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webmaster_projects\mf_temp_docs\2021\app_materials\"/>
    </mc:Choice>
  </mc:AlternateContent>
  <workbookProtection workbookAlgorithmName="SHA-512" workbookHashValue="Qaf5vCUTTld8vWItl2MBpegDvYXs8dvGHMxZ4shChjPOtXKEA+y09sSFc+f64x1fqk/syb4ok461Yxj7BDEj+g==" workbookSaltValue="ov1hFIOVkjr0m079RhFa6g==" workbookSpinCount="100000" lockStructure="1"/>
  <bookViews>
    <workbookView xWindow="0" yWindow="0" windowWidth="15360" windowHeight="8520" tabRatio="796" firstSheet="5" activeTab="5"/>
  </bookViews>
  <sheets>
    <sheet name="REA DB Import" sheetId="1" state="hidden" r:id="rId1"/>
    <sheet name="REA DATA MASTER" sheetId="2" state="hidden" r:id="rId2"/>
    <sheet name="DB Import" sheetId="3" state="hidden" r:id="rId3"/>
    <sheet name="MF_Import" sheetId="4" state="hidden" r:id="rId4"/>
    <sheet name="Shae Import" sheetId="5" state="hidden" r:id="rId5"/>
    <sheet name="1. App. Cover" sheetId="6" r:id="rId6"/>
    <sheet name="1a. Certifications" sheetId="7" r:id="rId7"/>
    <sheet name="1b. 4% HTC-Bond Filing" sheetId="8" r:id="rId8"/>
    <sheet name="2. Cert. of Dev. Owner" sheetId="9" state="hidden" r:id="rId9"/>
    <sheet name="3. Appl. Elig. Cert." sheetId="10" state="hidden" r:id="rId10"/>
    <sheet name="4. MF Direct Loan Cert." sheetId="11" state="hidden" r:id="rId11"/>
    <sheet name="5. Contact Info" sheetId="12" r:id="rId12"/>
    <sheet name="6a. Competitive HTC Self Score" sheetId="13" r:id="rId13"/>
    <sheet name="6b. MFDL Self Score" sheetId="14" r:id="rId14"/>
    <sheet name="7. Site Info Part I" sheetId="15" r:id="rId15"/>
    <sheet name="CensusTractInfo" sheetId="69" state="hidden" r:id="rId16"/>
    <sheet name="8. Supporting Docs" sheetId="16" r:id="rId17"/>
    <sheet name="9. Site Info Part II" sheetId="17" r:id="rId18"/>
    <sheet name="OI" sheetId="70" state="hidden" r:id="rId19"/>
    <sheet name="10. Supporting Docs. II" sheetId="18" r:id="rId20"/>
    <sheet name="11. Site Info Part III" sheetId="19" r:id="rId21"/>
    <sheet name="12. Supporting Docs III" sheetId="20" r:id="rId22"/>
    <sheet name="13. Multi Site Info" sheetId="21" r:id="rId23"/>
    <sheet name="14. Elected Officials" sheetId="22" r:id="rId24"/>
    <sheet name="15. Neighborhood Orgs." sheetId="23" r:id="rId25"/>
    <sheet name="16. Cert of Notifications" sheetId="24" state="hidden" r:id="rId26"/>
    <sheet name="17. Dev. Narr." sheetId="25" r:id="rId27"/>
    <sheet name="18. Development Activities I" sheetId="26" r:id="rId28"/>
    <sheet name="19. Development Activities II" sheetId="27" r:id="rId29"/>
    <sheet name="19a. Income and Rent Levels" sheetId="71" r:id="rId30"/>
    <sheet name="20. Existing Dev Info" sheetId="28" r:id="rId31"/>
    <sheet name="21. Occupied Devs" sheetId="29" r:id="rId32"/>
    <sheet name="22. Architectural Drawings" sheetId="30" r:id="rId33"/>
    <sheet name="23. BldgUnit Config" sheetId="31" r:id="rId34"/>
    <sheet name="23a. Mobility Units" sheetId="32" r:id="rId35"/>
    <sheet name="23b. HV Units" sheetId="33" r:id="rId36"/>
    <sheet name="23c. Parking" sheetId="34" r:id="rId37"/>
    <sheet name="24. Rent Schedule" sheetId="35" r:id="rId38"/>
    <sheet name="25. Utility Allowance" sheetId="36" r:id="rId39"/>
    <sheet name="26. Annual Operating Expenses" sheetId="37" r:id="rId40"/>
    <sheet name="27. Pro Forma" sheetId="38" r:id="rId41"/>
    <sheet name="28. Off-site Cost" sheetId="39" r:id="rId42"/>
    <sheet name="29. Site Work Cost" sheetId="40" r:id="rId43"/>
    <sheet name="30. Development Cost Schedule" sheetId="41" r:id="rId44"/>
    <sheet name="31. Schedule of Sources" sheetId="42" r:id="rId45"/>
    <sheet name="32. MF Direct Loan - Fin. Cap" sheetId="43" r:id="rId46"/>
    <sheet name="33. Match Funds" sheetId="44" r:id="rId47"/>
    <sheet name="34. Financing Scoring" sheetId="45" r:id="rId48"/>
    <sheet name="35. Supporting Docs" sheetId="46" r:id="rId49"/>
    <sheet name="36. Sponsor Characteristics" sheetId="47" r:id="rId50"/>
    <sheet name="37. Org Charts" sheetId="48" r:id="rId51"/>
    <sheet name="38. List Orgs &amp; Principals" sheetId="49" r:id="rId52"/>
    <sheet name="39 Previous Participation" sheetId="50" r:id="rId53"/>
    <sheet name="40. Nonprofit Participation" sheetId="51" r:id="rId54"/>
    <sheet name="41. Nonprofit Support Docs." sheetId="52" r:id="rId55"/>
    <sheet name="42. Dev Team" sheetId="53" r:id="rId56"/>
    <sheet name="43. Architect Certification" sheetId="54" r:id="rId57"/>
    <sheet name="44. Experience" sheetId="55" r:id="rId58"/>
    <sheet name="45. Credit Limit Docs" sheetId="56" r:id="rId59"/>
    <sheet name="46. Community Input" sheetId="57" r:id="rId60"/>
    <sheet name="47. Third Party" sheetId="58" r:id="rId61"/>
    <sheet name="48. Tie-Breakers" sheetId="59" r:id="rId62"/>
    <sheet name="Deficiency Documents" sheetId="60" r:id="rId63"/>
    <sheet name="Scoring Notice" sheetId="61" r:id="rId64"/>
    <sheet name="RFAD" sheetId="62" r:id="rId65"/>
    <sheet name="RFI" sheetId="63" r:id="rId66"/>
    <sheet name="Appeals" sheetId="64" r:id="rId67"/>
    <sheet name="Public Comment" sheetId="65" r:id="rId68"/>
    <sheet name="Commit-Determ Notice" sheetId="66" r:id="rId69"/>
    <sheet name="MFDL Awd" sheetId="67" r:id="rId70"/>
    <sheet name="Carryover" sheetId="68" r:id="rId71"/>
  </sheets>
  <definedNames>
    <definedName name="_Toc297019077" localSheetId="10">#REF!</definedName>
    <definedName name="_xlnm.Print_Area" localSheetId="20">'11. Site Info Part III'!$A$1:$R$121</definedName>
    <definedName name="_xlnm.Print_Area" localSheetId="22">'13. Multi Site Info'!$A$1:$S$419</definedName>
    <definedName name="_xlnm.Print_Area" localSheetId="23">'14. Elected Officials'!$A$1:$AN$125</definedName>
    <definedName name="_xlnm.Print_Area" localSheetId="24">'15. Neighborhood Orgs.'!$A$1:$AL$93</definedName>
    <definedName name="_xlnm.Print_Area" localSheetId="25">'16. Cert of Notifications'!$A$1:$M$101</definedName>
    <definedName name="_xlnm.Print_Area" localSheetId="26">'17. Dev. Narr.'!$A$1:$AR$179</definedName>
    <definedName name="_xlnm.Print_Area" localSheetId="27">'18. Development Activities I'!$A$1:$AC$60</definedName>
    <definedName name="_xlnm.Print_Area" localSheetId="28">'19. Development Activities II'!$A$1:$AC$161</definedName>
    <definedName name="_xlnm.Print_Area" localSheetId="30">'20. Existing Dev Info'!$A$1:$X$183</definedName>
    <definedName name="_xlnm.Print_Area" localSheetId="32">'22. Architectural Drawings'!$A$1:$J$75</definedName>
    <definedName name="_xlnm.Print_Area" localSheetId="33">'23. BldgUnit Config'!$A$1:$AF$88</definedName>
    <definedName name="_xlnm.Print_Area" localSheetId="37">'24. Rent Schedule'!$A$1:$N$102</definedName>
    <definedName name="_xlnm.Print_Area" localSheetId="38">'25. Utility Allowance'!$A$1:$K$55</definedName>
    <definedName name="_xlnm.Print_Area" localSheetId="40">'27. Pro Forma'!$A$1:$H$47</definedName>
    <definedName name="_xlnm.Print_Area" localSheetId="49">'36. Sponsor Characteristics'!$A$1:$AG$58</definedName>
    <definedName name="_xlnm.Print_Area" localSheetId="51">'38. List Orgs &amp; Principals'!$A$1:$AK$1015</definedName>
    <definedName name="_xlnm.Print_Area" localSheetId="58">'45. Credit Limit Docs'!$A$1:$AG$1676</definedName>
    <definedName name="_xlnm.Print_Area" localSheetId="61">'48. Tie-Breakers'!$A$1:$J$55</definedName>
    <definedName name="_xlnm.Print_Area" localSheetId="14">'7. Site Info Part I'!$A$1:$Y$120</definedName>
    <definedName name="_xlnm.Print_Area" localSheetId="17">'9. Site Info Part II'!$A$1:$V$168</definedName>
    <definedName name="ratings" localSheetId="23">'7. Site Info Part I'!#REF!</definedName>
    <definedName name="ratings">'7. Site Info Part I'!#REF!</definedName>
    <definedName name="Z_B11C3B0B_07EB_4FBD_AA0A_0B7F047FC877_.wvu.Cols" localSheetId="33">'23. BldgUnit Config'!$O:$AD</definedName>
    <definedName name="Z_B11C3B0B_07EB_4FBD_AA0A_0B7F047FC877_.wvu.PrintArea" localSheetId="33">'23. BldgUnit Config'!$A$1:$AF$76</definedName>
    <definedName name="Z_B11C3B0B_07EB_4FBD_AA0A_0B7F047FC877_.wvu.PrintTitles" localSheetId="33">'23. BldgUnit Config'!$43:$43</definedName>
    <definedName name="Z_C2BFC8A6_C38D_4F5C_A755_3B89A8F9C5BB_.wvu.Cols" localSheetId="33">'23. BldgUnit Config'!$O:$AD</definedName>
    <definedName name="Z_C2BFC8A6_C38D_4F5C_A755_3B89A8F9C5BB_.wvu.PrintArea" localSheetId="33">'23. BldgUnit Config'!$A$1:$AF$76</definedName>
    <definedName name="Z_C2BFC8A6_C38D_4F5C_A755_3B89A8F9C5BB_.wvu.PrintTitles" localSheetId="33">'23. BldgUnit Config'!$43:$43</definedName>
  </definedNames>
  <calcPr calcId="162913"/>
</workbook>
</file>

<file path=xl/calcChain.xml><?xml version="1.0" encoding="utf-8"?>
<calcChain xmlns="http://schemas.openxmlformats.org/spreadsheetml/2006/main">
  <c r="G41" i="58" l="1"/>
  <c r="G52" i="58"/>
  <c r="G48" i="58"/>
  <c r="G8" i="58"/>
  <c r="A20" i="71" l="1"/>
  <c r="I20" i="71" s="1"/>
  <c r="A18" i="71"/>
  <c r="I18" i="71" s="1"/>
  <c r="A16" i="71"/>
  <c r="I16" i="71" s="1"/>
  <c r="I14" i="71"/>
  <c r="A14" i="71"/>
  <c r="A12" i="71"/>
  <c r="AD14" i="71" s="1"/>
  <c r="I10" i="71"/>
  <c r="AO5" i="71"/>
  <c r="AO3" i="71"/>
  <c r="AD18" i="71" l="1"/>
  <c r="AI14" i="71"/>
  <c r="AI18" i="71" s="1"/>
  <c r="I12" i="71"/>
  <c r="AM14" i="71"/>
  <c r="AM18" i="71" s="1"/>
  <c r="Y14" i="71"/>
  <c r="Y18" i="71" s="1"/>
  <c r="F86" i="35"/>
  <c r="E44" i="59" l="1"/>
  <c r="E42" i="59"/>
  <c r="E40" i="59"/>
  <c r="E33" i="59"/>
  <c r="E25" i="59"/>
  <c r="H27" i="59" s="1"/>
  <c r="E17" i="59"/>
  <c r="H19" i="59" s="1"/>
  <c r="E11" i="59"/>
  <c r="M1674" i="56"/>
  <c r="M1619" i="56"/>
  <c r="M1564" i="56"/>
  <c r="M1509" i="56"/>
  <c r="M1454" i="56"/>
  <c r="M1399" i="56"/>
  <c r="M1344" i="56"/>
  <c r="M1289" i="56"/>
  <c r="M1234" i="56"/>
  <c r="M1179" i="56"/>
  <c r="M1124" i="56"/>
  <c r="M1069" i="56"/>
  <c r="M1014" i="56"/>
  <c r="M959" i="56"/>
  <c r="M904" i="56"/>
  <c r="M849" i="56"/>
  <c r="M794" i="56"/>
  <c r="M739" i="56"/>
  <c r="M684" i="56"/>
  <c r="M629" i="56"/>
  <c r="M574" i="56"/>
  <c r="M519" i="56"/>
  <c r="M464" i="56"/>
  <c r="M409" i="56"/>
  <c r="M354" i="56"/>
  <c r="M299" i="56"/>
  <c r="M244" i="56"/>
  <c r="M189" i="56"/>
  <c r="M134" i="56"/>
  <c r="Z74" i="56"/>
  <c r="Z72" i="56"/>
  <c r="Z70" i="56"/>
  <c r="Z68" i="56"/>
  <c r="Z66" i="56"/>
  <c r="Z64" i="56"/>
  <c r="Z62" i="56"/>
  <c r="Z60" i="56"/>
  <c r="Z58" i="56"/>
  <c r="Z56" i="56"/>
  <c r="Z54" i="56"/>
  <c r="Z52" i="56"/>
  <c r="Z50" i="56"/>
  <c r="Z48" i="56"/>
  <c r="Z46" i="56"/>
  <c r="Z44" i="56"/>
  <c r="Z42" i="56"/>
  <c r="Z40" i="56"/>
  <c r="Z38" i="56"/>
  <c r="Z36" i="56"/>
  <c r="Z34" i="56"/>
  <c r="Z32" i="56"/>
  <c r="Z30" i="56"/>
  <c r="Z28" i="56"/>
  <c r="Z26" i="56"/>
  <c r="Z24" i="56"/>
  <c r="Z22" i="56"/>
  <c r="Z20" i="56"/>
  <c r="Z18" i="56"/>
  <c r="Z16" i="56"/>
  <c r="C17" i="51"/>
  <c r="A4" i="51"/>
  <c r="AD57" i="47"/>
  <c r="M24" i="47"/>
  <c r="O22" i="47"/>
  <c r="O20" i="47"/>
  <c r="O18" i="47"/>
  <c r="B15" i="47"/>
  <c r="B11" i="47"/>
  <c r="N30" i="45"/>
  <c r="N27" i="45"/>
  <c r="N24" i="45"/>
  <c r="N21" i="45"/>
  <c r="N32" i="45" s="1"/>
  <c r="AI36" i="13" s="1"/>
  <c r="BM2" i="3" s="1"/>
  <c r="N17" i="45"/>
  <c r="W27" i="44"/>
  <c r="W26" i="44"/>
  <c r="D18" i="42"/>
  <c r="CL18" i="2" s="1"/>
  <c r="AI11" i="42"/>
  <c r="DQ11" i="2" s="1"/>
  <c r="AE11" i="42"/>
  <c r="DM11" i="2" s="1"/>
  <c r="R11" i="42"/>
  <c r="AB11" i="42" s="1"/>
  <c r="K11" i="42"/>
  <c r="V11" i="42" s="1"/>
  <c r="DD11" i="2" s="1"/>
  <c r="AI10" i="42"/>
  <c r="DQ10" i="2" s="1"/>
  <c r="AE10" i="42"/>
  <c r="R10" i="42"/>
  <c r="AB10" i="42" s="1"/>
  <c r="DJ10" i="2" s="1"/>
  <c r="K10" i="42"/>
  <c r="V10" i="42" s="1"/>
  <c r="DD10" i="2" s="1"/>
  <c r="R9" i="42"/>
  <c r="CZ9" i="2" s="1"/>
  <c r="K9" i="42"/>
  <c r="AI8" i="42"/>
  <c r="DQ8" i="2" s="1"/>
  <c r="AE8" i="42"/>
  <c r="DM8" i="2" s="1"/>
  <c r="AB8" i="42"/>
  <c r="DJ8" i="2" s="1"/>
  <c r="K8" i="42"/>
  <c r="CS8" i="2" s="1"/>
  <c r="C200" i="41"/>
  <c r="BY200" i="2" s="1"/>
  <c r="E182" i="41"/>
  <c r="D182" i="41"/>
  <c r="C182" i="41"/>
  <c r="L172" i="41"/>
  <c r="E172" i="41"/>
  <c r="D172" i="41"/>
  <c r="C172" i="41"/>
  <c r="F172" i="41" s="1"/>
  <c r="E166" i="41"/>
  <c r="D166" i="41"/>
  <c r="C166" i="41"/>
  <c r="A165" i="41"/>
  <c r="BW165" i="2" s="1"/>
  <c r="A164" i="41"/>
  <c r="A152" i="41"/>
  <c r="BW152" i="2" s="1"/>
  <c r="A151" i="41"/>
  <c r="A145" i="41"/>
  <c r="BW145" i="2" s="1"/>
  <c r="A144" i="41"/>
  <c r="A134" i="41"/>
  <c r="BW134" i="2" s="1"/>
  <c r="A133" i="41"/>
  <c r="E123" i="41"/>
  <c r="D123" i="41"/>
  <c r="C123" i="41"/>
  <c r="A122" i="41"/>
  <c r="A121" i="41"/>
  <c r="BW121" i="2" s="1"/>
  <c r="A120" i="41"/>
  <c r="E92" i="41"/>
  <c r="D92" i="41"/>
  <c r="C92" i="41"/>
  <c r="F91" i="41"/>
  <c r="B91" i="41"/>
  <c r="F89" i="41"/>
  <c r="B89" i="41"/>
  <c r="F87" i="41"/>
  <c r="B87" i="41"/>
  <c r="B83" i="41"/>
  <c r="E75" i="41"/>
  <c r="D75" i="41"/>
  <c r="C75" i="41"/>
  <c r="AT2" i="1" s="1"/>
  <c r="A74" i="41"/>
  <c r="E50" i="41"/>
  <c r="D50" i="41"/>
  <c r="C50" i="41"/>
  <c r="A49" i="41"/>
  <c r="E43" i="41"/>
  <c r="E81" i="41" s="1"/>
  <c r="D43" i="41"/>
  <c r="D81" i="41" s="1"/>
  <c r="C43" i="41"/>
  <c r="A42" i="41"/>
  <c r="E29" i="41"/>
  <c r="D29" i="41"/>
  <c r="C29" i="41"/>
  <c r="BT2" i="1" s="1"/>
  <c r="A28" i="41"/>
  <c r="A27" i="41"/>
  <c r="BW27" i="2" s="1"/>
  <c r="E18" i="41"/>
  <c r="D18" i="41"/>
  <c r="C18" i="41"/>
  <c r="A17" i="41"/>
  <c r="BW17" i="2" s="1"/>
  <c r="A16" i="41"/>
  <c r="BW16" i="2" s="1"/>
  <c r="H42" i="40"/>
  <c r="H37" i="39"/>
  <c r="B20" i="38"/>
  <c r="C20" i="38" s="1"/>
  <c r="D20" i="38" s="1"/>
  <c r="E20" i="38" s="1"/>
  <c r="F20" i="38" s="1"/>
  <c r="G20" i="38" s="1"/>
  <c r="H20" i="38" s="1"/>
  <c r="B19" i="38"/>
  <c r="C19" i="38" s="1"/>
  <c r="D19" i="38" s="1"/>
  <c r="E19" i="38" s="1"/>
  <c r="F19" i="38" s="1"/>
  <c r="G19" i="38" s="1"/>
  <c r="H19" i="38" s="1"/>
  <c r="B18" i="38"/>
  <c r="C18" i="38" s="1"/>
  <c r="D18" i="38" s="1"/>
  <c r="E18" i="38" s="1"/>
  <c r="F18" i="38" s="1"/>
  <c r="G18" i="38" s="1"/>
  <c r="H18" i="38" s="1"/>
  <c r="B15" i="38"/>
  <c r="C15" i="38" s="1"/>
  <c r="D15" i="38" s="1"/>
  <c r="E15" i="38" s="1"/>
  <c r="F15" i="38" s="1"/>
  <c r="G15" i="38" s="1"/>
  <c r="H15" i="38" s="1"/>
  <c r="I11" i="38"/>
  <c r="B11" i="38"/>
  <c r="L65" i="37"/>
  <c r="J65" i="37" s="1"/>
  <c r="B62" i="37"/>
  <c r="AD62" i="2" s="1"/>
  <c r="B61" i="37"/>
  <c r="B60" i="37"/>
  <c r="L55" i="37"/>
  <c r="B23" i="38" s="1"/>
  <c r="C23" i="38" s="1"/>
  <c r="D23" i="38" s="1"/>
  <c r="E23" i="38" s="1"/>
  <c r="F23" i="38" s="1"/>
  <c r="G23" i="38" s="1"/>
  <c r="H23" i="38" s="1"/>
  <c r="L43" i="37"/>
  <c r="B22" i="38" s="1"/>
  <c r="C22" i="38" s="1"/>
  <c r="D22" i="38" s="1"/>
  <c r="E22" i="38" s="1"/>
  <c r="F22" i="38" s="1"/>
  <c r="G22" i="38" s="1"/>
  <c r="H22" i="38" s="1"/>
  <c r="L42" i="37"/>
  <c r="B21" i="38" s="1"/>
  <c r="C21" i="38" s="1"/>
  <c r="D21" i="38" s="1"/>
  <c r="E21" i="38" s="1"/>
  <c r="F21" i="38" s="1"/>
  <c r="G21" i="38" s="1"/>
  <c r="H21" i="38" s="1"/>
  <c r="J37" i="37"/>
  <c r="L36" i="37"/>
  <c r="D33" i="37"/>
  <c r="D32" i="37"/>
  <c r="D31" i="37"/>
  <c r="AF31" i="2" s="1"/>
  <c r="D30" i="37"/>
  <c r="AF30" i="2" s="1"/>
  <c r="L28" i="37"/>
  <c r="B17" i="38" s="1"/>
  <c r="C17" i="38" s="1"/>
  <c r="D17" i="38" s="1"/>
  <c r="E17" i="38" s="1"/>
  <c r="F17" i="38" s="1"/>
  <c r="G17" i="38" s="1"/>
  <c r="H17" i="38" s="1"/>
  <c r="L18" i="37"/>
  <c r="B16" i="38" s="1"/>
  <c r="C16" i="38" s="1"/>
  <c r="D16" i="38" s="1"/>
  <c r="E16" i="38" s="1"/>
  <c r="F16" i="38" s="1"/>
  <c r="G16" i="38" s="1"/>
  <c r="H16" i="38" s="1"/>
  <c r="J12" i="37"/>
  <c r="L11" i="37"/>
  <c r="B14" i="38" s="1"/>
  <c r="B45" i="36"/>
  <c r="N29" i="36"/>
  <c r="M29" i="36"/>
  <c r="N28" i="36"/>
  <c r="M28" i="36"/>
  <c r="M27" i="36"/>
  <c r="M26" i="36"/>
  <c r="M25" i="36"/>
  <c r="N24" i="36"/>
  <c r="M24" i="36"/>
  <c r="N23" i="36"/>
  <c r="M23" i="36"/>
  <c r="H23" i="36"/>
  <c r="G23" i="36"/>
  <c r="F23" i="36"/>
  <c r="E23" i="36"/>
  <c r="D23" i="36"/>
  <c r="M22" i="36"/>
  <c r="N21" i="36"/>
  <c r="M21" i="36"/>
  <c r="N20" i="36"/>
  <c r="M20" i="36"/>
  <c r="F101" i="35"/>
  <c r="EK2" i="3" s="1"/>
  <c r="F100" i="35"/>
  <c r="F99" i="35"/>
  <c r="EI2" i="3" s="1"/>
  <c r="F98" i="35"/>
  <c r="F97" i="35"/>
  <c r="EG2" i="3" s="1"/>
  <c r="F96" i="35"/>
  <c r="N93" i="35"/>
  <c r="N90" i="35"/>
  <c r="M90" i="35" s="1"/>
  <c r="N89" i="35"/>
  <c r="N87" i="35"/>
  <c r="L87" i="35" s="1"/>
  <c r="N86" i="35"/>
  <c r="M86" i="35" s="1"/>
  <c r="F87" i="35"/>
  <c r="N85" i="35"/>
  <c r="N84" i="35"/>
  <c r="F84" i="35"/>
  <c r="EB2" i="3" s="1"/>
  <c r="N83" i="35"/>
  <c r="M83" i="35" s="1"/>
  <c r="F81" i="35"/>
  <c r="D81" i="35" s="1"/>
  <c r="N80" i="35"/>
  <c r="N81" i="35" s="1"/>
  <c r="F80" i="35"/>
  <c r="E80" i="35" s="1"/>
  <c r="N78" i="35"/>
  <c r="M78" i="35" s="1"/>
  <c r="F78" i="35"/>
  <c r="E78" i="35" s="1"/>
  <c r="N77" i="35"/>
  <c r="F77" i="35"/>
  <c r="D77" i="35" s="1"/>
  <c r="N76" i="35"/>
  <c r="M76" i="35" s="1"/>
  <c r="F76" i="35"/>
  <c r="E76" i="35" s="1"/>
  <c r="N75" i="35"/>
  <c r="F75" i="35"/>
  <c r="E75" i="35" s="1"/>
  <c r="N74" i="35"/>
  <c r="M74" i="35" s="1"/>
  <c r="F74" i="35"/>
  <c r="E74" i="35" s="1"/>
  <c r="N73" i="35"/>
  <c r="F73" i="35"/>
  <c r="E73" i="35" s="1"/>
  <c r="N72" i="35"/>
  <c r="M72" i="35" s="1"/>
  <c r="F72" i="35"/>
  <c r="CX2" i="3" s="1"/>
  <c r="M71" i="35"/>
  <c r="L71" i="35"/>
  <c r="T62" i="35"/>
  <c r="N59" i="35"/>
  <c r="B8" i="38" s="1"/>
  <c r="C8" i="38" s="1"/>
  <c r="D8" i="38" s="1"/>
  <c r="E8" i="38" s="1"/>
  <c r="F8" i="38" s="1"/>
  <c r="G8" i="38" s="1"/>
  <c r="H8" i="38" s="1"/>
  <c r="G58" i="35"/>
  <c r="G57" i="35"/>
  <c r="G56" i="35"/>
  <c r="F55" i="35"/>
  <c r="B6" i="26" s="1"/>
  <c r="S54" i="35"/>
  <c r="R54" i="35"/>
  <c r="Q54" i="35"/>
  <c r="P54" i="35"/>
  <c r="O54" i="35"/>
  <c r="N54" i="35"/>
  <c r="J54" i="35"/>
  <c r="S53" i="35"/>
  <c r="R53" i="35"/>
  <c r="Q53" i="35"/>
  <c r="P53" i="35"/>
  <c r="O53" i="35"/>
  <c r="N53" i="35"/>
  <c r="J53" i="35"/>
  <c r="S52" i="35"/>
  <c r="R52" i="35"/>
  <c r="Q52" i="35"/>
  <c r="P52" i="35"/>
  <c r="O52" i="35"/>
  <c r="N52" i="35"/>
  <c r="J52" i="35"/>
  <c r="S51" i="35"/>
  <c r="R51" i="35"/>
  <c r="Q51" i="35"/>
  <c r="P51" i="35"/>
  <c r="O51" i="35"/>
  <c r="N51" i="35"/>
  <c r="J51" i="35"/>
  <c r="S50" i="35"/>
  <c r="R50" i="35"/>
  <c r="Q50" i="35"/>
  <c r="P50" i="35"/>
  <c r="O50" i="35"/>
  <c r="N50" i="35"/>
  <c r="J50" i="35"/>
  <c r="S49" i="35"/>
  <c r="R49" i="35"/>
  <c r="Q49" i="35"/>
  <c r="P49" i="35"/>
  <c r="O49" i="35"/>
  <c r="N49" i="35"/>
  <c r="J49" i="35"/>
  <c r="S48" i="35"/>
  <c r="R48" i="35"/>
  <c r="Q48" i="35"/>
  <c r="P48" i="35"/>
  <c r="O48" i="35"/>
  <c r="N48" i="35"/>
  <c r="J48" i="35"/>
  <c r="S47" i="35"/>
  <c r="R47" i="35"/>
  <c r="Q47" i="35"/>
  <c r="P47" i="35"/>
  <c r="O47" i="35"/>
  <c r="N47" i="35"/>
  <c r="J47" i="35"/>
  <c r="S46" i="35"/>
  <c r="R46" i="35"/>
  <c r="Q46" i="35"/>
  <c r="P46" i="35"/>
  <c r="O46" i="35"/>
  <c r="N46" i="35"/>
  <c r="J46" i="35"/>
  <c r="S45" i="35"/>
  <c r="R45" i="35"/>
  <c r="Q45" i="35"/>
  <c r="P45" i="35"/>
  <c r="O45" i="35"/>
  <c r="N45" i="35"/>
  <c r="J45" i="35"/>
  <c r="S44" i="35"/>
  <c r="R44" i="35"/>
  <c r="Q44" i="35"/>
  <c r="P44" i="35"/>
  <c r="O44" i="35"/>
  <c r="N44" i="35"/>
  <c r="J44" i="35"/>
  <c r="S43" i="35"/>
  <c r="R43" i="35"/>
  <c r="Q43" i="35"/>
  <c r="P43" i="35"/>
  <c r="O43" i="35"/>
  <c r="N43" i="35"/>
  <c r="J43" i="35"/>
  <c r="S42" i="35"/>
  <c r="R42" i="35"/>
  <c r="Q42" i="35"/>
  <c r="P42" i="35"/>
  <c r="O42" i="35"/>
  <c r="N42" i="35"/>
  <c r="J42" i="35"/>
  <c r="S41" i="35"/>
  <c r="R41" i="35"/>
  <c r="Q41" i="35"/>
  <c r="P41" i="35"/>
  <c r="O41" i="35"/>
  <c r="N41" i="35"/>
  <c r="J41" i="35"/>
  <c r="S40" i="35"/>
  <c r="R40" i="35"/>
  <c r="Q40" i="35"/>
  <c r="P40" i="35"/>
  <c r="O40" i="35"/>
  <c r="N40" i="35"/>
  <c r="J40" i="35"/>
  <c r="S39" i="35"/>
  <c r="R39" i="35"/>
  <c r="Q39" i="35"/>
  <c r="P39" i="35"/>
  <c r="O39" i="35"/>
  <c r="N39" i="35"/>
  <c r="J39" i="35"/>
  <c r="S38" i="35"/>
  <c r="R38" i="35"/>
  <c r="Q38" i="35"/>
  <c r="P38" i="35"/>
  <c r="O38" i="35"/>
  <c r="N38" i="35"/>
  <c r="J38" i="35"/>
  <c r="S37" i="35"/>
  <c r="R37" i="35"/>
  <c r="Q37" i="35"/>
  <c r="P37" i="35"/>
  <c r="O37" i="35"/>
  <c r="N37" i="35"/>
  <c r="J37" i="35"/>
  <c r="S36" i="35"/>
  <c r="R36" i="35"/>
  <c r="Q36" i="35"/>
  <c r="P36" i="35"/>
  <c r="O36" i="35"/>
  <c r="N36" i="35"/>
  <c r="J36" i="35"/>
  <c r="S35" i="35"/>
  <c r="R35" i="35"/>
  <c r="Q35" i="35"/>
  <c r="P35" i="35"/>
  <c r="O35" i="35"/>
  <c r="N35" i="35"/>
  <c r="J35" i="35"/>
  <c r="S34" i="35"/>
  <c r="R34" i="35"/>
  <c r="Q34" i="35"/>
  <c r="P34" i="35"/>
  <c r="O34" i="35"/>
  <c r="N34" i="35"/>
  <c r="J34" i="35"/>
  <c r="S33" i="35"/>
  <c r="R33" i="35"/>
  <c r="Q33" i="35"/>
  <c r="P33" i="35"/>
  <c r="O33" i="35"/>
  <c r="N33" i="35"/>
  <c r="J33" i="35"/>
  <c r="S32" i="35"/>
  <c r="R32" i="35"/>
  <c r="Q32" i="35"/>
  <c r="P32" i="35"/>
  <c r="O32" i="35"/>
  <c r="N32" i="35"/>
  <c r="J32" i="35"/>
  <c r="S31" i="35"/>
  <c r="R31" i="35"/>
  <c r="Q31" i="35"/>
  <c r="P31" i="35"/>
  <c r="O31" i="35"/>
  <c r="N31" i="35"/>
  <c r="J31" i="35"/>
  <c r="S30" i="35"/>
  <c r="R30" i="35"/>
  <c r="Q30" i="35"/>
  <c r="P30" i="35"/>
  <c r="O30" i="35"/>
  <c r="N30" i="35"/>
  <c r="J30" i="35"/>
  <c r="S29" i="35"/>
  <c r="R29" i="35"/>
  <c r="Q29" i="35"/>
  <c r="P29" i="35"/>
  <c r="O29" i="35"/>
  <c r="N29" i="35"/>
  <c r="J29" i="35"/>
  <c r="S28" i="35"/>
  <c r="R28" i="35"/>
  <c r="Q28" i="35"/>
  <c r="P28" i="35"/>
  <c r="O28" i="35"/>
  <c r="N28" i="35"/>
  <c r="J28" i="35"/>
  <c r="S27" i="35"/>
  <c r="R27" i="35"/>
  <c r="Q27" i="35"/>
  <c r="P27" i="35"/>
  <c r="O27" i="35"/>
  <c r="N27" i="35"/>
  <c r="J27" i="35"/>
  <c r="S26" i="35"/>
  <c r="R26" i="35"/>
  <c r="Q26" i="35"/>
  <c r="P26" i="35"/>
  <c r="O26" i="35"/>
  <c r="N26" i="35"/>
  <c r="J26" i="35"/>
  <c r="S25" i="35"/>
  <c r="R25" i="35"/>
  <c r="Q25" i="35"/>
  <c r="P25" i="35"/>
  <c r="O25" i="35"/>
  <c r="N25" i="35"/>
  <c r="J25" i="35"/>
  <c r="AC24" i="35"/>
  <c r="AB24" i="35"/>
  <c r="AA24" i="35"/>
  <c r="Z24" i="35"/>
  <c r="Y24" i="35"/>
  <c r="X24" i="35"/>
  <c r="W24" i="35"/>
  <c r="V24" i="35"/>
  <c r="S24" i="35"/>
  <c r="R24" i="35"/>
  <c r="Q24" i="35"/>
  <c r="P24" i="35"/>
  <c r="O24" i="35"/>
  <c r="N24" i="35"/>
  <c r="J24" i="35"/>
  <c r="S23" i="35"/>
  <c r="R23" i="35"/>
  <c r="Q23" i="35"/>
  <c r="P23" i="35"/>
  <c r="O23" i="35"/>
  <c r="N23" i="35"/>
  <c r="J23" i="35"/>
  <c r="AC22" i="35"/>
  <c r="S22" i="35"/>
  <c r="R22" i="35"/>
  <c r="Q22" i="35"/>
  <c r="P22" i="35"/>
  <c r="O22" i="35"/>
  <c r="N22" i="35"/>
  <c r="J22" i="35"/>
  <c r="AC21" i="35"/>
  <c r="S21" i="35"/>
  <c r="R21" i="35"/>
  <c r="Q21" i="35"/>
  <c r="P21" i="35"/>
  <c r="O21" i="35"/>
  <c r="N21" i="35"/>
  <c r="J21" i="35"/>
  <c r="AC20" i="35"/>
  <c r="S20" i="35"/>
  <c r="R20" i="35"/>
  <c r="Q20" i="35"/>
  <c r="P20" i="35"/>
  <c r="O20" i="35"/>
  <c r="N20" i="35"/>
  <c r="J20" i="35"/>
  <c r="AC19" i="35"/>
  <c r="S19" i="35"/>
  <c r="R19" i="35"/>
  <c r="Q19" i="35"/>
  <c r="P19" i="35"/>
  <c r="O19" i="35"/>
  <c r="N19" i="35"/>
  <c r="J19" i="35"/>
  <c r="AC18" i="35"/>
  <c r="S18" i="35"/>
  <c r="R18" i="35"/>
  <c r="Q18" i="35"/>
  <c r="P18" i="35"/>
  <c r="O18" i="35"/>
  <c r="N18" i="35"/>
  <c r="J18" i="35"/>
  <c r="AC17" i="35"/>
  <c r="S17" i="35"/>
  <c r="R17" i="35"/>
  <c r="Q17" i="35"/>
  <c r="P17" i="35"/>
  <c r="O17" i="35"/>
  <c r="N17" i="35"/>
  <c r="J17" i="35"/>
  <c r="S16" i="35"/>
  <c r="R16" i="35"/>
  <c r="Q16" i="35"/>
  <c r="P16" i="35"/>
  <c r="O16" i="35"/>
  <c r="N16" i="35"/>
  <c r="J16" i="35"/>
  <c r="S15" i="35"/>
  <c r="R15" i="35"/>
  <c r="Q15" i="35"/>
  <c r="P15" i="35"/>
  <c r="O15" i="35"/>
  <c r="N15" i="35"/>
  <c r="J15" i="35"/>
  <c r="S14" i="35"/>
  <c r="R14" i="35"/>
  <c r="Q14" i="35"/>
  <c r="P14" i="35"/>
  <c r="O14" i="35"/>
  <c r="N14" i="35"/>
  <c r="J14" i="35"/>
  <c r="S13" i="35"/>
  <c r="R13" i="35"/>
  <c r="Q13" i="35"/>
  <c r="P13" i="35"/>
  <c r="O13" i="35"/>
  <c r="N13" i="35"/>
  <c r="J13" i="35"/>
  <c r="S12" i="35"/>
  <c r="R12" i="35"/>
  <c r="Q12" i="35"/>
  <c r="P12" i="35"/>
  <c r="O12" i="35"/>
  <c r="N12" i="35"/>
  <c r="J12" i="35"/>
  <c r="V11" i="35"/>
  <c r="Y77" i="27" s="1"/>
  <c r="S11" i="35"/>
  <c r="R11" i="35"/>
  <c r="Q11" i="35"/>
  <c r="P11" i="35"/>
  <c r="O11" i="35"/>
  <c r="N11" i="35"/>
  <c r="J11" i="35"/>
  <c r="S10" i="35"/>
  <c r="R10" i="35"/>
  <c r="Q10" i="35"/>
  <c r="P10" i="35"/>
  <c r="O10" i="35"/>
  <c r="N10" i="35"/>
  <c r="J10" i="35"/>
  <c r="V9" i="35"/>
  <c r="V26" i="35" s="1"/>
  <c r="AH89" i="34"/>
  <c r="AH87" i="34"/>
  <c r="AH85" i="34"/>
  <c r="AH64" i="34"/>
  <c r="AH58" i="34"/>
  <c r="AK45" i="34"/>
  <c r="AH60" i="34" s="1"/>
  <c r="G36" i="33"/>
  <c r="B36" i="33"/>
  <c r="E35" i="33"/>
  <c r="E34" i="33"/>
  <c r="E33" i="33"/>
  <c r="E32" i="33"/>
  <c r="E31" i="33"/>
  <c r="E29" i="33"/>
  <c r="F29" i="33" s="1"/>
  <c r="G24" i="33"/>
  <c r="B24" i="33"/>
  <c r="E23" i="33"/>
  <c r="E22" i="33"/>
  <c r="E21" i="33"/>
  <c r="E20" i="33"/>
  <c r="E19" i="33"/>
  <c r="E17" i="33"/>
  <c r="F17" i="33" s="1"/>
  <c r="G35" i="32"/>
  <c r="B35" i="32"/>
  <c r="E34" i="32"/>
  <c r="E33" i="32"/>
  <c r="E32" i="32"/>
  <c r="E31" i="32"/>
  <c r="E30" i="32"/>
  <c r="G23" i="32"/>
  <c r="B23" i="32"/>
  <c r="E22" i="32"/>
  <c r="E21" i="32"/>
  <c r="E20" i="32"/>
  <c r="E19" i="32"/>
  <c r="E18" i="32"/>
  <c r="E16" i="32"/>
  <c r="F16" i="32" s="1"/>
  <c r="AF84" i="31"/>
  <c r="BU82" i="2" s="1"/>
  <c r="AD76" i="31"/>
  <c r="AC76" i="31"/>
  <c r="AB76" i="31"/>
  <c r="AA76" i="31"/>
  <c r="Z76" i="31"/>
  <c r="Y76" i="31"/>
  <c r="X76" i="31"/>
  <c r="W76" i="31"/>
  <c r="V76" i="31"/>
  <c r="U76" i="31"/>
  <c r="T76" i="31"/>
  <c r="S76" i="31"/>
  <c r="R76" i="31"/>
  <c r="Q76" i="31"/>
  <c r="P76" i="31"/>
  <c r="O76" i="31"/>
  <c r="M76" i="31"/>
  <c r="L76" i="31"/>
  <c r="K76" i="31"/>
  <c r="J76" i="31"/>
  <c r="I76" i="31"/>
  <c r="AE75" i="31"/>
  <c r="AF75" i="31" s="1"/>
  <c r="AE74" i="31"/>
  <c r="AF74" i="31" s="1"/>
  <c r="AE73" i="31"/>
  <c r="AF73" i="31" s="1"/>
  <c r="AE72" i="31"/>
  <c r="AF72" i="31" s="1"/>
  <c r="AE71" i="31"/>
  <c r="AF71" i="31" s="1"/>
  <c r="AE70" i="31"/>
  <c r="AF70" i="31" s="1"/>
  <c r="AE69" i="31"/>
  <c r="AF69" i="31" s="1"/>
  <c r="AE68" i="31"/>
  <c r="AF68" i="31" s="1"/>
  <c r="AE67" i="31"/>
  <c r="AF67" i="31" s="1"/>
  <c r="AE66" i="31"/>
  <c r="AF66" i="31" s="1"/>
  <c r="AE65" i="31"/>
  <c r="AF65" i="31" s="1"/>
  <c r="AE64" i="31"/>
  <c r="AF64" i="31" s="1"/>
  <c r="AE63" i="31"/>
  <c r="AF63" i="31" s="1"/>
  <c r="AE62" i="31"/>
  <c r="AF62" i="31" s="1"/>
  <c r="AE61" i="31"/>
  <c r="AF61" i="31" s="1"/>
  <c r="AE60" i="31"/>
  <c r="AF60" i="31" s="1"/>
  <c r="AE59" i="31"/>
  <c r="AF59" i="31" s="1"/>
  <c r="AE58" i="31"/>
  <c r="AF58" i="31" s="1"/>
  <c r="AE57" i="31"/>
  <c r="AF57" i="31" s="1"/>
  <c r="AE56" i="31"/>
  <c r="AF56" i="31" s="1"/>
  <c r="AE55" i="31"/>
  <c r="AF55" i="31" s="1"/>
  <c r="AE54" i="31"/>
  <c r="AF54" i="31" s="1"/>
  <c r="AE53" i="31"/>
  <c r="AF53" i="31" s="1"/>
  <c r="AE52" i="31"/>
  <c r="AF52" i="31" s="1"/>
  <c r="AE51" i="31"/>
  <c r="AF51" i="31" s="1"/>
  <c r="AE50" i="31"/>
  <c r="AF50" i="31" s="1"/>
  <c r="AE49" i="31"/>
  <c r="AF49" i="31" s="1"/>
  <c r="AE48" i="31"/>
  <c r="AF48" i="31" s="1"/>
  <c r="AE47" i="31"/>
  <c r="AF47" i="31" s="1"/>
  <c r="AE46" i="31"/>
  <c r="AF46" i="31" s="1"/>
  <c r="AE45" i="31"/>
  <c r="AF45" i="31" s="1"/>
  <c r="AE44" i="31"/>
  <c r="AF44" i="31" s="1"/>
  <c r="AE43" i="31"/>
  <c r="AF43" i="31" s="1"/>
  <c r="AE42" i="31"/>
  <c r="AF42" i="31" s="1"/>
  <c r="AE41" i="31"/>
  <c r="AE38" i="31"/>
  <c r="AK2" i="1" s="1"/>
  <c r="AF92" i="31"/>
  <c r="B6" i="28"/>
  <c r="AB159" i="27"/>
  <c r="AI43" i="13" s="1"/>
  <c r="BT2" i="3" s="1"/>
  <c r="AB155" i="27"/>
  <c r="B151" i="27"/>
  <c r="AB151" i="27" s="1"/>
  <c r="AI41" i="13" s="1"/>
  <c r="AB132" i="27"/>
  <c r="AB130" i="27"/>
  <c r="AB128" i="27"/>
  <c r="AB124" i="27"/>
  <c r="AB118" i="27"/>
  <c r="AB116" i="27"/>
  <c r="AB110" i="27"/>
  <c r="AB106" i="27"/>
  <c r="AB38" i="27"/>
  <c r="AI6" i="14" s="1"/>
  <c r="AB36" i="27"/>
  <c r="AI7" i="14" s="1"/>
  <c r="AB34" i="27"/>
  <c r="AI8" i="14" s="1"/>
  <c r="AB24" i="27"/>
  <c r="AB22" i="27"/>
  <c r="AB20" i="27"/>
  <c r="AB12" i="27"/>
  <c r="AI7" i="13" s="1"/>
  <c r="BA2" i="3" s="1"/>
  <c r="AB7" i="27"/>
  <c r="AI6" i="13" s="1"/>
  <c r="AZ2" i="3" s="1"/>
  <c r="AS135" i="25"/>
  <c r="AS134" i="25"/>
  <c r="AS133" i="25"/>
  <c r="B110" i="19"/>
  <c r="GP102" i="2" s="1"/>
  <c r="B108" i="19"/>
  <c r="GP100" i="2" s="1"/>
  <c r="B106" i="19"/>
  <c r="GP98" i="2" s="1"/>
  <c r="B95" i="19"/>
  <c r="GP87" i="2" s="1"/>
  <c r="A93" i="18"/>
  <c r="A83" i="18"/>
  <c r="A79" i="18"/>
  <c r="A67" i="18"/>
  <c r="B43" i="18"/>
  <c r="B34" i="18"/>
  <c r="A32" i="18"/>
  <c r="A4" i="18"/>
  <c r="G123" i="17"/>
  <c r="D123" i="17"/>
  <c r="B21" i="16"/>
  <c r="I21" i="16" s="1"/>
  <c r="B18" i="16"/>
  <c r="I18" i="16" s="1"/>
  <c r="B15" i="16"/>
  <c r="I15" i="16" s="1"/>
  <c r="X14" i="15"/>
  <c r="GK14" i="2" s="1"/>
  <c r="R14" i="15"/>
  <c r="GE14" i="2" s="1"/>
  <c r="O14" i="15"/>
  <c r="B13" i="4" s="1"/>
  <c r="AI14" i="14"/>
  <c r="AI12" i="14"/>
  <c r="AI11" i="14"/>
  <c r="AI42" i="13"/>
  <c r="B9" i="4" s="1"/>
  <c r="AI39" i="13"/>
  <c r="BP2" i="3" s="1"/>
  <c r="AI37" i="13"/>
  <c r="BN2" i="3" s="1"/>
  <c r="AI27" i="13"/>
  <c r="AI26" i="13"/>
  <c r="AI19" i="13"/>
  <c r="BI2" i="3" s="1"/>
  <c r="AI17" i="13"/>
  <c r="B4" i="4" s="1"/>
  <c r="AI16" i="13"/>
  <c r="BF2" i="3" s="1"/>
  <c r="AI13" i="13"/>
  <c r="BC2" i="3" s="1"/>
  <c r="AI8" i="13"/>
  <c r="BB2" i="3" s="1"/>
  <c r="F56" i="8"/>
  <c r="F54" i="8"/>
  <c r="F52" i="8"/>
  <c r="F50" i="8"/>
  <c r="F48" i="8"/>
  <c r="F46" i="8"/>
  <c r="F44" i="8"/>
  <c r="F42" i="8"/>
  <c r="F40" i="8"/>
  <c r="F38" i="8"/>
  <c r="F36" i="8"/>
  <c r="F34" i="8"/>
  <c r="AO2" i="5"/>
  <c r="AN2" i="5"/>
  <c r="AM2" i="5"/>
  <c r="AL2" i="5"/>
  <c r="AK2" i="5"/>
  <c r="AJ2" i="5"/>
  <c r="AI2" i="5"/>
  <c r="AH2" i="5"/>
  <c r="AG2" i="5"/>
  <c r="AF2" i="5"/>
  <c r="AD2" i="5"/>
  <c r="AC2" i="5"/>
  <c r="AB2" i="5"/>
  <c r="AA2" i="5"/>
  <c r="Z2" i="5"/>
  <c r="Y2" i="5"/>
  <c r="X2" i="5"/>
  <c r="W2" i="5"/>
  <c r="V2" i="5"/>
  <c r="U2" i="5"/>
  <c r="T2" i="5"/>
  <c r="S2" i="5"/>
  <c r="R2" i="5"/>
  <c r="Q2" i="5"/>
  <c r="P2" i="5"/>
  <c r="O2" i="5"/>
  <c r="N2" i="5"/>
  <c r="M2" i="5"/>
  <c r="L2" i="5"/>
  <c r="K2" i="5"/>
  <c r="J2" i="5"/>
  <c r="I2" i="5"/>
  <c r="H2" i="5"/>
  <c r="G2" i="5"/>
  <c r="F2" i="5"/>
  <c r="E2" i="5"/>
  <c r="D2" i="5"/>
  <c r="C2" i="5"/>
  <c r="B2" i="5"/>
  <c r="A2" i="5"/>
  <c r="B101" i="4"/>
  <c r="B100" i="4"/>
  <c r="B99" i="4"/>
  <c r="B98" i="4"/>
  <c r="B97" i="4"/>
  <c r="B96" i="4"/>
  <c r="B95" i="4"/>
  <c r="B94" i="4"/>
  <c r="B93" i="4"/>
  <c r="B92" i="4"/>
  <c r="B91" i="4"/>
  <c r="B90" i="4"/>
  <c r="B89" i="4"/>
  <c r="B88" i="4"/>
  <c r="B87" i="4"/>
  <c r="B86" i="4"/>
  <c r="B85" i="4"/>
  <c r="B73" i="4"/>
  <c r="B72" i="4"/>
  <c r="B71" i="4"/>
  <c r="B70" i="4"/>
  <c r="B69" i="4"/>
  <c r="B68" i="4"/>
  <c r="B67" i="4"/>
  <c r="B66" i="4"/>
  <c r="B65" i="4"/>
  <c r="B64"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2" i="4"/>
  <c r="B11" i="4"/>
  <c r="B3" i="4"/>
  <c r="B2" i="4"/>
  <c r="B1" i="4"/>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F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J2" i="3"/>
  <c r="EH2" i="3"/>
  <c r="EF2" i="3"/>
  <c r="DY2" i="3"/>
  <c r="DJ2" i="3"/>
  <c r="DE2" i="3"/>
  <c r="CW2" i="3"/>
  <c r="CV2" i="3"/>
  <c r="CU2" i="3"/>
  <c r="CT2" i="3"/>
  <c r="CS2" i="3"/>
  <c r="CR2" i="3"/>
  <c r="CQ2" i="3"/>
  <c r="CP2" i="3"/>
  <c r="CO2" i="3"/>
  <c r="CN2" i="3"/>
  <c r="CM2" i="3"/>
  <c r="CL2" i="3"/>
  <c r="CK2" i="3"/>
  <c r="CJ2" i="3"/>
  <c r="CI2" i="3"/>
  <c r="CE2" i="3"/>
  <c r="CD2" i="3"/>
  <c r="CC2" i="3"/>
  <c r="CB2" i="3"/>
  <c r="CA2" i="3"/>
  <c r="BZ2" i="3"/>
  <c r="BY2" i="3"/>
  <c r="BX2" i="3"/>
  <c r="BW2" i="3"/>
  <c r="BK2" i="3"/>
  <c r="BJ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B2" i="3"/>
  <c r="A2" i="3"/>
  <c r="KJ238" i="2"/>
  <c r="JK236" i="2"/>
  <c r="KE233" i="2"/>
  <c r="JU233" i="2"/>
  <c r="JD233" i="2"/>
  <c r="KH231" i="2"/>
  <c r="JP231" i="2"/>
  <c r="JD231" i="2"/>
  <c r="KJ228" i="2"/>
  <c r="JK226" i="2"/>
  <c r="KE223" i="2"/>
  <c r="JU223" i="2"/>
  <c r="JD223" i="2"/>
  <c r="KH221" i="2"/>
  <c r="JP221" i="2"/>
  <c r="JD221" i="2"/>
  <c r="KJ218" i="2"/>
  <c r="JK216" i="2"/>
  <c r="KE213" i="2"/>
  <c r="JU213" i="2"/>
  <c r="JD213" i="2"/>
  <c r="KH211" i="2"/>
  <c r="JP211" i="2"/>
  <c r="JD211" i="2"/>
  <c r="BZ209" i="2"/>
  <c r="KJ208" i="2"/>
  <c r="BX207" i="2"/>
  <c r="JK206" i="2"/>
  <c r="BX205" i="2"/>
  <c r="KE203" i="2"/>
  <c r="JU203" i="2"/>
  <c r="JD203" i="2"/>
  <c r="BZ202" i="2"/>
  <c r="KH201" i="2"/>
  <c r="JP201" i="2"/>
  <c r="JD201" i="2"/>
  <c r="CC199" i="2"/>
  <c r="KJ198" i="2"/>
  <c r="CC198" i="2"/>
  <c r="CA198" i="2"/>
  <c r="BZ198" i="2"/>
  <c r="CC197" i="2"/>
  <c r="JK196" i="2"/>
  <c r="CC196" i="2"/>
  <c r="CA196" i="2"/>
  <c r="BZ196" i="2"/>
  <c r="CC195" i="2"/>
  <c r="CC194" i="2"/>
  <c r="CA194" i="2"/>
  <c r="KE193" i="2"/>
  <c r="JU193" i="2"/>
  <c r="JD193" i="2"/>
  <c r="CC193" i="2"/>
  <c r="CC192" i="2"/>
  <c r="CA192" i="2"/>
  <c r="BZ192" i="2"/>
  <c r="KH191" i="2"/>
  <c r="JP191" i="2"/>
  <c r="JD191" i="2"/>
  <c r="CC191" i="2"/>
  <c r="CA191" i="2"/>
  <c r="BZ191" i="2"/>
  <c r="CC190" i="2"/>
  <c r="CA190" i="2"/>
  <c r="BZ190" i="2"/>
  <c r="KJ189" i="2"/>
  <c r="IH189" i="2"/>
  <c r="CC189" i="2"/>
  <c r="CA189" i="2"/>
  <c r="BZ189" i="2"/>
  <c r="HI188" i="2"/>
  <c r="CC188" i="2"/>
  <c r="JK187" i="2"/>
  <c r="CC187" i="2"/>
  <c r="HI186" i="2"/>
  <c r="CC186" i="2"/>
  <c r="CC185" i="2"/>
  <c r="KE184" i="2"/>
  <c r="JU184" i="2"/>
  <c r="JD184" i="2"/>
  <c r="HI184" i="2"/>
  <c r="CC184" i="2"/>
  <c r="CC183" i="2"/>
  <c r="KH182" i="2"/>
  <c r="JP182" i="2"/>
  <c r="JD182" i="2"/>
  <c r="CC182" i="2"/>
  <c r="CA182" i="2"/>
  <c r="BZ182" i="2"/>
  <c r="CC181" i="2"/>
  <c r="BY181" i="2"/>
  <c r="CC180" i="2"/>
  <c r="BY180" i="2"/>
  <c r="CC179" i="2"/>
  <c r="BY179" i="2"/>
  <c r="KJ178" i="2"/>
  <c r="IU178" i="2"/>
  <c r="CC178" i="2"/>
  <c r="BY178" i="2"/>
  <c r="CC177" i="2"/>
  <c r="BY177" i="2"/>
  <c r="JK176" i="2"/>
  <c r="HO176" i="2"/>
  <c r="CC176" i="2"/>
  <c r="BY176" i="2"/>
  <c r="CC175" i="2"/>
  <c r="BY175" i="2"/>
  <c r="IK174" i="2"/>
  <c r="CC174" i="2"/>
  <c r="BY174" i="2"/>
  <c r="KE173" i="2"/>
  <c r="JU173" i="2"/>
  <c r="JD173" i="2"/>
  <c r="CC173" i="2"/>
  <c r="IN172" i="2"/>
  <c r="HU172" i="2"/>
  <c r="CC172" i="2"/>
  <c r="KH171" i="2"/>
  <c r="JP171" i="2"/>
  <c r="JD171" i="2"/>
  <c r="CC171" i="2"/>
  <c r="CA171" i="2"/>
  <c r="BZ171" i="2"/>
  <c r="BY171" i="2"/>
  <c r="IK170" i="2"/>
  <c r="CC170" i="2"/>
  <c r="CA170" i="2"/>
  <c r="BZ170" i="2"/>
  <c r="BY170" i="2"/>
  <c r="CC169" i="2"/>
  <c r="CA169" i="2"/>
  <c r="BZ169" i="2"/>
  <c r="BY169" i="2"/>
  <c r="KJ168" i="2"/>
  <c r="IK168" i="2"/>
  <c r="CC168" i="2"/>
  <c r="CC167" i="2"/>
  <c r="JK166" i="2"/>
  <c r="CC166" i="2"/>
  <c r="CC165" i="2"/>
  <c r="CA165" i="2"/>
  <c r="BZ165" i="2"/>
  <c r="BY165" i="2"/>
  <c r="CC164" i="2"/>
  <c r="CA164" i="2"/>
  <c r="BZ164" i="2"/>
  <c r="BY164" i="2"/>
  <c r="BW164" i="2"/>
  <c r="KE163" i="2"/>
  <c r="JU163" i="2"/>
  <c r="JD163" i="2"/>
  <c r="CC163" i="2"/>
  <c r="BY163" i="2"/>
  <c r="BW163" i="2"/>
  <c r="CC162" i="2"/>
  <c r="BY162" i="2"/>
  <c r="KH161" i="2"/>
  <c r="JP161" i="2"/>
  <c r="JD161" i="2"/>
  <c r="CC161" i="2"/>
  <c r="BY161" i="2"/>
  <c r="CC160" i="2"/>
  <c r="CA160" i="2"/>
  <c r="BZ160" i="2"/>
  <c r="BY160" i="2"/>
  <c r="IO159" i="2"/>
  <c r="IF159" i="2"/>
  <c r="IA159" i="2"/>
  <c r="HS159" i="2"/>
  <c r="HL159" i="2"/>
  <c r="CC159" i="2"/>
  <c r="CA159" i="2"/>
  <c r="BZ159" i="2"/>
  <c r="BY159" i="2"/>
  <c r="KJ158" i="2"/>
  <c r="CC158" i="2"/>
  <c r="CA158" i="2"/>
  <c r="BZ158" i="2"/>
  <c r="BY158" i="2"/>
  <c r="CC157" i="2"/>
  <c r="CA157" i="2"/>
  <c r="BZ157" i="2"/>
  <c r="BY157" i="2"/>
  <c r="JK156" i="2"/>
  <c r="CC156" i="2"/>
  <c r="BY156" i="2"/>
  <c r="CC155" i="2"/>
  <c r="CA155" i="2"/>
  <c r="BZ155" i="2"/>
  <c r="BY155" i="2"/>
  <c r="CC154" i="2"/>
  <c r="BY154" i="2"/>
  <c r="KE153" i="2"/>
  <c r="JU153" i="2"/>
  <c r="JD153" i="2"/>
  <c r="CC153" i="2"/>
  <c r="CC152" i="2"/>
  <c r="CA152" i="2"/>
  <c r="BZ152" i="2"/>
  <c r="BY152" i="2"/>
  <c r="KH151" i="2"/>
  <c r="JP151" i="2"/>
  <c r="JD151" i="2"/>
  <c r="CC151" i="2"/>
  <c r="CA151" i="2"/>
  <c r="BZ151" i="2"/>
  <c r="BY151" i="2"/>
  <c r="BW151" i="2"/>
  <c r="IO150" i="2"/>
  <c r="IF150" i="2"/>
  <c r="HY150" i="2"/>
  <c r="HR150" i="2"/>
  <c r="CC150" i="2"/>
  <c r="CA150" i="2"/>
  <c r="BZ150" i="2"/>
  <c r="BY150" i="2"/>
  <c r="HR149" i="2"/>
  <c r="CC149" i="2"/>
  <c r="CA149" i="2"/>
  <c r="BZ149" i="2"/>
  <c r="BY149" i="2"/>
  <c r="KJ148" i="2"/>
  <c r="HR148" i="2"/>
  <c r="CC148" i="2"/>
  <c r="CA148" i="2"/>
  <c r="BZ148" i="2"/>
  <c r="BY148" i="2"/>
  <c r="IO147" i="2"/>
  <c r="IF147" i="2"/>
  <c r="HY147" i="2"/>
  <c r="HR147" i="2"/>
  <c r="CC147" i="2"/>
  <c r="CA147" i="2"/>
  <c r="BZ147" i="2"/>
  <c r="BY147" i="2"/>
  <c r="JK146" i="2"/>
  <c r="HY146" i="2"/>
  <c r="HR146" i="2"/>
  <c r="CC146" i="2"/>
  <c r="IO145" i="2"/>
  <c r="IF145" i="2"/>
  <c r="HY145" i="2"/>
  <c r="HR145" i="2"/>
  <c r="CC145" i="2"/>
  <c r="BY145" i="2"/>
  <c r="CC144" i="2"/>
  <c r="BY144" i="2"/>
  <c r="BW144" i="2"/>
  <c r="KE143" i="2"/>
  <c r="JU143" i="2"/>
  <c r="JD143" i="2"/>
  <c r="CC143" i="2"/>
  <c r="BY143" i="2"/>
  <c r="CC142" i="2"/>
  <c r="BY142" i="2"/>
  <c r="KH141" i="2"/>
  <c r="JP141" i="2"/>
  <c r="JD141" i="2"/>
  <c r="CC141" i="2"/>
  <c r="BY141" i="2"/>
  <c r="CC140" i="2"/>
  <c r="BY140" i="2"/>
  <c r="CC139" i="2"/>
  <c r="BY139" i="2"/>
  <c r="KJ138" i="2"/>
  <c r="CC138" i="2"/>
  <c r="BY138" i="2"/>
  <c r="CC137" i="2"/>
  <c r="BY137" i="2"/>
  <c r="JK136" i="2"/>
  <c r="CC136" i="2"/>
  <c r="BY136" i="2"/>
  <c r="CC135" i="2"/>
  <c r="CC134" i="2"/>
  <c r="CA134" i="2"/>
  <c r="BZ134" i="2"/>
  <c r="BY134" i="2"/>
  <c r="KE133" i="2"/>
  <c r="JU133" i="2"/>
  <c r="JD133" i="2"/>
  <c r="CC133" i="2"/>
  <c r="CA133" i="2"/>
  <c r="BZ133" i="2"/>
  <c r="BY133" i="2"/>
  <c r="BW133" i="2"/>
  <c r="CC132" i="2"/>
  <c r="CA132" i="2"/>
  <c r="BZ132" i="2"/>
  <c r="BY132" i="2"/>
  <c r="KH131" i="2"/>
  <c r="JP131" i="2"/>
  <c r="JD131" i="2"/>
  <c r="CC131" i="2"/>
  <c r="CA131" i="2"/>
  <c r="BZ131" i="2"/>
  <c r="BY131" i="2"/>
  <c r="CC130" i="2"/>
  <c r="CA130" i="2"/>
  <c r="BZ130" i="2"/>
  <c r="BY130" i="2"/>
  <c r="CC129" i="2"/>
  <c r="CA129" i="2"/>
  <c r="BZ129" i="2"/>
  <c r="BY129" i="2"/>
  <c r="KJ128" i="2"/>
  <c r="CC128" i="2"/>
  <c r="CA128" i="2"/>
  <c r="BZ128" i="2"/>
  <c r="BY128" i="2"/>
  <c r="CC127" i="2"/>
  <c r="CA127" i="2"/>
  <c r="BZ127" i="2"/>
  <c r="BY127" i="2"/>
  <c r="JK126" i="2"/>
  <c r="CC126" i="2"/>
  <c r="CA126" i="2"/>
  <c r="BZ126" i="2"/>
  <c r="BY126" i="2"/>
  <c r="CC125" i="2"/>
  <c r="HI124" i="2"/>
  <c r="CC124" i="2"/>
  <c r="KE123" i="2"/>
  <c r="JU123" i="2"/>
  <c r="JD123" i="2"/>
  <c r="CC123" i="2"/>
  <c r="CC122" i="2"/>
  <c r="CA122" i="2"/>
  <c r="BZ122" i="2"/>
  <c r="BY122" i="2"/>
  <c r="BW122" i="2"/>
  <c r="KH121" i="2"/>
  <c r="JP121" i="2"/>
  <c r="JD121" i="2"/>
  <c r="CC121" i="2"/>
  <c r="CA121" i="2"/>
  <c r="BZ121" i="2"/>
  <c r="BY121" i="2"/>
  <c r="IN120" i="2"/>
  <c r="CC120" i="2"/>
  <c r="CA120" i="2"/>
  <c r="BZ120" i="2"/>
  <c r="BY120" i="2"/>
  <c r="BW120" i="2"/>
  <c r="CC119" i="2"/>
  <c r="BY119" i="2"/>
  <c r="BW119" i="2"/>
  <c r="KJ118" i="2"/>
  <c r="FP118" i="2"/>
  <c r="CC118" i="2"/>
  <c r="CA118" i="2"/>
  <c r="BZ118" i="2"/>
  <c r="BY118" i="2"/>
  <c r="HJ117" i="2"/>
  <c r="CC117" i="2"/>
  <c r="CA117" i="2"/>
  <c r="BZ117" i="2"/>
  <c r="BY117" i="2"/>
  <c r="JK116" i="2"/>
  <c r="FP116" i="2"/>
  <c r="CC116" i="2"/>
  <c r="CA116" i="2"/>
  <c r="BZ116" i="2"/>
  <c r="BY116" i="2"/>
  <c r="HK115" i="2"/>
  <c r="HB115" i="2"/>
  <c r="CC115" i="2"/>
  <c r="BY115" i="2"/>
  <c r="FO114" i="2"/>
  <c r="CC114" i="2"/>
  <c r="CA114" i="2"/>
  <c r="BZ114" i="2"/>
  <c r="BY114" i="2"/>
  <c r="KE113" i="2"/>
  <c r="JU113" i="2"/>
  <c r="JD113" i="2"/>
  <c r="HK113" i="2"/>
  <c r="CC113" i="2"/>
  <c r="CA113" i="2"/>
  <c r="BZ113" i="2"/>
  <c r="BY113" i="2"/>
  <c r="FO112" i="2"/>
  <c r="CC112" i="2"/>
  <c r="CA112" i="2"/>
  <c r="BZ112" i="2"/>
  <c r="BY112" i="2"/>
  <c r="KH111" i="2"/>
  <c r="JP111" i="2"/>
  <c r="JD111" i="2"/>
  <c r="CC111" i="2"/>
  <c r="CA111" i="2"/>
  <c r="BZ111" i="2"/>
  <c r="BY111" i="2"/>
  <c r="HJ110" i="2"/>
  <c r="GP110" i="2"/>
  <c r="CC110" i="2"/>
  <c r="CA110" i="2"/>
  <c r="BZ110" i="2"/>
  <c r="BY110" i="2"/>
  <c r="CC109" i="2"/>
  <c r="CA109" i="2"/>
  <c r="BZ109" i="2"/>
  <c r="BY109" i="2"/>
  <c r="KJ108" i="2"/>
  <c r="HJ108" i="2"/>
  <c r="FP108" i="2"/>
  <c r="CC108" i="2"/>
  <c r="CA108" i="2"/>
  <c r="BZ108" i="2"/>
  <c r="BY108" i="2"/>
  <c r="GP107" i="2"/>
  <c r="CC107" i="2"/>
  <c r="CA107" i="2"/>
  <c r="BZ107" i="2"/>
  <c r="BY107" i="2"/>
  <c r="JK106" i="2"/>
  <c r="FP106" i="2"/>
  <c r="CC106" i="2"/>
  <c r="CA106" i="2"/>
  <c r="BZ106" i="2"/>
  <c r="BY106" i="2"/>
  <c r="CC105" i="2"/>
  <c r="CA105" i="2"/>
  <c r="BZ105" i="2"/>
  <c r="BY105" i="2"/>
  <c r="HJ104" i="2"/>
  <c r="GP104" i="2"/>
  <c r="FP104" i="2"/>
  <c r="CC104" i="2"/>
  <c r="CA104" i="2"/>
  <c r="BZ104" i="2"/>
  <c r="BY104" i="2"/>
  <c r="KE103" i="2"/>
  <c r="JU103" i="2"/>
  <c r="JD103" i="2"/>
  <c r="CC103" i="2"/>
  <c r="CA103" i="2"/>
  <c r="BZ103" i="2"/>
  <c r="BY103" i="2"/>
  <c r="CC102" i="2"/>
  <c r="KH101" i="2"/>
  <c r="JP101" i="2"/>
  <c r="JD101" i="2"/>
  <c r="FO101" i="2"/>
  <c r="HK99" i="2"/>
  <c r="FO99" i="2"/>
  <c r="KJ98" i="2"/>
  <c r="HK97" i="2"/>
  <c r="FO97" i="2"/>
  <c r="JK96" i="2"/>
  <c r="GP96" i="2"/>
  <c r="CC96" i="2"/>
  <c r="CA96" i="2"/>
  <c r="GD95" i="2"/>
  <c r="GB95" i="2"/>
  <c r="GA95" i="2"/>
  <c r="FW95" i="2"/>
  <c r="FO95" i="2"/>
  <c r="HK94" i="2"/>
  <c r="GD94" i="2"/>
  <c r="GB94" i="2"/>
  <c r="GA94" i="2"/>
  <c r="FW94" i="2"/>
  <c r="FO94" i="2"/>
  <c r="CC94" i="2"/>
  <c r="KE93" i="2"/>
  <c r="JU93" i="2"/>
  <c r="JD93" i="2"/>
  <c r="GD93" i="2"/>
  <c r="GB93" i="2"/>
  <c r="GA93" i="2"/>
  <c r="FW93" i="2"/>
  <c r="FO93" i="2"/>
  <c r="CC93" i="2"/>
  <c r="HK92" i="2"/>
  <c r="GD92" i="2"/>
  <c r="GB92" i="2"/>
  <c r="GA92" i="2"/>
  <c r="FW92" i="2"/>
  <c r="FO92" i="2"/>
  <c r="CC92" i="2"/>
  <c r="KH91" i="2"/>
  <c r="JP91" i="2"/>
  <c r="JD91" i="2"/>
  <c r="GD91" i="2"/>
  <c r="GB91" i="2"/>
  <c r="GA91" i="2"/>
  <c r="FW91" i="2"/>
  <c r="FO91" i="2"/>
  <c r="CC91" i="2"/>
  <c r="CA91" i="2"/>
  <c r="BZ91" i="2"/>
  <c r="BY91" i="2"/>
  <c r="CB91" i="2" s="1"/>
  <c r="HK90" i="2"/>
  <c r="CC90" i="2"/>
  <c r="CA90" i="2"/>
  <c r="BZ90" i="2"/>
  <c r="BY90" i="2"/>
  <c r="GP89" i="2"/>
  <c r="CC89" i="2"/>
  <c r="CA89" i="2"/>
  <c r="BZ89" i="2"/>
  <c r="BY89" i="2"/>
  <c r="CB89" i="2" s="1"/>
  <c r="KJ88" i="2"/>
  <c r="CC88" i="2"/>
  <c r="CA88" i="2"/>
  <c r="BZ88" i="2"/>
  <c r="BY88" i="2"/>
  <c r="CC87" i="2"/>
  <c r="CA87" i="2"/>
  <c r="BZ87" i="2"/>
  <c r="BY87" i="2"/>
  <c r="JK86" i="2"/>
  <c r="HK86" i="2"/>
  <c r="CC86" i="2"/>
  <c r="CC85" i="2"/>
  <c r="HK84" i="2"/>
  <c r="CC84" i="2"/>
  <c r="KE83" i="2"/>
  <c r="JU83" i="2"/>
  <c r="JD83" i="2"/>
  <c r="CC83" i="2"/>
  <c r="CA83" i="2"/>
  <c r="BZ83" i="2"/>
  <c r="BY83" i="2"/>
  <c r="BX83" i="2" s="1"/>
  <c r="HK82" i="2"/>
  <c r="CC82" i="2"/>
  <c r="KH81" i="2"/>
  <c r="JP81" i="2"/>
  <c r="JD81" i="2"/>
  <c r="FO81" i="2"/>
  <c r="CC81" i="2"/>
  <c r="HK80" i="2"/>
  <c r="GP80" i="2"/>
  <c r="KJ78" i="2"/>
  <c r="HJ78" i="2"/>
  <c r="FO78" i="2"/>
  <c r="BU78" i="2"/>
  <c r="CC77" i="2"/>
  <c r="CA77" i="2"/>
  <c r="JK76" i="2"/>
  <c r="HJ76" i="2"/>
  <c r="GP76" i="2"/>
  <c r="CC76" i="2"/>
  <c r="AX76" i="2"/>
  <c r="CC75" i="2"/>
  <c r="HJ74" i="2"/>
  <c r="GP74" i="2"/>
  <c r="CC74" i="2"/>
  <c r="CA74" i="2"/>
  <c r="BZ74" i="2"/>
  <c r="BY74" i="2"/>
  <c r="BW74" i="2"/>
  <c r="KE73" i="2"/>
  <c r="JU73" i="2"/>
  <c r="JD73" i="2"/>
  <c r="FP73" i="2"/>
  <c r="CC73" i="2"/>
  <c r="BY73" i="2"/>
  <c r="BS73" i="2"/>
  <c r="BR73" i="2"/>
  <c r="BQ73" i="2"/>
  <c r="BP73" i="2"/>
  <c r="BO73" i="2"/>
  <c r="BN73" i="2"/>
  <c r="BM73" i="2"/>
  <c r="BL73" i="2"/>
  <c r="BK73" i="2"/>
  <c r="BJ73" i="2"/>
  <c r="BI73" i="2"/>
  <c r="BH73" i="2"/>
  <c r="BG73" i="2"/>
  <c r="BF73" i="2"/>
  <c r="BE73" i="2"/>
  <c r="BD73" i="2"/>
  <c r="BB73" i="2"/>
  <c r="BA73" i="2"/>
  <c r="AZ73" i="2"/>
  <c r="AY73" i="2"/>
  <c r="AX73" i="2"/>
  <c r="AS73" i="2"/>
  <c r="AR73" i="2"/>
  <c r="AQ73" i="2"/>
  <c r="AP73" i="2"/>
  <c r="HJ72" i="2"/>
  <c r="GP72" i="2"/>
  <c r="CC72" i="2"/>
  <c r="CA72" i="2"/>
  <c r="BZ72" i="2"/>
  <c r="BY72" i="2"/>
  <c r="BS72" i="2"/>
  <c r="BR72" i="2"/>
  <c r="BQ72" i="2"/>
  <c r="BP72" i="2"/>
  <c r="BO72" i="2"/>
  <c r="BN72" i="2"/>
  <c r="BM72" i="2"/>
  <c r="BL72" i="2"/>
  <c r="BK72" i="2"/>
  <c r="BJ72" i="2"/>
  <c r="BI72" i="2"/>
  <c r="BH72" i="2"/>
  <c r="BG72" i="2"/>
  <c r="BF72" i="2"/>
  <c r="BE72" i="2"/>
  <c r="BD72" i="2"/>
  <c r="BB72" i="2"/>
  <c r="BA72" i="2"/>
  <c r="AZ72" i="2"/>
  <c r="AY72" i="2"/>
  <c r="AX72" i="2"/>
  <c r="AS72" i="2"/>
  <c r="AR72" i="2"/>
  <c r="AQ72" i="2"/>
  <c r="AP72" i="2"/>
  <c r="KH71" i="2"/>
  <c r="JP71" i="2"/>
  <c r="JD71" i="2"/>
  <c r="CC71" i="2"/>
  <c r="CA71" i="2"/>
  <c r="BZ71" i="2"/>
  <c r="BY71" i="2"/>
  <c r="BS71" i="2"/>
  <c r="BR71" i="2"/>
  <c r="BQ71" i="2"/>
  <c r="BP71" i="2"/>
  <c r="BO71" i="2"/>
  <c r="BN71" i="2"/>
  <c r="BM71" i="2"/>
  <c r="BL71" i="2"/>
  <c r="BK71" i="2"/>
  <c r="BJ71" i="2"/>
  <c r="BI71" i="2"/>
  <c r="BH71" i="2"/>
  <c r="BG71" i="2"/>
  <c r="BF71" i="2"/>
  <c r="BE71" i="2"/>
  <c r="BD71" i="2"/>
  <c r="BB71" i="2"/>
  <c r="BA71" i="2"/>
  <c r="AZ71" i="2"/>
  <c r="AY71" i="2"/>
  <c r="AX71" i="2"/>
  <c r="AS71" i="2"/>
  <c r="AR71" i="2"/>
  <c r="AQ71" i="2"/>
  <c r="AP71" i="2"/>
  <c r="M71" i="2"/>
  <c r="L71" i="2"/>
  <c r="HJ70" i="2"/>
  <c r="CC70" i="2"/>
  <c r="CA70" i="2"/>
  <c r="BZ70" i="2"/>
  <c r="BY70" i="2"/>
  <c r="BS70" i="2"/>
  <c r="BR70" i="2"/>
  <c r="BQ70" i="2"/>
  <c r="BP70" i="2"/>
  <c r="BO70" i="2"/>
  <c r="BN70" i="2"/>
  <c r="BM70" i="2"/>
  <c r="BL70" i="2"/>
  <c r="BK70" i="2"/>
  <c r="BJ70" i="2"/>
  <c r="BI70" i="2"/>
  <c r="BH70" i="2"/>
  <c r="BG70" i="2"/>
  <c r="BF70" i="2"/>
  <c r="BE70" i="2"/>
  <c r="BD70" i="2"/>
  <c r="BB70" i="2"/>
  <c r="BA70" i="2"/>
  <c r="AZ70" i="2"/>
  <c r="AY70" i="2"/>
  <c r="AX70" i="2"/>
  <c r="AS70" i="2"/>
  <c r="AR70" i="2"/>
  <c r="AQ70" i="2"/>
  <c r="AP70" i="2"/>
  <c r="AJ70" i="2"/>
  <c r="GK69" i="2"/>
  <c r="FU69" i="2"/>
  <c r="CC69" i="2"/>
  <c r="CA69" i="2"/>
  <c r="BZ69" i="2"/>
  <c r="BY69" i="2"/>
  <c r="BS69" i="2"/>
  <c r="BR69" i="2"/>
  <c r="BQ69" i="2"/>
  <c r="BP69" i="2"/>
  <c r="BO69" i="2"/>
  <c r="BN69" i="2"/>
  <c r="BM69" i="2"/>
  <c r="BL69" i="2"/>
  <c r="BK69" i="2"/>
  <c r="BJ69" i="2"/>
  <c r="BI69" i="2"/>
  <c r="BH69" i="2"/>
  <c r="BG69" i="2"/>
  <c r="BF69" i="2"/>
  <c r="BE69" i="2"/>
  <c r="BD69" i="2"/>
  <c r="BB69" i="2"/>
  <c r="BA69" i="2"/>
  <c r="AZ69" i="2"/>
  <c r="AY69" i="2"/>
  <c r="AX69" i="2"/>
  <c r="AS69" i="2"/>
  <c r="AR69" i="2"/>
  <c r="AQ69" i="2"/>
  <c r="AP69" i="2"/>
  <c r="KJ68" i="2"/>
  <c r="HJ68" i="2"/>
  <c r="CC68" i="2"/>
  <c r="CA68" i="2"/>
  <c r="BZ68" i="2"/>
  <c r="BY68" i="2"/>
  <c r="BS68" i="2"/>
  <c r="BR68" i="2"/>
  <c r="BQ68" i="2"/>
  <c r="BP68" i="2"/>
  <c r="BO68" i="2"/>
  <c r="BN68" i="2"/>
  <c r="BM68" i="2"/>
  <c r="BL68" i="2"/>
  <c r="BK68" i="2"/>
  <c r="BJ68" i="2"/>
  <c r="BI68" i="2"/>
  <c r="BH68" i="2"/>
  <c r="BG68" i="2"/>
  <c r="BF68" i="2"/>
  <c r="BE68" i="2"/>
  <c r="BD68" i="2"/>
  <c r="BB68" i="2"/>
  <c r="BA68" i="2"/>
  <c r="AZ68" i="2"/>
  <c r="AY68" i="2"/>
  <c r="AX68" i="2"/>
  <c r="AS68" i="2"/>
  <c r="AR68" i="2"/>
  <c r="AQ68" i="2"/>
  <c r="AP68" i="2"/>
  <c r="GE67" i="2"/>
  <c r="FY67" i="2"/>
  <c r="CC67" i="2"/>
  <c r="BS67" i="2"/>
  <c r="BR67" i="2"/>
  <c r="BQ67" i="2"/>
  <c r="BP67" i="2"/>
  <c r="BO67" i="2"/>
  <c r="BN67" i="2"/>
  <c r="BM67" i="2"/>
  <c r="BL67" i="2"/>
  <c r="BK67" i="2"/>
  <c r="BJ67" i="2"/>
  <c r="BI67" i="2"/>
  <c r="BH67" i="2"/>
  <c r="BG67" i="2"/>
  <c r="BF67" i="2"/>
  <c r="BE67" i="2"/>
  <c r="BD67" i="2"/>
  <c r="BB67" i="2"/>
  <c r="BA67" i="2"/>
  <c r="AZ67" i="2"/>
  <c r="AY67" i="2"/>
  <c r="AX67" i="2"/>
  <c r="AS67" i="2"/>
  <c r="AR67" i="2"/>
  <c r="AQ67" i="2"/>
  <c r="AP67" i="2"/>
  <c r="JK66" i="2"/>
  <c r="HJ66" i="2"/>
  <c r="CC66" i="2"/>
  <c r="CA66" i="2"/>
  <c r="BZ66" i="2"/>
  <c r="BY66" i="2"/>
  <c r="BS66" i="2"/>
  <c r="BR66" i="2"/>
  <c r="BQ66" i="2"/>
  <c r="BP66" i="2"/>
  <c r="BO66" i="2"/>
  <c r="BN66" i="2"/>
  <c r="BM66" i="2"/>
  <c r="BL66" i="2"/>
  <c r="BK66" i="2"/>
  <c r="BJ66" i="2"/>
  <c r="BI66" i="2"/>
  <c r="BH66" i="2"/>
  <c r="BG66" i="2"/>
  <c r="BF66" i="2"/>
  <c r="BE66" i="2"/>
  <c r="BD66" i="2"/>
  <c r="BB66" i="2"/>
  <c r="BA66" i="2"/>
  <c r="AZ66" i="2"/>
  <c r="AY66" i="2"/>
  <c r="AX66" i="2"/>
  <c r="AS66" i="2"/>
  <c r="AR66" i="2"/>
  <c r="AQ66" i="2"/>
  <c r="AP66" i="2"/>
  <c r="I66" i="2"/>
  <c r="D66" i="2"/>
  <c r="CO65" i="2"/>
  <c r="CC65" i="2"/>
  <c r="CA65" i="2"/>
  <c r="BZ65" i="2"/>
  <c r="BY65" i="2"/>
  <c r="BS65" i="2"/>
  <c r="BR65" i="2"/>
  <c r="BQ65" i="2"/>
  <c r="BP65" i="2"/>
  <c r="BO65" i="2"/>
  <c r="BN65" i="2"/>
  <c r="BM65" i="2"/>
  <c r="BL65" i="2"/>
  <c r="BK65" i="2"/>
  <c r="BJ65" i="2"/>
  <c r="BI65" i="2"/>
  <c r="BH65" i="2"/>
  <c r="BG65" i="2"/>
  <c r="BF65" i="2"/>
  <c r="BE65" i="2"/>
  <c r="BD65" i="2"/>
  <c r="BB65" i="2"/>
  <c r="BA65" i="2"/>
  <c r="AZ65" i="2"/>
  <c r="AY65" i="2"/>
  <c r="AX65" i="2"/>
  <c r="AS65" i="2"/>
  <c r="AR65" i="2"/>
  <c r="AQ65" i="2"/>
  <c r="AP65" i="2"/>
  <c r="HJ64" i="2"/>
  <c r="CC64" i="2"/>
  <c r="CA64" i="2"/>
  <c r="BZ64" i="2"/>
  <c r="BY64" i="2"/>
  <c r="BS64" i="2"/>
  <c r="BR64" i="2"/>
  <c r="BQ64" i="2"/>
  <c r="BP64" i="2"/>
  <c r="BO64" i="2"/>
  <c r="BN64" i="2"/>
  <c r="BM64" i="2"/>
  <c r="BL64" i="2"/>
  <c r="BK64" i="2"/>
  <c r="BJ64" i="2"/>
  <c r="BI64" i="2"/>
  <c r="BH64" i="2"/>
  <c r="BG64" i="2"/>
  <c r="BF64" i="2"/>
  <c r="BE64" i="2"/>
  <c r="BD64" i="2"/>
  <c r="BB64" i="2"/>
  <c r="BA64" i="2"/>
  <c r="AZ64" i="2"/>
  <c r="AY64" i="2"/>
  <c r="AX64" i="2"/>
  <c r="AS64" i="2"/>
  <c r="AR64" i="2"/>
  <c r="AQ64" i="2"/>
  <c r="AP64" i="2"/>
  <c r="AL64" i="2"/>
  <c r="AD64" i="2"/>
  <c r="KE63" i="2"/>
  <c r="JU63" i="2"/>
  <c r="JD63" i="2"/>
  <c r="GP63" i="2"/>
  <c r="FP63" i="2"/>
  <c r="CC63" i="2"/>
  <c r="CA63" i="2"/>
  <c r="BZ63" i="2"/>
  <c r="BY63" i="2"/>
  <c r="BS63" i="2"/>
  <c r="BR63" i="2"/>
  <c r="BQ63" i="2"/>
  <c r="BP63" i="2"/>
  <c r="BO63" i="2"/>
  <c r="BN63" i="2"/>
  <c r="BM63" i="2"/>
  <c r="BL63" i="2"/>
  <c r="BK63" i="2"/>
  <c r="BJ63" i="2"/>
  <c r="BI63" i="2"/>
  <c r="BH63" i="2"/>
  <c r="BG63" i="2"/>
  <c r="BF63" i="2"/>
  <c r="BE63" i="2"/>
  <c r="BD63" i="2"/>
  <c r="BB63" i="2"/>
  <c r="BA63" i="2"/>
  <c r="AZ63" i="2"/>
  <c r="AY63" i="2"/>
  <c r="AX63" i="2"/>
  <c r="AS63" i="2"/>
  <c r="AR63" i="2"/>
  <c r="AQ63" i="2"/>
  <c r="AP63" i="2"/>
  <c r="AL63" i="2"/>
  <c r="AD63" i="2"/>
  <c r="HK62" i="2"/>
  <c r="CC62" i="2"/>
  <c r="CA62" i="2"/>
  <c r="BZ62" i="2"/>
  <c r="BY62" i="2"/>
  <c r="BS62" i="2"/>
  <c r="BR62" i="2"/>
  <c r="BQ62" i="2"/>
  <c r="BP62" i="2"/>
  <c r="BO62" i="2"/>
  <c r="BN62" i="2"/>
  <c r="BM62" i="2"/>
  <c r="BL62" i="2"/>
  <c r="BK62" i="2"/>
  <c r="BJ62" i="2"/>
  <c r="BI62" i="2"/>
  <c r="BH62" i="2"/>
  <c r="BG62" i="2"/>
  <c r="BF62" i="2"/>
  <c r="BE62" i="2"/>
  <c r="BD62" i="2"/>
  <c r="BB62" i="2"/>
  <c r="BA62" i="2"/>
  <c r="AZ62" i="2"/>
  <c r="AY62" i="2"/>
  <c r="AX62" i="2"/>
  <c r="AS62" i="2"/>
  <c r="AR62" i="2"/>
  <c r="AQ62" i="2"/>
  <c r="AP62" i="2"/>
  <c r="AL62" i="2"/>
  <c r="N62" i="2"/>
  <c r="KH61" i="2"/>
  <c r="JP61" i="2"/>
  <c r="JD61" i="2"/>
  <c r="CC61" i="2"/>
  <c r="CA61" i="2"/>
  <c r="BZ61" i="2"/>
  <c r="BY61" i="2"/>
  <c r="BS61" i="2"/>
  <c r="BR61" i="2"/>
  <c r="BQ61" i="2"/>
  <c r="BP61" i="2"/>
  <c r="BO61" i="2"/>
  <c r="BN61" i="2"/>
  <c r="BM61" i="2"/>
  <c r="BL61" i="2"/>
  <c r="BK61" i="2"/>
  <c r="BJ61" i="2"/>
  <c r="BI61" i="2"/>
  <c r="BH61" i="2"/>
  <c r="BG61" i="2"/>
  <c r="BF61" i="2"/>
  <c r="BE61" i="2"/>
  <c r="BD61" i="2"/>
  <c r="BB61" i="2"/>
  <c r="BA61" i="2"/>
  <c r="AZ61" i="2"/>
  <c r="AY61" i="2"/>
  <c r="AX61" i="2"/>
  <c r="AS61" i="2"/>
  <c r="AR61" i="2"/>
  <c r="AQ61" i="2"/>
  <c r="AP61" i="2"/>
  <c r="AL61" i="2"/>
  <c r="AD61" i="2"/>
  <c r="M61" i="2"/>
  <c r="HK60" i="2"/>
  <c r="FO60" i="2"/>
  <c r="CC60" i="2"/>
  <c r="CA60" i="2"/>
  <c r="BZ60" i="2"/>
  <c r="BY60" i="2"/>
  <c r="BS60" i="2"/>
  <c r="BR60" i="2"/>
  <c r="BQ60" i="2"/>
  <c r="BP60" i="2"/>
  <c r="BO60" i="2"/>
  <c r="BN60" i="2"/>
  <c r="BM60" i="2"/>
  <c r="BL60" i="2"/>
  <c r="BK60" i="2"/>
  <c r="BJ60" i="2"/>
  <c r="BI60" i="2"/>
  <c r="BH60" i="2"/>
  <c r="BG60" i="2"/>
  <c r="BF60" i="2"/>
  <c r="BE60" i="2"/>
  <c r="BD60" i="2"/>
  <c r="BB60" i="2"/>
  <c r="BA60" i="2"/>
  <c r="AZ60" i="2"/>
  <c r="AY60" i="2"/>
  <c r="AX60" i="2"/>
  <c r="AS60" i="2"/>
  <c r="AR60" i="2"/>
  <c r="AQ60" i="2"/>
  <c r="AP60" i="2"/>
  <c r="AL60" i="2"/>
  <c r="AD60" i="2"/>
  <c r="GP59" i="2"/>
  <c r="CC59" i="2"/>
  <c r="CA59" i="2"/>
  <c r="BZ59" i="2"/>
  <c r="BY59" i="2"/>
  <c r="BS59" i="2"/>
  <c r="BR59" i="2"/>
  <c r="BQ59" i="2"/>
  <c r="BP59" i="2"/>
  <c r="BO59" i="2"/>
  <c r="BN59" i="2"/>
  <c r="BM59" i="2"/>
  <c r="BL59" i="2"/>
  <c r="BK59" i="2"/>
  <c r="BJ59" i="2"/>
  <c r="BI59" i="2"/>
  <c r="BH59" i="2"/>
  <c r="BG59" i="2"/>
  <c r="BF59" i="2"/>
  <c r="BE59" i="2"/>
  <c r="BD59" i="2"/>
  <c r="BB59" i="2"/>
  <c r="BA59" i="2"/>
  <c r="AZ59" i="2"/>
  <c r="AY59" i="2"/>
  <c r="AX59" i="2"/>
  <c r="AS59" i="2"/>
  <c r="AR59" i="2"/>
  <c r="AQ59" i="2"/>
  <c r="AP59" i="2"/>
  <c r="KJ58" i="2"/>
  <c r="FO58" i="2"/>
  <c r="CC58" i="2"/>
  <c r="CA58" i="2"/>
  <c r="BZ58" i="2"/>
  <c r="BY58" i="2"/>
  <c r="BS58" i="2"/>
  <c r="BR58" i="2"/>
  <c r="BQ58" i="2"/>
  <c r="BP58" i="2"/>
  <c r="BO58" i="2"/>
  <c r="BN58" i="2"/>
  <c r="BM58" i="2"/>
  <c r="BL58" i="2"/>
  <c r="BK58" i="2"/>
  <c r="BJ58" i="2"/>
  <c r="BI58" i="2"/>
  <c r="BH58" i="2"/>
  <c r="BG58" i="2"/>
  <c r="BF58" i="2"/>
  <c r="BE58" i="2"/>
  <c r="BD58" i="2"/>
  <c r="BB58" i="2"/>
  <c r="BA58" i="2"/>
  <c r="AZ58" i="2"/>
  <c r="AY58" i="2"/>
  <c r="AX58" i="2"/>
  <c r="AS58" i="2"/>
  <c r="AR58" i="2"/>
  <c r="AQ58" i="2"/>
  <c r="AP58" i="2"/>
  <c r="N58" i="2"/>
  <c r="G58" i="2" s="1"/>
  <c r="J58" i="2"/>
  <c r="HP57" i="2"/>
  <c r="GP57" i="2"/>
  <c r="CC57" i="2"/>
  <c r="CA57" i="2"/>
  <c r="BZ57" i="2"/>
  <c r="BY57" i="2"/>
  <c r="BS57" i="2"/>
  <c r="BR57" i="2"/>
  <c r="BQ57" i="2"/>
  <c r="BP57" i="2"/>
  <c r="BO57" i="2"/>
  <c r="BN57" i="2"/>
  <c r="BM57" i="2"/>
  <c r="BL57" i="2"/>
  <c r="BK57" i="2"/>
  <c r="BJ57" i="2"/>
  <c r="BI57" i="2"/>
  <c r="BH57" i="2"/>
  <c r="BG57" i="2"/>
  <c r="BF57" i="2"/>
  <c r="BE57" i="2"/>
  <c r="BD57" i="2"/>
  <c r="BB57" i="2"/>
  <c r="BA57" i="2"/>
  <c r="AZ57" i="2"/>
  <c r="AY57" i="2"/>
  <c r="AX57" i="2"/>
  <c r="AS57" i="2"/>
  <c r="AR57" i="2"/>
  <c r="AQ57" i="2"/>
  <c r="AP57" i="2"/>
  <c r="N57" i="2"/>
  <c r="G57" i="2" s="1"/>
  <c r="J57" i="2"/>
  <c r="JK56" i="2"/>
  <c r="CC56" i="2"/>
  <c r="CA56" i="2"/>
  <c r="BZ56" i="2"/>
  <c r="BY56" i="2"/>
  <c r="BS56" i="2"/>
  <c r="BR56" i="2"/>
  <c r="BQ56" i="2"/>
  <c r="BP56" i="2"/>
  <c r="BO56" i="2"/>
  <c r="BN56" i="2"/>
  <c r="BM56" i="2"/>
  <c r="BL56" i="2"/>
  <c r="BK56" i="2"/>
  <c r="BJ56" i="2"/>
  <c r="BI56" i="2"/>
  <c r="BH56" i="2"/>
  <c r="BG56" i="2"/>
  <c r="BF56" i="2"/>
  <c r="BE56" i="2"/>
  <c r="BD56" i="2"/>
  <c r="BB56" i="2"/>
  <c r="BA56" i="2"/>
  <c r="AZ56" i="2"/>
  <c r="AY56" i="2"/>
  <c r="AX56" i="2"/>
  <c r="AS56" i="2"/>
  <c r="AR56" i="2"/>
  <c r="AQ56" i="2"/>
  <c r="AP56" i="2"/>
  <c r="N56" i="2"/>
  <c r="J56" i="2"/>
  <c r="HK55" i="2"/>
  <c r="GP55" i="2"/>
  <c r="CC55" i="2"/>
  <c r="CA55" i="2"/>
  <c r="BZ55" i="2"/>
  <c r="BY55" i="2"/>
  <c r="BS55" i="2"/>
  <c r="BR55" i="2"/>
  <c r="BQ55" i="2"/>
  <c r="BP55" i="2"/>
  <c r="BO55" i="2"/>
  <c r="BN55" i="2"/>
  <c r="BM55" i="2"/>
  <c r="BL55" i="2"/>
  <c r="BK55" i="2"/>
  <c r="BJ55" i="2"/>
  <c r="BI55" i="2"/>
  <c r="BH55" i="2"/>
  <c r="BG55" i="2"/>
  <c r="BF55" i="2"/>
  <c r="BE55" i="2"/>
  <c r="BD55" i="2"/>
  <c r="BB55" i="2"/>
  <c r="BA55" i="2"/>
  <c r="AZ55" i="2"/>
  <c r="AY55" i="2"/>
  <c r="AX55" i="2"/>
  <c r="AS55" i="2"/>
  <c r="AR55" i="2"/>
  <c r="AQ55" i="2"/>
  <c r="AP55" i="2"/>
  <c r="FP54" i="2"/>
  <c r="CC54" i="2"/>
  <c r="CA54" i="2"/>
  <c r="BZ54" i="2"/>
  <c r="BY54" i="2"/>
  <c r="BS54" i="2"/>
  <c r="BR54" i="2"/>
  <c r="BQ54" i="2"/>
  <c r="BP54" i="2"/>
  <c r="BO54" i="2"/>
  <c r="BN54" i="2"/>
  <c r="BM54" i="2"/>
  <c r="BL54" i="2"/>
  <c r="BK54" i="2"/>
  <c r="BJ54" i="2"/>
  <c r="BI54" i="2"/>
  <c r="BH54" i="2"/>
  <c r="BG54" i="2"/>
  <c r="BF54" i="2"/>
  <c r="BE54" i="2"/>
  <c r="BD54" i="2"/>
  <c r="BB54" i="2"/>
  <c r="BA54" i="2"/>
  <c r="AZ54" i="2"/>
  <c r="AY54" i="2"/>
  <c r="AX54" i="2"/>
  <c r="AS54" i="2"/>
  <c r="AR54" i="2"/>
  <c r="AQ54" i="2"/>
  <c r="AP54" i="2"/>
  <c r="AL54" i="2"/>
  <c r="AF54" i="2"/>
  <c r="M54" i="2"/>
  <c r="L54" i="2"/>
  <c r="K54" i="2"/>
  <c r="I54" i="2"/>
  <c r="H54" i="2"/>
  <c r="G54" i="2"/>
  <c r="F54" i="2"/>
  <c r="E54" i="2"/>
  <c r="D54" i="2"/>
  <c r="C54" i="2"/>
  <c r="B54" i="2"/>
  <c r="A54" i="2"/>
  <c r="KE53" i="2"/>
  <c r="JU53" i="2"/>
  <c r="JD53" i="2"/>
  <c r="HK53" i="2"/>
  <c r="HD53" i="2"/>
  <c r="GX53" i="2"/>
  <c r="CC53" i="2"/>
  <c r="CA53" i="2"/>
  <c r="BZ53" i="2"/>
  <c r="BY53" i="2"/>
  <c r="BS53" i="2"/>
  <c r="BR53" i="2"/>
  <c r="BQ53" i="2"/>
  <c r="BP53" i="2"/>
  <c r="BO53" i="2"/>
  <c r="BN53" i="2"/>
  <c r="BM53" i="2"/>
  <c r="BL53" i="2"/>
  <c r="BK53" i="2"/>
  <c r="BJ53" i="2"/>
  <c r="BI53" i="2"/>
  <c r="BH53" i="2"/>
  <c r="BG53" i="2"/>
  <c r="BF53" i="2"/>
  <c r="BE53" i="2"/>
  <c r="BD53" i="2"/>
  <c r="BB53" i="2"/>
  <c r="BA53" i="2"/>
  <c r="AZ53" i="2"/>
  <c r="AY53" i="2"/>
  <c r="AX53" i="2"/>
  <c r="AS53" i="2"/>
  <c r="AR53" i="2"/>
  <c r="AQ53" i="2"/>
  <c r="AP53" i="2"/>
  <c r="AL53" i="2"/>
  <c r="AF53" i="2"/>
  <c r="M53" i="2"/>
  <c r="L53" i="2"/>
  <c r="K53" i="2"/>
  <c r="I53" i="2"/>
  <c r="H53" i="2"/>
  <c r="G53" i="2"/>
  <c r="F53" i="2"/>
  <c r="E53" i="2"/>
  <c r="D53" i="2"/>
  <c r="C53" i="2"/>
  <c r="B53" i="2"/>
  <c r="A53" i="2"/>
  <c r="GP52" i="2"/>
  <c r="FO52" i="2"/>
  <c r="CI52" i="2"/>
  <c r="CC52" i="2"/>
  <c r="CA52" i="2"/>
  <c r="BZ52" i="2"/>
  <c r="BY52" i="2"/>
  <c r="BS52" i="2"/>
  <c r="BR52" i="2"/>
  <c r="BQ52" i="2"/>
  <c r="BP52" i="2"/>
  <c r="BO52" i="2"/>
  <c r="BN52" i="2"/>
  <c r="BM52" i="2"/>
  <c r="BL52" i="2"/>
  <c r="BK52" i="2"/>
  <c r="BJ52" i="2"/>
  <c r="BI52" i="2"/>
  <c r="BH52" i="2"/>
  <c r="BG52" i="2"/>
  <c r="BF52" i="2"/>
  <c r="BE52" i="2"/>
  <c r="BD52" i="2"/>
  <c r="BB52" i="2"/>
  <c r="BA52" i="2"/>
  <c r="AZ52" i="2"/>
  <c r="AY52" i="2"/>
  <c r="AX52" i="2"/>
  <c r="AS52" i="2"/>
  <c r="AR52" i="2"/>
  <c r="AQ52" i="2"/>
  <c r="AP52" i="2"/>
  <c r="AL52" i="2"/>
  <c r="M52" i="2"/>
  <c r="L52" i="2"/>
  <c r="K52" i="2"/>
  <c r="I52" i="2"/>
  <c r="H52" i="2"/>
  <c r="G52" i="2"/>
  <c r="F52" i="2"/>
  <c r="E52" i="2"/>
  <c r="D52" i="2"/>
  <c r="C52" i="2"/>
  <c r="B52" i="2"/>
  <c r="A52" i="2"/>
  <c r="KH51" i="2"/>
  <c r="JP51" i="2"/>
  <c r="JD51" i="2"/>
  <c r="HK51" i="2"/>
  <c r="CC51" i="2"/>
  <c r="BS51" i="2"/>
  <c r="BR51" i="2"/>
  <c r="BQ51" i="2"/>
  <c r="BP51" i="2"/>
  <c r="BO51" i="2"/>
  <c r="BN51" i="2"/>
  <c r="BM51" i="2"/>
  <c r="BL51" i="2"/>
  <c r="BK51" i="2"/>
  <c r="BJ51" i="2"/>
  <c r="BI51" i="2"/>
  <c r="BH51" i="2"/>
  <c r="BG51" i="2"/>
  <c r="BF51" i="2"/>
  <c r="BE51" i="2"/>
  <c r="BD51" i="2"/>
  <c r="BB51" i="2"/>
  <c r="BA51" i="2"/>
  <c r="AZ51" i="2"/>
  <c r="AY51" i="2"/>
  <c r="AX51" i="2"/>
  <c r="AS51" i="2"/>
  <c r="AR51" i="2"/>
  <c r="AQ51" i="2"/>
  <c r="AP51" i="2"/>
  <c r="AL51" i="2"/>
  <c r="M51" i="2"/>
  <c r="L51" i="2"/>
  <c r="K51" i="2"/>
  <c r="I51" i="2"/>
  <c r="H51" i="2"/>
  <c r="G51" i="2"/>
  <c r="F51" i="2"/>
  <c r="E51" i="2"/>
  <c r="D51" i="2"/>
  <c r="C51" i="2"/>
  <c r="B51" i="2"/>
  <c r="A51" i="2"/>
  <c r="GP50" i="2"/>
  <c r="CC50" i="2"/>
  <c r="BS50" i="2"/>
  <c r="BR50" i="2"/>
  <c r="BQ50" i="2"/>
  <c r="BP50" i="2"/>
  <c r="BO50" i="2"/>
  <c r="BN50" i="2"/>
  <c r="BM50" i="2"/>
  <c r="BL50" i="2"/>
  <c r="BK50" i="2"/>
  <c r="BJ50" i="2"/>
  <c r="BI50" i="2"/>
  <c r="BH50" i="2"/>
  <c r="BG50" i="2"/>
  <c r="BF50" i="2"/>
  <c r="BE50" i="2"/>
  <c r="BD50" i="2"/>
  <c r="BB50" i="2"/>
  <c r="BA50" i="2"/>
  <c r="AZ50" i="2"/>
  <c r="AY50" i="2"/>
  <c r="AX50" i="2"/>
  <c r="AS50" i="2"/>
  <c r="AR50" i="2"/>
  <c r="AQ50" i="2"/>
  <c r="AP50" i="2"/>
  <c r="AL50" i="2"/>
  <c r="M50" i="2"/>
  <c r="L50" i="2"/>
  <c r="K50" i="2"/>
  <c r="I50" i="2"/>
  <c r="H50" i="2"/>
  <c r="G50" i="2"/>
  <c r="F50" i="2"/>
  <c r="E50" i="2"/>
  <c r="D50" i="2"/>
  <c r="C50" i="2"/>
  <c r="B50" i="2"/>
  <c r="A50" i="2"/>
  <c r="HK49" i="2"/>
  <c r="FO49" i="2"/>
  <c r="CC49" i="2"/>
  <c r="CA49" i="2"/>
  <c r="BZ49" i="2"/>
  <c r="BY49" i="2"/>
  <c r="BW49" i="2"/>
  <c r="BS49" i="2"/>
  <c r="BR49" i="2"/>
  <c r="BQ49" i="2"/>
  <c r="BP49" i="2"/>
  <c r="BO49" i="2"/>
  <c r="BN49" i="2"/>
  <c r="BM49" i="2"/>
  <c r="BL49" i="2"/>
  <c r="BK49" i="2"/>
  <c r="BJ49" i="2"/>
  <c r="BI49" i="2"/>
  <c r="BH49" i="2"/>
  <c r="BG49" i="2"/>
  <c r="BF49" i="2"/>
  <c r="BE49" i="2"/>
  <c r="BD49" i="2"/>
  <c r="BB49" i="2"/>
  <c r="BA49" i="2"/>
  <c r="AZ49" i="2"/>
  <c r="AY49" i="2"/>
  <c r="AX49" i="2"/>
  <c r="AS49" i="2"/>
  <c r="AR49" i="2"/>
  <c r="AQ49" i="2"/>
  <c r="AP49" i="2"/>
  <c r="AL49" i="2"/>
  <c r="M49" i="2"/>
  <c r="L49" i="2"/>
  <c r="K49" i="2"/>
  <c r="I49" i="2"/>
  <c r="H49" i="2"/>
  <c r="G49" i="2"/>
  <c r="F49" i="2"/>
  <c r="E49" i="2"/>
  <c r="D49" i="2"/>
  <c r="C49" i="2"/>
  <c r="B49" i="2"/>
  <c r="A49" i="2"/>
  <c r="KJ48" i="2"/>
  <c r="GR48" i="2"/>
  <c r="CC48" i="2"/>
  <c r="CA48" i="2"/>
  <c r="BZ48" i="2"/>
  <c r="BY48" i="2"/>
  <c r="BS48" i="2"/>
  <c r="BR48" i="2"/>
  <c r="BQ48" i="2"/>
  <c r="BP48" i="2"/>
  <c r="BO48" i="2"/>
  <c r="BN48" i="2"/>
  <c r="BM48" i="2"/>
  <c r="BL48" i="2"/>
  <c r="BK48" i="2"/>
  <c r="BJ48" i="2"/>
  <c r="BI48" i="2"/>
  <c r="BH48" i="2"/>
  <c r="BG48" i="2"/>
  <c r="BF48" i="2"/>
  <c r="BE48" i="2"/>
  <c r="BD48" i="2"/>
  <c r="BB48" i="2"/>
  <c r="BA48" i="2"/>
  <c r="AZ48" i="2"/>
  <c r="AY48" i="2"/>
  <c r="AX48" i="2"/>
  <c r="AS48" i="2"/>
  <c r="AR48" i="2"/>
  <c r="AQ48" i="2"/>
  <c r="AP48" i="2"/>
  <c r="AL48" i="2"/>
  <c r="M48" i="2"/>
  <c r="L48" i="2"/>
  <c r="K48" i="2"/>
  <c r="I48" i="2"/>
  <c r="H48" i="2"/>
  <c r="G48" i="2"/>
  <c r="F48" i="2"/>
  <c r="E48" i="2"/>
  <c r="D48" i="2"/>
  <c r="C48" i="2"/>
  <c r="B48" i="2"/>
  <c r="A48" i="2"/>
  <c r="HK47" i="2"/>
  <c r="FO47" i="2"/>
  <c r="CC47" i="2"/>
  <c r="CA47" i="2"/>
  <c r="BZ47" i="2"/>
  <c r="BY47" i="2"/>
  <c r="BS47" i="2"/>
  <c r="BR47" i="2"/>
  <c r="BQ47" i="2"/>
  <c r="BP47" i="2"/>
  <c r="BO47" i="2"/>
  <c r="BN47" i="2"/>
  <c r="BM47" i="2"/>
  <c r="BL47" i="2"/>
  <c r="BK47" i="2"/>
  <c r="BJ47" i="2"/>
  <c r="BI47" i="2"/>
  <c r="BH47" i="2"/>
  <c r="BG47" i="2"/>
  <c r="BF47" i="2"/>
  <c r="BE47" i="2"/>
  <c r="BD47" i="2"/>
  <c r="BB47" i="2"/>
  <c r="BA47" i="2"/>
  <c r="AZ47" i="2"/>
  <c r="AY47" i="2"/>
  <c r="AX47" i="2"/>
  <c r="AS47" i="2"/>
  <c r="AR47" i="2"/>
  <c r="AQ47" i="2"/>
  <c r="AP47" i="2"/>
  <c r="AL47" i="2"/>
  <c r="M47" i="2"/>
  <c r="L47" i="2"/>
  <c r="K47" i="2"/>
  <c r="I47" i="2"/>
  <c r="H47" i="2"/>
  <c r="G47" i="2"/>
  <c r="F47" i="2"/>
  <c r="E47" i="2"/>
  <c r="D47" i="2"/>
  <c r="C47" i="2"/>
  <c r="B47" i="2"/>
  <c r="A47" i="2"/>
  <c r="JK46" i="2"/>
  <c r="GP46" i="2"/>
  <c r="CC46" i="2"/>
  <c r="CA46" i="2"/>
  <c r="BZ46" i="2"/>
  <c r="BY46" i="2"/>
  <c r="BS46" i="2"/>
  <c r="BR46" i="2"/>
  <c r="BQ46" i="2"/>
  <c r="BP46" i="2"/>
  <c r="BO46" i="2"/>
  <c r="BN46" i="2"/>
  <c r="BM46" i="2"/>
  <c r="BL46" i="2"/>
  <c r="BK46" i="2"/>
  <c r="BJ46" i="2"/>
  <c r="BI46" i="2"/>
  <c r="BH46" i="2"/>
  <c r="BG46" i="2"/>
  <c r="BF46" i="2"/>
  <c r="BE46" i="2"/>
  <c r="BD46" i="2"/>
  <c r="BB46" i="2"/>
  <c r="BA46" i="2"/>
  <c r="AZ46" i="2"/>
  <c r="AY46" i="2"/>
  <c r="AX46" i="2"/>
  <c r="AS46" i="2"/>
  <c r="AR46" i="2"/>
  <c r="AQ46" i="2"/>
  <c r="AP46" i="2"/>
  <c r="AL46" i="2"/>
  <c r="M46" i="2"/>
  <c r="L46" i="2"/>
  <c r="K46" i="2"/>
  <c r="I46" i="2"/>
  <c r="H46" i="2"/>
  <c r="G46" i="2"/>
  <c r="F46" i="2"/>
  <c r="E46" i="2"/>
  <c r="D46" i="2"/>
  <c r="C46" i="2"/>
  <c r="B46" i="2"/>
  <c r="A46" i="2"/>
  <c r="HK45" i="2"/>
  <c r="CI45" i="2"/>
  <c r="CC45" i="2"/>
  <c r="CA45" i="2"/>
  <c r="BZ45" i="2"/>
  <c r="BY45" i="2"/>
  <c r="BS45" i="2"/>
  <c r="BR45" i="2"/>
  <c r="BQ45" i="2"/>
  <c r="BP45" i="2"/>
  <c r="BO45" i="2"/>
  <c r="BN45" i="2"/>
  <c r="BM45" i="2"/>
  <c r="BL45" i="2"/>
  <c r="BK45" i="2"/>
  <c r="BJ45" i="2"/>
  <c r="BI45" i="2"/>
  <c r="BH45" i="2"/>
  <c r="BG45" i="2"/>
  <c r="BF45" i="2"/>
  <c r="BE45" i="2"/>
  <c r="BD45" i="2"/>
  <c r="BB45" i="2"/>
  <c r="BA45" i="2"/>
  <c r="AZ45" i="2"/>
  <c r="AY45" i="2"/>
  <c r="AX45" i="2"/>
  <c r="AS45" i="2"/>
  <c r="AR45" i="2"/>
  <c r="AQ45" i="2"/>
  <c r="AP45" i="2"/>
  <c r="AL45" i="2"/>
  <c r="M45" i="2"/>
  <c r="L45" i="2"/>
  <c r="K45" i="2"/>
  <c r="I45" i="2"/>
  <c r="H45" i="2"/>
  <c r="G45" i="2"/>
  <c r="F45" i="2"/>
  <c r="E45" i="2"/>
  <c r="D45" i="2"/>
  <c r="C45" i="2"/>
  <c r="B45" i="2"/>
  <c r="A45" i="2"/>
  <c r="CC44" i="2"/>
  <c r="BS44" i="2"/>
  <c r="BR44" i="2"/>
  <c r="BQ44" i="2"/>
  <c r="BP44" i="2"/>
  <c r="BO44" i="2"/>
  <c r="BN44" i="2"/>
  <c r="BM44" i="2"/>
  <c r="BL44" i="2"/>
  <c r="BK44" i="2"/>
  <c r="BJ44" i="2"/>
  <c r="BI44" i="2"/>
  <c r="BH44" i="2"/>
  <c r="BG44" i="2"/>
  <c r="BF44" i="2"/>
  <c r="BE44" i="2"/>
  <c r="BD44" i="2"/>
  <c r="BB44" i="2"/>
  <c r="BA44" i="2"/>
  <c r="AZ44" i="2"/>
  <c r="AY44" i="2"/>
  <c r="AX44" i="2"/>
  <c r="AS44" i="2"/>
  <c r="AR44" i="2"/>
  <c r="AQ44" i="2"/>
  <c r="AP44" i="2"/>
  <c r="M44" i="2"/>
  <c r="L44" i="2"/>
  <c r="K44" i="2"/>
  <c r="I44" i="2"/>
  <c r="H44" i="2"/>
  <c r="G44" i="2"/>
  <c r="F44" i="2"/>
  <c r="E44" i="2"/>
  <c r="D44" i="2"/>
  <c r="C44" i="2"/>
  <c r="B44" i="2"/>
  <c r="A44" i="2"/>
  <c r="KE43" i="2"/>
  <c r="JU43" i="2"/>
  <c r="JD43" i="2"/>
  <c r="HK43" i="2"/>
  <c r="HB43" i="2"/>
  <c r="GP43" i="2"/>
  <c r="FP43" i="2"/>
  <c r="CC43" i="2"/>
  <c r="BS43" i="2"/>
  <c r="BR43" i="2"/>
  <c r="BQ43" i="2"/>
  <c r="BP43" i="2"/>
  <c r="BO43" i="2"/>
  <c r="BN43" i="2"/>
  <c r="BM43" i="2"/>
  <c r="BL43" i="2"/>
  <c r="BK43" i="2"/>
  <c r="BJ43" i="2"/>
  <c r="BI43" i="2"/>
  <c r="BH43" i="2"/>
  <c r="BG43" i="2"/>
  <c r="BF43" i="2"/>
  <c r="BE43" i="2"/>
  <c r="BD43" i="2"/>
  <c r="BB43" i="2"/>
  <c r="BA43" i="2"/>
  <c r="AZ43" i="2"/>
  <c r="AY43" i="2"/>
  <c r="AX43" i="2"/>
  <c r="AS43" i="2"/>
  <c r="AR43" i="2"/>
  <c r="AQ43" i="2"/>
  <c r="AP43" i="2"/>
  <c r="AL43" i="2"/>
  <c r="AN43" i="2" s="1"/>
  <c r="M43" i="2"/>
  <c r="L43" i="2"/>
  <c r="K43" i="2"/>
  <c r="I43" i="2"/>
  <c r="H43" i="2"/>
  <c r="G43" i="2"/>
  <c r="F43" i="2"/>
  <c r="E43" i="2"/>
  <c r="D43" i="2"/>
  <c r="C43" i="2"/>
  <c r="B43" i="2"/>
  <c r="A43" i="2"/>
  <c r="CC42" i="2"/>
  <c r="CA42" i="2"/>
  <c r="BZ42" i="2"/>
  <c r="BY42" i="2"/>
  <c r="BW42" i="2"/>
  <c r="BS42" i="2"/>
  <c r="BR42" i="2"/>
  <c r="BQ42" i="2"/>
  <c r="BP42" i="2"/>
  <c r="BO42" i="2"/>
  <c r="BN42" i="2"/>
  <c r="BM42" i="2"/>
  <c r="BL42" i="2"/>
  <c r="BK42" i="2"/>
  <c r="BJ42" i="2"/>
  <c r="BI42" i="2"/>
  <c r="BH42" i="2"/>
  <c r="BG42" i="2"/>
  <c r="BF42" i="2"/>
  <c r="BE42" i="2"/>
  <c r="BD42" i="2"/>
  <c r="BB42" i="2"/>
  <c r="BA42" i="2"/>
  <c r="AZ42" i="2"/>
  <c r="AY42" i="2"/>
  <c r="AX42" i="2"/>
  <c r="AS42" i="2"/>
  <c r="AR42" i="2"/>
  <c r="AQ42" i="2"/>
  <c r="AP42" i="2"/>
  <c r="M42" i="2"/>
  <c r="L42" i="2"/>
  <c r="K42" i="2"/>
  <c r="I42" i="2"/>
  <c r="H42" i="2"/>
  <c r="G42" i="2"/>
  <c r="F42" i="2"/>
  <c r="E42" i="2"/>
  <c r="D42" i="2"/>
  <c r="C42" i="2"/>
  <c r="B42" i="2"/>
  <c r="A42" i="2"/>
  <c r="KH41" i="2"/>
  <c r="JP41" i="2"/>
  <c r="JD41" i="2"/>
  <c r="HK41" i="2"/>
  <c r="HB41" i="2"/>
  <c r="GP41" i="2"/>
  <c r="CC41" i="2"/>
  <c r="CA41" i="2"/>
  <c r="BZ41" i="2"/>
  <c r="BY41" i="2"/>
  <c r="BS41" i="2"/>
  <c r="BR41" i="2"/>
  <c r="BQ41" i="2"/>
  <c r="BP41" i="2"/>
  <c r="BO41" i="2"/>
  <c r="BN41" i="2"/>
  <c r="BM41" i="2"/>
  <c r="BL41" i="2"/>
  <c r="BK41" i="2"/>
  <c r="BJ41" i="2"/>
  <c r="BI41" i="2"/>
  <c r="BH41" i="2"/>
  <c r="BG41" i="2"/>
  <c r="BF41" i="2"/>
  <c r="BE41" i="2"/>
  <c r="BD41" i="2"/>
  <c r="BB41" i="2"/>
  <c r="BA41" i="2"/>
  <c r="AZ41" i="2"/>
  <c r="AY41" i="2"/>
  <c r="AX41" i="2"/>
  <c r="AS41" i="2"/>
  <c r="AR41" i="2"/>
  <c r="AQ41" i="2"/>
  <c r="AP41" i="2"/>
  <c r="AL41" i="2"/>
  <c r="M41" i="2"/>
  <c r="L41" i="2"/>
  <c r="K41" i="2"/>
  <c r="I41" i="2"/>
  <c r="H41" i="2"/>
  <c r="G41" i="2"/>
  <c r="F41" i="2"/>
  <c r="E41" i="2"/>
  <c r="D41" i="2"/>
  <c r="C41" i="2"/>
  <c r="B41" i="2"/>
  <c r="A41" i="2"/>
  <c r="FO40" i="2"/>
  <c r="CC40" i="2"/>
  <c r="CA40" i="2"/>
  <c r="BZ40" i="2"/>
  <c r="BY40" i="2"/>
  <c r="BS40" i="2"/>
  <c r="BR40" i="2"/>
  <c r="BQ40" i="2"/>
  <c r="BP40" i="2"/>
  <c r="BO40" i="2"/>
  <c r="BN40" i="2"/>
  <c r="BM40" i="2"/>
  <c r="BL40" i="2"/>
  <c r="BK40" i="2"/>
  <c r="BJ40" i="2"/>
  <c r="BI40" i="2"/>
  <c r="BH40" i="2"/>
  <c r="BG40" i="2"/>
  <c r="BF40" i="2"/>
  <c r="BE40" i="2"/>
  <c r="BD40" i="2"/>
  <c r="BB40" i="2"/>
  <c r="BA40" i="2"/>
  <c r="AZ40" i="2"/>
  <c r="AY40" i="2"/>
  <c r="AX40" i="2"/>
  <c r="AS40" i="2"/>
  <c r="AR40" i="2"/>
  <c r="AQ40" i="2"/>
  <c r="AP40" i="2"/>
  <c r="AL40" i="2"/>
  <c r="M40" i="2"/>
  <c r="L40" i="2"/>
  <c r="K40" i="2"/>
  <c r="I40" i="2"/>
  <c r="H40" i="2"/>
  <c r="G40" i="2"/>
  <c r="F40" i="2"/>
  <c r="E40" i="2"/>
  <c r="D40" i="2"/>
  <c r="C40" i="2"/>
  <c r="B40" i="2"/>
  <c r="A40" i="2"/>
  <c r="HJ39" i="2"/>
  <c r="HB39" i="2"/>
  <c r="GP39" i="2"/>
  <c r="CC39" i="2"/>
  <c r="CA39" i="2"/>
  <c r="BZ39" i="2"/>
  <c r="BY39" i="2"/>
  <c r="BS39" i="2"/>
  <c r="BR39" i="2"/>
  <c r="BQ39" i="2"/>
  <c r="BP39" i="2"/>
  <c r="BO39" i="2"/>
  <c r="BN39" i="2"/>
  <c r="BM39" i="2"/>
  <c r="BL39" i="2"/>
  <c r="BK39" i="2"/>
  <c r="BJ39" i="2"/>
  <c r="BI39" i="2"/>
  <c r="BH39" i="2"/>
  <c r="BG39" i="2"/>
  <c r="BF39" i="2"/>
  <c r="BE39" i="2"/>
  <c r="BD39" i="2"/>
  <c r="BB39" i="2"/>
  <c r="BA39" i="2"/>
  <c r="AZ39" i="2"/>
  <c r="AY39" i="2"/>
  <c r="AX39" i="2"/>
  <c r="AS39" i="2"/>
  <c r="AR39" i="2"/>
  <c r="AQ39" i="2"/>
  <c r="AP39" i="2"/>
  <c r="AI39" i="2"/>
  <c r="AG39" i="2"/>
  <c r="M39" i="2"/>
  <c r="L39" i="2"/>
  <c r="K39" i="2"/>
  <c r="I39" i="2"/>
  <c r="H39" i="2"/>
  <c r="G39" i="2"/>
  <c r="F39" i="2"/>
  <c r="E39" i="2"/>
  <c r="D39" i="2"/>
  <c r="C39" i="2"/>
  <c r="B39" i="2"/>
  <c r="A39" i="2"/>
  <c r="KJ38" i="2"/>
  <c r="CI38" i="2"/>
  <c r="CC38" i="2"/>
  <c r="CA38" i="2"/>
  <c r="BZ38" i="2"/>
  <c r="BY38" i="2"/>
  <c r="M38" i="2"/>
  <c r="L38" i="2"/>
  <c r="K38" i="2"/>
  <c r="I38" i="2"/>
  <c r="H38" i="2"/>
  <c r="G38" i="2"/>
  <c r="F38" i="2"/>
  <c r="E38" i="2"/>
  <c r="D38" i="2"/>
  <c r="C38" i="2"/>
  <c r="B38" i="2"/>
  <c r="A38" i="2"/>
  <c r="HJ37" i="2"/>
  <c r="FO37" i="2"/>
  <c r="CC37" i="2"/>
  <c r="CA37" i="2"/>
  <c r="BZ37" i="2"/>
  <c r="BY37" i="2"/>
  <c r="AN37" i="2"/>
  <c r="AL37" i="2" s="1"/>
  <c r="M37" i="2"/>
  <c r="L37" i="2"/>
  <c r="K37" i="2"/>
  <c r="I37" i="2"/>
  <c r="H37" i="2"/>
  <c r="G37" i="2"/>
  <c r="F37" i="2"/>
  <c r="E37" i="2"/>
  <c r="D37" i="2"/>
  <c r="C37" i="2"/>
  <c r="B37" i="2"/>
  <c r="A37" i="2"/>
  <c r="JK36" i="2"/>
  <c r="CC36" i="2"/>
  <c r="CA36" i="2"/>
  <c r="BZ36" i="2"/>
  <c r="BY36" i="2"/>
  <c r="BS36" i="2"/>
  <c r="BR36" i="2"/>
  <c r="BQ36" i="2"/>
  <c r="BP36" i="2"/>
  <c r="BO36" i="2"/>
  <c r="BN36" i="2"/>
  <c r="BM36" i="2"/>
  <c r="BL36" i="2"/>
  <c r="BK36" i="2"/>
  <c r="BJ36" i="2"/>
  <c r="BI36" i="2"/>
  <c r="BH36" i="2"/>
  <c r="BG36" i="2"/>
  <c r="BF36" i="2"/>
  <c r="BE36" i="2"/>
  <c r="BD36" i="2"/>
  <c r="BB36" i="2"/>
  <c r="BA36" i="2"/>
  <c r="AZ36" i="2"/>
  <c r="AY36" i="2"/>
  <c r="AX36" i="2"/>
  <c r="M36" i="2"/>
  <c r="L36" i="2"/>
  <c r="K36" i="2"/>
  <c r="I36" i="2"/>
  <c r="H36" i="2"/>
  <c r="G36" i="2"/>
  <c r="F36" i="2"/>
  <c r="E36" i="2"/>
  <c r="D36" i="2"/>
  <c r="C36" i="2"/>
  <c r="B36" i="2"/>
  <c r="A36" i="2"/>
  <c r="CC35" i="2"/>
  <c r="CA35" i="2"/>
  <c r="BZ35" i="2"/>
  <c r="BY35" i="2"/>
  <c r="BS35" i="2"/>
  <c r="BR35" i="2"/>
  <c r="BQ35" i="2"/>
  <c r="BP35" i="2"/>
  <c r="BO35" i="2"/>
  <c r="BN35" i="2"/>
  <c r="BM35" i="2"/>
  <c r="BL35" i="2"/>
  <c r="BK35" i="2"/>
  <c r="BJ35" i="2"/>
  <c r="BI35" i="2"/>
  <c r="BH35" i="2"/>
  <c r="BG35" i="2"/>
  <c r="BF35" i="2"/>
  <c r="BE35" i="2"/>
  <c r="BD35" i="2"/>
  <c r="BB35" i="2"/>
  <c r="BA35" i="2"/>
  <c r="AZ35" i="2"/>
  <c r="AY35" i="2"/>
  <c r="AX35" i="2"/>
  <c r="AL35" i="2"/>
  <c r="AF35" i="2"/>
  <c r="M35" i="2"/>
  <c r="L35" i="2"/>
  <c r="K35" i="2"/>
  <c r="I35" i="2"/>
  <c r="H35" i="2"/>
  <c r="G35" i="2"/>
  <c r="F35" i="2"/>
  <c r="E35" i="2"/>
  <c r="D35" i="2"/>
  <c r="C35" i="2"/>
  <c r="B35" i="2"/>
  <c r="A35" i="2"/>
  <c r="HD34" i="2"/>
  <c r="FO34" i="2"/>
  <c r="CC34" i="2"/>
  <c r="CA34" i="2"/>
  <c r="BZ34" i="2"/>
  <c r="BY34" i="2"/>
  <c r="BS34" i="2"/>
  <c r="BR34" i="2"/>
  <c r="BQ34" i="2"/>
  <c r="BP34" i="2"/>
  <c r="BO34" i="2"/>
  <c r="BN34" i="2"/>
  <c r="BM34" i="2"/>
  <c r="BL34" i="2"/>
  <c r="BK34" i="2"/>
  <c r="BJ34" i="2"/>
  <c r="BI34" i="2"/>
  <c r="BH34" i="2"/>
  <c r="BG34" i="2"/>
  <c r="BF34" i="2"/>
  <c r="BE34" i="2"/>
  <c r="BD34" i="2"/>
  <c r="BB34" i="2"/>
  <c r="BA34" i="2"/>
  <c r="AZ34" i="2"/>
  <c r="AY34" i="2"/>
  <c r="AX34" i="2"/>
  <c r="AL34" i="2"/>
  <c r="AF34" i="2"/>
  <c r="M34" i="2"/>
  <c r="L34" i="2"/>
  <c r="K34" i="2"/>
  <c r="I34" i="2"/>
  <c r="H34" i="2"/>
  <c r="G34" i="2"/>
  <c r="F34" i="2"/>
  <c r="E34" i="2"/>
  <c r="D34" i="2"/>
  <c r="C34" i="2"/>
  <c r="B34" i="2"/>
  <c r="A34" i="2"/>
  <c r="KE33" i="2"/>
  <c r="JU33" i="2"/>
  <c r="JD33" i="2"/>
  <c r="DX33" i="2"/>
  <c r="DS33" i="2"/>
  <c r="DQ33" i="2"/>
  <c r="DM33" i="2"/>
  <c r="DJ33" i="2"/>
  <c r="DD33" i="2"/>
  <c r="DC33" i="2"/>
  <c r="CZ33" i="2"/>
  <c r="CS33" i="2"/>
  <c r="CJ33" i="2"/>
  <c r="CI33" i="2"/>
  <c r="CC33" i="2"/>
  <c r="CA33" i="2"/>
  <c r="BZ33" i="2"/>
  <c r="BY33" i="2"/>
  <c r="AL33" i="2"/>
  <c r="AF33" i="2"/>
  <c r="M33" i="2"/>
  <c r="L33" i="2"/>
  <c r="K33" i="2"/>
  <c r="I33" i="2"/>
  <c r="H33" i="2"/>
  <c r="G33" i="2"/>
  <c r="F33" i="2"/>
  <c r="E33" i="2"/>
  <c r="D33" i="2"/>
  <c r="C33" i="2"/>
  <c r="B33" i="2"/>
  <c r="A33" i="2"/>
  <c r="FO32" i="2"/>
  <c r="DX32" i="2"/>
  <c r="DS32" i="2"/>
  <c r="DQ32" i="2"/>
  <c r="DM32" i="2"/>
  <c r="DJ32" i="2"/>
  <c r="DD32" i="2"/>
  <c r="DC32" i="2"/>
  <c r="CZ32" i="2"/>
  <c r="CS32" i="2"/>
  <c r="CJ32" i="2"/>
  <c r="CI32" i="2"/>
  <c r="CC32" i="2"/>
  <c r="BY32" i="2"/>
  <c r="AL32" i="2"/>
  <c r="AF32" i="2"/>
  <c r="V32" i="2"/>
  <c r="M32" i="2"/>
  <c r="L32" i="2"/>
  <c r="K32" i="2"/>
  <c r="I32" i="2"/>
  <c r="H32" i="2"/>
  <c r="G32" i="2"/>
  <c r="F32" i="2"/>
  <c r="E32" i="2"/>
  <c r="D32" i="2"/>
  <c r="C32" i="2"/>
  <c r="B32" i="2"/>
  <c r="A32" i="2"/>
  <c r="KH31" i="2"/>
  <c r="JP31" i="2"/>
  <c r="JD31" i="2"/>
  <c r="DX31" i="2"/>
  <c r="DS31" i="2"/>
  <c r="DQ31" i="2"/>
  <c r="DM31" i="2"/>
  <c r="DJ31" i="2"/>
  <c r="DD31" i="2"/>
  <c r="DC31" i="2"/>
  <c r="CZ31" i="2"/>
  <c r="CS31" i="2"/>
  <c r="CJ31" i="2"/>
  <c r="CI31" i="2"/>
  <c r="CC31" i="2"/>
  <c r="BY31" i="2"/>
  <c r="AL31" i="2"/>
  <c r="M31" i="2"/>
  <c r="L31" i="2"/>
  <c r="K31" i="2"/>
  <c r="I31" i="2"/>
  <c r="H31" i="2"/>
  <c r="G31" i="2"/>
  <c r="F31" i="2"/>
  <c r="E31" i="2"/>
  <c r="D31" i="2"/>
  <c r="C31" i="2"/>
  <c r="B31" i="2"/>
  <c r="A31" i="2"/>
  <c r="GU30" i="2"/>
  <c r="FA30" i="2"/>
  <c r="EW30" i="2"/>
  <c r="EH30" i="2"/>
  <c r="DX30" i="2"/>
  <c r="DS30" i="2"/>
  <c r="DQ30" i="2"/>
  <c r="DM30" i="2"/>
  <c r="DJ30" i="2"/>
  <c r="DD30" i="2"/>
  <c r="DC30" i="2"/>
  <c r="CZ30" i="2"/>
  <c r="CS30" i="2"/>
  <c r="CI30" i="2"/>
  <c r="CC30" i="2"/>
  <c r="AY30" i="2"/>
  <c r="AT30" i="2"/>
  <c r="AL30" i="2"/>
  <c r="Q30" i="2"/>
  <c r="M30" i="2"/>
  <c r="L30" i="2"/>
  <c r="K30" i="2"/>
  <c r="I30" i="2"/>
  <c r="H30" i="2"/>
  <c r="G30" i="2"/>
  <c r="F30" i="2"/>
  <c r="E30" i="2"/>
  <c r="D30" i="2"/>
  <c r="C30" i="2"/>
  <c r="B30" i="2"/>
  <c r="A30" i="2"/>
  <c r="HL29" i="2"/>
  <c r="CC29" i="2"/>
  <c r="BZ29" i="2"/>
  <c r="Q29" i="2"/>
  <c r="M29" i="2"/>
  <c r="L29" i="2"/>
  <c r="K29" i="2"/>
  <c r="I29" i="2"/>
  <c r="H29" i="2"/>
  <c r="G29" i="2"/>
  <c r="F29" i="2"/>
  <c r="E29" i="2"/>
  <c r="D29" i="2"/>
  <c r="C29" i="2"/>
  <c r="B29" i="2"/>
  <c r="A29" i="2"/>
  <c r="KJ28" i="2"/>
  <c r="EH28" i="2"/>
  <c r="DX28" i="2"/>
  <c r="DQ28" i="2"/>
  <c r="DM28" i="2"/>
  <c r="DJ28" i="2"/>
  <c r="DD28" i="2"/>
  <c r="DC28" i="2"/>
  <c r="CZ28" i="2"/>
  <c r="CS28" i="2"/>
  <c r="CJ28" i="2"/>
  <c r="CI28" i="2"/>
  <c r="CC28" i="2"/>
  <c r="CA28" i="2"/>
  <c r="BY28" i="2"/>
  <c r="BW28" i="2"/>
  <c r="BA28" i="2"/>
  <c r="AT28" i="2"/>
  <c r="Q28" i="2"/>
  <c r="M28" i="2"/>
  <c r="L28" i="2"/>
  <c r="K28" i="2"/>
  <c r="I28" i="2"/>
  <c r="H28" i="2"/>
  <c r="G28" i="2"/>
  <c r="F28" i="2"/>
  <c r="E28" i="2"/>
  <c r="D28" i="2"/>
  <c r="C28" i="2"/>
  <c r="B28" i="2"/>
  <c r="A28" i="2"/>
  <c r="HJ27" i="2"/>
  <c r="HE27" i="2"/>
  <c r="FO27" i="2"/>
  <c r="DX27" i="2"/>
  <c r="DQ27" i="2"/>
  <c r="DM27" i="2"/>
  <c r="DJ27" i="2"/>
  <c r="DD27" i="2"/>
  <c r="DC27" i="2"/>
  <c r="CZ27" i="2"/>
  <c r="CS27" i="2"/>
  <c r="CJ27" i="2"/>
  <c r="CI27" i="2"/>
  <c r="CC27" i="2"/>
  <c r="CA27" i="2"/>
  <c r="BY27" i="2"/>
  <c r="AL27" i="2"/>
  <c r="AF27" i="2"/>
  <c r="Q27" i="2"/>
  <c r="M27" i="2"/>
  <c r="L27" i="2"/>
  <c r="K27" i="2"/>
  <c r="I27" i="2"/>
  <c r="H27" i="2"/>
  <c r="G27" i="2"/>
  <c r="F27" i="2"/>
  <c r="E27" i="2"/>
  <c r="D27" i="2"/>
  <c r="C27" i="2"/>
  <c r="B27" i="2"/>
  <c r="A27" i="2"/>
  <c r="JK26" i="2"/>
  <c r="EX26" i="2"/>
  <c r="ED26" i="2"/>
  <c r="CC26" i="2"/>
  <c r="CA26" i="2"/>
  <c r="BY26" i="2"/>
  <c r="BA26" i="2"/>
  <c r="AT26" i="2"/>
  <c r="AL26" i="2"/>
  <c r="AF26" i="2"/>
  <c r="Q26" i="2"/>
  <c r="M26" i="2"/>
  <c r="L26" i="2"/>
  <c r="K26" i="2"/>
  <c r="I26" i="2"/>
  <c r="H26" i="2"/>
  <c r="G26" i="2"/>
  <c r="F26" i="2"/>
  <c r="E26" i="2"/>
  <c r="D26" i="2"/>
  <c r="C26" i="2"/>
  <c r="B26" i="2"/>
  <c r="A26" i="2"/>
  <c r="HL25" i="2"/>
  <c r="DX25" i="2"/>
  <c r="DQ25" i="2"/>
  <c r="DM25" i="2"/>
  <c r="DJ25" i="2"/>
  <c r="DD25" i="2"/>
  <c r="DC25" i="2"/>
  <c r="CZ25" i="2"/>
  <c r="CS25" i="2"/>
  <c r="CJ25" i="2"/>
  <c r="CI25" i="2"/>
  <c r="CC25" i="2"/>
  <c r="CA25" i="2"/>
  <c r="BY25" i="2"/>
  <c r="AL25" i="2"/>
  <c r="M25" i="2"/>
  <c r="L25" i="2"/>
  <c r="K25" i="2"/>
  <c r="I25" i="2"/>
  <c r="H25" i="2"/>
  <c r="G25" i="2"/>
  <c r="F25" i="2"/>
  <c r="E25" i="2"/>
  <c r="D25" i="2"/>
  <c r="C25" i="2"/>
  <c r="B25" i="2"/>
  <c r="A25" i="2"/>
  <c r="HD24" i="2"/>
  <c r="HA24" i="2"/>
  <c r="GY24" i="2"/>
  <c r="GP24" i="2"/>
  <c r="FH24" i="2"/>
  <c r="EX24" i="2"/>
  <c r="ED24" i="2"/>
  <c r="DX24" i="2"/>
  <c r="DQ24" i="2"/>
  <c r="DM24" i="2"/>
  <c r="DJ24" i="2"/>
  <c r="DD24" i="2"/>
  <c r="DC24" i="2"/>
  <c r="CZ24" i="2"/>
  <c r="CS24" i="2"/>
  <c r="CJ24" i="2"/>
  <c r="CI24" i="2"/>
  <c r="CC24" i="2"/>
  <c r="CA24" i="2"/>
  <c r="BY24" i="2"/>
  <c r="AL24" i="2"/>
  <c r="M24" i="2"/>
  <c r="L24" i="2"/>
  <c r="K24" i="2"/>
  <c r="I24" i="2"/>
  <c r="H24" i="2"/>
  <c r="G24" i="2"/>
  <c r="F24" i="2"/>
  <c r="E24" i="2"/>
  <c r="D24" i="2"/>
  <c r="C24" i="2"/>
  <c r="B24" i="2"/>
  <c r="A24" i="2"/>
  <c r="KE23" i="2"/>
  <c r="JU23" i="2"/>
  <c r="JD23" i="2"/>
  <c r="FO23" i="2"/>
  <c r="DX23" i="2"/>
  <c r="DQ23" i="2"/>
  <c r="DM23" i="2"/>
  <c r="DJ23" i="2"/>
  <c r="DD23" i="2"/>
  <c r="DC23" i="2"/>
  <c r="CZ23" i="2"/>
  <c r="CS23" i="2"/>
  <c r="CJ23" i="2"/>
  <c r="CI23" i="2"/>
  <c r="CC23" i="2"/>
  <c r="CA23" i="2"/>
  <c r="BY23" i="2"/>
  <c r="AL23" i="2"/>
  <c r="M23" i="2"/>
  <c r="L23" i="2"/>
  <c r="K23" i="2"/>
  <c r="I23" i="2"/>
  <c r="H23" i="2"/>
  <c r="G23" i="2"/>
  <c r="F23" i="2"/>
  <c r="E23" i="2"/>
  <c r="D23" i="2"/>
  <c r="C23" i="2"/>
  <c r="B23" i="2"/>
  <c r="A23" i="2"/>
  <c r="HJ22" i="2"/>
  <c r="GP22" i="2"/>
  <c r="DX22" i="2"/>
  <c r="DQ22" i="2"/>
  <c r="DM22" i="2"/>
  <c r="DJ22" i="2"/>
  <c r="DD22" i="2"/>
  <c r="DC22" i="2"/>
  <c r="CZ22" i="2"/>
  <c r="CS22" i="2"/>
  <c r="CJ22" i="2"/>
  <c r="CI22" i="2"/>
  <c r="CC22" i="2"/>
  <c r="CA22" i="2"/>
  <c r="BY22" i="2"/>
  <c r="AW22" i="2"/>
  <c r="AU22" i="2"/>
  <c r="AL22" i="2"/>
  <c r="X22" i="2"/>
  <c r="W22" i="2"/>
  <c r="V22" i="2"/>
  <c r="U22" i="2"/>
  <c r="T22" i="2"/>
  <c r="S22" i="2"/>
  <c r="R22" i="2"/>
  <c r="Q22" i="2"/>
  <c r="M22" i="2"/>
  <c r="L22" i="2"/>
  <c r="K22" i="2"/>
  <c r="I22" i="2"/>
  <c r="H22" i="2"/>
  <c r="G22" i="2"/>
  <c r="F22" i="2"/>
  <c r="E22" i="2"/>
  <c r="D22" i="2"/>
  <c r="C22" i="2"/>
  <c r="B22" i="2"/>
  <c r="A22" i="2"/>
  <c r="KH21" i="2"/>
  <c r="JP21" i="2"/>
  <c r="JD21" i="2"/>
  <c r="CC21" i="2"/>
  <c r="CA21" i="2"/>
  <c r="BY21" i="2"/>
  <c r="AL21" i="2"/>
  <c r="X21" i="2"/>
  <c r="W21" i="2"/>
  <c r="V21" i="2"/>
  <c r="U21" i="2"/>
  <c r="T21" i="2"/>
  <c r="S21" i="2"/>
  <c r="R21" i="2"/>
  <c r="Q21" i="2"/>
  <c r="M21" i="2"/>
  <c r="L21" i="2"/>
  <c r="K21" i="2"/>
  <c r="I21" i="2"/>
  <c r="H21" i="2"/>
  <c r="G21" i="2"/>
  <c r="F21" i="2"/>
  <c r="E21" i="2"/>
  <c r="D21" i="2"/>
  <c r="C21" i="2"/>
  <c r="B21" i="2"/>
  <c r="A21" i="2"/>
  <c r="HJ20" i="2"/>
  <c r="HA20" i="2"/>
  <c r="GP20" i="2"/>
  <c r="FO20" i="2"/>
  <c r="EX20" i="2"/>
  <c r="ED20" i="2"/>
  <c r="DX20" i="2"/>
  <c r="DS20" i="2"/>
  <c r="DQ20" i="2"/>
  <c r="DM20" i="2"/>
  <c r="DJ20" i="2"/>
  <c r="DD20" i="2"/>
  <c r="DC20" i="2"/>
  <c r="CZ20" i="2"/>
  <c r="CS20" i="2"/>
  <c r="CJ20" i="2"/>
  <c r="CI20" i="2"/>
  <c r="CC20" i="2"/>
  <c r="CA20" i="2"/>
  <c r="BY20" i="2"/>
  <c r="BD20" i="2"/>
  <c r="BB20" i="2"/>
  <c r="AW20" i="2"/>
  <c r="AU20" i="2"/>
  <c r="AL20" i="2"/>
  <c r="X20" i="2"/>
  <c r="W20" i="2"/>
  <c r="V20" i="2"/>
  <c r="U20" i="2"/>
  <c r="T20" i="2"/>
  <c r="S20" i="2"/>
  <c r="Q20" i="2"/>
  <c r="M20" i="2"/>
  <c r="L20" i="2"/>
  <c r="K20" i="2"/>
  <c r="I20" i="2"/>
  <c r="H20" i="2"/>
  <c r="G20" i="2"/>
  <c r="F20" i="2"/>
  <c r="E20" i="2"/>
  <c r="D20" i="2"/>
  <c r="C20" i="2"/>
  <c r="B20" i="2"/>
  <c r="A20" i="2"/>
  <c r="DX19" i="2"/>
  <c r="DS19" i="2"/>
  <c r="DQ19" i="2"/>
  <c r="DM19" i="2"/>
  <c r="DJ19" i="2"/>
  <c r="DD19" i="2"/>
  <c r="DC19" i="2"/>
  <c r="CZ19" i="2"/>
  <c r="CS19" i="2"/>
  <c r="CJ19" i="2"/>
  <c r="CI19" i="2"/>
  <c r="CC19" i="2"/>
  <c r="X19" i="2"/>
  <c r="W19" i="2"/>
  <c r="V19" i="2"/>
  <c r="U19" i="2"/>
  <c r="T19" i="2"/>
  <c r="S19" i="2"/>
  <c r="Q19" i="2"/>
  <c r="M19" i="2"/>
  <c r="L19" i="2"/>
  <c r="K19" i="2"/>
  <c r="I19" i="2"/>
  <c r="H19" i="2"/>
  <c r="G19" i="2"/>
  <c r="F19" i="2"/>
  <c r="E19" i="2"/>
  <c r="D19" i="2"/>
  <c r="C19" i="2"/>
  <c r="B19" i="2"/>
  <c r="A19" i="2"/>
  <c r="KJ18" i="2"/>
  <c r="FH18" i="2"/>
  <c r="EX18" i="2"/>
  <c r="ED18" i="2"/>
  <c r="DX18" i="2"/>
  <c r="DS18" i="2"/>
  <c r="DQ18" i="2"/>
  <c r="DM18" i="2"/>
  <c r="DJ18" i="2"/>
  <c r="DD18" i="2"/>
  <c r="DC18" i="2"/>
  <c r="CZ18" i="2"/>
  <c r="CS18" i="2"/>
  <c r="CI18" i="2"/>
  <c r="CC18" i="2"/>
  <c r="BD18" i="2"/>
  <c r="BB18" i="2"/>
  <c r="AW18" i="2"/>
  <c r="AU18" i="2"/>
  <c r="X18" i="2"/>
  <c r="W18" i="2"/>
  <c r="V18" i="2"/>
  <c r="U18" i="2"/>
  <c r="T18" i="2"/>
  <c r="S18" i="2"/>
  <c r="Q18" i="2"/>
  <c r="M18" i="2"/>
  <c r="L18" i="2"/>
  <c r="K18" i="2"/>
  <c r="I18" i="2"/>
  <c r="H18" i="2"/>
  <c r="G18" i="2"/>
  <c r="F18" i="2"/>
  <c r="E18" i="2"/>
  <c r="D18" i="2"/>
  <c r="C18" i="2"/>
  <c r="B18" i="2"/>
  <c r="A18" i="2"/>
  <c r="CC17" i="2"/>
  <c r="CA17" i="2"/>
  <c r="CA18" i="2" s="1"/>
  <c r="BZ17" i="2"/>
  <c r="BY17" i="2"/>
  <c r="AL17" i="2"/>
  <c r="AF17" i="2"/>
  <c r="X17" i="2"/>
  <c r="W17" i="2"/>
  <c r="V17" i="2"/>
  <c r="U17" i="2"/>
  <c r="T17" i="2"/>
  <c r="S17" i="2"/>
  <c r="R17" i="2"/>
  <c r="Q17" i="2"/>
  <c r="M17" i="2"/>
  <c r="N17" i="2" s="1"/>
  <c r="L17" i="2"/>
  <c r="K17" i="2"/>
  <c r="I17" i="2"/>
  <c r="H17" i="2"/>
  <c r="G17" i="2"/>
  <c r="F17" i="2"/>
  <c r="E17" i="2"/>
  <c r="D17" i="2"/>
  <c r="C17" i="2"/>
  <c r="B17" i="2"/>
  <c r="A17" i="2"/>
  <c r="JK16" i="2"/>
  <c r="HJ16" i="2"/>
  <c r="DX16" i="2"/>
  <c r="DQ16" i="2"/>
  <c r="DM16" i="2"/>
  <c r="DJ16" i="2"/>
  <c r="DD16" i="2"/>
  <c r="DC16" i="2"/>
  <c r="CZ16" i="2"/>
  <c r="CS16" i="2"/>
  <c r="CJ16" i="2"/>
  <c r="CI16" i="2"/>
  <c r="CC16" i="2"/>
  <c r="BY16" i="2"/>
  <c r="AL16" i="2"/>
  <c r="AF16" i="2"/>
  <c r="X16" i="2"/>
  <c r="W16" i="2"/>
  <c r="V16" i="2"/>
  <c r="U16" i="2"/>
  <c r="T16" i="2"/>
  <c r="S16" i="2"/>
  <c r="R16" i="2"/>
  <c r="Q16" i="2"/>
  <c r="M16" i="2"/>
  <c r="L16" i="2"/>
  <c r="K16" i="2"/>
  <c r="I16" i="2"/>
  <c r="H16" i="2"/>
  <c r="G16" i="2"/>
  <c r="F16" i="2"/>
  <c r="E16" i="2"/>
  <c r="D16" i="2"/>
  <c r="C16" i="2"/>
  <c r="B16" i="2"/>
  <c r="A16" i="2"/>
  <c r="DX15" i="2"/>
  <c r="DQ15" i="2"/>
  <c r="DM15" i="2"/>
  <c r="DJ15" i="2"/>
  <c r="DD15" i="2"/>
  <c r="DC15" i="2"/>
  <c r="CZ15" i="2"/>
  <c r="CS15" i="2"/>
  <c r="CJ15" i="2"/>
  <c r="CI15" i="2"/>
  <c r="CC15" i="2"/>
  <c r="BY15" i="2"/>
  <c r="AL15" i="2"/>
  <c r="X15" i="2"/>
  <c r="W15" i="2"/>
  <c r="V15" i="2"/>
  <c r="U15" i="2"/>
  <c r="T15" i="2"/>
  <c r="S15" i="2"/>
  <c r="Q15" i="2"/>
  <c r="M15" i="2"/>
  <c r="L15" i="2"/>
  <c r="K15" i="2"/>
  <c r="I15" i="2"/>
  <c r="J15" i="2" s="1"/>
  <c r="H15" i="2"/>
  <c r="G15" i="2"/>
  <c r="F15" i="2"/>
  <c r="E15" i="2"/>
  <c r="D15" i="2"/>
  <c r="C15" i="2"/>
  <c r="B15" i="2"/>
  <c r="A15" i="2"/>
  <c r="GP14" i="2"/>
  <c r="FT14" i="2"/>
  <c r="FO14" i="2"/>
  <c r="FA14" i="2"/>
  <c r="EW14" i="2"/>
  <c r="EH14" i="2"/>
  <c r="DX14" i="2"/>
  <c r="DQ14" i="2"/>
  <c r="DM14" i="2"/>
  <c r="DJ14" i="2"/>
  <c r="DD14" i="2"/>
  <c r="DC14" i="2"/>
  <c r="CZ14" i="2"/>
  <c r="CS14" i="2"/>
  <c r="CJ14" i="2"/>
  <c r="CI14" i="2"/>
  <c r="CC14" i="2"/>
  <c r="BZ14" i="2"/>
  <c r="BY14" i="2"/>
  <c r="AL14" i="2"/>
  <c r="X14" i="2"/>
  <c r="W14" i="2"/>
  <c r="V14" i="2"/>
  <c r="U14" i="2"/>
  <c r="T14" i="2"/>
  <c r="S14" i="2"/>
  <c r="R14" i="2"/>
  <c r="Q14" i="2"/>
  <c r="M14" i="2"/>
  <c r="L14" i="2"/>
  <c r="K14" i="2"/>
  <c r="I14" i="2"/>
  <c r="H14" i="2"/>
  <c r="G14" i="2"/>
  <c r="F14" i="2"/>
  <c r="E14" i="2"/>
  <c r="D14" i="2"/>
  <c r="C14" i="2"/>
  <c r="B14" i="2"/>
  <c r="A14" i="2"/>
  <c r="KE13" i="2"/>
  <c r="JU13" i="2"/>
  <c r="JD13" i="2"/>
  <c r="DX13" i="2"/>
  <c r="DQ13" i="2"/>
  <c r="DM13" i="2"/>
  <c r="DJ13" i="2"/>
  <c r="DD13" i="2"/>
  <c r="DC13" i="2"/>
  <c r="CZ13" i="2"/>
  <c r="CS13" i="2"/>
  <c r="CJ13" i="2"/>
  <c r="CI13" i="2"/>
  <c r="CC13" i="2"/>
  <c r="BY13" i="2"/>
  <c r="BG13" i="2"/>
  <c r="BB13" i="2"/>
  <c r="AY13" i="2"/>
  <c r="AT13" i="2"/>
  <c r="X13" i="2"/>
  <c r="W13" i="2"/>
  <c r="V13" i="2"/>
  <c r="U13" i="2"/>
  <c r="T13" i="2"/>
  <c r="S13" i="2"/>
  <c r="R13" i="2"/>
  <c r="Q13" i="2"/>
  <c r="M13" i="2"/>
  <c r="L13" i="2"/>
  <c r="K13" i="2"/>
  <c r="I13" i="2"/>
  <c r="H13" i="2"/>
  <c r="G13" i="2"/>
  <c r="F13" i="2"/>
  <c r="E13" i="2"/>
  <c r="D13" i="2"/>
  <c r="C13" i="2"/>
  <c r="B13" i="2"/>
  <c r="A13" i="2"/>
  <c r="IP12" i="2"/>
  <c r="HY12" i="2"/>
  <c r="EH12" i="2"/>
  <c r="DX12" i="2"/>
  <c r="DQ12" i="2"/>
  <c r="DM12" i="2"/>
  <c r="DJ12" i="2"/>
  <c r="DD12" i="2"/>
  <c r="DC12" i="2"/>
  <c r="CZ12" i="2"/>
  <c r="CS12" i="2"/>
  <c r="CJ12" i="2"/>
  <c r="CI12" i="2"/>
  <c r="AN12" i="2"/>
  <c r="AL12" i="2" s="1"/>
  <c r="M12" i="2"/>
  <c r="L12" i="2"/>
  <c r="K12" i="2"/>
  <c r="I12" i="2"/>
  <c r="H12" i="2"/>
  <c r="G12" i="2"/>
  <c r="F12" i="2"/>
  <c r="E12" i="2"/>
  <c r="D12" i="2"/>
  <c r="C12" i="2"/>
  <c r="B12" i="2"/>
  <c r="A12" i="2"/>
  <c r="KH11" i="2"/>
  <c r="JP11" i="2"/>
  <c r="JD11" i="2"/>
  <c r="DX11" i="2"/>
  <c r="DJ11" i="2"/>
  <c r="DC11" i="2"/>
  <c r="M11" i="2"/>
  <c r="L11" i="2"/>
  <c r="K11" i="2"/>
  <c r="I11" i="2"/>
  <c r="H11" i="2"/>
  <c r="G11" i="2"/>
  <c r="F11" i="2"/>
  <c r="E11" i="2"/>
  <c r="D11" i="2"/>
  <c r="C11" i="2"/>
  <c r="B11" i="2"/>
  <c r="A11" i="2"/>
  <c r="IU10" i="2"/>
  <c r="HQ10" i="2"/>
  <c r="HD10" i="2"/>
  <c r="GV10" i="2"/>
  <c r="EX10" i="2"/>
  <c r="ED10" i="2"/>
  <c r="DX10" i="2"/>
  <c r="DM10" i="2"/>
  <c r="DC10" i="2"/>
  <c r="AL10" i="2"/>
  <c r="AF10" i="2"/>
  <c r="M10" i="2"/>
  <c r="L10" i="2"/>
  <c r="K10" i="2"/>
  <c r="I10" i="2"/>
  <c r="H10" i="2"/>
  <c r="G10" i="2"/>
  <c r="F10" i="2"/>
  <c r="E10" i="2"/>
  <c r="D10" i="2"/>
  <c r="C10" i="2"/>
  <c r="B10" i="2"/>
  <c r="A10" i="2"/>
  <c r="GC9" i="2"/>
  <c r="FU9" i="2"/>
  <c r="FR9" i="2"/>
  <c r="FO9" i="2"/>
  <c r="DC9" i="2"/>
  <c r="CS9" i="2"/>
  <c r="BH9" i="2"/>
  <c r="BB9" i="2"/>
  <c r="AY9" i="2"/>
  <c r="AT9" i="2"/>
  <c r="AL9" i="2"/>
  <c r="AF9" i="2"/>
  <c r="HE8" i="2"/>
  <c r="HA8" i="2"/>
  <c r="GW8" i="2"/>
  <c r="GS8" i="2"/>
  <c r="FH8" i="2"/>
  <c r="EX8" i="2"/>
  <c r="ED8" i="2"/>
  <c r="DX8" i="2"/>
  <c r="DC8" i="2"/>
  <c r="AL8" i="2"/>
  <c r="GK7" i="2"/>
  <c r="GE7" i="2"/>
  <c r="FO7" i="2"/>
  <c r="BH7" i="2"/>
  <c r="BB7" i="2"/>
  <c r="AY7" i="2"/>
  <c r="AT7" i="2"/>
  <c r="AL7" i="2"/>
  <c r="IE6" i="2"/>
  <c r="HI6" i="2"/>
  <c r="AL6" i="2"/>
  <c r="AL5" i="2"/>
  <c r="CF4" i="2"/>
  <c r="AL4" i="2"/>
  <c r="G4" i="2"/>
  <c r="AL3" i="2"/>
  <c r="Y3" i="1"/>
  <c r="Y2" i="1" s="1"/>
  <c r="BU2" i="1"/>
  <c r="BS2" i="1"/>
  <c r="BR2" i="1"/>
  <c r="BQ2" i="1"/>
  <c r="BK2" i="1"/>
  <c r="BB2" i="1"/>
  <c r="BA2" i="1"/>
  <c r="AZ2" i="1"/>
  <c r="AY2" i="1"/>
  <c r="AX2" i="1"/>
  <c r="AW2" i="1"/>
  <c r="AV2" i="1"/>
  <c r="AR2" i="1"/>
  <c r="AQ2" i="1"/>
  <c r="AP2" i="1"/>
  <c r="AM2" i="1"/>
  <c r="AL2" i="1"/>
  <c r="AJ2" i="1"/>
  <c r="AI2" i="1"/>
  <c r="AD2" i="1"/>
  <c r="AC2" i="1"/>
  <c r="AB2" i="1"/>
  <c r="AA2" i="1"/>
  <c r="Z2" i="1"/>
  <c r="U2" i="1"/>
  <c r="T2" i="1"/>
  <c r="S2" i="1"/>
  <c r="R2" i="1"/>
  <c r="Q2" i="1"/>
  <c r="P2" i="1"/>
  <c r="O2" i="1"/>
  <c r="N2" i="1"/>
  <c r="M2" i="1"/>
  <c r="K2" i="1"/>
  <c r="J2" i="1"/>
  <c r="AB133" i="27" l="1"/>
  <c r="AI40" i="13" s="1"/>
  <c r="AB112" i="27"/>
  <c r="GA14" i="2"/>
  <c r="CF2" i="3"/>
  <c r="CZ10" i="2"/>
  <c r="C81" i="41"/>
  <c r="CA172" i="2"/>
  <c r="C85" i="41"/>
  <c r="C94" i="41" s="1"/>
  <c r="BY92" i="2"/>
  <c r="D85" i="41"/>
  <c r="D94" i="41" s="1"/>
  <c r="BZ75" i="2"/>
  <c r="E85" i="41"/>
  <c r="C185" i="41"/>
  <c r="V35" i="42" s="1"/>
  <c r="AN11" i="2"/>
  <c r="U23" i="2"/>
  <c r="T23" i="2"/>
  <c r="A45" i="36"/>
  <c r="CZ2" i="3"/>
  <c r="J19" i="2"/>
  <c r="N21" i="2"/>
  <c r="N27" i="2"/>
  <c r="N28" i="2"/>
  <c r="N44" i="2"/>
  <c r="N45" i="2"/>
  <c r="N46" i="2"/>
  <c r="N47" i="2"/>
  <c r="N48" i="2"/>
  <c r="N49" i="2"/>
  <c r="N54" i="2"/>
  <c r="J39" i="2"/>
  <c r="J23" i="2"/>
  <c r="J31" i="2"/>
  <c r="DB2" i="3"/>
  <c r="AF2" i="1"/>
  <c r="BI2" i="1" s="1"/>
  <c r="N14" i="2"/>
  <c r="J14" i="2"/>
  <c r="N33" i="2"/>
  <c r="N34" i="2"/>
  <c r="J36" i="2"/>
  <c r="DF2" i="3"/>
  <c r="E24" i="33"/>
  <c r="E36" i="33"/>
  <c r="E23" i="32"/>
  <c r="CZ11" i="2"/>
  <c r="B5" i="4"/>
  <c r="CG2" i="3"/>
  <c r="B14" i="4"/>
  <c r="AN55" i="2"/>
  <c r="AN65" i="2"/>
  <c r="AL65" i="2" s="1"/>
  <c r="AN18" i="2"/>
  <c r="AN28" i="2"/>
  <c r="H17" i="59"/>
  <c r="E21" i="59" s="1"/>
  <c r="H25" i="59"/>
  <c r="E29" i="59" s="1"/>
  <c r="CA50" i="2"/>
  <c r="BZ18" i="2"/>
  <c r="CA29" i="2"/>
  <c r="BZ92" i="2"/>
  <c r="BZ123" i="2"/>
  <c r="BZ43" i="2"/>
  <c r="BZ50" i="2"/>
  <c r="BZ81" i="2" s="1"/>
  <c r="BZ85" i="2" s="1"/>
  <c r="BX87" i="2"/>
  <c r="CB87" i="2"/>
  <c r="BX89" i="2"/>
  <c r="BY172" i="2"/>
  <c r="CB172" i="2" s="1"/>
  <c r="BY182" i="2"/>
  <c r="BY18" i="2"/>
  <c r="BY123" i="2"/>
  <c r="CA123" i="2"/>
  <c r="CA43" i="2"/>
  <c r="BY50" i="2"/>
  <c r="BZ166" i="2"/>
  <c r="BY166" i="2"/>
  <c r="BZ172" i="2"/>
  <c r="BD74" i="2"/>
  <c r="BT56" i="2"/>
  <c r="BU56" i="2" s="1"/>
  <c r="BT57" i="2"/>
  <c r="BU57" i="2" s="1"/>
  <c r="BT39" i="2"/>
  <c r="BU39" i="2" s="1"/>
  <c r="BT41" i="2"/>
  <c r="BU41" i="2" s="1"/>
  <c r="BT70" i="2"/>
  <c r="BU70" i="2" s="1"/>
  <c r="BT45" i="2"/>
  <c r="BU45" i="2" s="1"/>
  <c r="BT46" i="2"/>
  <c r="BU46" i="2" s="1"/>
  <c r="BT47" i="2"/>
  <c r="BU47" i="2" s="1"/>
  <c r="BT48" i="2"/>
  <c r="BU48" i="2" s="1"/>
  <c r="BL74" i="2"/>
  <c r="BT49" i="2"/>
  <c r="BU49" i="2" s="1"/>
  <c r="BT51" i="2"/>
  <c r="BU51" i="2" s="1"/>
  <c r="BT53" i="2"/>
  <c r="BU53" i="2" s="1"/>
  <c r="AB30" i="27"/>
  <c r="AI9" i="14" s="1"/>
  <c r="AB120" i="27"/>
  <c r="AI18" i="13" s="1"/>
  <c r="BH2" i="3" s="1"/>
  <c r="BG2" i="3"/>
  <c r="B8" i="4"/>
  <c r="BR2" i="3"/>
  <c r="BS2" i="3"/>
  <c r="V8" i="42"/>
  <c r="DD8" i="2" s="1"/>
  <c r="DD34" i="2" s="1"/>
  <c r="CS10" i="2"/>
  <c r="CS11" i="2"/>
  <c r="K34" i="42"/>
  <c r="W28" i="44"/>
  <c r="DA2" i="3"/>
  <c r="DC2" i="3"/>
  <c r="D75" i="35"/>
  <c r="J11" i="2"/>
  <c r="E77" i="35"/>
  <c r="DV2" i="3"/>
  <c r="E81" i="35"/>
  <c r="B48" i="27"/>
  <c r="B53" i="27" s="1"/>
  <c r="G59" i="35"/>
  <c r="CY2" i="3"/>
  <c r="F79" i="35"/>
  <c r="DD2" i="3"/>
  <c r="N36" i="45"/>
  <c r="F82" i="35"/>
  <c r="D73" i="35"/>
  <c r="M87" i="35"/>
  <c r="N91" i="35"/>
  <c r="DZ2" i="3" s="1"/>
  <c r="J12" i="2"/>
  <c r="J20" i="2"/>
  <c r="N13" i="2"/>
  <c r="N15" i="2"/>
  <c r="N16" i="2"/>
  <c r="J17" i="2"/>
  <c r="N18" i="2"/>
  <c r="N22" i="2"/>
  <c r="J27" i="2"/>
  <c r="J28" i="2"/>
  <c r="N29" i="2"/>
  <c r="N30" i="2"/>
  <c r="N32" i="2"/>
  <c r="N35" i="2"/>
  <c r="N38" i="2"/>
  <c r="J45" i="2"/>
  <c r="J46" i="2"/>
  <c r="J47" i="2"/>
  <c r="J48" i="2"/>
  <c r="J49" i="2"/>
  <c r="N51" i="2"/>
  <c r="N53" i="2"/>
  <c r="J13" i="2"/>
  <c r="J22" i="2"/>
  <c r="J32" i="2"/>
  <c r="J38" i="2"/>
  <c r="J51" i="2"/>
  <c r="J53" i="2"/>
  <c r="N90" i="2"/>
  <c r="N25" i="2"/>
  <c r="N42" i="2"/>
  <c r="N43" i="2"/>
  <c r="AU2" i="1"/>
  <c r="F75" i="2"/>
  <c r="E75" i="2" s="1"/>
  <c r="F55" i="2"/>
  <c r="N41" i="2"/>
  <c r="N52" i="2"/>
  <c r="N11" i="2"/>
  <c r="N19" i="2"/>
  <c r="N23" i="2"/>
  <c r="N24" i="2"/>
  <c r="J25" i="2"/>
  <c r="J26" i="2"/>
  <c r="N31" i="2"/>
  <c r="N36" i="2"/>
  <c r="N37" i="2"/>
  <c r="N39" i="2"/>
  <c r="N40" i="2"/>
  <c r="J43" i="2"/>
  <c r="N50" i="2"/>
  <c r="DW2" i="3"/>
  <c r="DM2" i="3"/>
  <c r="DQ2" i="3"/>
  <c r="L72" i="35"/>
  <c r="DK2" i="3"/>
  <c r="L76" i="35"/>
  <c r="DT2" i="3"/>
  <c r="L86" i="35"/>
  <c r="L83" i="35"/>
  <c r="EC2" i="3"/>
  <c r="L80" i="35"/>
  <c r="L90" i="35"/>
  <c r="A66" i="35"/>
  <c r="A66" i="2" s="1"/>
  <c r="L89" i="35"/>
  <c r="DX2" i="3"/>
  <c r="DU2" i="3"/>
  <c r="N88" i="35"/>
  <c r="M85" i="35" s="1"/>
  <c r="M89" i="35"/>
  <c r="L74" i="35"/>
  <c r="L78" i="35"/>
  <c r="DO2" i="3"/>
  <c r="M80" i="35"/>
  <c r="DR2" i="3"/>
  <c r="N86" i="2"/>
  <c r="N82" i="2"/>
  <c r="N84" i="2"/>
  <c r="N81" i="2"/>
  <c r="N87" i="2"/>
  <c r="N12" i="2"/>
  <c r="N20" i="2"/>
  <c r="N26" i="2"/>
  <c r="AI32" i="13"/>
  <c r="B6" i="4"/>
  <c r="BL2" i="3"/>
  <c r="N76" i="2"/>
  <c r="N75" i="2"/>
  <c r="N74" i="2"/>
  <c r="N73" i="2"/>
  <c r="F96" i="2"/>
  <c r="F97" i="2"/>
  <c r="F98" i="2"/>
  <c r="F99" i="2"/>
  <c r="F100" i="2"/>
  <c r="F95" i="2"/>
  <c r="BY29" i="2"/>
  <c r="AN36" i="2"/>
  <c r="BY43" i="2"/>
  <c r="BT67" i="2"/>
  <c r="BU67" i="2" s="1"/>
  <c r="BB74" i="2"/>
  <c r="BG74" i="2"/>
  <c r="BK74" i="2"/>
  <c r="BO74" i="2"/>
  <c r="BS74" i="2"/>
  <c r="BT44" i="2"/>
  <c r="BU44" i="2" s="1"/>
  <c r="BT59" i="2"/>
  <c r="BU59" i="2" s="1"/>
  <c r="J10" i="2"/>
  <c r="N59" i="2"/>
  <c r="G56" i="2"/>
  <c r="G59" i="2" s="1"/>
  <c r="F87" i="2"/>
  <c r="F88" i="2" s="1"/>
  <c r="F84" i="2"/>
  <c r="F83" i="2"/>
  <c r="F85" i="2"/>
  <c r="F82" i="2"/>
  <c r="V23" i="2"/>
  <c r="J16" i="2"/>
  <c r="J18" i="2"/>
  <c r="J21" i="2"/>
  <c r="W23" i="2"/>
  <c r="J24" i="2"/>
  <c r="J30" i="2"/>
  <c r="AY74" i="2"/>
  <c r="BH74" i="2"/>
  <c r="BP74" i="2"/>
  <c r="BT36" i="2"/>
  <c r="BT50" i="2"/>
  <c r="BU50" i="2" s="1"/>
  <c r="N83" i="2"/>
  <c r="AI15" i="13"/>
  <c r="BE2" i="3" s="1"/>
  <c r="AI10" i="14"/>
  <c r="AI38" i="13"/>
  <c r="BO2" i="3" s="1"/>
  <c r="AD38" i="27"/>
  <c r="B7" i="4"/>
  <c r="BQ2" i="3"/>
  <c r="AF41" i="31"/>
  <c r="AF76" i="31" s="1"/>
  <c r="AE76" i="31"/>
  <c r="N10" i="2"/>
  <c r="AO2" i="1"/>
  <c r="AS2" i="1"/>
  <c r="F78" i="2"/>
  <c r="F77" i="2"/>
  <c r="F72" i="2"/>
  <c r="F74" i="2"/>
  <c r="F73" i="2"/>
  <c r="S23" i="2"/>
  <c r="J29" i="2"/>
  <c r="J33" i="2"/>
  <c r="AN42" i="2"/>
  <c r="BT42" i="2"/>
  <c r="BU42" i="2" s="1"/>
  <c r="BT43" i="2"/>
  <c r="BU43" i="2" s="1"/>
  <c r="J52" i="2"/>
  <c r="BY75" i="2"/>
  <c r="BT61" i="2"/>
  <c r="BU61" i="2" s="1"/>
  <c r="BT63" i="2"/>
  <c r="BU63" i="2" s="1"/>
  <c r="N72" i="2"/>
  <c r="BT73" i="2"/>
  <c r="BU73" i="2" s="1"/>
  <c r="N78" i="2"/>
  <c r="N79" i="2" s="1"/>
  <c r="V87" i="27"/>
  <c r="V79" i="27"/>
  <c r="AZ74" i="2"/>
  <c r="BE74" i="2"/>
  <c r="BI74" i="2"/>
  <c r="BM74" i="2"/>
  <c r="BQ74" i="2"/>
  <c r="BT66" i="2"/>
  <c r="BU66" i="2" s="1"/>
  <c r="AX74" i="2"/>
  <c r="CA92" i="2"/>
  <c r="AH62" i="34"/>
  <c r="AH66" i="34" s="1"/>
  <c r="AH68" i="34" s="1"/>
  <c r="AH70" i="34" s="1"/>
  <c r="AH83" i="34" s="1"/>
  <c r="J34" i="2"/>
  <c r="BA74" i="2"/>
  <c r="BF74" i="2"/>
  <c r="BJ74" i="2"/>
  <c r="BN74" i="2"/>
  <c r="BR74" i="2"/>
  <c r="BT40" i="2"/>
  <c r="BU40" i="2" s="1"/>
  <c r="J41" i="2"/>
  <c r="J42" i="2"/>
  <c r="J50" i="2"/>
  <c r="J54" i="2"/>
  <c r="BT54" i="2"/>
  <c r="BU54" i="2" s="1"/>
  <c r="BT55" i="2"/>
  <c r="BU55" i="2" s="1"/>
  <c r="BT60" i="2"/>
  <c r="BU60" i="2" s="1"/>
  <c r="BT64" i="2"/>
  <c r="BU64" i="2" s="1"/>
  <c r="BT65" i="2"/>
  <c r="BU65" i="2" s="1"/>
  <c r="CA166" i="2"/>
  <c r="AI9" i="13"/>
  <c r="M73" i="35"/>
  <c r="L73" i="35"/>
  <c r="N79" i="35"/>
  <c r="N82" i="35" s="1"/>
  <c r="DS2" i="3" s="1"/>
  <c r="DL2" i="3"/>
  <c r="M75" i="35"/>
  <c r="L75" i="35"/>
  <c r="DN2" i="3"/>
  <c r="M77" i="35"/>
  <c r="L77" i="35"/>
  <c r="DP2" i="3"/>
  <c r="J35" i="2"/>
  <c r="BT72" i="2"/>
  <c r="BU72" i="2" s="1"/>
  <c r="BT71" i="2"/>
  <c r="BU71" i="2" s="1"/>
  <c r="BT69" i="2"/>
  <c r="BU69" i="2" s="1"/>
  <c r="J37" i="2"/>
  <c r="J40" i="2"/>
  <c r="J44" i="2"/>
  <c r="BT52" i="2"/>
  <c r="BU52" i="2" s="1"/>
  <c r="CA75" i="2"/>
  <c r="BT58" i="2"/>
  <c r="BU58" i="2" s="1"/>
  <c r="BT62" i="2"/>
  <c r="BU62" i="2" s="1"/>
  <c r="BT68" i="2"/>
  <c r="BU68" i="2" s="1"/>
  <c r="CH2" i="3"/>
  <c r="L15" i="15"/>
  <c r="FV15" i="2" s="1"/>
  <c r="B15" i="4"/>
  <c r="Z7" i="15"/>
  <c r="AB41" i="27"/>
  <c r="B24" i="38"/>
  <c r="C14" i="38"/>
  <c r="BX91" i="2"/>
  <c r="N55" i="35"/>
  <c r="E35" i="32"/>
  <c r="E28" i="32"/>
  <c r="F28" i="32" s="1"/>
  <c r="F85" i="35"/>
  <c r="E84" i="35" s="1"/>
  <c r="E94" i="41"/>
  <c r="E185" i="41" s="1"/>
  <c r="E193" i="41" s="1"/>
  <c r="E195" i="41" s="1"/>
  <c r="E197" i="41" s="1"/>
  <c r="E199" i="41" s="1"/>
  <c r="D185" i="41"/>
  <c r="D193" i="41" s="1"/>
  <c r="D195" i="41" s="1"/>
  <c r="D197" i="41" s="1"/>
  <c r="H11" i="59"/>
  <c r="E13" i="59" s="1"/>
  <c r="D72" i="35"/>
  <c r="D74" i="35"/>
  <c r="D76" i="35"/>
  <c r="D78" i="35"/>
  <c r="D80" i="35"/>
  <c r="L84" i="35"/>
  <c r="L85" i="35"/>
  <c r="B172" i="41"/>
  <c r="J55" i="35"/>
  <c r="E72" i="35"/>
  <c r="M84" i="35"/>
  <c r="L56" i="37"/>
  <c r="W18" i="71" l="1"/>
  <c r="V14" i="71"/>
  <c r="V16" i="71"/>
  <c r="V10" i="71"/>
  <c r="W16" i="71"/>
  <c r="W20" i="71"/>
  <c r="V12" i="71"/>
  <c r="AI13" i="14"/>
  <c r="BX172" i="2"/>
  <c r="N38" i="45"/>
  <c r="N44" i="45" s="1"/>
  <c r="BZ94" i="2"/>
  <c r="CA81" i="2"/>
  <c r="CA85" i="2" s="1"/>
  <c r="AE2" i="5"/>
  <c r="BC2" i="1"/>
  <c r="BD2" i="1" s="1"/>
  <c r="DD35" i="2"/>
  <c r="N92" i="35"/>
  <c r="EA2" i="3" s="1"/>
  <c r="N55" i="2"/>
  <c r="D75" i="2"/>
  <c r="V34" i="42"/>
  <c r="AN56" i="2"/>
  <c r="AL57" i="2" s="1"/>
  <c r="CS34" i="2"/>
  <c r="BU74" i="2"/>
  <c r="AB96" i="27"/>
  <c r="AB94" i="27"/>
  <c r="AI44" i="13"/>
  <c r="BU2" i="3" s="1"/>
  <c r="B55" i="27"/>
  <c r="V59" i="27" s="1"/>
  <c r="D86" i="35"/>
  <c r="E86" i="35"/>
  <c r="F79" i="2"/>
  <c r="D84" i="35"/>
  <c r="AE2" i="1"/>
  <c r="DH2" i="3"/>
  <c r="E82" i="35"/>
  <c r="DG2" i="3"/>
  <c r="F83" i="35"/>
  <c r="DI2" i="3" s="1"/>
  <c r="D73" i="2"/>
  <c r="E73" i="2"/>
  <c r="N60" i="2"/>
  <c r="E85" i="2"/>
  <c r="D85" i="2"/>
  <c r="BZ185" i="2"/>
  <c r="BZ193" i="2" s="1"/>
  <c r="BZ195" i="2" s="1"/>
  <c r="BZ197" i="2" s="1"/>
  <c r="M74" i="2"/>
  <c r="L74" i="2"/>
  <c r="K101" i="35"/>
  <c r="EN2" i="3" s="1"/>
  <c r="AF78" i="31"/>
  <c r="EO2" i="3"/>
  <c r="K100" i="2"/>
  <c r="AG2" i="1"/>
  <c r="AH2" i="1" s="1"/>
  <c r="F88" i="35"/>
  <c r="EE2" i="3" s="1"/>
  <c r="ED2" i="3"/>
  <c r="CA94" i="2"/>
  <c r="CA185" i="2" s="1"/>
  <c r="CA193" i="2" s="1"/>
  <c r="CA195" i="2" s="1"/>
  <c r="CA197" i="2" s="1"/>
  <c r="CA199" i="2" s="1"/>
  <c r="N77" i="2"/>
  <c r="N80" i="2" s="1"/>
  <c r="E74" i="2"/>
  <c r="D74" i="2"/>
  <c r="D83" i="2"/>
  <c r="E83" i="2"/>
  <c r="BT74" i="2"/>
  <c r="M75" i="2"/>
  <c r="L75" i="2"/>
  <c r="AB98" i="27"/>
  <c r="N88" i="2"/>
  <c r="D199" i="41"/>
  <c r="C199" i="41" s="1"/>
  <c r="C197" i="41"/>
  <c r="K97" i="35"/>
  <c r="EL2" i="3" s="1"/>
  <c r="K99" i="35"/>
  <c r="EM2" i="3" s="1"/>
  <c r="K98" i="2"/>
  <c r="K96" i="2"/>
  <c r="C24" i="38"/>
  <c r="D14" i="38"/>
  <c r="J57" i="37"/>
  <c r="J56" i="37"/>
  <c r="BJ2" i="1"/>
  <c r="B7" i="38"/>
  <c r="N60" i="35"/>
  <c r="E72" i="2"/>
  <c r="F76" i="2"/>
  <c r="F80" i="2" s="1"/>
  <c r="D72" i="2"/>
  <c r="M83" i="2"/>
  <c r="L83" i="2"/>
  <c r="E84" i="2"/>
  <c r="D84" i="2"/>
  <c r="BY81" i="2"/>
  <c r="BY85" i="2" s="1"/>
  <c r="M76" i="2"/>
  <c r="L76" i="2"/>
  <c r="AB101" i="27"/>
  <c r="L81" i="2"/>
  <c r="N85" i="2"/>
  <c r="L82" i="2" s="1"/>
  <c r="M81" i="2"/>
  <c r="E82" i="2"/>
  <c r="F86" i="2"/>
  <c r="F89" i="2" s="1"/>
  <c r="D82" i="2"/>
  <c r="J55" i="2"/>
  <c r="M73" i="2"/>
  <c r="L73" i="2"/>
  <c r="M84" i="2"/>
  <c r="L84" i="2"/>
  <c r="N46" i="45" l="1"/>
  <c r="N48" i="45"/>
  <c r="N42" i="45"/>
  <c r="AL56" i="2"/>
  <c r="V65" i="27"/>
  <c r="V61" i="27"/>
  <c r="V67" i="27"/>
  <c r="M82" i="2"/>
  <c r="M72" i="2"/>
  <c r="L72" i="2"/>
  <c r="AB103" i="27"/>
  <c r="AI14" i="13" s="1"/>
  <c r="BD2" i="3" s="1"/>
  <c r="N89" i="2"/>
  <c r="B9" i="38"/>
  <c r="C7" i="38"/>
  <c r="E14" i="38"/>
  <c r="D24" i="38"/>
  <c r="N61" i="2"/>
  <c r="N64" i="2" s="1"/>
  <c r="BZ199" i="2"/>
  <c r="BY199" i="2" s="1"/>
  <c r="BY197" i="2"/>
  <c r="BY94" i="2"/>
  <c r="BY185" i="2"/>
  <c r="N61" i="35"/>
  <c r="AF86" i="31"/>
  <c r="B74" i="4"/>
  <c r="BU76" i="2"/>
  <c r="BU84" i="2" s="1"/>
  <c r="AI21" i="13" l="1"/>
  <c r="AI47" i="13" s="1"/>
  <c r="J4" i="41" s="1"/>
  <c r="B10" i="38"/>
  <c r="C10" i="38" s="1"/>
  <c r="D10" i="38" s="1"/>
  <c r="E10" i="38" s="1"/>
  <c r="F10" i="38" s="1"/>
  <c r="G10" i="38" s="1"/>
  <c r="H10" i="38" s="1"/>
  <c r="N64" i="35"/>
  <c r="D96" i="41"/>
  <c r="BZ96" i="2" s="1"/>
  <c r="D77" i="41"/>
  <c r="BZ77" i="2" s="1"/>
  <c r="N63" i="2"/>
  <c r="C9" i="38"/>
  <c r="C12" i="38" s="1"/>
  <c r="C25" i="38" s="1"/>
  <c r="D7" i="38"/>
  <c r="N63" i="35"/>
  <c r="E24" i="38"/>
  <c r="F14" i="38"/>
  <c r="P3" i="19" l="1"/>
  <c r="HD3" i="2" s="1"/>
  <c r="AA3" i="27"/>
  <c r="N3" i="45"/>
  <c r="V3" i="17"/>
  <c r="B10" i="4"/>
  <c r="BV2" i="3"/>
  <c r="AD4" i="47"/>
  <c r="N3" i="2"/>
  <c r="AK3" i="57"/>
  <c r="W3" i="15"/>
  <c r="GJ3" i="2" s="1"/>
  <c r="N3" i="35"/>
  <c r="B12" i="38"/>
  <c r="B25" i="38" s="1"/>
  <c r="B34" i="38" s="1"/>
  <c r="F24" i="38"/>
  <c r="G14" i="38"/>
  <c r="C34" i="38"/>
  <c r="C32" i="38"/>
  <c r="D9" i="38"/>
  <c r="D12" i="38" s="1"/>
  <c r="D25" i="38" s="1"/>
  <c r="E7" i="38"/>
  <c r="L58" i="37"/>
  <c r="L66" i="37" s="1"/>
  <c r="AN58" i="2"/>
  <c r="AN66" i="2" s="1"/>
  <c r="B32" i="38" l="1"/>
  <c r="B33" i="38" s="1"/>
  <c r="C33" i="38" s="1"/>
  <c r="F7" i="38"/>
  <c r="E9" i="38"/>
  <c r="E12" i="38" s="1"/>
  <c r="E25" i="38" s="1"/>
  <c r="G24" i="38"/>
  <c r="H14" i="38"/>
  <c r="H24" i="38" s="1"/>
  <c r="D32" i="38"/>
  <c r="D34" i="38"/>
  <c r="D33" i="38" l="1"/>
  <c r="E32" i="38"/>
  <c r="E34" i="38"/>
  <c r="F9" i="38"/>
  <c r="F12" i="38" s="1"/>
  <c r="F25" i="38" s="1"/>
  <c r="G7" i="38"/>
  <c r="E33" i="38" l="1"/>
  <c r="F34" i="38"/>
  <c r="F32" i="38"/>
  <c r="G9" i="38"/>
  <c r="G12" i="38" s="1"/>
  <c r="G25" i="38" s="1"/>
  <c r="H7" i="38"/>
  <c r="H9" i="38" s="1"/>
  <c r="H12" i="38" s="1"/>
  <c r="H25" i="38" s="1"/>
  <c r="H32" i="38" l="1"/>
  <c r="H34" i="38"/>
  <c r="G34" i="38"/>
  <c r="G32" i="38"/>
  <c r="F33" i="38"/>
  <c r="G33" i="38" l="1"/>
  <c r="H33" i="38" s="1"/>
</calcChain>
</file>

<file path=xl/comments1.xml><?xml version="1.0" encoding="utf-8"?>
<comments xmlns="http://schemas.openxmlformats.org/spreadsheetml/2006/main">
  <authors>
    <author/>
  </authors>
  <commentList>
    <comment ref="BU1" authorId="0" shapeId="0">
      <text>
        <r>
          <rPr>
            <sz val="11"/>
            <color theme="1"/>
            <rFont val="Arial"/>
            <family val="2"/>
          </rPr>
          <t>Diamond Thompson:
For Patrick</t>
        </r>
      </text>
    </comment>
  </commentList>
</comments>
</file>

<file path=xl/comments2.xml><?xml version="1.0" encoding="utf-8"?>
<comments xmlns="http://schemas.openxmlformats.org/spreadsheetml/2006/main">
  <authors>
    <author/>
  </authors>
  <commentList>
    <comment ref="GA14" authorId="0" shapeId="0">
      <text>
        <r>
          <rPr>
            <sz val="11"/>
            <color theme="1"/>
            <rFont val="Arial"/>
            <family val="2"/>
          </rPr>
          <t xml:space="preserve">Automatically completed once tract number is entered.
</t>
        </r>
      </text>
    </comment>
    <comment ref="GE14" authorId="0" shapeId="0">
      <text>
        <r>
          <rPr>
            <sz val="11"/>
            <color theme="1"/>
            <rFont val="Arial"/>
            <family val="2"/>
          </rPr>
          <t xml:space="preserve">Automatically completed once tract number is entered.
</t>
        </r>
      </text>
    </comment>
    <comment ref="GK14" authorId="0" shapeId="0">
      <text>
        <r>
          <rPr>
            <sz val="11"/>
            <color theme="1"/>
            <rFont val="Arial"/>
            <family val="2"/>
          </rPr>
          <t xml:space="preserve">Automatically completed once tract number is entered.
</t>
        </r>
      </text>
    </comment>
    <comment ref="BZ77" authorId="0" shapeId="0">
      <text>
        <r>
          <rPr>
            <sz val="11"/>
            <color theme="1"/>
            <rFont val="Arial"/>
            <family val="2"/>
          </rPr>
          <t>Diamond Thompson:
this is NOT a formula. You need to check this!</t>
        </r>
      </text>
    </comment>
    <comment ref="BZ96" authorId="0" shapeId="0">
      <text>
        <r>
          <rPr>
            <sz val="11"/>
            <color theme="1"/>
            <rFont val="Arial"/>
            <family val="2"/>
          </rPr>
          <t>Diamond Thompson:
this is NOT a formula. You need to check this!</t>
        </r>
      </text>
    </comment>
    <comment ref="IO144" authorId="0" shapeId="0">
      <text>
        <r>
          <rPr>
            <sz val="11"/>
            <color theme="1"/>
            <rFont val="Arial"/>
            <family val="2"/>
          </rPr>
          <t>Construction period is generally based on applicable rule. The permanent loan term for all Direct Loans may not be greater than 40 years. The Direct Loan must mature at the same time or within 6 months of the shortest term of any senior debt so long as neither exceeds 40 years and 6 months.</t>
        </r>
      </text>
    </comment>
    <comment ref="HR148"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3.xml><?xml version="1.0" encoding="utf-8"?>
<comments xmlns="http://schemas.openxmlformats.org/spreadsheetml/2006/main">
  <authors>
    <author/>
  </authors>
  <commentList>
    <comment ref="O14" authorId="0" shapeId="0">
      <text>
        <r>
          <rPr>
            <sz val="11"/>
            <color theme="1"/>
            <rFont val="Arial"/>
            <family val="2"/>
          </rPr>
          <t xml:space="preserve">Automatically completed once tract number is entered.
</t>
        </r>
      </text>
    </comment>
    <comment ref="R14" authorId="0" shapeId="0">
      <text>
        <r>
          <rPr>
            <sz val="11"/>
            <color theme="1"/>
            <rFont val="Arial"/>
            <family val="2"/>
          </rPr>
          <t xml:space="preserve">Automatically completed once tract number is entered.
</t>
        </r>
      </text>
    </comment>
    <comment ref="X14" authorId="0" shapeId="0">
      <text>
        <r>
          <rPr>
            <sz val="11"/>
            <color theme="1"/>
            <rFont val="Arial"/>
            <family val="2"/>
          </rPr>
          <t xml:space="preserve">Automatically completed once tract number is entered.
</t>
        </r>
      </text>
    </comment>
    <comment ref="B126" authorId="0" shapeId="0">
      <text>
        <r>
          <rPr>
            <sz val="11"/>
            <color theme="1"/>
            <rFont val="Arial"/>
            <family val="2"/>
          </rPr>
          <t>Ch. 11 Sec. 11.9(d)(4)</t>
        </r>
      </text>
    </comment>
    <comment ref="B129" authorId="0" shapeId="0">
      <text>
        <r>
          <rPr>
            <sz val="11"/>
            <color theme="1"/>
            <rFont val="Arial"/>
            <family val="2"/>
          </rPr>
          <t xml:space="preserve">Ch. 11 Sec. 11.9(d)(5)
</t>
        </r>
      </text>
    </comment>
  </commentList>
</comments>
</file>

<file path=xl/comments4.xml><?xml version="1.0" encoding="utf-8"?>
<comments xmlns="http://schemas.openxmlformats.org/spreadsheetml/2006/main">
  <authors>
    <author/>
  </authors>
  <commentList>
    <comment ref="AH132" authorId="0" shapeId="0">
      <text>
        <r>
          <rPr>
            <sz val="11"/>
            <color theme="1"/>
            <rFont val="Arial"/>
            <family val="2"/>
          </rPr>
          <t>Construction period is generally based on applicable rule. The permanent loan term for all Direct Loans may not be less than 10 years and greater than 40 years. The Direct Loan must mature at the same time or within 6 months of the shortest term of any senior debt so long as neither exceeds 40 years and 6 months.</t>
        </r>
      </text>
    </comment>
    <comment ref="K136"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5.xml><?xml version="1.0" encoding="utf-8"?>
<comments xmlns="http://schemas.openxmlformats.org/spreadsheetml/2006/main">
  <authors>
    <author/>
  </authors>
  <commentList>
    <comment ref="Y77" authorId="0" shapeId="0">
      <text>
        <r>
          <rPr>
            <sz val="11"/>
            <color theme="1"/>
            <rFont val="Arial"/>
            <family val="2"/>
          </rPr>
          <t xml:space="preserve">Value will auto-populate when rent schedule and associated form is completed. </t>
        </r>
      </text>
    </comment>
  </commentList>
</comments>
</file>

<file path=xl/comments6.xml><?xml version="1.0" encoding="utf-8"?>
<comments xmlns="http://schemas.openxmlformats.org/spreadsheetml/2006/main">
  <authors>
    <author/>
  </authors>
  <commentList>
    <comment ref="A10" authorId="0" shapeId="0">
      <text>
        <r>
          <rPr>
            <sz val="11"/>
            <color theme="1"/>
            <rFont val="Arial"/>
            <family val="2"/>
          </rPr>
          <t xml:space="preserve">TDHCA:
This cell does not auto-populate so that developers can manipulate it, but it should ultimately match the total LI units taken from the rent schedule
</t>
        </r>
      </text>
    </comment>
  </commentList>
</comments>
</file>

<file path=xl/comments7.xml><?xml version="1.0" encoding="utf-8"?>
<comments xmlns="http://schemas.openxmlformats.org/spreadsheetml/2006/main">
  <authors>
    <author/>
  </authors>
  <commentList>
    <comment ref="L172" authorId="0" shapeId="0">
      <text>
        <r>
          <rPr>
            <sz val="11"/>
            <color theme="1"/>
            <rFont val="Arial"/>
            <family val="2"/>
          </rPr>
          <t>Diamond Thompson:
Do NOT Delete. REA IOI calculation</t>
        </r>
      </text>
    </comment>
  </commentList>
</comments>
</file>

<file path=xl/comments8.xml><?xml version="1.0" encoding="utf-8"?>
<comments xmlns="http://schemas.openxmlformats.org/spreadsheetml/2006/main">
  <authors>
    <author/>
  </authors>
  <commentList>
    <comment ref="E11" authorId="0" shapeId="0">
      <text>
        <r>
          <rPr>
            <sz val="11"/>
            <color theme="1"/>
            <rFont val="Arial"/>
            <family val="2"/>
          </rPr>
          <t xml:space="preserve">Automatically completed once region number is entered.
</t>
        </r>
      </text>
    </comment>
    <comment ref="H11" authorId="0" shapeId="0">
      <text>
        <r>
          <rPr>
            <sz val="11"/>
            <color theme="1"/>
            <rFont val="Arial"/>
            <family val="2"/>
          </rPr>
          <t>Automatically completed once tract is entered.</t>
        </r>
      </text>
    </comment>
    <comment ref="E17" authorId="0" shapeId="0">
      <text>
        <r>
          <rPr>
            <sz val="11"/>
            <color theme="1"/>
            <rFont val="Arial"/>
            <family val="2"/>
          </rPr>
          <t xml:space="preserve">Automatically completed once region number is entered.
</t>
        </r>
      </text>
    </comment>
    <comment ref="H17" authorId="0" shapeId="0">
      <text>
        <r>
          <rPr>
            <sz val="11"/>
            <color theme="1"/>
            <rFont val="Arial"/>
            <family val="2"/>
          </rPr>
          <t xml:space="preserve">Automatically completed once tract is entered.
</t>
        </r>
      </text>
    </comment>
    <comment ref="H19" authorId="0" shapeId="0">
      <text>
        <r>
          <rPr>
            <sz val="11"/>
            <color theme="1"/>
            <rFont val="Arial"/>
            <family val="2"/>
          </rPr>
          <t>Autofills</t>
        </r>
      </text>
    </comment>
    <comment ref="E25" authorId="0" shapeId="0">
      <text>
        <r>
          <rPr>
            <sz val="11"/>
            <color theme="1"/>
            <rFont val="Arial"/>
            <family val="2"/>
          </rPr>
          <t xml:space="preserve">Automatically completed once region number is entered.
</t>
        </r>
      </text>
    </comment>
    <comment ref="H25" authorId="0" shapeId="0">
      <text>
        <r>
          <rPr>
            <sz val="11"/>
            <color theme="1"/>
            <rFont val="Arial"/>
            <family val="2"/>
          </rPr>
          <t xml:space="preserve">Automatically completed once tract is entered.
</t>
        </r>
      </text>
    </comment>
    <comment ref="H27" authorId="0" shapeId="0">
      <text>
        <r>
          <rPr>
            <sz val="11"/>
            <color theme="1"/>
            <rFont val="Arial"/>
            <family val="2"/>
          </rPr>
          <t>Autofills</t>
        </r>
      </text>
    </comment>
    <comment ref="E33" authorId="0" shapeId="0">
      <text>
        <r>
          <rPr>
            <sz val="11"/>
            <color theme="1"/>
            <rFont val="Arial"/>
            <family val="2"/>
          </rPr>
          <t xml:space="preserve">Automatically completed once census tract number is entered.
</t>
        </r>
      </text>
    </comment>
  </commentList>
</comments>
</file>

<file path=xl/sharedStrings.xml><?xml version="1.0" encoding="utf-8"?>
<sst xmlns="http://schemas.openxmlformats.org/spreadsheetml/2006/main" count="23549" uniqueCount="2925">
  <si>
    <t>Original Allocation File Num</t>
  </si>
  <si>
    <t>T-Drive Hyperlink</t>
  </si>
  <si>
    <t>Q Drive Hyperlink</t>
  </si>
  <si>
    <t>Secondary Allocation File Num</t>
  </si>
  <si>
    <t>T-Drive Folder</t>
  </si>
  <si>
    <t>Q-Drive Folder</t>
  </si>
  <si>
    <t>Deal Type</t>
  </si>
  <si>
    <t>Deal Stage</t>
  </si>
  <si>
    <t>Application Link</t>
  </si>
  <si>
    <t>Developer Name</t>
  </si>
  <si>
    <t>Developer Contact</t>
  </si>
  <si>
    <t>Developer CMTS</t>
  </si>
  <si>
    <t>Consultant</t>
  </si>
  <si>
    <t>Related Party General Contractor</t>
  </si>
  <si>
    <t>Architect Name</t>
  </si>
  <si>
    <t>Development Name</t>
  </si>
  <si>
    <t>Development Address</t>
  </si>
  <si>
    <t>Development City</t>
  </si>
  <si>
    <t>Development County</t>
  </si>
  <si>
    <t>Development Zip Code</t>
  </si>
  <si>
    <t>Region</t>
  </si>
  <si>
    <t>Lattitude</t>
  </si>
  <si>
    <t>Longitude</t>
  </si>
  <si>
    <t>Map Excel</t>
  </si>
  <si>
    <t>Map google</t>
  </si>
  <si>
    <t>Acres</t>
  </si>
  <si>
    <t>Structural Parking (Y/N)</t>
  </si>
  <si>
    <t>At-Risk (Y/N)</t>
  </si>
  <si>
    <t>USDA (Y/N)</t>
  </si>
  <si>
    <t>High Cost Area Adjustment</t>
  </si>
  <si>
    <t>Total LI Units</t>
  </si>
  <si>
    <t>Total Units</t>
  </si>
  <si>
    <t>Total NRA</t>
  </si>
  <si>
    <t>Aver Unit Size</t>
  </si>
  <si>
    <t>Const Type</t>
  </si>
  <si>
    <t>Building Type</t>
  </si>
  <si>
    <t># of Stories</t>
  </si>
  <si>
    <t>Population Served</t>
  </si>
  <si>
    <t>Appl Requested Award</t>
  </si>
  <si>
    <t>Recommended Award</t>
  </si>
  <si>
    <t>Allocation/Unit</t>
  </si>
  <si>
    <t>TDHCA MDL Funds (as Requested by App)</t>
  </si>
  <si>
    <t>App Site Acquisition Costs</t>
  </si>
  <si>
    <t>Sitework Total (Excludes Demo)</t>
  </si>
  <si>
    <t>Sitework Per Unit</t>
  </si>
  <si>
    <t>App Bldg Total</t>
  </si>
  <si>
    <t>App Bldg Per Unit</t>
  </si>
  <si>
    <t>Mechanical (HVAC; Plumbing)</t>
  </si>
  <si>
    <t>Electrical</t>
  </si>
  <si>
    <t>Architect Design Fees</t>
  </si>
  <si>
    <t>Architect Supervisor Fees</t>
  </si>
  <si>
    <t>Architect Engineering Fees</t>
  </si>
  <si>
    <t>Applicant's Reserves Rent-up</t>
  </si>
  <si>
    <t>Applicant's Reserves Operating</t>
  </si>
  <si>
    <t>App Unadj Basis Total Cost</t>
  </si>
  <si>
    <t>App Unadj Basis Cost Per Unit</t>
  </si>
  <si>
    <t>TDHCA Total Bldg Cost</t>
  </si>
  <si>
    <t>TDHCA Bldg Cost Per Unit</t>
  </si>
  <si>
    <t>TDHCA Unadj Basis Total Cost</t>
  </si>
  <si>
    <t>TDHCA Unadj Basis Cost Per Unit</t>
  </si>
  <si>
    <t>App Controllables Per Unit</t>
  </si>
  <si>
    <t>App Total Expenses Per Unit</t>
  </si>
  <si>
    <t>Supportive Services Contract Fees</t>
  </si>
  <si>
    <t>TDHCA Controllables Per Unit</t>
  </si>
  <si>
    <t>TDHCA Total Expenses Per Unit</t>
  </si>
  <si>
    <t>Site Drawings</t>
  </si>
  <si>
    <t>Applicants Costs (Drop Down Box)</t>
  </si>
  <si>
    <t>Not Awarded/ Withdrawn</t>
  </si>
  <si>
    <t>Permanent Loan Interest Rates</t>
  </si>
  <si>
    <t>Syndication Rates</t>
  </si>
  <si>
    <t>Syndicator</t>
  </si>
  <si>
    <t>Off Site Costs</t>
  </si>
  <si>
    <t>Contractor Fees</t>
  </si>
  <si>
    <t>Rent Schedule</t>
  </si>
  <si>
    <r>
      <rPr>
        <b/>
        <sz val="16"/>
        <color rgb="FF000000"/>
        <rFont val="Calibri"/>
        <family val="2"/>
      </rPr>
      <t xml:space="preserve">Utility Allowances </t>
    </r>
    <r>
      <rPr>
        <b/>
        <sz val="11"/>
        <color rgb="FF000000"/>
        <rFont val="Calibri"/>
        <family val="2"/>
      </rPr>
      <t>[§10.614]</t>
    </r>
  </si>
  <si>
    <t>ANNUAL OPERATING EXPENSES</t>
  </si>
  <si>
    <t>SPECIFICATIONS AND BUILDING/UNIT TYPE CONFIGURATION</t>
  </si>
  <si>
    <t>Development Cost Schedule</t>
  </si>
  <si>
    <t>Schedule of Sources of Funds and Financing Narrative</t>
  </si>
  <si>
    <t>Applicant Information Page</t>
  </si>
  <si>
    <t>Site Information Form Part I</t>
  </si>
  <si>
    <t>Site Information Form Part III</t>
  </si>
  <si>
    <t>Development Narrative</t>
  </si>
  <si>
    <t>Development Team Members</t>
  </si>
  <si>
    <t>General &amp; Administrative Expenses</t>
  </si>
  <si>
    <t>Self Score Total:</t>
  </si>
  <si>
    <t xml:space="preserve">Accounting </t>
  </si>
  <si>
    <t>$</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</si>
  <si>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Q through AA, and rows 51 through 79.</t>
  </si>
  <si>
    <t>Describe all sources of funds. Information must be consistent with the information provided throughout the Application (i.e. Financing Narrative, Term Sheets and Development Cost Schedule).</t>
  </si>
  <si>
    <t xml:space="preserve">The requested information on all known Development Team members must be provided.  In addition to the categories listed below, the “Other” category should be used to list all known Development Team members that are included in the “Development Cost Schedule.”  If the team member that will be utilized is not yet known, indicate “TBD.”  If it is anticipated that the Development Team category will not be utilized, indicate “N/A.” </t>
  </si>
  <si>
    <t>Private Activity Bond Priority (For Tax-Exempt Bond Developments ONLY):</t>
  </si>
  <si>
    <r>
      <rPr>
        <b/>
        <i/>
        <sz val="11"/>
        <color rgb="FF000000"/>
        <rFont val="Calibri"/>
        <family val="2"/>
      </rPr>
      <t xml:space="preserve">Applicant must attach to this form as documentation to support the “Utility Allowance” estimate used in completing the Rent Schedule provided in the Application. </t>
    </r>
    <r>
      <rPr>
        <b/>
        <i/>
        <u/>
        <sz val="11"/>
        <color rgb="FF000000"/>
        <rFont val="Calibri"/>
        <family val="2"/>
      </rPr>
      <t xml:space="preserve">Where the Applicant uses any method that requires Department review, such review must have been requested prior to submission of the Application. Please see 10 TAC §10.614. </t>
    </r>
    <r>
      <rPr>
        <b/>
        <i/>
        <sz val="11"/>
        <color rgb="FF000000"/>
        <rFont val="Calibri"/>
        <family val="2"/>
      </rPr>
      <t>This exhibit must clearly indicate which utility costs are included in the estimate.</t>
    </r>
  </si>
  <si>
    <t>Advertising</t>
  </si>
  <si>
    <t>Specifications and Amenities (check all that apply)</t>
  </si>
  <si>
    <t xml:space="preserve">Provide the contact information for the Applicant and any staff responsible for Administrative Deficiencies and/or clarifications to the Application. </t>
  </si>
  <si>
    <t>1.</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</si>
  <si>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</si>
  <si>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t>Unit types must be entered from smallest to largest based on “# of Bedrooms” and “Unit Size”, then within the same “# of Bedrooms” and “Unit Size” from  lowest to highest “Rent Collected/Unit”.</t>
  </si>
  <si>
    <t>Legal fees</t>
  </si>
  <si>
    <t>Financing Participants</t>
  </si>
  <si>
    <t>Funding Description</t>
  </si>
  <si>
    <t>Construction Period</t>
  </si>
  <si>
    <t>Lien Position</t>
  </si>
  <si>
    <t>Permanent Period</t>
  </si>
  <si>
    <r>
      <rPr>
        <b/>
        <sz val="10"/>
        <color rgb="FF000000"/>
        <rFont val="Calibri"/>
        <family val="2"/>
      </rPr>
      <t xml:space="preserve">Development Address </t>
    </r>
    <r>
      <rPr>
        <b/>
        <i/>
        <sz val="10"/>
        <color rgb="FF000000"/>
        <rFont val="Calibri"/>
        <family val="2"/>
      </rPr>
      <t>(All Programs)</t>
    </r>
  </si>
  <si>
    <t xml:space="preserve">Site Acreage </t>
  </si>
  <si>
    <t>Leased equipment</t>
  </si>
  <si>
    <t>This Development Cost Schedule must be consistent with the Summary Sources and Uses of Funds Statement.  All Applications must complete the total development cost column and the Tax Payer Identification column. Only HTC applications must complete the Eligible Basis columns and the Requested Credit calculation below:</t>
  </si>
  <si>
    <t>Loan/Equity Amount</t>
  </si>
  <si>
    <t>Interest Rate (%)</t>
  </si>
  <si>
    <t>Amort -ization</t>
  </si>
  <si>
    <t>Term (Yrs)</t>
  </si>
  <si>
    <t>Syndication Rate</t>
  </si>
  <si>
    <t>Please identify site acreage as listed in each of the following exhibits/documents.</t>
  </si>
  <si>
    <t>and/or:</t>
  </si>
  <si>
    <t>Rent Designations (select from Drop down menu)</t>
  </si>
  <si>
    <t xml:space="preserve">Postage &amp; office supplies </t>
  </si>
  <si>
    <t>Building Configuration (Check all that apply):</t>
  </si>
  <si>
    <t>Single Family Construction</t>
  </si>
  <si>
    <t>SRO</t>
  </si>
  <si>
    <t>Transitional (per §42(i)(3)(B))</t>
  </si>
  <si>
    <t>Duplex</t>
  </si>
  <si>
    <t>Debt</t>
  </si>
  <si>
    <t>Applicant Contact Information</t>
  </si>
  <si>
    <t>ETJ?</t>
  </si>
  <si>
    <t>(adaptive reuse select New Construction here and adaptive reuse in next box)</t>
  </si>
  <si>
    <r>
      <rPr>
        <sz val="8"/>
        <color theme="1"/>
        <rFont val="Calibri"/>
        <family val="2"/>
      </rPr>
      <t xml:space="preserve">NOTE: Definition of "Adaptive Reuse" has changed. Review 10 TAC </t>
    </r>
    <r>
      <rPr>
        <sz val="8"/>
        <color theme="1"/>
        <rFont val="Calibri"/>
        <family val="2"/>
      </rPr>
      <t>§11.1(d)(1) to ensure compliance.</t>
    </r>
  </si>
  <si>
    <t>HTC Units</t>
  </si>
  <si>
    <t xml:space="preserve">MF Direct Loan Units
(HOME Rent/Inc) </t>
  </si>
  <si>
    <t>HTF Units</t>
  </si>
  <si>
    <t>MRB Units</t>
  </si>
  <si>
    <t>Other/                     Subsidy</t>
  </si>
  <si>
    <t># of Units</t>
  </si>
  <si>
    <t># of Bed-      rooms</t>
  </si>
  <si>
    <t># of Baths</t>
  </si>
  <si>
    <t>Unit Size (Net Rentable Sq. Ft.)</t>
  </si>
  <si>
    <t>Total Net Rentable Sq. Ft.</t>
  </si>
  <si>
    <t>Program Rent Limit</t>
  </si>
  <si>
    <t>Tenant Paid Utility Allow.</t>
  </si>
  <si>
    <t>Rent Collected         /Unit</t>
  </si>
  <si>
    <t>Total Monthly Rent</t>
  </si>
  <si>
    <t>Telephone</t>
  </si>
  <si>
    <t>TDHCA</t>
  </si>
  <si>
    <t>MF Direct Loan Const. to Perm. (Repayable)</t>
  </si>
  <si>
    <t>Name:</t>
  </si>
  <si>
    <t>Phone:</t>
  </si>
  <si>
    <t>Address</t>
  </si>
  <si>
    <t>City</t>
  </si>
  <si>
    <t xml:space="preserve">Site Control: </t>
  </si>
  <si>
    <t>Site Plan:</t>
  </si>
  <si>
    <t>Appraisal:</t>
  </si>
  <si>
    <t>ESA:</t>
  </si>
  <si>
    <t>* If there is a direct or indirect, financial, or other interest with Applicant or other team members, provide an attachment behind this form in the Application that explains the relationship(s).</t>
  </si>
  <si>
    <t>(A)</t>
  </si>
  <si>
    <t>(B)</t>
  </si>
  <si>
    <t>(A) x (B)</t>
  </si>
  <si>
    <t>(E)</t>
  </si>
  <si>
    <t>(A) x (E)</t>
  </si>
  <si>
    <t xml:space="preserve">If tenants will be required to pay any other mandatory fees (e.g. renter's insurance) please provide an estimate, description and documentation of those as well. </t>
  </si>
  <si>
    <t>Other</t>
  </si>
  <si>
    <t>Scattered Site</t>
  </si>
  <si>
    <t>Fourplex</t>
  </si>
  <si>
    <t>&gt; 4 Units Per Building</t>
  </si>
  <si>
    <t>Townhome</t>
  </si>
  <si>
    <t>TOTAL DEVELOPMENT SUMMARY</t>
  </si>
  <si>
    <t>Scratch Paper/Notes</t>
  </si>
  <si>
    <t>MF Direct Loan Const. Only (Repayable)</t>
  </si>
  <si>
    <t>Office</t>
  </si>
  <si>
    <t>Extension</t>
  </si>
  <si>
    <t>Total</t>
  </si>
  <si>
    <t>Eligible Basis (If Applicable)</t>
  </si>
  <si>
    <t>Multifamily Direct Loan (Soft Repayable)</t>
  </si>
  <si>
    <t>Email:</t>
  </si>
  <si>
    <t>Zip</t>
  </si>
  <si>
    <t>County</t>
  </si>
  <si>
    <t>Rural/Urban</t>
  </si>
  <si>
    <t xml:space="preserve">Feasibility Report Survey: </t>
  </si>
  <si>
    <t xml:space="preserve">Feasibility Report Engineer's Plan: </t>
  </si>
  <si>
    <t>Previous TDHCA #</t>
  </si>
  <si>
    <t xml:space="preserve">If Acquisition/Rehab or Rehab, original construction year:  </t>
  </si>
  <si>
    <t>Developer:</t>
  </si>
  <si>
    <t>Total General &amp; Administrative Expenses:</t>
  </si>
  <si>
    <t>Cost</t>
  </si>
  <si>
    <t>Acquisition</t>
  </si>
  <si>
    <t>New/Rehab.</t>
  </si>
  <si>
    <t>Mortgage Revenue Bond</t>
  </si>
  <si>
    <t>Mobile</t>
  </si>
  <si>
    <t>Utility</t>
  </si>
  <si>
    <t>Who Pays</t>
  </si>
  <si>
    <t>Energy Source</t>
  </si>
  <si>
    <t>0BR</t>
  </si>
  <si>
    <t>1BR</t>
  </si>
  <si>
    <t>2BR</t>
  </si>
  <si>
    <t>3BR</t>
  </si>
  <si>
    <t>4BR</t>
  </si>
  <si>
    <t>Source of Utility Allowance &amp; Effective Date</t>
  </si>
  <si>
    <t>Management Fee:</t>
  </si>
  <si>
    <t>Percent of Effective Gross Income:</t>
  </si>
  <si>
    <t>ACQUISITION</t>
  </si>
  <si>
    <t>Mailing Address:</t>
  </si>
  <si>
    <t>2.</t>
  </si>
  <si>
    <r>
      <rPr>
        <b/>
        <sz val="10"/>
        <color rgb="FF000000"/>
        <rFont val="Calibri"/>
        <family val="2"/>
      </rPr>
      <t xml:space="preserve">Census Tract Information </t>
    </r>
    <r>
      <rPr>
        <b/>
        <i/>
        <sz val="10"/>
        <color rgb="FF000000"/>
        <rFont val="Calibri"/>
        <family val="2"/>
      </rPr>
      <t>(All Programs)</t>
    </r>
  </si>
  <si>
    <t xml:space="preserve">(*) Should equal acreage indicated in site control documents less acreage intended to be dedicated,  sold or used for public purpose and not to be encumbered by LURA (net acreage).  The net acreage will be used for calculating density for all purposes. </t>
  </si>
  <si>
    <t xml:space="preserve">If Reconstruction, </t>
  </si>
  <si>
    <t>Units Demolished</t>
  </si>
  <si>
    <t>Units Reconstructed</t>
  </si>
  <si>
    <t>Contact Name</t>
  </si>
  <si>
    <t>Phone</t>
  </si>
  <si>
    <t>Heating</t>
  </si>
  <si>
    <t>Payroll, Payroll Tax &amp; Employee Benefits</t>
  </si>
  <si>
    <t>Development will have:</t>
  </si>
  <si>
    <t>Fire Sprinklers</t>
  </si>
  <si>
    <t>Elevators</t>
  </si>
  <si>
    <t># of Elevators</t>
  </si>
  <si>
    <t>Wt. Capacity</t>
  </si>
  <si>
    <t>Site acquisition cost</t>
  </si>
  <si>
    <t>Street</t>
  </si>
  <si>
    <t>Please provide an explanation of any discrepancies in site acreage below:</t>
  </si>
  <si>
    <t>Cooking</t>
  </si>
  <si>
    <t>Management</t>
  </si>
  <si>
    <t>Existing building acquisition cost</t>
  </si>
  <si>
    <t>Median Household Income:</t>
  </si>
  <si>
    <t xml:space="preserve"> Quartile:</t>
  </si>
  <si>
    <t>Poverty Rate:</t>
  </si>
  <si>
    <t>The Target Population will be:</t>
  </si>
  <si>
    <t>Email</t>
  </si>
  <si>
    <t>Proposed Fee</t>
  </si>
  <si>
    <t>Tax ID Number (TIN)</t>
  </si>
  <si>
    <t>Other Electric</t>
  </si>
  <si>
    <t>Maintenance</t>
  </si>
  <si>
    <t>Closing costs &amp; acq. legal fees</t>
  </si>
  <si>
    <t>State</t>
  </si>
  <si>
    <t>11-digit Census Tract Number</t>
  </si>
  <si>
    <t>QCT?</t>
  </si>
  <si>
    <t>The poverty rate for the Census Tract is above 40% (55% for Regions 11 or 13), and the Neighborhood Risk Factors Report and required documentation has been submitted.</t>
  </si>
  <si>
    <t>Air Conditioning</t>
  </si>
  <si>
    <t xml:space="preserve">Other </t>
  </si>
  <si>
    <t>Free</t>
  </si>
  <si>
    <t>Paid</t>
  </si>
  <si>
    <t>NOTE: Definition of "Elderly Development" has changed. Review 10 TAC §11.1(d)(47) to ensure compliance.</t>
  </si>
  <si>
    <t>Certified Texas HUB?</t>
  </si>
  <si>
    <t>Water Heater</t>
  </si>
  <si>
    <t>Third Party Equity</t>
  </si>
  <si>
    <t>Second Contact</t>
  </si>
  <si>
    <t>3.</t>
  </si>
  <si>
    <r>
      <rPr>
        <b/>
        <sz val="10"/>
        <color rgb="FF000000"/>
        <rFont val="Calibri"/>
        <family val="2"/>
      </rPr>
      <t xml:space="preserve">Resolutions </t>
    </r>
    <r>
      <rPr>
        <b/>
        <i/>
        <sz val="10"/>
        <color rgb="FF000000"/>
        <rFont val="Calibri"/>
        <family val="2"/>
      </rPr>
      <t>(Competitive HTC and Tax-Exempt Bonds, if applicable) [10 TAC §11.3]</t>
    </r>
  </si>
  <si>
    <t>Site Control [10 TAC §11.204(10)]</t>
  </si>
  <si>
    <t>Water</t>
  </si>
  <si>
    <t>Total Payroll, Payroll Tax &amp; Employee Benefits:</t>
  </si>
  <si>
    <t>Number of Parking Spaces(consistent with Architectural Drawings):</t>
  </si>
  <si>
    <t>Shed or Flat Roof Carport Spaces</t>
  </si>
  <si>
    <t xml:space="preserve"> Detached Garage Spaces</t>
  </si>
  <si>
    <t>Subtotal Acquisition Cost</t>
  </si>
  <si>
    <t>HTC</t>
  </si>
  <si>
    <t>The current owner of the Development Site is (If scattered site &amp; more than one owner refer to Tab 13):</t>
  </si>
  <si>
    <t>If Elderly is selected (10 TAC §11.1(d)(47)):</t>
  </si>
  <si>
    <t>This is a direct or indirect, financial, or other interest with Applicant or other team members*</t>
  </si>
  <si>
    <t>Sewer</t>
  </si>
  <si>
    <t>Repairs &amp; Maintenance</t>
  </si>
  <si>
    <r>
      <rPr>
        <b/>
        <sz val="11"/>
        <color rgb="FF000000"/>
        <rFont val="Calibri"/>
        <family val="2"/>
      </rPr>
      <t>OFF-SITES</t>
    </r>
    <r>
      <rPr>
        <b/>
        <vertAlign val="superscript"/>
        <sz val="11"/>
        <color rgb="FF0000FF"/>
        <rFont val="Calibri"/>
        <family val="2"/>
      </rPr>
      <t>2</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</si>
  <si>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</si>
  <si>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t>Trash</t>
  </si>
  <si>
    <t>Elevator</t>
  </si>
  <si>
    <t>Attached Garage Spaces</t>
  </si>
  <si>
    <t xml:space="preserve"> Uncovered Spaces</t>
  </si>
  <si>
    <t>Off-site concrete</t>
  </si>
  <si>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(QAP §11.3(c))</t>
    </r>
  </si>
  <si>
    <t>Development meets the requirements of the Housing for Older Persons Act under the Fair Housing Act.</t>
  </si>
  <si>
    <t>Housing General Contractor:</t>
  </si>
  <si>
    <t>Flat Fee</t>
  </si>
  <si>
    <t>Exterminating</t>
  </si>
  <si>
    <t>Storm drains &amp; devices</t>
  </si>
  <si>
    <t>Grant</t>
  </si>
  <si>
    <t>Entity Name</t>
  </si>
  <si>
    <t>Grounds</t>
  </si>
  <si>
    <t>Structured Parking Garage Spaces</t>
  </si>
  <si>
    <t>Water &amp; fire hydrants</t>
  </si>
  <si>
    <t>Development receives federal funding that has a requirement for a preference or limitation for elderly persons or households, but must accept qualified households with children.</t>
  </si>
  <si>
    <t>Total Paid by Tenant</t>
  </si>
  <si>
    <t>Make-ready</t>
  </si>
  <si>
    <t>Off-site utilities</t>
  </si>
  <si>
    <r>
      <rPr>
        <b/>
        <sz val="11"/>
        <color theme="1"/>
        <rFont val="Calibri"/>
        <family val="2"/>
      </rPr>
      <t xml:space="preserve">Consultant Contact </t>
    </r>
    <r>
      <rPr>
        <b/>
        <i/>
        <sz val="11"/>
        <color theme="1"/>
        <rFont val="Calibri"/>
        <family val="2"/>
      </rPr>
      <t>(if applicable)</t>
    </r>
  </si>
  <si>
    <r>
      <rPr>
        <b/>
        <sz val="10"/>
        <color rgb="FF000000"/>
        <rFont val="Calibri"/>
        <family val="2"/>
      </rPr>
      <t xml:space="preserve">One Mile Three Year Rule.  </t>
    </r>
    <r>
      <rPr>
        <sz val="10"/>
        <color rgb="FF000000"/>
        <rFont val="Calibri"/>
        <family val="2"/>
      </rPr>
      <t xml:space="preserve">The proposed Development is </t>
    </r>
    <r>
      <rPr>
        <b/>
        <u/>
        <sz val="10"/>
        <color rgb="FF000000"/>
        <rFont val="Calibri"/>
        <family val="2"/>
      </rPr>
      <t>NOT</t>
    </r>
    <r>
      <rPr>
        <sz val="10"/>
        <color rgb="FF000000"/>
        <rFont val="Calibri"/>
        <family val="2"/>
      </rPr>
      <t xml:space="preserve"> a New Construction or Adaptive Reuse development that will be located one mile or less from a New Construction HTC or Bond Development serving the same type of household and awarded within the applicable three-year period and has not been withdrawn or terminated, </t>
    </r>
    <r>
      <rPr>
        <b/>
        <u/>
        <sz val="10"/>
        <color rgb="FF000000"/>
        <rFont val="Calibri"/>
        <family val="2"/>
      </rPr>
      <t>OR</t>
    </r>
    <r>
      <rPr>
        <sz val="10"/>
        <color rgb="FF000000"/>
        <rFont val="Calibri"/>
        <family val="2"/>
      </rPr>
      <t xml:space="preserve"> the Development meets one of the exceptions in §11.3(d)(2) of the QAP (provide evidence of exception).</t>
    </r>
  </si>
  <si>
    <t>Repairs</t>
  </si>
  <si>
    <t>Sewer lateral(s)</t>
  </si>
  <si>
    <t xml:space="preserve">Selection is based on funding from (select from list): </t>
  </si>
  <si>
    <t>Other (Describe)</t>
  </si>
  <si>
    <t>Pool</t>
  </si>
  <si>
    <t xml:space="preserve">Off-site paving </t>
  </si>
  <si>
    <t>Date of Last Sale</t>
  </si>
  <si>
    <t>Floor Composition/Wall Height:</t>
  </si>
  <si>
    <t>% Carpet/Vinyl/Resilient Flooring</t>
  </si>
  <si>
    <t>Ceiling Height</t>
  </si>
  <si>
    <t>Off-site electrical</t>
  </si>
  <si>
    <t>Deferred Developer Fee</t>
  </si>
  <si>
    <r>
      <rPr>
        <b/>
        <sz val="10"/>
        <color rgb="FF000000"/>
        <rFont val="Calibri"/>
        <family val="2"/>
      </rPr>
      <t>Limitations on Developments in Certain Census Tracts.</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</si>
  <si>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t>Is the seller affiliated with the Applicant, Principal, sponsor, or any Development Team member, as described in §11.302(e)(1)(B) (Identity of Interest)?</t>
  </si>
  <si>
    <t>Development will receive other funding that has a requirement for a preference or limitation with regard to the population(s) served. If so, please explain in the box below.</t>
  </si>
  <si>
    <t>Total Repairs &amp; Maintenance:</t>
  </si>
  <si>
    <t>% Ceramic Tile</t>
  </si>
  <si>
    <t>Upper Floor(s) Ceiling Height (Townhome Only)</t>
  </si>
  <si>
    <t>Utilities (Enter Only Property Paid Expense)</t>
  </si>
  <si>
    <t>Subtotal Off-Sites Cost</t>
  </si>
  <si>
    <t>Electric</t>
  </si>
  <si>
    <t>% Other</t>
  </si>
  <si>
    <t>Describe:</t>
  </si>
  <si>
    <r>
      <rPr>
        <b/>
        <sz val="10"/>
        <color theme="1"/>
        <rFont val="Calibri"/>
        <family val="2"/>
      </rPr>
      <t>SITE WORK</t>
    </r>
    <r>
      <rPr>
        <b/>
        <vertAlign val="superscript"/>
        <sz val="10"/>
        <color theme="1"/>
        <rFont val="Calibri"/>
        <family val="2"/>
      </rPr>
      <t>3</t>
    </r>
  </si>
  <si>
    <t>Direct Loan Match</t>
  </si>
  <si>
    <t>4.</t>
  </si>
  <si>
    <r>
      <rPr>
        <b/>
        <sz val="10"/>
        <color rgb="FF000000"/>
        <rFont val="Calibri"/>
        <family val="2"/>
      </rPr>
      <t xml:space="preserve">Two Mile Same Year Rule </t>
    </r>
    <r>
      <rPr>
        <b/>
        <i/>
        <sz val="10"/>
        <color rgb="FF000000"/>
        <rFont val="Calibri"/>
        <family val="2"/>
      </rPr>
      <t>(Competitive HTC Only) [10 TAC §11.3(b)]</t>
    </r>
  </si>
  <si>
    <t>If "Yes," please explain:</t>
  </si>
  <si>
    <t>Infrastructure General Contractor:</t>
  </si>
  <si>
    <t>Natural gas</t>
  </si>
  <si>
    <t xml:space="preserve">Demolition </t>
  </si>
  <si>
    <t>If a revised form is submitted, date of submission:</t>
  </si>
  <si>
    <t>Asbestos Abatement (Demolition Only)</t>
  </si>
  <si>
    <t>The site is not located in a county with a population that exceeds one million.</t>
  </si>
  <si>
    <t>If "Yes", the Application must include the documentation required by 10 TAC §11.302(e)(1)(B)(ii), as applicable.</t>
  </si>
  <si>
    <t>Water/Sewer</t>
  </si>
  <si>
    <t>Total # of Residential Buildings</t>
  </si>
  <si>
    <t>Detention</t>
  </si>
  <si>
    <t>Certification for Supportive Housing Applications</t>
  </si>
  <si>
    <t>Building Label</t>
  </si>
  <si>
    <t>Rough grading</t>
  </si>
  <si>
    <t>Total Sources of Funds</t>
  </si>
  <si>
    <t>The site is located in a municipality with a population of two million or more where a federal disaster has been declared, and the municipality is authorized to administer disaster recovery funds as a subgrant recipient.</t>
  </si>
  <si>
    <t>Did the seller acquire the property through foreclosure or deed in lieu of foreclosure?</t>
  </si>
  <si>
    <t>Number of Stories</t>
  </si>
  <si>
    <t>Fine grading</t>
  </si>
  <si>
    <t>Total Uses of Funds</t>
  </si>
  <si>
    <t>If Supportive Housing is selected (10 TAC §11.1(d)(122)), the Applicant or General Partner confirms that:</t>
  </si>
  <si>
    <t>Total Utilities:</t>
  </si>
  <si>
    <t>Unit Type</t>
  </si>
  <si>
    <t>Number of Buildings</t>
  </si>
  <si>
    <t>On-site concrete</t>
  </si>
  <si>
    <r>
      <rPr>
        <b/>
        <u/>
        <sz val="11"/>
        <color rgb="FF000000"/>
        <rFont val="Calibri"/>
        <family val="2"/>
      </rPr>
      <t>INSTRUCTIONS</t>
    </r>
    <r>
      <rPr>
        <sz val="11"/>
        <color theme="1"/>
        <rFont val="Calibri"/>
        <family val="2"/>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</si>
  <si>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Identify all of the sellers of the proposed property for the 36 months prior to the first day of the Application Acceptance Period and their relationship, if any, to members of the Development Team:</t>
  </si>
  <si>
    <t>Annual Property Insurance:</t>
  </si>
  <si>
    <t>Rate per net rentable square foot:</t>
  </si>
  <si>
    <t>Unit Label</t>
  </si>
  <si>
    <t># of Bed- rooms</t>
  </si>
  <si>
    <t>Sq. Ft. Per Unit</t>
  </si>
  <si>
    <t>Number of Units Per Building</t>
  </si>
  <si>
    <t>Total # of Units</t>
  </si>
  <si>
    <t>Total Sq Ft for Unit Type</t>
  </si>
  <si>
    <t>On-site electrical</t>
  </si>
  <si>
    <t>Describe the sources and uses of funds (specify the status (dates and deadlines) for applications, approvals and closings, etc., associated with the commitments).  For Direct Loan or Tax-Exempt Bond Applications that contemplate an FHA-insured loan, this includes the anticipated date that FHA application will be submitted to HUD (if not already submitted).</t>
  </si>
  <si>
    <t>The site is located in a county with a population that exceeds one million and is not located less than two linear miles within the same county from the proposed Development Site of any eligible Pre-application.</t>
  </si>
  <si>
    <t>The proposed Development is intended for and targets occupancy for households in need of specialized and specific non‐medical services in order to maintain housing or transition into independent living.</t>
  </si>
  <si>
    <t>Property Taxes:</t>
  </si>
  <si>
    <t>On-site paving</t>
  </si>
  <si>
    <t>Relationship:</t>
  </si>
  <si>
    <t>Published Capitalization Rate:</t>
  </si>
  <si>
    <t>Source:</t>
  </si>
  <si>
    <t>On-site utilities</t>
  </si>
  <si>
    <t>Supportive services are tailored for members of a household with specific non-medical needs (select all that apply):</t>
  </si>
  <si>
    <t>Annual Property Taxes</t>
  </si>
  <si>
    <t>Decorative masonry</t>
  </si>
  <si>
    <t>The site is located in a county with a population that exceeds one million and is located less than two linear miles within the same county from the site of the following eligible Pre-application(s):</t>
  </si>
  <si>
    <t>Cost Estimator:</t>
  </si>
  <si>
    <t>Payments in Lieu of Taxes</t>
  </si>
  <si>
    <t>Bumper stops, striping &amp; signs</t>
  </si>
  <si>
    <t>Homeless or Persons at‐risk of homelessness</t>
  </si>
  <si>
    <t>Total Property Taxes:</t>
  </si>
  <si>
    <t>Reserve for Replacements:</t>
  </si>
  <si>
    <t>Annual reserves per unit:</t>
  </si>
  <si>
    <t>Subtotal Site Work Cost</t>
  </si>
  <si>
    <t>Persons with physical, intellectual, and/or developmental disabilities</t>
  </si>
  <si>
    <t>Other Expenses</t>
  </si>
  <si>
    <t xml:space="preserve">SITE AMENITIES </t>
  </si>
  <si>
    <t>Are there any existing reserve accounts that will transfer with the property?  If so, describe what will be done with these funds.</t>
  </si>
  <si>
    <t>Cable TV</t>
  </si>
  <si>
    <t xml:space="preserve">Landscaping </t>
  </si>
  <si>
    <t>5.</t>
  </si>
  <si>
    <r>
      <rPr>
        <b/>
        <sz val="10"/>
        <color rgb="FF000000"/>
        <rFont val="Calibri"/>
        <family val="2"/>
      </rPr>
      <t xml:space="preserve">Proximity of Development Sites </t>
    </r>
    <r>
      <rPr>
        <b/>
        <i/>
        <sz val="10"/>
        <color rgb="FF000000"/>
        <rFont val="Calibri"/>
        <family val="2"/>
      </rPr>
      <t>(Competitive HTC Only) [10 TAC §11.3(g)]</t>
    </r>
  </si>
  <si>
    <t>Site Control is in the form of:</t>
  </si>
  <si>
    <t>Youth aging out of foster care</t>
  </si>
  <si>
    <t>Supportive Services (Staffing/Contracted Services)</t>
  </si>
  <si>
    <t>Pool and decking</t>
  </si>
  <si>
    <t>Contract for sale.</t>
  </si>
  <si>
    <t>TDHCA Compliance fees ($40/HTC unit)</t>
  </si>
  <si>
    <t>Athletic court(s), playground(s)</t>
  </si>
  <si>
    <t>The Development Site is not located in a county with a population less than one million.</t>
  </si>
  <si>
    <t>Persons eligible to receive primarily non‐medical home or community‐based services</t>
  </si>
  <si>
    <t>TDHCA Direct Loan Compliance Fees ($34/MDL unit)</t>
  </si>
  <si>
    <t>Fencing</t>
  </si>
  <si>
    <t>If Direct Loan funds are requested, contract includes required language in 10 TAC §13.5(e).</t>
  </si>
  <si>
    <t>TDHCA Bond Compliance Fees (TDHCA as Bond Issuer Only - $25/MRB unit)</t>
  </si>
  <si>
    <t>The site is located in a county with a population less than one million and is not contiguous to or within 1,000 feet of the site for any other eligible Pre-application(s) serving the same Target Population.</t>
  </si>
  <si>
    <t>Persons transitioning out of institutionalized care</t>
  </si>
  <si>
    <t>Bond Trustee Fees (ALL Tax-Exempt Bond Developments)</t>
  </si>
  <si>
    <t>Subtotal Site Amenities Cost</t>
  </si>
  <si>
    <t>Recorded Warranty Deed with corresponding executed closing/settlement statement.</t>
  </si>
  <si>
    <t>Architect:</t>
  </si>
  <si>
    <t>Issuer Ongoing Compliance Fees</t>
  </si>
  <si>
    <t>BUILDING COSTS*:</t>
  </si>
  <si>
    <t>Describe the operating items (rents, operating subsidies, project based assistance, etc., and specify the status (dates and deadlines) for applications, approvals and closings, etc., associated with the commitments:</t>
  </si>
  <si>
    <t>Persons unable to secure permanent housing elsewhere due to high barriers</t>
  </si>
  <si>
    <t>Security</t>
  </si>
  <si>
    <t>Concrete</t>
  </si>
  <si>
    <t>The site is contiguous to or within 1,000 feet of the site for the following eligible Pre-application(s) serving the same Target Population:</t>
  </si>
  <si>
    <t>Contract for lease.</t>
  </si>
  <si>
    <t>Masonry</t>
  </si>
  <si>
    <t xml:space="preserve">Expiration of Contract or Option: </t>
  </si>
  <si>
    <t>Anticipated Closing Date:</t>
  </si>
  <si>
    <t>Persons with Special Housing Needs (alcohol and/or drug addictions, VAWA protections, HIV/AIDS, Veterans with Disabilities</t>
  </si>
  <si>
    <t>Metals</t>
  </si>
  <si>
    <t>TOTAL</t>
  </si>
  <si>
    <t>Total Other Expenses:</t>
  </si>
  <si>
    <t>Woods and Plastics</t>
  </si>
  <si>
    <t>Title Commitment or Title Policy is included behind this tab (per 10 TAC §11.204(12)).</t>
  </si>
  <si>
    <t>Other target populations that are served by a federal or state housing program (provide documentation behind this Tab)</t>
  </si>
  <si>
    <t xml:space="preserve">   Non Rental Income</t>
  </si>
  <si>
    <t>per unit/month for:</t>
  </si>
  <si>
    <t>TOTAL ANNUAL EXPENSES</t>
  </si>
  <si>
    <t>Expense per unit:</t>
  </si>
  <si>
    <t>Thermal and Moisture Protection</t>
  </si>
  <si>
    <t>6.</t>
  </si>
  <si>
    <r>
      <rPr>
        <b/>
        <sz val="10"/>
        <color rgb="FF000000"/>
        <rFont val="Calibri"/>
        <family val="2"/>
      </rPr>
      <t xml:space="preserve">One Award per Census Tract Limitation </t>
    </r>
    <r>
      <rPr>
        <b/>
        <i/>
        <sz val="10"/>
        <color rgb="FF000000"/>
        <rFont val="Calibri"/>
        <family val="2"/>
      </rPr>
      <t>(Competitive HTC Only) [10 TAC §11.3(h)]</t>
    </r>
  </si>
  <si>
    <t>Expense to Income Ratio:</t>
  </si>
  <si>
    <t>Roof Covering</t>
  </si>
  <si>
    <t>By signing below I acknowledge that the amounts and terms of all anticipated sources of funds as stated above are consistent with the assumptions of my institution as one of the providers of funds.</t>
  </si>
  <si>
    <t>The Property has the following encumbrance(s):</t>
  </si>
  <si>
    <t xml:space="preserve">Describe:  </t>
  </si>
  <si>
    <t>NET OPERATING INCOME (before debt service)</t>
  </si>
  <si>
    <t>Doors and Windows</t>
  </si>
  <si>
    <t>The Application is USDA or At-Risk, or is in a Rural Subregion.</t>
  </si>
  <si>
    <t>+ TOTAL NONRENTAL INCOME</t>
  </si>
  <si>
    <t>per unit/month</t>
  </si>
  <si>
    <t>Annual Debt Service</t>
  </si>
  <si>
    <t>Finishes</t>
  </si>
  <si>
    <t>= POTENTIAL GROSS MONTHLY INCOME</t>
  </si>
  <si>
    <t>Specialties</t>
  </si>
  <si>
    <t>The Application is not USDA or At-Risk, and the Development Site is located in a census tract in an Urban subregion and the following eligible Pre-application(s) are located in the same census tract:</t>
  </si>
  <si>
    <t>Services will be provided by the Applicant or an Affiliate of the Applicant.</t>
  </si>
  <si>
    <t>Engineer:</t>
  </si>
  <si>
    <r>
      <rPr>
        <b/>
        <sz val="10"/>
        <color theme="1"/>
        <rFont val="Times New Roman"/>
        <family val="1"/>
      </rPr>
      <t>-</t>
    </r>
    <r>
      <rPr>
        <sz val="10"/>
        <color theme="1"/>
        <rFont val="Times New Roman"/>
        <family val="1"/>
      </rPr>
      <t xml:space="preserve"> Provision for Vacancy &amp; Collection Loss </t>
    </r>
  </si>
  <si>
    <t>% of Potential Gross Income:</t>
  </si>
  <si>
    <t>Equipment</t>
  </si>
  <si>
    <t>Signature, Authorized Representative, Construction or Permanent Lender</t>
  </si>
  <si>
    <t>Printed Name</t>
  </si>
  <si>
    <t>Date</t>
  </si>
  <si>
    <t>If the property will be subject to any kind of ownership other than fee simple ownership by the Applicant upon closing on financing, please explain in the box below:</t>
  </si>
  <si>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</si>
  <si>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Enter as a negative value</t>
  </si>
  <si>
    <t>Furnishings</t>
  </si>
  <si>
    <t>Telephone:</t>
  </si>
  <si>
    <t>Services will be provided by a Third Party provider and evidence that the provider has at least a three-year record of providing substantive services similar to those proposed in the subject Application in residential settings is provided behind this Tab.</t>
  </si>
  <si>
    <t>= EFFECTIVE GROSS MONTHLY INCOME</t>
  </si>
  <si>
    <t>Special Construction</t>
  </si>
  <si>
    <t>Email address:</t>
  </si>
  <si>
    <t>x 12 = EFFECTIVE GROSS ANNUAL INCOME</t>
  </si>
  <si>
    <t>Conveying Systems (Elevators)</t>
  </si>
  <si>
    <t>Supportive services will meet the minimum requirements provided in clauses (i) –(iv) of §11.1(d)(122)(D) of the Qualified Allocation Plan.</t>
  </si>
  <si>
    <t>TOTAL ANNUAL DEBT SERVICE</t>
  </si>
  <si>
    <t>Debt Coverage Ratio:</t>
  </si>
  <si>
    <t>7.</t>
  </si>
  <si>
    <r>
      <rPr>
        <b/>
        <sz val="10"/>
        <color rgb="FF000000"/>
        <rFont val="Calibri"/>
        <family val="2"/>
      </rPr>
      <t xml:space="preserve">Zoning [10 TAC §11.204(11)] and Flood Zone Designation [10 TAC §11.101(a)(1)] </t>
    </r>
    <r>
      <rPr>
        <b/>
        <i/>
        <sz val="10"/>
        <color rgb="FF000000"/>
        <rFont val="Calibri"/>
        <family val="2"/>
      </rPr>
      <t>(All Programs)</t>
    </r>
  </si>
  <si>
    <t xml:space="preserve">NET CASH FLOW </t>
  </si>
  <si>
    <t>If the property was or will be purchased in advance of an Application being submitted or is anticipated to be purchased while an Application is under review by the Department, please explain the circumstances that necessitated the purchase in the box below:</t>
  </si>
  <si>
    <t>Documentation that the Applicant or General Partner has secured or will secure sufficient funds necessary to maintain the Supportive Housing Development's operations throughout the entire Affordability Period is included behind this Tab.</t>
  </si>
  <si>
    <t xml:space="preserve">Rent Schedule (Continued) </t>
  </si>
  <si>
    <t>Individually itemize costs below:</t>
  </si>
  <si>
    <t>Development Site is appropriately zoned?</t>
  </si>
  <si>
    <t>Zoning Designation:</t>
  </si>
  <si>
    <t>Detached Community Facilities/Building</t>
  </si>
  <si>
    <t>Evidence of the Applicant's or General Partner's history of fundraising activities reasonably deemed to be sufficient to address any unanticipated operating losses is included behind this Tab.</t>
  </si>
  <si>
    <t>Carports and/or Garages</t>
  </si>
  <si>
    <t>Flood Zone Designation:</t>
  </si>
  <si>
    <t>Entire Development Site is outside the 100 year floodplain.</t>
  </si>
  <si>
    <t>Lead-Based Paint Abatement</t>
  </si>
  <si>
    <r>
      <rPr>
        <b/>
        <sz val="10"/>
        <color rgb="FF000000"/>
        <rFont val="Calibri"/>
        <family val="2"/>
      </rPr>
      <t xml:space="preserve">Ingress/Egress and Easements </t>
    </r>
    <r>
      <rPr>
        <b/>
        <i/>
        <sz val="10"/>
        <color rgb="FF000000"/>
        <rFont val="Calibri"/>
        <family val="2"/>
      </rPr>
      <t xml:space="preserve">[10 TAC §11.204(10)(D)] </t>
    </r>
  </si>
  <si>
    <t>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t>
  </si>
  <si>
    <t>Civil Engineer:</t>
  </si>
  <si>
    <t>% of LI</t>
  </si>
  <si>
    <t>% of Total</t>
  </si>
  <si>
    <t>Asbestos Abatement (Rehabilitation Only)</t>
  </si>
  <si>
    <t xml:space="preserve">Farmland Designation  </t>
  </si>
  <si>
    <t>(To be completed if requesting MFDL funds under 2020-2 NOFA or Soft Repayment set-aside of 2020-1 NOFA):</t>
  </si>
  <si>
    <t>TC30%</t>
  </si>
  <si>
    <t>HTF30%</t>
  </si>
  <si>
    <t>Structured Parking</t>
  </si>
  <si>
    <t>Ingress and egress to a public right of way are not part of the Property described in the site control documentation, and at the time of Commitment, the Applicant will provide:</t>
  </si>
  <si>
    <r>
      <rPr>
        <sz val="11"/>
        <color rgb="FF000000"/>
        <rFont val="Calibri"/>
        <family val="2"/>
      </rPr>
      <t xml:space="preserve">Development </t>
    </r>
    <r>
      <rPr>
        <b/>
        <i/>
        <sz val="11"/>
        <color rgb="FF000000"/>
        <rFont val="Calibri"/>
        <family val="2"/>
      </rPr>
      <t>is not</t>
    </r>
    <r>
      <rPr>
        <sz val="11"/>
        <color rgb="FF000000"/>
        <rFont val="Calibri"/>
        <family val="2"/>
      </rPr>
      <t xml:space="preserve"> financed, except for construction financing, or a deferred-forgiveable or deferred-payable construction-to-permanent Direct Loan from the Department, with any debt containing foreclosure provisions or debt that contains scheduled or periodic repayment provisions. </t>
    </r>
    <r>
      <rPr>
        <b/>
        <u/>
        <sz val="11"/>
        <color rgb="FF000000"/>
        <rFont val="Calibri"/>
        <family val="2"/>
      </rPr>
      <t>NOTE:</t>
    </r>
    <r>
      <rPr>
        <sz val="11"/>
        <color rgb="FF000000"/>
        <rFont val="Calibri"/>
        <family val="2"/>
      </rPr>
      <t xml:space="preserve"> A loan from a local government or instrumentality of local government is permissible if it is deferred-forgiveable or deferred-payable construction-to-permanent loan, with no foreclosure provisions or scheduled or periodic repayment provisions, and a maturity date after the end of the Affordability Period.</t>
    </r>
  </si>
  <si>
    <t>TC40%</t>
  </si>
  <si>
    <t>HTF40%</t>
  </si>
  <si>
    <t>Commercial Space Costs</t>
  </si>
  <si>
    <t>TC50%</t>
  </si>
  <si>
    <t>HTF50%</t>
  </si>
  <si>
    <t>Totals</t>
  </si>
  <si>
    <t>Evidence of an easement, leasehold, or similar documented access; and</t>
  </si>
  <si>
    <t>Development has permanent foreclosable, must-pay debt sourced from federal funds.</t>
  </si>
  <si>
    <t>HOUSING</t>
  </si>
  <si>
    <t>TC60%</t>
  </si>
  <si>
    <t>HTF60%</t>
  </si>
  <si>
    <t xml:space="preserve">Subtotal Building Costs </t>
  </si>
  <si>
    <t>8.</t>
  </si>
  <si>
    <t xml:space="preserve">Site &amp; Neighborhood Standards (New Construction Direct Loan only) [10 TAC §13.11]; [24 CFR 92] </t>
  </si>
  <si>
    <t>TAX</t>
  </si>
  <si>
    <t>HTC LI Total</t>
  </si>
  <si>
    <t>TRUST</t>
  </si>
  <si>
    <t>HTF80%</t>
  </si>
  <si>
    <t>Net Rentable Square Footage from Rent Schedule</t>
  </si>
  <si>
    <t>Before 11.9(e)(2)</t>
  </si>
  <si>
    <t>Confirm the following supporting documents are provided behind this tab.</t>
  </si>
  <si>
    <t>Evidence that the fee title owner of the property agrees that the LURA may extend to the access easement.</t>
  </si>
  <si>
    <t>Development has permanent foreclosable, cash flow debt provided by an Affiliate that was originally sourced from charitiable contributions or pass-through local government, non-federal funds.</t>
  </si>
  <si>
    <t>CREDITS</t>
  </si>
  <si>
    <t>EO</t>
  </si>
  <si>
    <t>FUND</t>
  </si>
  <si>
    <t>HTF LI Total</t>
  </si>
  <si>
    <t>Voluntary Eligible Building Costs (After 11.9(e)(2))*
Enter amount to be used to achieve desired score.</t>
  </si>
  <si>
    <t>MR</t>
  </si>
  <si>
    <t>Common Area Square Footage (as specified on Architect Certification)</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</si>
  <si>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</si>
  <si>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r>
      <rPr>
        <b/>
        <sz val="10"/>
        <color rgb="FF000000"/>
        <rFont val="Calibri"/>
        <family val="2"/>
      </rPr>
      <t>Re-platting or Vacating Requirement</t>
    </r>
    <r>
      <rPr>
        <b/>
        <i/>
        <sz val="10"/>
        <color rgb="FF000000"/>
        <rFont val="Calibri"/>
        <family val="2"/>
      </rPr>
      <t xml:space="preserve"> [10 TAC §11.204(10)(E)] </t>
    </r>
  </si>
  <si>
    <t>If the Development is financed with debt that does not meet the requirements above, Application must include:</t>
  </si>
  <si>
    <t>MR Total</t>
  </si>
  <si>
    <t>If NOT seeking to score points under §11.9(e)(2), E77:E78 should remain BLANK.  True eligible cost should be entered in line items E33:E74.  To score points under §11.9(e)(2) related to Cost of Development per Square Foot, enter a voluntarily limited Building Cost value in E77:E78 that produces the target cost per square foot in D77:D78.  Enter Requested Score for §11.9(e)(2) at the bottom of the schedule in D197:D198.</t>
  </si>
  <si>
    <t>HTF Total</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</si>
  <si>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</si>
  <si>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t>Control of the entire proposed Development Site requires that a plat or right of way be vacated, and evidence that the vacation/re-platting process has started is included.</t>
  </si>
  <si>
    <t>Evidence of project‐based rental or operating subsidies for a minimum of 25% of Units;</t>
  </si>
  <si>
    <t>Market Analyst:</t>
  </si>
  <si>
    <t xml:space="preserve">TOTAL BUILDING COSTS &amp; SITE WORK </t>
  </si>
  <si>
    <t xml:space="preserve">DP-1 Profile of General Demographic Characteristics (2010) Census data for the census tract and city (and county if proposed site is located in a rural area) where the proposed site will be located. DP-1 Census data can be accessed using the Advanced Search option at www.census.gov. </t>
  </si>
  <si>
    <t>MRB30%</t>
  </si>
  <si>
    <t>LH/50%</t>
  </si>
  <si>
    <t>The additional square footage allowed for Supportive Housing per 11.9(e)(2) is:</t>
  </si>
  <si>
    <t>(including site amenities)</t>
  </si>
  <si>
    <t>Documentation of how resident feedback has been incorporated into Development design;</t>
  </si>
  <si>
    <t>MRB40%</t>
  </si>
  <si>
    <t>HH/60%</t>
  </si>
  <si>
    <t>Contingency</t>
  </si>
  <si>
    <r>
      <rPr>
        <b/>
        <sz val="10"/>
        <color rgb="FF000000"/>
        <rFont val="Calibri"/>
        <family val="2"/>
      </rPr>
      <t xml:space="preserve">30% increase in Eligible Basis "Boost" </t>
    </r>
    <r>
      <rPr>
        <b/>
        <i/>
        <sz val="10"/>
        <color rgb="FF000000"/>
        <rFont val="Calibri"/>
        <family val="2"/>
      </rPr>
      <t xml:space="preserve">(9% and 4% HTC Only) [10 TAC §11.4(c)] </t>
    </r>
  </si>
  <si>
    <t>MORTGAGE</t>
  </si>
  <si>
    <t>MRB50%</t>
  </si>
  <si>
    <t>HH/80%</t>
  </si>
  <si>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</si>
  <si>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Evidence that the Development is located less than ½ mile from regularly‐scheduled public transportation, including evening and weekend service;</t>
  </si>
  <si>
    <t>REVENUE</t>
  </si>
  <si>
    <t>MRB60%</t>
  </si>
  <si>
    <t>DIRECT LOAN</t>
  </si>
  <si>
    <t>Direct Loan LI Total</t>
  </si>
  <si>
    <t>TOTAL HARD COSTS</t>
  </si>
  <si>
    <t>9.</t>
  </si>
  <si>
    <t xml:space="preserve">School Rating (All Programs) [Tex. Gov't Code §2306.6710(a)];  [10 TAC §11.101(a)(3)(B)(iv)] </t>
  </si>
  <si>
    <t>Development qualifies for the boost for:</t>
  </si>
  <si>
    <t>BOND</t>
  </si>
  <si>
    <t>MRB LI Total</t>
  </si>
  <si>
    <t>OTHER CONSTRUCTION COSTS</t>
  </si>
  <si>
    <t>%THC</t>
  </si>
  <si>
    <t>%EHC</t>
  </si>
  <si>
    <t>Evidence that at least 10% of the Units in the proposed Development meet the 2010 ADA standards with the exceptions listed in "Nondiscrimination on the Basis of Disability in Federally Assisted Programs and Activities" 79 Federal Register 29671 for persons with mobility impairments;</t>
  </si>
  <si>
    <t>MRBMR</t>
  </si>
  <si>
    <t>General requirements (&lt;6%)</t>
  </si>
  <si>
    <t>Children of the proposed development will attend:</t>
  </si>
  <si>
    <t>Qualified Census tract that has less than 20% HTC Units per household</t>
  </si>
  <si>
    <t>MRBMR Total</t>
  </si>
  <si>
    <t>Field supervision (within GR limit)</t>
  </si>
  <si>
    <t>School Name</t>
  </si>
  <si>
    <t>Grades                                                                       X through X</t>
  </si>
  <si>
    <t>TEA Rating</t>
  </si>
  <si>
    <r>
      <rPr>
        <b/>
        <sz val="11"/>
        <color theme="1"/>
        <rFont val="Calibri"/>
        <family val="2"/>
      </rPr>
      <t xml:space="preserve">*Account for most recent year available prior to Application and most recent year available preceding </t>
    </r>
    <r>
      <rPr>
        <b/>
        <i/>
        <sz val="11"/>
        <color theme="1"/>
        <rFont val="Calibri"/>
        <family val="2"/>
      </rPr>
      <t>for each school</t>
    </r>
    <r>
      <rPr>
        <b/>
        <sz val="11"/>
        <color theme="1"/>
        <rFont val="Calibri"/>
        <family val="2"/>
      </rPr>
      <t>.</t>
    </r>
  </si>
  <si>
    <t>and the Applicant or General Partner confirms that:</t>
  </si>
  <si>
    <t>MRB Total</t>
  </si>
  <si>
    <t>Direct Loan Total</t>
  </si>
  <si>
    <t>Contractor overhead (&lt;2%)</t>
  </si>
  <si>
    <t>New Construction or Adaptive Reuse Development is in a QCT with 20% or greater Housing Tax Credit Units per household, and a resolution from the Governing Body of the appropriate municipality or county allowing the construction of the Development is included behind Tab 8.†*</t>
  </si>
  <si>
    <t>OTHER</t>
  </si>
  <si>
    <t>Total OT Units</t>
  </si>
  <si>
    <t>G &amp; A Field (within overhead limit)</t>
  </si>
  <si>
    <t>Multiple systems will be in place for residents to provide feedback to Development staff;</t>
  </si>
  <si>
    <t>Appraiser:</t>
  </si>
  <si>
    <t>Contractor profit (&lt;6%)</t>
  </si>
  <si>
    <t>through</t>
  </si>
  <si>
    <t>TOTAL CONTRACTOR FEES</t>
  </si>
  <si>
    <r>
      <rPr>
        <sz val="9"/>
        <color theme="1"/>
        <rFont val="Calibri"/>
        <family val="2"/>
      </rPr>
      <t>†</t>
    </r>
    <r>
      <rPr>
        <sz val="9"/>
        <color theme="1"/>
        <rFont val="Calibri"/>
        <family val="2"/>
      </rPr>
      <t>Rehabilitation Developments located in a QCT with 20 percent or greater Housing Tax Credit Units per total households are eligible to qualify for the boost and are not required to obtain such a resolution from the Governing Body.</t>
    </r>
  </si>
  <si>
    <t>A resident is or will be a member of the Development Owner or service provider board of directors;</t>
  </si>
  <si>
    <t>TOTAL CONSTRUCTION CONTRACT</t>
  </si>
  <si>
    <t>* Resolution not due until Resolutions Delivery Date for Tax-Exempt Bond Developments</t>
  </si>
  <si>
    <t>The Development’s Tenant Selection Criteria will include a clear description of any credit, criminal conviction, or prior eviction history that may disqualify a potential resident. The disqualification cannot be a total prohibition, unless such a prohibition is required by federal statute or regulation (i.e. the Development must have an appeal process for non federally required criteria;</t>
  </si>
  <si>
    <t>BEDROOMS</t>
  </si>
  <si>
    <t>ACQUISITION + HARD</t>
  </si>
  <si>
    <t>DO NOT USE THIS CALCULATION TO SCORE POINTS UNDER 11.9(e)2). At the end of the Development Cost Schedule, you will have the ability to adjust your eligible costs to qualify. Points will be entered there.</t>
  </si>
  <si>
    <t>Cost Per Sq Ft</t>
  </si>
  <si>
    <t>Voluntary Eligible "Hard Costs" (After 11.9(e)(2))*
 Enter amount to be used to achieve desired score.</t>
  </si>
  <si>
    <t>Development is located in a Small Area Difficult Development Area (SADDA)</t>
  </si>
  <si>
    <t>HARD</t>
  </si>
  <si>
    <t xml:space="preserve">School district has no attendance zones and the closest schools are listed. </t>
  </si>
  <si>
    <t>The Development will have a comprehensive written eviction prevention policy that includes an appeal process; and</t>
  </si>
  <si>
    <r>
      <rPr>
        <sz val="10"/>
        <color rgb="FF000000"/>
        <rFont val="Calibri"/>
        <family val="2"/>
      </rPr>
      <t xml:space="preserve">Rural Development </t>
    </r>
    <r>
      <rPr>
        <b/>
        <sz val="10"/>
        <color rgb="FF000000"/>
        <rFont val="Calibri"/>
        <family val="2"/>
      </rPr>
      <t>(Competitive HTC only)</t>
    </r>
  </si>
  <si>
    <t>BUILDING</t>
  </si>
  <si>
    <t>If NOT seeking to score points under §11.9(e)(2), E95:E96 should remain BLANK.  True eligible cost should be entered in line items E82 and E86:E90.  To score points under §11.9(e)(2) related to Cost of Development per Square Foot, enter a voluntarily limited Hard Cost value in E95:96 that produces the target cost per square foot in D95:D96.  Enter Requested Score for §11.9(e)(2) at the bottom of the schedule in D197:D198.</t>
  </si>
  <si>
    <t>The Development Site is located within the attendance zone of an elementary school, a middle school or a high school that does not have a 2018 (or 2017 if the Hurricane Harvey Provision applies) Met Standard rating by the Texas Education Agency, and the Neighborhood Risk Factors Report ("NRFR") and required documentation has been submitted. [§11.101(a)(3)(D)(iv)]</t>
  </si>
  <si>
    <t>The Development will have a comprehensive written services plan that describes the available services, identifying whether they are provided directly or through referral linkages, by whom, and in what location and during what days and hours. A copy of the services plan will be readily accessible to residents.</t>
  </si>
  <si>
    <r>
      <rPr>
        <sz val="10"/>
        <color rgb="FF000000"/>
        <rFont val="Calibri"/>
        <family val="2"/>
      </rPr>
      <t xml:space="preserve">Development is entirely Supportive Housing </t>
    </r>
    <r>
      <rPr>
        <b/>
        <sz val="10"/>
        <color rgb="FF000000"/>
        <rFont val="Calibri"/>
        <family val="2"/>
      </rPr>
      <t>(Competitive HTC Only)</t>
    </r>
  </si>
  <si>
    <t>Attorney:</t>
  </si>
  <si>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</si>
  <si>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r>
      <rPr>
        <b/>
        <sz val="10"/>
        <color theme="1"/>
        <rFont val="Calibri"/>
        <family val="2"/>
      </rPr>
      <t>SOFT COSTS</t>
    </r>
    <r>
      <rPr>
        <b/>
        <vertAlign val="superscript"/>
        <sz val="10"/>
        <color theme="1"/>
        <rFont val="Calibri"/>
        <family val="2"/>
      </rPr>
      <t>3</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</si>
  <si>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</si>
  <si>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t>Staff Determinations regarding definitions of development activity obtained?</t>
  </si>
  <si>
    <t>Architectural - Design fees</t>
  </si>
  <si>
    <t>Architectural - Supervision fees</t>
  </si>
  <si>
    <t>Elderly Development</t>
  </si>
  <si>
    <r>
      <rPr>
        <sz val="10"/>
        <color rgb="FF000000"/>
        <rFont val="Calibri"/>
        <family val="2"/>
      </rPr>
      <t>Development includes an additional 10% of units at 30% AMI.</t>
    </r>
    <r>
      <rPr>
        <b/>
        <sz val="10"/>
        <color rgb="FF000000"/>
        <rFont val="Calibri"/>
        <family val="2"/>
      </rPr>
      <t xml:space="preserve"> (Competitive HTC only)</t>
    </r>
  </si>
  <si>
    <t>If a determination under 10 TAC §11.1(k) was made prior to Application submission, provide a copy of such determination behind this tab.</t>
  </si>
  <si>
    <t>Engineering fees</t>
  </si>
  <si>
    <t>Real estate attorney/other legal fees</t>
  </si>
  <si>
    <t>Development encumbered by a TDHCA LURA on the first day of the Application Acceptance Period or date the pre-application is submitted (if applicable)</t>
  </si>
  <si>
    <t>Accounting fees</t>
  </si>
  <si>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</si>
  <si>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t>Narrative</t>
  </si>
  <si>
    <t>Impact Fees</t>
  </si>
  <si>
    <t>Supportive Housing SRO Development or Supportive Housing Development where all Units are Efficiency Units</t>
  </si>
  <si>
    <t>The Development will not provide continual or frequent nursing, medical or psychiatric services to the residents.</t>
  </si>
  <si>
    <t>Building permits &amp; related costs</t>
  </si>
  <si>
    <t>Appraisal</t>
  </si>
  <si>
    <t>10.</t>
  </si>
  <si>
    <t>Waiver of Rules [10 TAC §11.207]</t>
  </si>
  <si>
    <r>
      <rPr>
        <sz val="10"/>
        <color rgb="FF000000"/>
        <rFont val="Calibri"/>
        <family val="2"/>
      </rPr>
      <t>Development is located in a Qualified Opportunity Zone designated under the Bipartisan Budget Act of 2018 (H.R. 1892).</t>
    </r>
    <r>
      <rPr>
        <b/>
        <sz val="10"/>
        <color rgb="FF000000"/>
        <rFont val="Calibri"/>
        <family val="2"/>
      </rPr>
      <t xml:space="preserve"> (Competitive HTC only)</t>
    </r>
  </si>
  <si>
    <r>
      <rPr>
        <sz val="11"/>
        <color theme="1"/>
        <rFont val="Calibri"/>
        <family val="2"/>
      </rPr>
      <t xml:space="preserve">The Development does not violate the general public use requirement of Treasury Regulation </t>
    </r>
    <r>
      <rPr>
        <sz val="11"/>
        <color theme="1"/>
        <rFont val="Calibri"/>
        <family val="2"/>
      </rPr>
      <t>§1.42-9 regarding units for use by the general public.</t>
    </r>
  </si>
  <si>
    <t>Accountant:</t>
  </si>
  <si>
    <t>Market analysis</t>
  </si>
  <si>
    <t>Environmental assessment</t>
  </si>
  <si>
    <t>Applicant requests waiver of rules.</t>
  </si>
  <si>
    <t xml:space="preserve">Soils report </t>
  </si>
  <si>
    <t>The Development does violate TR 1.42-9 and the Application includes a private letter ruling ("PLR").</t>
  </si>
  <si>
    <t>Survey</t>
  </si>
  <si>
    <t>Documentation to support waiver was previously provided or is attached behind Tab 8 and includes:</t>
  </si>
  <si>
    <t xml:space="preserve">Marketing </t>
  </si>
  <si>
    <t xml:space="preserve">Development financing includes a funding source that specifically allows for the intended Target Population.  A copy of that funding sources' authority to target the intended population is included behind this tab. </t>
  </si>
  <si>
    <t>Hazard &amp; liability insurance</t>
  </si>
  <si>
    <t xml:space="preserve">Documentation establishing how the need for the waiver was not within the control of the Applicant and plans for mitigation or alternative solutions has been submitted (as applicable); and </t>
  </si>
  <si>
    <t>Real property taxes</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</si>
  <si>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</si>
  <si>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t>Personal property taxes</t>
  </si>
  <si>
    <t>Documentation establishing how, by granting the waiver, it better serves the policies and purposes articulated in referenced sections of Tex. Gov't Code than not granting the waiver.</t>
  </si>
  <si>
    <t>Property Manager:</t>
  </si>
  <si>
    <r>
      <rPr>
        <b/>
        <sz val="11"/>
        <color theme="1"/>
        <rFont val="Calibri"/>
        <family val="2"/>
      </rP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rPr>
      <t>detailed</t>
    </r>
    <r>
      <rPr>
        <b/>
        <sz val="11"/>
        <color theme="1"/>
        <rFont val="Calibri"/>
        <family val="2"/>
      </rPr>
      <t xml:space="preserve"> information below. </t>
    </r>
  </si>
  <si>
    <t>Subtotal Soft Cost</t>
  </si>
  <si>
    <t>FINANCING:</t>
  </si>
  <si>
    <r>
      <rPr>
        <b/>
        <sz val="10"/>
        <color theme="1"/>
        <rFont val="Calibri"/>
        <family val="2"/>
      </rPr>
      <t>CONSTRUCTION LOAN(S)</t>
    </r>
    <r>
      <rPr>
        <b/>
        <vertAlign val="superscript"/>
        <sz val="10"/>
        <color theme="1"/>
        <rFont val="Calibri"/>
        <family val="2"/>
      </rPr>
      <t>3</t>
    </r>
  </si>
  <si>
    <t>Interest</t>
  </si>
  <si>
    <t>Loan origination fees</t>
  </si>
  <si>
    <t>Title &amp; recording fees</t>
  </si>
  <si>
    <t>Closing costs &amp; legal fees</t>
  </si>
  <si>
    <t>Inspection fees</t>
  </si>
  <si>
    <t>Originator of Underwriter:</t>
  </si>
  <si>
    <t>Credit Report</t>
  </si>
  <si>
    <t>Discount Points</t>
  </si>
  <si>
    <t>PERMANENT LOAN(S)</t>
  </si>
  <si>
    <t>Closing costs &amp; legal</t>
  </si>
  <si>
    <t>Funding Request:</t>
  </si>
  <si>
    <t>Bond premium</t>
  </si>
  <si>
    <t>Complete the table below to describe this Application's funding request. If applying for Multifamily Direct Loan funds, please select only one type of loan.</t>
  </si>
  <si>
    <t>Credit report</t>
  </si>
  <si>
    <t>Bond Issuer:</t>
  </si>
  <si>
    <t>Discount points</t>
  </si>
  <si>
    <t>Credit enhancement fees</t>
  </si>
  <si>
    <t>Department Funds applying for with this Application</t>
  </si>
  <si>
    <t>Requested Amount</t>
  </si>
  <si>
    <t>If funds will be in the form of a Direct Loan by the Department or for Private Activity Bonds, the terms will be:</t>
  </si>
  <si>
    <t>Prepaid MIP</t>
  </si>
  <si>
    <t>Amortization (Years)</t>
  </si>
  <si>
    <t>Permanent Term (Years)</t>
  </si>
  <si>
    <t>Multifamily Direct Loan: Const. to Perm (Repayable)</t>
  </si>
  <si>
    <t>BRIDGE LOAN(S)</t>
  </si>
  <si>
    <t>Multifamily Direct Loan: Construction Only (Repayable)</t>
  </si>
  <si>
    <t>Multifamily Direct Loan: Const. to Perm. (Soft Repayable)</t>
  </si>
  <si>
    <t>CHDO Operating Expenses Grant</t>
  </si>
  <si>
    <t>Housing Tax Credits</t>
  </si>
  <si>
    <t>Private Activity Mortgage Revenue</t>
  </si>
  <si>
    <t>Syndicator:</t>
  </si>
  <si>
    <r>
      <rPr>
        <b/>
        <sz val="11"/>
        <color rgb="FF000000"/>
        <rFont val="Calibri"/>
        <family val="2"/>
      </rPr>
      <t xml:space="preserve">§11.5 - Set-Aside  </t>
    </r>
    <r>
      <rPr>
        <b/>
        <i/>
        <sz val="11"/>
        <color rgb="FF000000"/>
        <rFont val="Calibri"/>
        <family val="2"/>
      </rPr>
      <t>(For Competitive HTC &amp; Multifamily Direct Loan Applications Only)</t>
    </r>
  </si>
  <si>
    <r>
      <rPr>
        <b/>
        <sz val="10"/>
        <color theme="1"/>
        <rFont val="Calibri"/>
        <family val="2"/>
      </rPr>
      <t>OTHER FINANCING COSTS</t>
    </r>
    <r>
      <rPr>
        <b/>
        <vertAlign val="superscript"/>
        <sz val="10"/>
        <color theme="1"/>
        <rFont val="Calibri"/>
        <family val="2"/>
      </rPr>
      <t>3</t>
    </r>
  </si>
  <si>
    <t>Identify any and all set-asides the application will be applying under with an "x".</t>
  </si>
  <si>
    <t>Tax credit fees</t>
  </si>
  <si>
    <t>Set-Asides can not be added or dropped from pre-application to full Application for Competitive HTC Applications.</t>
  </si>
  <si>
    <t>Tax and/or bond counsel</t>
  </si>
  <si>
    <t>Payment bonds</t>
  </si>
  <si>
    <t>Competitive HTC Only</t>
  </si>
  <si>
    <t>Multifamily Direct Loan Only</t>
  </si>
  <si>
    <t>Performance bonds</t>
  </si>
  <si>
    <t>Select Set-Aside if applicable</t>
  </si>
  <si>
    <t>Select NOFA and Set-Aside</t>
  </si>
  <si>
    <t>At-Risk</t>
  </si>
  <si>
    <t>Nonprofit</t>
  </si>
  <si>
    <t xml:space="preserve">     USDA</t>
  </si>
  <si>
    <t>Select NOFA</t>
  </si>
  <si>
    <t>Select Set-Aside</t>
  </si>
  <si>
    <t>Mortgage insurance premiums</t>
  </si>
  <si>
    <t>Cost of underwriting &amp; issuance</t>
  </si>
  <si>
    <t>Selections for At-Risk and USDA are independent of each other.  Only select both if both apply.</t>
  </si>
  <si>
    <t>Supportive Services Provider:</t>
  </si>
  <si>
    <t>Syndication organizational cost</t>
  </si>
  <si>
    <t>Tax opinion</t>
  </si>
  <si>
    <t>By selecting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</si>
  <si>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Subtotal Financing Cost</t>
  </si>
  <si>
    <t>Previously Awarded State and Federal Funding</t>
  </si>
  <si>
    <r>
      <rPr>
        <b/>
        <sz val="10"/>
        <color theme="1"/>
        <rFont val="Calibri"/>
        <family val="2"/>
      </rPr>
      <t>DEVELOPER FEES</t>
    </r>
    <r>
      <rPr>
        <b/>
        <vertAlign val="superscript"/>
        <sz val="10"/>
        <color theme="1"/>
        <rFont val="Calibri"/>
        <family val="2"/>
      </rPr>
      <t>3</t>
    </r>
  </si>
  <si>
    <t>Has this site/activity previously applied for TDHCA funds?</t>
  </si>
  <si>
    <r>
      <rPr>
        <sz val="10"/>
        <color theme="1"/>
        <rFont val="Calibri"/>
        <family val="2"/>
      </rPr>
      <t>Housing consultant fees</t>
    </r>
    <r>
      <rPr>
        <vertAlign val="superscript"/>
        <sz val="10"/>
        <color theme="1"/>
        <rFont val="Calibri"/>
        <family val="2"/>
      </rPr>
      <t>4</t>
    </r>
  </si>
  <si>
    <t>General &amp; administrative</t>
  </si>
  <si>
    <t>Has this site/activity previously received TDHCA funds?</t>
  </si>
  <si>
    <t>Profit or fee</t>
  </si>
  <si>
    <t>Subtotal Developer Fees</t>
  </si>
  <si>
    <t>If "Yes" Enter Project Number:</t>
  </si>
  <si>
    <t>and TDHCA funding source:</t>
  </si>
  <si>
    <t>RESERVES</t>
  </si>
  <si>
    <t>Rent-up - new funds</t>
  </si>
  <si>
    <t>Has this site/activity previously received non-TDHCA federal funding?</t>
  </si>
  <si>
    <t>Rent-up - existing reserves*</t>
  </si>
  <si>
    <t>Operating - new funds</t>
  </si>
  <si>
    <t xml:space="preserve">If yes, source: </t>
  </si>
  <si>
    <t>Operating - existing reserves*</t>
  </si>
  <si>
    <t>Replacement  - new funds</t>
  </si>
  <si>
    <t>Will this site/activity receive non-TDHCA federal funding for costs described in this Application?</t>
  </si>
  <si>
    <t>Replacement - existing reserves*</t>
  </si>
  <si>
    <t>Escrows - new funds</t>
  </si>
  <si>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</si>
  <si>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Escrows - existing reserves*</t>
  </si>
  <si>
    <t>Pursuant to §42(g)(1)(A) - (C), the term “qualified low income housing development” means any project or residential rental property, if the Development meets one of the requirements below, whichever is elected by the taxpayer.” Once an election is made, it is irrevocable.  Select only one:</t>
  </si>
  <si>
    <t>Title Company</t>
  </si>
  <si>
    <t>Subtotal Reserves</t>
  </si>
  <si>
    <t>*Any existing reserve amounts should be listed on the Schedule of Sources.</t>
  </si>
  <si>
    <t>At least 20% or more of the residential units in such development are both rent restricted and occupied by individuals whose income is 50% or less of the area median gross income, adjusted for family size.</t>
  </si>
  <si>
    <r>
      <rPr>
        <b/>
        <sz val="10"/>
        <color theme="1"/>
        <rFont val="Calibri"/>
        <family val="2"/>
      </rPr>
      <t>TOTAL HOUSING DEVELOPMENT COSTS</t>
    </r>
    <r>
      <rPr>
        <vertAlign val="superscript"/>
        <sz val="10"/>
        <color theme="1"/>
        <rFont val="Calibri"/>
        <family val="2"/>
      </rPr>
      <t>5</t>
    </r>
  </si>
  <si>
    <t>At least 40% or more of the residential units in such development are both rent restricted and occupied by individuals whose income is 60% or less of the median gross income, adjusted for family size.</t>
  </si>
  <si>
    <t>The following calculations are for HTC Applications only.</t>
  </si>
  <si>
    <t>Deduct From Basis:</t>
  </si>
  <si>
    <t>Applicant elects to use the Average Income for the Development.</t>
  </si>
  <si>
    <t>Federal grants used to finance costs in Eligible Basis</t>
  </si>
  <si>
    <t xml:space="preserve">Non-qualified non-recourse financing   </t>
  </si>
  <si>
    <t>Application Consultant:</t>
  </si>
  <si>
    <r>
      <rPr>
        <sz val="10"/>
        <color theme="1"/>
        <rFont val="Calibri"/>
        <family val="2"/>
      </rPr>
      <t xml:space="preserve">Non-qualified portion of higher quality units </t>
    </r>
    <r>
      <rPr>
        <sz val="10"/>
        <color theme="1"/>
        <rFont val="Arial"/>
        <family val="2"/>
      </rPr>
      <t>§</t>
    </r>
    <r>
      <rPr>
        <sz val="10"/>
        <color theme="1"/>
        <rFont val="Calibri"/>
        <family val="2"/>
      </rPr>
      <t>42(d)(5)</t>
    </r>
  </si>
  <si>
    <t>Historic Credits (residential portion only)</t>
  </si>
  <si>
    <t>Total Eligible Basis</t>
  </si>
  <si>
    <t>**High Cost Area Adjustment (100% or 130%)</t>
  </si>
  <si>
    <t>Total Adjusted Basis</t>
  </si>
  <si>
    <t>Applicable Fraction</t>
  </si>
  <si>
    <t>Total Qualified Basis</t>
  </si>
  <si>
    <r>
      <rPr>
        <sz val="10"/>
        <color theme="1"/>
        <rFont val="Calibri"/>
        <family val="2"/>
      </rPr>
      <t>Applicable Percentage</t>
    </r>
    <r>
      <rPr>
        <vertAlign val="superscript"/>
        <sz val="10"/>
        <color theme="1"/>
        <rFont val="Calibri"/>
        <family val="2"/>
      </rPr>
      <t>6</t>
    </r>
  </si>
  <si>
    <t>Credits Supported by Eligible Basis</t>
  </si>
  <si>
    <r>
      <rPr>
        <b/>
        <sz val="10"/>
        <color theme="1"/>
        <rFont val="Calibri"/>
        <family val="2"/>
      </rPr>
      <t>Credit Request</t>
    </r>
    <r>
      <rPr>
        <sz val="10"/>
        <color theme="1"/>
        <rFont val="Calibri"/>
        <family val="2"/>
      </rPr>
      <t xml:space="preserve"> (from 17.Development Narrative)</t>
    </r>
  </si>
  <si>
    <t>ESA Provider:</t>
  </si>
  <si>
    <t>Requested Score for 11.9(e)(2)</t>
  </si>
  <si>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</si>
  <si>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t>Name of contact for Cost Estimate:</t>
  </si>
  <si>
    <t>Phone Number for Contact:</t>
  </si>
  <si>
    <t>Scope and Cost Review (formerly PCA) Provider:</t>
  </si>
  <si>
    <t>Footnotes:</t>
  </si>
  <si>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</si>
  <si>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</si>
  <si>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</si>
  <si>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</si>
  <si>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</si>
  <si>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t>Preservation Consultant:</t>
  </si>
  <si>
    <t>⁶ (HTC Only) Use the appropriate Applicable Percentages as defined in §11.1 of the QAP.</t>
  </si>
  <si>
    <t>Other:</t>
  </si>
  <si>
    <t>TDHCA#</t>
  </si>
  <si>
    <t>dev name</t>
  </si>
  <si>
    <t>app contact name</t>
  </si>
  <si>
    <t>app phone office</t>
  </si>
  <si>
    <t>app phone cell</t>
  </si>
  <si>
    <t>app email</t>
  </si>
  <si>
    <t>app address</t>
  </si>
  <si>
    <t>app city</t>
  </si>
  <si>
    <t>app st</t>
  </si>
  <si>
    <t>app zip</t>
  </si>
  <si>
    <t>2contact name</t>
  </si>
  <si>
    <t>2contact phone office</t>
  </si>
  <si>
    <t>2contact phone cell</t>
  </si>
  <si>
    <t>2contact email</t>
  </si>
  <si>
    <t>consultant name</t>
  </si>
  <si>
    <t>consultant phone office</t>
  </si>
  <si>
    <t>consultant phone cell</t>
  </si>
  <si>
    <t>consultant email</t>
  </si>
  <si>
    <t>consultant address</t>
  </si>
  <si>
    <t>consultant city</t>
  </si>
  <si>
    <t>consultant state</t>
  </si>
  <si>
    <t>consultant zip</t>
  </si>
  <si>
    <t>unused credit or penalty fee</t>
  </si>
  <si>
    <t>undesirable site features</t>
  </si>
  <si>
    <t>neighborhood risk factors</t>
  </si>
  <si>
    <t>termination of relationship</t>
  </si>
  <si>
    <t>voluntary compliance agreement</t>
  </si>
  <si>
    <t>construction type</t>
  </si>
  <si>
    <t>construction typeII</t>
  </si>
  <si>
    <t>units demolished</t>
  </si>
  <si>
    <t>units reconstructed</t>
  </si>
  <si>
    <t>target pop</t>
  </si>
  <si>
    <t>elderly federal funding</t>
  </si>
  <si>
    <t>10 TAC 11.1(k)</t>
  </si>
  <si>
    <t>MFDL$ C to P</t>
  </si>
  <si>
    <t>MFDL$ C only</t>
  </si>
  <si>
    <t>MFDL$ soft</t>
  </si>
  <si>
    <t>CHDO$</t>
  </si>
  <si>
    <t>HTC$</t>
  </si>
  <si>
    <t>Bond$</t>
  </si>
  <si>
    <t>floodplain</t>
  </si>
  <si>
    <t>HTC at-risk</t>
  </si>
  <si>
    <t>HTC NP</t>
  </si>
  <si>
    <t>HTC USDA</t>
  </si>
  <si>
    <t>MFDL NOFA</t>
  </si>
  <si>
    <t>MFDL setaside</t>
  </si>
  <si>
    <t>20/50</t>
  </si>
  <si>
    <t>40/60</t>
  </si>
  <si>
    <t>avg income</t>
  </si>
  <si>
    <t>high cost area adjustment</t>
  </si>
  <si>
    <t>score b1a</t>
  </si>
  <si>
    <t>score b1b</t>
  </si>
  <si>
    <t>score b2</t>
  </si>
  <si>
    <t>score c1</t>
  </si>
  <si>
    <t>score c2</t>
  </si>
  <si>
    <t>score c3</t>
  </si>
  <si>
    <t>score c4</t>
  </si>
  <si>
    <t>score c5</t>
  </si>
  <si>
    <t>score c6</t>
  </si>
  <si>
    <t>score c7</t>
  </si>
  <si>
    <t>score c8</t>
  </si>
  <si>
    <t>score d2</t>
  </si>
  <si>
    <t>score d3</t>
  </si>
  <si>
    <t>score e1</t>
  </si>
  <si>
    <t>score e2</t>
  </si>
  <si>
    <t>score e3</t>
  </si>
  <si>
    <t>score e4</t>
  </si>
  <si>
    <t>score e5</t>
  </si>
  <si>
    <t>score e6</t>
  </si>
  <si>
    <t>score e7</t>
  </si>
  <si>
    <t>score e8</t>
  </si>
  <si>
    <t>efficiency score</t>
  </si>
  <si>
    <t>total self score</t>
  </si>
  <si>
    <t>dev address</t>
  </si>
  <si>
    <t>dev city</t>
  </si>
  <si>
    <t>dev county</t>
  </si>
  <si>
    <t>dev zip</t>
  </si>
  <si>
    <t>rural/urban</t>
  </si>
  <si>
    <t>PJ</t>
  </si>
  <si>
    <t>region</t>
  </si>
  <si>
    <t>DDA</t>
  </si>
  <si>
    <t>census tract#</t>
  </si>
  <si>
    <t>income median</t>
  </si>
  <si>
    <t>quartile</t>
  </si>
  <si>
    <t>poverty rate</t>
  </si>
  <si>
    <t>2x</t>
  </si>
  <si>
    <t>1mile3year</t>
  </si>
  <si>
    <t>20%HTC</t>
  </si>
  <si>
    <t>colonia</t>
  </si>
  <si>
    <t>economically distressed area</t>
  </si>
  <si>
    <t>no HTC</t>
  </si>
  <si>
    <t>no HTC tract rural</t>
  </si>
  <si>
    <t>notification no changes</t>
  </si>
  <si>
    <t>neighborhood orgs no changes</t>
  </si>
  <si>
    <t>US rep district</t>
  </si>
  <si>
    <t>senate district</t>
  </si>
  <si>
    <t>rep district</t>
  </si>
  <si>
    <t>senate support</t>
  </si>
  <si>
    <t>rep support</t>
  </si>
  <si>
    <t>ISD</t>
  </si>
  <si>
    <t>TC20</t>
  </si>
  <si>
    <t>TC30</t>
  </si>
  <si>
    <t>TC40</t>
  </si>
  <si>
    <t>TC50</t>
  </si>
  <si>
    <t>TC60</t>
  </si>
  <si>
    <t>TC70</t>
  </si>
  <si>
    <t>TC80</t>
  </si>
  <si>
    <t>TCEO</t>
  </si>
  <si>
    <t>TCMR</t>
  </si>
  <si>
    <t>TCMR Total</t>
  </si>
  <si>
    <t>TC Total</t>
  </si>
  <si>
    <t>total units</t>
  </si>
  <si>
    <t>total LI units</t>
  </si>
  <si>
    <t>MRB20</t>
  </si>
  <si>
    <t>MRB30</t>
  </si>
  <si>
    <t>MRB40</t>
  </si>
  <si>
    <t>MRB50</t>
  </si>
  <si>
    <t>MRB60</t>
  </si>
  <si>
    <t>MRB70</t>
  </si>
  <si>
    <t>MRB80</t>
  </si>
  <si>
    <t>HOME30</t>
  </si>
  <si>
    <t>HOME50</t>
  </si>
  <si>
    <t>HOME60</t>
  </si>
  <si>
    <t>HOME80</t>
  </si>
  <si>
    <t>HOME EO</t>
  </si>
  <si>
    <t>HOME MR</t>
  </si>
  <si>
    <t>HOME MR Total</t>
  </si>
  <si>
    <t>HOME Total</t>
  </si>
  <si>
    <t>NHTF30</t>
  </si>
  <si>
    <t>NHTF MR</t>
  </si>
  <si>
    <t>NHTF LI Total</t>
  </si>
  <si>
    <t>NHTF Total</t>
  </si>
  <si>
    <t>BDRM0</t>
  </si>
  <si>
    <t>BDRM1</t>
  </si>
  <si>
    <t>BDRM2</t>
  </si>
  <si>
    <t>BDRM3</t>
  </si>
  <si>
    <t>BDRM4</t>
  </si>
  <si>
    <t>BDRM5</t>
  </si>
  <si>
    <t>cost per sq ft1</t>
  </si>
  <si>
    <t>cost per sq ft2</t>
  </si>
  <si>
    <t>cost per sq ft3</t>
  </si>
  <si>
    <t>total net rentable sq ft</t>
  </si>
  <si>
    <t>Local Political Subdivision</t>
  </si>
  <si>
    <t>single family construction</t>
  </si>
  <si>
    <t>transitional</t>
  </si>
  <si>
    <t>duplex</t>
  </si>
  <si>
    <t>scattered site</t>
  </si>
  <si>
    <t>fourplex</t>
  </si>
  <si>
    <t>&gt;4units</t>
  </si>
  <si>
    <t>townhome</t>
  </si>
  <si>
    <t>free parking spots</t>
  </si>
  <si>
    <t>org name1</t>
  </si>
  <si>
    <t>org role1</t>
  </si>
  <si>
    <t>org name2</t>
  </si>
  <si>
    <t>org role2</t>
  </si>
  <si>
    <t>org name3</t>
  </si>
  <si>
    <t>org role3</t>
  </si>
  <si>
    <t>org name4</t>
  </si>
  <si>
    <t>org role4</t>
  </si>
  <si>
    <t>org name5</t>
  </si>
  <si>
    <t>org role5</t>
  </si>
  <si>
    <t>developer name</t>
  </si>
  <si>
    <t>developer contact name</t>
  </si>
  <si>
    <t>developer email</t>
  </si>
  <si>
    <t>developer interest</t>
  </si>
  <si>
    <t>HGC name</t>
  </si>
  <si>
    <t>HGC contact name</t>
  </si>
  <si>
    <t>HGC email</t>
  </si>
  <si>
    <t>HGC interest</t>
  </si>
  <si>
    <t>IGC name</t>
  </si>
  <si>
    <t>IGC contact name</t>
  </si>
  <si>
    <t>IGC email</t>
  </si>
  <si>
    <t>IGC interest</t>
  </si>
  <si>
    <t>CE name</t>
  </si>
  <si>
    <t>CE contact name</t>
  </si>
  <si>
    <t>CE email</t>
  </si>
  <si>
    <t>CE interest</t>
  </si>
  <si>
    <t>architect name</t>
  </si>
  <si>
    <t>architect contact name</t>
  </si>
  <si>
    <t>architect email</t>
  </si>
  <si>
    <t>architect interest</t>
  </si>
  <si>
    <t>engineer name</t>
  </si>
  <si>
    <t>engineer contact name</t>
  </si>
  <si>
    <t>engineer email</t>
  </si>
  <si>
    <t>engineer interest</t>
  </si>
  <si>
    <t>MA name</t>
  </si>
  <si>
    <t>MA contact name</t>
  </si>
  <si>
    <t>MA email</t>
  </si>
  <si>
    <t>MA interest</t>
  </si>
  <si>
    <t>appraiser name</t>
  </si>
  <si>
    <t>appraiser contact name</t>
  </si>
  <si>
    <t>appraiser email</t>
  </si>
  <si>
    <t>appraiser interest</t>
  </si>
  <si>
    <t>attorney name</t>
  </si>
  <si>
    <t>attorney contact name</t>
  </si>
  <si>
    <t>attorney email</t>
  </si>
  <si>
    <t>attorney interest</t>
  </si>
  <si>
    <t>acct name</t>
  </si>
  <si>
    <t>acct contact name</t>
  </si>
  <si>
    <t>acct email</t>
  </si>
  <si>
    <t>acct interest</t>
  </si>
  <si>
    <t>PM name</t>
  </si>
  <si>
    <t>PM contact name</t>
  </si>
  <si>
    <t>PM email</t>
  </si>
  <si>
    <t>PM phone</t>
  </si>
  <si>
    <t>PM interest</t>
  </si>
  <si>
    <t>originator name</t>
  </si>
  <si>
    <t>originator contact name</t>
  </si>
  <si>
    <t>originator email</t>
  </si>
  <si>
    <t>originator interest</t>
  </si>
  <si>
    <t>syndicator name</t>
  </si>
  <si>
    <t>syndicator contact name</t>
  </si>
  <si>
    <t>syndicator email</t>
  </si>
  <si>
    <t>syndicator interest</t>
  </si>
  <si>
    <t>SSP1 name</t>
  </si>
  <si>
    <t>SSP1 contact name</t>
  </si>
  <si>
    <t>SSP1 email</t>
  </si>
  <si>
    <t>SSP1 interest</t>
  </si>
  <si>
    <t>SSP2 name</t>
  </si>
  <si>
    <t>SSP2 contact name</t>
  </si>
  <si>
    <t>SSP2 email</t>
  </si>
  <si>
    <t>SSP2 interest</t>
  </si>
  <si>
    <t>consultant contact name</t>
  </si>
  <si>
    <t>consultant interest</t>
  </si>
  <si>
    <t>bond issuer</t>
  </si>
  <si>
    <t>bond issuer contact</t>
  </si>
  <si>
    <t>bond phone</t>
  </si>
  <si>
    <t>bond email</t>
  </si>
  <si>
    <t>local govt support</t>
  </si>
  <si>
    <t>state rep letter</t>
  </si>
  <si>
    <t>community input</t>
  </si>
  <si>
    <t>community org1</t>
  </si>
  <si>
    <t>support1</t>
  </si>
  <si>
    <t>opp1</t>
  </si>
  <si>
    <t>community org2</t>
  </si>
  <si>
    <t>support2</t>
  </si>
  <si>
    <t>opp2</t>
  </si>
  <si>
    <t>community org3</t>
  </si>
  <si>
    <t>support3</t>
  </si>
  <si>
    <t>opp3</t>
  </si>
  <si>
    <t>community org4</t>
  </si>
  <si>
    <t>support4</t>
  </si>
  <si>
    <t>opp4</t>
  </si>
  <si>
    <t>community org5</t>
  </si>
  <si>
    <t>support5</t>
  </si>
  <si>
    <t>opp5</t>
  </si>
  <si>
    <t>community org6</t>
  </si>
  <si>
    <t>support6</t>
  </si>
  <si>
    <t>opp6</t>
  </si>
  <si>
    <t>readiness to proceed</t>
  </si>
  <si>
    <t>longitude</t>
  </si>
  <si>
    <t>latitude</t>
  </si>
  <si>
    <t>Undesirable Site Feature Present?</t>
  </si>
  <si>
    <t>Neighborhood Risk Factor Present?</t>
  </si>
  <si>
    <t>Points Selected, Underserved Area</t>
  </si>
  <si>
    <t>Points Selected, Proximity to Urban Core</t>
  </si>
  <si>
    <t>Points Selected, Declared Disaster Area (DDA)</t>
  </si>
  <si>
    <t>Points Selected, Extended Affordability</t>
  </si>
  <si>
    <t>Points Selected, Historic Preservation</t>
  </si>
  <si>
    <t>Points Selected, Right of First Refusal</t>
  </si>
  <si>
    <t>Total Application Self Score</t>
  </si>
  <si>
    <t>Census Tract Number for Development</t>
  </si>
  <si>
    <t>Qualified Census Tract?</t>
  </si>
  <si>
    <t>Census Tract Median Household Income</t>
  </si>
  <si>
    <t>Census Tract Quartile</t>
  </si>
  <si>
    <t>Census Tract Poverty Rate</t>
  </si>
  <si>
    <t>Rural/Urban Site for Development</t>
  </si>
  <si>
    <t>Census Tract Poverty Rate &lt; 20% and/or region median poverty rate</t>
  </si>
  <si>
    <t>Census Tract Income Rate, Quartiles 1 or 2</t>
  </si>
  <si>
    <t>Census Tract Income Rate, Quartile 3, but contiguous</t>
  </si>
  <si>
    <t>Selected Urban Amenities &amp; Services</t>
  </si>
  <si>
    <t>Selected Rural Amenities &amp; Services</t>
  </si>
  <si>
    <t>Proximity to Urban Core, pop = 200,000 - 749,999, 2 miles to City Hall</t>
  </si>
  <si>
    <t>Proximity to Urban Core, pop &gt; 750,000, 4 miles to City Hall</t>
  </si>
  <si>
    <t>Underserved Area, Colonia</t>
  </si>
  <si>
    <t>Underserved Area, EDA</t>
  </si>
  <si>
    <t>Underserved Area, 30 years no award</t>
  </si>
  <si>
    <t>Underserved Area, 15 years no award</t>
  </si>
  <si>
    <t>Underserved Area, 15 years + Contiguous Tracts</t>
  </si>
  <si>
    <t>Underserved Area, AHNI</t>
  </si>
  <si>
    <t>Underserved Area, USDA or At-Risk Need for Rehabilitation</t>
  </si>
  <si>
    <t>CRP, Claiming Points</t>
  </si>
  <si>
    <t>Site is located in Declared Disaster Area</t>
  </si>
  <si>
    <t>Readiness to Proceed</t>
  </si>
  <si>
    <t>5% units for Persons with Special Needs</t>
  </si>
  <si>
    <t>Election of Nonprofit Set-Aside</t>
  </si>
  <si>
    <t>Development Type (New Construction, etc.)</t>
  </si>
  <si>
    <t>Target Population</t>
  </si>
  <si>
    <t>Supportive Housing Development by Qualified Nonprofit</t>
  </si>
  <si>
    <t>Transitional</t>
  </si>
  <si>
    <t>&gt;4 units per building</t>
  </si>
  <si>
    <t># of Residential Buildings</t>
  </si>
  <si>
    <t># Free Parking Spots</t>
  </si>
  <si>
    <t>NRA</t>
  </si>
  <si>
    <t>LI Units</t>
  </si>
  <si>
    <t>Market Units</t>
  </si>
  <si>
    <t>EDUCATION</t>
  </si>
  <si>
    <t>Did NOT Meet Standard, 2018</t>
  </si>
  <si>
    <t>School 1</t>
  </si>
  <si>
    <t>School 2</t>
  </si>
  <si>
    <t>School 3</t>
  </si>
  <si>
    <t>School 4</t>
  </si>
  <si>
    <t>App #</t>
  </si>
  <si>
    <t>Undesirable Site</t>
  </si>
  <si>
    <t>Neighborhood Risk Factor</t>
  </si>
  <si>
    <t>Ineligibility</t>
  </si>
  <si>
    <t>2x Resolution (unchecked)</t>
  </si>
  <si>
    <t>1mi/3yr Res (unchecked)</t>
  </si>
  <si>
    <t>20% Resolution (unchecked)</t>
  </si>
  <si>
    <t>2mi Same Yr</t>
  </si>
  <si>
    <t>Proximity</t>
  </si>
  <si>
    <t>Zoning Issues</t>
  </si>
  <si>
    <t>Flood Zone other than X</t>
  </si>
  <si>
    <t>Waiver</t>
  </si>
  <si>
    <t>Seller/Buyer Affiliation Issue</t>
  </si>
  <si>
    <t xml:space="preserve">Rehab </t>
  </si>
  <si>
    <t>Adaptive Reuse</t>
  </si>
  <si>
    <t>Supportive Housing</t>
  </si>
  <si>
    <t>Previous TDHCA # (LURA)</t>
  </si>
  <si>
    <t>Const Year</t>
  </si>
  <si>
    <t>MFDL</t>
  </si>
  <si>
    <t>MFDL Terms not 4%</t>
  </si>
  <si>
    <t>Average Income</t>
  </si>
  <si>
    <t>Visitability</t>
  </si>
  <si>
    <t>2% 5%</t>
  </si>
  <si>
    <t>Historic Points Requested</t>
  </si>
  <si>
    <t>RAD</t>
  </si>
  <si>
    <t>Occupied Building Demolition</t>
  </si>
  <si>
    <t>Occupied Bldg Conversion</t>
  </si>
  <si>
    <t>Single Family</t>
  </si>
  <si>
    <t>Total Housing Development Cost</t>
  </si>
  <si>
    <t>Non-HUD\ USDA\PHA UA</t>
  </si>
  <si>
    <t>Local Gov't Support</t>
  </si>
  <si>
    <t>QCP</t>
  </si>
  <si>
    <t>Rep Ltr</t>
  </si>
  <si>
    <t>No Rep Ltr</t>
  </si>
  <si>
    <t>Input</t>
  </si>
  <si>
    <t>CRP</t>
  </si>
  <si>
    <t>Readiness Points</t>
  </si>
  <si>
    <t>Latitude</t>
  </si>
  <si>
    <t xml:space="preserve">2021 Multifamily Uniform Application            </t>
  </si>
  <si>
    <t>2021  Certifications</t>
  </si>
  <si>
    <t>Due to restrictions under the COVID-19 pandemic, the Department has changed how Certifications for the 2021 Mulitfamily Application are to be submitted.  The Certification forms are available on the Department's Multifamily Apply for Funds webpage https://www.tdhca.state.tx.us/multifamily/apply-for-funds.htm There are options for all Certifications to be submitted as notarized documents, or with an Unsworn Declaration.  Certifications should be uploaded as a single package to the the ServU folder for the Application.  Staff will remove the Unsworn Declaration pages to protect personal information, prior to saving the Certification behind this tab.</t>
  </si>
  <si>
    <t>Required for Tax Exempt Bond Developments only</t>
  </si>
  <si>
    <t>4% Housing Tax Credit/Bond Application Filing</t>
  </si>
  <si>
    <t xml:space="preserve">Development Name: </t>
  </si>
  <si>
    <t>Lottery Application</t>
  </si>
  <si>
    <r>
      <rPr>
        <sz val="10"/>
        <color theme="1"/>
        <rFont val="Calibri"/>
        <family val="2"/>
      </rPr>
      <t xml:space="preserve">For Applicants who participated in the Texas Bond Review Board (TBRB) 2021 Lottery and the lottery results indicated the application will be prioritized for a Certificate of Reservation to be issued in January 2021, the complete Application, including all required Third Party Reports, accompanied by the Application Fee described in §11.901 of the QAP may be submitted on December 7, 2020 in accordance with §11.201(2)(A) of the QAP.  </t>
    </r>
    <r>
      <rPr>
        <i/>
        <sz val="10"/>
        <color theme="1"/>
        <rFont val="Calibri"/>
        <family val="2"/>
      </rPr>
      <t xml:space="preserve">NOTE:  For those who choose not to submit the complete Application in December and are a Priority 1 or 2 Application, the complete Application, excluding Third Party Reports, must be submitted to the Department before the TBRB can issue the Certificate of Reservation in January.  Please refer to §11.201(2) of the QAP for Application requirements. </t>
    </r>
  </si>
  <si>
    <t>Non-Lottery Application</t>
  </si>
  <si>
    <t>Priority 1 or 2 Application:</t>
  </si>
  <si>
    <t>The Application Fee described in §11.901 of the QAP and the complete Application, with the exception of the Third Party Reports, must be submitted to the Department before the TBRB will issue the Certificate of Reservation. The Third Party Reports must be submitted on the fifth day of the month and the Application may be scheduled for a Board meeting at which the decision to issue a Determination Notice would be made approximately 90 days following such submission deadline.  If the fifth day falls on a weekend or holiday, the submission deadline shall be on the next business day.</t>
  </si>
  <si>
    <t>Priority 3 Application</t>
  </si>
  <si>
    <r>
      <rPr>
        <sz val="10"/>
        <color theme="1"/>
        <rFont val="Calibri"/>
        <family val="2"/>
      </rPr>
      <t xml:space="preserve">Application will not be accepted until after the TBRB has issued a Certificate of Reservation and may be submitted on the fifth day of the month.  Priority 3 Application submissions must be complete, including all Third Party Reports and the required Application Fee described in §11.901 of the QAP, before they will be considered accepted by the Department and meeting the submission deadline for the applicable Board meeting date.  </t>
    </r>
    <r>
      <rPr>
        <b/>
        <u/>
        <sz val="10"/>
        <color theme="1"/>
        <rFont val="Calibri"/>
        <family val="2"/>
      </rPr>
      <t>A copy of the Certificate of Reservation or email from TBRB indicating the Reservation has been issued must be submitted with the Payment Receipt.</t>
    </r>
  </si>
  <si>
    <t>Applicant is unable to obtain a Certificate of Reservation, as of November 2021, from the current program year.</t>
  </si>
  <si>
    <t>Submit a complete Application without a bond reservation, provided that, a copy of the inducement resolution is included in the Application, and a Certificate of Reservation is issued as soon as possible by BRB staff in January 2022. The determination as to whether a 2021 Application can be submitted and supplemented with 2022 forms and certifications, will be at the discretion of staff.  Applicants are encouraged to communicate with staff any issues and timing considerations unique to a Development as early in the process as possible.</t>
  </si>
  <si>
    <t>An Inducement Resolution has been approved by the Bond Issuer and a copy is provided here or behind Tab 8.</t>
  </si>
  <si>
    <t>See Board Meeting and Corresponding Submission Dates on Next Page</t>
  </si>
  <si>
    <r>
      <rPr>
        <b/>
        <sz val="11"/>
        <color theme="1"/>
        <rFont val="Calibri"/>
        <family val="2"/>
      </rPr>
      <t xml:space="preserve">Board Meeting and Corresponding Submission Dates.  </t>
    </r>
    <r>
      <rPr>
        <i/>
        <sz val="11"/>
        <color theme="1"/>
        <rFont val="Calibri"/>
        <family val="2"/>
      </rPr>
      <t xml:space="preserve">(Note:  The Department will require at least 90 days to review an Application. The Application will be subject to the review priority established under </t>
    </r>
    <r>
      <rPr>
        <sz val="11"/>
        <color theme="1"/>
        <rFont val="Calibri"/>
        <family val="2"/>
      </rPr>
      <t>§</t>
    </r>
    <r>
      <rPr>
        <i/>
        <sz val="11"/>
        <color theme="1"/>
        <rFont val="Calibri"/>
        <family val="2"/>
      </rPr>
      <t>11.201(6) of the QAP).</t>
    </r>
  </si>
  <si>
    <t>Complete Application Due Date:</t>
  </si>
  <si>
    <t>Targeted Board Meeting Date:</t>
  </si>
  <si>
    <t>January, 2022*</t>
  </si>
  <si>
    <t>February, 2022*</t>
  </si>
  <si>
    <t>March, 2022*</t>
  </si>
  <si>
    <t xml:space="preserve">*The TDHCA Board Meeting dates for 2022 will be updated once available. </t>
  </si>
  <si>
    <t>Certification, Acknowledgement, and Consent 
of Development Owner (10 TAC §11.204(1))</t>
  </si>
  <si>
    <r>
      <rPr>
        <sz val="11"/>
        <color theme="1"/>
        <rFont val="Calibri"/>
        <family val="2"/>
      </rPr>
      <t xml:space="preserve">The </t>
    </r>
    <r>
      <rPr>
        <i/>
        <sz val="11"/>
        <color rgb="FF000000"/>
        <rFont val="Calibri"/>
        <family val="2"/>
      </rPr>
      <t>Certification, Acknowledgement, and Consent of Development Owner</t>
    </r>
    <r>
      <rPr>
        <sz val="11"/>
        <color theme="1"/>
        <rFont val="Calibri"/>
        <family val="2"/>
      </rPr>
      <t xml:space="preserve"> </t>
    </r>
  </si>
  <si>
    <t>is included behind this tab.</t>
  </si>
  <si>
    <t>**The form should be executed, notarized, and included in the full application document.**</t>
  </si>
  <si>
    <r>
      <rPr>
        <sz val="12"/>
        <color theme="1"/>
        <rFont val="Calibri"/>
        <family val="2"/>
      </rPr>
      <t>The form for the certification will be posted to the Department's website at</t>
    </r>
    <r>
      <rPr>
        <i/>
        <sz val="12"/>
        <color rgb="FF000000"/>
        <rFont val="Calibri"/>
        <family val="2"/>
      </rPr>
      <t xml:space="preserve"> </t>
    </r>
  </si>
  <si>
    <t>http://www.tdhca.state.tx.us/multifamily/apply-for-funds.htm</t>
  </si>
  <si>
    <r>
      <rPr>
        <b/>
        <sz val="11"/>
        <color theme="1"/>
        <rFont val="Calibri"/>
        <family val="2"/>
      </rPr>
      <t xml:space="preserve">Please indicate whether any of the following required disclosure on the </t>
    </r>
    <r>
      <rPr>
        <b/>
        <i/>
        <sz val="11"/>
        <color theme="1"/>
        <rFont val="Calibri"/>
        <family val="2"/>
      </rPr>
      <t>Certification, Acknowledgement, and Consent of Development Owner</t>
    </r>
    <r>
      <rPr>
        <b/>
        <sz val="11"/>
        <color theme="1"/>
        <rFont val="Calibri"/>
        <family val="2"/>
      </rPr>
      <t xml:space="preserve"> (to be used for data capture for application processing): </t>
    </r>
  </si>
  <si>
    <t>10 TAC §11.101(a)(2) - Undesirable Site Features.</t>
  </si>
  <si>
    <t>Development Site is within 300 feet of a junkyard.</t>
  </si>
  <si>
    <t>Development Site is within 300 feet of a solid waste facility.</t>
  </si>
  <si>
    <t>Development Site is within 300 feet of a sexually-oriented business.</t>
  </si>
  <si>
    <t>Development Site has buildings or recreational areas within 100 feet of overhead high voltage transmission lines.</t>
  </si>
  <si>
    <t>Development Site is within 500 feet of active railroad tracks.</t>
  </si>
  <si>
    <t>Development Site is within 500 feet of heavy industry.</t>
  </si>
  <si>
    <t>Development Site is within 10 miles of a nuclear plant.</t>
  </si>
  <si>
    <t>Development Site has buildings within accident potential zones or runway clear zones of any airport.</t>
  </si>
  <si>
    <t>Development Site contains or is adjacent to an easement that contains pipelines which carry highly volatile liquids.</t>
  </si>
  <si>
    <t>Development Site is within 2 miles of refineries capable of refining more than 100,000 barrels of oil per day.</t>
  </si>
  <si>
    <t>Development Site in proximity to environmental factor that may adversely affect residents' health and safety</t>
  </si>
  <si>
    <t xml:space="preserve">Development Site is within minimum separation from housing to a facility under state/federal agency's jurisdiction </t>
  </si>
  <si>
    <t>Provide information behind this tab regarding mitigation for any item selected above.</t>
  </si>
  <si>
    <r>
      <rPr>
        <b/>
        <sz val="11"/>
        <color rgb="FF000000"/>
        <rFont val="Calibri"/>
        <family val="2"/>
      </rPr>
      <t xml:space="preserve">10 TAC §11.101(a)(3) - Neighborhood Risk Factors (NRF).  </t>
    </r>
    <r>
      <rPr>
        <b/>
        <sz val="11"/>
        <color rgb="FFFF0000"/>
        <rFont val="Calibri"/>
        <family val="2"/>
      </rPr>
      <t>Insert NRF Report Packet behind this Tab</t>
    </r>
    <r>
      <rPr>
        <b/>
        <sz val="11"/>
        <color rgb="FF000000"/>
        <rFont val="Calibri"/>
        <family val="2"/>
      </rPr>
      <t>.</t>
    </r>
  </si>
  <si>
    <r>
      <rPr>
        <sz val="10"/>
        <color theme="1"/>
        <rFont val="Calibri"/>
        <family val="2"/>
      </rPr>
      <t xml:space="preserve">Development Site is located within a census tract that has a poverty rate above 40% for individuals, or 55% for Developments in regions 11 and 13. </t>
    </r>
    <r>
      <rPr>
        <sz val="10"/>
        <color rgb="FFFF0000"/>
        <rFont val="Calibri"/>
        <family val="2"/>
      </rPr>
      <t>Include resolution from Governing Body behind Tab 8.</t>
    </r>
  </si>
  <si>
    <t>Development Site is located in a census tract (or for any adjacent census tract)  in an Urban Area and the rate of Part I violent crime is greater than 18 per 1,000 persons (annually) as reported on neighborhoodscout.com.</t>
  </si>
  <si>
    <t>Development Site is located within 1,000 feet of multiple vacant structures that have fallen into such significant disrepair, overgrowth, or vandalism that they would commonly be regarded as blighted or abandoned.</t>
  </si>
  <si>
    <t>Development Site is located within the attendance zone of an elementary school, a middle school or a high school that has a TEA Accountability Rating of D for most recent year available prior to Application and an Improvement Required Rating for most recent available year preceding or a TEA Accountability Rating of F for most recent year available prior to Application and a Met Standard Rating for most recent available year preceding.</t>
  </si>
  <si>
    <t>10 TAC §11.202(1)(M) - Termination of Relationship in an Affordable Housing Transaction</t>
  </si>
  <si>
    <t xml:space="preserve">10 TAC §11.202(1)(N) - Voluntary Compliance Agreement  </t>
  </si>
  <si>
    <t>(or any similar agreement resulting from negotiations regarding noncompliance)</t>
  </si>
  <si>
    <t>10 TAC §11.901(15) - Unused Credit or Penalty Fee  (Competitive HTC Only)</t>
  </si>
  <si>
    <t>Submit documentation regarding any disclosures behind this Tab.</t>
  </si>
  <si>
    <t>Applicant Eligibility Certification (10 TAC §11.204(2))</t>
  </si>
  <si>
    <r>
      <rPr>
        <sz val="11"/>
        <color theme="1"/>
        <rFont val="Calibri"/>
        <family val="2"/>
      </rPr>
      <t xml:space="preserve">The </t>
    </r>
    <r>
      <rPr>
        <i/>
        <sz val="11"/>
        <color rgb="FF000000"/>
        <rFont val="Calibri"/>
        <family val="2"/>
      </rPr>
      <t>Applicant Eligibility Certification(s)</t>
    </r>
    <r>
      <rPr>
        <sz val="11"/>
        <color theme="1"/>
        <rFont val="Calibri"/>
        <family val="2"/>
      </rPr>
      <t xml:space="preserve"> is included behind this tab.</t>
    </r>
  </si>
  <si>
    <t>10 TAC §11.202 of the Qualified Allocation Plan (QAP) identifies situations in which an Application or Applicant may be ineligible for Department funding. Applicants must provide disclosure of all potential instances of ineligibility, along with evidence of appropriate corrective action taken and accepted by the Department or mitigating factors to be considered. Documentation should be attached behind this tab.</t>
  </si>
  <si>
    <t xml:space="preserve">The form for the certification will be posted to the Department's website at </t>
  </si>
  <si>
    <t>Disclosure of all potential instances of ineligibility, along with evidence of appropriate corrective action is included behind this tab.</t>
  </si>
  <si>
    <t>The form must be executed by all individuals required to be listed on the organizational chart and also meeting the definition of Control under 10 TAC §11.1(d)(30) of the Qualified Allocation Plan (QAP).</t>
  </si>
  <si>
    <t>**The form must be executed, notarized, and included in the full application document.**</t>
  </si>
  <si>
    <r>
      <rPr>
        <b/>
        <sz val="11"/>
        <color theme="1"/>
        <rFont val="Calibri"/>
        <family val="2"/>
      </rPr>
      <t xml:space="preserve">The submission may include one copy of the certification along with copies of the signature pages. A signed, dated, and notarized signature page for each individual described above must be included. </t>
    </r>
    <r>
      <rPr>
        <b/>
        <i/>
        <sz val="11"/>
        <color theme="1"/>
        <rFont val="Calibri"/>
        <family val="2"/>
      </rPr>
      <t>No hard copy with original signatures is required, only a scanned copy within the final PDF file.</t>
    </r>
  </si>
  <si>
    <t>Multifamily Direct Loan Certification (10 TAC Chapter 13)</t>
  </si>
  <si>
    <r>
      <rPr>
        <i/>
        <sz val="11"/>
        <color theme="1"/>
        <rFont val="Calibri"/>
        <family val="2"/>
      </rPr>
      <t>Multifamily Direct Loan Certification</t>
    </r>
    <r>
      <rPr>
        <sz val="11"/>
        <color theme="1"/>
        <rFont val="Calibri"/>
        <family val="2"/>
      </rPr>
      <t xml:space="preserve"> is included behind this tab.</t>
    </r>
  </si>
  <si>
    <r>
      <rPr>
        <i/>
        <sz val="11"/>
        <color theme="1"/>
        <rFont val="Calibri"/>
        <family val="2"/>
      </rPr>
      <t>Multifamily Direct Loan Certification</t>
    </r>
    <r>
      <rPr>
        <sz val="11"/>
        <color theme="1"/>
        <rFont val="Calibri"/>
        <family val="2"/>
      </rPr>
      <t xml:space="preserve"> is not applicable to this Application.</t>
    </r>
  </si>
  <si>
    <t>**If applicable, the form should be executed, notarized, and included in the full application document.**</t>
  </si>
  <si>
    <t xml:space="preserve">Provide the contact information for the Applicant and any staff responsible for Administrative Deficiencies or clarifications to the Application. </t>
  </si>
  <si>
    <r>
      <rPr>
        <b/>
        <sz val="11"/>
        <color theme="1"/>
        <rFont val="Calibri"/>
        <family val="2"/>
      </rPr>
      <t xml:space="preserve">Consultant Contact </t>
    </r>
    <r>
      <rPr>
        <b/>
        <i/>
        <sz val="11"/>
        <color theme="1"/>
        <rFont val="Calibri"/>
        <family val="2"/>
      </rPr>
      <t>(if applicable)</t>
    </r>
  </si>
  <si>
    <t>Competitive Housing Tax Credit Selection Self-Score (10 TAC §11.9)</t>
  </si>
  <si>
    <r>
      <rPr>
        <sz val="11"/>
        <color theme="1"/>
        <rFont val="Calibri"/>
        <family val="2"/>
      </rPr>
      <t>This form will self-populate based on scoring selections made throughout the Application. Applicant should refer to this form to ensure scoring selections are accurate prior to submitting the Application. Corrections must be made in the applicable section(s) of the Application.</t>
    </r>
    <r>
      <rPr>
        <b/>
        <sz val="11"/>
        <color theme="1"/>
        <rFont val="Calibri"/>
        <family val="2"/>
      </rPr>
      <t xml:space="preserve"> </t>
    </r>
  </si>
  <si>
    <t>Criteria Promoting Development of High Quality Housing</t>
  </si>
  <si>
    <t>Point Item Description</t>
  </si>
  <si>
    <t>QAP Reference</t>
  </si>
  <si>
    <t>Points Selected</t>
  </si>
  <si>
    <t>Unit Sizes</t>
  </si>
  <si>
    <t>§11.9(b)(1)(A)</t>
  </si>
  <si>
    <t>Unit, Development Construction, and Energy and Water Efficiency Features</t>
  </si>
  <si>
    <t>§11.9(b)(1)(B)</t>
  </si>
  <si>
    <t>Sponsor Characteristics</t>
  </si>
  <si>
    <t>§11.9(b)(2)</t>
  </si>
  <si>
    <t>High Quality Housing Total</t>
  </si>
  <si>
    <t>Criteria to Serve and Support Texans Most In Need</t>
  </si>
  <si>
    <t>Income Levels of Residents</t>
  </si>
  <si>
    <t>§11.9(c)(1)</t>
  </si>
  <si>
    <t>Rent Levels of Residents</t>
  </si>
  <si>
    <t>§11.9(c)(2)</t>
  </si>
  <si>
    <t>Resident Services</t>
  </si>
  <si>
    <t>§11.9(c)(3)</t>
  </si>
  <si>
    <t>Opportunity Index</t>
  </si>
  <si>
    <t>§11.9(c)(4)</t>
  </si>
  <si>
    <t>Underserved Area</t>
  </si>
  <si>
    <t>§11.9(c)(5)</t>
  </si>
  <si>
    <t>Residents with Special Housing Needs</t>
  </si>
  <si>
    <t>§11.9(c)(6)</t>
  </si>
  <si>
    <t>Proximity to Job Areas</t>
  </si>
  <si>
    <t>§11.9(c)(7)</t>
  </si>
  <si>
    <t>Readiness to Proceed in Disaster Impacted Counties</t>
  </si>
  <si>
    <t>§11.9(c)(8)</t>
  </si>
  <si>
    <t>Serve and Support Texans Most in Need Total</t>
  </si>
  <si>
    <t>Criteria Promoting Community Support and Engagement</t>
  </si>
  <si>
    <t>Local Government Support</t>
  </si>
  <si>
    <t>§11.9(d)(1)</t>
  </si>
  <si>
    <t>Commitment of Development Funding by Local Political Subdivision</t>
  </si>
  <si>
    <t>§11.9(d)(2)</t>
  </si>
  <si>
    <t>Declared Disaster Area</t>
  </si>
  <si>
    <t>§11.9(d)(3)</t>
  </si>
  <si>
    <t>Quantifiable Community Participation</t>
  </si>
  <si>
    <t>§11.9(d)(4)</t>
  </si>
  <si>
    <t>Community Support from State Representative</t>
  </si>
  <si>
    <t>§11.9(d)(5)</t>
  </si>
  <si>
    <t>Input from Community Organizations</t>
  </si>
  <si>
    <t>§11.9(d)(6)</t>
  </si>
  <si>
    <t>Concerted Revitalization Plan</t>
  </si>
  <si>
    <t>§11.9(d)(7)</t>
  </si>
  <si>
    <t>Community Support and Engagement Total</t>
  </si>
  <si>
    <t>Criteria Promoting the Efficient Use of Limited Resources and Applicant Accountability</t>
  </si>
  <si>
    <t>Financial Feasibility</t>
  </si>
  <si>
    <t>§11.9(e)(1)</t>
  </si>
  <si>
    <t>Cost of Development per Square Foot</t>
  </si>
  <si>
    <t>§11.9(e)(2)</t>
  </si>
  <si>
    <t>Pre-application Participation</t>
  </si>
  <si>
    <t>§11.9(e)(3)</t>
  </si>
  <si>
    <t>Leveraging of Private, State, and Federal Resources</t>
  </si>
  <si>
    <t>§11.9(e)(4)</t>
  </si>
  <si>
    <t xml:space="preserve">Extended Affordability </t>
  </si>
  <si>
    <t>§11.9(e)(5)</t>
  </si>
  <si>
    <t>Historic Preservation</t>
  </si>
  <si>
    <t>§11.9(e)(6)</t>
  </si>
  <si>
    <t>Right of First Refusal</t>
  </si>
  <si>
    <t>§11.9(e)(7)</t>
  </si>
  <si>
    <t>Funding Request Amount</t>
  </si>
  <si>
    <t>§11.9(e)(8)</t>
  </si>
  <si>
    <t>Efficient Use of Limited Resources and Applicant Accountability Total</t>
  </si>
  <si>
    <t>Point Deductions</t>
  </si>
  <si>
    <t>§11.9(f)</t>
  </si>
  <si>
    <t>Total Application Self-Score</t>
  </si>
  <si>
    <t>Multifamily Direct Loan Self-Score (10 TAC §13.6)</t>
  </si>
  <si>
    <r>
      <rPr>
        <sz val="11"/>
        <color theme="1"/>
        <rFont val="Calibri"/>
        <family val="2"/>
      </rPr>
      <t>This form will self-populate based on scoring selections made throughout the Application.  Applicant should refer to this form to ensure that scoring selections are accurate prior to submitting the Application.  Corrections must be made in the applicable section(s) of the Application.</t>
    </r>
    <r>
      <rPr>
        <b/>
        <sz val="11"/>
        <color theme="1"/>
        <rFont val="Calibri"/>
        <family val="2"/>
      </rPr>
      <t xml:space="preserve"> </t>
    </r>
  </si>
  <si>
    <t>10 TAC Reference</t>
  </si>
  <si>
    <t>Subsidy Per Unit</t>
  </si>
  <si>
    <t>§13.6(4)</t>
  </si>
  <si>
    <t>MFDL Request/ MFDL or NHTF Units = 80,001-100,000</t>
  </si>
  <si>
    <t>MFDL Request/ MFDL or NHTF Units = 60,001-80,000</t>
  </si>
  <si>
    <r>
      <rPr>
        <sz val="11"/>
        <color theme="1"/>
        <rFont val="Calibri"/>
        <family val="2"/>
      </rPr>
      <t xml:space="preserve">MFDL Request/ MFDL or NHTF Units </t>
    </r>
    <r>
      <rPr>
        <sz val="11"/>
        <color theme="1"/>
        <rFont val="Calibri"/>
        <family val="2"/>
      </rPr>
      <t xml:space="preserve">≤ </t>
    </r>
    <r>
      <rPr>
        <sz val="11"/>
        <color theme="1"/>
        <rFont val="Calibri"/>
        <family val="2"/>
      </rPr>
      <t>60,000</t>
    </r>
  </si>
  <si>
    <t>§13.6(5)</t>
  </si>
  <si>
    <t>Tiebreaker</t>
  </si>
  <si>
    <t>§13.6(6)</t>
  </si>
  <si>
    <r>
      <rPr>
        <b/>
        <sz val="10"/>
        <color rgb="FF000000"/>
        <rFont val="Calibri"/>
        <family val="2"/>
      </rPr>
      <t xml:space="preserve">Development Address </t>
    </r>
    <r>
      <rPr>
        <b/>
        <i/>
        <sz val="10"/>
        <color rgb="FF000000"/>
        <rFont val="Calibri"/>
        <family val="2"/>
      </rPr>
      <t>(All Programs)</t>
    </r>
  </si>
  <si>
    <t>Rural via §11.204(5)(B) Rural Designation</t>
  </si>
  <si>
    <r>
      <rPr>
        <b/>
        <sz val="10"/>
        <color rgb="FF000000"/>
        <rFont val="Calibri"/>
        <family val="2"/>
      </rPr>
      <t xml:space="preserve">Census Tract Information </t>
    </r>
    <r>
      <rPr>
        <b/>
        <i/>
        <sz val="10"/>
        <color rgb="FF000000"/>
        <rFont val="Calibri"/>
        <family val="2"/>
      </rPr>
      <t>(All Programs)</t>
    </r>
  </si>
  <si>
    <t>The poverty rate for the Census Tract is above 40% (55% for Regions 11 or 13), and the Governing Body resolution has been submitted behind Tab 8.</t>
  </si>
  <si>
    <r>
      <rPr>
        <b/>
        <sz val="10"/>
        <color rgb="FF000000"/>
        <rFont val="Calibri"/>
        <family val="2"/>
      </rPr>
      <t xml:space="preserve">Resolutions </t>
    </r>
    <r>
      <rPr>
        <b/>
        <i/>
        <sz val="10"/>
        <color rgb="FF000000"/>
        <rFont val="Calibri"/>
        <family val="2"/>
      </rPr>
      <t>(Competitive HTC and Tax-Exempt Bonds, if applicable) (10 TAC §11.3)</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</si>
  <si>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</si>
  <si>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(§11.3(c)).</t>
    </r>
  </si>
  <si>
    <r>
      <rPr>
        <b/>
        <sz val="10"/>
        <color rgb="FF000000"/>
        <rFont val="Calibri"/>
        <family val="2"/>
      </rPr>
      <t xml:space="preserve">One Mile Three Year Rule.  </t>
    </r>
    <r>
      <rPr>
        <sz val="10"/>
        <color rgb="FF000000"/>
        <rFont val="Calibri"/>
        <family val="2"/>
      </rPr>
      <t xml:space="preserve">The proposed Development is </t>
    </r>
    <r>
      <rPr>
        <b/>
        <u/>
        <sz val="10"/>
        <color rgb="FF000000"/>
        <rFont val="Calibri"/>
        <family val="2"/>
      </rPr>
      <t>NOT</t>
    </r>
    <r>
      <rPr>
        <sz val="10"/>
        <color rgb="FF000000"/>
        <rFont val="Calibri"/>
        <family val="2"/>
      </rPr>
      <t xml:space="preserve"> a New Construction or Adaptive Reuse development that will be located one mile or less from a New Construction HTC or Bond Development serving the same type of household and awarded within the applicable three-year period and has not been withdrawn or terminated, </t>
    </r>
    <r>
      <rPr>
        <b/>
        <u/>
        <sz val="10"/>
        <color rgb="FF000000"/>
        <rFont val="Calibri"/>
        <family val="2"/>
      </rPr>
      <t>OR</t>
    </r>
    <r>
      <rPr>
        <sz val="10"/>
        <color rgb="FF000000"/>
        <rFont val="Calibri"/>
        <family val="2"/>
      </rPr>
      <t xml:space="preserve"> the Development meets one of the exceptions in §11.3(d)(2) of the QAP (provide evidence of exception). (§11.3(d)). </t>
    </r>
  </si>
  <si>
    <r>
      <rPr>
        <b/>
        <sz val="10"/>
        <color rgb="FF000000"/>
        <rFont val="Calibri"/>
        <family val="2"/>
      </rPr>
      <t>Limitations on Developments in Certain Census Tracts (20% Rule).</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</si>
  <si>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r>
      <rPr>
        <b/>
        <sz val="10"/>
        <color rgb="FF000000"/>
        <rFont val="Calibri"/>
        <family val="2"/>
      </rPr>
      <t xml:space="preserve">Two Mile Same Year Rule </t>
    </r>
    <r>
      <rPr>
        <b/>
        <i/>
        <sz val="10"/>
        <color rgb="FF000000"/>
        <rFont val="Calibri"/>
        <family val="2"/>
      </rPr>
      <t>(Competitive HTC Only) (10 TAC §11.3(b))</t>
    </r>
  </si>
  <si>
    <t>The Development Site is not located in a county with a population that exceeds one million.</t>
  </si>
  <si>
    <t>The site is located in a county with a population that exceeds one million and is not located within 2 linear miles of the proposed Development Site of any eligible Pre-application in the same county.</t>
  </si>
  <si>
    <t>The site is located in a county with a population that exceeds one million and is located within 2 linear miles of the site of the following eligible Pre-application(s) within the same county:</t>
  </si>
  <si>
    <r>
      <rPr>
        <b/>
        <sz val="10"/>
        <color rgb="FF000000"/>
        <rFont val="Calibri"/>
        <family val="2"/>
      </rPr>
      <t xml:space="preserve">Proximity of Development Sites </t>
    </r>
    <r>
      <rPr>
        <b/>
        <i/>
        <sz val="10"/>
        <color rgb="FF000000"/>
        <rFont val="Calibri"/>
        <family val="2"/>
      </rPr>
      <t>(Competitive HTC Only) (10 TAC §11.3(f))</t>
    </r>
  </si>
  <si>
    <t>The site is located in a county with a population less than one million and is contiguous to or within 1,000 feet of the site for the following eligible Pre-application(s) serving the same Target Population:</t>
  </si>
  <si>
    <r>
      <rPr>
        <b/>
        <sz val="10"/>
        <color rgb="FF000000"/>
        <rFont val="Calibri"/>
        <family val="2"/>
      </rPr>
      <t xml:space="preserve">One Award per Census Tract Limitation </t>
    </r>
    <r>
      <rPr>
        <b/>
        <i/>
        <sz val="10"/>
        <color rgb="FF000000"/>
        <rFont val="Calibri"/>
        <family val="2"/>
      </rPr>
      <t>(Competitive HTC Only) (10 TAC §11.3(g))</t>
    </r>
  </si>
  <si>
    <r>
      <rPr>
        <b/>
        <sz val="10"/>
        <color rgb="FF000000"/>
        <rFont val="Calibri"/>
        <family val="2"/>
      </rPr>
      <t xml:space="preserve">Zoning (10 TAC §11.204(11)) and Flood Zone Designation (10 TAC §11.101(a)(1)) </t>
    </r>
    <r>
      <rPr>
        <b/>
        <i/>
        <sz val="10"/>
        <color rgb="FF000000"/>
        <rFont val="Calibri"/>
        <family val="2"/>
      </rPr>
      <t>(All Programs)</t>
    </r>
  </si>
  <si>
    <t>(To be completed if requesting MFDL funds.)</t>
  </si>
  <si>
    <t>Site &amp; Neighborhood Standards (New Construction/Reconstruction Direct Loan Only) (10 TAC §13.2(12)); (24 CFR 92.202 or 93.150)</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</si>
  <si>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</si>
  <si>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t>DP-1 Profile of General Demographic Characteristics (2010) Census data for the census tract and city (and county if proposed site is located in a rural area) where the proposed site will be located. DP-1 Census data can be accessed using the data.census.gov Advanced Search option at https://data.census.gov/cedsci/</t>
  </si>
  <si>
    <t>School Rating (All Programs) (Tex. Gov't Code §2306.6710(a));  (10 TAC §11.101(a)(3)(B)(iv))</t>
  </si>
  <si>
    <t>Grades                                     X through X</t>
  </si>
  <si>
    <t>XXXX*</t>
  </si>
  <si>
    <t xml:space="preserve">                                                                                                                </t>
  </si>
  <si>
    <r>
      <rPr>
        <sz val="10"/>
        <color rgb="FF000000"/>
        <rFont val="Calibri"/>
        <family val="2"/>
      </rPr>
      <t xml:space="preserve">The Development Site is located within the attendance zone of an elementary school, a middle school or a high school that has a TEA rating of D for the most recent year available prior to Application and an IR rating for the most recent year available preceding; or a TEA rating of F for most recent year available prior to Application and a Met Standard rating for most recent available year preceding.  </t>
    </r>
    <r>
      <rPr>
        <b/>
        <sz val="10"/>
        <color rgb="FF000000"/>
        <rFont val="Calibri"/>
        <family val="2"/>
      </rPr>
      <t>Pursuant to  §11.101(a)(3)(C) of the QAP no mitigation is required for 2021 Applications.</t>
    </r>
  </si>
  <si>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</si>
  <si>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t>A</t>
  </si>
  <si>
    <t>MS</t>
  </si>
  <si>
    <t>B</t>
  </si>
  <si>
    <t>IR</t>
  </si>
  <si>
    <t>C</t>
  </si>
  <si>
    <t>NR</t>
  </si>
  <si>
    <t>D</t>
  </si>
  <si>
    <t>Y</t>
  </si>
  <si>
    <t>Yes</t>
  </si>
  <si>
    <t xml:space="preserve">1st </t>
  </si>
  <si>
    <t>Exemplary/Recognized</t>
  </si>
  <si>
    <t>Rural</t>
  </si>
  <si>
    <t>N</t>
  </si>
  <si>
    <t>No</t>
  </si>
  <si>
    <t>2nd</t>
  </si>
  <si>
    <t>Urban</t>
  </si>
  <si>
    <t>N/A</t>
  </si>
  <si>
    <t>3rd</t>
  </si>
  <si>
    <t>4th</t>
  </si>
  <si>
    <t>Census Tract</t>
  </si>
  <si>
    <t>Med Income - HH</t>
  </si>
  <si>
    <t>Med HH Income Quartile</t>
  </si>
  <si>
    <t>Poverty Rate</t>
  </si>
  <si>
    <t>CT Rent &gt; Cty FMR</t>
  </si>
  <si>
    <t>Not Prime Farmland</t>
  </si>
  <si>
    <t>Anderson</t>
  </si>
  <si>
    <t>2q</t>
  </si>
  <si>
    <t>OK</t>
  </si>
  <si>
    <t>Prime Farmland</t>
  </si>
  <si>
    <t>Unique Farmland</t>
  </si>
  <si>
    <t>1q</t>
  </si>
  <si>
    <t>Over</t>
  </si>
  <si>
    <t>Important Farmland</t>
  </si>
  <si>
    <t>4q</t>
  </si>
  <si>
    <t>3q</t>
  </si>
  <si>
    <t>Andrews</t>
  </si>
  <si>
    <t>Angelina</t>
  </si>
  <si>
    <t>Aransas</t>
  </si>
  <si>
    <t>-</t>
  </si>
  <si>
    <t>NA</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</si>
  <si>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</si>
  <si>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</si>
  <si>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</si>
  <si>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</si>
  <si>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</si>
  <si>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</si>
  <si>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</si>
  <si>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</si>
  <si>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</si>
  <si>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</si>
  <si>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</si>
  <si>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</si>
  <si>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</si>
  <si>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</si>
  <si>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</si>
  <si>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</si>
  <si>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</si>
  <si>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</si>
  <si>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</si>
  <si>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</si>
  <si>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</si>
  <si>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</si>
  <si>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</si>
  <si>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</si>
  <si>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</si>
  <si>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</si>
  <si>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</si>
  <si>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</si>
  <si>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</si>
  <si>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</si>
  <si>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</si>
  <si>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</si>
  <si>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</si>
  <si>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</si>
  <si>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</si>
  <si>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</si>
  <si>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</si>
  <si>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</si>
  <si>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</si>
  <si>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</si>
  <si>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</si>
  <si>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</si>
  <si>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</si>
  <si>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</si>
  <si>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</si>
  <si>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</si>
  <si>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</si>
  <si>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</si>
  <si>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</si>
  <si>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</si>
  <si>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</si>
  <si>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</si>
  <si>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</si>
  <si>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</si>
  <si>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</si>
  <si>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</si>
  <si>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</si>
  <si>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</si>
  <si>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</si>
  <si>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</si>
  <si>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</si>
  <si>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</si>
  <si>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</si>
  <si>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</si>
  <si>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</si>
  <si>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Ellis</t>
  </si>
  <si>
    <t>El Paso</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</si>
  <si>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</si>
  <si>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</si>
  <si>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</si>
  <si>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</si>
  <si>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</si>
  <si>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</si>
  <si>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</si>
  <si>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</si>
  <si>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</si>
  <si>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</si>
  <si>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</si>
  <si>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</si>
  <si>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</si>
  <si>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</si>
  <si>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</si>
  <si>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</si>
  <si>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</si>
  <si>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</si>
  <si>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</si>
  <si>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</si>
  <si>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</si>
  <si>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</si>
  <si>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</si>
  <si>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</si>
  <si>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</si>
  <si>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</si>
  <si>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</si>
  <si>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</si>
  <si>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</si>
  <si>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</si>
  <si>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</si>
  <si>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</si>
  <si>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</si>
  <si>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</si>
  <si>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</si>
  <si>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</si>
  <si>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</si>
  <si>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</si>
  <si>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</si>
  <si>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</si>
  <si>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</si>
  <si>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</si>
  <si>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</si>
  <si>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</si>
  <si>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</si>
  <si>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</si>
  <si>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</si>
  <si>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</si>
  <si>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</si>
  <si>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</si>
  <si>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</si>
  <si>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</si>
  <si>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</si>
  <si>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</si>
  <si>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</si>
  <si>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</si>
  <si>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</si>
  <si>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</si>
  <si>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</si>
  <si>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</si>
  <si>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</si>
  <si>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</si>
  <si>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</si>
  <si>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</si>
  <si>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</si>
  <si>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</si>
  <si>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</si>
  <si>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</si>
  <si>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</si>
  <si>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</si>
  <si>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</si>
  <si>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</si>
  <si>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</si>
  <si>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</si>
  <si>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</si>
  <si>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</si>
  <si>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</si>
  <si>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</si>
  <si>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</si>
  <si>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</si>
  <si>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Lubbock</t>
  </si>
  <si>
    <t>Lynn</t>
  </si>
  <si>
    <t>McCulloch</t>
  </si>
  <si>
    <t>McLennan</t>
  </si>
  <si>
    <t>McMullen</t>
  </si>
  <si>
    <t>Madison</t>
  </si>
  <si>
    <t>Marion</t>
  </si>
  <si>
    <t>Martin</t>
  </si>
  <si>
    <t>Mason</t>
  </si>
  <si>
    <t>Matagorda</t>
  </si>
  <si>
    <t>Maverick</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</si>
  <si>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</si>
  <si>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</si>
  <si>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</si>
  <si>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</si>
  <si>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</si>
  <si>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</si>
  <si>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</si>
  <si>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</si>
  <si>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</si>
  <si>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</si>
  <si>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</si>
  <si>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</si>
  <si>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</si>
  <si>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</si>
  <si>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</si>
  <si>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</si>
  <si>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</si>
  <si>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</si>
  <si>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</si>
  <si>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</si>
  <si>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</si>
  <si>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</si>
  <si>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</si>
  <si>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</si>
  <si>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</si>
  <si>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</si>
  <si>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</si>
  <si>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</si>
  <si>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</si>
  <si>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</si>
  <si>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</si>
  <si>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</si>
  <si>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</si>
  <si>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</si>
  <si>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</si>
  <si>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</si>
  <si>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</si>
  <si>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</si>
  <si>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</si>
  <si>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</si>
  <si>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</si>
  <si>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</si>
  <si>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</si>
  <si>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</si>
  <si>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</si>
  <si>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</si>
  <si>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</si>
  <si>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</si>
  <si>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</si>
  <si>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</si>
  <si>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</si>
  <si>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</si>
  <si>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</si>
  <si>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</si>
  <si>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</si>
  <si>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</si>
  <si>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</si>
  <si>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</si>
  <si>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</si>
  <si>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</si>
  <si>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</si>
  <si>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</si>
  <si>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</si>
  <si>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</si>
  <si>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</si>
  <si>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</si>
  <si>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</si>
  <si>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</si>
  <si>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</si>
  <si>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</si>
  <si>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</si>
  <si>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</si>
  <si>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</si>
  <si>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</si>
  <si>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</si>
  <si>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</si>
  <si>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</si>
  <si>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</si>
  <si>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</si>
  <si>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</si>
  <si>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</si>
  <si>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</si>
  <si>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</si>
  <si>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</si>
  <si>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</si>
  <si>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</si>
  <si>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</si>
  <si>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</si>
  <si>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</si>
  <si>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</si>
  <si>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</si>
  <si>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</si>
  <si>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 xml:space="preserve">Supporting Documentation for the Site Information Form Part I </t>
  </si>
  <si>
    <t>Maps:</t>
  </si>
  <si>
    <t>Street Map with Site Drawn and Identified</t>
  </si>
  <si>
    <t>Census Tract Map with Development Site Identified</t>
  </si>
  <si>
    <t>https://www.huduser.gov/portal/sadda/sadda_qct.html</t>
  </si>
  <si>
    <t xml:space="preserve">https://data.census.gov/cedsci/ </t>
  </si>
  <si>
    <t>Resolutions:</t>
  </si>
  <si>
    <t>Twice the State Average of Units Per Capita Resolution</t>
  </si>
  <si>
    <t>One Mile Three Year Resolution or evidence of other exception</t>
  </si>
  <si>
    <t>Housing Tax Credit Units per Total Household Resolution</t>
  </si>
  <si>
    <t>Poverty Rate Resolution</t>
  </si>
  <si>
    <t>A Resolution is attached if the poverty rate exceeds 40% (or 55% for Regions 11 and 13).</t>
  </si>
  <si>
    <t>For Tax-Exempt Bond Applications the resolution of no objection to satisfy requirements of 10 TAC §11.204(4) of the QAP is included</t>
  </si>
  <si>
    <t>For Tax-Exempt Bond Applications the resolution of no objection to satisfy requirements of 10 TAC §11.204(4) of the QAP is not included and will be provided under separate cover no later than the Resolutions Delivery Date described in §11.2(b) of the QAP.</t>
  </si>
  <si>
    <t>Zoning and Floodplain</t>
  </si>
  <si>
    <t>Evidence of Zoning and/or Evidence of Re-Zoning Process</t>
  </si>
  <si>
    <t>Evidence of Flood Zone Designation (FIRM or local government documentation)</t>
  </si>
  <si>
    <t>Farmland Designation</t>
  </si>
  <si>
    <t>Information is included in the ESA.</t>
  </si>
  <si>
    <t>Information is included behind this tab.</t>
  </si>
  <si>
    <t xml:space="preserve">Go to </t>
  </si>
  <si>
    <t>https://websoilsurvey.nrcs.usda.gov/app/WebSoilSurvey.aspx</t>
  </si>
  <si>
    <t>and</t>
  </si>
  <si>
    <t xml:space="preserve">• Go to “Quick Navigation”, select address and enter street address, city, and state. If the Development Site does not have a fixed address, enter the street, city and state.
• Just below where it says “Area of Interest Interactive Map” and to the left of where it says “Legend” is a row of buttons. Two at the end are labeled "AOI” for area of interest. Click the rectangle or triangle button based on the relative shape of the Development Site 
• Outline the Development Site, getting as much within the rectangle or triangle as possible.
• Select the tab for “Soil Data Explorer”, select “Land Classifications”, then select “Farmland Classification”.
• Select “View Rating”. You may need to scroll down to see it. 
• In the upper right corner, select "Printable Version". Name it if you wish, scale to "Fit to page", printed sheet size "A landscape (11" x 8.5"). Make sure the box labeled "show UTM Coordinate Ticks" is checked. Select "View".
• Save the file as a PDF and include it in the Application.
</t>
  </si>
  <si>
    <t>Site and Neighborhood Standards (New Construction/Reconstruction Direct Loan Only)</t>
  </si>
  <si>
    <r>
      <rPr>
        <b/>
        <sz val="10"/>
        <color theme="1"/>
        <rFont val="Calibri"/>
        <family val="2"/>
      </rPr>
      <t xml:space="preserve">Descriptive statement regarding promoting housing choice explains </t>
    </r>
    <r>
      <rPr>
        <b/>
        <u/>
        <sz val="10"/>
        <color theme="1"/>
        <rFont val="Calibri"/>
        <family val="2"/>
      </rPr>
      <t>HOW</t>
    </r>
    <r>
      <rPr>
        <b/>
        <sz val="10"/>
        <color theme="1"/>
        <rFont val="Calibri"/>
        <family val="2"/>
      </rPr>
      <t xml:space="preserve"> the Development will promote greater choice of housing opportunities and avoid undue concentration of assisted persons in areas containing a high proportion of low income persons.</t>
    </r>
  </si>
  <si>
    <t>DP-1 Profile of General Demographic Characteristics (2010) for census tract and city (and county if proposed site is located in a Rural Area) where the proposed Development Site is located (found using the Advanced Search option at www.census.gov).</t>
  </si>
  <si>
    <t>Educational Quality (all Applications)</t>
  </si>
  <si>
    <t xml:space="preserve">School Attendance Zone Map with Development labeled; </t>
  </si>
  <si>
    <t xml:space="preserve">TEA accountability information for each school; </t>
  </si>
  <si>
    <r>
      <rPr>
        <b/>
        <sz val="10"/>
        <color rgb="FF000000"/>
        <rFont val="Calibri"/>
        <family val="2"/>
      </rPr>
      <t xml:space="preserve">Neighborhood Risk Factors Report, if applicable, </t>
    </r>
    <r>
      <rPr>
        <b/>
        <sz val="10"/>
        <color rgb="FFFF0000"/>
        <rFont val="Calibri"/>
        <family val="2"/>
      </rPr>
      <t>is behind Tab 2</t>
    </r>
    <r>
      <rPr>
        <b/>
        <sz val="10"/>
        <color rgb="FF000000"/>
        <rFont val="Calibri"/>
        <family val="2"/>
      </rPr>
      <t>;</t>
    </r>
  </si>
  <si>
    <r>
      <rPr>
        <sz val="11"/>
        <color theme="1"/>
        <rFont val="Calibri"/>
        <family val="2"/>
      </rPr>
      <t xml:space="preserve">NOTE that consideration for Developments within zones considered ineligible by 10 TAC §11.101(b)(1)(C) would only be achieved through the waiver process as outlined in 10 TAC §11.207, and that waiver must be submitted prior to submission of the pre-application (if one is submitted) or the full application. A Neighborhood Risk Factors Report is not acceptable for ineligibility.  </t>
    </r>
    <r>
      <rPr>
        <sz val="11"/>
        <color rgb="FFFF0000"/>
        <rFont val="Calibri"/>
        <family val="2"/>
      </rPr>
      <t xml:space="preserve">If schools are the only Neighborhood Risk Factor, the Report is not required for 2021 Applications. </t>
    </r>
  </si>
  <si>
    <t xml:space="preserve"> Site Information Form Part II</t>
  </si>
  <si>
    <t>Part 1 entries are related to Concerted Revitalization Plan, and Opportunity Index points are not requested.</t>
  </si>
  <si>
    <t>If yes, skip down to select amenities under Urban or Rural, as applicable.</t>
  </si>
  <si>
    <r>
      <rPr>
        <b/>
        <sz val="10"/>
        <color rgb="FF000000"/>
        <rFont val="Calibri"/>
        <family val="2"/>
      </rPr>
      <t xml:space="preserve">Opportunity Index </t>
    </r>
    <r>
      <rPr>
        <b/>
        <i/>
        <sz val="10"/>
        <color rgb="FF000000"/>
        <rFont val="Calibri"/>
        <family val="2"/>
      </rPr>
      <t>(Competitive HTC and Direct Loan Applications Only) (10 TAC §11.9(c)(4); 10 TAC §13.6(1))</t>
    </r>
  </si>
  <si>
    <r>
      <rPr>
        <sz val="10"/>
        <color rgb="FF000000"/>
        <rFont val="Calibri"/>
        <family val="2"/>
      </rPr>
      <t xml:space="preserve">Development Site is located entirely within a census tract that has a poverty rate that is less than 20% </t>
    </r>
    <r>
      <rPr>
        <b/>
        <u/>
        <sz val="10"/>
        <color rgb="FF000000"/>
        <rFont val="Calibri"/>
        <family val="2"/>
      </rPr>
      <t>or</t>
    </r>
    <r>
      <rPr>
        <sz val="10"/>
        <color rgb="FF000000"/>
        <rFont val="Calibri"/>
        <family val="2"/>
      </rPr>
      <t xml:space="preserve"> that is less than the median poverty rate for the region, whichever is higher.</t>
    </r>
  </si>
  <si>
    <t>AND</t>
  </si>
  <si>
    <t>The census tract has a median household income rate in the two highest quartiles within the region (2 points).</t>
  </si>
  <si>
    <t>OR</t>
  </si>
  <si>
    <r>
      <rPr>
        <sz val="10"/>
        <color rgb="FF000000"/>
        <rFont val="Calibri"/>
        <family val="2"/>
      </rPr>
      <t xml:space="preserve">The census tract has a median household income in the third quartile within the region, </t>
    </r>
    <r>
      <rPr>
        <b/>
        <sz val="10"/>
        <color rgb="FF000000"/>
        <rFont val="Calibri"/>
        <family val="2"/>
      </rPr>
      <t>and</t>
    </r>
    <r>
      <rPr>
        <sz val="10"/>
        <color rgb="FF000000"/>
        <rFont val="Calibri"/>
        <family val="2"/>
      </rPr>
      <t xml:space="preserve"> is contiguous to a census tract in the first or second quartile for median household income that has a poverty rate of less than the greater of 20% or the median poverty rate for the region, without physical barriers such as (but not limited to) highways or rivers between, </t>
    </r>
    <r>
      <rPr>
        <b/>
        <sz val="10"/>
        <color rgb="FF000000"/>
        <rFont val="Calibri"/>
        <family val="2"/>
      </rPr>
      <t>and</t>
    </r>
    <r>
      <rPr>
        <sz val="10"/>
        <color rgb="FF000000"/>
        <rFont val="Calibri"/>
        <family val="2"/>
      </rPr>
      <t xml:space="preserve"> the Development Site is no more than 2 miles from the boundary between the census tracts. A map showing the Development Site, location of the border, scale showing distance, and other applicable evidence is included (1 point).</t>
    </r>
  </si>
  <si>
    <t>Contiguous Census Tract #</t>
  </si>
  <si>
    <t>Contiguous Tract Quartile</t>
  </si>
  <si>
    <r>
      <rPr>
        <sz val="10"/>
        <color rgb="FF000000"/>
        <rFont val="Calibri"/>
        <family val="2"/>
      </rPr>
      <t xml:space="preserve">Development is Urban and Development Site is within the required radius of eligible amenities or services, pursuant to §11.9(c)(4)(B)(i) of the QAP. A map showing the Development Site, scale showing radius, location of the amenities, and evidence that the amenity meets all applicable requirements of the rule, is included.                                                                                        </t>
    </r>
    <r>
      <rPr>
        <b/>
        <sz val="10"/>
        <color rgb="FF000000"/>
        <rFont val="Calibri"/>
        <family val="2"/>
      </rPr>
      <t>NOTE:  Applicants seeking points under 10 TAC §11.9(c)(4)(B)(i)(I) or (II) related to distance from a playground or transit stop must provide a map that clearly illustrates the accessible route and distance.</t>
    </r>
  </si>
  <si>
    <t>Development is Rural or USDA and Development Site is within the required distance of eligible amenities or services pursuant to §11.9(c)(4)(B)(ii) of the QAP. A map showing the Development Site, scale showing radius, location of the amenities, and evidence that the amenity meets all applicable requirements of the rule, is included.</t>
  </si>
  <si>
    <t>No members of the Applicant or Affiliates had an ownership position in a selected amenity or served on the board or staff of a nonprofit that owned or managed a selected amenity within the year preceding the Pre-Application Final Delivery Date.</t>
  </si>
  <si>
    <t>Application is seeking points for Opportunity Index.</t>
  </si>
  <si>
    <t>Total Points Claimed:</t>
  </si>
  <si>
    <t>If necessary, provide a brief summary of how the Development Site is justifying the points selected:</t>
  </si>
  <si>
    <r>
      <rPr>
        <b/>
        <sz val="10"/>
        <color rgb="FF000000"/>
        <rFont val="Calibri"/>
        <family val="2"/>
      </rPr>
      <t xml:space="preserve">Underserved Area </t>
    </r>
    <r>
      <rPr>
        <b/>
        <i/>
        <sz val="10"/>
        <color rgb="FF000000"/>
        <rFont val="Calibri"/>
        <family val="2"/>
      </rPr>
      <t>(Competitive HTC and Direct Loan Applications Only) (10 TAC §11.9(c)(5); 10 TAC §13.6(3))</t>
    </r>
  </si>
  <si>
    <r>
      <rPr>
        <b/>
        <sz val="10"/>
        <color rgb="FF000000"/>
        <rFont val="Calibri"/>
        <family val="2"/>
      </rPr>
      <t xml:space="preserve">Applications may qualify for up to five (5) points for proposed Developments located in </t>
    </r>
    <r>
      <rPr>
        <b/>
        <u/>
        <sz val="10"/>
        <color rgb="FF000000"/>
        <rFont val="Calibri"/>
        <family val="2"/>
      </rPr>
      <t>ONE</t>
    </r>
    <r>
      <rPr>
        <b/>
        <sz val="10"/>
        <color rgb="FF000000"/>
        <rFont val="Calibri"/>
        <family val="2"/>
      </rPr>
      <t xml:space="preserve"> of the following areas:</t>
    </r>
  </si>
  <si>
    <t>Wholly or partially within a Colonia (2 points);</t>
  </si>
  <si>
    <t>(Note: Not eligible if application qualifies for Opportunity Index points)</t>
  </si>
  <si>
    <t>Entirely within the boundaries of an Economically Distressed Area (1 point);</t>
  </si>
  <si>
    <t>Entirely within a census tract that does not have another Development that was awarded less than 30 years ago according to the Department’s property inventory tab of the Site Demographic Characteristics Report (4 points);</t>
  </si>
  <si>
    <t>For areas that did not score above, entirely within a census tract that does not have another Development that was awarded less than 20 years ago according to the Department’s property inventory tab of the Site Demographic Characteristics Report (3 points);</t>
  </si>
  <si>
    <t>For areas that did not score above, entirely within a census tract that does not have another Development that was awarded less than 15 years ago according to the Department’s property inventory tab of the Site Demographic Characteristics Report (2 points);</t>
  </si>
  <si>
    <t>Entirely within a census tract whose boundaries are wholly within an incorporated area and the census tract itself and all of its contiguous census tracts do not have another Development that was awarded less than 15 years ago according to the Department’s property inventory tab of the Site Demographic Characteristics Report. This item will apply in Places with a population of 100,000 or more, and will not apply in the At-Risk Set-Aside (5 points);</t>
  </si>
  <si>
    <t xml:space="preserve">Contiguous Census Tract # </t>
  </si>
  <si>
    <t>Entirely within a census tract where, according to American Community Survey 5-year Estimates, the population share of persons below the 200% federal poverty level decreased by 10% or more and where the total number of persons at or above the 200% poverty level increased by 15% or more from 2010 to 2017. This measure is referred to as the Affordable Housing Needs Indicator in the Site Demographic Characteristics Report (3 points);</t>
  </si>
  <si>
    <t>An At-risk or USDA Development placed in service 25 or more years ago, that is still occupied, and that has not yet received federal funding, or LIHTC equity, for the purposes of Rehabilitation for the Development. (3 points).</t>
  </si>
  <si>
    <t>Application is seeking points for Underserved Area.</t>
  </si>
  <si>
    <r>
      <rPr>
        <b/>
        <sz val="10"/>
        <color theme="1"/>
        <rFont val="Calibri"/>
        <family val="2"/>
      </rPr>
      <t xml:space="preserve">Proximity to Job Areas </t>
    </r>
    <r>
      <rPr>
        <b/>
        <i/>
        <sz val="10"/>
        <color theme="1"/>
        <rFont val="Calibri"/>
        <family val="2"/>
      </rPr>
      <t>(Competitive HTC Applications Only) (10 TAC §11.9(c)(7))</t>
    </r>
  </si>
  <si>
    <t>A.</t>
  </si>
  <si>
    <t>Proximity to the Urban Core</t>
  </si>
  <si>
    <r>
      <rPr>
        <sz val="10"/>
        <color theme="1"/>
        <rFont val="Calibri"/>
        <family val="2"/>
      </rPr>
      <t xml:space="preserve">Application is </t>
    </r>
    <r>
      <rPr>
        <i/>
        <sz val="10"/>
        <color theme="1"/>
        <rFont val="Calibri"/>
        <family val="2"/>
      </rPr>
      <t xml:space="preserve">not </t>
    </r>
    <r>
      <rPr>
        <sz val="10"/>
        <color theme="1"/>
        <rFont val="Calibri"/>
        <family val="2"/>
      </rPr>
      <t xml:space="preserve">in the At-Risk Set-Aside;    </t>
    </r>
    <r>
      <rPr>
        <b/>
        <sz val="10"/>
        <color theme="1"/>
        <rFont val="Calibri"/>
        <family val="2"/>
      </rPr>
      <t>AND</t>
    </r>
  </si>
  <si>
    <r>
      <rPr>
        <sz val="10"/>
        <color theme="1"/>
        <rFont val="Calibri"/>
        <family val="2"/>
      </rPr>
      <t xml:space="preserve">Population of Place is 190,000-749,999 and Development is located w/in 2 miles of the main municipal government administration building.  (6 points)             </t>
    </r>
    <r>
      <rPr>
        <b/>
        <sz val="10"/>
        <color theme="1"/>
        <rFont val="Calibri"/>
        <family val="2"/>
      </rPr>
      <t>OR</t>
    </r>
  </si>
  <si>
    <t>Population of Place is 750,000 or more and Development is located w/in 4 miles of the main municipal government administration building.  (6 points)</t>
  </si>
  <si>
    <t>B.</t>
  </si>
  <si>
    <t>Proximity to Jobs (select one)</t>
  </si>
  <si>
    <r>
      <rPr>
        <sz val="10"/>
        <color theme="1"/>
        <rFont val="Calibri"/>
        <family val="2"/>
      </rPr>
      <t xml:space="preserve">Application is </t>
    </r>
    <r>
      <rPr>
        <i/>
        <sz val="10"/>
        <color theme="1"/>
        <rFont val="Calibri"/>
        <family val="2"/>
      </rPr>
      <t xml:space="preserve">not </t>
    </r>
    <r>
      <rPr>
        <sz val="10"/>
        <color theme="1"/>
        <rFont val="Calibri"/>
        <family val="2"/>
      </rPr>
      <t xml:space="preserve">in the At-Risk </t>
    </r>
    <r>
      <rPr>
        <b/>
        <i/>
        <sz val="10"/>
        <color theme="1"/>
        <rFont val="Calibri"/>
        <family val="2"/>
      </rPr>
      <t>or</t>
    </r>
    <r>
      <rPr>
        <sz val="10"/>
        <color theme="1"/>
        <rFont val="Calibri"/>
        <family val="2"/>
      </rPr>
      <t xml:space="preserve"> USDA Set-Aside;    </t>
    </r>
    <r>
      <rPr>
        <b/>
        <sz val="10"/>
        <color theme="1"/>
        <rFont val="Calibri"/>
        <family val="2"/>
      </rPr>
      <t>AND</t>
    </r>
  </si>
  <si>
    <t>The Development is located within 1 mile of 16,500 jobs. (6 points)</t>
  </si>
  <si>
    <t>The Development is located within 1 mile of 13,500 jobs. (5 points)</t>
  </si>
  <si>
    <t>The Development is located within 1 mile of 10,500 jobs. (4 points)</t>
  </si>
  <si>
    <t>The Development is located within 1 mile of 7,500 jobs. (3 points)</t>
  </si>
  <si>
    <t>The Development is located within 1 mile of 4,500 jobs. (2 points)</t>
  </si>
  <si>
    <t>The Development is located within 1 mile of 2,000 jobs. (1 point)</t>
  </si>
  <si>
    <t>Application is seeking points for Proximity to Job Areas</t>
  </si>
  <si>
    <r>
      <rPr>
        <b/>
        <sz val="10"/>
        <color rgb="FF000000"/>
        <rFont val="Calibri"/>
        <family val="2"/>
      </rPr>
      <t>Concerted Revitalization Plan</t>
    </r>
    <r>
      <rPr>
        <b/>
        <i/>
        <sz val="10"/>
        <color rgb="FF000000"/>
        <rFont val="Calibri"/>
        <family val="2"/>
      </rPr>
      <t xml:space="preserve"> (Competitive HTC Applications Only) (10 TAC §11.9(d)(7))</t>
    </r>
  </si>
  <si>
    <t>Region:</t>
  </si>
  <si>
    <t>Application is claiming points for a Concerted Revitalization Plan (CRP). (Up to 7 points).</t>
  </si>
  <si>
    <t>No points were claimed for Opportunity Index.</t>
  </si>
  <si>
    <t>Applicant has selected amenities in the Opportunity Index section and included documentation in the CRP packet.</t>
  </si>
  <si>
    <r>
      <rPr>
        <sz val="10"/>
        <color theme="1"/>
        <rFont val="Calibri"/>
        <family val="2"/>
      </rPr>
      <t xml:space="preserve">The CRP Packet has been completed </t>
    </r>
    <r>
      <rPr>
        <b/>
        <sz val="10"/>
        <color rgb="FFFF0000"/>
        <rFont val="Calibri"/>
        <family val="2"/>
      </rPr>
      <t>and is included behind Tab 10</t>
    </r>
    <r>
      <rPr>
        <sz val="10"/>
        <color theme="1"/>
        <rFont val="Calibri"/>
        <family val="2"/>
      </rPr>
      <t>.</t>
    </r>
  </si>
  <si>
    <t>Application is seeking points for Concerted Revitalization.</t>
  </si>
  <si>
    <r>
      <rPr>
        <b/>
        <sz val="10"/>
        <color rgb="FF000000"/>
        <rFont val="Calibri"/>
        <family val="2"/>
      </rPr>
      <t xml:space="preserve">Declared Disaster Area </t>
    </r>
    <r>
      <rPr>
        <b/>
        <i/>
        <sz val="10"/>
        <color rgb="FF000000"/>
        <rFont val="Calibri"/>
        <family val="2"/>
      </rPr>
      <t>(Competitive HTC Applications ONLY) (10 TAC §11.9(d)(3))</t>
    </r>
  </si>
  <si>
    <t>Development is located in an area that qualifies as a Declared Disaster Area as defined in §11.9(d)(3). (10 points)</t>
  </si>
  <si>
    <t>Application is seeking points for Declared Disaster Area.</t>
  </si>
  <si>
    <r>
      <rPr>
        <b/>
        <sz val="10"/>
        <color rgb="FF000000"/>
        <rFont val="Calibri"/>
        <family val="2"/>
      </rPr>
      <t xml:space="preserve">Readiness to Proceed in Disaster Impacted Counties </t>
    </r>
    <r>
      <rPr>
        <b/>
        <i/>
        <sz val="10"/>
        <color rgb="FF000000"/>
        <rFont val="Calibri"/>
        <family val="2"/>
      </rPr>
      <t>(Competitive HTC Applications ONLY) (10 TAC §11.9(c)(8))</t>
    </r>
  </si>
  <si>
    <t>Due to uncertainty linked to the COVID-19 pandemic, scoring for all Applicants under this item is suspended (no points may be requested, nor will they be awarded) for 2021 HTC Applications.</t>
  </si>
  <si>
    <t>Application meets all of the following requirements: (5 points)</t>
  </si>
  <si>
    <t>Application is for a proposed Development located in a county declared by FEMA to be eligible for individual assistance within three years preceding December 1, 2019.</t>
  </si>
  <si>
    <t>Application includes a certification that the Applicant will close all financing on or before the last business day in November, 2020.</t>
  </si>
  <si>
    <t>Application includes acknowledgement from all lenders and the syndicator of the required closing date.</t>
  </si>
  <si>
    <t>Application includes a certification that the Applicant will fully execute the construction contract on or before the last business day in November, 2020.</t>
  </si>
  <si>
    <t>Application includes evidence that appropriate zoning will be in place at award.</t>
  </si>
  <si>
    <t>Application includes a DETAILED narrative description of each piece of evidence provided that is not specifically requested and how that evidence proves that the Applicant will have appropriate zoning at award and will close all financing and fully execute the construction contract on or before the last business day of November, 2020.</t>
  </si>
  <si>
    <t>Applicant understands that failure to close all financing and/or fully execute the construction contract on or before the last business day in November, 2019 will result in penalty under 10 TAC §11.9(f), as determined solely by the Board.</t>
  </si>
  <si>
    <t>Application is seeking points for Readiness to Proceed.</t>
  </si>
  <si>
    <t>ESC</t>
  </si>
  <si>
    <t>public hike/bike trail or park w/playground (1 point)(.5 mile)</t>
  </si>
  <si>
    <t>1st</t>
  </si>
  <si>
    <t>Statewide</t>
  </si>
  <si>
    <t>public transportation route (1 point)</t>
  </si>
  <si>
    <t>public transportation route (2 points)</t>
  </si>
  <si>
    <t>full service grocery store (1 point)(2 miles)</t>
  </si>
  <si>
    <t>pharmacy (1 point)(2 miles)</t>
  </si>
  <si>
    <t>health-related facility (1 point)(4 miles)</t>
  </si>
  <si>
    <t>licensed center serving children (1 point)(3 miles)</t>
  </si>
  <si>
    <r>
      <rPr>
        <sz val="11"/>
        <color theme="1"/>
        <rFont val="Calibri"/>
        <family val="2"/>
      </rPr>
      <t xml:space="preserve">census tract with crime rate of </t>
    </r>
    <r>
      <rPr>
        <sz val="11"/>
        <color rgb="FF000000"/>
        <rFont val="Calibri"/>
        <family val="2"/>
      </rPr>
      <t>≤</t>
    </r>
    <r>
      <rPr>
        <sz val="11"/>
        <color theme="1"/>
        <rFont val="Calibri"/>
        <family val="2"/>
      </rPr>
      <t>26 per 1k persons (1 point)</t>
    </r>
  </si>
  <si>
    <t>public library (1 point)(2 miles)</t>
  </si>
  <si>
    <t>university or community college (1 point)(6 miles)</t>
  </si>
  <si>
    <t>census tract with ≥27% associate degrees adults ≥25 (1 point)</t>
  </si>
  <si>
    <t>indoor recreation facility available to public (1 point)(2 miles)</t>
  </si>
  <si>
    <t>outdoor recreation facility available to public (1 point)(2 miles)</t>
  </si>
  <si>
    <t xml:space="preserve"> </t>
  </si>
  <si>
    <t>community, civic or service organization (1 point)(2 miles)</t>
  </si>
  <si>
    <t>delivered meals service (1 point)</t>
  </si>
  <si>
    <t>A or B-rated public school (1 point)</t>
  </si>
  <si>
    <t>full service grocery store (1 point)(5 miles)</t>
  </si>
  <si>
    <t>pharmacy (1 point)(5 miles)</t>
  </si>
  <si>
    <t>health-related facility (1 point)(5 miles)</t>
  </si>
  <si>
    <t>licensed center serving children (1 point)(5 miles)</t>
  </si>
  <si>
    <t>census tract with crime rate of ≤26 per 1k persons (1 point)</t>
  </si>
  <si>
    <t>public library (1 point)(5 miles)</t>
  </si>
  <si>
    <t>public park w/playground (1 point)(5 miles)</t>
  </si>
  <si>
    <t>university or community college (1 point)(15 miles)</t>
  </si>
  <si>
    <t>indoor recreation facility available to public (1 point)(4 miles)</t>
  </si>
  <si>
    <t>outdoor recreation facility available to public (1 point) (4 miles)</t>
  </si>
  <si>
    <t>community, civic or service organization (1 point)(4 miles)</t>
  </si>
  <si>
    <t>Supporting Documentation for the Site Information Form Part II</t>
  </si>
  <si>
    <t>Opportunity Index (Competitive HTC and Direct Loan Only)</t>
  </si>
  <si>
    <t>Map with Development Site boundaries indicated, relative to census tract boundaries</t>
  </si>
  <si>
    <t>Map with Development Site boundaries indicated, relative to census tract boundaries; and contiguous census tract with evidence of no physical barriers between the tracts</t>
  </si>
  <si>
    <t>Map(s) of Community Assets with Development, radius, and each asset labeled</t>
  </si>
  <si>
    <t>Distances are measured from the nearest boundary of the Development Site to the nearest boundary of the property or easement containing the facility, unless otherwise noted. All measurements include ingress/egress and any easements</t>
  </si>
  <si>
    <t>For each amenity, supporting documentation to evidence how the amenity meets each requirement of the rules.</t>
  </si>
  <si>
    <r>
      <rPr>
        <sz val="10"/>
        <color rgb="FF000000"/>
        <rFont val="Calibri"/>
        <family val="2"/>
      </rPr>
      <t xml:space="preserve">NOTE:  Per the rule, regular and recurring substantive services provided by community, civic or service organization must be beyond exclusively congregational or member-affiliated activities.  For this item, you must evidence the organization's service activity </t>
    </r>
    <r>
      <rPr>
        <u/>
        <sz val="10"/>
        <color rgb="FF000000"/>
        <rFont val="Calibri"/>
        <family val="2"/>
      </rPr>
      <t>in the community</t>
    </r>
    <r>
      <rPr>
        <sz val="10"/>
        <color rgb="FF000000"/>
        <rFont val="Calibri"/>
        <family val="2"/>
      </rPr>
      <t xml:space="preserve">.  </t>
    </r>
  </si>
  <si>
    <t xml:space="preserve"> Map(s) showing the accessible route and distance to a playground or transit stop</t>
  </si>
  <si>
    <t>Print-out from DFPS website confirming daycare licensed to serve relevant age groups</t>
  </si>
  <si>
    <t>(http://www.dfps.state.tx.us/Child_Care/Search_Texas_Child_Care/ppFacilitySearchDayCare.asp)</t>
  </si>
  <si>
    <t>Crime rate information for census tract from Neighborhood Scout or local data source dated after October 1, 2020, including the computation used to determine the crime rate</t>
  </si>
  <si>
    <t>(https://www.neighborhoodscout.com)</t>
  </si>
  <si>
    <t>Print-out from THECB website confirming accreditation of university or community college</t>
  </si>
  <si>
    <t>http://www.txhighereddata.org/Interactive/Institutions.cfm</t>
  </si>
  <si>
    <t>Evidence amenity is operational or has started site work (for instance: website postings, news paper ads, etc.); evidence of costs or membership fees, age restrictions, as applicable</t>
  </si>
  <si>
    <t>Evidence of Underserved Area (Competitive HTC and Direct Loan Only)</t>
  </si>
  <si>
    <t xml:space="preserve">For Colonia:  </t>
  </si>
  <si>
    <r>
      <rPr>
        <sz val="10"/>
        <color rgb="FF000000"/>
        <rFont val="Calibri"/>
        <family val="2"/>
      </rPr>
      <t xml:space="preserve">Evidence from Attorney General of Colonia boundaries; </t>
    </r>
    <r>
      <rPr>
        <i/>
        <sz val="10"/>
        <color rgb="FF000000"/>
        <rFont val="Calibri"/>
        <family val="2"/>
      </rPr>
      <t xml:space="preserve">and </t>
    </r>
  </si>
  <si>
    <t>https://www.texasattorneygeneral.gov/cpd/colonias</t>
  </si>
  <si>
    <r>
      <rPr>
        <sz val="10"/>
        <color rgb="FF000000"/>
        <rFont val="Calibri"/>
        <family val="2"/>
      </rPr>
      <t xml:space="preserve">Letter from the appropriate local government official or other evidence that the colonia lacks infrastructure and the Development will enable the current dwellings to connect to such infrastructure; </t>
    </r>
    <r>
      <rPr>
        <i/>
        <sz val="10"/>
        <color rgb="FF000000"/>
        <rFont val="Calibri"/>
        <family val="2"/>
      </rPr>
      <t>and</t>
    </r>
  </si>
  <si>
    <t>Map showing development site boundaries, relative to Colonia boundaries, and distance from Rio Grande river border.</t>
  </si>
  <si>
    <t xml:space="preserve">For Economically Distressed Areas:  </t>
  </si>
  <si>
    <t>http://www.twdb.texas.gov/financial/programs/EDAP/index.asp</t>
  </si>
  <si>
    <r>
      <rPr>
        <sz val="10"/>
        <color rgb="FF000000"/>
        <rFont val="Calibri"/>
        <family val="2"/>
      </rPr>
      <t xml:space="preserve">Documentation indicating the boundaries of the EDA and evidence of a Texas Water Development Board award within the last five years; </t>
    </r>
    <r>
      <rPr>
        <i/>
        <sz val="10"/>
        <color rgb="FF000000"/>
        <rFont val="Calibri"/>
        <family val="2"/>
      </rPr>
      <t>and</t>
    </r>
  </si>
  <si>
    <t>Map showing development site boundaries, relative to EDA boundaries.</t>
  </si>
  <si>
    <t>For other items:</t>
  </si>
  <si>
    <t>Development must be awarded January 1, 2006 or earlier for 15-year threshold, January 1, 2001 or earlier for the 20-year threshold, and January 1, 1991 or earlier for 30-year threshold, as listed in the "Board Approval" column of the Property Inventory tab of the Site Demographic Characteristics Report.</t>
  </si>
  <si>
    <t>Report posted on the Department's website at</t>
  </si>
  <si>
    <t>Map with census tract boundaries indicated, relative to boundaries of incorporated area, if applicable.</t>
  </si>
  <si>
    <t>Map with all contiguous census tracts, if applicable</t>
  </si>
  <si>
    <t>Evidence Development was placed in service 25 or more years ago</t>
  </si>
  <si>
    <t>Evidence Development is still occupied. Submit any rent roll separate from the Application)</t>
  </si>
  <si>
    <t>Evidence or statement that Development has not received federal funding or LIHTC equity for Rehab</t>
  </si>
  <si>
    <t>Proximity to Job Areas  (Competitive HTC Only)</t>
  </si>
  <si>
    <t>Proximity to Urban Core</t>
  </si>
  <si>
    <t>Map with the appropriate radius, City Hall location, and evidence of meetings regularly scheduled for City Council, City Commission, or similar governing body.</t>
  </si>
  <si>
    <t>Proximity to Jobs</t>
  </si>
  <si>
    <t>US Census’ OnTheMap report, the 2017 data set, indicating only the 2017 data set will be used, unless a newer data set is posted to the US Census Website on or before October 1, 2020. (See the 2021 Application Manual for directions)</t>
  </si>
  <si>
    <t>Concerted Revitalization Plan (Competitive HTC Only)</t>
  </si>
  <si>
    <r>
      <rPr>
        <sz val="10"/>
        <color rgb="FF000000"/>
        <rFont val="Calibri"/>
        <family val="2"/>
      </rPr>
      <t xml:space="preserve">CRP Packet, including backup documentation for amenities </t>
    </r>
    <r>
      <rPr>
        <sz val="10"/>
        <color rgb="FFFF0000"/>
        <rFont val="Calibri"/>
        <family val="2"/>
      </rPr>
      <t>is inserted behind this tab.</t>
    </r>
  </si>
  <si>
    <t>Declared Disaster Area:  (Competitive HTC Only)</t>
  </si>
  <si>
    <t xml:space="preserve">The county in which the Development Site is located is listed on the 2021 List of Declared Disaster Areas (no further documentation is required). </t>
  </si>
  <si>
    <t>The List of Declared Disaster Areas is posted on the Department's website at</t>
  </si>
  <si>
    <t>Applicant believes the county in which the Development Site is located was omitted from the list and should be listed. Application includes evidence that the Development Site is located in an area declared to be a disaster area under Tex. Gov’t Code §418.014 at any time within the two-year period preceding the date of Application submission.</t>
  </si>
  <si>
    <t>Readiness to Proceed  (Competitive HTC Only)</t>
  </si>
  <si>
    <t xml:space="preserve">Evidence Development Site is located is in a county declared by FEMA to be a disaster area eligible for individual assistance at some point since December 1, 2016 (only required if county is not included on the list and Applicant believes it should be). </t>
  </si>
  <si>
    <t>Certification regarding closing deadline</t>
  </si>
  <si>
    <t>Acknowledgement(s) of  closing deadline from lenders and syndicator</t>
  </si>
  <si>
    <t>Certification regarding construction contract signing deadline</t>
  </si>
  <si>
    <t>Evidence that appropriate zoning will be in place at award (July 23, 2020).</t>
  </si>
  <si>
    <t xml:space="preserve">Each piece of evidence provided that is not listed above must be accompanied by a detailed narrative describing how that piece of evidence will allow the Applicant to meet the requirements.  </t>
  </si>
  <si>
    <t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t>
  </si>
  <si>
    <t>Other, describe</t>
  </si>
  <si>
    <t xml:space="preserve">Effective date of Contract or Option: </t>
  </si>
  <si>
    <t>[Ground lease, condominium, master lease, etc..]</t>
  </si>
  <si>
    <r>
      <rPr>
        <b/>
        <sz val="10"/>
        <color theme="1"/>
        <rFont val="Calibri"/>
        <family val="2"/>
      </rPr>
      <t xml:space="preserve">If the property was or will be purchased in advance of an Application being submitted or is anticipated to be purchased while an Application is under review by the Department, please explain the circumstances that necessitated the purchase in the box below.  </t>
    </r>
    <r>
      <rPr>
        <b/>
        <i/>
        <sz val="10"/>
        <color theme="1"/>
        <rFont val="Calibri"/>
        <family val="2"/>
      </rPr>
      <t>Note that purchase prior to contract may make the Development ineligible for Direct Loan</t>
    </r>
    <r>
      <rPr>
        <b/>
        <sz val="10"/>
        <color theme="1"/>
        <rFont val="Calibri"/>
        <family val="2"/>
      </rPr>
      <t>:</t>
    </r>
  </si>
  <si>
    <r>
      <rPr>
        <b/>
        <sz val="10"/>
        <color rgb="FF000000"/>
        <rFont val="Calibri"/>
        <family val="2"/>
      </rPr>
      <t xml:space="preserve">Ingress/Egress and Easements </t>
    </r>
    <r>
      <rPr>
        <b/>
        <i/>
        <sz val="10"/>
        <color rgb="FF000000"/>
        <rFont val="Calibri"/>
        <family val="2"/>
      </rPr>
      <t xml:space="preserve">[10 TAC §11.204(10)(D)] </t>
    </r>
  </si>
  <si>
    <r>
      <rPr>
        <b/>
        <sz val="10"/>
        <color rgb="FF000000"/>
        <rFont val="Calibri"/>
        <family val="2"/>
      </rPr>
      <t>Re-platting or Vacating Requirement</t>
    </r>
    <r>
      <rPr>
        <b/>
        <i/>
        <sz val="10"/>
        <color rgb="FF000000"/>
        <rFont val="Calibri"/>
        <family val="2"/>
      </rPr>
      <t xml:space="preserve"> [10 TAC §11.204(10)(E)] </t>
    </r>
  </si>
  <si>
    <t>Control of the entire proposed Development Site requires that a  right of way be vacated, and evidence that the vacation/re-platting process has started is included.</t>
  </si>
  <si>
    <r>
      <rPr>
        <b/>
        <sz val="10"/>
        <color rgb="FF000000"/>
        <rFont val="Calibri"/>
        <family val="2"/>
      </rPr>
      <t xml:space="preserve">30% increase in Eligible Basis "Boost" </t>
    </r>
    <r>
      <rPr>
        <b/>
        <i/>
        <sz val="10"/>
        <color rgb="FF000000"/>
        <rFont val="Calibri"/>
        <family val="2"/>
      </rPr>
      <t xml:space="preserve">(9% and 4% HTC Only) [10 TAC §11.4(c)] </t>
    </r>
  </si>
  <si>
    <r>
      <rPr>
        <sz val="9"/>
        <color theme="1"/>
        <rFont val="Calibri"/>
        <family val="2"/>
      </rPr>
      <t>†</t>
    </r>
    <r>
      <rPr>
        <sz val="9"/>
        <color theme="1"/>
        <rFont val="Calibri"/>
        <family val="2"/>
      </rPr>
      <t>Rehabilitation Developments located in a QCT with 20 percent or greater Housing Tax Credit Units per total households are eligible to qualify for the boost and are not required to obtain such a resolution from the Governing Body.</t>
    </r>
  </si>
  <si>
    <r>
      <rPr>
        <sz val="10"/>
        <color rgb="FF000000"/>
        <rFont val="Calibri"/>
        <family val="2"/>
      </rPr>
      <t xml:space="preserve">Rural Development </t>
    </r>
    <r>
      <rPr>
        <b/>
        <sz val="10"/>
        <color rgb="FF000000"/>
        <rFont val="Calibri"/>
        <family val="2"/>
      </rPr>
      <t>(Competitive HTC only)</t>
    </r>
  </si>
  <si>
    <r>
      <rPr>
        <sz val="10"/>
        <color rgb="FF000000"/>
        <rFont val="Calibri"/>
        <family val="2"/>
      </rPr>
      <t xml:space="preserve">Development is entirely Supportive Housing </t>
    </r>
    <r>
      <rPr>
        <b/>
        <sz val="10"/>
        <color rgb="FF000000"/>
        <rFont val="Calibri"/>
        <family val="2"/>
      </rPr>
      <t>(Competitive HTC Only)</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</si>
  <si>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</si>
  <si>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r>
      <rPr>
        <sz val="10"/>
        <color rgb="FF000000"/>
        <rFont val="Calibri"/>
        <family val="2"/>
      </rPr>
      <t xml:space="preserve">Development elects to restrict 10% of units at 30% AMI. These units may not be used to meet any scoring criteria, or used to meet any Multifamily Direct Loan program requirement. </t>
    </r>
    <r>
      <rPr>
        <b/>
        <sz val="10"/>
        <color rgb="FF000000"/>
        <rFont val="Calibri"/>
        <family val="2"/>
      </rPr>
      <t xml:space="preserve"> (Competitive HTC only)</t>
    </r>
  </si>
  <si>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</si>
  <si>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r>
      <rPr>
        <sz val="10"/>
        <color rgb="FF000000"/>
        <rFont val="Calibri"/>
        <family val="2"/>
      </rPr>
      <t>Development is located in a Qualified Opportunity Zone designated under the Bipartisan Budget Act of 2018 (H.R. 1892).</t>
    </r>
    <r>
      <rPr>
        <b/>
        <sz val="10"/>
        <color rgb="FF000000"/>
        <rFont val="Calibri"/>
        <family val="2"/>
      </rPr>
      <t xml:space="preserve"> (Competitive HTC only)</t>
    </r>
  </si>
  <si>
    <r>
      <rPr>
        <b/>
        <sz val="16"/>
        <color theme="1"/>
        <rFont val="Calibri"/>
        <family val="2"/>
      </rPr>
      <t xml:space="preserve">Support Documentation from </t>
    </r>
    <r>
      <rPr>
        <b/>
        <u/>
        <sz val="16"/>
        <color theme="1"/>
        <rFont val="Calibri"/>
        <family val="2"/>
      </rPr>
      <t xml:space="preserve">Site Information Part III </t>
    </r>
    <r>
      <rPr>
        <b/>
        <sz val="16"/>
        <color theme="1"/>
        <rFont val="Calibri"/>
        <family val="2"/>
      </rPr>
      <t>Should be Included Behind this Tab.</t>
    </r>
  </si>
  <si>
    <t>Site Control Documentation</t>
  </si>
  <si>
    <t>Evidence of Site Control as described in 10 TAC §11.204(10)</t>
  </si>
  <si>
    <t>Recorded warranty deed, includes corresponding executed settlement statement (or functional equivalent).</t>
  </si>
  <si>
    <t>Contract or option for lease (must include language required by 10 TAC §13.5(e) if requesting Direct Loan funds).</t>
  </si>
  <si>
    <t>Contract for sale or option for purchase (must include language required by 10 TAC §13.5(e) if requesting Direct Loan funds).</t>
  </si>
  <si>
    <t>If other form of site control, complete documentation is provided</t>
  </si>
  <si>
    <t>If Identity of Interest, includes documentation described in 10 TAC §11.302(e)(1)(B)(ii), as applicable.</t>
  </si>
  <si>
    <t>Ingress/Egress and Easements</t>
  </si>
  <si>
    <t>Documentation required by 10 TAC §11.204(10)(D) is included, as applicable.</t>
  </si>
  <si>
    <t>Re-platting or Vacating Requirement</t>
  </si>
  <si>
    <t>Documentation required by 10 TAC §11.204(10)(E) is included, as applicable.</t>
  </si>
  <si>
    <t>Title Commitment or Policy</t>
  </si>
  <si>
    <t>Documentation required by 10 TAC §11.204(12) is included.</t>
  </si>
  <si>
    <t>Increase in Eligible Basis (30% Boost)</t>
  </si>
  <si>
    <t>Resolution from the Governing Body of the appropriate municipality or county allowing the construction of the Development, if applicable.</t>
  </si>
  <si>
    <t>Census tract map that includes the 11-digit census tract number and clearly shows that the proposed Development is located within a QCT, if applicable.</t>
  </si>
  <si>
    <t>SADDA map clearly showing the Development is located within the boundaries of a SADDA, if applicable.</t>
  </si>
  <si>
    <t>Census tract map that includes the 11-digit census tract number and clearly shows that the proposed Development is located within the boundaries of a Qualified Opportunity Zone, if applicable.</t>
  </si>
  <si>
    <t xml:space="preserve">List of Opportunity Zones can be found at :  </t>
  </si>
  <si>
    <t xml:space="preserve">https://www.cdfifund.gov/Pages/Opportunity-Zones.aspx </t>
  </si>
  <si>
    <t>https://opportunityzones.hud.gov/resources/map</t>
  </si>
  <si>
    <t>If QCT or SADDA designation is not for the current year and 30% boost is being claimed, a certification that meets the requirements of §11.(c)(4) of the QAP is provided behind this tab.</t>
  </si>
  <si>
    <t>Multiple Site Information Form</t>
  </si>
  <si>
    <r>
      <rPr>
        <sz val="10"/>
        <color theme="1"/>
        <rFont val="Calibri"/>
        <family val="2"/>
      </rPr>
      <t xml:space="preserve">This exhibit is required if a development site is assembled by aggregating noncontiguous tracts conveyed by one contract, or tracts conveyed by more than one contract whether contiguous or not. For each contract, list the address, legal description and acreage of each tract. The sum of the acreages must equal or exceed the acreage of the corresponding site plan(s) before dedications and other foreseeable reductions. Provide a reconciliation of any discrepancy (dedications, takings, reserves for other uses, etc.). </t>
    </r>
    <r>
      <rPr>
        <b/>
        <i/>
        <sz val="10"/>
        <color theme="1"/>
        <rFont val="Calibri"/>
        <family val="2"/>
      </rPr>
      <t>Behind this form, provide a plat of the acquisitions that correspond to each distinct development site. The plat should state the dimensions of each tract and identify the address, legal description and acreage. If the development site boundaries do not match the boundaries of the platted acquisitions, provide an overlay plat of the development site.</t>
    </r>
  </si>
  <si>
    <t>Contract Number</t>
  </si>
  <si>
    <t>Acreage</t>
  </si>
  <si>
    <t>Date of Sale</t>
  </si>
  <si>
    <t>Street Address</t>
  </si>
  <si>
    <t>Contact Name for Seller</t>
  </si>
  <si>
    <t>Name of Seller Entity</t>
  </si>
  <si>
    <t>Only list if owner has owned &lt;36 mos.</t>
  </si>
  <si>
    <t>Contact Name for Previous Seller</t>
  </si>
  <si>
    <t>Name of Previous Seller Entity</t>
  </si>
  <si>
    <t>Seller Address</t>
  </si>
  <si>
    <t>Is the seller affiliated with the Applicant, Principal, sponsor, or Development Team?</t>
  </si>
  <si>
    <t>If yes above, describe relationship:</t>
  </si>
  <si>
    <t>Contract includes more than one tract/lot.  Address, legal description, and acreage are below.</t>
  </si>
  <si>
    <t>a.</t>
  </si>
  <si>
    <t xml:space="preserve">Abbreviated Legal </t>
  </si>
  <si>
    <t>b.</t>
  </si>
  <si>
    <t>c.</t>
  </si>
  <si>
    <t>Elected Officials</t>
  </si>
  <si>
    <r>
      <rPr>
        <sz val="11"/>
        <color theme="1"/>
        <rFont val="Calibri"/>
        <family val="2"/>
      </rPr>
      <t xml:space="preserve">Elected officials </t>
    </r>
    <r>
      <rPr>
        <b/>
        <i/>
        <sz val="11"/>
        <color theme="1"/>
        <rFont val="Calibri"/>
        <family val="2"/>
      </rPr>
      <t xml:space="preserve">were identified in the </t>
    </r>
    <r>
      <rPr>
        <b/>
        <i/>
        <sz val="11"/>
        <color rgb="FF000000"/>
        <rFont val="Calibri"/>
        <family val="2"/>
      </rPr>
      <t>Pre-Application</t>
    </r>
    <r>
      <rPr>
        <sz val="11"/>
        <color theme="1"/>
        <rFont val="Calibri"/>
        <family val="2"/>
      </rPr>
      <t>, and there have been no changes.</t>
    </r>
  </si>
  <si>
    <r>
      <rPr>
        <sz val="11"/>
        <color theme="1"/>
        <rFont val="Calibri"/>
        <family val="2"/>
      </rPr>
      <t xml:space="preserve">(If box above is checked, the rest of the form may be left </t>
    </r>
    <r>
      <rPr>
        <b/>
        <i/>
        <sz val="11"/>
        <color rgb="FF000000"/>
        <rFont val="Calibri"/>
        <family val="2"/>
      </rPr>
      <t>BLANK</t>
    </r>
    <r>
      <rPr>
        <sz val="11"/>
        <color theme="1"/>
        <rFont val="Calibri"/>
        <family val="2"/>
      </rPr>
      <t>.)</t>
    </r>
  </si>
  <si>
    <r>
      <rPr>
        <sz val="11"/>
        <color theme="1"/>
        <rFont val="Calibri"/>
        <family val="2"/>
      </rPr>
      <t xml:space="preserve">Elected officials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and information regarding notifications or re-notifications is entered below.</t>
    </r>
  </si>
  <si>
    <r>
      <rPr>
        <b/>
        <i/>
        <sz val="11"/>
        <color rgb="FF000000"/>
        <rFont val="Calibri"/>
        <family val="2"/>
      </rPr>
      <t>No Pre-Application was submitted</t>
    </r>
    <r>
      <rPr>
        <b/>
        <i/>
        <sz val="11"/>
        <color theme="1"/>
        <rFont val="Calibri"/>
        <family val="2"/>
      </rPr>
      <t>.</t>
    </r>
  </si>
  <si>
    <t>Please identify all elected officials which represent the Development Site.</t>
  </si>
  <si>
    <t>** US Representative</t>
  </si>
  <si>
    <t>District</t>
  </si>
  <si>
    <t>** While Applicants are not required to notify US Representatives, the Department is required to notify them. Therefore, Applicant must identify the appropriate US Representative of the district containing the Development.</t>
  </si>
  <si>
    <t>State Senator</t>
  </si>
  <si>
    <t>State Representative</t>
  </si>
  <si>
    <t>Support Letter</t>
  </si>
  <si>
    <t>City Mayor</t>
  </si>
  <si>
    <t>County Judge</t>
  </si>
  <si>
    <t>School Superintendent</t>
  </si>
  <si>
    <t>District Name</t>
  </si>
  <si>
    <t>Presiding officer of Board of Trustees</t>
  </si>
  <si>
    <t>District/Precinct</t>
  </si>
  <si>
    <t>Email or Phone</t>
  </si>
  <si>
    <t>Elected Officials (Continued)</t>
  </si>
  <si>
    <t>Included with Application</t>
  </si>
  <si>
    <t>City Council Member</t>
  </si>
  <si>
    <t>Not included with Application</t>
  </si>
  <si>
    <t>County Commissioner</t>
  </si>
  <si>
    <t>Neighborhood Organizations</t>
  </si>
  <si>
    <r>
      <rPr>
        <sz val="11"/>
        <color theme="1"/>
        <rFont val="Calibri"/>
        <family val="2"/>
      </rPr>
      <t xml:space="preserve">Organizations </t>
    </r>
    <r>
      <rPr>
        <b/>
        <i/>
        <sz val="11"/>
        <color theme="1"/>
        <rFont val="Calibri"/>
        <family val="2"/>
      </rPr>
      <t>were identified in the Pre-Application</t>
    </r>
    <r>
      <rPr>
        <sz val="11"/>
        <color theme="1"/>
        <rFont val="Calibri"/>
        <family val="2"/>
      </rPr>
      <t xml:space="preserve">, and there have been no changes. </t>
    </r>
  </si>
  <si>
    <r>
      <rPr>
        <sz val="11"/>
        <color theme="1"/>
        <rFont val="Calibri"/>
        <family val="2"/>
      </rPr>
      <t xml:space="preserve">(If above is checked, the rest of the form may be left </t>
    </r>
    <r>
      <rPr>
        <b/>
        <i/>
        <sz val="11"/>
        <color rgb="FF000000"/>
        <rFont val="Calibri"/>
        <family val="2"/>
      </rPr>
      <t>BLANK</t>
    </r>
    <r>
      <rPr>
        <sz val="11"/>
        <color rgb="FF000000"/>
        <rFont val="Calibri"/>
        <family val="2"/>
      </rPr>
      <t>)</t>
    </r>
  </si>
  <si>
    <r>
      <rPr>
        <sz val="11"/>
        <color theme="1"/>
        <rFont val="Calibri"/>
        <family val="2"/>
      </rPr>
      <t xml:space="preserve">Organizations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xml:space="preserve">, and information regarding notifications or re-notifications is entered below.  </t>
    </r>
    <r>
      <rPr>
        <b/>
        <sz val="11"/>
        <color theme="1"/>
        <rFont val="Calibri"/>
        <family val="2"/>
      </rPr>
      <t>Insert an explanation beind this tab.</t>
    </r>
  </si>
  <si>
    <r>
      <rPr>
        <b/>
        <i/>
        <sz val="11"/>
        <color rgb="FF000000"/>
        <rFont val="Calibri"/>
        <family val="2"/>
      </rPr>
      <t>No Pre-Application was submitted</t>
    </r>
    <r>
      <rPr>
        <b/>
        <i/>
        <sz val="11"/>
        <color theme="1"/>
        <rFont val="Calibri"/>
        <family val="2"/>
      </rPr>
      <t>.</t>
    </r>
  </si>
  <si>
    <r>
      <rPr>
        <sz val="11"/>
        <color theme="1"/>
        <rFont val="Calibri"/>
        <family val="2"/>
      </rPr>
      <t>Identify all Neighborhood Organizations on record with the county or Texas Secretary of State</t>
    </r>
    <r>
      <rPr>
        <b/>
        <sz val="11"/>
        <color theme="1"/>
        <rFont val="Calibri"/>
        <family val="2"/>
      </rPr>
      <t xml:space="preserve"> as of 30 days prior to the beginning of the Application Acceptance Period, and whose boundaries include the proposed </t>
    </r>
    <r>
      <rPr>
        <sz val="11"/>
        <color theme="1"/>
        <rFont val="Calibri"/>
        <family val="2"/>
      </rPr>
      <t xml:space="preserve">Development Site as of submission of the Application. </t>
    </r>
  </si>
  <si>
    <t>Name of Organization</t>
  </si>
  <si>
    <t>Fax or Email</t>
  </si>
  <si>
    <t>Neighborhood Organizations (Continued)</t>
  </si>
  <si>
    <t>11.</t>
  </si>
  <si>
    <t>CERTIFICATION OF NOTIFICATIONS (ALL PROGRAMS)</t>
  </si>
  <si>
    <r>
      <rPr>
        <b/>
        <sz val="10"/>
        <color theme="1"/>
        <rFont val="Calibri"/>
        <family val="2"/>
      </rPr>
      <t>Pursuant to 10 TAC §11.203 of the Qualified Allocation Plan, evidence of notifications includes this sworn affidavit, and the Elected Officials and Neighborhood Organizations</t>
    </r>
    <r>
      <rPr>
        <b/>
        <i/>
        <sz val="10"/>
        <color theme="1"/>
        <rFont val="Calibri"/>
        <family val="2"/>
      </rPr>
      <t xml:space="preserve"> </t>
    </r>
    <r>
      <rPr>
        <b/>
        <sz val="10"/>
        <color theme="1"/>
        <rFont val="Calibri"/>
        <family val="2"/>
      </rPr>
      <t xml:space="preserve">Forms.  All Applicants must </t>
    </r>
    <r>
      <rPr>
        <b/>
        <u/>
        <sz val="10"/>
        <color theme="1"/>
        <rFont val="Calibri"/>
        <family val="2"/>
      </rPr>
      <t>complete Parts 1 through 4 below</t>
    </r>
    <r>
      <rPr>
        <b/>
        <sz val="10"/>
        <color theme="1"/>
        <rFont val="Calibri"/>
        <family val="2"/>
      </rPr>
      <t>:</t>
    </r>
  </si>
  <si>
    <r>
      <rPr>
        <b/>
        <sz val="10"/>
        <color theme="1"/>
        <rFont val="Calibri"/>
        <family val="2"/>
      </rPr>
      <t>Part 1.</t>
    </r>
    <r>
      <rPr>
        <sz val="10"/>
        <color theme="1"/>
        <rFont val="Calibri"/>
        <family val="2"/>
      </rPr>
      <t xml:space="preserve"> </t>
    </r>
  </si>
  <si>
    <r>
      <rPr>
        <b/>
        <sz val="10"/>
        <color theme="1"/>
        <rFont val="Calibri"/>
        <family val="2"/>
      </rPr>
      <t xml:space="preserve">Notifications made at Pre-Application </t>
    </r>
    <r>
      <rPr>
        <b/>
        <i/>
        <sz val="10"/>
        <color theme="1"/>
        <rFont val="Calibri"/>
        <family val="2"/>
      </rPr>
      <t>(Competitive and 4% Applicaitons)</t>
    </r>
    <r>
      <rPr>
        <b/>
        <sz val="10"/>
        <color theme="1"/>
        <rFont val="Calibri"/>
        <family val="2"/>
      </rPr>
      <t>:</t>
    </r>
  </si>
  <si>
    <t xml:space="preserve"> I (We) certify that the pre-application included evidence of these notifications pursuant to 10 TAC §11.203, the pre-application met all threshold requirements, and no additional notifications were required with this full Application.  </t>
  </si>
  <si>
    <r>
      <rPr>
        <b/>
        <sz val="10"/>
        <color theme="1"/>
        <rFont val="Calibri"/>
        <family val="2"/>
      </rPr>
      <t xml:space="preserve">Re-notifications made at Application </t>
    </r>
    <r>
      <rPr>
        <b/>
        <i/>
        <sz val="10"/>
        <color theme="1"/>
        <rFont val="Calibri"/>
        <family val="2"/>
      </rPr>
      <t>(Competitive and 4% Applications)</t>
    </r>
    <r>
      <rPr>
        <b/>
        <sz val="10"/>
        <color theme="1"/>
        <rFont val="Calibri"/>
        <family val="2"/>
      </rPr>
      <t>:</t>
    </r>
  </si>
  <si>
    <t xml:space="preserve"> I (We) certify that the pre-application for this full Application met all threshold requirements, but all required entities were re-notified as required by 10 TAC §11.203.  </t>
  </si>
  <si>
    <t>Notifications made at Application:</t>
  </si>
  <si>
    <t xml:space="preserve">No pre-application was submitted, and  I (We) certify that the all required entities were notified as required by 10 TAC §11.203.  </t>
  </si>
  <si>
    <t xml:space="preserve">One or more entities described changed between the submission of the pre-application and the Application, and I (We) certify that the new entity was notified as required by 10 TAC §11.203.  </t>
  </si>
  <si>
    <t>As applicable, all re-notifications or notifications made at Application are indicated in the Application on the Elected Officials and/or Neighborhood Organizations Form(s).</t>
  </si>
  <si>
    <r>
      <rPr>
        <b/>
        <sz val="10"/>
        <color theme="1"/>
        <rFont val="Calibri"/>
        <family val="2"/>
      </rPr>
      <t xml:space="preserve"> Part 2.</t>
    </r>
    <r>
      <rPr>
        <sz val="10"/>
        <color theme="1"/>
        <rFont val="Calibri"/>
        <family val="2"/>
      </rPr>
      <t xml:space="preserve"> </t>
    </r>
  </si>
  <si>
    <r>
      <rPr>
        <b/>
        <sz val="10"/>
        <color theme="1"/>
        <rFont val="Calibri"/>
        <family val="2"/>
      </rPr>
      <t>Notifications - Form and Content</t>
    </r>
    <r>
      <rPr>
        <b/>
        <sz val="10"/>
        <color theme="1"/>
        <rFont val="Calibri"/>
        <family val="2"/>
      </rPr>
      <t>:</t>
    </r>
  </si>
  <si>
    <t>I (we) certify that the notifications are not older than 3 months from the first day of the Application Acceptance Period for Competitive HTC Applications and not older than three (3) months prior to the date the complete Application is submitted for Tax Exempt Bond Developments, and not older than three (3) months prior to the date the Application is submitted for all other Applications.</t>
  </si>
  <si>
    <t>I (we) certify that the notifications do not contain any false or misleading statements. Without limiting the generality of the foregoing, the notification does not create the impression that the proposed Development will serve a Target Population exclusively or as a preference without such targeting or preference being documented in the Application and is or will be in full compliance with all applicable state and federal laws, including state and federal fair housing laws.</t>
  </si>
  <si>
    <t>I (we) certify that the notifications or any other communications do not contain any statement that violates Department rules, statute, code, or federal requirements.</t>
  </si>
  <si>
    <r>
      <rPr>
        <sz val="10"/>
        <color theme="1"/>
        <rFont val="Calibri"/>
        <family val="2"/>
      </rPr>
      <t xml:space="preserve">I (We) certify that, in addition to all of the required neighborhood organizations, the following entities were notified in accordance with 10 TAC §11.203.  The notifications were in the format provided in the </t>
    </r>
    <r>
      <rPr>
        <i/>
        <sz val="10"/>
        <color theme="1"/>
        <rFont val="Calibri"/>
        <family val="2"/>
      </rPr>
      <t>Application Notification Template</t>
    </r>
    <r>
      <rPr>
        <sz val="10"/>
        <color theme="1"/>
        <rFont val="Calibri"/>
        <family val="2"/>
      </rPr>
      <t xml:space="preserve">.  All of the following entities were notified and are correctly listed on the </t>
    </r>
    <r>
      <rPr>
        <i/>
        <sz val="10"/>
        <color theme="1"/>
        <rFont val="Calibri"/>
        <family val="2"/>
      </rPr>
      <t>Elected Officials Form</t>
    </r>
    <r>
      <rPr>
        <sz val="10"/>
        <color theme="1"/>
        <rFont val="Calibri"/>
        <family val="2"/>
      </rPr>
      <t xml:space="preserve"> and </t>
    </r>
    <r>
      <rPr>
        <i/>
        <sz val="10"/>
        <color theme="1"/>
        <rFont val="Calibri"/>
        <family val="2"/>
      </rPr>
      <t>Neighborhood Organizations Form</t>
    </r>
    <r>
      <rPr>
        <sz val="10"/>
        <color theme="1"/>
        <rFont val="Calibri"/>
        <family val="2"/>
      </rPr>
      <t>:</t>
    </r>
  </si>
  <si>
    <t>·         Superintendent of the school district containing the Development;</t>
  </si>
  <si>
    <t xml:space="preserve">·         Presiding officer of the board of trustees of the school district containing the Development; </t>
  </si>
  <si>
    <t>·         Mayor of any municipality containing the Development;</t>
  </si>
  <si>
    <t>·         All elected members of the Governing Body of any municipality containing the Development;</t>
  </si>
  <si>
    <t>·         Presiding officer of the Governing Body of the county containing the Development;</t>
  </si>
  <si>
    <t>·         All elected members of the Governing Body of the county containing the Development;</t>
  </si>
  <si>
    <t>·         State senator of the district containing the Development; and</t>
  </si>
  <si>
    <t>·         State representative of the district containing the Development.</t>
  </si>
  <si>
    <t xml:space="preserve">While not required to be submitted in this Application, I have kept evidence of all notifications made and this evidence may be requested by the Department at any time during the Application review. </t>
  </si>
  <si>
    <t xml:space="preserve"> Part 3.</t>
  </si>
  <si>
    <r>
      <rPr>
        <b/>
        <sz val="10"/>
        <color theme="1"/>
        <rFont val="Calibri"/>
        <family val="2"/>
      </rPr>
      <t xml:space="preserve">Neighborhood Organizations </t>
    </r>
    <r>
      <rPr>
        <b/>
        <i/>
        <sz val="10"/>
        <color theme="1"/>
        <rFont val="Calibri"/>
        <family val="2"/>
      </rPr>
      <t>(competitive HTC only)</t>
    </r>
    <r>
      <rPr>
        <b/>
        <sz val="10"/>
        <color theme="1"/>
        <rFont val="Calibri"/>
        <family val="2"/>
      </rPr>
      <t>:</t>
    </r>
  </si>
  <si>
    <t>Pursuant to 10 TAC §11.203, I (We) certify that a reasonable search for applicable entities has been conducted and all Neighborhood Organizations for which this Application would be eligible to receive points under 10 TAC §11.9(d)(4) of the QAP or for which notification is required have been listed in the pre-application and/or the Application.</t>
  </si>
  <si>
    <t>Certify on next page</t>
  </si>
  <si>
    <t>CERTIFICATION OF NOTIFICATIONS (continued)</t>
  </si>
  <si>
    <t xml:space="preserve"> Part 4.</t>
  </si>
  <si>
    <t>Certification</t>
  </si>
  <si>
    <t>By:</t>
  </si>
  <si>
    <t>Signature of Applicant/Development Owner</t>
  </si>
  <si>
    <t>Notary Public, State of</t>
  </si>
  <si>
    <t>My Commission expires</t>
  </si>
  <si>
    <t>County of</t>
  </si>
  <si>
    <t>I, the undersigned, a Notary Public in and for said County and State, do hereby certify that name is signed to the foregoing statement, and who is known to be one in the same, has acknowledged before me on this date, that being informed of the contents of this statement, executed the same voluntarily on the date same foregoing statement bears.</t>
  </si>
  <si>
    <t>GIVEN UNDER MY HAND AND SEAL OF OFFICE this</t>
  </si>
  <si>
    <t>day of</t>
  </si>
  <si>
    <t>,</t>
  </si>
  <si>
    <t>Notary Public Signature</t>
  </si>
  <si>
    <t>Seal</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</si>
  <si>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</si>
  <si>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r>
      <rPr>
        <sz val="8"/>
        <color theme="1"/>
        <rFont val="Calibri"/>
        <family val="2"/>
      </rPr>
      <t xml:space="preserve">NOTE: If "Adaptive Reuse", review 10 TAC </t>
    </r>
    <r>
      <rPr>
        <sz val="8"/>
        <color theme="1"/>
        <rFont val="Calibri"/>
        <family val="2"/>
      </rPr>
      <t>§11.1(d)(1) to ensure compliance.</t>
    </r>
  </si>
  <si>
    <t>If applicable</t>
  </si>
  <si>
    <t>NOTE: If "Elderly Development", review 10 TAC §11.1(d)(47) to ensure compliance.</t>
  </si>
  <si>
    <t>Persons with Special Housing Needs (alcohol or drug addictions, VAWA protections, HIV/AIDS, Veterans with Disabilities</t>
  </si>
  <si>
    <t>Development will comply with the Tenant Selection Criteria requirements at §11.1(d)(122)(D)(v)</t>
  </si>
  <si>
    <r>
      <rPr>
        <sz val="11"/>
        <color rgb="FF000000"/>
        <rFont val="Calibri"/>
        <family val="2"/>
      </rPr>
      <t xml:space="preserve">Development financing meets all requirements of 10 TAC </t>
    </r>
    <r>
      <rPr>
        <sz val="11"/>
        <color rgb="FF000000"/>
        <rFont val="Calibri"/>
        <family val="2"/>
      </rPr>
      <t>§</t>
    </r>
    <r>
      <rPr>
        <sz val="9"/>
        <color rgb="FF000000"/>
        <rFont val="Calibri"/>
        <family val="2"/>
      </rPr>
      <t>11.1(d)(122)(E)(i)</t>
    </r>
  </si>
  <si>
    <t>Development financing meets the requirements of 10 TAC §11.1(d)(122)(E)(ii) and Development will include:</t>
  </si>
  <si>
    <r>
      <rPr>
        <sz val="11"/>
        <color theme="1"/>
        <rFont val="Calibri"/>
        <family val="2"/>
      </rPr>
      <t xml:space="preserve">The Development does not violate the general public use requirement of Treasury Regulation </t>
    </r>
    <r>
      <rPr>
        <sz val="11"/>
        <color theme="1"/>
        <rFont val="Calibri"/>
        <family val="2"/>
      </rPr>
      <t>§1.42-9 regarding units for use by the general public.</t>
    </r>
  </si>
  <si>
    <t>The Development does violate TR 1.42-9 and the Application includes a private letter ruling (PLR).</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</si>
  <si>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</si>
  <si>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r>
      <rPr>
        <b/>
        <sz val="11"/>
        <color theme="1"/>
        <rFont val="Calibri"/>
        <family val="2"/>
      </rP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rPr>
      <t>detailed</t>
    </r>
    <r>
      <rPr>
        <b/>
        <sz val="11"/>
        <color theme="1"/>
        <rFont val="Calibri"/>
        <family val="2"/>
      </rPr>
      <t xml:space="preserve"> information below. </t>
    </r>
  </si>
  <si>
    <r>
      <rPr>
        <b/>
        <sz val="11"/>
        <color rgb="FF000000"/>
        <rFont val="Calibri"/>
        <family val="2"/>
      </rPr>
      <t xml:space="preserve">Set-Aside  </t>
    </r>
    <r>
      <rPr>
        <b/>
        <i/>
        <sz val="11"/>
        <color rgb="FF000000"/>
        <rFont val="Calibri"/>
        <family val="2"/>
      </rPr>
      <t>(For Competitive HTC (10 TAC §11.5) and/or Multifamily Direct Loan (10 TAC §13.4(a)) Applications Only)</t>
    </r>
  </si>
  <si>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</si>
  <si>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Pursuant to §42(g)(1)(A) - (C), the term “qualified low income housing development” means any project for residential rental property, if the Development meets one of the requirements below, whichever is elected by the taxpayer. Once an election is made, it is irrevocable.  Select only one:</t>
  </si>
  <si>
    <t>HUD’s Old Section 202 Program for the Elderly and Handicapped</t>
  </si>
  <si>
    <t>New Construction</t>
  </si>
  <si>
    <t>HUD’s Old Section 202 with Section 8</t>
  </si>
  <si>
    <t>Acquisition/Rehab</t>
  </si>
  <si>
    <t>Additional Phase of Existing Development</t>
  </si>
  <si>
    <t>HUD’s Old Section 202/162</t>
  </si>
  <si>
    <t>Rehab Only</t>
  </si>
  <si>
    <t>HUD’s Section 202 PRAC/Capital Advances</t>
  </si>
  <si>
    <t>Reconstruction</t>
  </si>
  <si>
    <t>HUD's Section 221 (d)(4)</t>
  </si>
  <si>
    <t>HUD’s Section 236</t>
  </si>
  <si>
    <t>General</t>
  </si>
  <si>
    <t>HUD’s Section 241(f)</t>
  </si>
  <si>
    <t>Elderly</t>
  </si>
  <si>
    <t>HUD’s Section 8 Housing Assistance Payments Program for New Construction</t>
  </si>
  <si>
    <t>HUD’s Section 8 Housing Assistance Payments Program for Substantial Rehabilitation</t>
  </si>
  <si>
    <t>HUD’s Section 8 Housing Assistance Payments Program</t>
  </si>
  <si>
    <t>HUD’s New Construction Set-Aside for Section 515 Rural Housing Projects</t>
  </si>
  <si>
    <t xml:space="preserve">Section 8 Housing Assistance Payments Program—Special Allocations (Loan Management Set-Aside and Disposition of HUD-Owned Projects)  </t>
  </si>
  <si>
    <t>HUD Public Housing funded under 42 U.S.C. §1437e and designated as elderly or elderly/disabled</t>
  </si>
  <si>
    <t>USDA’s 515 Program and received funding for elderly units</t>
  </si>
  <si>
    <t>Development Activities I</t>
  </si>
  <si>
    <t>Common Amenities (ALL Multifamily Applications) [10 TAC §11.101(b)(5)]</t>
  </si>
  <si>
    <t>must qualify for</t>
  </si>
  <si>
    <t>Points</t>
  </si>
  <si>
    <r>
      <rPr>
        <sz val="10"/>
        <color rgb="FF000000"/>
        <rFont val="Calibri"/>
        <family val="2"/>
      </rPr>
      <t xml:space="preserve">Development will provide sufficient common amenities to qualify for the number of points indicated above, pursuant to 10 TAC </t>
    </r>
    <r>
      <rPr>
        <sz val="10"/>
        <color rgb="FF000000"/>
        <rFont val="Calibri"/>
        <family val="2"/>
      </rPr>
      <t>§11.101(b)(5). Applications for scattered site developments should refer to 10 TAC §11.101(b)(5)(B).</t>
    </r>
  </si>
  <si>
    <t>Unit Requirements (ALL Multifamily Applications) [10 TAC §11.101(b)(6)(A) and (B)]</t>
  </si>
  <si>
    <t>Development is New Construction or Reconstruction and will meet the minimum Unit Size requirements:</t>
  </si>
  <si>
    <t>Bedroom Size</t>
  </si>
  <si>
    <t>Square Footage</t>
  </si>
  <si>
    <t>OR;</t>
  </si>
  <si>
    <t>Development is proposing Rehabilitation (excluding Reconstruction-Only) or Supportive Housing, and is not required to meet the size requirements above.</t>
  </si>
  <si>
    <r>
      <rPr>
        <b/>
        <sz val="10"/>
        <color rgb="FF000000"/>
        <rFont val="Calibri"/>
        <family val="2"/>
      </rPr>
      <t>Unit Requirements (</t>
    </r>
    <r>
      <rPr>
        <b/>
        <i/>
        <sz val="10"/>
        <color rgb="FF000000"/>
        <rFont val="Calibri"/>
        <family val="2"/>
      </rPr>
      <t>For Competitive HTC Applications, see Tab 19 for Unit and Development Features scoring</t>
    </r>
    <r>
      <rPr>
        <b/>
        <sz val="10"/>
        <color rgb="FF000000"/>
        <rFont val="Calibri"/>
        <family val="2"/>
      </rPr>
      <t>)</t>
    </r>
  </si>
  <si>
    <r>
      <rPr>
        <sz val="10"/>
        <color rgb="FF000000"/>
        <rFont val="Calibri"/>
        <family val="2"/>
      </rPr>
      <t xml:space="preserve">Application is a </t>
    </r>
    <r>
      <rPr>
        <b/>
        <sz val="10"/>
        <color rgb="FF000000"/>
        <rFont val="Calibri"/>
        <family val="2"/>
      </rPr>
      <t>Tax Exempt Bond Development</t>
    </r>
    <r>
      <rPr>
        <sz val="10"/>
        <color rgb="FF000000"/>
        <rFont val="Calibri"/>
        <family val="2"/>
      </rPr>
      <t xml:space="preserve"> and will meet a minimum of nine (9) points as outlined in 10 TAC §11.101(b)(6)(B).</t>
    </r>
  </si>
  <si>
    <r>
      <rPr>
        <sz val="10"/>
        <color rgb="FF000000"/>
        <rFont val="Calibri"/>
        <family val="2"/>
      </rPr>
      <t xml:space="preserve">Application is requesting </t>
    </r>
    <r>
      <rPr>
        <b/>
        <sz val="10"/>
        <color rgb="FF000000"/>
        <rFont val="Calibri"/>
        <family val="2"/>
      </rPr>
      <t>Direct Loan and not concurrently layered with Housing Tax Credits</t>
    </r>
    <r>
      <rPr>
        <sz val="10"/>
        <color rgb="FF000000"/>
        <rFont val="Calibri"/>
        <family val="2"/>
      </rPr>
      <t xml:space="preserve"> and will meet a minimum of four (4) points as outlined in 10 TAC §11.101(b)(6)(B).</t>
    </r>
  </si>
  <si>
    <t>** Rehabilitation Developments and Supportive Housing Developments will start with a base score of five (5) points.**</t>
  </si>
  <si>
    <r>
      <rPr>
        <b/>
        <sz val="10"/>
        <color rgb="FF000000"/>
        <rFont val="Calibri"/>
        <family val="2"/>
      </rPr>
      <t xml:space="preserve">Resident Supportive Services </t>
    </r>
    <r>
      <rPr>
        <b/>
        <i/>
        <sz val="10"/>
        <color rgb="FF000000"/>
        <rFont val="Calibri"/>
        <family val="2"/>
      </rPr>
      <t xml:space="preserve">(For Competitive HTC Applications and Direct Loan Applications seeking to qualify for points under 10 TAC </t>
    </r>
    <r>
      <rPr>
        <b/>
        <sz val="10"/>
        <color rgb="FF000000"/>
        <rFont val="Calibri"/>
        <family val="2"/>
      </rPr>
      <t>§</t>
    </r>
    <r>
      <rPr>
        <b/>
        <i/>
        <sz val="10"/>
        <color rgb="FF000000"/>
        <rFont val="Calibri"/>
        <family val="2"/>
      </rPr>
      <t>13.6(2), see Tab 19 for Resident Services scoring elections)</t>
    </r>
  </si>
  <si>
    <r>
      <rPr>
        <sz val="10"/>
        <color rgb="FF000000"/>
        <rFont val="Calibri"/>
        <family val="2"/>
      </rPr>
      <t>Application is a</t>
    </r>
    <r>
      <rPr>
        <b/>
        <i/>
        <sz val="10"/>
        <color rgb="FF000000"/>
        <rFont val="Calibri"/>
        <family val="2"/>
      </rPr>
      <t xml:space="preserve"> Tax Exempt Bond Development</t>
    </r>
    <r>
      <rPr>
        <sz val="10"/>
        <color rgb="FF000000"/>
        <rFont val="Calibri"/>
        <family val="2"/>
      </rPr>
      <t xml:space="preserve"> and will meet a minimum of eight (8) points as outlined in 10 TAC §11.101(b)(7).</t>
    </r>
  </si>
  <si>
    <r>
      <rPr>
        <sz val="10"/>
        <color rgb="FF000000"/>
        <rFont val="Calibri"/>
        <family val="2"/>
      </rPr>
      <t xml:space="preserve">Application is </t>
    </r>
    <r>
      <rPr>
        <b/>
        <i/>
        <sz val="10"/>
        <color rgb="FF000000"/>
        <rFont val="Calibri"/>
        <family val="2"/>
      </rPr>
      <t>Direct Loan not layered with Housing Tax Credits</t>
    </r>
    <r>
      <rPr>
        <sz val="10"/>
        <color rgb="FF000000"/>
        <rFont val="Calibri"/>
        <family val="2"/>
      </rPr>
      <t xml:space="preserve"> and will meet a minimum four (4) points as outlined in 10 TAC §11.101(b)(7).</t>
    </r>
  </si>
  <si>
    <t>Development Accessibility Requirements (ALL Multifamily Applications) [10 TAC §1.207]; [10 TAC §11.101(b)(8)]</t>
  </si>
  <si>
    <t>Development will meet all specifications and accessibility requirements reflected in the Certification of Development Owner form pursuant to 10 TAC §11.101(b)(8).</t>
  </si>
  <si>
    <t>All Units accessed by the ground floor or by elevator (affected units) comply with the visitability requirements in clauses (i) – (iii) of 10 TAC §11.101(b)(8)(B).</t>
  </si>
  <si>
    <t>Development will meet all specifications and accessibility requirements reflected in 10 TAC Chapter 1, Subchapter B,  §1.207.</t>
  </si>
  <si>
    <t>Development has a minimum of 5% of all units in the development set aside for the mobility impaired and an additional 2% set aside for the hearing and/or visually impaired.</t>
  </si>
  <si>
    <r>
      <rPr>
        <b/>
        <sz val="12"/>
        <color theme="1"/>
        <rFont val="Calibri"/>
        <family val="2"/>
      </rPr>
      <t xml:space="preserve">Regardless of building type, </t>
    </r>
    <r>
      <rPr>
        <b/>
        <u/>
        <sz val="12"/>
        <color theme="1"/>
        <rFont val="Calibri"/>
        <family val="2"/>
      </rPr>
      <t>ALL</t>
    </r>
    <r>
      <rPr>
        <b/>
        <sz val="12"/>
        <color theme="1"/>
        <rFont val="Calibri"/>
        <family val="2"/>
      </rPr>
      <t xml:space="preserve"> Units accessed by the ground floor or by elevator
(affected units) must comply with the visitability requirements in clauses (i) – (iii) of
10 TAC §11.101(b)(8)(B).</t>
    </r>
  </si>
  <si>
    <t>Exempt</t>
  </si>
  <si>
    <t>Development Activities II</t>
  </si>
  <si>
    <t>Size and Quality of Units (Competitive HTC Applications only) [10 TAC §11.9(b)(1)]</t>
  </si>
  <si>
    <r>
      <rPr>
        <sz val="10"/>
        <color rgb="FF000000"/>
        <rFont val="Calibri"/>
        <family val="2"/>
      </rPr>
      <t xml:space="preserve">Development is Rehabilitation (excluding Reconstruction-Only), Supportive Housing, or USDA financed; </t>
    </r>
    <r>
      <rPr>
        <b/>
        <sz val="10"/>
        <color rgb="FF000000"/>
        <rFont val="Calibri"/>
        <family val="2"/>
      </rPr>
      <t>OR</t>
    </r>
    <r>
      <rPr>
        <sz val="10"/>
        <color rgb="FF000000"/>
        <rFont val="Calibri"/>
        <family val="2"/>
      </rPr>
      <t xml:space="preserve"> meets the minimum size requirements below:  (6 points) </t>
    </r>
    <r>
      <rPr>
        <b/>
        <sz val="9"/>
        <color rgb="FF000000"/>
        <rFont val="Calibri"/>
        <family val="2"/>
      </rPr>
      <t>(</t>
    </r>
    <r>
      <rPr>
        <b/>
        <u/>
        <sz val="9"/>
        <color rgb="FF000000"/>
        <rFont val="Calibri"/>
        <family val="2"/>
      </rPr>
      <t>NEW</t>
    </r>
    <r>
      <rPr>
        <b/>
        <sz val="9"/>
        <color rgb="FF000000"/>
        <rFont val="Calibri"/>
        <family val="2"/>
      </rPr>
      <t>: If the Development involves both Rehabilitation and Reconstruction or New Construction, then the Reconstruction or New Construction Units must meet these requirements.)</t>
    </r>
  </si>
  <si>
    <t xml:space="preserve"> Points claimed:</t>
  </si>
  <si>
    <t>Specific amenities and quality features will be provided in every Unit at no extra charge to the resident; Development will maintain the points selected and associated with those amenities as outlined in 10 TAC §11.101(b)(6)(B).*  (9 points)</t>
  </si>
  <si>
    <t>Points claimed:</t>
  </si>
  <si>
    <t>* Direct Loan applicants proposing new construction or rehabilitation should be prepared to comply with requirements of 81 FR 92626, which requires installation of broadband infrastructure at the time of new construction or substantial rehabilitation of multifamily rental housing that is funded or supported by HUD.</t>
  </si>
  <si>
    <t>Rent Levels of Residents and Tiebreaker (Direct Loan Applications only) [10 TAC §13.6(5) and (6)]</t>
  </si>
  <si>
    <t>At least 20 percent of all low-income Units at 30% or less of AMGI*</t>
  </si>
  <si>
    <t xml:space="preserve">Direct Loan Points: </t>
  </si>
  <si>
    <t>At least 10 percent of all low-income Units at 30% or less of AMGI or, for a Development located in a Rural Area, 7.5 percent of all low-income Units at 30% or less of AMGI*</t>
  </si>
  <si>
    <t>At least 5 percent of all low-income Units at 30% or less of AMGI*</t>
  </si>
  <si>
    <t>In the event of a tie with another application or applications, this percentage of 30% AMGI MFDL units within the Development would be converted to be available to households at 15% AMGI.</t>
  </si>
  <si>
    <r>
      <rPr>
        <i/>
        <sz val="9"/>
        <color theme="1"/>
        <rFont val="Calibri"/>
        <family val="2"/>
      </rPr>
      <t xml:space="preserve">* Applicants electing to restrict units at 30% AMGI for Competitive HTC  or income averaging purposes may not count those same units for scoring points under §13.6(5). However, units restricted to ≥40% AMGI for HTC purposes that are layered with 30% AMGI units for Direct Loan purposes may count for point scoring under §13.6(5). </t>
    </r>
    <r>
      <rPr>
        <b/>
        <i/>
        <sz val="9"/>
        <color theme="1"/>
        <rFont val="Calibri"/>
        <family val="2"/>
      </rPr>
      <t>Points claimed here will appear on the MFDL Self Score tab.</t>
    </r>
  </si>
  <si>
    <t>Application is seeking points for Rent Levels of Residents.</t>
  </si>
  <si>
    <t>Direct Loan Points Claimed:</t>
  </si>
  <si>
    <t>Subsidy Per Unit (Direct Loan Applications only) [10 TAC §13.6(4)]</t>
  </si>
  <si>
    <t>Direct Loan Request/ Direct Loan or NHTF Units ≤ 60,000</t>
  </si>
  <si>
    <t>Direct Loan Request/ Direct Loan or NHTF Units = 60,001 - 80,000</t>
  </si>
  <si>
    <t>Direct Loan Request/ Direct Loan or NHTF Units = 80,001 - 100,000</t>
  </si>
  <si>
    <r>
      <rPr>
        <i/>
        <sz val="9"/>
        <color theme="1"/>
        <rFont val="Calibri"/>
        <family val="2"/>
      </rPr>
      <t xml:space="preserve">Applicants should confirm any point selections in this section by using the 2020 Direct Loan Unit Calculator Tool on the Apply for Funds page on the TDHCA website: https://www.tdhca.state.tx.us/multifamily/apply-for-funds.htm.  </t>
    </r>
    <r>
      <rPr>
        <b/>
        <i/>
        <sz val="9"/>
        <color theme="1"/>
        <rFont val="Calibri"/>
        <family val="2"/>
      </rPr>
      <t>Points claimed here will appear on the MFDL Self Score tab.</t>
    </r>
    <r>
      <rPr>
        <i/>
        <sz val="9"/>
        <color theme="1"/>
        <rFont val="Calibri"/>
        <family val="2"/>
      </rPr>
      <t xml:space="preserve"> </t>
    </r>
  </si>
  <si>
    <t>Application is seeking points for Subsidy Per Unit.</t>
  </si>
  <si>
    <t>Income Levels of Residents (Competitive HTC Applications only) [10 TAC §11.9(c)(1)]</t>
  </si>
  <si>
    <t>*30% boost Units and 30% Units used for other scoring items must not be included in the units needed to achieve the Application's scoring elections here.</t>
  </si>
  <si>
    <t>Application proposes to use the 20-50 or 40-60 election under §42(g)(1)(A) or §42(g)(1)(B) of the Code, respectively.</t>
  </si>
  <si>
    <t>Income Levels of Tenants &amp; Rent Levels of Tenants Worksheet</t>
  </si>
  <si>
    <t xml:space="preserve">Total LI Units from </t>
  </si>
  <si>
    <t>Total Number of Units at 50% or less of AMGI</t>
  </si>
  <si>
    <t>COMPLETE THIS SECTION!</t>
  </si>
  <si>
    <t>refer to manual for instructions on using this worksheet</t>
  </si>
  <si>
    <t>Total # of 30% Units from Rent Schedule</t>
  </si>
  <si>
    <r>
      <rPr>
        <sz val="10"/>
        <color rgb="FF000000"/>
        <rFont val="Calibri"/>
        <family val="2"/>
      </rPr>
      <t xml:space="preserve">Number of 30% Units used to score points under </t>
    </r>
    <r>
      <rPr>
        <sz val="10"/>
        <color rgb="FF000000"/>
        <rFont val="Calibri"/>
        <family val="2"/>
      </rPr>
      <t>§</t>
    </r>
    <r>
      <rPr>
        <sz val="10"/>
        <color rgb="FF000000"/>
        <rFont val="Calibri"/>
        <family val="2"/>
      </rPr>
      <t>11.9(c)(2)*</t>
    </r>
  </si>
  <si>
    <t>CHECK YOUR MATH!</t>
  </si>
  <si>
    <t>if applicable, # 30% Units used for boost</t>
  </si>
  <si>
    <t>Minimum Number of 30% units needed for points - takes into account 30% units used for boost</t>
  </si>
  <si>
    <r>
      <rPr>
        <sz val="10"/>
        <color rgb="FF000000"/>
        <rFont val="Calibri"/>
        <family val="2"/>
      </rPr>
      <t>Number of 30% Units used under §</t>
    </r>
    <r>
      <rPr>
        <sz val="10"/>
        <color rgb="FF000000"/>
        <rFont val="Calibri"/>
        <family val="2"/>
      </rPr>
      <t>11.4(c)(3)(D) regarding an Increase in Eligible Basis (30% boost)</t>
    </r>
  </si>
  <si>
    <t>(a.)</t>
  </si>
  <si>
    <t>(b.)</t>
  </si>
  <si>
    <t>Eligible Points</t>
  </si>
  <si>
    <t>Urban MSA</t>
  </si>
  <si>
    <r>
      <rPr>
        <sz val="10"/>
        <color rgb="FF000000"/>
        <rFont val="Calibri"/>
        <family val="2"/>
      </rPr>
      <t xml:space="preserve">Number of Units at 50% or less of AMGI available to use for points under </t>
    </r>
    <r>
      <rPr>
        <sz val="10"/>
        <color rgb="FF000000"/>
        <rFont val="Calibri"/>
        <family val="2"/>
      </rPr>
      <t>§</t>
    </r>
    <r>
      <rPr>
        <sz val="10"/>
        <color rgb="FF000000"/>
        <rFont val="Calibri"/>
        <family val="2"/>
      </rPr>
      <t>11.9(c)(1)</t>
    </r>
  </si>
  <si>
    <t>x</t>
  </si>
  <si>
    <t>16 Points</t>
  </si>
  <si>
    <t>13 Points**</t>
  </si>
  <si>
    <t>11 Points</t>
  </si>
  <si>
    <t>7 Points</t>
  </si>
  <si>
    <r>
      <rPr>
        <sz val="10"/>
        <color rgb="FF000000"/>
        <rFont val="Calibri"/>
        <family val="2"/>
      </rPr>
      <t xml:space="preserve">Percentage used for calculation of eligible points under </t>
    </r>
    <r>
      <rPr>
        <sz val="10"/>
        <color rgb="FF000000"/>
        <rFont val="Calibri"/>
        <family val="2"/>
      </rPr>
      <t>§</t>
    </r>
    <r>
      <rPr>
        <sz val="10"/>
        <color rgb="FF000000"/>
        <rFont val="Calibri"/>
        <family val="2"/>
      </rPr>
      <t>11.9(c)(1)</t>
    </r>
  </si>
  <si>
    <t>15 Points</t>
  </si>
  <si>
    <t>10%/Urban</t>
  </si>
  <si>
    <t>7.5%/Rural</t>
  </si>
  <si>
    <t>Development located in Non-Rural Area of Dallas, Fort Worth, Houston, San Antonio or Austin MSA, and</t>
  </si>
  <si>
    <t>13 Points</t>
  </si>
  <si>
    <t>Development is Supportive Housing proposed by a Qualified Nonprofit (16 points)</t>
  </si>
  <si>
    <t>These boxes calculate the score based on information entered but do not populate the Self Score form. Select elected points in the yellow box below.</t>
  </si>
  <si>
    <t>Development is NOT Supportive Housing proposed by a Qualified Nonprofit (up to 15 pts)</t>
  </si>
  <si>
    <t>Development proposed in all other areas.</t>
  </si>
  <si>
    <t>(DO NOT COMPLETE BOTH)</t>
  </si>
  <si>
    <t>Application proposes to use the Average Income election under  §42(g)(1)(C) of the Code (if so, complete the average income worksheet at Tab 24)</t>
  </si>
  <si>
    <t>** Supportive Housing only</t>
  </si>
  <si>
    <t>This box will populate after the calculation is completed.</t>
  </si>
  <si>
    <t>C.</t>
  </si>
  <si>
    <t>Development located in Non-Rural Area of Dallas, Fort Worth, Houston, San Antonio or Austin MSA</t>
  </si>
  <si>
    <t>Average Income 
from Tab 24</t>
  </si>
  <si>
    <t>The Average Income for the proposed Development will be 54% or lower (15 points).</t>
  </si>
  <si>
    <t>The Average Income for the proposed Development will be 55% or lower (13 points).</t>
  </si>
  <si>
    <t>The Average Income for the proposed Development will be 56% or lower (11 points).</t>
  </si>
  <si>
    <t>D.</t>
  </si>
  <si>
    <t>The Average Income for the proposed Development will be 55% or lower (15 points).</t>
  </si>
  <si>
    <t>The Average Income for the proposed Development will be 56% or lower (13 points).</t>
  </si>
  <si>
    <t>The Average Income for the proposed Development will be 57% or lower (11 points).</t>
  </si>
  <si>
    <t>Application is seeking points for Income Levels of Residents.</t>
  </si>
  <si>
    <t>Points Claimed:</t>
  </si>
  <si>
    <t>Rent Levels of Residents (Competitive HTC Applications only) [§11.9(c)(2)]</t>
  </si>
  <si>
    <r>
      <rPr>
        <i/>
        <sz val="9"/>
        <color rgb="FF000000"/>
        <rFont val="Calibri"/>
        <family val="2"/>
      </rPr>
      <t xml:space="preserve">If selecting points from §11.9(c)(1)(A) or §11.9(c)(1)(B), these levels are in addition to those committed under paragraph (1) of this subsection. If selecting points from §11.9(c)(1)(C) or §11.9(c)(1)(D), these levels are included in the income average calculation under paragraph (1) of this subsection. </t>
    </r>
    <r>
      <rPr>
        <b/>
        <i/>
        <sz val="9"/>
        <color rgb="FF000000"/>
        <rFont val="Calibri"/>
        <family val="2"/>
      </rPr>
      <t>These units must be maintained at this rent level throughout the Affordability Period regardless of the Average Income calculation.  Mark only one box below:</t>
    </r>
  </si>
  <si>
    <t>Development is Supportive Housing proposed by a Qualified Nonprofit, and at least 20% (less Units used for boost or in A or B above) of all low-income Units are restricted at 30% or less of AMGI; or (13 points)</t>
  </si>
  <si>
    <t>Development is Urban, and at least 10% (less Units used for eligibility for boost or in A or B above) of all low-income Units are restricted at 30% or less of AMGI; or  (11 points)</t>
  </si>
  <si>
    <t>Development is Rural, and at least 7.5% (less Units used for eligibility for boost or in A or B above) of all low-income Units are restricted at 30% or less of AMGI; or  (11 points)</t>
  </si>
  <si>
    <t>At least 5% (less Units used for eligibility for boost or in A or B above)of all low-income Units at 30% or less of AMGI.  (7 points)</t>
  </si>
  <si>
    <t>Resident Services (Competitive HTC Applications and Direct Loan Applications ) [§11.9(c)(3) and §13.6(2)]</t>
  </si>
  <si>
    <t>Development will provide a combination of supportive services as identified in §11.101(b)(7) and those services will be recorded in the Development's LURA.</t>
  </si>
  <si>
    <t xml:space="preserve">Applicant certifies that the Development will contact local service providers, and will make Development community space available to them on a regularly-scheduled basis to provide outreach services and education to the tenants. </t>
  </si>
  <si>
    <t>Application is seeking points for Resident Services.</t>
  </si>
  <si>
    <t>Residents with Special Housing Needs (Competitive HTC Applications only) [§11.9(c)(6)]</t>
  </si>
  <si>
    <r>
      <rPr>
        <sz val="10"/>
        <color rgb="FF000000"/>
        <rFont val="Calibri"/>
        <family val="2"/>
      </rPr>
      <t>Applicant elects to commit at least 5% of the total Units for Persons with Special Housing Needs. The Units identified for this scoring item may not be the same Units identified previously for the Section 811 PRA Program. The Development Owner agrees to specifically market Units to Persons with Special Housing Needs. The Department will require an initial minimum twelve-month period during which Units must either be occupied by Persons with Special Housing Needs or held vacant, unless the units receive</t>
    </r>
    <r>
      <rPr>
        <b/>
        <sz val="10"/>
        <color rgb="FF000000"/>
        <rFont val="Calibri"/>
        <family val="2"/>
      </rPr>
      <t xml:space="preserve"> </t>
    </r>
    <r>
      <rPr>
        <sz val="10"/>
        <color rgb="FF000000"/>
        <rFont val="Calibri"/>
        <family val="2"/>
      </rPr>
      <t>HOME funds from any source. (2 points)</t>
    </r>
  </si>
  <si>
    <t>Applicant elects to commit at least an additional 2% of the total Units to Persons referred from the Continuum of Care or local homeless service providers to be made available for those experiencing homelessness.  Applications in the At‐risk or USDA setasides are not eligible for this scoring item. Applications are not eligible under this paragraph unless points have also been selected under A above.  The Development Owner agrees to specifically market the 2% of Units through the Continuum of Care and other homelessness providers local to the Development Site. In addition, the Department will require an initial minimum twelve‐month period in Urban subregions, and an initial six‐month period in Rural subregions, during which Units must either be occupied by Persons referred from the Continuum of Care or local homeless service providers, or held vacant, unless the Units receive HOME funds from any source. (1 point)</t>
  </si>
  <si>
    <t>Application is seeking points for Residents with Special Housing Needs.</t>
  </si>
  <si>
    <t>Pre-Application Participation (Competitive HTC Applications only) [§11.9(e)(3)]</t>
  </si>
  <si>
    <t>Development is requesting Pre-Application Points.</t>
  </si>
  <si>
    <t>Extended Affordability (Competitive HTC Applications only) [§11.9(e)(5)]</t>
  </si>
  <si>
    <t>Development will maintain a 35 year Affordability Period.</t>
  </si>
  <si>
    <t>Development will maintain a 40 year Affordability Period.</t>
  </si>
  <si>
    <t>Development will maintain a 45 year Affordability Period.</t>
  </si>
  <si>
    <t>Application is seeking points for Extended Affordability.</t>
  </si>
  <si>
    <t>Historic Preservation (Competitive HTC Applications only) [§11.9(e)(6)]</t>
  </si>
  <si>
    <t>Application requests points for Historic Preservation.</t>
  </si>
  <si>
    <t>Application contains a letter from the Texas Historical Commission (THC) determining preliminary eligibility for federal or state historic (rehabilitation) tax credits.</t>
  </si>
  <si>
    <t>Application includes documentation from the THC that the property is currently a Certified Historic Structure or determining preliminary eligibility for status as a Certified Historic Structure.</t>
  </si>
  <si>
    <t>Application includes evidence that the THC received the request for determination of preliminary eligibility and supporting information on or before February 1 of the current year.</t>
  </si>
  <si>
    <t>Development will be able to document receipt of historic tax credits by the time Forms 8609 are issued.</t>
  </si>
  <si>
    <t>At least 75% of the residential units will be within the Certified Historic Structure.</t>
  </si>
  <si>
    <t>Attached behind this tab are the THC letter and other documentation described above.</t>
  </si>
  <si>
    <t>Application is eligible for five (5) points.</t>
  </si>
  <si>
    <t>Right of First Refusal (Competitive HTC Applications only) [§11.9(e)(7)]</t>
  </si>
  <si>
    <t>Development Owner agrees to provide a Right of First Refusal to purchase the Development upon or following the end of the Compliance Period.</t>
  </si>
  <si>
    <t>12.</t>
  </si>
  <si>
    <t>Funding Request Amount (Competitive HTC Applications only) [§11.9(e)(8)]</t>
  </si>
  <si>
    <t>Application reflects funding request for no more than 100% of the amount available in the subregion or set-aside as of 12/1/2020.</t>
  </si>
  <si>
    <t>EXISTING DEVELOPMENT INFORMATION</t>
  </si>
  <si>
    <r>
      <rPr>
        <b/>
        <sz val="10"/>
        <color theme="1"/>
        <rFont val="Calibri"/>
        <family val="2"/>
      </rPr>
      <t xml:space="preserve">At-Risk Set-Aside </t>
    </r>
    <r>
      <rPr>
        <b/>
        <i/>
        <sz val="10"/>
        <color theme="1"/>
        <rFont val="Calibri"/>
        <family val="2"/>
      </rPr>
      <t xml:space="preserve">(Competitive HTC Applications Only) </t>
    </r>
    <r>
      <rPr>
        <b/>
        <sz val="10"/>
        <color theme="1"/>
        <rFont val="Calibri"/>
        <family val="2"/>
      </rPr>
      <t>[§11.5(3)]</t>
    </r>
  </si>
  <si>
    <t xml:space="preserve">Qualification: Must meet the requirements of an At-Risk Development in §11.5(3) of the Qualified Allocation Plan. </t>
  </si>
  <si>
    <r>
      <rPr>
        <sz val="10"/>
        <color theme="1"/>
        <rFont val="Calibri"/>
        <family val="2"/>
      </rPr>
      <t xml:space="preserve">Documentation must be submitted behind this tab showing that the Development meets the requirements of  Texas Government Code §2306.6702(a)(5) and §11.5(3) of the Qualified Allocation Plan.   </t>
    </r>
    <r>
      <rPr>
        <b/>
        <sz val="10"/>
        <color theme="1"/>
        <rFont val="Calibri"/>
        <family val="2"/>
      </rPr>
      <t>NOTE: Documentation must be highlighted, or a summary provided with pages numbers, to indicate the sections that support qualification as At-Risk.</t>
    </r>
  </si>
  <si>
    <r>
      <rPr>
        <b/>
        <sz val="10"/>
        <color theme="1"/>
        <rFont val="Calibri"/>
        <family val="2"/>
      </rPr>
      <t xml:space="preserve">PART A: DOCUMENTATION MUST SHOW THAT THE SUBSIDY OR BENEFIT IS FROM ONE OF THE FOLLOWING APPROVED PROGRAMS </t>
    </r>
    <r>
      <rPr>
        <sz val="10"/>
        <color theme="1"/>
        <rFont val="Calibri"/>
        <family val="2"/>
      </rPr>
      <t>(mark all that apply):</t>
    </r>
  </si>
  <si>
    <t>DOCUMENTATION MUST SHOW THAT THE SUBSIDY OR BENEFIT IS FROM ONE OF THE FOLLOWING APPROVED PROGRAMS (mark all that apply):</t>
  </si>
  <si>
    <t>Sections 221(d)(3) and (5), National Housing Act (12 U.S.C. Section 1715l)</t>
  </si>
  <si>
    <t>Section 236, National Housing Act (12 U.S.C. Section 1715z-1)</t>
  </si>
  <si>
    <t>Section 202, Housing Act of 1959 (12 U.S.C. Section 1701q)</t>
  </si>
  <si>
    <t>Section 101, Housing and Urban Development Act of 1965 (12 U.S.C. Section 1701s)</t>
  </si>
  <si>
    <t>The Section 8 Additional Assistance Program for housing developments with HUD-Insured and HUD-Held Mortgages administered by the U.S. Department of Housing and Urban Development as specified in 24 CFR Part 886, Subpart A.</t>
  </si>
  <si>
    <t>The Section 8 Housing Assistance Program for the Disposition of HUD-Owned Projects administered by the U.S. Department of Housing and Urban Development as specified by 24 CFR Part 886, Subpart C.</t>
  </si>
  <si>
    <t>Sections 514, 515, and 516, Housing Act of 1949 (42 U.S.C. Sections 1484, 1485 and 1486)</t>
  </si>
  <si>
    <t>Section 42, of the Internal Revenue Code of 1986 (26 U.S.C. Section 42)</t>
  </si>
  <si>
    <t>IN ADDITION, THE DEVELOPMENT IS SUBJECT TO THE FOLLOWING CONDITIONS (mark all that apply):</t>
  </si>
  <si>
    <t xml:space="preserve"> The stipulation to maintain affordability in the contract granting the subsidy indicated above is nearing expiration (i.e. expiration will occur within two calendar years of July 31. See §11.5(3)(E) and (F) of the QAP.</t>
  </si>
  <si>
    <t>The HUD-insured or HUD-held mortgage on the Development  is eligible for prepayment or is nearing the end of its term (the term will end within two calendar years of July 31, 2020).</t>
  </si>
  <si>
    <t xml:space="preserve">PART B: </t>
  </si>
  <si>
    <t>DOCUMENTATION MUST SHOW THAT THE APPLICATION PROPOSES TO REHABILITATE OR RECONSTRUCT HOUSING UNITS THAT:</t>
  </si>
  <si>
    <r>
      <rPr>
        <sz val="10"/>
        <color theme="1"/>
        <rFont val="Calibri"/>
        <family val="2"/>
      </rPr>
      <t xml:space="preserve">Are owned by a public housing authority (PHA) or a public facility corporation (PFC) created by a public housing authority under Chapter 303, Local Government Code and receive assistance under Section 9, United States Housing Act of 1937 (42 U.S.C. Section 1437g); </t>
    </r>
    <r>
      <rPr>
        <b/>
        <sz val="10"/>
        <color theme="1"/>
        <rFont val="Calibri"/>
        <family val="2"/>
      </rPr>
      <t>OR</t>
    </r>
  </si>
  <si>
    <r>
      <rPr>
        <sz val="10"/>
        <color theme="1"/>
        <rFont val="Calibri"/>
        <family val="2"/>
      </rPr>
      <t xml:space="preserve">Received assistance under Section 9, United States Housing Act of 1937 (42 U.S.C. Section 1437g) </t>
    </r>
    <r>
      <rPr>
        <b/>
        <sz val="10"/>
        <color theme="1"/>
        <rFont val="Calibri"/>
        <family val="2"/>
      </rPr>
      <t>AND</t>
    </r>
  </si>
  <si>
    <r>
      <rPr>
        <sz val="10"/>
        <color theme="1"/>
        <rFont val="Calibri"/>
        <family val="2"/>
      </rPr>
      <t xml:space="preserve">Are proposed to be disposed of or demolished by a PHA or a PFC created by a PHA under Chapter 303, Local Government Code; </t>
    </r>
    <r>
      <rPr>
        <b/>
        <sz val="10"/>
        <color theme="1"/>
        <rFont val="Calibri"/>
        <family val="2"/>
      </rPr>
      <t>OR</t>
    </r>
  </si>
  <si>
    <r>
      <rPr>
        <sz val="10"/>
        <color theme="1"/>
        <rFont val="Calibri"/>
        <family val="2"/>
      </rPr>
      <t xml:space="preserve">Were disposed of or demolished within the 2 years preceding the application by a PHA or a PFC created by a PHA under Chapter 303, Local Government Code; </t>
    </r>
    <r>
      <rPr>
        <b/>
        <sz val="10"/>
        <color theme="1"/>
        <rFont val="Calibri"/>
        <family val="2"/>
      </rPr>
      <t>OR</t>
    </r>
  </si>
  <si>
    <t>Receive assistance or will receive assistance through the Rental Assistance Demonstration (RAD) program of HUD as specified by the Consolidated and Further Continuing Appropriations Act of 2012 (Pub. L. No. 112-55) and its subsequent amendments, if the application for assistance through RAD is included in the applicable PHA's plan that was most recently approved by HUD as specified by 24 C.F.R. Section 903.23.</t>
  </si>
  <si>
    <t xml:space="preserve">PART C: </t>
  </si>
  <si>
    <t>THE APPLICATION PROPOSES RELOCATION OF EXISTING UNITS IN AN OTHERWISE QUALIFYING AT-RISK DEVELOPMENT AND DOCUMENTATION MUST SHOW THAT:</t>
  </si>
  <si>
    <r>
      <rPr>
        <sz val="10"/>
        <color theme="1"/>
        <rFont val="Calibri"/>
        <family val="2"/>
      </rPr>
      <t xml:space="preserve">The affordability restrictions and any At-Risk eligible subsidies are approved to be transferred with the Units proposed for Rehabilitation or Reconstruction prior to the tax credit Carryover deadline; </t>
    </r>
    <r>
      <rPr>
        <b/>
        <sz val="10"/>
        <color theme="1"/>
        <rFont val="Calibri"/>
        <family val="2"/>
      </rPr>
      <t>AND</t>
    </r>
  </si>
  <si>
    <t xml:space="preserve">The Application proposes the same number of restricted units; </t>
  </si>
  <si>
    <t>AND EITHER</t>
  </si>
  <si>
    <r>
      <rPr>
        <sz val="10"/>
        <color theme="1"/>
        <rFont val="Calibri"/>
        <family val="2"/>
      </rPr>
      <t xml:space="preserve">The new Development Site qualifies for points under  §11.9(c)(4) related to Opportunity Index; </t>
    </r>
    <r>
      <rPr>
        <b/>
        <sz val="10"/>
        <color theme="1"/>
        <rFont val="Calibri"/>
        <family val="2"/>
      </rPr>
      <t>OR</t>
    </r>
  </si>
  <si>
    <t>At-Risk Set-Aside (continued)</t>
  </si>
  <si>
    <t>The local Governing Body of the applicable municipality or county (if completely outside of a municipality) in which that Development is located must submit a resolution confirming that the proposed Development is supported by the municipality or county in order to carry out a previously adopted plan that meets the requirements of §11.9(d)(7) related to Concerted Revitalization Plans.</t>
  </si>
  <si>
    <t xml:space="preserve">PART D: </t>
  </si>
  <si>
    <t>REGULATORY BARRIERS NECESSITATE ELIMINATION OF ALL OR A PORTION OF THE FINANCIAL BENEFIT FOR THE DEVELOPMENT, AND:</t>
  </si>
  <si>
    <t>Evidence of the legal requirements that will unambiguously cause the loss of affordability is included.</t>
  </si>
  <si>
    <r>
      <rPr>
        <sz val="10"/>
        <color theme="1"/>
        <rFont val="Calibri"/>
        <family val="2"/>
      </rPr>
      <t xml:space="preserve">Development qualifies under §2306.6702(a)(5)(B); </t>
    </r>
    <r>
      <rPr>
        <b/>
        <sz val="10"/>
        <color theme="1"/>
        <rFont val="Calibri"/>
        <family val="2"/>
      </rPr>
      <t>AND</t>
    </r>
  </si>
  <si>
    <r>
      <rPr>
        <sz val="10"/>
        <color theme="1"/>
        <rFont val="Calibri"/>
        <family val="2"/>
      </rPr>
      <t xml:space="preserve">No less than 25 percent of the proposed Units are public housing units supported by public housing operating subsidy, </t>
    </r>
    <r>
      <rPr>
        <b/>
        <sz val="10"/>
        <color theme="1"/>
        <rFont val="Calibri"/>
        <family val="2"/>
      </rPr>
      <t>AND</t>
    </r>
    <r>
      <rPr>
        <sz val="10"/>
        <color theme="1"/>
        <rFont val="Calibri"/>
        <family val="2"/>
      </rPr>
      <t xml:space="preserve"> </t>
    </r>
  </si>
  <si>
    <t>Less than 100 percent of the public housing benefits are being transferred to the proposed Development and the Application includes an explanation of the disposition of the remaining public housing benefits along with a copy of the HUD-approved plan for demolition and disposition.</t>
  </si>
  <si>
    <t xml:space="preserve">PART E: </t>
  </si>
  <si>
    <t xml:space="preserve">THE PROPOSED DEVELOPMENT IS ELIGIBLE TO REQUEST A QUALIFIED CONTRACT UNDER §42, AND THE APPLICATION INCLUDES: </t>
  </si>
  <si>
    <r>
      <rPr>
        <sz val="10"/>
        <color theme="1"/>
        <rFont val="Calibri"/>
        <family val="2"/>
      </rPr>
      <t xml:space="preserve">A copy of the recorded LURA and the first years' IRS Forms 8609 for all buildings showing Part II of the form completed; </t>
    </r>
    <r>
      <rPr>
        <b/>
        <sz val="10"/>
        <color theme="1"/>
        <rFont val="Calibri"/>
        <family val="2"/>
      </rPr>
      <t>AND</t>
    </r>
    <r>
      <rPr>
        <sz val="10"/>
        <color theme="1"/>
        <rFont val="Calibri"/>
        <family val="2"/>
      </rPr>
      <t xml:space="preserve"> </t>
    </r>
  </si>
  <si>
    <t xml:space="preserve">If applicable, documentation from the original application regarding the right of first refusal. </t>
  </si>
  <si>
    <t>Applications proposing the demolition and Reconstruction of Units will be considered New Construction.</t>
  </si>
  <si>
    <t>Existing Development Assistance</t>
  </si>
  <si>
    <t>Part A.</t>
  </si>
  <si>
    <t>The existing Property is expected to have or continue the following benefit:</t>
  </si>
  <si>
    <r>
      <rPr>
        <sz val="10"/>
        <color theme="1"/>
        <rFont val="Calibri"/>
        <family val="2"/>
      </rPr>
      <t xml:space="preserve">Provide a brief description of the restrictions or subsidies the existing Property will have or continue in the space below and include documentation behind this tab.  </t>
    </r>
    <r>
      <rPr>
        <b/>
        <sz val="10"/>
        <color theme="1"/>
        <rFont val="Calibri"/>
        <family val="2"/>
      </rPr>
      <t>NOTE: Documentation must be highlighted, or a summary provided with pages numbers, to indicate the sections that support qualification as At-Risk.</t>
    </r>
  </si>
  <si>
    <t xml:space="preserve">  Property has an existing TDHCA LURA</t>
  </si>
  <si>
    <t xml:space="preserve">  TDHCA LURA Amendment request has been submitted</t>
  </si>
  <si>
    <t xml:space="preserve"> A copy of the contract or agreement securing the funds identified above is provided behind this form.</t>
  </si>
  <si>
    <t>The source of funds is:</t>
  </si>
  <si>
    <t>The annual amount of funds is:</t>
  </si>
  <si>
    <t>The number of units receiving assistance:</t>
  </si>
  <si>
    <t>The term of the contract or agreement is (date):</t>
  </si>
  <si>
    <t>The expiration of the contract or agreement is (date):</t>
  </si>
  <si>
    <r>
      <rPr>
        <b/>
        <sz val="10"/>
        <color theme="1"/>
        <rFont val="Calibri"/>
        <family val="2"/>
      </rPr>
      <t>Part B. Acquisition Of Existing Buildings</t>
    </r>
    <r>
      <rPr>
        <sz val="10"/>
        <color theme="1"/>
        <rFont val="Calibri"/>
        <family val="2"/>
      </rPr>
      <t xml:space="preserve"> (applicable only to HTC applications with Acquisition credits requested)</t>
    </r>
  </si>
  <si>
    <t>Date of the most recent sale or transfer of the building(s):</t>
  </si>
  <si>
    <t>In the last ten years, did the previous owner perform rehabilitation work greater than 25% of the building’s adjusted basis?</t>
  </si>
  <si>
    <t>Was the building occupied at any time during the last ten years?</t>
  </si>
  <si>
    <t>Was the building occupied or suitable for occupancy at the time of purchase?</t>
  </si>
  <si>
    <t>Will the acquisition meet the requirements of §42(d)(2)(B)(ii) relating to the 10-year placed in service rule?</t>
  </si>
  <si>
    <r>
      <rPr>
        <sz val="10"/>
        <color theme="1"/>
        <rFont val="Calibri"/>
        <family val="2"/>
      </rPr>
      <t>If “</t>
    </r>
    <r>
      <rPr>
        <b/>
        <sz val="10"/>
        <color theme="1"/>
        <rFont val="Calibri"/>
        <family val="2"/>
      </rPr>
      <t>Yes</t>
    </r>
    <r>
      <rPr>
        <sz val="10"/>
        <color theme="1"/>
        <rFont val="Calibri"/>
        <family val="2"/>
      </rPr>
      <t>”, provide a copy of a title commitment that the Development meets the requirements of §42(d)(2)(B)(ii) as to the 10 year period.</t>
    </r>
  </si>
  <si>
    <r>
      <rPr>
        <sz val="10"/>
        <color theme="1"/>
        <rFont val="Calibri"/>
        <family val="2"/>
      </rPr>
      <t>If “</t>
    </r>
    <r>
      <rPr>
        <b/>
        <sz val="10"/>
        <color theme="1"/>
        <rFont val="Calibri"/>
        <family val="2"/>
      </rPr>
      <t>No</t>
    </r>
    <r>
      <rPr>
        <sz val="10"/>
        <color theme="1"/>
        <rFont val="Calibri"/>
        <family val="2"/>
      </rPr>
      <t>”, does the property qualify for a waiver under §42(d)(6)?</t>
    </r>
  </si>
  <si>
    <t>If “Yes”, provide the waiver and/or other documentation.</t>
  </si>
  <si>
    <t>How many buildings will be acquired for the Development?</t>
  </si>
  <si>
    <t>Existing Development Assistance (continued)</t>
  </si>
  <si>
    <t>Are all the buildings currently under control by the Development Owner?</t>
  </si>
  <si>
    <t>If “No”, how many buildings are under control by the Development Owner?</t>
  </si>
  <si>
    <t>When will the remaining buildings be under control?</t>
  </si>
  <si>
    <t>Identification or address(es) of Building(s) under Owner’s Control</t>
  </si>
  <si>
    <t>Type of Control (Ownership, Option, Purchase Contract)</t>
  </si>
  <si>
    <t>Expiration Date</t>
  </si>
  <si>
    <t>Acquisition Cost of Building</t>
  </si>
  <si>
    <t>     </t>
  </si>
  <si>
    <t>Provide the information listed below concerning the acquisition of building(s) for the Development:</t>
  </si>
  <si>
    <t>1. Building(s) acquired or to be acquired from:</t>
  </si>
  <si>
    <t xml:space="preserve"> Related Party</t>
  </si>
  <si>
    <t xml:space="preserve"> Unrelated Party</t>
  </si>
  <si>
    <t>2. Building(s) acquired or to be acquired with Buyer’s Basis:</t>
  </si>
  <si>
    <t xml:space="preserve">  Determined with reference to Seller’s Basis</t>
  </si>
  <si>
    <t xml:space="preserve"> Not Determined with reference to Seller’s Basis</t>
  </si>
  <si>
    <t>List below by building address, the date the building was placed in service (PIS), the date the building was or is planned for acquisition, and the number of years between the date the building was placed in service and acquisition.  Attach separate sheet(s) with additional information if necessary.</t>
  </si>
  <si>
    <t>Building Address(es)</t>
  </si>
  <si>
    <t>PIS date of building by most recent owner</t>
  </si>
  <si>
    <t>Proposed Acquisition date by the Applicant</t>
  </si>
  <si>
    <t>Years between PIS &amp; Acquisition</t>
  </si>
  <si>
    <t>Lead Based Paint (Direct Loan Applications Only)</t>
  </si>
  <si>
    <t xml:space="preserve">Development constructed before January 1, 1978 </t>
  </si>
  <si>
    <t>(If "Yes", continue to next selections)</t>
  </si>
  <si>
    <t>If yes, check each of the following that applies [24 CFR 35.115]:</t>
  </si>
  <si>
    <t>Emergency repairs to the property are being performed to safeguard against imminent danger to human life, health or safety, or to protect the property from further structural damage due to natural disaster, fire or structural collapse.  The exemption applies only to repairs necessary to respond to the emergency.</t>
  </si>
  <si>
    <t>The property will not be used for human residential habitation.  This does not apply to common areas such as hallways and stairways of residential and mixed-use properties.</t>
  </si>
  <si>
    <t>Housing “exclusively” for the elderly or persons with disabilities, with the provision that children less than six years of age will not reside in the dwelling unit.</t>
  </si>
  <si>
    <t>An inspection performed according to HUD standards found the property contained no lead-based paint.</t>
  </si>
  <si>
    <t>According to documented methodologies, lead-based paint has been identified and removed; and the property has achieved clearance.</t>
  </si>
  <si>
    <t xml:space="preserve"> The rehabilitation will not disturb any painted surface.</t>
  </si>
  <si>
    <t xml:space="preserve"> The property has no bedrooms.</t>
  </si>
  <si>
    <t xml:space="preserve"> The property is currently vacant and will remain vacant until demolition.</t>
  </si>
  <si>
    <t>Rental Assistance</t>
  </si>
  <si>
    <t>Operating Subsidy</t>
  </si>
  <si>
    <t>Annuity</t>
  </si>
  <si>
    <t>Interest Rate Reduction Payment</t>
  </si>
  <si>
    <t>Occupied  Developments</t>
  </si>
  <si>
    <t>Pursuant to §11.204(8)(G) of the QAP, for any Application where any structure on the Development Site is occupied at any time after the beginning of the Application Acceptance Period, even if demolition is proposed,  or if a federal subsidy is being transferred from another site and the costs of relocation will be part of the Total Development Costs, the following items must be provided.</t>
  </si>
  <si>
    <t>Historical monthly operating statements of the Development for twelve (12) consecutive months ending no more than three (3) months from the first day of the Application Acceptance Period; or</t>
  </si>
  <si>
    <t>The two (2) most recent consecutive annual operating statement summaries; or</t>
  </si>
  <si>
    <t>The most recent consecutive six (6) months of operating statements and the most recent available annual operating summary; or</t>
  </si>
  <si>
    <t>All monthly or annual operating summaries available.</t>
  </si>
  <si>
    <r>
      <rPr>
        <b/>
        <u/>
        <sz val="10"/>
        <color rgb="FF000000"/>
        <rFont val="Calibri"/>
        <family val="2"/>
      </rPr>
      <t>UPLOAD SEPARATELY FROM THE APPLICATION,</t>
    </r>
    <r>
      <rPr>
        <sz val="10"/>
        <color rgb="FF000000"/>
        <rFont val="Calibri"/>
        <family val="2"/>
      </rPr>
      <t xml:space="preserve"> a rent roll not more than six (6) months old as of the first day of the Application Acceptance Period that discloses the terms and rate of the lease, rental rates offered at the date of the rent roll, Unit mix, and any vacant units; and</t>
    </r>
  </si>
  <si>
    <t>A written explanation of the process used to notify and consult with the tenants in preparing the Application; (§2306.6705(6)); and</t>
  </si>
  <si>
    <t>If applicable, evidence that the relocation plan has been submitted to the appropriate legal or governmental agency. (§2306.6705(6)); and</t>
  </si>
  <si>
    <t>A relocation plan outlining relocation requirements and a budget with an identified funding source that clearly describes relocation process, actions, and costs to the displaced and those not (§2306.6705(6)).</t>
  </si>
  <si>
    <t>Uniform Relocation Act (URA) Applicability for Direct Loan Applications</t>
  </si>
  <si>
    <t>Application includes a request for Direct Loan funding. If yes, General Information Notice templates and the Voluntary Acquisition Notification can be found here: (if not,  skip the remainder of this section)</t>
  </si>
  <si>
    <t>https://www.tdhca.state.tx.us/program-services/ura/relocation.htm</t>
  </si>
  <si>
    <t>Number of housing units (including Manufactured Housing Units) on the site:</t>
  </si>
  <si>
    <t>Owned or controlled by the Seller</t>
  </si>
  <si>
    <t>Rented to another person or entity</t>
  </si>
  <si>
    <t>Number of businesses on the site:</t>
  </si>
  <si>
    <t>Number of nonprofit organizations on the site:</t>
  </si>
  <si>
    <t>Number of farms on the site:</t>
  </si>
  <si>
    <t>Each of the following items, as applicable, is provided behind this tab:</t>
  </si>
  <si>
    <t>Dated General Information Notice(s) given to current occupant(s) (other than owner occupied structures) that have active lease(s) at the time of this Application, including verification of tenant receipt;</t>
  </si>
  <si>
    <t>Dated Voluntary Acquisition Notification to Owner; and</t>
  </si>
  <si>
    <t>HUD Relocation Brochure issued to tenants that will be displaced (if known).</t>
  </si>
  <si>
    <t>Relocation Certification for Direct Loan Applications</t>
  </si>
  <si>
    <t xml:space="preserve">The New Construction, Rehabilitation (including Adaptive Reuse), or demolition and Reconstruction of the proposed Development must be carried out in accordance with policies and procedures governing implementation of the Uniform Relocation Assistance and Real Property Acquisition Policies Act of 1970 (URA), as amended, for the Direct Loan Program under the Section 104(d) of the Housing and Community Development Act of 1974 (Section 104(d)), and the optional relocation policies adopted pursuant to 24 CFR 92.253(d).  </t>
  </si>
  <si>
    <t xml:space="preserve">A displaced person, business, farm, or nonprofit is covered under URA, regardless of income, if they are displaced by acquisition, rehabilitation, or demolition.  </t>
  </si>
  <si>
    <t>Signature of Applicant</t>
  </si>
  <si>
    <t xml:space="preserve">For Direct Loan Applications: A displaced person is covered under Section 104(d) if they are a low-income person displaced by demolition (including acquisition involving demolition) OR conversion (if market rent of the dwelling did not exceed the fair market rent before conversion). </t>
  </si>
  <si>
    <t xml:space="preserve">Check all that apply: </t>
  </si>
  <si>
    <t>The activity involves demolition of existing occupied structures.</t>
  </si>
  <si>
    <t>The activity involves conversion of occupied rental property occupied by any tenant.</t>
  </si>
  <si>
    <t>Applicants for  Direct Loan funds that plan to rehabilitate, demolish and/or reconstruct occupied housing units must comply with the Section 104(d). By signing below, the Applicant certifies that they will comply with the Residential Anti-Displacement and Relocation Assistance Plan (RARAP) approved by the Department on June 1, 2012.</t>
  </si>
  <si>
    <t>https://www.tdhca.state.tx.us/program-services/ura/docs/RARAP.pdf</t>
  </si>
  <si>
    <t>The RARAP, as approved follows the Housing and Community Development Act of 1974, and HUD regulations at 24 CFR §42.325. The Department, through its subgrantees, will offer relocation assistance for lower-income tenants who, in connection with an activity assisted under a Direct Loan move permanently or move personal property from real property as a direct result of the demolition of any dwelling unit or the conversion of a lower-income dwelling unit in accordance with the requirements of 24 CFR §42.350.</t>
  </si>
  <si>
    <t>The purpose and goals of the RARAP is to:</t>
  </si>
  <si>
    <t>(1)</t>
  </si>
  <si>
    <t>Provide (through its subgrantees) Relocation Assistance</t>
  </si>
  <si>
    <t>(2)</t>
  </si>
  <si>
    <t>Minimize Displacement</t>
  </si>
  <si>
    <t>(3)</t>
  </si>
  <si>
    <t xml:space="preserve">Ensure a One-for-One Replacement of Lower-Income Dwelling Units </t>
  </si>
  <si>
    <t>I (we) certify that I (we) have read and understand the Department's approved Residential Anti-Displacement and Relocation Assistance Plan (RARAP), and I (we) will comply will all parts of the plan as they apply to this Application.</t>
  </si>
  <si>
    <t xml:space="preserve">Architectural Drawings Must be Submitted Behind this Tab [§11.204(b)(9)]
(If development is scattered site, consult staff.) </t>
  </si>
  <si>
    <t>All architectural drawing should be submitted as 300dpi images.  Follow these steps in Adobe Acrobat to convert most plans: File &gt; Print &gt; Printer: Adobe PDF &gt; Advanced &gt; Settings: Custom &gt; [√] Print As Image 300dpi &gt; OK Properties &gt; Adobe PDF Settings &gt; Default Settings: High Quality Print.  Applicants are cautioned that drawings with multiple layers may receive a deficiency and require correction to a simpler format.</t>
  </si>
  <si>
    <t>Plans should be grouped by type of plans (e.g., building floor plans for all buildings, followed by unit plans for all units, followed by elevations for all buildings, etc.) as opposed to building by building (e.g., all plan sheets for building one, all plan sheets for building two, etc.).</t>
  </si>
  <si>
    <t>As a guard against inconsistencies in the application, if accessible units are of the same floor plan/unit type as other units, applicants are not required to specially denote such accessible units within the architect’s table or Tab 23 - Building Unit Configuration  as long as these units are specified in the site plan or building floor plans.</t>
  </si>
  <si>
    <t xml:space="preserve">Insert Behind this tab - </t>
  </si>
  <si>
    <t>Site Plan which:</t>
  </si>
  <si>
    <r>
      <rPr>
        <sz val="11"/>
        <color theme="1"/>
        <rFont val="Calibri"/>
        <family val="2"/>
      </rPr>
      <t>1.</t>
    </r>
    <r>
      <rPr>
        <sz val="7"/>
        <color theme="1"/>
        <rFont val="Times New Roman"/>
        <family val="1"/>
      </rPr>
      <t xml:space="preserve">       </t>
    </r>
    <r>
      <rPr>
        <sz val="11"/>
        <color theme="1"/>
        <rFont val="Calibri"/>
        <family val="2"/>
      </rPr>
      <t>states the size of the site on its face;</t>
    </r>
  </si>
  <si>
    <r>
      <rPr>
        <sz val="11"/>
        <color theme="1"/>
        <rFont val="Calibri"/>
        <family val="2"/>
      </rPr>
      <t>2.</t>
    </r>
    <r>
      <rPr>
        <sz val="7"/>
        <color theme="1"/>
        <rFont val="Times New Roman"/>
        <family val="1"/>
      </rPr>
      <t xml:space="preserve">       </t>
    </r>
    <r>
      <rPr>
        <sz val="11"/>
        <color theme="1"/>
        <rFont val="Calibri"/>
        <family val="2"/>
      </rPr>
      <t>includes a unit and building type table matrix that is consistent with the Rent Schedule and Building and Unit Configuration forms in labeling the buildings and Units, stating sizes, etc.;</t>
    </r>
  </si>
  <si>
    <r>
      <rPr>
        <sz val="11"/>
        <color theme="1"/>
        <rFont val="Calibri"/>
        <family val="2"/>
      </rPr>
      <t>3.</t>
    </r>
    <r>
      <rPr>
        <sz val="7"/>
        <color theme="1"/>
        <rFont val="Times New Roman"/>
        <family val="1"/>
      </rPr>
      <t xml:space="preserve">       </t>
    </r>
    <r>
      <rPr>
        <sz val="11"/>
        <color theme="1"/>
        <rFont val="Calibri"/>
        <family val="2"/>
      </rPr>
      <t>includes a table matrix specifying the square footage of Common Area space on a building by building basis;</t>
    </r>
  </si>
  <si>
    <r>
      <rPr>
        <sz val="11"/>
        <color theme="1"/>
        <rFont val="Calibri"/>
        <family val="2"/>
      </rPr>
      <t>4.</t>
    </r>
    <r>
      <rPr>
        <sz val="7"/>
        <color theme="1"/>
        <rFont val="Times New Roman"/>
        <family val="1"/>
      </rPr>
      <t xml:space="preserve">       </t>
    </r>
    <r>
      <rPr>
        <sz val="11"/>
        <color theme="1"/>
        <rFont val="Calibri"/>
        <family val="2"/>
      </rPr>
      <t>identifies all residential and common buildings, in place on the Development Site, and labels them consistently with the Building/Unit Type Configuration form;</t>
    </r>
  </si>
  <si>
    <r>
      <rPr>
        <sz val="11"/>
        <color theme="1"/>
        <rFont val="Calibri"/>
        <family val="2"/>
      </rPr>
      <t>5.</t>
    </r>
    <r>
      <rPr>
        <sz val="7"/>
        <color theme="1"/>
        <rFont val="Times New Roman"/>
        <family val="1"/>
      </rPr>
      <t xml:space="preserve">       </t>
    </r>
    <r>
      <rPr>
        <sz val="11"/>
        <color theme="1"/>
        <rFont val="Calibri"/>
        <family val="2"/>
      </rPr>
      <t xml:space="preserve">shows the locations (by unit and floor) of mobility and hearing/visual accessible units (unless included in residential building floor plans); </t>
    </r>
  </si>
  <si>
    <r>
      <rPr>
        <sz val="11"/>
        <color theme="1"/>
        <rFont val="Calibri"/>
        <family val="2"/>
      </rPr>
      <t>6.</t>
    </r>
    <r>
      <rPr>
        <sz val="7"/>
        <color theme="1"/>
        <rFont val="Times New Roman"/>
        <family val="1"/>
      </rPr>
      <t xml:space="preserve">       </t>
    </r>
    <r>
      <rPr>
        <sz val="11"/>
        <color theme="1"/>
        <rFont val="Calibri"/>
        <family val="2"/>
      </rPr>
      <t>indicates the location and number of parking spaces, garages and carports, as applicable;</t>
    </r>
  </si>
  <si>
    <r>
      <rPr>
        <sz val="11"/>
        <color theme="1"/>
        <rFont val="Calibri"/>
        <family val="2"/>
      </rPr>
      <t>7.</t>
    </r>
    <r>
      <rPr>
        <sz val="7"/>
        <color theme="1"/>
        <rFont val="Times New Roman"/>
        <family val="1"/>
      </rPr>
      <t xml:space="preserve">       </t>
    </r>
    <r>
      <rPr>
        <sz val="11"/>
        <color theme="1"/>
        <rFont val="Calibri"/>
        <family val="2"/>
      </rPr>
      <t>indicates the location and number of accessible parking spaces, including van accessible spaces;</t>
    </r>
  </si>
  <si>
    <r>
      <rPr>
        <sz val="11"/>
        <color theme="1"/>
        <rFont val="Calibri"/>
        <family val="2"/>
      </rPr>
      <t>8.</t>
    </r>
    <r>
      <rPr>
        <sz val="7"/>
        <color theme="1"/>
        <rFont val="Times New Roman"/>
        <family val="1"/>
      </rPr>
      <t xml:space="preserve">       </t>
    </r>
    <r>
      <rPr>
        <sz val="11"/>
        <color theme="1"/>
        <rFont val="Calibri"/>
        <family val="2"/>
      </rPr>
      <t>includes information regarding local parking requirements, as applicable;</t>
    </r>
  </si>
  <si>
    <r>
      <rPr>
        <sz val="11"/>
        <color theme="1"/>
        <rFont val="Calibri"/>
        <family val="2"/>
      </rPr>
      <t>9.</t>
    </r>
    <r>
      <rPr>
        <sz val="7"/>
        <color theme="1"/>
        <rFont val="Times New Roman"/>
        <family val="1"/>
      </rPr>
      <t xml:space="preserve">       </t>
    </r>
    <r>
      <rPr>
        <sz val="11"/>
        <color theme="1"/>
        <rFont val="Calibri"/>
        <family val="2"/>
      </rPr>
      <t>indicates compliant accessible routes or, if a route is not accessible, a cite to the provision in the Fair Housing Design Manual providing for its exemption;</t>
    </r>
  </si>
  <si>
    <r>
      <rPr>
        <sz val="11"/>
        <color theme="1"/>
        <rFont val="Calibri"/>
        <family val="2"/>
      </rPr>
      <t>10.</t>
    </r>
    <r>
      <rPr>
        <sz val="7"/>
        <color theme="1"/>
        <rFont val="Times New Roman"/>
        <family val="1"/>
      </rPr>
      <t xml:space="preserve">   </t>
    </r>
    <r>
      <rPr>
        <sz val="11"/>
        <color theme="1"/>
        <rFont val="Calibri"/>
        <family val="2"/>
      </rPr>
      <t>indicates placement of detention/retention pond(s) or states there are no detention ponds;</t>
    </r>
  </si>
  <si>
    <r>
      <rPr>
        <sz val="11"/>
        <color theme="1"/>
        <rFont val="Calibri"/>
        <family val="2"/>
      </rPr>
      <t>11.</t>
    </r>
    <r>
      <rPr>
        <sz val="7"/>
        <color theme="1"/>
        <rFont val="Times New Roman"/>
        <family val="1"/>
      </rPr>
      <t xml:space="preserve">   </t>
    </r>
    <r>
      <rPr>
        <sz val="11"/>
        <color theme="1"/>
        <rFont val="Calibri"/>
        <family val="2"/>
      </rPr>
      <t>clearly delineates the flood plain boundary lines or states there is no floodplain;</t>
    </r>
  </si>
  <si>
    <r>
      <rPr>
        <sz val="11"/>
        <color theme="1"/>
        <rFont val="Calibri"/>
        <family val="2"/>
      </rPr>
      <t>12.</t>
    </r>
    <r>
      <rPr>
        <sz val="7"/>
        <color theme="1"/>
        <rFont val="Times New Roman"/>
        <family val="1"/>
      </rPr>
      <t xml:space="preserve">   </t>
    </r>
    <r>
      <rPr>
        <sz val="11"/>
        <color theme="1"/>
        <rFont val="Calibri"/>
        <family val="2"/>
      </rPr>
      <t xml:space="preserve">describes, if applicable, how flood mitigation or other required mitigation will be accomplished; </t>
    </r>
  </si>
  <si>
    <r>
      <rPr>
        <sz val="11"/>
        <color theme="1"/>
        <rFont val="Calibri"/>
        <family val="2"/>
      </rPr>
      <t>13.</t>
    </r>
    <r>
      <rPr>
        <sz val="7"/>
        <color theme="1"/>
        <rFont val="Times New Roman"/>
        <family val="1"/>
      </rPr>
      <t xml:space="preserve">   </t>
    </r>
    <r>
      <rPr>
        <sz val="11"/>
        <color theme="1"/>
        <rFont val="Calibri"/>
        <family val="2"/>
      </rPr>
      <t>identifies all pipeline easements on or adjacent to the Development Site (§11.101(2)(I)); and</t>
    </r>
  </si>
  <si>
    <r>
      <rPr>
        <sz val="11"/>
        <color theme="1"/>
        <rFont val="Calibri"/>
        <family val="2"/>
      </rPr>
      <t>14.</t>
    </r>
    <r>
      <rPr>
        <sz val="7"/>
        <color theme="1"/>
        <rFont val="Times New Roman"/>
        <family val="1"/>
      </rPr>
      <t xml:space="preserve">   </t>
    </r>
    <r>
      <rPr>
        <sz val="11"/>
        <color theme="1"/>
        <rFont val="Calibri"/>
        <family val="2"/>
      </rPr>
      <t>identifies all Amenities.</t>
    </r>
  </si>
  <si>
    <t>Residential Building floor plans should include the following, building by building:</t>
  </si>
  <si>
    <r>
      <rPr>
        <sz val="11"/>
        <color theme="1"/>
        <rFont val="Calibri"/>
        <family val="2"/>
      </rPr>
      <t>1.</t>
    </r>
    <r>
      <rPr>
        <sz val="7"/>
        <color theme="1"/>
        <rFont val="Times New Roman"/>
        <family val="1"/>
      </rPr>
      <t xml:space="preserve">       </t>
    </r>
    <r>
      <rPr>
        <sz val="11"/>
        <color theme="1"/>
        <rFont val="Calibri"/>
        <family val="2"/>
      </rPr>
      <t>separate tabulation of the square footage of each of these areas: breezeways, corridors, utility closets, balconies, porches and patios, and any other square footage not included in NRA; and</t>
    </r>
  </si>
  <si>
    <r>
      <rPr>
        <sz val="11"/>
        <color theme="1"/>
        <rFont val="Calibri"/>
        <family val="2"/>
      </rPr>
      <t>2.</t>
    </r>
    <r>
      <rPr>
        <sz val="7"/>
        <color theme="1"/>
        <rFont val="Times New Roman"/>
        <family val="1"/>
      </rPr>
      <t xml:space="preserve">       </t>
    </r>
    <r>
      <rPr>
        <sz val="11"/>
        <color theme="1"/>
        <rFont val="Calibri"/>
        <family val="2"/>
      </rPr>
      <t>location of accessible units (unless included on Site Plan).</t>
    </r>
  </si>
  <si>
    <t>Common Building floor plans should include</t>
  </si>
  <si>
    <r>
      <rPr>
        <sz val="11"/>
        <color theme="1"/>
        <rFont val="Calibri"/>
        <family val="2"/>
      </rPr>
      <t>2.</t>
    </r>
    <r>
      <rPr>
        <sz val="7"/>
        <color theme="1"/>
        <rFont val="Times New Roman"/>
        <family val="1"/>
      </rPr>
      <t xml:space="preserve">       </t>
    </r>
    <r>
      <rPr>
        <sz val="11"/>
        <color theme="1"/>
        <rFont val="Calibri"/>
        <family val="2"/>
      </rPr>
      <t>spaces that are accessible to tenants, e.g., offices for tenant/management contact, resident services offices, clubrooms, kitchens, community restrooms, exercise rooms, laundries, porches, patios, mailbox areas, etc. (state each area separately);</t>
    </r>
  </si>
  <si>
    <t>Unit floor plans for each type of Unit:</t>
  </si>
  <si>
    <r>
      <rPr>
        <sz val="11"/>
        <color theme="1"/>
        <rFont val="Calibri"/>
        <family val="2"/>
      </rPr>
      <t>1.</t>
    </r>
    <r>
      <rPr>
        <sz val="7"/>
        <color theme="1"/>
        <rFont val="Times New Roman"/>
        <family val="1"/>
      </rPr>
      <t xml:space="preserve">       </t>
    </r>
    <r>
      <rPr>
        <sz val="11"/>
        <color theme="1"/>
        <rFont val="Calibri"/>
        <family val="2"/>
      </rPr>
      <t>must include the square footage of each type of Unit; and</t>
    </r>
  </si>
  <si>
    <r>
      <rPr>
        <sz val="11"/>
        <color theme="1"/>
        <rFont val="Calibri"/>
        <family val="2"/>
      </rPr>
      <t>2.</t>
    </r>
    <r>
      <rPr>
        <sz val="7"/>
        <color theme="1"/>
        <rFont val="Times New Roman"/>
        <family val="1"/>
      </rPr>
      <t xml:space="preserve">       </t>
    </r>
    <r>
      <rPr>
        <sz val="11"/>
        <color theme="1"/>
        <rFont val="Calibri"/>
        <family val="2"/>
      </rPr>
      <t>must include floor plans for the accessible Units.</t>
    </r>
  </si>
  <si>
    <t>Elevations for each side of each building type which include:</t>
  </si>
  <si>
    <r>
      <rPr>
        <sz val="11"/>
        <color theme="1"/>
        <rFont val="Calibri"/>
        <family val="2"/>
      </rPr>
      <t>1.</t>
    </r>
    <r>
      <rPr>
        <sz val="7"/>
        <color theme="1"/>
        <rFont val="Times New Roman"/>
        <family val="1"/>
      </rPr>
      <t xml:space="preserve">       </t>
    </r>
    <r>
      <rPr>
        <sz val="11"/>
        <color theme="1"/>
        <rFont val="Calibri"/>
        <family val="2"/>
      </rPr>
      <t>a percentage estimate of the exterior composition of each elevation; and</t>
    </r>
  </si>
  <si>
    <r>
      <rPr>
        <sz val="11"/>
        <color theme="1"/>
        <rFont val="Calibri"/>
        <family val="2"/>
      </rPr>
      <t>2.</t>
    </r>
    <r>
      <rPr>
        <sz val="7"/>
        <color theme="1"/>
        <rFont val="Times New Roman"/>
        <family val="1"/>
      </rPr>
      <t xml:space="preserve">       </t>
    </r>
    <r>
      <rPr>
        <sz val="11"/>
        <color theme="1"/>
        <rFont val="Calibri"/>
        <family val="2"/>
      </rPr>
      <t>roof pitch; or,</t>
    </r>
  </si>
  <si>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T through AF.</t>
  </si>
  <si>
    <t>DO NOT distinguish the HC or AV Units from other Units that are the same size/floor plan.</t>
  </si>
  <si>
    <t>Total Sq. Ft for Unit Type</t>
  </si>
  <si>
    <t>Net Rentable Square Footage from Rent Schedule:</t>
  </si>
  <si>
    <t>Common Area Square Footage (as specified on Architect Certification) :</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</si>
  <si>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</si>
  <si>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</si>
  <si>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Accessible Mobility Units Calculation</t>
  </si>
  <si>
    <t xml:space="preserve">Include this worksheet in the Application (or a signed and certified worksheet provided by your accessibility professional that shows the calculations). </t>
  </si>
  <si>
    <t xml:space="preserve">To the maximum extent feasible and subject to reasonable health and safety requirements, accessible units must be: </t>
  </si>
  <si>
    <r>
      <rPr>
        <sz val="11"/>
        <color theme="1"/>
        <rFont val="Calibri"/>
        <family val="2"/>
      </rPr>
      <t xml:space="preserve"> (1) Distributed throughout the Unit types </t>
    </r>
    <r>
      <rPr>
        <b/>
        <sz val="11"/>
        <color theme="1"/>
        <rFont val="Calibri"/>
        <family val="2"/>
      </rPr>
      <t>AND</t>
    </r>
    <r>
      <rPr>
        <sz val="11"/>
        <color theme="1"/>
        <rFont val="Calibri"/>
        <family val="2"/>
      </rPr>
      <t xml:space="preserve"> the Development; and </t>
    </r>
  </si>
  <si>
    <t xml:space="preserve"> (2) Made available in a sufficient range of sizes and amenities so that the choice of living arrangements of qualified persons with Disabilities is, as a whole, comparable to that of other persons eligible for housing assistance under the same program.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</si>
  <si>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</si>
  <si>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t>Mobility</t>
  </si>
  <si>
    <t>Required %</t>
  </si>
  <si>
    <t>Calculated Units</t>
  </si>
  <si>
    <t>Units Required</t>
  </si>
  <si>
    <t>Units Proposed</t>
  </si>
  <si>
    <t>Unit Description</t>
  </si>
  <si>
    <t>E</t>
  </si>
  <si>
    <t>EXAMPLE:</t>
  </si>
  <si>
    <t>1/1 (874 sqft &amp; 806 sqft)</t>
  </si>
  <si>
    <t>2/2 (950 sqft &amp; 1008 sqft)</t>
  </si>
  <si>
    <t>3/2 (1120 sqft &amp; 1190 sqft)</t>
  </si>
  <si>
    <t>By signing below, I (WE) certify that the information above meets the requirements in Section 504 of the Rehabilitation Act of 1973 and implemented at 24 C.F.R. Part 8 as described in 10 TAC Chapter 1, Subchapter B.    At least five percent (5%) of all dwelling units will be designed and built to be accessible for persons with mobility impairments.</t>
  </si>
  <si>
    <t xml:space="preserve">__________________________________________  
Printed Name  </t>
  </si>
  <si>
    <t>__________________________________________
Firm Name (If applicable)</t>
  </si>
  <si>
    <t>Accessible Hearing/Visual Units Calculation</t>
  </si>
  <si>
    <t xml:space="preserve"> (1) Distributed throughout the Unit types AND the Development; and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</si>
  <si>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</si>
  <si>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r>
      <rPr>
        <b/>
        <u/>
        <sz val="11"/>
        <color theme="1"/>
        <rFont val="Calibri"/>
        <family val="2"/>
      </rPr>
      <t>NOTE (New Construction):</t>
    </r>
    <r>
      <rPr>
        <b/>
        <u/>
        <sz val="11"/>
        <color theme="1"/>
        <rFont val="Calibri"/>
        <family val="2"/>
      </rPr>
      <t xml:space="preserve">  If the calculation is equal to or more than the number of unit types, then each unit type should have at least a Hearing/Visual unit.</t>
    </r>
  </si>
  <si>
    <t>Hearing/Visual</t>
  </si>
  <si>
    <t>Units Required
(Rounded)</t>
  </si>
  <si>
    <r>
      <rPr>
        <b/>
        <sz val="10"/>
        <color theme="1"/>
        <rFont val="Calibri"/>
        <family val="2"/>
      </rPr>
      <t>*NOTE:</t>
    </r>
    <r>
      <rPr>
        <sz val="10"/>
        <color theme="1"/>
        <rFont val="Calibri"/>
        <family val="2"/>
      </rPr>
      <t xml:space="preserve"> If total is more than what is required, Applicant will select which to include under "Units Proposed"</t>
    </r>
  </si>
  <si>
    <t>EXAMPLE</t>
  </si>
  <si>
    <t>1/1</t>
  </si>
  <si>
    <t>2/2</t>
  </si>
  <si>
    <t>3/3</t>
  </si>
  <si>
    <r>
      <rPr>
        <b/>
        <sz val="10"/>
        <color theme="1"/>
        <rFont val="Calibri"/>
        <family val="2"/>
      </rPr>
      <t xml:space="preserve">*NOTE: </t>
    </r>
    <r>
      <rPr>
        <sz val="10"/>
        <color theme="1"/>
        <rFont val="Calibri"/>
        <family val="2"/>
      </rPr>
      <t xml:space="preserve">Required is 2, but there are more than 2 Unit Types, Applicant selects which Unit(s) to include under Units Proposed. </t>
    </r>
  </si>
  <si>
    <t>By signing below, I (WE) certify that the information above meets the requirements in Section 504 of the Rehabilitation Act of 1973 and implemented at 24 C.F.R. Part 8 as described in 10 TAC Chapter 1, Subchapter B.    At least two percent (2%) of all dwelling units will be designed and built to be accessible for persons with hearing and/or visual impairment.</t>
  </si>
  <si>
    <t>Accessible Parking Calculation</t>
  </si>
  <si>
    <t xml:space="preserve">Instructions for Submitting Accessible Parking Information </t>
  </si>
  <si>
    <t>When the number of parking spaces for Units is equal to or greater than the number of Units:</t>
  </si>
  <si>
    <t>If the number of parking spaces (surface spaces, carports, garages, etc.) that serve residential Units (as opposed to those for amenities and/or employees/visitors) is equal to or greater than the number of Units and are all on a single, unified parking lot, i.e., all spaces can be accessed without driving through a gate or over a public right of way and therefore into a separate parking lot, provide information for all sections of this form. With the exception of parking lots that are separated by limited access gates between an office/clubhouse lot and a dwelling lot, parking lots that are connected by accessible routes can be considered a single, unified lot.</t>
  </si>
  <si>
    <t>When the number of parking spaces for Units is less than the number of Units:</t>
  </si>
  <si>
    <t>If the number of parking spaces that serve residential Units (as opposed to those for amenities and/or employees/visitors) is less than the number of Units, create your own parking certification or use only the last section of this Accessible Parking Calculation form, i.e., "Distribution of APSs Among the Various Types of Parking".  For each type of parking space ( surface spaces, carports, garages, etc.), the number of accessible parking spaces required will be the number indicated by ADA table 208.2, and the number of van accessible parking will be one for every six (6) of the accessible spaces required.  These calculations must be made independently for each type of parking space.</t>
  </si>
  <si>
    <t xml:space="preserve">  
</t>
  </si>
  <si>
    <t>When parking spaces are in more than one parking lot:</t>
  </si>
  <si>
    <r>
      <rPr>
        <sz val="10"/>
        <color theme="1"/>
        <rFont val="Calibri"/>
        <family val="2"/>
      </rPr>
      <t xml:space="preserve">If parking spaces are in separate lots (e.g., inside and outside a gate, on different Development Sites, or on the same Develoment Site but only accessible to each other by driving outside the Development Site to drive into the other lot) </t>
    </r>
    <r>
      <rPr>
        <u/>
        <sz val="10"/>
        <color theme="1"/>
        <rFont val="Calibri"/>
        <family val="2"/>
      </rPr>
      <t>that are not connected by accessible routes</t>
    </r>
    <r>
      <rPr>
        <sz val="10"/>
        <color theme="1"/>
        <rFont val="Calibri"/>
        <family val="2"/>
      </rPr>
      <t>, use whichever set of instructions above applies to each of the lots.   These calculations must be made independently for each such parking lot. Use as many copies of this form as needed to create your parking certification.</t>
    </r>
  </si>
  <si>
    <t>Although Fair Housing Standards may apply in unusual circumstances, ADA Standards typically determine the required number of Accessible Parking Spaces (APSs). Links to the applicable accessibility rules are provided below.</t>
  </si>
  <si>
    <t>ADA Design Manual, Ch. 2, Sec. 208:</t>
  </si>
  <si>
    <t xml:space="preserve">–https://www.ada.gov/regs2010/2010ADAStandards/2010ADAStandards.pdf </t>
  </si>
  <si>
    <t>FHA Design Manual  Page 2.23:</t>
  </si>
  <si>
    <t xml:space="preserve">–https://www.huduser.gov/publications/pdf/fairhousing/fairch2.pdf </t>
  </si>
  <si>
    <r>
      <rPr>
        <sz val="10"/>
        <color theme="1"/>
        <rFont val="Calibri"/>
        <family val="2"/>
      </rPr>
      <t xml:space="preserve">Determining the number of APSs that serve the dwelling units requires accounting for APSs that do not serve dwelling units. In the yellow spaces below, identify the individual amenities served by an APS and/or groups of amenities in close proximity that share a single APS. In the space to the right, state the number of APSs designated to serve the amenity or group identified. If parking is provided near dumpsters, at least 1 dumpster must have an APS. The total will be subtracted from the total of all types of parking spaces to determine the number of spaces that serve the dwelling units.  </t>
    </r>
    <r>
      <rPr>
        <b/>
        <sz val="10"/>
        <color theme="1"/>
        <rFont val="Calibri"/>
        <family val="2"/>
      </rPr>
      <t>DO NOT INCLUDE PARKING SPACES THAT SERVE DWELLING UNITS IN THIS AMENITY SECTION.</t>
    </r>
  </si>
  <si>
    <t>Amenity:</t>
  </si>
  <si>
    <t>Identification of amenity, or amenities of a group, that the APS serves</t>
  </si>
  <si>
    <t>APSs:</t>
  </si>
  <si>
    <t>Office, etc.:</t>
  </si>
  <si>
    <t>Amenity 1:</t>
  </si>
  <si>
    <t>Amenity 2:</t>
  </si>
  <si>
    <t>Amenity 3:</t>
  </si>
  <si>
    <t>Amenity 4:</t>
  </si>
  <si>
    <t>Amenity 5:</t>
  </si>
  <si>
    <t>Total of Accessible Parking Spaces that Do Not Serve Dwelling Units:</t>
  </si>
  <si>
    <t>Accessible Parking for Residential Units</t>
  </si>
  <si>
    <t>Enter the information indicated below.</t>
  </si>
  <si>
    <t>Total dwelling Units in the Development:</t>
  </si>
  <si>
    <t>Total surface parking spaces (including non-residential):</t>
  </si>
  <si>
    <t>Total carports (including non-residential):</t>
  </si>
  <si>
    <t>Total garages (including non-residential):</t>
  </si>
  <si>
    <t>Total parking spaces of all types:</t>
  </si>
  <si>
    <t>Calculated from above:</t>
  </si>
  <si>
    <t>Total APSs that serve non-residential purposes (i.e. office, amenities, etc.):</t>
  </si>
  <si>
    <t>Calculated on prior page:</t>
  </si>
  <si>
    <t>Total of all types of parking spaces that serve dwelling units:</t>
  </si>
  <si>
    <t>APSs for mobility accessible units (5% of unit count, if spaces are sufficient):</t>
  </si>
  <si>
    <t>Parking spaces that serve dwelling units in excess of one per unit (if applicable):</t>
  </si>
  <si>
    <t>APSs required in excess of one per mobility accessible unit:</t>
  </si>
  <si>
    <t>Total APSs required (including dwelling units and facilities/amenities):</t>
  </si>
  <si>
    <t>Distribution of APSs Among the Various Types of Parking</t>
  </si>
  <si>
    <t>All Developments, including those having fewer than one parking space serving each dwelling unit, should use this portion of the worksheet. Enter the number of APSs indicated by ADA Table 208.2 for the total of each type of parking space, i.e., surface spaces, carports, etc., including both amenity spaces and dwelling unit spaces.</t>
  </si>
  <si>
    <r>
      <rPr>
        <sz val="10"/>
        <color theme="1"/>
        <rFont val="Calibri"/>
        <family val="2"/>
      </rPr>
      <t xml:space="preserve">Minimum number of surface parking spaces (include dwelling unit </t>
    </r>
    <r>
      <rPr>
        <u/>
        <sz val="10"/>
        <color theme="1"/>
        <rFont val="Calibri"/>
        <family val="2"/>
      </rPr>
      <t>and</t>
    </r>
    <r>
      <rPr>
        <sz val="10"/>
        <color theme="1"/>
        <rFont val="Calibri"/>
        <family val="2"/>
      </rPr>
      <t xml:space="preserve"> amenity spaces) that must be APSs:</t>
    </r>
  </si>
  <si>
    <t>Minimum number of carports that must be APSs:</t>
  </si>
  <si>
    <t>Number of garages that must be APSs:</t>
  </si>
  <si>
    <t>APSs that Must Be Van Spaces</t>
  </si>
  <si>
    <t>Total Van APSs required, including all types of spaces:</t>
  </si>
  <si>
    <t>Minimum number of surface parking spaces that must be van APSs:</t>
  </si>
  <si>
    <t>Minimum number of carports that must be van APSs:</t>
  </si>
  <si>
    <t>Minimum number of garages that must be van APSs:</t>
  </si>
  <si>
    <t>By signing below, I (WE) certify that the information above meets the requirements in the 2010 ADA Standards for Accessible Design Title III regulations at 28 CFR part 36, subpart D, and the 2004 ADA Accessibility Guidelines at 36 CFR part 1191, appendices B and D.    There will be at least one accessible parking space per accessible unit located on the closest route to the accessible unit.  For every 6 or fraction of 6 accessible spaces required, at least one will be van accessible.  Accessible spaces will be dispersed amongst the parking types provided.  Where parking for amenities or non-residents is provided, a sufficient number of accessible spaces will be provided.</t>
  </si>
  <si>
    <t>Signature</t>
  </si>
  <si>
    <t>Date:</t>
  </si>
  <si>
    <t>Firm Name (if applicable)</t>
  </si>
  <si>
    <t>AVERAGE INCOME DISTRIBUTION TOOL</t>
  </si>
  <si>
    <t>Unit types must be entered from smallest to largest based on “# of Bedrooms” and “Unit Size”, then within the same “# of Bedrooms” and “Unit Size” from  lowest to highest “Rent Collected/Unit”.  You are not required to distinguish the HC or AV Units from other Units that are the same size/floor plan.</t>
  </si>
  <si>
    <t>This worksheet may be used for 4% and 9% Applications. 
This worksheet is not required to be included in the PDF application, but should be included in the Excel application.</t>
  </si>
  <si>
    <t>If MFDL only or MFDL is the only permanent financing, there cannot be ANY market rate Units.</t>
  </si>
  <si>
    <t>TDHCA MRB Units</t>
  </si>
  <si>
    <t>Other/                     Subsidy Units</t>
  </si>
  <si>
    <t xml:space="preserve">Number of 30% Units used for 30% Boost </t>
  </si>
  <si>
    <t>REA Validation Tool (HOME, MR &amp; EO Units)</t>
  </si>
  <si>
    <t xml:space="preserve">Number of LI Units to be used for Average Income Scoring </t>
  </si>
  <si>
    <t>AMFI Average Committed to for Points</t>
  </si>
  <si>
    <t>Development AMFI Average</t>
  </si>
  <si>
    <t>Average will not calculate unless a number is entered for boost Units (even if it is zero) and the table below is completed.</t>
  </si>
  <si>
    <t>AMFI Brackets</t>
  </si>
  <si>
    <t>Total Units by Unit Type (Number of Bedrooms)</t>
  </si>
  <si>
    <t>Unit Type (Number of Bedrooms)</t>
  </si>
  <si>
    <t>30% Units entered must be reduced by the number of Units used for 30% boost.</t>
  </si>
  <si>
    <t>This form has an inconsistency of</t>
  </si>
  <si>
    <t>Units</t>
  </si>
  <si>
    <t>If average income is elected, 20%, 30%, 40%, 50%, 60%, 70% and 80% Unit designations MUST be dispersed across all Unit Types in a manner that does not violate fair housing laws.</t>
  </si>
  <si>
    <t>Are you missing Units? Do you have too many?</t>
  </si>
  <si>
    <r>
      <rPr>
        <b/>
        <sz val="10"/>
        <color theme="1"/>
        <rFont val="Times New Roman"/>
        <family val="1"/>
      </rPr>
      <t>-</t>
    </r>
    <r>
      <rPr>
        <sz val="10"/>
        <color theme="1"/>
        <rFont val="Times New Roman"/>
        <family val="1"/>
      </rPr>
      <t xml:space="preserve"> Provision for Vacancy &amp; Collection Loss </t>
    </r>
  </si>
  <si>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</si>
  <si>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TC20%</t>
  </si>
  <si>
    <t>MRB20%</t>
  </si>
  <si>
    <t>TC70%</t>
  </si>
  <si>
    <t>MRB70%</t>
  </si>
  <si>
    <t>TC80%</t>
  </si>
  <si>
    <t>MRB80%</t>
  </si>
  <si>
    <t>Total HTC Units</t>
  </si>
  <si>
    <t>DIRECT LOAN (HOME, TCAP RF, and/or NSP1 PI)</t>
  </si>
  <si>
    <t>DIRECT LOAN (NHTF)</t>
  </si>
  <si>
    <t>DO NOT USE THIS CALCULATION TO SCORE POINTS UNDER 11.9(e)(2). At the end of the Development Cost Schedule, you will have the ability to adjust your eligible costs to qualify. Points will be entered there.</t>
  </si>
  <si>
    <t>Cost Per Sq. Ft</t>
  </si>
  <si>
    <t>30%/30%</t>
  </si>
  <si>
    <t>40%/40%</t>
  </si>
  <si>
    <t>Private Activity Bond Priorities</t>
  </si>
  <si>
    <t xml:space="preserve">Priority 1a </t>
  </si>
  <si>
    <t>Priority 1b</t>
  </si>
  <si>
    <t>Priority 1c</t>
  </si>
  <si>
    <t>Priority 2</t>
  </si>
  <si>
    <t>Priority 3</t>
  </si>
  <si>
    <t>Carryforward</t>
  </si>
  <si>
    <r>
      <rPr>
        <b/>
        <sz val="16"/>
        <color rgb="FF000000"/>
        <rFont val="Calibri"/>
        <family val="2"/>
      </rPr>
      <t xml:space="preserve">Utility Allowances </t>
    </r>
    <r>
      <rPr>
        <b/>
        <sz val="11"/>
        <color rgb="FF000000"/>
        <rFont val="Calibri"/>
        <family val="2"/>
      </rPr>
      <t>[§10.614]</t>
    </r>
  </si>
  <si>
    <r>
      <rPr>
        <b/>
        <i/>
        <sz val="11"/>
        <color rgb="FF000000"/>
        <rFont val="Calibri"/>
        <family val="2"/>
      </rPr>
      <t xml:space="preserve">Applicant must attach documentation to this form to support the “Utility Allowance” estimate used in completing the Rent Schedule provided in the Application. </t>
    </r>
    <r>
      <rPr>
        <b/>
        <i/>
        <u/>
        <sz val="11"/>
        <color rgb="FF000000"/>
        <rFont val="Calibri"/>
        <family val="2"/>
      </rPr>
      <t xml:space="preserve">Where the Applicant uses any method that requires Department review, such review must have been requested prior to submission of the Application. Please see 10 TAC §10.614(k). </t>
    </r>
    <r>
      <rPr>
        <b/>
        <i/>
        <sz val="11"/>
        <color rgb="FF000000"/>
        <rFont val="Calibri"/>
        <family val="2"/>
      </rPr>
      <t>This exhibit must clearly indicate which utility costs are included in the estimate.</t>
    </r>
  </si>
  <si>
    <t>Tenant</t>
  </si>
  <si>
    <t>Landlord</t>
  </si>
  <si>
    <t>REA Validation Tool</t>
  </si>
  <si>
    <t>Natural Gas</t>
  </si>
  <si>
    <t>Propane</t>
  </si>
  <si>
    <t>Oil</t>
  </si>
  <si>
    <t>describe</t>
  </si>
  <si>
    <r>
      <rPr>
        <sz val="11"/>
        <color theme="1"/>
        <rFont val="Calibri"/>
        <family val="2"/>
      </rPr>
      <t xml:space="preserve">Bond Trustee Fees </t>
    </r>
    <r>
      <rPr>
        <sz val="10"/>
        <color theme="1"/>
        <rFont val="Calibri"/>
        <family val="2"/>
      </rPr>
      <t>(ALL Tax-Exempt Bond Developments; entry or explanation required)</t>
    </r>
  </si>
  <si>
    <t>Issuer Ongoing Compliance Fees (entry or explanation required)</t>
  </si>
  <si>
    <t>Local Bond Issuer Admin Fee (entry or explanation required)</t>
  </si>
  <si>
    <t>TDHCA Bond-Issuer Admin Fee (0.10%)</t>
  </si>
  <si>
    <t>15 Year Rental Housing Operating Pro Forma (All Programs)</t>
  </si>
  <si>
    <t>The pro forma should be based on the operating income and expense information for the base year (first year of stabilized occupancy using today’s best estimates of market rents, restricted rents, rental income and expenses), and principal and interest debt service. The Department uses an annual growth rate of 2% for income and 3% for expenses. Written explanation for any deviations from these growth rates or for assumptions other than straight-line growth made during the proforma period should be attached to this exhibit.</t>
  </si>
  <si>
    <t>INCOME</t>
  </si>
  <si>
    <t>YEAR 1</t>
  </si>
  <si>
    <t>YEAR 2</t>
  </si>
  <si>
    <t>YEAR 3</t>
  </si>
  <si>
    <t>YEAR 4</t>
  </si>
  <si>
    <t>YEAR 5</t>
  </si>
  <si>
    <t>YEAR 10</t>
  </si>
  <si>
    <t>YEAR 15</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</si>
  <si>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</si>
  <si>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</si>
  <si>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</si>
  <si>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</si>
  <si>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</si>
  <si>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</si>
  <si>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</si>
  <si>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</si>
  <si>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</si>
  <si>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</si>
  <si>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</si>
  <si>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</si>
  <si>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</si>
  <si>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NET OPERATING INCOME</t>
  </si>
  <si>
    <t>DEBT SERVICE</t>
  </si>
  <si>
    <t>First Deed of Trust Annual Loan Payment</t>
  </si>
  <si>
    <t>Second Deed of Trust Annual Loan Payment</t>
  </si>
  <si>
    <t>Third Deed of Trust Annual Loan Payment</t>
  </si>
  <si>
    <t>Other Annual Required Payment</t>
  </si>
  <si>
    <t>ANNUAL NET CASH FLOW</t>
  </si>
  <si>
    <t>CUMULATIVE NET CASH FLOW</t>
  </si>
  <si>
    <t>Debt Coverage Ratio</t>
  </si>
  <si>
    <t>By signing below I (we) are certifying that the above 15 Year pro forma, is consistent with the unit rental rate assumptions, total operating expenses, net operating income, and debt service coverage based on the bank's current underwriting parameters and consistent with the loan terms indicated in the term sheet and preliminarily considered feasible pending further diligence review.   The debt service for each year maintains no less than a 1.15 debt coverage ratio. (Signature required for Tax-Exempt Bond Applications and if using this pro forma for points under §11.9(e)(1) relating to Financial Feasibility for Competitive HTC Applications)</t>
  </si>
  <si>
    <t>Signature, Authorized Representative, Syndicator</t>
  </si>
  <si>
    <t>Off-Site Cost Breakdown</t>
  </si>
  <si>
    <t>This form must be submitted with the Development Cost Schedule if the development has offsite costs, whether those costs are included in the budget as a line item, embedded in the acquisition costs, or referenced in utility provider letters. Therefore, the total costs listed on this worksheet may or may not exactly correspond with those off-site costs indicated on the Development Costs Schedule. However, all costs listed here should be able to be justified in another place in the application.</t>
  </si>
  <si>
    <r>
      <rPr>
        <b/>
        <sz val="10"/>
        <color rgb="FF000000"/>
        <rFont val="Calibri"/>
        <family val="2"/>
      </rPr>
      <t>Column A:</t>
    </r>
    <r>
      <rPr>
        <sz val="10"/>
        <color rgb="FF000000"/>
        <rFont val="Calibri"/>
        <family val="2"/>
      </rPr>
      <t xml:space="preserve"> The offsite activity reflected here should correspond to the offsite activity reflected in the Development Cost Schedule or other supporting documentation.</t>
    </r>
  </si>
  <si>
    <r>
      <rPr>
        <b/>
        <i/>
        <sz val="10"/>
        <color rgb="FF000000"/>
        <rFont val="Calibri"/>
        <family val="2"/>
      </rPr>
      <t>Columns B and C:</t>
    </r>
    <r>
      <rPr>
        <i/>
        <sz val="10"/>
        <color rgb="FF000000"/>
        <rFont val="Calibri"/>
        <family val="2"/>
      </rPr>
      <t xml:space="preserve"> In determining actual construction cost, two different methods may be used:</t>
    </r>
  </si>
  <si>
    <r>
      <rPr>
        <b/>
        <sz val="10"/>
        <color rgb="FF000000"/>
        <rFont val="Calibri"/>
        <family val="2"/>
      </rPr>
      <t>Column D:</t>
    </r>
    <r>
      <rPr>
        <sz val="10"/>
        <color rgb="FF000000"/>
        <rFont val="Calibri"/>
        <family val="2"/>
      </rPr>
      <t xml:space="preserve"> To arrive at total construction costs in Column D:</t>
    </r>
  </si>
  <si>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</si>
  <si>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offsite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</si>
  <si>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</si>
  <si>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**ALL contingency must be included in the Contingency line item on the Development Cost Schedule and NOT on this form**</t>
  </si>
  <si>
    <t>**This form must be completed by a professional engineer licensed to practice in the State of Texas. His or her signature and registration seal must be on the form.**</t>
  </si>
  <si>
    <t>E.</t>
  </si>
  <si>
    <t>F.</t>
  </si>
  <si>
    <t>G.</t>
  </si>
  <si>
    <t>Activity</t>
  </si>
  <si>
    <t>Labor or Unit Price</t>
  </si>
  <si>
    <t>Materials or # of Units</t>
  </si>
  <si>
    <t>Total Construction Costs</t>
  </si>
  <si>
    <t>Acquisition Costs</t>
  </si>
  <si>
    <t>Engineering / Architectural Costs</t>
  </si>
  <si>
    <t>Total Activity Costs</t>
  </si>
  <si>
    <t>Signature of Registered Engineer responsible for Budget Justification</t>
  </si>
  <si>
    <t>Site Work Cost Breakdown</t>
  </si>
  <si>
    <t>This form must be submitted with the Development Cost Schedule as justification of Site Work costs.</t>
  </si>
  <si>
    <r>
      <rPr>
        <b/>
        <sz val="10"/>
        <color rgb="FF000000"/>
        <rFont val="Calibri"/>
        <family val="2"/>
      </rPr>
      <t>Column A:</t>
    </r>
    <r>
      <rPr>
        <sz val="10"/>
        <color rgb="FF000000"/>
        <rFont val="Calibri"/>
        <family val="2"/>
      </rPr>
      <t xml:space="preserve"> The Site Work activity reflected here must match the Site Work activity reflected in the Development Cost Schedule.</t>
    </r>
  </si>
  <si>
    <r>
      <rPr>
        <b/>
        <i/>
        <sz val="10"/>
        <color rgb="FF000000"/>
        <rFont val="Calibri"/>
        <family val="2"/>
      </rPr>
      <t>Columns B and C:</t>
    </r>
    <r>
      <rPr>
        <i/>
        <sz val="10"/>
        <color rgb="FF000000"/>
        <rFont val="Calibri"/>
        <family val="2"/>
      </rPr>
      <t xml:space="preserve"> In determining actual construction cost, two different methods may be used:</t>
    </r>
  </si>
  <si>
    <r>
      <rPr>
        <sz val="10"/>
        <color rgb="FF000000"/>
        <rFont val="Calibri"/>
        <family val="2"/>
      </rPr>
      <t xml:space="preserve">The construction costs may be broken into labor (Column B) and materials (Column C) for the activity; </t>
    </r>
    <r>
      <rPr>
        <b/>
        <i/>
        <u/>
        <sz val="10"/>
        <color rgb="FF000000"/>
        <rFont val="Calibri"/>
        <family val="2"/>
      </rPr>
      <t>OR</t>
    </r>
  </si>
  <si>
    <t>The use of unit price (Column B) and the number of units (Column C) data for the activity.</t>
  </si>
  <si>
    <r>
      <rPr>
        <b/>
        <sz val="10"/>
        <color rgb="FF000000"/>
        <rFont val="Calibri"/>
        <family val="2"/>
      </rPr>
      <t>Column D:</t>
    </r>
    <r>
      <rPr>
        <sz val="10"/>
        <color rgb="FF000000"/>
        <rFont val="Calibri"/>
        <family val="2"/>
      </rPr>
      <t xml:space="preserve"> To arrive at total construction costs in Column D:</t>
    </r>
  </si>
  <si>
    <t xml:space="preserve">If based on labor and materials, add Column B and Column C together to arrive at total construction costs. </t>
  </si>
  <si>
    <t>If based on unit price measures, Column B is multiplied by Column C to arrive at total construction costs.</t>
  </si>
  <si>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</si>
  <si>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</si>
  <si>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</si>
  <si>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**This form must be completed by a Third-Party engineer licensed to practice in the State of Texas. His or her signature and registration seal must be on the form.**</t>
  </si>
  <si>
    <t xml:space="preserve">For Site Work costs that exceed $15,000 per Unit and are included in Eligible Basis, a CPA letter allocating which portions of those site costs should be included in Eligible Basis and which ones may be ineligible must be submitted behind this tab. </t>
  </si>
  <si>
    <t>Signature of Registered Engineer</t>
  </si>
  <si>
    <r>
      <rPr>
        <i/>
        <sz val="10"/>
        <color theme="1"/>
        <rFont val="Calibri"/>
        <family val="2"/>
      </rPr>
      <t xml:space="preserve">This Development Cost Schedule must be consistent with the Summary Sources and Uses of Funds Statement.  All Applications must complete the Total Cost column. Direct Loan Applicants should review costs ineligible for reimbursement with Direct Loan funds in 10 TAC </t>
    </r>
    <r>
      <rPr>
        <sz val="10"/>
        <color theme="1"/>
        <rFont val="Times New Roman"/>
        <family val="1"/>
      </rPr>
      <t>§</t>
    </r>
    <r>
      <rPr>
        <i/>
        <sz val="10"/>
        <color theme="1"/>
        <rFont val="Calibri"/>
        <family val="2"/>
      </rPr>
      <t>13.3(e), while all HTC Applicants must complete the Eligible Basis columns and the Requested Credit calculation below:</t>
    </r>
  </si>
  <si>
    <r>
      <rPr>
        <b/>
        <sz val="10"/>
        <color rgb="FF000000"/>
        <rFont val="Calibri"/>
        <family val="2"/>
      </rPr>
      <t>OFF-SITES</t>
    </r>
    <r>
      <rPr>
        <b/>
        <vertAlign val="superscript"/>
        <sz val="10"/>
        <color rgb="FF0000FF"/>
        <rFont val="Calibri"/>
        <family val="2"/>
      </rPr>
      <t>2</t>
    </r>
  </si>
  <si>
    <t>ALL OFF-SITE COSTS REQUIRE DOCUMENTATION.  THOSE ENTERED IN BASIS REQUIRE MORE DOCUMENTATION!!!
SEE 10 TAC §11.204(8)(E)(ii).</t>
  </si>
  <si>
    <r>
      <rPr>
        <b/>
        <sz val="10"/>
        <color theme="1"/>
        <rFont val="Calibri"/>
        <family val="2"/>
      </rPr>
      <t>SITE WORK</t>
    </r>
    <r>
      <rPr>
        <b/>
        <vertAlign val="superscript"/>
        <sz val="10"/>
        <color theme="1"/>
        <rFont val="Calibri"/>
        <family val="2"/>
      </rPr>
      <t>3</t>
    </r>
  </si>
  <si>
    <t>If NOT seeking to score points under §11.9(e)(2), E77:E78 should remain BLANK.  True eligible building cost should be entered in line items E33:E74. If requesting points under §11.9(e)(2) related to Cost of Development per Square Foot, enter the true or voluntarily limited costs  in E77:E78 that produces the target cost per square foot in D77:D78.  Enter Requested Score for §11.9(e)(2) at the bottom of the schedule in D202.</t>
  </si>
  <si>
    <t>If NOT seeking to score points under §11.9(e)(2), E96:E97 should remain BLANK.  True eligible cost should be entered in line items E83 and E87:E91.   If requesting points under §11.9(e)(2) related to Cost of Development per Square Foot, enter the true or voluntarily limited costs  in E96:E97 that produces the target cost per square foot in D96:D97.  Enter Requested Score for §11.9(e)(2) at the bottom of the schedule in D202.</t>
  </si>
  <si>
    <r>
      <rPr>
        <b/>
        <sz val="10"/>
        <color theme="1"/>
        <rFont val="Calibri"/>
        <family val="2"/>
      </rPr>
      <t>SOFT COSTS</t>
    </r>
    <r>
      <rPr>
        <b/>
        <vertAlign val="superscript"/>
        <sz val="10"/>
        <color theme="1"/>
        <rFont val="Calibri"/>
        <family val="2"/>
      </rPr>
      <t>3</t>
    </r>
  </si>
  <si>
    <t>Tenant Relocation</t>
  </si>
  <si>
    <r>
      <rPr>
        <b/>
        <sz val="10"/>
        <color theme="1"/>
        <rFont val="Calibri"/>
        <family val="2"/>
      </rPr>
      <t>CONSTRUCTION LOAN(S)</t>
    </r>
    <r>
      <rPr>
        <b/>
        <vertAlign val="superscript"/>
        <sz val="10"/>
        <color theme="1"/>
        <rFont val="Calibri"/>
        <family val="2"/>
      </rPr>
      <t>3</t>
    </r>
  </si>
  <si>
    <r>
      <rPr>
        <b/>
        <sz val="10"/>
        <color theme="1"/>
        <rFont val="Calibri"/>
        <family val="2"/>
      </rPr>
      <t>OTHER FINANCING COSTS</t>
    </r>
    <r>
      <rPr>
        <b/>
        <vertAlign val="superscript"/>
        <sz val="10"/>
        <color theme="1"/>
        <rFont val="Calibri"/>
        <family val="2"/>
      </rPr>
      <t>3</t>
    </r>
  </si>
  <si>
    <t>BREAKDOWN MUST BE PROVIDED</t>
  </si>
  <si>
    <t>Refinance (existing loan payoff amt)</t>
  </si>
  <si>
    <r>
      <rPr>
        <b/>
        <sz val="10"/>
        <color theme="1"/>
        <rFont val="Calibri"/>
        <family val="2"/>
      </rPr>
      <t>DEVELOPER FEES</t>
    </r>
    <r>
      <rPr>
        <b/>
        <vertAlign val="superscript"/>
        <sz val="10"/>
        <color theme="1"/>
        <rFont val="Calibri"/>
        <family val="2"/>
      </rPr>
      <t>3</t>
    </r>
  </si>
  <si>
    <r>
      <rPr>
        <sz val="10"/>
        <color theme="1"/>
        <rFont val="Calibri"/>
        <family val="2"/>
      </rPr>
      <t>Housing consultant fees</t>
    </r>
    <r>
      <rPr>
        <vertAlign val="superscript"/>
        <sz val="10"/>
        <color theme="1"/>
        <rFont val="Calibri"/>
        <family val="2"/>
      </rPr>
      <t>4</t>
    </r>
  </si>
  <si>
    <r>
      <rPr>
        <b/>
        <sz val="10"/>
        <color theme="1"/>
        <rFont val="Calibri"/>
        <family val="2"/>
      </rPr>
      <t>TOTAL HOUSING DEVELOPMENT COSTS</t>
    </r>
    <r>
      <rPr>
        <vertAlign val="superscript"/>
        <sz val="10"/>
        <color theme="1"/>
        <rFont val="Calibri"/>
        <family val="2"/>
      </rPr>
      <t>5</t>
    </r>
  </si>
  <si>
    <r>
      <rPr>
        <sz val="10"/>
        <color theme="1"/>
        <rFont val="Calibri"/>
        <family val="2"/>
      </rPr>
      <t xml:space="preserve">Non-qualified portion of higher quality units </t>
    </r>
    <r>
      <rPr>
        <sz val="10"/>
        <color theme="1"/>
        <rFont val="Arial"/>
        <family val="2"/>
      </rPr>
      <t>§</t>
    </r>
    <r>
      <rPr>
        <sz val="10"/>
        <color theme="1"/>
        <rFont val="Calibri"/>
        <family val="2"/>
      </rPr>
      <t>42(d)(5)</t>
    </r>
  </si>
  <si>
    <r>
      <rPr>
        <sz val="10"/>
        <color theme="1"/>
        <rFont val="Calibri"/>
        <family val="2"/>
      </rPr>
      <t>Applicable Percentage</t>
    </r>
    <r>
      <rPr>
        <vertAlign val="superscript"/>
        <sz val="10"/>
        <color theme="1"/>
        <rFont val="Calibri"/>
        <family val="2"/>
      </rPr>
      <t>6</t>
    </r>
  </si>
  <si>
    <r>
      <rPr>
        <b/>
        <sz val="10"/>
        <color theme="1"/>
        <rFont val="Calibri"/>
        <family val="2"/>
      </rPr>
      <t>Credit Request</t>
    </r>
    <r>
      <rPr>
        <sz val="10"/>
        <color theme="1"/>
        <rFont val="Calibri"/>
        <family val="2"/>
      </rPr>
      <t xml:space="preserve"> (from 17.Development Narrative)</t>
    </r>
  </si>
  <si>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</si>
  <si>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</si>
  <si>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</si>
  <si>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</si>
  <si>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</si>
  <si>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</si>
  <si>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r>
      <rPr>
        <u/>
        <sz val="10"/>
        <color rgb="FF0000FF"/>
        <rFont val="Calibri"/>
        <family val="2"/>
      </rPr>
      <t>§11.9(d)(2)</t>
    </r>
    <r>
      <rPr>
        <u/>
        <sz val="10"/>
        <color rgb="FF0000FF"/>
        <rFont val="Calibri"/>
        <family val="2"/>
      </rPr>
      <t>LPS Contribution</t>
    </r>
  </si>
  <si>
    <r>
      <rPr>
        <b/>
        <u/>
        <sz val="11"/>
        <color rgb="FF000000"/>
        <rFont val="Calibri"/>
        <family val="2"/>
      </rPr>
      <t>INSTRUCTIONS</t>
    </r>
    <r>
      <rPr>
        <sz val="11"/>
        <color theme="1"/>
        <rFont val="Calibri"/>
        <family val="2"/>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If cash from operations, interest income, etc is being used as a source, provide a description of how those amounts are calculated.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</si>
  <si>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Describe the replacement reserves.  Are there any existing reserve accounts that will transfer with the property?  If so, describe what will be done with these funds.</t>
  </si>
  <si>
    <t>Describe the operating items (rents, operating subsidies, project based assistance, etc., and specify the status (dates and deadlines) for applications, approvals and closings, etc., associated with the commitments.</t>
  </si>
  <si>
    <r>
      <rPr>
        <b/>
        <sz val="16"/>
        <color theme="1"/>
        <rFont val="Calibri"/>
        <family val="2"/>
      </rPr>
      <t xml:space="preserve">Financial Capacity, Owner Equity, and Loan-to-Cost Requirements 
</t>
    </r>
    <r>
      <rPr>
        <b/>
        <sz val="11"/>
        <color theme="1"/>
        <rFont val="Calibri"/>
        <family val="2"/>
      </rPr>
      <t xml:space="preserve">[10 TAC §13.8(c)(9) and (10) and/or 10 TAC §11.204(7)(C) as applicable ]  </t>
    </r>
  </si>
  <si>
    <t>Financial Capacity (10 TAC  §13.8(c)(9))</t>
  </si>
  <si>
    <r>
      <rPr>
        <sz val="11"/>
        <color theme="1"/>
        <rFont val="Calibri"/>
        <family val="2"/>
      </rPr>
      <t xml:space="preserve">If the Department’s Direct Loan amounts to more than 50% of the Total Housing Development Cost, except for Developments also financed through the USDA §515 program, the Application </t>
    </r>
    <r>
      <rPr>
        <b/>
        <i/>
        <sz val="11"/>
        <color theme="1"/>
        <rFont val="Calibri"/>
        <family val="2"/>
      </rPr>
      <t xml:space="preserve">MUST </t>
    </r>
    <r>
      <rPr>
        <sz val="11"/>
        <color theme="1"/>
        <rFont val="Calibri"/>
        <family val="2"/>
      </rPr>
      <t>include:</t>
    </r>
  </si>
  <si>
    <t>•</t>
  </si>
  <si>
    <r>
      <rPr>
        <sz val="11"/>
        <color theme="1"/>
        <rFont val="Calibri"/>
        <family val="2"/>
      </rPr>
      <t xml:space="preserve">A letter from a Third Party Certified Public Accountant verifying the capacity of the Applicant, Developer, or Development Owner to provide at least 10% of the Total Housing Development Cost as a short term loan for Development; </t>
    </r>
    <r>
      <rPr>
        <b/>
        <sz val="11"/>
        <color theme="1"/>
        <rFont val="Calibri"/>
        <family val="2"/>
      </rPr>
      <t>OR</t>
    </r>
  </si>
  <si>
    <t>Evidence of a line of credit or equivalent tool in the sole determination of the Department equal to at least 10% of the Total Housing Development Cost from a financial institution that is available for use during the proposed development activities.</t>
  </si>
  <si>
    <t>Owner Equity and Appraisal Requirements (10 TAC §13.8(c)(10))</t>
  </si>
  <si>
    <r>
      <rPr>
        <sz val="11"/>
        <color theme="1"/>
        <rFont val="Calibri"/>
        <family val="2"/>
      </rPr>
      <t xml:space="preserve">If the Direct Loan is the only source of Department funding for the Development (no HTC being requested), the Development Owner </t>
    </r>
    <r>
      <rPr>
        <b/>
        <i/>
        <sz val="11"/>
        <color theme="1"/>
        <rFont val="Calibri"/>
        <family val="2"/>
      </rPr>
      <t>MUST</t>
    </r>
    <r>
      <rPr>
        <sz val="11"/>
        <color theme="1"/>
        <rFont val="Calibri"/>
        <family val="2"/>
      </rPr>
      <t xml:space="preserve"> provide: </t>
    </r>
  </si>
  <si>
    <t>equity in an amount not less than 10% of Total Housing Development Costs; and</t>
  </si>
  <si>
    <t>evidence through submission of this Application that the Direct Loan amount requested is not greater than 80% of the Total Housing Development Costs</t>
  </si>
  <si>
    <t>Owner Equity Requirements for ALL Applications (10 TAC §11.204(7)(C))</t>
  </si>
  <si>
    <r>
      <rPr>
        <sz val="11"/>
        <color theme="1"/>
        <rFont val="Calibri"/>
        <family val="2"/>
      </rPr>
      <t xml:space="preserve">As a result of providing owner equity in an amount greater than 5% of Total Housing Development Costs, the following must be provided in accordance with 10 TAC </t>
    </r>
    <r>
      <rPr>
        <sz val="11"/>
        <color theme="1"/>
        <rFont val="Calibri"/>
        <family val="2"/>
      </rPr>
      <t>§11.204(7)(C</t>
    </r>
    <r>
      <rPr>
        <sz val="11"/>
        <color theme="1"/>
        <rFont val="Calibri"/>
        <family val="2"/>
      </rPr>
      <t xml:space="preserve">): </t>
    </r>
  </si>
  <si>
    <t xml:space="preserve">A letter - not older than 6 months from the date the of Application submission - from a Third Party CPA verifying the capacity of the Development Owner to provide the proposed financing with funds that are not otherwise committed or pledged; and </t>
  </si>
  <si>
    <t>A letter - not older than 6 months from the date the of Application submission - from the Development Owner's bank or banks confirming that such funds are and will remain available at commitment and until the required investment is completed.</t>
  </si>
  <si>
    <r>
      <rPr>
        <b/>
        <sz val="16"/>
        <color rgb="FF000000"/>
        <rFont val="Calibri"/>
        <family val="2"/>
      </rPr>
      <t xml:space="preserve">Match Funds (Multifamily Direct Loan Applications Only) </t>
    </r>
    <r>
      <rPr>
        <b/>
        <sz val="11"/>
        <color rgb="FF000000"/>
        <rFont val="Calibri"/>
        <family val="2"/>
      </rPr>
      <t>[§13.2(9)]</t>
    </r>
  </si>
  <si>
    <t>Match as required by the applicable NOFA must be documented with a letter from the anticipated provider of Match indicating the provider's willingness and ability to make a financial commitment should the Development receive an award of Multifamily Direct Loan funds. The information provided must be consistent with all other documentation in the Application.</t>
  </si>
  <si>
    <t xml:space="preserve">Indicate the amount and source of Match funds in the appropriate spaces in the table below.  </t>
  </si>
  <si>
    <r>
      <rPr>
        <sz val="11"/>
        <color theme="1"/>
        <rFont val="Calibri"/>
        <family val="2"/>
      </rPr>
      <t xml:space="preserve">Generally, a Related Party contribution to the Development is not considered eligible Match. Please see 10 TAC </t>
    </r>
    <r>
      <rPr>
        <sz val="11"/>
        <color rgb="FF000000"/>
        <rFont val="Calibri"/>
        <family val="2"/>
      </rPr>
      <t xml:space="preserve">§13.2(9) as well as </t>
    </r>
    <r>
      <rPr>
        <sz val="11"/>
        <color theme="1"/>
        <rFont val="Calibri"/>
        <family val="2"/>
      </rPr>
      <t>the Match Guidance below.</t>
    </r>
  </si>
  <si>
    <t>Type of Match Pledged</t>
  </si>
  <si>
    <t>Pledged Amount</t>
  </si>
  <si>
    <t>Source of Funds</t>
  </si>
  <si>
    <t>Non-Federal Grants</t>
  </si>
  <si>
    <t>Below Market Interest Rate Loan</t>
  </si>
  <si>
    <t>Property Tax Abatement</t>
  </si>
  <si>
    <t>Donated Non-Professional Labor</t>
  </si>
  <si>
    <t>Non-Federally Funded Infrastructure</t>
  </si>
  <si>
    <t xml:space="preserve">Rental Value of Donated Use of Site Preparation or Construction Equipment </t>
  </si>
  <si>
    <t>Donated Construction Materials</t>
  </si>
  <si>
    <t>Donated Site Preparation</t>
  </si>
  <si>
    <t>Donated Demolition Services</t>
  </si>
  <si>
    <t>Donated Real Property</t>
  </si>
  <si>
    <t>Total Value of Match Pledged</t>
  </si>
  <si>
    <t>Total Amount of MF Direct Loan funds Requested</t>
  </si>
  <si>
    <t xml:space="preserve">Percentage of MF Direct Loan Funds to be Matched (Total Value of Match /MF Direct Loan Funds Requested) </t>
  </si>
  <si>
    <t>Match Guidance</t>
  </si>
  <si>
    <t>Non-Federal, Below Market Financing</t>
  </si>
  <si>
    <t>Below-market interest rate financing can be used toward MF Direct Loan Applicants’ Match obligation.  For MF Direct Loan Developments, the market interest rate is defined as the yield on 10-year Treasury Note on the date of Application submission, plus 300 basis points.  For example, the 10-year Treasury yield on 11/10/2010 was 2.65%; for an Application submitted on this date, the market interest rate would be 5.65%.</t>
  </si>
  <si>
    <t>In order to calculate Match contributions when below-market financing is utilized, the net present value (NPV) of the interest savings should be calculated, using the market interest rate as the discount rate.</t>
  </si>
  <si>
    <t>Example:</t>
  </si>
  <si>
    <t>Texas Development Co. received a financing commitment from a non-profit lender to assist in its Development.  Texas Development Co. agreed to borrow $100,000 at 4% interest, with a 30 year term and 30 year amortization.  They then submitted a complete MF Direct Loan Application on 11/10/2010.  The steps Texas Development Co. should take to calculate their Match contribution from this below-market financing are below:</t>
  </si>
  <si>
    <t>Loan Amount</t>
  </si>
  <si>
    <t>*** Texas Development Co. can claim $17,292.85 in Match contribution from its below-market financing commitment.***</t>
  </si>
  <si>
    <t>Monthly Payment at Market Interest Rate (5.65%)</t>
  </si>
  <si>
    <t>Monthly Payment at Below-Market Rate (4%)</t>
  </si>
  <si>
    <t>Interest Savings (per month)</t>
  </si>
  <si>
    <t>NPV (360 months, 5.65% discount rate)</t>
  </si>
  <si>
    <t>Property Tax Abatements</t>
  </si>
  <si>
    <t>Match stemming from property tax abatements should be calculated according to the net present value of the taxes foregone by the taxing entity.  The discount rate used will be the yield on the Treasury notes with a maturity closest to the number of years the tax abatement is in effect.</t>
  </si>
  <si>
    <t>Annual Tax Abatement</t>
  </si>
  <si>
    <t>***Texas Development Co.’s eligible match from its property tax abatement is $43,423.07.***</t>
  </si>
  <si>
    <t>Term</t>
  </si>
  <si>
    <t xml:space="preserve">10 years </t>
  </si>
  <si>
    <t>Discount Rate (10 year Treasury Yield)</t>
  </si>
  <si>
    <t>Net Present value</t>
  </si>
  <si>
    <t>Donated Services</t>
  </si>
  <si>
    <t xml:space="preserve">Donated services such as those provided by a General Contractor, subcontractor or architect (among other service providers) can be considered eligible Match. However, a principal of the contractor, subcontractor, or architect providing the contribution cannot be related to the Development Owner or member of the Development Owner. </t>
  </si>
  <si>
    <t>In order to document this Match in the Application, the Applicant must submit, at a minimum, a signed letter from the company committing to provide the Match identifying the value of the donated services that are being committed. Once an award is made, this Match must be documented in a formal service agreement or contractor/subcontractor agreement.</t>
  </si>
  <si>
    <t>Finance Scoring (for Competitive HTC Applications ONLY)</t>
  </si>
  <si>
    <t>Commitment of Development Funding by Local Political Subdivision (§11.9(d)(2))</t>
  </si>
  <si>
    <t>Name of the Local Political Subdivision providing the funding:</t>
  </si>
  <si>
    <t>A letter from an official of the political subdivision stating that the political subdivision will provide a loan, grant, reduced fees or contribution of other value type,  and the terms under which it will be provided is in the application.</t>
  </si>
  <si>
    <t>The  dollar value of the contribution must be in the letter and must equal $500 or more if Urban and $250 or more if Rural or USDA.</t>
  </si>
  <si>
    <t xml:space="preserve">The commitment of development funding is reflected in the Application as a financial benefit to the Development, i.e. reported as a source of funds on the Sources and Uses Form and/or reflected in a lower cost in the Development Cost Schedule, such as notation of a reduction in building permits and related costs. </t>
  </si>
  <si>
    <t>Financial Feasibility (§11.9(e)(1))</t>
  </si>
  <si>
    <t>Eligible Pro-Forma and letter from Third Party permanent lender stating the Development is financially feasible.</t>
  </si>
  <si>
    <r>
      <rPr>
        <sz val="11"/>
        <color rgb="FF000000"/>
        <rFont val="Calibri"/>
        <family val="2"/>
      </rPr>
      <t xml:space="preserve">Eligible Pro-Forma and letter from Third Party permanent lender stating Development </t>
    </r>
    <r>
      <rPr>
        <b/>
        <i/>
        <u/>
        <sz val="11"/>
        <color rgb="FF000000"/>
        <rFont val="Calibri"/>
        <family val="2"/>
      </rPr>
      <t>and</t>
    </r>
    <r>
      <rPr>
        <sz val="11"/>
        <color rgb="FF000000"/>
        <rFont val="Calibri"/>
        <family val="2"/>
      </rPr>
      <t xml:space="preserve"> Principals are acceptable.</t>
    </r>
  </si>
  <si>
    <r>
      <rPr>
        <sz val="11"/>
        <color rgb="FF000000"/>
        <rFont val="Calibri"/>
        <family val="2"/>
      </rPr>
      <t xml:space="preserve">Development is Supportive Housing (must meet §11.1(d)(122)(E)(i)) with eligible Pro-Forma and letter from Third Party construction lender stating Development </t>
    </r>
    <r>
      <rPr>
        <b/>
        <i/>
        <sz val="11"/>
        <color rgb="FF000000"/>
        <rFont val="Calibri"/>
        <family val="2"/>
      </rPr>
      <t xml:space="preserve">and </t>
    </r>
    <r>
      <rPr>
        <sz val="11"/>
        <color rgb="FF000000"/>
        <rFont val="Calibri"/>
        <family val="2"/>
      </rPr>
      <t>Principals are acceptable.</t>
    </r>
  </si>
  <si>
    <r>
      <rPr>
        <sz val="11"/>
        <color rgb="FF000000"/>
        <rFont val="Calibri"/>
        <family val="2"/>
      </rPr>
      <t>Department is only permanent lender</t>
    </r>
    <r>
      <rPr>
        <b/>
        <i/>
        <sz val="11"/>
        <color rgb="FF000000"/>
        <rFont val="Calibri"/>
        <family val="2"/>
      </rPr>
      <t xml:space="preserve"> and</t>
    </r>
    <r>
      <rPr>
        <sz val="11"/>
        <color rgb="FF000000"/>
        <rFont val="Calibri"/>
        <family val="2"/>
      </rPr>
      <t xml:space="preserve"> the evaluation from a Request for Preliminary Determination submitted under §11.8(d) is included behind this Tab. </t>
    </r>
  </si>
  <si>
    <t>Leveraging of Private, State, and Federal Resources (§2306.6725(a)(3); §11.9(e)(4))</t>
  </si>
  <si>
    <t>Percent of Units restricted to serve households at or below 30% of AMGI</t>
  </si>
  <si>
    <t>HTC funding request as a percent of Total Housing Development Cost</t>
  </si>
  <si>
    <t>Eligibility for points:</t>
  </si>
  <si>
    <t>Development Leverages CDBG Disaster Recovery, HOPE VI, RAD or Choice Neighborhood Funding</t>
  </si>
  <si>
    <t>Housing Tax Credit Request</t>
  </si>
  <si>
    <t>* Be sure no more than 50% of Developer fees are deferred.</t>
  </si>
  <si>
    <t>Supporting Documents Should be Included Behind this Tab</t>
  </si>
  <si>
    <r>
      <rPr>
        <b/>
        <u/>
        <sz val="10"/>
        <color rgb="FF000000"/>
        <rFont val="Calibri"/>
        <family val="2"/>
      </rPr>
      <t xml:space="preserve">ALL SUPPORTING DOCUMENTS </t>
    </r>
    <r>
      <rPr>
        <b/>
        <u/>
        <sz val="12"/>
        <color rgb="FF000000"/>
        <rFont val="Calibri"/>
        <family val="2"/>
      </rPr>
      <t xml:space="preserve">MUST BE CONSISTENT </t>
    </r>
    <r>
      <rPr>
        <b/>
        <u/>
        <sz val="10"/>
        <color rgb="FF000000"/>
        <rFont val="Calibri"/>
        <family val="2"/>
      </rPr>
      <t>WITH THE SOURCES AND USES</t>
    </r>
  </si>
  <si>
    <t>Executed Pro Forma from Permanent or Construction Lender</t>
  </si>
  <si>
    <t>Letter from lender regarding approval of Principals (consistent with Template)</t>
  </si>
  <si>
    <r>
      <rPr>
        <sz val="11"/>
        <color theme="1"/>
        <rFont val="Calibri"/>
        <family val="2"/>
      </rPr>
      <t xml:space="preserve">Evidence of </t>
    </r>
    <r>
      <rPr>
        <b/>
        <sz val="11"/>
        <color theme="1"/>
        <rFont val="Calibri"/>
        <family val="2"/>
      </rPr>
      <t>all</t>
    </r>
    <r>
      <rPr>
        <sz val="11"/>
        <color theme="1"/>
        <rFont val="Calibri"/>
        <family val="2"/>
      </rPr>
      <t xml:space="preserve"> Permanent and Construction Financing (term sheets, loan agreements)</t>
    </r>
  </si>
  <si>
    <r>
      <rPr>
        <b/>
        <sz val="11"/>
        <color theme="1"/>
        <rFont val="Calibri"/>
        <family val="2"/>
      </rPr>
      <t>NOTE:</t>
    </r>
    <r>
      <rPr>
        <sz val="11"/>
        <color theme="1"/>
        <rFont val="Calibri"/>
        <family val="2"/>
      </rPr>
      <t xml:space="preserve"> Term sheets and/or loan documents from debt and equity providers must </t>
    </r>
    <r>
      <rPr>
        <b/>
        <sz val="11"/>
        <color theme="1"/>
        <rFont val="Calibri"/>
        <family val="2"/>
      </rPr>
      <t>include a statement confirming they are aware the Applicant intends to elect income averaging</t>
    </r>
    <r>
      <rPr>
        <sz val="11"/>
        <color theme="1"/>
        <rFont val="Calibri"/>
        <family val="2"/>
      </rPr>
      <t>.  If the term sheet speaks to unit designations, ensure those unit designations are consistent with the rent schedule and site plan.</t>
    </r>
  </si>
  <si>
    <t>Evidence of any Gap Financing, terms included</t>
  </si>
  <si>
    <t>Evidence of any Owner Contributions, with financial support if required</t>
  </si>
  <si>
    <t>Evidence of Equity Financing (HTC applications only)</t>
  </si>
  <si>
    <r>
      <rPr>
        <sz val="11"/>
        <color theme="1"/>
        <rFont val="Calibri"/>
        <family val="2"/>
      </rPr>
      <t xml:space="preserve">Letter from Texas Historical Commission (THC) indicating preliminary eligibility for historic (rehabilitation) tax credits and documentation of Certified Historic Structure status as detailed in QAP </t>
    </r>
    <r>
      <rPr>
        <sz val="11"/>
        <color rgb="FF000000"/>
        <rFont val="Calibri"/>
        <family val="2"/>
      </rPr>
      <t xml:space="preserve">§11.9(e)(6) </t>
    </r>
    <r>
      <rPr>
        <u/>
        <sz val="11"/>
        <color rgb="FF000000"/>
        <rFont val="Calibri"/>
        <family val="2"/>
      </rPr>
      <t>was submitted behind TAB 19</t>
    </r>
    <r>
      <rPr>
        <sz val="11"/>
        <color rgb="FF000000"/>
        <rFont val="Calibri"/>
        <family val="2"/>
      </rPr>
      <t>.</t>
    </r>
  </si>
  <si>
    <r>
      <rPr>
        <sz val="11"/>
        <color theme="1"/>
        <rFont val="Calibri"/>
        <family val="2"/>
      </rPr>
      <t xml:space="preserve">Letter from Local Political Subdivision evidencing a loan, grant, reduced fees or contribution of other value to benefit the Development. [QAP </t>
    </r>
    <r>
      <rPr>
        <sz val="11"/>
        <color rgb="FF000000"/>
        <rFont val="Calibri"/>
        <family val="2"/>
      </rPr>
      <t>§11.9(d)(2)]</t>
    </r>
  </si>
  <si>
    <t>Evidence of Rental Assistance/Subsidy</t>
  </si>
  <si>
    <t>Sponsor Characteristics (Competitive HTC Only)</t>
  </si>
  <si>
    <r>
      <rPr>
        <sz val="10"/>
        <color rgb="FF000000"/>
        <rFont val="Calibri"/>
        <family val="2"/>
      </rPr>
      <t xml:space="preserve">Pursuant to §11.9(b)(2) of the Qualified Allocation Plan, an Application may qualify to receive up to two (2) points provided the ownership structure meets one of the following requirements in parts 1 </t>
    </r>
    <r>
      <rPr>
        <b/>
        <sz val="10"/>
        <color rgb="FF000000"/>
        <rFont val="Calibri"/>
        <family val="2"/>
      </rPr>
      <t>OR</t>
    </r>
    <r>
      <rPr>
        <sz val="10"/>
        <color rgb="FF000000"/>
        <rFont val="Calibri"/>
        <family val="2"/>
      </rPr>
      <t xml:space="preserve"> 2 below;</t>
    </r>
  </si>
  <si>
    <t>Application is attempting to score as a Qualified Nonprofit or certified HUB with ownership interest and material participation and meets the criteria below:</t>
  </si>
  <si>
    <t>If attempting to score as a Qualified Nonprofit, Application is applying under the Nonprofit Set-Aside</t>
  </si>
  <si>
    <t>If attempting to score as a certified HUB, evidence of the HUB's existence from the Texas Comptroller of Accounts is provided behind this Tab</t>
  </si>
  <si>
    <t>The Qualified Nonprofit or certified HUB has some combination of ownership interest, cash flow from operations, and developer fee which taken together equal at least 50% and no less than 5% for any category.</t>
  </si>
  <si>
    <t>Ownership Interest:</t>
  </si>
  <si>
    <t>Cash flow from operations:</t>
  </si>
  <si>
    <t>Developer Fee:</t>
  </si>
  <si>
    <t>Total:</t>
  </si>
  <si>
    <t>(Must equal at least 50% regardless of structure)</t>
  </si>
  <si>
    <t xml:space="preserve">The Qualified Nonprofit or certified HUB will materially participate in the Development and the operation of the Development throughout the Compliance Period.  </t>
  </si>
  <si>
    <t>A detailed narrative describing how that material participation will be achieved is included.</t>
  </si>
  <si>
    <t xml:space="preserve">The Qualified Nonprofit or certified HUB has experience directly related to the housing industry.  </t>
  </si>
  <si>
    <t>A detailed narrative describing experience in each category is included.</t>
  </si>
  <si>
    <t>Mark all that apply</t>
  </si>
  <si>
    <t>Property Management</t>
  </si>
  <si>
    <t>Construction</t>
  </si>
  <si>
    <t>Development</t>
  </si>
  <si>
    <t>Financing</t>
  </si>
  <si>
    <t>Compliance</t>
  </si>
  <si>
    <t>No Principals of the Qualified Nonprofit or HUB are related Parties to or Affiliates of any other Principals of the Applicant or Developer.</t>
  </si>
  <si>
    <t>Evidence of experience in the housing industry and a statement regarding material participation are provided behind this tab.</t>
  </si>
  <si>
    <t>Application is attempting to score as a participating Nonprofit or certified HUB and meets the criteria below:</t>
  </si>
  <si>
    <t xml:space="preserve">A certified HUB will participate in Development Services or provide onsite tenant services, and evidence of the HUB's existence from the Texas Comptroller of Accounts is provided behind this Tab. </t>
  </si>
  <si>
    <t xml:space="preserve">A Nonprofit will participate in Development Services or provide onsite tenant services, and evidence from a state or federal source of the organization's nonprofit status is provided behind this Tab. </t>
  </si>
  <si>
    <t>Evidence of experience in the provision of Development Services or in the provision of on-site tenant services as well as a detailed narrative describing how the HUB or Nonprofit will provide such services must be included behind this tab.</t>
  </si>
  <si>
    <t>Owner and Developer Organization Charts</t>
  </si>
  <si>
    <t>Applicants should note that subsequent changes to the Development Ownership structure presented in this section will require the written consent of the Department.</t>
  </si>
  <si>
    <t>Pursuant to §11.204(13)(A) of the QAP, submit three separate charts. One showing the complete organizational structure of each of the following entities: Development Owner, Developer, and Guarantor.</t>
  </si>
  <si>
    <t>The organization charts must include:</t>
  </si>
  <si>
    <t>The names and ownership percentages of all Persons having an ownership interest in the Development Owner, Developer, and/or Guarantor.</t>
  </si>
  <si>
    <t>Nonprofit entities, public housing authorities, publicly traded corporations, individual board members and executive directors must be included in Organization charts.</t>
  </si>
  <si>
    <t>Any and all trusts must list all beneficiaries that have the legal ability to control or direct activities of  the trust and are not just financial beneficiaries.</t>
  </si>
  <si>
    <t>In the case of:</t>
  </si>
  <si>
    <t>Partnerships - Principals include all general Partners and Special LPs (any LP that is not the Syndicator is a "Special LP");</t>
  </si>
  <si>
    <t>Corporations - Principals include the executive director and all members of the board (shown with "0%" ownership as applicable). For to-be formed instrumentalities of PHAs, where the executive director and board remain to be determined, include the PHA, itself, and its members;</t>
  </si>
  <si>
    <t>(C)</t>
  </si>
  <si>
    <t>Limited liability companies - Principals include all the managing members and all other members.</t>
  </si>
  <si>
    <t>Org. Chart Example:</t>
  </si>
  <si>
    <t>Be advised that the definition of "Control" has been revised.  Refer to 10 TAC §11.1(d)(30) to ensure compliance.</t>
  </si>
  <si>
    <t>ALL Persons who have actual or apparent authority to exercise Control must be identified on the Organizational Chart.</t>
  </si>
  <si>
    <t>Information about Organizations that will own or control the Applicant or other related organizations will be provided in the List of Organizations with an Ownership Special Interest in the Applicant form.</t>
  </si>
  <si>
    <t>Note that the percentage refers to the entity to which the Person is directly connected, not to the whole Development Owner.</t>
  </si>
  <si>
    <t>If a revised chart is submitted, include the date of submission!</t>
  </si>
  <si>
    <t>List of Organizations and Principals</t>
  </si>
  <si>
    <t>Limited Partnership</t>
  </si>
  <si>
    <t>Limited Liability Company</t>
  </si>
  <si>
    <t>Corporation</t>
  </si>
  <si>
    <t>Non-Profit</t>
  </si>
  <si>
    <t>Special Limited Partner</t>
  </si>
  <si>
    <t>Applicant Legal Name:</t>
  </si>
  <si>
    <t>Address:</t>
  </si>
  <si>
    <t>City:</t>
  </si>
  <si>
    <t>State:</t>
  </si>
  <si>
    <t>Zip:</t>
  </si>
  <si>
    <t>Name(s) of Entities the Organization Owns or Controls:</t>
  </si>
  <si>
    <t>Organization legally formed?</t>
  </si>
  <si>
    <t>Date formed:</t>
  </si>
  <si>
    <t>Legal Org is or will be:</t>
  </si>
  <si>
    <t>Previous TDHCA Experience?</t>
  </si>
  <si>
    <t>Org. 1</t>
  </si>
  <si>
    <t>Organization Legal Name:</t>
  </si>
  <si>
    <t>Role/Title</t>
  </si>
  <si>
    <t>Organization is identified on Org. Chart:</t>
  </si>
  <si>
    <t>Ability to exercise Control over the Development?</t>
  </si>
  <si>
    <t>List of Sub-Entities or Principals:</t>
  </si>
  <si>
    <t>TDHCA Experience:</t>
  </si>
  <si>
    <t>13.</t>
  </si>
  <si>
    <t>14.</t>
  </si>
  <si>
    <t>15.</t>
  </si>
  <si>
    <t>16.</t>
  </si>
  <si>
    <t>17.</t>
  </si>
  <si>
    <t>18.</t>
  </si>
  <si>
    <t>19.</t>
  </si>
  <si>
    <t>20.</t>
  </si>
  <si>
    <t>21.</t>
  </si>
  <si>
    <t>22.</t>
  </si>
  <si>
    <t>23.</t>
  </si>
  <si>
    <t>24.</t>
  </si>
  <si>
    <t>25.</t>
  </si>
  <si>
    <t>26.</t>
  </si>
  <si>
    <t>27.</t>
  </si>
  <si>
    <t>28.</t>
  </si>
  <si>
    <t>29.</t>
  </si>
  <si>
    <t>30.</t>
  </si>
  <si>
    <t>Org.</t>
  </si>
  <si>
    <t>The Previous Participation Form is posted in a separate Excel Workbook that includes "Instructions" for copying it.</t>
  </si>
  <si>
    <t>Nonprofit Participation</t>
  </si>
  <si>
    <t>Nonprofit Set-Aside (Competitive HTC Applications Only)</t>
  </si>
  <si>
    <r>
      <rPr>
        <b/>
        <sz val="11"/>
        <color rgb="FF000000"/>
        <rFont val="Calibri"/>
        <family val="2"/>
      </rPr>
      <t>Qualification:</t>
    </r>
    <r>
      <rPr>
        <sz val="11"/>
        <color rgb="FF000000"/>
        <rFont val="Calibri"/>
        <family val="2"/>
      </rPr>
      <t xml:space="preserve"> Must meet the definition of a Qualified Nonprofit Development pursuant to §11.1(d)(105) of the QAP, §42(h)(5) of the Code, and the requirements of §11.5(1) of the QAP.</t>
    </r>
  </si>
  <si>
    <r>
      <rPr>
        <b/>
        <sz val="11"/>
        <color rgb="FF000000"/>
        <rFont val="Calibri"/>
        <family val="2"/>
      </rPr>
      <t>Documentation:</t>
    </r>
    <r>
      <rPr>
        <sz val="11"/>
        <color rgb="FF000000"/>
        <rFont val="Calibri"/>
        <family val="2"/>
      </rPr>
      <t xml:space="preserve"> Eligibility will be confirmed based upon completion of the Nonprofit Participation and Additional Nonprofit Documentation requirements in this section.</t>
    </r>
  </si>
  <si>
    <t>By selecting this box the Applicant affirms the election to be included in the Nonprofit Set-Aside and certifies that they expect to receive a benefit in the allocation of tax credits as a result of being affiliated with a nonprofit.</t>
  </si>
  <si>
    <r>
      <rPr>
        <sz val="11"/>
        <color theme="1"/>
        <rFont val="Calibri"/>
        <family val="2"/>
      </rPr>
      <t>By selecting this box the Applicant affirms the election to be excluded from</t>
    </r>
    <r>
      <rPr>
        <sz val="11"/>
        <color rgb="FF000000"/>
        <rFont val="Calibri"/>
        <family val="2"/>
      </rPr>
      <t xml:space="preserve"> the Nonprofit Set-Aside and certifies that they do not expect to receive a benefit in the allocation of tax credits as a result of being affiliated with a nonprofit.</t>
    </r>
  </si>
  <si>
    <t>Nonprofit Information (ALL Applications)</t>
  </si>
  <si>
    <t>Only nonprofit organizations will complete this section.  All nonprofit Applicants or Principals must complete this form without regard to their level of ownership or the set-aside under which the Application was made.</t>
  </si>
  <si>
    <r>
      <rPr>
        <sz val="11"/>
        <color theme="1"/>
        <rFont val="Calibri"/>
        <family val="2"/>
      </rPr>
      <t>Organization Name:</t>
    </r>
    <r>
      <rPr>
        <u/>
        <sz val="11"/>
        <color theme="1"/>
        <rFont val="Calibri"/>
        <family val="2"/>
      </rPr>
      <t xml:space="preserve">                                                                    </t>
    </r>
  </si>
  <si>
    <t>Is the Organization a 501(c )(3) or (4) as of the beginning of the Application Acceptance Period?</t>
  </si>
  <si>
    <t>If no to the question above, what is  its current legal status?</t>
  </si>
  <si>
    <t>If "Other" please specify:</t>
  </si>
  <si>
    <t>Date of legal formation of Nonprofit Organization:</t>
  </si>
  <si>
    <t>1)</t>
  </si>
  <si>
    <t xml:space="preserve"> Is Applicant comprised of a joint venture between a Nonprofit and for-profit entity?      </t>
  </si>
  <si>
    <t xml:space="preserve">If “Yes”, will this nonprofit organization Control the Applicant?      </t>
  </si>
  <si>
    <t>What is the ownership percentage of this nonprofit organization?</t>
  </si>
  <si>
    <t>2)</t>
  </si>
  <si>
    <t xml:space="preserve"> Describe the nonprofit’s participation:</t>
  </si>
  <si>
    <t>3)</t>
  </si>
  <si>
    <t>Describe the nonprofit’s participation in the operation of the Development throughout the Compliance and/or extended use period:</t>
  </si>
  <si>
    <t>4)</t>
  </si>
  <si>
    <t xml:space="preserve">Will the nonprofit receive part of the development fees paid in connection with the development? </t>
  </si>
  <si>
    <t>If "Yes," explain:</t>
  </si>
  <si>
    <t>Application includes a resolution approved by the board of the nonprofit organization indicating clear approval of the organizations's participation in the Application and naming all members of the board and employees who may act on its behalf.</t>
  </si>
  <si>
    <t>LIST OF THE NONPROFIT ORGANIZATION’S BOARD MEMBERS, DIRECTORS AND OFFICERS</t>
  </si>
  <si>
    <t>Name</t>
  </si>
  <si>
    <t>Title</t>
  </si>
  <si>
    <t>Ext.</t>
  </si>
  <si>
    <t>Occupation</t>
  </si>
  <si>
    <t>Nonprofit Supporting Documents Should be Included Behind this Tab</t>
  </si>
  <si>
    <t xml:space="preserve">Applications involving a 501(c)(3) or 501(c)(4) Qualified Nonprofit Organization, housing finance corporation, or public facility corporation as the General Partner or Owner must provide the following documentation behind this tab: </t>
  </si>
  <si>
    <t>A resolution approved at a regular meeting of the majority of the Board of Directors of the nonprofit:</t>
  </si>
  <si>
    <t>indicating the Board's awareness of the organization’s participation in each specific Application, and</t>
  </si>
  <si>
    <t>naming all members of the Board and employees who may act on its behalf</t>
  </si>
  <si>
    <t xml:space="preserve">A. </t>
  </si>
  <si>
    <t>Applications participating in the Nonprofit Set-Aside must also provide:</t>
  </si>
  <si>
    <t>IRS determination letter</t>
  </si>
  <si>
    <t>(Housing finance corporations or public facility corporations that do not have an IRS determination letter shall submit documentation evidencing creation under Chapter 394 of the Texas Local Government Code and corresponding citations for an exemption from taxation.)</t>
  </si>
  <si>
    <t>Nonprofit Participation exhibit as provided in the Application</t>
  </si>
  <si>
    <r>
      <rPr>
        <sz val="11"/>
        <color theme="1"/>
        <rFont val="Calibri"/>
        <family val="2"/>
      </rPr>
      <t>Third Party legal opinion (</t>
    </r>
    <r>
      <rPr>
        <sz val="11"/>
        <color theme="1"/>
        <rFont val="Calibri"/>
        <family val="2"/>
      </rPr>
      <t>not applicable to Tax-Exempt Bond Developments)</t>
    </r>
  </si>
  <si>
    <t xml:space="preserve">The Nonprofit's most recent financial statement as prepared by a Certified Public Accountant </t>
  </si>
  <si>
    <t>(not applicable to Tax-Exempt Bond Developments)</t>
  </si>
  <si>
    <t>Certification regarding Board member residence</t>
  </si>
  <si>
    <t xml:space="preserve">B. </t>
  </si>
  <si>
    <t>All other Applicants:</t>
  </si>
  <si>
    <t>Explanation of basis of nonprofit status if not 501(c)(3) or (4)</t>
  </si>
  <si>
    <t>Nonprofit Participation exhibit</t>
  </si>
  <si>
    <t>Engineer/Architect Certification Form</t>
  </si>
  <si>
    <t>The Engineer/Architect Certification dated on or after January 8 is included behind this tab.</t>
  </si>
  <si>
    <t>The form for the certification will be posted to the Department's website at http://www.tdhca.state.tx.us/multifamily/apply-for-funds.htm.</t>
  </si>
  <si>
    <t>NOTE:  The certification requires a separate statement be submitted that describes how the accessibility requirements for the physically accessible /hearing and visual impaired Units will be met, along with related parking requirements.  
Be sure this statement is attached to this certification. Forms signed by the architect in Tabs 23(a), (b), and (c) may meet this requirement.</t>
  </si>
  <si>
    <t>Evidence of Experience Must be Provided Behind this Tab</t>
  </si>
  <si>
    <r>
      <rPr>
        <sz val="11"/>
        <color rgb="FF000000"/>
        <rFont val="Calibri"/>
        <family val="2"/>
      </rPr>
      <t xml:space="preserve">Pursuant to §11.204(6) of the QAP, a Principal of the Developer, Development Owner, or General Partner must establish that they have experience in the development of 150 units or more. </t>
    </r>
  </si>
  <si>
    <t>Evidence of experience behind this tab includes:</t>
  </si>
  <si>
    <t>An Experience certificate issued by the Department in the years 2014-2020.</t>
  </si>
  <si>
    <t>An Experience certificate issued by the Department under the 2021 QAP.</t>
  </si>
  <si>
    <t>An Application for experience and supporting documentation in accordance with §11.204(6)(A)(i)-(ix).</t>
  </si>
  <si>
    <t>Evidence from the Department that the application for experience was received and is being processed by the Department.</t>
  </si>
  <si>
    <t>Alternatively, pursuant to §13.5(h)(1) of the Multifamily Direct Loan Rule, Applicants requesting MFDL as the only source of Department funds may meet the Experience Requirement by providing evidence of the successful development and operation for at least 5 years of at least twice as many affordability restricted units as requested in the Application.</t>
  </si>
  <si>
    <t>Documentation provided behind this tab meets the alternative Experience Requirement in §13.5(h)(1).</t>
  </si>
  <si>
    <t>DUNS Number and System for Award Management (SAM.gov) registration (Direct Loan Applications Only)</t>
  </si>
  <si>
    <t xml:space="preserve">The Office of Management and Budget (OMB) requires grant applicants to provide a Dunn and Bradstreet (D&amp;B) Data Universal Numbering System (DUNS) number when applying for Federal grants, including Direct Loan funds, on or after October 1, 2003. The DUNS number will supplement other identifiers required by statute or regulation, such as tax identification numbers. To apply for a DUNS number applicants can go to the Dunn &amp; Bradstreet website:  </t>
  </si>
  <si>
    <t>http://fedgov.dnb.com/webform</t>
  </si>
  <si>
    <t xml:space="preserve">Once applicants have obtained a DUNS number, they must register with the SAM database: </t>
  </si>
  <si>
    <t>https://sam.gov/portal/public/SAM</t>
  </si>
  <si>
    <t>Applicants may provide this information with the Application or upon award.</t>
  </si>
  <si>
    <t>Evidence of SAM.gov registration for the applicant entity is attached behind this tab.</t>
  </si>
  <si>
    <t>Evidence of SAM.gov registration for the applicant entity will be provided upon award.</t>
  </si>
  <si>
    <t>Davis Bacon Labor Standards (Direct Loan Applications Only)</t>
  </si>
  <si>
    <t>24 CFR §92.354, Davis-Bacon Act (40 U.S.C. §§276(a)-276(a)(5), the Davis-Bacon Related Acts, the Contract Work Hours and Safety Standards Act, and the Copeland (Anti-Kickback) Act (40 U.S.C. §276(c)) apply to developments being assisted with Direct Loan funds if (Select all that apply):</t>
  </si>
  <si>
    <t>Twelve (12) or more Direct Loan-assisted units will be rehabilitated or constructed under one construction contract.</t>
  </si>
  <si>
    <t>Community Development Block Grant (CDBG) funds (including NSP1 PI) are being used to support the Development, which requires a lower number of units (8) be used as a threshold.</t>
  </si>
  <si>
    <t>Applicant Credit Limit Documentation and Certification (Competitive HTC Only)</t>
  </si>
  <si>
    <r>
      <rPr>
        <sz val="11"/>
        <color theme="1"/>
        <rFont val="Calibri"/>
        <family val="2"/>
      </rPr>
      <t xml:space="preserve">Pursuant to </t>
    </r>
    <r>
      <rPr>
        <sz val="11"/>
        <color rgb="FF000000"/>
        <rFont val="Calibri"/>
        <family val="2"/>
      </rPr>
      <t>§11.4(a) of the Qualified Allocation Plan, the Department shall not allocate more than $3 million of Competitive Housing Tax Credits from the current Application Round to any Applicant, Developer, Affiliate or Guarantor (unless the Guarantor is also the General Contractor, and is not a Principal of the Applicant, Developer, or Affiliate of the Development Owner). All Applications must be identified herein to ensure that the Department is advised of all Applications, Applicants, Affiliates, Developers, General Partners or Guarantors involved to avoid any statutory violation of Texas Government Code, §2306.6711(b).</t>
    </r>
  </si>
  <si>
    <t>Instructions:</t>
  </si>
  <si>
    <t>Complete Part I of this form.  For each person or entity in Part I that answers "Yes" to Part I b., a Part II form must be submitted (i.e. if 4 persons/entities answer "Yes" to Part I b., then 4 separate Part II forms must be provided).</t>
  </si>
  <si>
    <t>Part I. Applicant Credit Limit Documentation</t>
  </si>
  <si>
    <r>
      <rPr>
        <b/>
        <sz val="11"/>
        <color rgb="FF000000"/>
        <rFont val="Calibri"/>
        <family val="2"/>
      </rPr>
      <t>a.</t>
    </r>
    <r>
      <rPr>
        <sz val="11"/>
        <color theme="1"/>
        <rFont val="Calibri"/>
        <family val="2"/>
      </rPr>
      <t xml:space="preserve"> Applicant, Developers, Affiliates, and Guarantors - List below all entities or Persons meeting the definition of Applicant, Affiliate, Developer or Guarantor.</t>
    </r>
  </si>
  <si>
    <r>
      <rPr>
        <b/>
        <sz val="11"/>
        <color rgb="FF000000"/>
        <rFont val="Calibri"/>
        <family val="2"/>
      </rPr>
      <t>b.</t>
    </r>
    <r>
      <rPr>
        <sz val="11"/>
        <color theme="1"/>
        <rFont val="Calibri"/>
        <family val="2"/>
      </rPr>
      <t xml:space="preserve"> Person/entity has at least one other application in the current Application Round.</t>
    </r>
  </si>
  <si>
    <r>
      <rPr>
        <sz val="11"/>
        <color theme="1"/>
        <rFont val="Calibri"/>
        <family val="2"/>
      </rPr>
      <t xml:space="preserve">Individually, or as the General Partner(s) of officer(s) of the Applicant entity, I (we) certify that we are submitting behind this tab one signed Credit Limit Certification form for each person and/or entity that answered "Yes" to </t>
    </r>
    <r>
      <rPr>
        <i/>
        <sz val="11"/>
        <color rgb="FF000000"/>
        <rFont val="Calibri"/>
        <family val="2"/>
      </rPr>
      <t>Part b.</t>
    </r>
    <r>
      <rPr>
        <sz val="11"/>
        <color rgb="FF000000"/>
        <rFont val="Calibri"/>
        <family val="2"/>
      </rPr>
      <t xml:space="preserve"> above.</t>
    </r>
  </si>
  <si>
    <t>Its:</t>
  </si>
  <si>
    <t>Part II. Credit Limit Certification</t>
  </si>
  <si>
    <t>Each Person and/or Entity that answered "Yes" to Part 1 (b) must complete this form.</t>
  </si>
  <si>
    <t>Name and role of Person or Entity completing this form:</t>
  </si>
  <si>
    <t>Should be the same as listed in Part I.</t>
  </si>
  <si>
    <t>Which is:</t>
  </si>
  <si>
    <t>the Applicant (Entity that generally manages or controls the "Applicant," i.e. General Partner, Managing Partner, etc.)</t>
  </si>
  <si>
    <t>a Special Limited Partner or Class B Limited Partner or equivalent of the Applicant</t>
  </si>
  <si>
    <t>a Developer for the Applicant for this specific Application</t>
  </si>
  <si>
    <t>an Affiliate to the Applicant</t>
  </si>
  <si>
    <t>a Guarantor on the Application</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</si>
  <si>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</si>
  <si>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t>Development Name:</t>
  </si>
  <si>
    <t>% Ownership:</t>
  </si>
  <si>
    <t>% of Dev. Fee:</t>
  </si>
  <si>
    <t>I acknowledge that</t>
  </si>
  <si>
    <t>Should be same as signer of Development Owner Certification.</t>
  </si>
  <si>
    <t>is authorized to</t>
  </si>
  <si>
    <r>
      <rPr>
        <sz val="11"/>
        <color theme="1"/>
        <rFont val="Calibri"/>
        <family val="2"/>
      </rPr>
      <t xml:space="preserve">terminate the Application in the event of a conflict with </t>
    </r>
    <r>
      <rPr>
        <sz val="11"/>
        <color rgb="FF000000"/>
        <rFont val="Calibri"/>
        <family val="2"/>
      </rPr>
      <t>§11.4(a) of the Qualified Allocation Plan.</t>
    </r>
  </si>
  <si>
    <t>I hereby certify that the foregoing is a complete list of Developments with respect to which I am seeking a current allocation of tax credit authority from the Department.  I certify that, if the Department makes a recommendation to the Board or issues a commitment which may cause Applications for which I am the Applicant, the Developer, Affiliate or Guarantor, to receive credits in excess of $3 million, I will notify the Department in writing within three business days of the recommendation or issuance of the Commitment.</t>
  </si>
  <si>
    <t>I acknowledge that if the Department determines that an Applicant, Developer, Affiliate or Guarantor, has received (in the aggregate) allocations in the current Application Round from the Department exceeding $3 million, the Department must refuse to issue one or more Commitments or Carryover Allocations, or must terminate one or more Commitments or Carryover Allocations.</t>
  </si>
  <si>
    <t>Under penalty of perjury, I certify that this information and these statements are true, complete, and accurate:</t>
  </si>
  <si>
    <t>Signature of Applicant, Developer, Affiliate or Guarantor (as appropriate)</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</si>
  <si>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</si>
  <si>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</si>
  <si>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</si>
  <si>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</si>
  <si>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</si>
  <si>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</si>
  <si>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</si>
  <si>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</si>
  <si>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</si>
  <si>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</si>
  <si>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</si>
  <si>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</si>
  <si>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</si>
  <si>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</si>
  <si>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</si>
  <si>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</si>
  <si>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</si>
  <si>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</si>
  <si>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</si>
  <si>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</si>
  <si>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</si>
  <si>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</si>
  <si>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</si>
  <si>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</si>
  <si>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</si>
  <si>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</si>
  <si>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</si>
  <si>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</si>
  <si>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</si>
  <si>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</si>
  <si>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</si>
  <si>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</si>
  <si>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</si>
  <si>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</si>
  <si>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</si>
  <si>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</si>
  <si>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</si>
  <si>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</si>
  <si>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</si>
  <si>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</si>
  <si>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</si>
  <si>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</si>
  <si>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</si>
  <si>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</si>
  <si>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</si>
  <si>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</si>
  <si>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</si>
  <si>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</si>
  <si>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</si>
  <si>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</si>
  <si>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</si>
  <si>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</si>
  <si>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</si>
  <si>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</si>
  <si>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</si>
  <si>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</si>
  <si>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t>Community Input Scoring Items</t>
  </si>
  <si>
    <t>TDHCA#:</t>
  </si>
  <si>
    <t>Local Government Support - §11.9(d)(1) - Only check the box if support documents are included in the Application.</t>
  </si>
  <si>
    <t xml:space="preserve"> Resolution(s) of either "no objection" or "support" is included behind this tab.**</t>
  </si>
  <si>
    <t>Points Requested</t>
  </si>
  <si>
    <t>Name of Local Government Body</t>
  </si>
  <si>
    <t>Name of Local Government Body (if applicable)</t>
  </si>
  <si>
    <t>** Note that resolutions are due March 1, 2021</t>
  </si>
  <si>
    <t>2</t>
  </si>
  <si>
    <t>Quantifiable Community Participation - §11.9(d)(4)</t>
  </si>
  <si>
    <t>Application expects to receive QCP points.</t>
  </si>
  <si>
    <t>** Note that QCP Packets are due March 1, 2021 and MAY NOT be submitted by the Applicant.  Packets MUST be received from Neighborhood Organization!</t>
  </si>
  <si>
    <t>3</t>
  </si>
  <si>
    <t>Input from State Representative - §11.9(d)(5)</t>
  </si>
  <si>
    <t>Letter of either support, neutrality, or opposition is included behind this tab.**</t>
  </si>
  <si>
    <t>Letter stating that no letter expressing support, neutrality, or opposition will be provided is included behind this tab.**</t>
  </si>
  <si>
    <t>-8</t>
  </si>
  <si>
    <t>No letter from a State Representative is included behind this tab.</t>
  </si>
  <si>
    <t>** Note that if there is no Representative, both items will be scored as neutral. Letters are due March 1, 2021.</t>
  </si>
  <si>
    <t>4</t>
  </si>
  <si>
    <t>Input from Community Organizations - §11.9(d)(6)</t>
  </si>
  <si>
    <t>Applicant has included one or more letters of support or opposition behind this tab.</t>
  </si>
  <si>
    <t>Name of Community Organization</t>
  </si>
  <si>
    <t>Support</t>
  </si>
  <si>
    <t>Opposition</t>
  </si>
  <si>
    <t>Required Third Party Reports</t>
  </si>
  <si>
    <t>ALL third-party reports must include the following statement:
"All persons who have a property interest in this report hereby acknowledge that the Department may publish the full report on the Department's website, release the report in response to a request for public information and make other use of the report as authorized by law."</t>
  </si>
  <si>
    <r>
      <rPr>
        <sz val="10"/>
        <color rgb="FF000000"/>
        <rFont val="Calibri"/>
        <family val="2"/>
      </rPr>
      <t>Complete the information below as applicable [§11.205]. (</t>
    </r>
    <r>
      <rPr>
        <b/>
        <u/>
        <sz val="10"/>
        <color rgb="FF000000"/>
        <rFont val="Calibri"/>
        <family val="2"/>
      </rPr>
      <t>Reminder</t>
    </r>
    <r>
      <rPr>
        <b/>
        <sz val="10"/>
        <color rgb="FF000000"/>
        <rFont val="Calibri"/>
        <family val="2"/>
      </rPr>
      <t xml:space="preserve">:  </t>
    </r>
    <r>
      <rPr>
        <sz val="10"/>
        <color rgb="FF000000"/>
        <rFont val="Calibri"/>
        <family val="2"/>
      </rPr>
      <t>Do not include third party reports in the same PDF document as the rest of the Uniform Multifamily Application. Third party reports must each be submitted as separate, searchable PDF documents.)</t>
    </r>
  </si>
  <si>
    <t>Environmental Site Assessment (ESA) (All Multifamily Applications)</t>
  </si>
  <si>
    <t>Prepared by:</t>
  </si>
  <si>
    <t>Date of Report:</t>
  </si>
  <si>
    <t>Report recommends further studies or establishes environmental hazards that currently exist on the Property or off-site with the potential to affect the Property.</t>
  </si>
  <si>
    <t>If the above box is checked, a statement is provided behind this tab signed by the Development Owner, that certifies the Development Owner will comply with any and all recommendations made by the ESA preparer.</t>
  </si>
  <si>
    <t>Development is funded by USDA and is not required to supply an ESA.</t>
  </si>
  <si>
    <t>Environmental Clearance (Direct Loan applications only)</t>
  </si>
  <si>
    <t xml:space="preserve">All Applications for Direct Loans awarded HOME, NHTF, or NSP1 PI must complete an environmental clearance process in accordance with 24 CFR Parts 50 or 58 or 24 CFR 93.301(f), as applicable, prior to engaging in choice limiting activities such as closing on land, loans, beginning demolition or construction activities, or entering into construction contracts. A Phase I Environmental Site Assessment (ESA) will not satisfy the environmental clearance required for use of  Multifamily Direct Loan funds. </t>
  </si>
  <si>
    <t>Property has already received Environmental Clearance from HUD under 24 CFR Parts 50 or 58 or 24 CFR 93.301(f), as applicable, and documentation of HUD Environmental Clearance is included behind this tab.</t>
  </si>
  <si>
    <t>Applicant has submitted an environmental packet to TDHCA and clearance is pending.</t>
  </si>
  <si>
    <t>Applicant has reviewed the environmental clearance materials available on the Department’s website and understands that  clearance must be received prior to closing on the loan.</t>
  </si>
  <si>
    <t xml:space="preserve">http://www.tdhca.state.tx.us/program-services/environmental/index.htm         </t>
  </si>
  <si>
    <t xml:space="preserve"> A Third Party will aid in the completion of the environmental clearance process.  If checked, complete the following:</t>
  </si>
  <si>
    <t>Name of Firm:</t>
  </si>
  <si>
    <t>Contact Person:</t>
  </si>
  <si>
    <t>Contact Telephone:</t>
  </si>
  <si>
    <t>Primary Market Area Map</t>
  </si>
  <si>
    <t>Primary Market Area (PMA) map with definition of PMA is included behind this tab.</t>
  </si>
  <si>
    <t>Development Site Location:</t>
  </si>
  <si>
    <t>Longitude:</t>
  </si>
  <si>
    <t>Latitude:</t>
  </si>
  <si>
    <t>Scope and Cost Review (SCR) (formerly PCA)</t>
  </si>
  <si>
    <t>Feasibility Report (See 10 TAC §11.204(15) regarding exemptions for Acquisition and Rehabilitation ONLY developments)</t>
  </si>
  <si>
    <t>Tie-Breaker Information</t>
  </si>
  <si>
    <r>
      <rPr>
        <b/>
        <sz val="11"/>
        <color theme="1"/>
        <rFont val="Calibri"/>
        <family val="2"/>
      </rPr>
      <t>Tie-Breaker #1  (10 TAC  §11.7(1))</t>
    </r>
    <r>
      <rPr>
        <sz val="11"/>
        <color theme="1"/>
        <rFont val="Calibri"/>
        <family val="2"/>
      </rPr>
      <t xml:space="preserve">
Applications proposed to be located in a census tract with a poverty rate below the average poverty rate for all awarded Competitive HTC Applications from the past three years, </t>
    </r>
    <r>
      <rPr>
        <b/>
        <sz val="11"/>
        <color theme="1"/>
        <rFont val="Calibri"/>
        <family val="2"/>
      </rPr>
      <t xml:space="preserve">17.0341 </t>
    </r>
    <r>
      <rPr>
        <sz val="11"/>
        <color theme="1"/>
        <rFont val="Calibri"/>
        <family val="2"/>
      </rPr>
      <t>(with Region 11 adding an additional 15% to that value and Region 13 adding an additional 5% to that value), are eligible for the first tie-breaker. Any of the tied Applications that meet the first part of the tie-breaker will progress to the second part.  Then the Development in the census tract with the highest percentage of statewide rent burden for renter households at or below 80% Area Median Family Income (AMFI), will win the tie-breaker.  Tied Applications that do not meet the first part of the tie-breaker or that are still tied after applying the second part of the tie-breaker will proceed to the second tie-breaker to break the tie.</t>
    </r>
  </si>
  <si>
    <t>Is Site in Region 11 or 13?</t>
  </si>
  <si>
    <t>Poverty Rate =</t>
  </si>
  <si>
    <t>Poverty Rate is less than  17.0341.</t>
  </si>
  <si>
    <t>Is Site in Region 11?</t>
  </si>
  <si>
    <t>Applicable Poverty Rate =</t>
  </si>
  <si>
    <t>Poverty Rate is less than 32.0341.</t>
  </si>
  <si>
    <t>Is Site in Region 13?</t>
  </si>
  <si>
    <t>Poverty Rate is less than 22.0341.</t>
  </si>
  <si>
    <t>Rent Burden Rank =</t>
  </si>
  <si>
    <t>(lower number wins tie)</t>
  </si>
  <si>
    <r>
      <rPr>
        <b/>
        <sz val="11"/>
        <color theme="1"/>
        <rFont val="Calibri"/>
        <family val="2"/>
      </rPr>
      <t>Tie-Breaker #2  (10 TAC  §11.7(2))</t>
    </r>
    <r>
      <rPr>
        <sz val="11"/>
        <color theme="1"/>
        <rFont val="Calibri"/>
        <family val="2"/>
      </rPr>
      <t xml:space="preserve">
Applications proposed to be located the greatest linear distance from the nearest Housing Tax Credit assisted Development  that serves the same Target Population and that was awarded less than 15 years ago according to the Department’s property inventory tab of the Site Demographic Characteristics Report. </t>
    </r>
  </si>
  <si>
    <t>Development Longitude:</t>
  </si>
  <si>
    <t>Development Latitude:</t>
  </si>
  <si>
    <t>Target Population:</t>
  </si>
  <si>
    <t>Closest Development serving same Population:</t>
  </si>
  <si>
    <t>Application Number:</t>
  </si>
  <si>
    <t>Year of Award:</t>
  </si>
  <si>
    <t>Rank</t>
  </si>
  <si>
    <t>Multifamily Finance Division staff will place scanned copies of deficiency documents behind this tab in the application .pdf</t>
  </si>
  <si>
    <t>Multifamily Finance Division staff will place scanned copies of scoring notices behind this tab in the application .pdf</t>
  </si>
  <si>
    <t>Multifamily Finance Division staff will place documents related to Requests for Administrative Deficiencies behind this tab in the application .pdf</t>
  </si>
  <si>
    <t>Real Estate Analysis Division staff will place scanned copies of RFI documents behind this tab in the application .pdf</t>
  </si>
  <si>
    <t>Department staff will place scanned copies of appeal documents behind this tab in the application .pdf</t>
  </si>
  <si>
    <t>Multifamily Finance Division staff will place scanned copies of public comment received behind this tab in the application .pdf</t>
  </si>
  <si>
    <t>Multifamily Finance Division staff will place scanned copies of Commitment or Determination Notice  documents behind this tab in the application .pdf</t>
  </si>
  <si>
    <t>Multifamily Finance Division staff will place scanned copies of Direct Loan Program Award Letters behind this tab in the application .pdf</t>
  </si>
  <si>
    <t>Multifamily Finance Division staff will place scanned copies of Carryover Allocation Agreement documents behind this tab in the application .pdf</t>
  </si>
  <si>
    <t xml:space="preserve">MFDL HOME Units </t>
  </si>
  <si>
    <t>MFDL NHTF Units</t>
  </si>
  <si>
    <r>
      <t>1.</t>
    </r>
    <r>
      <rPr>
        <sz val="7"/>
        <color theme="1"/>
        <rFont val="Times New Roman"/>
        <family val="1"/>
      </rPr>
      <t xml:space="preserve">       </t>
    </r>
    <r>
      <rPr>
        <sz val="11"/>
        <color theme="1"/>
        <rFont val="Calibri"/>
        <family val="2"/>
      </rPr>
      <t>tabulations of the square footage of the following spaces that are outside  of Net Rentable Area, whether conditioned or unconditioned, building by building:</t>
    </r>
  </si>
  <si>
    <t>3.       spaces that are restricted to employees, only, e.g., administrative offices, maintenance areas, equipment rooms, storage areas, etc. (state each area separately); and</t>
  </si>
  <si>
    <t>4.         For Supportive Housing only, specification of space to be used for 75 sq. ft./unit common space.  NOTE:  In order to qualify for points under 10 TAC §11.9(e)(2), of the 75 square feet, at least 50 square feet must be conditioned space.</t>
  </si>
  <si>
    <t>3.     photos of building elevations for Rehab and Adaptive Reuse developments not altering the unit configuration.</t>
  </si>
  <si>
    <t>Provide ALL information for ALL partnerships, corporations, limited liability companies, trusts, or any other public or private entity and their Affiliates identified on the Owner and Developer Organization Charts.  Organizations that own or control other organizations should also be identified until the only remaining sub-entity would be natural persons. Organizations that are Developers and/or Guarantors must also be listed on this form as must any organization (and natural person whose ownership interest in an applicable entity is direct instead of via membership in an organization) that will receive any portion of the developer fee whether by subcontract or otherwise, except if the Person is acting as a consultant with no Control. (Note - Entity Names, Principals, and ownership percentage should coincide with the Owner and Developer Organization Charts)</t>
  </si>
  <si>
    <t>Accessible Parking for Facilities and Amenities</t>
  </si>
  <si>
    <r>
      <t xml:space="preserve">This worksheet is applicable to cases where ADA applies and all parking spaces are within a single parking lot. In cases where this worksheet cannot be used, create a certification specifying the types and numbers of parking spaces applicable, including standard and accessible parking for dwelling units and for amenities (e.g., office, mail kiosk, dumpster, pool, playground, etc.), and for each type of parking (e.g., surface spaces, carports, garages, etc.) for staff review. When creating your own parking certification, it is essential to state the number of standard parking spaces and APSs for dwelling units and for amenities and for each type of parking. Staff cannot review the proposal without this information. </t>
    </r>
    <r>
      <rPr>
        <b/>
        <sz val="10"/>
        <color rgb="FFFF0000"/>
        <rFont val="Calibri"/>
        <family val="2"/>
      </rPr>
      <t xml:space="preserve"> Submit this worksheet or a comparable document certified by an accessibility professional .</t>
    </r>
  </si>
  <si>
    <t>______________________________________________ 
Signature</t>
  </si>
  <si>
    <t>______________________________________________
Date</t>
  </si>
  <si>
    <r>
      <t xml:space="preserve">Development Name </t>
    </r>
    <r>
      <rPr>
        <b/>
        <i/>
        <sz val="10"/>
        <color rgb="FF000000"/>
        <rFont val="Calibri"/>
        <family val="2"/>
      </rPr>
      <t>(All Programs)</t>
    </r>
  </si>
  <si>
    <t>(Rows 163-437 are hidden.  Unhide to use additional cells; items beyond the number provided can be created by using the copy/paste function below the available tables.) Do not include unused pages.</t>
  </si>
  <si>
    <r>
      <t xml:space="preserve">Waived, foregone or deferred fees and charges (ex: debris removal and container fees, tap fees, building permits, other mandatory fees charged by the local municipality)     
                   </t>
    </r>
    <r>
      <rPr>
        <b/>
        <sz val="11"/>
        <color rgb="FF000000"/>
        <rFont val="Calibri"/>
        <family val="2"/>
      </rPr>
      <t>**CANNOT INCLUDE DEVELOPER FEES**</t>
    </r>
  </si>
  <si>
    <t>(Not required for HUB of HUD 202 Rehab projects.)</t>
  </si>
  <si>
    <t>REVISED July 26, 2021</t>
  </si>
  <si>
    <t>Include this chart in the PDF version of the application.</t>
  </si>
  <si>
    <t>F</t>
  </si>
  <si>
    <r>
      <t xml:space="preserve">*Fill in the year (e.g., 2018). Account for the most recent year available prior to Application and most recent preceding year available </t>
    </r>
    <r>
      <rPr>
        <b/>
        <i/>
        <sz val="10.5"/>
        <color theme="1"/>
        <rFont val="Calibri"/>
        <family val="2"/>
      </rPr>
      <t>for each school</t>
    </r>
    <r>
      <rPr>
        <b/>
        <sz val="10.5"/>
        <color theme="1"/>
        <rFont val="Calibri"/>
        <family val="2"/>
      </rPr>
      <t>.</t>
    </r>
  </si>
  <si>
    <t>Conventional Loan</t>
  </si>
  <si>
    <t>Conventional/FHA</t>
  </si>
  <si>
    <t>Conventional/Letter of Credit</t>
  </si>
  <si>
    <t>Tax Ex Bonds-Other Issuer</t>
  </si>
  <si>
    <t>Housing Trust Fund</t>
  </si>
  <si>
    <t>CDBG</t>
  </si>
  <si>
    <t>USDA/TXRD Loan(s)</t>
  </si>
  <si>
    <t xml:space="preserve">Federal Loan </t>
  </si>
  <si>
    <t xml:space="preserve">State Loan </t>
  </si>
  <si>
    <t xml:space="preserve">Local Government Loan </t>
  </si>
  <si>
    <t xml:space="preserve">Private Loan </t>
  </si>
  <si>
    <t>Local Government Grant</t>
  </si>
  <si>
    <t>Private Grant</t>
  </si>
  <si>
    <t>In-Kind Contribution</t>
  </si>
  <si>
    <t>This entry autofills from Tab 42.</t>
  </si>
  <si>
    <t xml:space="preserve">ESA Provider: </t>
  </si>
  <si>
    <t>(This entry autofills Tab 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</si>
</sst>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lt;=9999999]###\-####;\(###\)\ ###\-####"/>
    <numFmt numFmtId="168" formatCode="&quot;TC &quot;00&quot;%&quot;"/>
    <numFmt numFmtId="169" formatCode="&quot;HH &quot;00&quot;%&quot;"/>
    <numFmt numFmtId="170" formatCode="&quot;MRB &quot;00&quot;%&quot;"/>
    <numFmt numFmtId="171" formatCode="\(###\)\ ###\-####"/>
    <numFmt numFmtId="172" formatCode="&quot;$&quot;#,##0.00"/>
    <numFmt numFmtId="173" formatCode="[$-409]m/d/yy\ h:mm\ AM/PM"/>
    <numFmt numFmtId="174" formatCode="&quot;$&quot;0.00&quot; psf&quot;"/>
    <numFmt numFmtId="175" formatCode="[$-409]mmmm\ d\,\ yyyy"/>
    <numFmt numFmtId="176" formatCode="&quot;&quot;0&quot; units&quot;"/>
    <numFmt numFmtId="177" formatCode="mm/dd/yy"/>
    <numFmt numFmtId="178" formatCode="m/d/yy"/>
    <numFmt numFmtId="179" formatCode="#,##0.0"/>
    <numFmt numFmtId="180" formatCode="&quot;NHTF &quot;00&quot;%&quot;"/>
    <numFmt numFmtId="181" formatCode="&quot;HTF &quot;00&quot;%&quot;"/>
    <numFmt numFmtId="182" formatCode="_(&quot;$&quot;* #,##0.0_);_(&quot;$&quot;* \(#,##0.0\);_(&quot;$&quot;* &quot;-&quot;??_);_(@_)"/>
    <numFmt numFmtId="183" formatCode="0.000"/>
    <numFmt numFmtId="184" formatCode="0.000%"/>
  </numFmts>
  <fonts count="206" x14ac:knownFonts="1">
    <font>
      <sz val="11"/>
      <color theme="1"/>
      <name val="Arial"/>
    </font>
    <font>
      <b/>
      <sz val="11"/>
      <color rgb="FF000000"/>
      <name val="Calibri"/>
      <family val="2"/>
    </font>
    <font>
      <sz val="11"/>
      <color theme="1"/>
      <name val="Calibri"/>
      <family val="2"/>
    </font>
    <font>
      <u/>
      <sz val="10"/>
      <color rgb="FF0000FF"/>
      <name val="Arial"/>
      <family val="2"/>
    </font>
    <font>
      <sz val="11"/>
      <color rgb="FF000000"/>
      <name val="Calibri"/>
      <family val="2"/>
    </font>
    <font>
      <sz val="11"/>
      <color rgb="FFFFFFFF"/>
      <name val="Calibri"/>
      <family val="2"/>
    </font>
    <font>
      <b/>
      <sz val="16"/>
      <color rgb="FF000000"/>
      <name val="Calibri"/>
      <family val="2"/>
    </font>
    <font>
      <sz val="11"/>
      <name val="Arial"/>
      <family val="2"/>
    </font>
    <font>
      <sz val="10"/>
      <color theme="1"/>
      <name val="Arial"/>
      <family val="2"/>
    </font>
    <font>
      <b/>
      <sz val="16"/>
      <color theme="1"/>
      <name val="Calibri"/>
      <family val="2"/>
    </font>
    <font>
      <u/>
      <sz val="11"/>
      <color theme="1"/>
      <name val="Calibri"/>
      <family val="2"/>
    </font>
    <font>
      <sz val="10"/>
      <color rgb="FF000000"/>
      <name val="Calibri"/>
      <family val="2"/>
    </font>
    <font>
      <u/>
      <sz val="10"/>
      <color rgb="FF0000FF"/>
      <name val="Arial"/>
      <family val="2"/>
    </font>
    <font>
      <b/>
      <sz val="10"/>
      <color rgb="FF0000FF"/>
      <name val="Calibri"/>
      <family val="2"/>
    </font>
    <font>
      <sz val="11"/>
      <color rgb="FF0000FF"/>
      <name val="Calibri"/>
      <family val="2"/>
    </font>
    <font>
      <i/>
      <sz val="10"/>
      <color theme="1"/>
      <name val="Calibri"/>
      <family val="2"/>
    </font>
    <font>
      <sz val="16"/>
      <color rgb="FF000000"/>
      <name val="Calibri"/>
      <family val="2"/>
    </font>
    <font>
      <i/>
      <sz val="10"/>
      <color rgb="FF000000"/>
      <name val="Calibri"/>
      <family val="2"/>
    </font>
    <font>
      <u/>
      <sz val="10"/>
      <color rgb="FF0000FF"/>
      <name val="Calibri"/>
      <family val="2"/>
    </font>
    <font>
      <sz val="10"/>
      <color theme="1"/>
      <name val="Times New Roman"/>
      <family val="1"/>
    </font>
    <font>
      <sz val="10"/>
      <color theme="1"/>
      <name val="Arial Narrow"/>
      <family val="2"/>
    </font>
    <font>
      <b/>
      <sz val="10"/>
      <color rgb="FF0000FF"/>
      <name val="Times New Roman"/>
      <family val="1"/>
    </font>
    <font>
      <b/>
      <sz val="10"/>
      <color theme="1"/>
      <name val="Calibri"/>
      <family val="2"/>
    </font>
    <font>
      <b/>
      <sz val="10"/>
      <color theme="1"/>
      <name val="Times New Roman"/>
      <family val="1"/>
    </font>
    <font>
      <b/>
      <i/>
      <sz val="11"/>
      <color rgb="FF000000"/>
      <name val="Calibri"/>
      <family val="2"/>
    </font>
    <font>
      <b/>
      <i/>
      <sz val="10"/>
      <color theme="1"/>
      <name val="Calibri"/>
      <family val="2"/>
    </font>
    <font>
      <u/>
      <sz val="10"/>
      <color rgb="FF0000FF"/>
      <name val="Arial"/>
      <family val="2"/>
    </font>
    <font>
      <i/>
      <sz val="11"/>
      <color rgb="FF000000"/>
      <name val="Calibri"/>
      <family val="2"/>
    </font>
    <font>
      <b/>
      <sz val="10"/>
      <color rgb="FF000000"/>
      <name val="Calibri"/>
      <family val="2"/>
    </font>
    <font>
      <u/>
      <sz val="10"/>
      <color rgb="FF0000FF"/>
      <name val="Calibri"/>
      <family val="2"/>
    </font>
    <font>
      <i/>
      <sz val="11"/>
      <color theme="1"/>
      <name val="Calibri"/>
      <family val="2"/>
    </font>
    <font>
      <sz val="10"/>
      <color theme="1"/>
      <name val="Calibri"/>
      <family val="2"/>
    </font>
    <font>
      <b/>
      <sz val="11"/>
      <color theme="1"/>
      <name val="Calibri"/>
      <family val="2"/>
    </font>
    <font>
      <sz val="10"/>
      <color rgb="FF0000FF"/>
      <name val="Calibri"/>
      <family val="2"/>
    </font>
    <font>
      <sz val="8"/>
      <color theme="1"/>
      <name val="Calibri"/>
      <family val="2"/>
    </font>
    <font>
      <u/>
      <sz val="10"/>
      <color rgb="FF0000FF"/>
      <name val="Arial"/>
      <family val="2"/>
    </font>
    <font>
      <b/>
      <i/>
      <sz val="9"/>
      <color rgb="FF000000"/>
      <name val="Calibri"/>
      <family val="2"/>
    </font>
    <font>
      <b/>
      <i/>
      <sz val="11"/>
      <color rgb="FFFF0000"/>
      <name val="Calibri"/>
      <family val="2"/>
    </font>
    <font>
      <sz val="10"/>
      <color rgb="FF0000FF"/>
      <name val="Times New Roman"/>
      <family val="1"/>
    </font>
    <font>
      <u/>
      <sz val="10"/>
      <color rgb="FF0000FF"/>
      <name val="Arial"/>
      <family val="2"/>
    </font>
    <font>
      <i/>
      <sz val="9"/>
      <color rgb="FF0000FF"/>
      <name val="Calibri"/>
      <family val="2"/>
    </font>
    <font>
      <b/>
      <i/>
      <sz val="9"/>
      <color rgb="FF0000FF"/>
      <name val="Calibri"/>
      <family val="2"/>
    </font>
    <font>
      <u/>
      <sz val="10"/>
      <color rgb="FF0000FF"/>
      <name val="Arial"/>
      <family val="2"/>
    </font>
    <font>
      <b/>
      <i/>
      <sz val="11"/>
      <color theme="1"/>
      <name val="Calibri"/>
      <family val="2"/>
    </font>
    <font>
      <sz val="9"/>
      <color rgb="FF0000FF"/>
      <name val="Calibri"/>
      <family val="2"/>
    </font>
    <font>
      <sz val="11"/>
      <color rgb="FF3366FF"/>
      <name val="Calibri"/>
      <family val="2"/>
    </font>
    <font>
      <u/>
      <sz val="11"/>
      <color theme="1"/>
      <name val="Calibri"/>
      <family val="2"/>
    </font>
    <font>
      <b/>
      <sz val="11"/>
      <color rgb="FF3366FF"/>
      <name val="Calibri"/>
      <family val="2"/>
    </font>
    <font>
      <u/>
      <sz val="10"/>
      <color rgb="FF0000FF"/>
      <name val="Arial"/>
      <family val="2"/>
    </font>
    <font>
      <b/>
      <sz val="10"/>
      <color rgb="FF3366FF"/>
      <name val="Calibri"/>
      <family val="2"/>
    </font>
    <font>
      <sz val="10"/>
      <color rgb="FFFF0000"/>
      <name val="Calibri"/>
      <family val="2"/>
    </font>
    <font>
      <b/>
      <sz val="11"/>
      <color rgb="FF0000FF"/>
      <name val="Calibri"/>
      <family val="2"/>
    </font>
    <font>
      <sz val="11"/>
      <color rgb="FF333333"/>
      <name val="Calibri"/>
      <family val="2"/>
    </font>
    <font>
      <i/>
      <sz val="11"/>
      <color rgb="FF0000FF"/>
      <name val="Calibri"/>
      <family val="2"/>
    </font>
    <font>
      <sz val="11"/>
      <color rgb="FF333399"/>
      <name val="Calibri"/>
      <family val="2"/>
    </font>
    <font>
      <u/>
      <sz val="11"/>
      <color theme="1"/>
      <name val="Calibri"/>
      <family val="2"/>
    </font>
    <font>
      <u/>
      <sz val="10"/>
      <color rgb="FF0000FF"/>
      <name val="Arial"/>
      <family val="2"/>
    </font>
    <font>
      <b/>
      <sz val="14"/>
      <color rgb="FF000000"/>
      <name val="Calibri"/>
      <family val="2"/>
    </font>
    <font>
      <b/>
      <sz val="12"/>
      <color rgb="FF000000"/>
      <name val="Calibri"/>
      <family val="2"/>
    </font>
    <font>
      <sz val="11"/>
      <color rgb="FF000000"/>
      <name val="Times New Roman"/>
      <family val="1"/>
    </font>
    <font>
      <sz val="10"/>
      <color rgb="FF3366FF"/>
      <name val="Calibri"/>
      <family val="2"/>
    </font>
    <font>
      <b/>
      <i/>
      <sz val="10"/>
      <color rgb="FF0000FF"/>
      <name val="Times New Roman"/>
      <family val="1"/>
    </font>
    <font>
      <i/>
      <sz val="10"/>
      <color theme="1"/>
      <name val="Times New Roman"/>
      <family val="1"/>
    </font>
    <font>
      <sz val="8"/>
      <color rgb="FF000000"/>
      <name val="Calibri"/>
      <family val="2"/>
    </font>
    <font>
      <b/>
      <sz val="9"/>
      <color rgb="FF000000"/>
      <name val="Calibri"/>
      <family val="2"/>
    </font>
    <font>
      <b/>
      <sz val="12"/>
      <color theme="1"/>
      <name val="Calibri"/>
      <family val="2"/>
    </font>
    <font>
      <sz val="9"/>
      <color theme="1"/>
      <name val="Calibri"/>
      <family val="2"/>
    </font>
    <font>
      <b/>
      <i/>
      <u/>
      <sz val="10"/>
      <color rgb="FF000000"/>
      <name val="Calibri"/>
      <family val="2"/>
    </font>
    <font>
      <i/>
      <u/>
      <sz val="10"/>
      <color rgb="FF000000"/>
      <name val="Calibri"/>
      <family val="2"/>
    </font>
    <font>
      <sz val="11"/>
      <color rgb="FFC00000"/>
      <name val="Calibri"/>
      <family val="2"/>
    </font>
    <font>
      <i/>
      <sz val="10"/>
      <color rgb="FF0000FF"/>
      <name val="Calibri"/>
      <family val="2"/>
    </font>
    <font>
      <sz val="9"/>
      <color rgb="FF000000"/>
      <name val="Calibri"/>
      <family val="2"/>
    </font>
    <font>
      <sz val="12"/>
      <color rgb="FF000000"/>
      <name val="Calibri"/>
      <family val="2"/>
    </font>
    <font>
      <sz val="10"/>
      <color rgb="FFFFFFFF"/>
      <name val="Arial"/>
      <family val="2"/>
    </font>
    <font>
      <sz val="11"/>
      <color theme="1"/>
      <name val="Arial Narrow"/>
      <family val="2"/>
    </font>
    <font>
      <i/>
      <sz val="9"/>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b/>
      <sz val="11"/>
      <color rgb="FFFF0000"/>
      <name val="Calibri"/>
      <family val="2"/>
    </font>
    <font>
      <sz val="12"/>
      <color theme="1"/>
      <name val="Calibri"/>
      <family val="2"/>
    </font>
    <font>
      <sz val="11"/>
      <color theme="1"/>
      <name val="Calibri"/>
      <family val="2"/>
    </font>
    <font>
      <sz val="48"/>
      <color rgb="FF000000"/>
      <name val="Calibri"/>
      <family val="2"/>
    </font>
    <font>
      <sz val="48"/>
      <color theme="1"/>
      <name val="Calibri"/>
      <family val="2"/>
    </font>
    <font>
      <b/>
      <sz val="30"/>
      <color theme="1"/>
      <name val="Calibri"/>
      <family val="2"/>
    </font>
    <font>
      <b/>
      <sz val="14"/>
      <color rgb="FFFF0000"/>
      <name val="Calibri"/>
      <family val="2"/>
    </font>
    <font>
      <b/>
      <u/>
      <sz val="12"/>
      <color rgb="FF000000"/>
      <name val="Calibri"/>
      <family val="2"/>
    </font>
    <font>
      <sz val="12"/>
      <color rgb="FF0000FF"/>
      <name val="Calibri"/>
      <family val="2"/>
    </font>
    <font>
      <u/>
      <sz val="10"/>
      <color rgb="FF0000FF"/>
      <name val="Arial"/>
      <family val="2"/>
    </font>
    <font>
      <b/>
      <sz val="10"/>
      <color rgb="FFFF0000"/>
      <name val="Calibri"/>
      <family val="2"/>
    </font>
    <font>
      <b/>
      <sz val="14"/>
      <color theme="1"/>
      <name val="Calibri"/>
      <family val="2"/>
    </font>
    <font>
      <b/>
      <i/>
      <u/>
      <sz val="11"/>
      <color rgb="FF000000"/>
      <name val="Calibri"/>
      <family val="2"/>
    </font>
    <font>
      <b/>
      <i/>
      <u/>
      <sz val="11"/>
      <color rgb="FF000000"/>
      <name val="Calibri"/>
      <family val="2"/>
    </font>
    <font>
      <b/>
      <i/>
      <u/>
      <sz val="11"/>
      <color rgb="FF000000"/>
      <name val="Calibri"/>
      <family val="2"/>
    </font>
    <font>
      <b/>
      <i/>
      <u/>
      <sz val="11"/>
      <color rgb="FF000000"/>
      <name val="Calibri"/>
      <family val="2"/>
    </font>
    <font>
      <u/>
      <sz val="10"/>
      <color rgb="FF0000FF"/>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b/>
      <u/>
      <sz val="10"/>
      <color theme="1"/>
      <name val="Calibri"/>
      <family val="2"/>
    </font>
    <font>
      <b/>
      <u/>
      <sz val="10"/>
      <color theme="1"/>
      <name val="Calibri"/>
      <family val="2"/>
    </font>
    <font>
      <b/>
      <u/>
      <sz val="10"/>
      <color theme="1"/>
      <name val="Calibri"/>
      <family val="2"/>
    </font>
    <font>
      <u/>
      <sz val="9"/>
      <color rgb="FF0000FF"/>
      <name val="Arial"/>
      <family val="2"/>
    </font>
    <font>
      <b/>
      <u/>
      <sz val="10"/>
      <color rgb="FF000000"/>
      <name val="Calibri"/>
      <family val="2"/>
    </font>
    <font>
      <i/>
      <sz val="10"/>
      <color rgb="FF993300"/>
      <name val="Calibri"/>
      <family val="2"/>
    </font>
    <font>
      <b/>
      <u/>
      <sz val="10"/>
      <color theme="1"/>
      <name val="Calibri"/>
      <family val="2"/>
    </font>
    <font>
      <u/>
      <sz val="10"/>
      <color rgb="FF0000FF"/>
      <name val="Arial"/>
      <family val="2"/>
    </font>
    <font>
      <b/>
      <u/>
      <sz val="10"/>
      <color theme="1"/>
      <name val="Calibri"/>
      <family val="2"/>
    </font>
    <font>
      <u/>
      <sz val="10"/>
      <color rgb="FF0000FF"/>
      <name val="Arial"/>
      <family val="2"/>
    </font>
    <font>
      <u/>
      <sz val="10"/>
      <color rgb="FF0000FF"/>
      <name val="Arial"/>
      <family val="2"/>
    </font>
    <font>
      <b/>
      <u/>
      <sz val="10"/>
      <color rgb="FF000000"/>
      <name val="Calibri"/>
      <family val="2"/>
    </font>
    <font>
      <u/>
      <sz val="10"/>
      <color rgb="FF0000FF"/>
      <name val="Arial"/>
      <family val="2"/>
    </font>
    <font>
      <u/>
      <sz val="10"/>
      <color rgb="FF0000FF"/>
      <name val="Arial"/>
      <family val="2"/>
    </font>
    <font>
      <u/>
      <sz val="9"/>
      <color rgb="FF0000FF"/>
      <name val="Arial"/>
      <family val="2"/>
    </font>
    <font>
      <b/>
      <u/>
      <sz val="10"/>
      <color rgb="FF000000"/>
      <name val="Calibri"/>
      <family val="2"/>
    </font>
    <font>
      <u/>
      <sz val="10"/>
      <color rgb="FF000000"/>
      <name val="Calibri"/>
      <family val="2"/>
    </font>
    <font>
      <b/>
      <u/>
      <sz val="10"/>
      <color rgb="FF000000"/>
      <name val="Calibri"/>
      <family val="2"/>
    </font>
    <font>
      <sz val="11"/>
      <color rgb="FFFF0000"/>
      <name val="Calibri"/>
      <family val="2"/>
    </font>
    <font>
      <b/>
      <u/>
      <sz val="10"/>
      <color theme="1"/>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1"/>
      <color rgb="FF0000FF"/>
      <name val="Calibri"/>
      <family val="2"/>
    </font>
    <font>
      <b/>
      <sz val="12"/>
      <color rgb="FFFF0000"/>
      <name val="Calibri"/>
      <family val="2"/>
    </font>
    <font>
      <b/>
      <i/>
      <sz val="10"/>
      <color rgb="FF000000"/>
      <name val="Calibri"/>
      <family val="2"/>
    </font>
    <font>
      <u/>
      <sz val="10"/>
      <color rgb="FF0000FF"/>
      <name val="Arial"/>
      <family val="2"/>
    </font>
    <font>
      <i/>
      <sz val="9"/>
      <color theme="1"/>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8"/>
      <color rgb="FFFF0000"/>
      <name val="Calibri"/>
      <family val="2"/>
    </font>
    <font>
      <sz val="9"/>
      <color rgb="FFC00000"/>
      <name val="Calibri"/>
      <family val="2"/>
    </font>
    <font>
      <b/>
      <sz val="9"/>
      <color theme="1"/>
      <name val="Calibri"/>
      <family val="2"/>
    </font>
    <font>
      <sz val="14"/>
      <color rgb="FF000000"/>
      <name val="Calibri"/>
      <family val="2"/>
    </font>
    <font>
      <sz val="14"/>
      <color rgb="FF0000FF"/>
      <name val="Calibri"/>
      <family val="2"/>
    </font>
    <font>
      <sz val="16"/>
      <color theme="1"/>
      <name val="Calibri"/>
      <family val="2"/>
    </font>
    <font>
      <b/>
      <sz val="20"/>
      <color theme="1"/>
      <name val="Calibri"/>
      <family val="2"/>
    </font>
    <font>
      <b/>
      <sz val="11"/>
      <color rgb="FFC00000"/>
      <name val="Calibri"/>
      <family val="2"/>
    </font>
    <font>
      <b/>
      <u/>
      <sz val="11"/>
      <color theme="1"/>
      <name val="Calibri"/>
      <family val="2"/>
    </font>
    <font>
      <b/>
      <sz val="20"/>
      <color rgb="FF000000"/>
      <name val="Calibri"/>
      <family val="2"/>
    </font>
    <font>
      <b/>
      <sz val="9"/>
      <color rgb="FFC00000"/>
      <name val="Calibri"/>
      <family val="2"/>
    </font>
    <font>
      <u/>
      <sz val="9"/>
      <color rgb="FF0000FF"/>
      <name val="Calibri"/>
      <family val="2"/>
    </font>
    <font>
      <u/>
      <sz val="9"/>
      <color rgb="FF0000FF"/>
      <name val="Calibri"/>
      <family val="2"/>
    </font>
    <font>
      <b/>
      <sz val="10"/>
      <color rgb="FFC00000"/>
      <name val="Calibri"/>
      <family val="2"/>
    </font>
    <font>
      <b/>
      <u/>
      <sz val="10"/>
      <color rgb="FF000000"/>
      <name val="Calibri"/>
      <family val="2"/>
    </font>
    <font>
      <u/>
      <sz val="10"/>
      <color rgb="FF0000FF"/>
      <name val="Calibri"/>
      <family val="2"/>
    </font>
    <font>
      <b/>
      <sz val="8"/>
      <color rgb="FFFF0000"/>
      <name val="Calibri"/>
      <family val="2"/>
    </font>
    <font>
      <sz val="10"/>
      <color rgb="FF0000FF"/>
      <name val="Arial Narrow"/>
      <family val="2"/>
    </font>
    <font>
      <b/>
      <sz val="12"/>
      <color rgb="FFC00000"/>
      <name val="Calibri"/>
      <family val="2"/>
    </font>
    <font>
      <b/>
      <u/>
      <sz val="14"/>
      <color theme="1"/>
      <name val="Calibri"/>
      <family val="2"/>
    </font>
    <font>
      <b/>
      <u/>
      <sz val="28"/>
      <color theme="1"/>
      <name val="Calibri"/>
      <family val="2"/>
    </font>
    <font>
      <b/>
      <sz val="9"/>
      <color theme="1"/>
      <name val="Times New Roman"/>
      <family val="1"/>
    </font>
    <font>
      <sz val="8"/>
      <color rgb="FFFFFFFF"/>
      <name val="Calibri"/>
      <family val="2"/>
    </font>
    <font>
      <b/>
      <i/>
      <sz val="10"/>
      <color rgb="FFFF0000"/>
      <name val="Calibri"/>
      <family val="2"/>
    </font>
    <font>
      <u/>
      <sz val="10"/>
      <color rgb="FF0000FF"/>
      <name val="Calibri"/>
      <family val="2"/>
    </font>
    <font>
      <b/>
      <i/>
      <sz val="11"/>
      <color rgb="FF0000FF"/>
      <name val="Calibri"/>
      <family val="2"/>
    </font>
    <font>
      <sz val="10"/>
      <color rgb="FFFFFFFF"/>
      <name val="Calibri"/>
      <family val="2"/>
    </font>
    <font>
      <sz val="18"/>
      <color theme="1"/>
      <name val="Calibri"/>
      <family val="2"/>
    </font>
    <font>
      <u/>
      <sz val="10"/>
      <color rgb="FF0000FF"/>
      <name val="Arial"/>
      <family val="2"/>
    </font>
    <font>
      <u/>
      <sz val="10"/>
      <color rgb="FF0000FF"/>
      <name val="Arial"/>
      <family val="2"/>
    </font>
    <font>
      <b/>
      <sz val="10"/>
      <color theme="0"/>
      <name val="Cambria"/>
      <family val="1"/>
    </font>
    <font>
      <b/>
      <vertAlign val="superscript"/>
      <sz val="11"/>
      <color rgb="FF0000FF"/>
      <name val="Calibri"/>
      <family val="2"/>
    </font>
    <font>
      <b/>
      <vertAlign val="superscript"/>
      <sz val="10"/>
      <color theme="1"/>
      <name val="Calibri"/>
      <family val="2"/>
    </font>
    <font>
      <b/>
      <u/>
      <sz val="11"/>
      <color rgb="FF000000"/>
      <name val="Calibri"/>
      <family val="2"/>
    </font>
    <font>
      <b/>
      <i/>
      <sz val="10"/>
      <color theme="1"/>
      <name val="Times New Roman"/>
      <family val="1"/>
    </font>
    <font>
      <vertAlign val="superscript"/>
      <sz val="10"/>
      <color theme="1"/>
      <name val="Calibri"/>
      <family val="2"/>
    </font>
    <font>
      <vertAlign val="superscript"/>
      <sz val="10"/>
      <color rgb="FF000000"/>
      <name val="Calibri"/>
      <family val="2"/>
    </font>
    <font>
      <i/>
      <sz val="12"/>
      <color rgb="FF000000"/>
      <name val="Calibri"/>
      <family val="2"/>
    </font>
    <font>
      <b/>
      <u/>
      <sz val="16"/>
      <color theme="1"/>
      <name val="Calibri"/>
      <family val="2"/>
    </font>
    <font>
      <b/>
      <u/>
      <sz val="12"/>
      <color theme="1"/>
      <name val="Calibri"/>
      <family val="2"/>
    </font>
    <font>
      <b/>
      <u/>
      <sz val="9"/>
      <color rgb="FF000000"/>
      <name val="Calibri"/>
      <family val="2"/>
    </font>
    <font>
      <b/>
      <i/>
      <sz val="9"/>
      <color theme="1"/>
      <name val="Calibri"/>
      <family val="2"/>
    </font>
    <font>
      <sz val="7"/>
      <color theme="1"/>
      <name val="Times New Roman"/>
      <family val="1"/>
    </font>
    <font>
      <u/>
      <sz val="10"/>
      <color theme="1"/>
      <name val="Calibri"/>
      <family val="2"/>
    </font>
    <font>
      <b/>
      <vertAlign val="superscript"/>
      <sz val="10"/>
      <color rgb="FF0000FF"/>
      <name val="Calibri"/>
      <family val="2"/>
    </font>
    <font>
      <u/>
      <sz val="11"/>
      <color rgb="FF000000"/>
      <name val="Calibri"/>
      <family val="2"/>
    </font>
    <font>
      <sz val="10"/>
      <color rgb="FF0000FF"/>
      <name val="Times New Roman"/>
      <family val="1"/>
    </font>
    <font>
      <sz val="11"/>
      <color theme="1"/>
      <name val="Arial"/>
      <family val="2"/>
    </font>
    <font>
      <sz val="14"/>
      <name val="Arial"/>
      <family val="2"/>
    </font>
    <font>
      <sz val="11"/>
      <color rgb="FF0000FF"/>
      <name val="Arial"/>
      <family val="2"/>
    </font>
    <font>
      <sz val="11"/>
      <color rgb="FF0000FF"/>
      <name val="Times New Roman"/>
      <family val="1"/>
    </font>
    <font>
      <sz val="8"/>
      <color rgb="FF0000FF"/>
      <name val="Calibri"/>
      <family val="2"/>
    </font>
    <font>
      <b/>
      <i/>
      <sz val="10"/>
      <color rgb="FF0000FF"/>
      <name val="Calibri"/>
      <family val="2"/>
    </font>
    <font>
      <sz val="10"/>
      <name val="Calibri"/>
      <family val="2"/>
    </font>
    <font>
      <b/>
      <sz val="16"/>
      <name val="Calibri"/>
      <family val="2"/>
    </font>
    <font>
      <sz val="11"/>
      <name val="Calibri"/>
      <family val="2"/>
    </font>
    <font>
      <b/>
      <sz val="10"/>
      <name val="Calibri"/>
      <family val="2"/>
    </font>
    <font>
      <i/>
      <sz val="10"/>
      <name val="Calibri"/>
      <family val="2"/>
    </font>
    <font>
      <sz val="12"/>
      <name val="Calibri"/>
      <family val="2"/>
    </font>
    <font>
      <b/>
      <sz val="10.5"/>
      <color theme="1"/>
      <name val="Calibri"/>
      <family val="2"/>
    </font>
    <font>
      <b/>
      <i/>
      <sz val="10.5"/>
      <color theme="1"/>
      <name val="Calibri"/>
      <family val="2"/>
    </font>
    <font>
      <sz val="11"/>
      <color indexed="12"/>
      <name val="Calibri"/>
      <family val="2"/>
    </font>
    <font>
      <sz val="9"/>
      <color theme="1"/>
      <name val="Arial Narrow"/>
      <family val="2"/>
    </font>
    <font>
      <sz val="6"/>
      <color theme="1"/>
      <name val="Arial Narrow"/>
      <family val="2"/>
    </font>
  </fonts>
  <fills count="30">
    <fill>
      <patternFill patternType="none"/>
    </fill>
    <fill>
      <patternFill patternType="gray125"/>
    </fill>
    <fill>
      <patternFill patternType="solid">
        <fgColor rgb="FFC0C0C0"/>
        <bgColor rgb="FFC0C0C0"/>
      </patternFill>
    </fill>
    <fill>
      <patternFill patternType="solid">
        <fgColor rgb="FFFFFFCC"/>
        <bgColor rgb="FFFFFFCC"/>
      </patternFill>
    </fill>
    <fill>
      <patternFill patternType="solid">
        <fgColor rgb="FFBFBFBF"/>
        <bgColor rgb="FFBFBFBF"/>
      </patternFill>
    </fill>
    <fill>
      <patternFill patternType="solid">
        <fgColor rgb="FF00CCFF"/>
        <bgColor rgb="FF00CCFF"/>
      </patternFill>
    </fill>
    <fill>
      <patternFill patternType="solid">
        <fgColor rgb="FFFFFF99"/>
        <bgColor rgb="FFFFFF99"/>
      </patternFill>
    </fill>
    <fill>
      <patternFill patternType="solid">
        <fgColor rgb="FFFFFFFF"/>
        <bgColor rgb="FFFFFFFF"/>
      </patternFill>
    </fill>
    <fill>
      <patternFill patternType="solid">
        <fgColor rgb="FF969696"/>
        <bgColor rgb="FF969696"/>
      </patternFill>
    </fill>
    <fill>
      <patternFill patternType="solid">
        <fgColor rgb="FF7F7F7F"/>
        <bgColor rgb="FF7F7F7F"/>
      </patternFill>
    </fill>
    <fill>
      <patternFill patternType="solid">
        <fgColor rgb="FF808080"/>
        <bgColor rgb="FF808080"/>
      </patternFill>
    </fill>
    <fill>
      <patternFill patternType="solid">
        <fgColor rgb="FFCCCCFF"/>
        <bgColor rgb="FFCCCCFF"/>
      </patternFill>
    </fill>
    <fill>
      <patternFill patternType="solid">
        <fgColor rgb="FFFFCC00"/>
        <bgColor rgb="FFFFCC00"/>
      </patternFill>
    </fill>
    <fill>
      <patternFill patternType="solid">
        <fgColor rgb="FF92D050"/>
        <bgColor rgb="FF92D050"/>
      </patternFill>
    </fill>
    <fill>
      <patternFill patternType="solid">
        <fgColor rgb="FFF2F2F2"/>
        <bgColor rgb="FFF2F2F2"/>
      </patternFill>
    </fill>
    <fill>
      <patternFill patternType="solid">
        <fgColor rgb="FFD8D8D8"/>
        <bgColor rgb="FFD8D8D8"/>
      </patternFill>
    </fill>
    <fill>
      <patternFill patternType="solid">
        <fgColor rgb="FF95B3D7"/>
        <bgColor rgb="FF95B3D7"/>
      </patternFill>
    </fill>
    <fill>
      <patternFill patternType="solid">
        <fgColor theme="0"/>
        <bgColor theme="0"/>
      </patternFill>
    </fill>
    <fill>
      <patternFill patternType="solid">
        <fgColor rgb="FFB8CCE4"/>
        <bgColor rgb="FFB8CCE4"/>
      </patternFill>
    </fill>
    <fill>
      <patternFill patternType="solid">
        <fgColor rgb="FFDBE5F1"/>
        <bgColor rgb="FFDBE5F1"/>
      </patternFill>
    </fill>
    <fill>
      <patternFill patternType="solid">
        <fgColor rgb="FFFFFF00"/>
        <bgColor rgb="FFFFFF00"/>
      </patternFill>
    </fill>
    <fill>
      <patternFill patternType="solid">
        <fgColor rgb="FFD9D9D9"/>
        <bgColor rgb="FFD9D9D9"/>
      </patternFill>
    </fill>
    <fill>
      <patternFill patternType="solid">
        <fgColor rgb="FF00B0F0"/>
        <bgColor rgb="FF00B0F0"/>
      </patternFill>
    </fill>
    <fill>
      <patternFill patternType="solid">
        <fgColor rgb="FFFFFFD5"/>
        <bgColor rgb="FFFFFFD5"/>
      </patternFill>
    </fill>
    <fill>
      <patternFill patternType="solid">
        <fgColor theme="9"/>
        <bgColor theme="9"/>
      </patternFill>
    </fill>
    <fill>
      <patternFill patternType="solid">
        <fgColor theme="1"/>
        <bgColor theme="1"/>
      </patternFill>
    </fill>
    <fill>
      <patternFill patternType="solid">
        <fgColor rgb="FFC2D69B"/>
        <bgColor rgb="FFC2D69B"/>
      </patternFill>
    </fill>
    <fill>
      <patternFill patternType="solid">
        <fgColor rgb="FF1F497D"/>
        <bgColor rgb="FF1F497D"/>
      </patternFill>
    </fill>
    <fill>
      <patternFill patternType="solid">
        <fgColor rgb="FFFFFFCC"/>
        <bgColor indexed="64"/>
      </patternFill>
    </fill>
    <fill>
      <patternFill patternType="solid">
        <fgColor rgb="FFFFFFCC"/>
        <bgColor rgb="FFFFFFD5"/>
      </patternFill>
    </fill>
  </fills>
  <borders count="23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style="medium">
        <color rgb="FF000000"/>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diagonal/>
    </border>
    <border>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style="thin">
        <color rgb="FF000000"/>
      </left>
      <right/>
      <top/>
      <bottom/>
      <diagonal/>
    </border>
    <border>
      <left/>
      <right/>
      <top/>
      <bottom style="medium">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top/>
      <bottom/>
      <diagonal/>
    </border>
    <border>
      <left/>
      <right style="medium">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hair">
        <color rgb="FF000000"/>
      </bottom>
      <diagonal/>
    </border>
    <border>
      <left/>
      <right style="thin">
        <color rgb="FF000000"/>
      </right>
      <top style="medium">
        <color rgb="FF000000"/>
      </top>
      <bottom style="medium">
        <color rgb="FF000000"/>
      </bottom>
      <diagonal/>
    </border>
    <border>
      <left style="medium">
        <color rgb="FF000000"/>
      </left>
      <right/>
      <top/>
      <bottom style="hair">
        <color rgb="FF000000"/>
      </bottom>
      <diagonal/>
    </border>
    <border>
      <left/>
      <right/>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top style="thin">
        <color rgb="FF000000"/>
      </top>
      <bottom style="double">
        <color rgb="FF000000"/>
      </bottom>
      <diagonal/>
    </border>
    <border>
      <left/>
      <right style="thin">
        <color rgb="FF000000"/>
      </right>
      <top/>
      <bottom style="double">
        <color rgb="FF000000"/>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diagonal/>
    </border>
    <border>
      <left style="hair">
        <color rgb="FF000000"/>
      </left>
      <right style="hair">
        <color rgb="FF000000"/>
      </right>
      <top/>
      <bottom/>
      <diagonal/>
    </border>
    <border>
      <left/>
      <right style="thin">
        <color rgb="FF000000"/>
      </right>
      <top/>
      <bottom/>
      <diagonal/>
    </border>
    <border>
      <left style="thin">
        <color rgb="FF000000"/>
      </left>
      <right style="medium">
        <color rgb="FF000000"/>
      </right>
      <top/>
      <bottom style="medium">
        <color rgb="FF000000"/>
      </bottom>
      <diagonal/>
    </border>
    <border>
      <left style="medium">
        <color rgb="FF000000"/>
      </left>
      <right/>
      <top/>
      <bottom style="thin">
        <color rgb="FF000000"/>
      </bottom>
      <diagonal/>
    </border>
    <border>
      <left style="hair">
        <color rgb="FF000000"/>
      </left>
      <right style="hair">
        <color rgb="FF000000"/>
      </right>
      <top/>
      <bottom style="thin">
        <color rgb="FF000000"/>
      </bottom>
      <diagonal/>
    </border>
    <border>
      <left style="medium">
        <color rgb="FF000000"/>
      </left>
      <right style="hair">
        <color rgb="FF000000"/>
      </right>
      <top style="medium">
        <color rgb="FF000000"/>
      </top>
      <bottom/>
      <diagonal/>
    </border>
    <border>
      <left style="hair">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top style="medium">
        <color rgb="FF000000"/>
      </top>
      <bottom/>
      <diagonal/>
    </border>
    <border>
      <left style="medium">
        <color rgb="FF000000"/>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thin">
        <color rgb="FF000000"/>
      </left>
      <right style="hair">
        <color rgb="FF000000"/>
      </right>
      <top/>
      <bottom style="hair">
        <color rgb="FF000000"/>
      </bottom>
      <diagonal/>
    </border>
    <border>
      <left style="hair">
        <color rgb="FF000000"/>
      </left>
      <right/>
      <top/>
      <bottom/>
      <diagonal/>
    </border>
    <border>
      <left style="thin">
        <color rgb="FF000000"/>
      </left>
      <right style="hair">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medium">
        <color rgb="FF000000"/>
      </left>
      <right/>
      <top/>
      <bottom style="medium">
        <color rgb="FF000000"/>
      </bottom>
      <diagonal/>
    </border>
    <border>
      <left style="thin">
        <color rgb="FF000000"/>
      </left>
      <right style="hair">
        <color rgb="FF000000"/>
      </right>
      <top/>
      <bottom style="medium">
        <color rgb="FF000000"/>
      </bottom>
      <diagonal/>
    </border>
    <border>
      <left style="hair">
        <color rgb="FF000000"/>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diagonal/>
    </border>
    <border>
      <left style="hair">
        <color rgb="FF000000"/>
      </left>
      <right style="hair">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right style="thick">
        <color rgb="FF000000"/>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right style="thin">
        <color rgb="FF000000"/>
      </right>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hair">
        <color rgb="FF000000"/>
      </bottom>
      <diagonal/>
    </border>
    <border>
      <left/>
      <right style="thin">
        <color rgb="FF000000"/>
      </right>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medium">
        <color rgb="FF000000"/>
      </right>
      <top style="hair">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rgb="FF000000"/>
      </top>
      <bottom style="thin">
        <color indexed="64"/>
      </bottom>
      <diagonal/>
    </border>
    <border>
      <left/>
      <right style="medium">
        <color indexed="64"/>
      </right>
      <top style="medium">
        <color rgb="FF000000"/>
      </top>
      <bottom style="medium">
        <color rgb="FF000000"/>
      </bottom>
      <diagonal/>
    </border>
    <border>
      <left/>
      <right/>
      <top style="medium">
        <color indexed="64"/>
      </top>
      <bottom style="thin">
        <color indexed="64"/>
      </bottom>
      <diagonal/>
    </border>
    <border>
      <left/>
      <right/>
      <top style="thin">
        <color indexed="64"/>
      </top>
      <bottom style="thin">
        <color indexed="64"/>
      </bottom>
      <diagonal/>
    </border>
  </borders>
  <cellStyleXfs count="1">
    <xf numFmtId="0" fontId="0" fillId="0" borderId="0"/>
  </cellStyleXfs>
  <cellXfs count="2420">
    <xf numFmtId="0" fontId="0" fillId="0" borderId="0" xfId="0" applyFont="1" applyAlignme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49" fontId="2" fillId="3" borderId="5" xfId="0" applyNumberFormat="1" applyFont="1" applyFill="1" applyBorder="1"/>
    <xf numFmtId="0" fontId="2" fillId="2" borderId="5" xfId="0" applyFont="1" applyFill="1" applyBorder="1"/>
    <xf numFmtId="0" fontId="2" fillId="4" borderId="5" xfId="0" applyFont="1" applyFill="1" applyBorder="1"/>
    <xf numFmtId="49" fontId="2" fillId="0" borderId="0" xfId="0" applyNumberFormat="1" applyFont="1"/>
    <xf numFmtId="3" fontId="2" fillId="2" borderId="5" xfId="0" applyNumberFormat="1" applyFont="1" applyFill="1" applyBorder="1"/>
    <xf numFmtId="0" fontId="2" fillId="0" borderId="0" xfId="0" applyFont="1"/>
    <xf numFmtId="3" fontId="2" fillId="0" borderId="0" xfId="0" applyNumberFormat="1" applyFont="1"/>
    <xf numFmtId="0" fontId="3" fillId="5" borderId="5" xfId="0" applyFont="1" applyFill="1" applyBorder="1"/>
    <xf numFmtId="9" fontId="2" fillId="0" borderId="0" xfId="0" applyNumberFormat="1" applyFont="1"/>
    <xf numFmtId="1" fontId="2" fillId="6" borderId="5" xfId="0" applyNumberFormat="1" applyFont="1" applyFill="1" applyBorder="1"/>
    <xf numFmtId="42" fontId="4" fillId="0" borderId="0" xfId="0" applyNumberFormat="1" applyFont="1"/>
    <xf numFmtId="42" fontId="4" fillId="6" borderId="5" xfId="0" applyNumberFormat="1" applyFont="1" applyFill="1" applyBorder="1"/>
    <xf numFmtId="44" fontId="4" fillId="2" borderId="5" xfId="0" applyNumberFormat="1" applyFont="1" applyFill="1" applyBorder="1"/>
    <xf numFmtId="10" fontId="4" fillId="6" borderId="5" xfId="0" applyNumberFormat="1" applyFont="1" applyFill="1" applyBorder="1"/>
    <xf numFmtId="9" fontId="4" fillId="0" borderId="0" xfId="0" applyNumberFormat="1" applyFont="1"/>
    <xf numFmtId="164" fontId="2" fillId="0" borderId="0" xfId="0" applyNumberFormat="1" applyFont="1"/>
    <xf numFmtId="0" fontId="5" fillId="0" borderId="0" xfId="0" applyFont="1"/>
    <xf numFmtId="0" fontId="8" fillId="0" borderId="0" xfId="0" applyFont="1"/>
    <xf numFmtId="0" fontId="6" fillId="0" borderId="7" xfId="0" applyFont="1" applyBorder="1" applyAlignment="1">
      <alignment horizontal="center" vertical="center"/>
    </xf>
    <xf numFmtId="0" fontId="6" fillId="0" borderId="7" xfId="0" applyFont="1" applyBorder="1" applyAlignment="1">
      <alignment vertical="center"/>
    </xf>
    <xf numFmtId="0" fontId="6" fillId="0" borderId="0" xfId="0" applyFont="1" applyAlignment="1">
      <alignment horizontal="center" vertical="center"/>
    </xf>
    <xf numFmtId="0" fontId="10" fillId="0" borderId="6" xfId="0" applyFont="1" applyBorder="1"/>
    <xf numFmtId="0" fontId="2" fillId="0" borderId="7" xfId="0" applyFont="1" applyBorder="1"/>
    <xf numFmtId="0" fontId="2" fillId="0" borderId="16" xfId="0" applyFont="1" applyBorder="1"/>
    <xf numFmtId="0" fontId="2" fillId="2" borderId="17" xfId="0" applyFont="1" applyFill="1" applyBorder="1"/>
    <xf numFmtId="0" fontId="6" fillId="0" borderId="18" xfId="0" applyFont="1" applyBorder="1" applyAlignment="1">
      <alignment vertical="center"/>
    </xf>
    <xf numFmtId="0" fontId="11" fillId="0" borderId="0" xfId="0" applyFont="1"/>
    <xf numFmtId="3" fontId="13" fillId="2" borderId="24" xfId="0" applyNumberFormat="1" applyFont="1" applyFill="1" applyBorder="1" applyAlignment="1">
      <alignment horizontal="center" vertical="center"/>
    </xf>
    <xf numFmtId="0" fontId="2" fillId="7" borderId="5" xfId="0" applyFont="1" applyFill="1" applyBorder="1"/>
    <xf numFmtId="0" fontId="2" fillId="0" borderId="18" xfId="0" applyFont="1" applyBorder="1"/>
    <xf numFmtId="0" fontId="2" fillId="0" borderId="0" xfId="0" applyFont="1" applyAlignment="1">
      <alignment horizontal="right"/>
    </xf>
    <xf numFmtId="43" fontId="2" fillId="0" borderId="0" xfId="0" applyNumberFormat="1" applyFont="1"/>
    <xf numFmtId="3" fontId="14" fillId="3" borderId="25" xfId="0" applyNumberFormat="1" applyFont="1" applyFill="1" applyBorder="1"/>
    <xf numFmtId="0" fontId="2" fillId="0" borderId="26" xfId="0" applyFont="1" applyBorder="1"/>
    <xf numFmtId="0" fontId="2" fillId="2" borderId="27" xfId="0" applyFont="1" applyFill="1" applyBorder="1"/>
    <xf numFmtId="0" fontId="16"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right"/>
    </xf>
    <xf numFmtId="3" fontId="13" fillId="2" borderId="31" xfId="0" applyNumberFormat="1" applyFont="1" applyFill="1" applyBorder="1" applyAlignment="1">
      <alignment horizontal="center" vertical="center"/>
    </xf>
    <xf numFmtId="0" fontId="13" fillId="0" borderId="0" xfId="0" applyFont="1" applyAlignment="1">
      <alignment vertical="center"/>
    </xf>
    <xf numFmtId="0" fontId="1" fillId="7" borderId="5" xfId="0" applyFont="1" applyFill="1" applyBorder="1" applyAlignment="1">
      <alignment horizontal="center" vertical="center"/>
    </xf>
    <xf numFmtId="0" fontId="2" fillId="0" borderId="0" xfId="0" applyFont="1" applyAlignment="1">
      <alignment horizontal="left" vertical="top" wrapText="1"/>
    </xf>
    <xf numFmtId="0" fontId="19" fillId="0" borderId="0" xfId="0" applyFont="1"/>
    <xf numFmtId="0" fontId="20" fillId="0" borderId="0" xfId="0" applyFont="1"/>
    <xf numFmtId="0" fontId="21" fillId="0" borderId="0" xfId="0" applyFont="1" applyAlignment="1">
      <alignment horizontal="left"/>
    </xf>
    <xf numFmtId="0" fontId="22" fillId="0" borderId="0" xfId="0" applyFont="1" applyAlignment="1">
      <alignment horizontal="right"/>
    </xf>
    <xf numFmtId="0" fontId="23" fillId="0" borderId="0" xfId="0" applyFont="1" applyAlignment="1">
      <alignment horizontal="right"/>
    </xf>
    <xf numFmtId="0" fontId="24" fillId="0" borderId="0" xfId="0" applyFont="1" applyAlignment="1">
      <alignment horizontal="left" vertical="top" wrapText="1"/>
    </xf>
    <xf numFmtId="0" fontId="22" fillId="2" borderId="38" xfId="0" applyFont="1" applyFill="1" applyBorder="1" applyAlignment="1">
      <alignment vertical="center"/>
    </xf>
    <xf numFmtId="0" fontId="22" fillId="2" borderId="39" xfId="0" applyFont="1" applyFill="1" applyBorder="1" applyAlignment="1">
      <alignment vertical="center"/>
    </xf>
    <xf numFmtId="0" fontId="25" fillId="2" borderId="39" xfId="0" applyFont="1" applyFill="1" applyBorder="1" applyAlignment="1">
      <alignment horizontal="left" vertical="center"/>
    </xf>
    <xf numFmtId="0" fontId="22" fillId="2" borderId="40" xfId="0" applyFont="1" applyFill="1" applyBorder="1" applyAlignment="1">
      <alignment vertical="center"/>
    </xf>
    <xf numFmtId="0" fontId="27" fillId="0" borderId="0" xfId="0" applyFont="1" applyAlignment="1">
      <alignment vertical="top" wrapText="1"/>
    </xf>
    <xf numFmtId="0" fontId="28" fillId="0" borderId="0" xfId="0" applyFont="1"/>
    <xf numFmtId="0" fontId="28" fillId="0" borderId="0" xfId="0" applyFont="1" applyAlignment="1">
      <alignment horizontal="center"/>
    </xf>
    <xf numFmtId="0" fontId="29" fillId="0" borderId="0" xfId="0" applyFont="1" applyAlignment="1">
      <alignment horizontal="right"/>
    </xf>
    <xf numFmtId="0" fontId="13" fillId="0" borderId="7" xfId="0" applyFont="1" applyBorder="1" applyAlignment="1">
      <alignment horizontal="center"/>
    </xf>
    <xf numFmtId="49" fontId="1" fillId="7" borderId="5" xfId="0" applyNumberFormat="1" applyFont="1" applyFill="1" applyBorder="1" applyAlignment="1">
      <alignment horizontal="center" vertical="center"/>
    </xf>
    <xf numFmtId="0" fontId="11" fillId="0" borderId="0" xfId="0" applyFont="1" applyAlignment="1">
      <alignment vertical="center" wrapText="1"/>
    </xf>
    <xf numFmtId="0" fontId="22" fillId="0" borderId="0" xfId="0" applyFont="1" applyAlignment="1">
      <alignment vertical="center"/>
    </xf>
    <xf numFmtId="0" fontId="22" fillId="0" borderId="7" xfId="0" applyFont="1" applyBorder="1" applyAlignment="1">
      <alignment vertical="center"/>
    </xf>
    <xf numFmtId="0" fontId="25" fillId="0" borderId="0" xfId="0" applyFont="1" applyAlignment="1">
      <alignment horizontal="left" vertical="center"/>
    </xf>
    <xf numFmtId="0" fontId="25" fillId="0" borderId="7" xfId="0" applyFont="1" applyBorder="1" applyAlignment="1">
      <alignment horizontal="left" vertical="center"/>
    </xf>
    <xf numFmtId="49" fontId="28" fillId="0" borderId="0" xfId="0" applyNumberFormat="1" applyFont="1" applyAlignment="1">
      <alignment horizontal="center" vertical="center"/>
    </xf>
    <xf numFmtId="0" fontId="22" fillId="0" borderId="6" xfId="0" applyFont="1" applyBorder="1" applyAlignment="1">
      <alignment vertical="center"/>
    </xf>
    <xf numFmtId="0" fontId="22" fillId="0" borderId="10" xfId="0" applyFont="1" applyBorder="1" applyAlignment="1">
      <alignment vertical="center"/>
    </xf>
    <xf numFmtId="0" fontId="25" fillId="0" borderId="10" xfId="0" applyFont="1" applyBorder="1" applyAlignment="1">
      <alignment horizontal="left" vertical="center"/>
    </xf>
    <xf numFmtId="0" fontId="22" fillId="0" borderId="8" xfId="0" applyFont="1" applyBorder="1" applyAlignment="1">
      <alignment vertical="center"/>
    </xf>
    <xf numFmtId="0" fontId="30" fillId="0" borderId="0" xfId="0" applyFont="1" applyAlignment="1">
      <alignment vertical="top" wrapText="1"/>
    </xf>
    <xf numFmtId="0" fontId="15" fillId="0" borderId="0" xfId="0" applyFont="1" applyAlignment="1">
      <alignment horizontal="left" vertical="top" wrapText="1"/>
    </xf>
    <xf numFmtId="0" fontId="2" fillId="0" borderId="0" xfId="0" applyFont="1" applyAlignment="1">
      <alignment horizontal="center"/>
    </xf>
    <xf numFmtId="0" fontId="27" fillId="0" borderId="0" xfId="0" applyFont="1" applyAlignment="1">
      <alignment horizontal="left" vertical="top" wrapText="1"/>
    </xf>
    <xf numFmtId="0" fontId="22" fillId="0" borderId="0" xfId="0" applyFont="1" applyAlignment="1">
      <alignment vertical="center" wrapText="1"/>
    </xf>
    <xf numFmtId="0" fontId="13" fillId="3" borderId="24" xfId="0" applyFont="1" applyFill="1" applyBorder="1" applyAlignment="1">
      <alignment horizontal="center" vertical="center"/>
    </xf>
    <xf numFmtId="0" fontId="31" fillId="0" borderId="0" xfId="0" applyFont="1"/>
    <xf numFmtId="0" fontId="31" fillId="0" borderId="0" xfId="0" applyFont="1" applyAlignment="1">
      <alignment horizontal="left"/>
    </xf>
    <xf numFmtId="0" fontId="13" fillId="0" borderId="0" xfId="0" applyFont="1" applyAlignment="1">
      <alignment horizontal="center" vertical="center"/>
    </xf>
    <xf numFmtId="0" fontId="15" fillId="0" borderId="0" xfId="0" applyFont="1" applyAlignment="1">
      <alignment horizontal="left"/>
    </xf>
    <xf numFmtId="0" fontId="31" fillId="0" borderId="23" xfId="0" applyFont="1" applyBorder="1"/>
    <xf numFmtId="49" fontId="32" fillId="0" borderId="6" xfId="0" applyNumberFormat="1" applyFont="1" applyBorder="1"/>
    <xf numFmtId="0" fontId="32" fillId="0" borderId="7" xfId="0" applyFont="1" applyBorder="1"/>
    <xf numFmtId="0" fontId="2" fillId="0" borderId="8" xfId="0" applyFont="1" applyBorder="1"/>
    <xf numFmtId="0" fontId="33" fillId="0" borderId="0" xfId="0" applyFont="1" applyAlignment="1">
      <alignment vertical="center"/>
    </xf>
    <xf numFmtId="0" fontId="22" fillId="0" borderId="0" xfId="0" applyFont="1" applyAlignment="1">
      <alignment horizontal="center"/>
    </xf>
    <xf numFmtId="0" fontId="34" fillId="7" borderId="5" xfId="0" applyFont="1" applyFill="1" applyBorder="1" applyAlignment="1">
      <alignment vertical="center"/>
    </xf>
    <xf numFmtId="0" fontId="31" fillId="0" borderId="63" xfId="0" applyFont="1" applyBorder="1" applyAlignment="1">
      <alignment horizontal="center" vertical="center" wrapText="1"/>
    </xf>
    <xf numFmtId="0" fontId="31" fillId="0" borderId="64"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48" xfId="0" applyFont="1" applyBorder="1" applyAlignment="1">
      <alignment horizontal="center" vertical="center" wrapText="1"/>
    </xf>
    <xf numFmtId="165" fontId="31" fillId="0" borderId="49" xfId="0" applyNumberFormat="1" applyFont="1" applyBorder="1" applyAlignment="1">
      <alignment horizontal="center" vertical="center" wrapText="1"/>
    </xf>
    <xf numFmtId="0" fontId="27" fillId="7" borderId="5" xfId="0" applyFont="1" applyFill="1" applyBorder="1" applyAlignment="1">
      <alignment horizontal="left" vertical="top" wrapText="1"/>
    </xf>
    <xf numFmtId="43" fontId="2" fillId="0" borderId="0" xfId="0" applyNumberFormat="1" applyFont="1" applyAlignment="1">
      <alignment horizontal="center"/>
    </xf>
    <xf numFmtId="0" fontId="2" fillId="0" borderId="65" xfId="0" applyFont="1" applyBorder="1"/>
    <xf numFmtId="1" fontId="14" fillId="3" borderId="1" xfId="0" applyNumberFormat="1" applyFont="1" applyFill="1" applyBorder="1" applyAlignment="1">
      <alignment horizontal="center"/>
    </xf>
    <xf numFmtId="0" fontId="14" fillId="3" borderId="66" xfId="0" applyFont="1" applyFill="1" applyBorder="1"/>
    <xf numFmtId="0" fontId="32" fillId="0" borderId="0" xfId="0" applyFont="1"/>
    <xf numFmtId="0" fontId="28" fillId="0" borderId="0" xfId="0" applyFont="1" applyAlignment="1">
      <alignment vertical="top"/>
    </xf>
    <xf numFmtId="0" fontId="11" fillId="0" borderId="0" xfId="0" applyFont="1" applyAlignment="1">
      <alignment vertical="top"/>
    </xf>
    <xf numFmtId="0" fontId="28" fillId="0" borderId="0" xfId="0" applyFont="1" applyAlignment="1">
      <alignment horizontal="center" vertical="top"/>
    </xf>
    <xf numFmtId="0" fontId="28" fillId="0" borderId="0" xfId="0" applyFont="1" applyAlignment="1">
      <alignment horizontal="right"/>
    </xf>
    <xf numFmtId="0" fontId="34" fillId="7" borderId="5" xfId="0" applyFont="1" applyFill="1" applyBorder="1" applyAlignment="1">
      <alignment horizontal="left" vertical="center"/>
    </xf>
    <xf numFmtId="0" fontId="19" fillId="0" borderId="68" xfId="0" applyFont="1" applyBorder="1"/>
    <xf numFmtId="0" fontId="19" fillId="0" borderId="69" xfId="0" applyFont="1" applyBorder="1" applyAlignment="1">
      <alignment horizontal="center"/>
    </xf>
    <xf numFmtId="0" fontId="19" fillId="0" borderId="69" xfId="0" applyFont="1" applyBorder="1"/>
    <xf numFmtId="0" fontId="19" fillId="0" borderId="70" xfId="0" applyFont="1" applyBorder="1"/>
    <xf numFmtId="3" fontId="23" fillId="0" borderId="69" xfId="0" applyNumberFormat="1" applyFont="1" applyBorder="1" applyAlignment="1">
      <alignment horizontal="center"/>
    </xf>
    <xf numFmtId="3" fontId="23" fillId="0" borderId="69" xfId="0" applyNumberFormat="1" applyFont="1" applyBorder="1"/>
    <xf numFmtId="37" fontId="23" fillId="0" borderId="71" xfId="0" applyNumberFormat="1" applyFont="1" applyBorder="1" applyAlignment="1">
      <alignment horizontal="center"/>
    </xf>
    <xf numFmtId="37" fontId="23" fillId="0" borderId="69" xfId="0" applyNumberFormat="1" applyFont="1" applyBorder="1" applyAlignment="1">
      <alignment horizontal="center" wrapText="1"/>
    </xf>
    <xf numFmtId="37" fontId="23" fillId="0" borderId="72" xfId="0" applyNumberFormat="1" applyFont="1" applyBorder="1" applyAlignment="1">
      <alignment horizontal="center"/>
    </xf>
    <xf numFmtId="0" fontId="2" fillId="2" borderId="73" xfId="0" applyFont="1" applyFill="1" applyBorder="1"/>
    <xf numFmtId="0" fontId="31" fillId="0" borderId="0" xfId="0" applyFont="1" applyAlignment="1">
      <alignment wrapText="1"/>
    </xf>
    <xf numFmtId="3" fontId="31" fillId="0" borderId="74" xfId="0" applyNumberFormat="1" applyFont="1" applyBorder="1" applyAlignment="1">
      <alignment horizontal="center"/>
    </xf>
    <xf numFmtId="0" fontId="14" fillId="9" borderId="66" xfId="0" applyFont="1" applyFill="1" applyBorder="1"/>
    <xf numFmtId="0" fontId="32" fillId="0" borderId="0" xfId="0" applyFont="1" applyAlignment="1">
      <alignment horizontal="center"/>
    </xf>
    <xf numFmtId="0" fontId="33" fillId="0" borderId="0" xfId="0" applyFont="1"/>
    <xf numFmtId="0" fontId="33" fillId="0" borderId="0" xfId="0" applyFont="1" applyAlignment="1">
      <alignment horizontal="center"/>
    </xf>
    <xf numFmtId="0" fontId="33" fillId="0" borderId="0" xfId="0" applyFont="1" applyAlignment="1">
      <alignment horizontal="left"/>
    </xf>
    <xf numFmtId="0" fontId="2" fillId="7" borderId="5" xfId="0" applyFont="1" applyFill="1" applyBorder="1" applyAlignment="1">
      <alignment horizontal="center" vertical="center"/>
    </xf>
    <xf numFmtId="168" fontId="38" fillId="3" borderId="1" xfId="0" applyNumberFormat="1" applyFont="1" applyFill="1" applyBorder="1" applyAlignment="1">
      <alignment horizontal="center"/>
    </xf>
    <xf numFmtId="169" fontId="38" fillId="3" borderId="1" xfId="0" applyNumberFormat="1" applyFont="1" applyFill="1" applyBorder="1" applyAlignment="1">
      <alignment horizontal="center"/>
    </xf>
    <xf numFmtId="0" fontId="38" fillId="3" borderId="1" xfId="0" applyFont="1" applyFill="1" applyBorder="1" applyAlignment="1">
      <alignment horizontal="center"/>
    </xf>
    <xf numFmtId="170" fontId="38" fillId="3" borderId="1" xfId="0" applyNumberFormat="1" applyFont="1" applyFill="1" applyBorder="1" applyAlignment="1">
      <alignment horizontal="center"/>
    </xf>
    <xf numFmtId="165" fontId="38" fillId="3" borderId="1" xfId="0" applyNumberFormat="1" applyFont="1" applyFill="1" applyBorder="1" applyAlignment="1">
      <alignment horizontal="center"/>
    </xf>
    <xf numFmtId="37" fontId="19" fillId="0" borderId="1" xfId="0" applyNumberFormat="1" applyFont="1" applyBorder="1" applyAlignment="1">
      <alignment vertical="center"/>
    </xf>
    <xf numFmtId="37" fontId="38" fillId="3" borderId="1" xfId="0" applyNumberFormat="1" applyFont="1" applyFill="1" applyBorder="1" applyAlignment="1">
      <alignment vertical="center"/>
    </xf>
    <xf numFmtId="165" fontId="19" fillId="0" borderId="49" xfId="0" applyNumberFormat="1" applyFont="1" applyBorder="1" applyAlignment="1">
      <alignment vertical="center"/>
    </xf>
    <xf numFmtId="0" fontId="2" fillId="2" borderId="76" xfId="0" applyFont="1" applyFill="1" applyBorder="1"/>
    <xf numFmtId="0" fontId="31" fillId="0" borderId="13" xfId="0" applyFont="1" applyBorder="1"/>
    <xf numFmtId="0" fontId="31" fillId="0" borderId="14" xfId="0" applyFont="1" applyBorder="1"/>
    <xf numFmtId="0" fontId="31" fillId="0" borderId="14" xfId="0" applyFont="1" applyBorder="1" applyAlignment="1">
      <alignment horizontal="left"/>
    </xf>
    <xf numFmtId="0" fontId="15" fillId="0" borderId="14" xfId="0" applyFont="1" applyBorder="1" applyAlignment="1">
      <alignment horizontal="left"/>
    </xf>
    <xf numFmtId="0" fontId="31" fillId="0" borderId="15" xfId="0" applyFont="1" applyBorder="1"/>
    <xf numFmtId="0" fontId="2" fillId="0" borderId="0" xfId="0" applyFont="1" applyAlignment="1">
      <alignment wrapText="1"/>
    </xf>
    <xf numFmtId="3" fontId="31" fillId="0" borderId="64" xfId="0" applyNumberFormat="1" applyFont="1" applyBorder="1" applyAlignment="1">
      <alignment horizontal="center"/>
    </xf>
    <xf numFmtId="0" fontId="2" fillId="0" borderId="23" xfId="0" applyFont="1" applyBorder="1"/>
    <xf numFmtId="0" fontId="11" fillId="0" borderId="0" xfId="0" applyFont="1" applyAlignment="1">
      <alignment horizontal="center"/>
    </xf>
    <xf numFmtId="0" fontId="2" fillId="7" borderId="5" xfId="0" applyFont="1" applyFill="1" applyBorder="1" applyAlignment="1">
      <alignment horizontal="left"/>
    </xf>
    <xf numFmtId="0" fontId="1" fillId="0" borderId="0" xfId="0" applyFont="1" applyAlignment="1">
      <alignment horizontal="center" wrapText="1"/>
    </xf>
    <xf numFmtId="165" fontId="19" fillId="0" borderId="66" xfId="0" applyNumberFormat="1" applyFont="1" applyBorder="1" applyAlignment="1">
      <alignment vertical="center"/>
    </xf>
    <xf numFmtId="0" fontId="27" fillId="7" borderId="5" xfId="0" applyFont="1" applyFill="1" applyBorder="1" applyAlignment="1">
      <alignment vertical="top" wrapText="1"/>
    </xf>
    <xf numFmtId="0" fontId="2" fillId="0" borderId="77" xfId="0" applyFont="1" applyBorder="1"/>
    <xf numFmtId="0" fontId="2" fillId="0" borderId="52" xfId="0" applyFont="1" applyBorder="1"/>
    <xf numFmtId="0" fontId="2" fillId="0" borderId="53" xfId="0" applyFont="1" applyBorder="1"/>
    <xf numFmtId="166" fontId="2" fillId="0" borderId="78" xfId="0" applyNumberFormat="1" applyFont="1" applyBorder="1"/>
    <xf numFmtId="3" fontId="31" fillId="0" borderId="54" xfId="0" applyNumberFormat="1" applyFont="1" applyBorder="1" applyAlignment="1">
      <alignment horizontal="center"/>
    </xf>
    <xf numFmtId="0" fontId="31" fillId="0" borderId="1" xfId="0" applyFont="1" applyBorder="1" applyAlignment="1">
      <alignment horizontal="center"/>
    </xf>
    <xf numFmtId="0" fontId="31" fillId="0" borderId="74" xfId="0" applyFont="1" applyBorder="1" applyAlignment="1">
      <alignment horizontal="center"/>
    </xf>
    <xf numFmtId="0" fontId="2" fillId="0" borderId="0" xfId="0" applyFont="1" applyAlignment="1">
      <alignment horizontal="center" vertical="center"/>
    </xf>
    <xf numFmtId="0" fontId="32" fillId="2" borderId="1" xfId="0" applyFont="1" applyFill="1" applyBorder="1" applyAlignment="1">
      <alignment horizontal="center"/>
    </xf>
    <xf numFmtId="0" fontId="32" fillId="2" borderId="1" xfId="0" applyFont="1" applyFill="1" applyBorder="1" applyAlignment="1">
      <alignment horizontal="center" wrapText="1"/>
    </xf>
    <xf numFmtId="0" fontId="43" fillId="2" borderId="1" xfId="0" applyFont="1" applyFill="1" applyBorder="1" applyAlignment="1">
      <alignment horizontal="center" wrapText="1"/>
    </xf>
    <xf numFmtId="0" fontId="2" fillId="0" borderId="57" xfId="0" applyFont="1" applyBorder="1"/>
    <xf numFmtId="0" fontId="2" fillId="0" borderId="29" xfId="0" applyFont="1" applyBorder="1"/>
    <xf numFmtId="0" fontId="2" fillId="0" borderId="29" xfId="0" applyFont="1" applyBorder="1" applyAlignment="1">
      <alignment horizontal="right" vertical="center"/>
    </xf>
    <xf numFmtId="0" fontId="2" fillId="0" borderId="29" xfId="0" applyFont="1" applyBorder="1" applyAlignment="1">
      <alignment horizontal="left" vertical="center"/>
    </xf>
    <xf numFmtId="9" fontId="2" fillId="0" borderId="29" xfId="0" applyNumberFormat="1" applyFont="1" applyBorder="1" applyAlignment="1">
      <alignment horizontal="right" vertical="center"/>
    </xf>
    <xf numFmtId="0" fontId="2" fillId="0" borderId="30" xfId="0" applyFont="1" applyBorder="1" applyAlignment="1">
      <alignment horizontal="right" vertical="center"/>
    </xf>
    <xf numFmtId="10" fontId="2" fillId="0" borderId="29" xfId="0" applyNumberFormat="1" applyFont="1" applyBorder="1" applyAlignment="1">
      <alignment horizontal="right" vertical="center"/>
    </xf>
    <xf numFmtId="0" fontId="2" fillId="0" borderId="30" xfId="0" applyFont="1" applyBorder="1"/>
    <xf numFmtId="42" fontId="14" fillId="3" borderId="83" xfId="0" applyNumberFormat="1" applyFont="1" applyFill="1" applyBorder="1"/>
    <xf numFmtId="0" fontId="31" fillId="0" borderId="6" xfId="0" applyFont="1" applyBorder="1"/>
    <xf numFmtId="0" fontId="31" fillId="0" borderId="7" xfId="0" applyFont="1" applyBorder="1"/>
    <xf numFmtId="0" fontId="31" fillId="0" borderId="7" xfId="0" applyFont="1" applyBorder="1" applyAlignment="1">
      <alignment horizontal="left"/>
    </xf>
    <xf numFmtId="0" fontId="15" fillId="0" borderId="7" xfId="0" applyFont="1" applyBorder="1" applyAlignment="1">
      <alignment horizontal="left"/>
    </xf>
    <xf numFmtId="0" fontId="31" fillId="0" borderId="8" xfId="0" applyFont="1" applyBorder="1"/>
    <xf numFmtId="0" fontId="22" fillId="0" borderId="0" xfId="0" applyFont="1" applyAlignment="1">
      <alignment wrapText="1"/>
    </xf>
    <xf numFmtId="3" fontId="31" fillId="0" borderId="0" xfId="0" applyNumberFormat="1" applyFont="1"/>
    <xf numFmtId="0" fontId="31" fillId="0" borderId="0" xfId="0" applyFont="1" applyAlignment="1">
      <alignment vertical="top"/>
    </xf>
    <xf numFmtId="0" fontId="14" fillId="3" borderId="65" xfId="0" applyFont="1" applyFill="1" applyBorder="1"/>
    <xf numFmtId="49" fontId="2" fillId="0" borderId="18" xfId="0" applyNumberFormat="1" applyFont="1" applyBorder="1"/>
    <xf numFmtId="0" fontId="32" fillId="0" borderId="0" xfId="0" applyFont="1" applyAlignment="1">
      <alignment vertical="top"/>
    </xf>
    <xf numFmtId="0" fontId="2" fillId="0" borderId="0" xfId="0" applyFont="1" applyAlignment="1">
      <alignment vertical="top" wrapText="1"/>
    </xf>
    <xf numFmtId="49" fontId="28" fillId="0" borderId="0" xfId="0" applyNumberFormat="1" applyFont="1" applyAlignment="1">
      <alignment horizontal="center"/>
    </xf>
    <xf numFmtId="0" fontId="11" fillId="0" borderId="0" xfId="0" applyFont="1" applyAlignment="1">
      <alignment horizontal="left" vertical="top" wrapText="1"/>
    </xf>
    <xf numFmtId="0" fontId="4" fillId="0" borderId="0" xfId="0" applyFont="1"/>
    <xf numFmtId="0" fontId="1" fillId="0" borderId="0" xfId="0" applyFont="1"/>
    <xf numFmtId="0" fontId="32" fillId="2" borderId="1" xfId="0" applyFont="1" applyFill="1" applyBorder="1" applyAlignment="1">
      <alignment horizontal="right"/>
    </xf>
    <xf numFmtId="0" fontId="14" fillId="3" borderId="84" xfId="0" applyFont="1" applyFill="1" applyBorder="1" applyAlignment="1">
      <alignment horizontal="center"/>
    </xf>
    <xf numFmtId="44" fontId="14" fillId="3" borderId="84" xfId="0" applyNumberFormat="1" applyFont="1" applyFill="1" applyBorder="1" applyAlignment="1">
      <alignment horizontal="center"/>
    </xf>
    <xf numFmtId="166" fontId="14" fillId="3" borderId="84" xfId="0" applyNumberFormat="1" applyFont="1" applyFill="1" applyBorder="1" applyAlignment="1">
      <alignment horizontal="center"/>
    </xf>
    <xf numFmtId="0" fontId="46" fillId="0" borderId="18" xfId="0" applyFont="1" applyBorder="1"/>
    <xf numFmtId="44" fontId="2" fillId="2" borderId="27" xfId="0" applyNumberFormat="1" applyFont="1" applyFill="1" applyBorder="1"/>
    <xf numFmtId="0" fontId="22" fillId="0" borderId="18" xfId="0" applyFont="1" applyBorder="1"/>
    <xf numFmtId="0" fontId="32" fillId="0" borderId="0" xfId="0" applyFont="1" applyAlignment="1">
      <alignment wrapText="1"/>
    </xf>
    <xf numFmtId="3" fontId="33" fillId="3" borderId="1" xfId="0" applyNumberFormat="1" applyFont="1" applyFill="1" applyBorder="1"/>
    <xf numFmtId="0" fontId="31" fillId="2" borderId="2" xfId="0" applyFont="1" applyFill="1" applyBorder="1"/>
    <xf numFmtId="0" fontId="31" fillId="2" borderId="85" xfId="0" applyFont="1" applyFill="1" applyBorder="1"/>
    <xf numFmtId="0" fontId="31" fillId="0" borderId="26" xfId="0" applyFont="1" applyBorder="1"/>
    <xf numFmtId="0" fontId="28" fillId="0" borderId="0" xfId="0" applyFont="1" applyAlignment="1">
      <alignment horizontal="left"/>
    </xf>
    <xf numFmtId="3" fontId="14" fillId="3" borderId="25" xfId="0" applyNumberFormat="1" applyFont="1" applyFill="1" applyBorder="1" applyAlignment="1">
      <alignment horizontal="center"/>
    </xf>
    <xf numFmtId="0" fontId="22" fillId="0" borderId="13" xfId="0" applyFont="1" applyBorder="1"/>
    <xf numFmtId="0" fontId="13" fillId="0" borderId="14" xfId="0" applyFont="1" applyBorder="1" applyAlignment="1">
      <alignment horizontal="center" vertical="center"/>
    </xf>
    <xf numFmtId="0" fontId="31" fillId="2" borderId="88" xfId="0" applyFont="1" applyFill="1" applyBorder="1"/>
    <xf numFmtId="0" fontId="11" fillId="0" borderId="26" xfId="0" applyFont="1" applyBorder="1"/>
    <xf numFmtId="0" fontId="33" fillId="3" borderId="24" xfId="0" applyFont="1" applyFill="1" applyBorder="1"/>
    <xf numFmtId="0" fontId="2" fillId="0" borderId="0" xfId="0" applyFont="1" applyAlignment="1">
      <alignment horizontal="left"/>
    </xf>
    <xf numFmtId="0" fontId="4" fillId="0" borderId="0" xfId="0" applyFont="1" applyAlignment="1">
      <alignment horizontal="left"/>
    </xf>
    <xf numFmtId="0" fontId="14" fillId="2" borderId="1" xfId="0" applyFont="1" applyFill="1" applyBorder="1" applyAlignment="1">
      <alignment horizontal="center"/>
    </xf>
    <xf numFmtId="0" fontId="31" fillId="2" borderId="89" xfId="0" applyFont="1" applyFill="1" applyBorder="1"/>
    <xf numFmtId="0" fontId="31" fillId="2" borderId="90" xfId="0" applyFont="1" applyFill="1" applyBorder="1"/>
    <xf numFmtId="0" fontId="2" fillId="0" borderId="13" xfId="0" applyFont="1" applyBorder="1"/>
    <xf numFmtId="0" fontId="2" fillId="0" borderId="14" xfId="0" applyFont="1" applyBorder="1"/>
    <xf numFmtId="0" fontId="32" fillId="0" borderId="14" xfId="0" applyFont="1" applyBorder="1"/>
    <xf numFmtId="0" fontId="2" fillId="0" borderId="15" xfId="0" applyFont="1" applyBorder="1"/>
    <xf numFmtId="44" fontId="2" fillId="2" borderId="73" xfId="0" applyNumberFormat="1" applyFont="1" applyFill="1" applyBorder="1"/>
    <xf numFmtId="0" fontId="22" fillId="0" borderId="7" xfId="0" applyFont="1" applyBorder="1" applyAlignment="1">
      <alignment horizontal="center"/>
    </xf>
    <xf numFmtId="0" fontId="33" fillId="3" borderId="5" xfId="0" applyFont="1" applyFill="1" applyBorder="1" applyAlignment="1">
      <alignment wrapText="1"/>
    </xf>
    <xf numFmtId="0" fontId="31" fillId="2" borderId="91" xfId="0" applyFont="1" applyFill="1" applyBorder="1"/>
    <xf numFmtId="0" fontId="31" fillId="2" borderId="92" xfId="0" applyFont="1" applyFill="1" applyBorder="1"/>
    <xf numFmtId="0" fontId="28" fillId="0" borderId="0" xfId="0" applyFont="1" applyAlignment="1">
      <alignment horizontal="left" vertical="top"/>
    </xf>
    <xf numFmtId="0" fontId="28" fillId="0" borderId="0" xfId="0" applyFont="1" applyAlignment="1">
      <alignment vertical="top" wrapText="1"/>
    </xf>
    <xf numFmtId="0" fontId="47" fillId="7" borderId="5" xfId="0" applyFont="1" applyFill="1" applyBorder="1" applyAlignment="1">
      <alignment horizontal="center" vertical="center"/>
    </xf>
    <xf numFmtId="0" fontId="2" fillId="0" borderId="1" xfId="0" applyFont="1" applyBorder="1"/>
    <xf numFmtId="0" fontId="2" fillId="0" borderId="28" xfId="0" applyFont="1" applyBorder="1"/>
    <xf numFmtId="0" fontId="14" fillId="0" borderId="0" xfId="0" applyFont="1" applyAlignment="1">
      <alignment horizontal="center"/>
    </xf>
    <xf numFmtId="44" fontId="2" fillId="2" borderId="76" xfId="0" applyNumberFormat="1" applyFont="1" applyFill="1" applyBorder="1"/>
    <xf numFmtId="0" fontId="31" fillId="0" borderId="18" xfId="0" applyFont="1" applyBorder="1"/>
    <xf numFmtId="0" fontId="1" fillId="0" borderId="18" xfId="0" applyFont="1" applyBorder="1"/>
    <xf numFmtId="42" fontId="2" fillId="0" borderId="78" xfId="0" applyNumberFormat="1" applyFont="1" applyBorder="1"/>
    <xf numFmtId="0" fontId="22" fillId="0" borderId="0" xfId="0" applyFont="1" applyAlignment="1">
      <alignment horizontal="right" wrapText="1"/>
    </xf>
    <xf numFmtId="164" fontId="31" fillId="0" borderId="1" xfId="0" applyNumberFormat="1" applyFont="1" applyBorder="1"/>
    <xf numFmtId="0" fontId="49" fillId="0" borderId="0" xfId="0" applyFont="1" applyAlignment="1">
      <alignment horizontal="center" vertical="center"/>
    </xf>
    <xf numFmtId="0" fontId="28" fillId="0" borderId="0" xfId="0" applyFont="1" applyAlignment="1">
      <alignment vertical="center"/>
    </xf>
    <xf numFmtId="0" fontId="28" fillId="0" borderId="0" xfId="0" applyFont="1" applyAlignment="1">
      <alignment vertical="center" wrapText="1"/>
    </xf>
    <xf numFmtId="0" fontId="24" fillId="7" borderId="5" xfId="0" applyFont="1" applyFill="1" applyBorder="1" applyAlignment="1">
      <alignment vertical="top" wrapText="1"/>
    </xf>
    <xf numFmtId="0" fontId="2" fillId="0" borderId="97" xfId="0" applyFont="1" applyBorder="1"/>
    <xf numFmtId="0" fontId="2" fillId="0" borderId="98" xfId="0" applyFont="1" applyBorder="1"/>
    <xf numFmtId="0" fontId="2" fillId="0" borderId="71" xfId="0" applyFont="1" applyBorder="1"/>
    <xf numFmtId="0" fontId="24" fillId="7" borderId="5" xfId="0" applyFont="1" applyFill="1" applyBorder="1" applyAlignment="1">
      <alignment horizontal="center" vertical="top" wrapText="1"/>
    </xf>
    <xf numFmtId="3" fontId="33" fillId="3" borderId="2" xfId="0" applyNumberFormat="1" applyFont="1" applyFill="1" applyBorder="1"/>
    <xf numFmtId="0" fontId="31" fillId="3" borderId="1" xfId="0" applyFont="1" applyFill="1" applyBorder="1"/>
    <xf numFmtId="0" fontId="33" fillId="0" borderId="0" xfId="0" applyFont="1" applyAlignment="1">
      <alignment vertical="top"/>
    </xf>
    <xf numFmtId="0" fontId="51" fillId="3" borderId="24" xfId="0" applyFont="1" applyFill="1" applyBorder="1" applyAlignment="1">
      <alignment horizontal="center" vertical="center"/>
    </xf>
    <xf numFmtId="0" fontId="31" fillId="2" borderId="103" xfId="0" applyFont="1" applyFill="1" applyBorder="1"/>
    <xf numFmtId="0" fontId="28" fillId="0" borderId="7" xfId="0" applyFont="1" applyBorder="1"/>
    <xf numFmtId="0" fontId="11" fillId="0" borderId="0" xfId="0" applyFont="1" applyAlignment="1">
      <alignment vertical="top" wrapText="1"/>
    </xf>
    <xf numFmtId="0" fontId="32" fillId="0" borderId="1" xfId="0" applyFont="1" applyBorder="1" applyAlignment="1">
      <alignment horizontal="right"/>
    </xf>
    <xf numFmtId="166" fontId="2" fillId="0" borderId="1" xfId="0" applyNumberFormat="1" applyFont="1" applyBorder="1"/>
    <xf numFmtId="0" fontId="28" fillId="0" borderId="0" xfId="0" applyFont="1" applyAlignment="1">
      <alignment horizontal="left" vertical="top" wrapText="1"/>
    </xf>
    <xf numFmtId="0" fontId="2" fillId="7" borderId="5" xfId="0" applyFont="1" applyFill="1" applyBorder="1" applyAlignment="1">
      <alignment horizontal="right"/>
    </xf>
    <xf numFmtId="165" fontId="2" fillId="7" borderId="5" xfId="0" applyNumberFormat="1" applyFont="1" applyFill="1" applyBorder="1" applyAlignment="1">
      <alignment horizontal="left"/>
    </xf>
    <xf numFmtId="166" fontId="2" fillId="7" borderId="5" xfId="0" applyNumberFormat="1" applyFont="1" applyFill="1" applyBorder="1"/>
    <xf numFmtId="166" fontId="2" fillId="7" borderId="5" xfId="0" applyNumberFormat="1" applyFont="1" applyFill="1" applyBorder="1" applyAlignment="1">
      <alignment horizontal="center"/>
    </xf>
    <xf numFmtId="0" fontId="2" fillId="7" borderId="5" xfId="0" applyFont="1" applyFill="1" applyBorder="1" applyAlignment="1">
      <alignment horizontal="center"/>
    </xf>
    <xf numFmtId="0" fontId="22" fillId="0" borderId="0" xfId="0" applyFont="1"/>
    <xf numFmtId="0" fontId="33" fillId="3" borderId="104" xfId="0" applyFont="1" applyFill="1" applyBorder="1" applyAlignment="1">
      <alignment horizontal="left" vertical="center"/>
    </xf>
    <xf numFmtId="0" fontId="11" fillId="7" borderId="5" xfId="0" applyFont="1" applyFill="1" applyBorder="1"/>
    <xf numFmtId="0" fontId="52" fillId="0" borderId="0" xfId="0" applyFont="1" applyAlignment="1">
      <alignment vertical="top"/>
    </xf>
    <xf numFmtId="0" fontId="22" fillId="0" borderId="6" xfId="0" applyFont="1" applyBorder="1"/>
    <xf numFmtId="0" fontId="45" fillId="0" borderId="0" xfId="0" applyFont="1"/>
    <xf numFmtId="0" fontId="52" fillId="0" borderId="0" xfId="0" applyFont="1"/>
    <xf numFmtId="44" fontId="2" fillId="2" borderId="105" xfId="0" applyNumberFormat="1" applyFont="1" applyFill="1" applyBorder="1"/>
    <xf numFmtId="0" fontId="11" fillId="0" borderId="0" xfId="0" applyFont="1" applyAlignment="1">
      <alignment horizontal="left" wrapText="1"/>
    </xf>
    <xf numFmtId="0" fontId="4" fillId="0" borderId="0" xfId="0" applyFont="1" applyAlignment="1">
      <alignment vertical="top" wrapText="1"/>
    </xf>
    <xf numFmtId="0" fontId="54" fillId="0" borderId="52" xfId="0" applyFont="1" applyBorder="1"/>
    <xf numFmtId="0" fontId="51" fillId="0" borderId="0" xfId="0" applyFont="1" applyAlignment="1">
      <alignment horizontal="center" vertical="center"/>
    </xf>
    <xf numFmtId="0" fontId="8" fillId="7" borderId="5" xfId="0" applyFont="1" applyFill="1" applyBorder="1"/>
    <xf numFmtId="0" fontId="33" fillId="0" borderId="14" xfId="0" applyFont="1" applyBorder="1"/>
    <xf numFmtId="0" fontId="2" fillId="4" borderId="89" xfId="0" applyFont="1" applyFill="1" applyBorder="1"/>
    <xf numFmtId="0" fontId="2" fillId="4" borderId="85" xfId="0" applyFont="1" applyFill="1" applyBorder="1"/>
    <xf numFmtId="0" fontId="2" fillId="4" borderId="91" xfId="0" applyFont="1" applyFill="1" applyBorder="1"/>
    <xf numFmtId="0" fontId="2" fillId="4" borderId="92" xfId="0" applyFont="1" applyFill="1" applyBorder="1"/>
    <xf numFmtId="0" fontId="31" fillId="7" borderId="5" xfId="0" applyFont="1" applyFill="1" applyBorder="1"/>
    <xf numFmtId="0" fontId="31" fillId="7" borderId="2" xfId="0" applyFont="1" applyFill="1" applyBorder="1"/>
    <xf numFmtId="0" fontId="31" fillId="7" borderId="107" xfId="0" applyFont="1" applyFill="1" applyBorder="1"/>
    <xf numFmtId="49" fontId="13" fillId="3" borderId="1" xfId="0" applyNumberFormat="1" applyFont="1" applyFill="1" applyBorder="1" applyAlignment="1">
      <alignment horizontal="center"/>
    </xf>
    <xf numFmtId="49" fontId="13" fillId="0" borderId="0" xfId="0" applyNumberFormat="1" applyFont="1" applyAlignment="1">
      <alignment horizontal="center"/>
    </xf>
    <xf numFmtId="0" fontId="2" fillId="0" borderId="1" xfId="0" applyFont="1" applyBorder="1" applyAlignment="1">
      <alignment horizontal="center"/>
    </xf>
    <xf numFmtId="0" fontId="2" fillId="0" borderId="66" xfId="0" applyFont="1" applyBorder="1"/>
    <xf numFmtId="0" fontId="58" fillId="0" borderId="0" xfId="0" applyFont="1" applyAlignment="1">
      <alignment horizontal="center" vertical="center"/>
    </xf>
    <xf numFmtId="0" fontId="23" fillId="7" borderId="5" xfId="0" applyFont="1" applyFill="1" applyBorder="1" applyAlignment="1">
      <alignment vertical="center"/>
    </xf>
    <xf numFmtId="0" fontId="23" fillId="7" borderId="5" xfId="0" applyFont="1" applyFill="1" applyBorder="1" applyAlignment="1">
      <alignment horizontal="center" vertical="center"/>
    </xf>
    <xf numFmtId="0" fontId="13" fillId="3" borderId="1" xfId="0" applyFont="1" applyFill="1" applyBorder="1" applyAlignment="1">
      <alignment horizontal="center"/>
    </xf>
    <xf numFmtId="0" fontId="13" fillId="0" borderId="0" xfId="0" applyFont="1" applyAlignment="1">
      <alignment horizontal="center"/>
    </xf>
    <xf numFmtId="0" fontId="2" fillId="2" borderId="109" xfId="0" applyFont="1" applyFill="1" applyBorder="1" applyAlignment="1">
      <alignment horizontal="center"/>
    </xf>
    <xf numFmtId="0" fontId="2" fillId="0" borderId="110" xfId="0" applyFont="1" applyBorder="1"/>
    <xf numFmtId="0" fontId="4" fillId="7" borderId="5" xfId="0" applyFont="1" applyFill="1" applyBorder="1" applyAlignment="1">
      <alignment vertical="top"/>
    </xf>
    <xf numFmtId="165" fontId="22" fillId="0" borderId="1" xfId="0" applyNumberFormat="1" applyFont="1" applyBorder="1"/>
    <xf numFmtId="0" fontId="19" fillId="7" borderId="5" xfId="0" applyFont="1" applyFill="1" applyBorder="1" applyAlignment="1">
      <alignment vertical="center"/>
    </xf>
    <xf numFmtId="0" fontId="2" fillId="0" borderId="29" xfId="0" applyFont="1" applyBorder="1" applyAlignment="1">
      <alignment vertical="center"/>
    </xf>
    <xf numFmtId="0" fontId="2" fillId="0" borderId="29" xfId="0" applyFont="1" applyBorder="1" applyAlignment="1">
      <alignment horizontal="right"/>
    </xf>
    <xf numFmtId="4" fontId="2" fillId="0" borderId="29" xfId="0" applyNumberFormat="1" applyFont="1" applyBorder="1" applyAlignment="1">
      <alignment horizontal="right" vertical="center"/>
    </xf>
    <xf numFmtId="166" fontId="14" fillId="3" borderId="83" xfId="0" applyNumberFormat="1" applyFont="1" applyFill="1" applyBorder="1"/>
    <xf numFmtId="0" fontId="31" fillId="2" borderId="112" xfId="0" applyFont="1" applyFill="1" applyBorder="1"/>
    <xf numFmtId="0" fontId="59" fillId="3" borderId="24" xfId="0" applyFont="1" applyFill="1" applyBorder="1" applyAlignment="1">
      <alignment vertical="top"/>
    </xf>
    <xf numFmtId="0" fontId="4" fillId="0" borderId="0" xfId="0" applyFont="1" applyAlignment="1">
      <alignment horizontal="left" vertical="top" wrapText="1"/>
    </xf>
    <xf numFmtId="0" fontId="31" fillId="2" borderId="5" xfId="0" applyFont="1" applyFill="1" applyBorder="1"/>
    <xf numFmtId="10" fontId="2" fillId="0" borderId="0" xfId="0" applyNumberFormat="1" applyFont="1"/>
    <xf numFmtId="10" fontId="14" fillId="3" borderId="25" xfId="0" applyNumberFormat="1" applyFont="1" applyFill="1" applyBorder="1"/>
    <xf numFmtId="165" fontId="13" fillId="3" borderId="1" xfId="0" applyNumberFormat="1" applyFont="1" applyFill="1" applyBorder="1" applyAlignment="1">
      <alignment horizontal="center"/>
    </xf>
    <xf numFmtId="0" fontId="33" fillId="0" borderId="0" xfId="0" applyFont="1" applyAlignment="1">
      <alignment vertical="top" wrapText="1"/>
    </xf>
    <xf numFmtId="0" fontId="4" fillId="0" borderId="0" xfId="0" applyFont="1" applyAlignment="1">
      <alignment vertical="top"/>
    </xf>
    <xf numFmtId="0" fontId="2" fillId="7" borderId="90" xfId="0" applyFont="1" applyFill="1" applyBorder="1"/>
    <xf numFmtId="0" fontId="33" fillId="0" borderId="0" xfId="0" applyFont="1" applyAlignment="1">
      <alignment horizontal="left" vertical="top" wrapText="1"/>
    </xf>
    <xf numFmtId="0" fontId="53" fillId="0" borderId="0" xfId="0" applyFont="1" applyAlignment="1">
      <alignment vertical="top" wrapText="1"/>
    </xf>
    <xf numFmtId="0" fontId="2" fillId="0" borderId="52" xfId="0" applyFont="1" applyBorder="1" applyAlignment="1">
      <alignment horizontal="right"/>
    </xf>
    <xf numFmtId="0" fontId="59" fillId="0" borderId="0" xfId="0" applyFont="1" applyAlignment="1">
      <alignment vertical="top"/>
    </xf>
    <xf numFmtId="0" fontId="2" fillId="0" borderId="29" xfId="0" applyFont="1" applyBorder="1" applyAlignment="1">
      <alignment horizontal="center"/>
    </xf>
    <xf numFmtId="166" fontId="14" fillId="3" borderId="107" xfId="0" applyNumberFormat="1" applyFont="1" applyFill="1" applyBorder="1" applyAlignment="1">
      <alignment horizontal="center"/>
    </xf>
    <xf numFmtId="0" fontId="53" fillId="0" borderId="0" xfId="0" applyFont="1" applyAlignment="1">
      <alignment horizontal="left" vertical="top" wrapText="1"/>
    </xf>
    <xf numFmtId="0" fontId="25" fillId="0" borderId="0" xfId="0" applyFont="1" applyAlignment="1">
      <alignment wrapText="1"/>
    </xf>
    <xf numFmtId="3" fontId="60" fillId="0" borderId="0" xfId="0" applyNumberFormat="1" applyFont="1"/>
    <xf numFmtId="0" fontId="11" fillId="0" borderId="0" xfId="0" applyFont="1" applyAlignment="1">
      <alignment horizontal="left" vertical="top"/>
    </xf>
    <xf numFmtId="0" fontId="33" fillId="3" borderId="24" xfId="0" applyFont="1" applyFill="1" applyBorder="1" applyAlignment="1">
      <alignment horizontal="center" vertical="center"/>
    </xf>
    <xf numFmtId="0" fontId="33" fillId="0" borderId="0" xfId="0" applyFont="1" applyAlignment="1">
      <alignment horizontal="center" vertical="center"/>
    </xf>
    <xf numFmtId="0" fontId="2" fillId="0" borderId="0" xfId="0" applyFont="1" applyAlignment="1">
      <alignment horizontal="left" wrapText="1"/>
    </xf>
    <xf numFmtId="0" fontId="2" fillId="2" borderId="105" xfId="0" applyFont="1" applyFill="1" applyBorder="1"/>
    <xf numFmtId="14" fontId="33" fillId="0" borderId="0" xfId="0" applyNumberFormat="1" applyFont="1" applyAlignment="1">
      <alignment vertical="center"/>
    </xf>
    <xf numFmtId="14" fontId="33" fillId="0" borderId="0" xfId="0" applyNumberFormat="1" applyFont="1"/>
    <xf numFmtId="3" fontId="19" fillId="0" borderId="98" xfId="0" applyNumberFormat="1" applyFont="1" applyBorder="1"/>
    <xf numFmtId="37" fontId="19" fillId="0" borderId="14" xfId="0" applyNumberFormat="1" applyFont="1" applyBorder="1"/>
    <xf numFmtId="165" fontId="19" fillId="0" borderId="4" xfId="0" applyNumberFormat="1" applyFont="1" applyBorder="1"/>
    <xf numFmtId="0" fontId="33" fillId="3" borderId="24" xfId="0" applyFont="1" applyFill="1" applyBorder="1" applyAlignment="1">
      <alignment horizontal="center"/>
    </xf>
    <xf numFmtId="0" fontId="19" fillId="0" borderId="6" xfId="0" applyFont="1" applyBorder="1" applyAlignment="1">
      <alignment vertical="center"/>
    </xf>
    <xf numFmtId="0" fontId="19" fillId="0" borderId="7" xfId="0" applyFont="1" applyBorder="1" applyAlignment="1">
      <alignment vertical="center"/>
    </xf>
    <xf numFmtId="172" fontId="19" fillId="0" borderId="117" xfId="0" applyNumberFormat="1" applyFont="1" applyBorder="1" applyAlignment="1">
      <alignment vertical="center"/>
    </xf>
    <xf numFmtId="0" fontId="19" fillId="0" borderId="16" xfId="0" applyFont="1" applyBorder="1" applyAlignment="1">
      <alignment vertical="center"/>
    </xf>
    <xf numFmtId="165" fontId="38" fillId="3" borderId="76" xfId="0" applyNumberFormat="1" applyFont="1" applyFill="1" applyBorder="1" applyAlignment="1">
      <alignment horizontal="right" vertical="center"/>
    </xf>
    <xf numFmtId="0" fontId="2" fillId="0" borderId="106" xfId="0" applyFont="1" applyBorder="1"/>
    <xf numFmtId="0" fontId="2" fillId="0" borderId="71" xfId="0" applyFont="1" applyBorder="1" applyAlignment="1">
      <alignment vertical="center"/>
    </xf>
    <xf numFmtId="0" fontId="2" fillId="0" borderId="71" xfId="0" applyFont="1" applyBorder="1" applyAlignment="1">
      <alignment horizontal="right" vertical="center"/>
    </xf>
    <xf numFmtId="0" fontId="2" fillId="0" borderId="71" xfId="0" applyFont="1" applyBorder="1" applyAlignment="1">
      <alignment horizontal="right"/>
    </xf>
    <xf numFmtId="1" fontId="2" fillId="0" borderId="71" xfId="0" applyNumberFormat="1" applyFont="1" applyBorder="1" applyAlignment="1">
      <alignment horizontal="right" vertical="center"/>
    </xf>
    <xf numFmtId="0" fontId="2" fillId="0" borderId="70" xfId="0" applyFont="1" applyBorder="1"/>
    <xf numFmtId="0" fontId="19" fillId="0" borderId="18" xfId="0" applyFont="1" applyBorder="1" applyAlignment="1">
      <alignment vertical="center"/>
    </xf>
    <xf numFmtId="0" fontId="19" fillId="0" borderId="0" xfId="0" applyFont="1" applyAlignment="1">
      <alignment vertical="center"/>
    </xf>
    <xf numFmtId="4" fontId="19" fillId="0" borderId="54" xfId="0" applyNumberFormat="1" applyFont="1" applyBorder="1" applyAlignment="1">
      <alignment vertical="center"/>
    </xf>
    <xf numFmtId="0" fontId="2" fillId="0" borderId="52" xfId="0" applyFont="1" applyBorder="1" applyAlignment="1">
      <alignment vertical="center"/>
    </xf>
    <xf numFmtId="0" fontId="2" fillId="0" borderId="52" xfId="0" applyFont="1" applyBorder="1" applyAlignment="1">
      <alignment horizontal="right" vertical="center"/>
    </xf>
    <xf numFmtId="10" fontId="32" fillId="0" borderId="52" xfId="0" applyNumberFormat="1" applyFont="1" applyBorder="1" applyAlignment="1">
      <alignment horizontal="right" vertical="center"/>
    </xf>
    <xf numFmtId="0" fontId="2" fillId="0" borderId="0" xfId="0" applyFont="1" applyAlignment="1">
      <alignment horizontal="left" vertical="top"/>
    </xf>
    <xf numFmtId="0" fontId="60" fillId="0" borderId="0" xfId="0" applyFont="1"/>
    <xf numFmtId="0" fontId="23" fillId="0" borderId="18" xfId="0" quotePrefix="1" applyFont="1" applyBorder="1" applyAlignment="1">
      <alignment horizontal="left" vertical="center"/>
    </xf>
    <xf numFmtId="172" fontId="23" fillId="0" borderId="109" xfId="0" applyNumberFormat="1" applyFont="1" applyBorder="1" applyAlignment="1">
      <alignment vertical="center"/>
    </xf>
    <xf numFmtId="0" fontId="62" fillId="0" borderId="0" xfId="0" applyFont="1" applyAlignment="1">
      <alignment horizontal="left" vertical="center"/>
    </xf>
    <xf numFmtId="0" fontId="62" fillId="0" borderId="26" xfId="0" applyFont="1" applyBorder="1" applyAlignment="1">
      <alignment horizontal="left" vertical="center"/>
    </xf>
    <xf numFmtId="165" fontId="19" fillId="0" borderId="120" xfId="0" applyNumberFormat="1" applyFont="1" applyBorder="1" applyAlignment="1">
      <alignment horizontal="right" vertical="center"/>
    </xf>
    <xf numFmtId="0" fontId="14" fillId="0" borderId="0" xfId="0" applyFont="1" applyAlignment="1">
      <alignment vertical="top" wrapText="1"/>
    </xf>
    <xf numFmtId="165" fontId="19" fillId="0" borderId="4" xfId="0" applyNumberFormat="1" applyFont="1" applyBorder="1" applyAlignment="1">
      <alignment horizontal="right" vertical="center"/>
    </xf>
    <xf numFmtId="0" fontId="1" fillId="0" borderId="0" xfId="0" applyFont="1" applyAlignment="1">
      <alignment wrapText="1"/>
    </xf>
    <xf numFmtId="0" fontId="23" fillId="0" borderId="122" xfId="0" applyFont="1" applyBorder="1" applyAlignment="1">
      <alignment vertical="center"/>
    </xf>
    <xf numFmtId="0" fontId="19" fillId="0" borderId="123" xfId="0" applyFont="1" applyBorder="1" applyAlignment="1">
      <alignment vertical="center"/>
    </xf>
    <xf numFmtId="0" fontId="19" fillId="0" borderId="123" xfId="0" applyFont="1" applyBorder="1" applyAlignment="1">
      <alignment horizontal="right" vertical="center"/>
    </xf>
    <xf numFmtId="10" fontId="38" fillId="3" borderId="92" xfId="0" applyNumberFormat="1" applyFont="1" applyFill="1" applyBorder="1" applyAlignment="1">
      <alignment vertical="center"/>
    </xf>
    <xf numFmtId="0" fontId="1" fillId="0" borderId="7" xfId="0" applyFont="1" applyBorder="1" applyAlignment="1">
      <alignment horizontal="left" vertical="top"/>
    </xf>
    <xf numFmtId="0" fontId="1" fillId="0" borderId="7" xfId="0" applyFont="1" applyBorder="1" applyAlignment="1">
      <alignment vertical="center"/>
    </xf>
    <xf numFmtId="0" fontId="1" fillId="0" borderId="7" xfId="0" applyFont="1" applyBorder="1"/>
    <xf numFmtId="0" fontId="14" fillId="0" borderId="7" xfId="0" applyFont="1" applyBorder="1" applyAlignment="1">
      <alignment vertical="top" wrapText="1"/>
    </xf>
    <xf numFmtId="0" fontId="1" fillId="0" borderId="7" xfId="0" applyFont="1" applyBorder="1" applyAlignment="1">
      <alignment horizontal="left"/>
    </xf>
    <xf numFmtId="0" fontId="14" fillId="0" borderId="7" xfId="0" applyFont="1" applyBorder="1" applyAlignment="1">
      <alignment horizontal="left" vertical="top" wrapText="1"/>
    </xf>
    <xf numFmtId="0" fontId="22" fillId="0" borderId="0" xfId="0" applyFont="1" applyAlignment="1">
      <alignment horizontal="left" wrapText="1"/>
    </xf>
    <xf numFmtId="0" fontId="23" fillId="0" borderId="13" xfId="0" applyFont="1" applyBorder="1" applyAlignment="1">
      <alignment vertical="center"/>
    </xf>
    <xf numFmtId="0" fontId="23" fillId="0" borderId="14" xfId="0" applyFont="1" applyBorder="1" applyAlignment="1">
      <alignment vertical="center"/>
    </xf>
    <xf numFmtId="0" fontId="23" fillId="0" borderId="116" xfId="0" applyFont="1" applyBorder="1" applyAlignment="1">
      <alignment horizontal="right" vertical="center"/>
    </xf>
    <xf numFmtId="165" fontId="38" fillId="3" borderId="73" xfId="0" applyNumberFormat="1" applyFont="1" applyFill="1" applyBorder="1" applyAlignment="1">
      <alignment horizontal="right" vertical="center"/>
    </xf>
    <xf numFmtId="0" fontId="1" fillId="0" borderId="0" xfId="0" applyFont="1" applyAlignment="1">
      <alignment horizontal="right" wrapText="1"/>
    </xf>
    <xf numFmtId="0" fontId="1" fillId="0" borderId="14" xfId="0" applyFont="1" applyBorder="1" applyAlignment="1">
      <alignment vertical="center"/>
    </xf>
    <xf numFmtId="0" fontId="14" fillId="0" borderId="14" xfId="0" applyFont="1" applyBorder="1" applyAlignment="1">
      <alignment vertical="top" wrapText="1"/>
    </xf>
    <xf numFmtId="0" fontId="1" fillId="0" borderId="0" xfId="0" applyFont="1" applyAlignment="1">
      <alignment vertical="center"/>
    </xf>
    <xf numFmtId="165" fontId="19" fillId="0" borderId="11" xfId="0" applyNumberFormat="1" applyFont="1" applyBorder="1" applyAlignment="1">
      <alignment horizontal="right" vertical="center"/>
    </xf>
    <xf numFmtId="0" fontId="23" fillId="0" borderId="0" xfId="0" applyFont="1" applyAlignment="1">
      <alignment horizontal="left" vertical="center"/>
    </xf>
    <xf numFmtId="165" fontId="19" fillId="0" borderId="0" xfId="0" applyNumberFormat="1" applyFont="1" applyAlignment="1">
      <alignment horizontal="right" vertical="center"/>
    </xf>
    <xf numFmtId="0" fontId="2" fillId="0" borderId="124" xfId="0" applyFont="1" applyBorder="1"/>
    <xf numFmtId="0" fontId="2" fillId="0" borderId="125" xfId="0" applyFont="1" applyBorder="1"/>
    <xf numFmtId="0" fontId="2" fillId="0" borderId="125" xfId="0" applyFont="1" applyBorder="1" applyAlignment="1">
      <alignment vertical="center"/>
    </xf>
    <xf numFmtId="0" fontId="2" fillId="0" borderId="125" xfId="0" applyFont="1" applyBorder="1" applyAlignment="1">
      <alignment horizontal="right" vertical="center"/>
    </xf>
    <xf numFmtId="2" fontId="2" fillId="0" borderId="126" xfId="0" applyNumberFormat="1" applyFont="1" applyBorder="1" applyAlignment="1">
      <alignment horizontal="right" vertical="center"/>
    </xf>
    <xf numFmtId="0" fontId="2" fillId="0" borderId="127" xfId="0" applyFont="1" applyBorder="1"/>
    <xf numFmtId="0" fontId="4" fillId="7" borderId="5" xfId="0" applyFont="1" applyFill="1" applyBorder="1"/>
    <xf numFmtId="168" fontId="63" fillId="0" borderId="14" xfId="0" applyNumberFormat="1" applyFont="1" applyBorder="1" applyAlignment="1">
      <alignment horizontal="right"/>
    </xf>
    <xf numFmtId="0" fontId="2" fillId="0" borderId="116" xfId="0" applyFont="1" applyBorder="1"/>
    <xf numFmtId="42" fontId="2" fillId="0" borderId="110" xfId="0" applyNumberFormat="1" applyFont="1" applyBorder="1"/>
    <xf numFmtId="0" fontId="22" fillId="0" borderId="0" xfId="0" applyFont="1" applyAlignment="1">
      <alignment horizontal="left" vertical="top" wrapText="1"/>
    </xf>
    <xf numFmtId="0" fontId="22" fillId="0" borderId="0" xfId="0" applyFont="1" applyAlignment="1">
      <alignment horizontal="left"/>
    </xf>
    <xf numFmtId="0" fontId="13" fillId="3" borderId="24" xfId="0" applyFont="1" applyFill="1" applyBorder="1"/>
    <xf numFmtId="0" fontId="22" fillId="0" borderId="6" xfId="0" applyFont="1" applyBorder="1" applyAlignment="1">
      <alignment horizontal="left"/>
    </xf>
    <xf numFmtId="0" fontId="22" fillId="0" borderId="7" xfId="0" applyFont="1" applyBorder="1" applyAlignment="1">
      <alignment horizontal="left"/>
    </xf>
    <xf numFmtId="0" fontId="22" fillId="0" borderId="128" xfId="0" applyFont="1" applyBorder="1" applyAlignment="1">
      <alignment horizontal="center"/>
    </xf>
    <xf numFmtId="0" fontId="22" fillId="0" borderId="8" xfId="0" applyFont="1" applyBorder="1" applyAlignment="1">
      <alignment horizontal="left"/>
    </xf>
    <xf numFmtId="0" fontId="64" fillId="0" borderId="0" xfId="0" applyFont="1" applyAlignment="1">
      <alignment vertical="center"/>
    </xf>
    <xf numFmtId="0" fontId="2" fillId="0" borderId="6" xfId="0" applyFont="1" applyBorder="1"/>
    <xf numFmtId="9" fontId="31" fillId="0" borderId="128" xfId="0" applyNumberFormat="1" applyFont="1" applyBorder="1" applyAlignment="1">
      <alignment vertical="center"/>
    </xf>
    <xf numFmtId="3" fontId="31" fillId="0" borderId="8" xfId="0" applyNumberFormat="1" applyFont="1" applyBorder="1" applyAlignment="1">
      <alignment vertical="center"/>
    </xf>
    <xf numFmtId="0" fontId="31" fillId="0" borderId="0" xfId="0" applyFont="1" applyAlignment="1">
      <alignment vertical="center"/>
    </xf>
    <xf numFmtId="0" fontId="31" fillId="0" borderId="0" xfId="0" applyFont="1" applyAlignment="1">
      <alignment horizontal="left" vertical="top" wrapText="1"/>
    </xf>
    <xf numFmtId="0" fontId="2" fillId="0" borderId="18" xfId="0" applyFont="1" applyBorder="1" applyAlignment="1">
      <alignment horizontal="left"/>
    </xf>
    <xf numFmtId="0" fontId="22" fillId="0" borderId="18" xfId="0" applyFont="1" applyBorder="1" applyAlignment="1">
      <alignment vertical="center"/>
    </xf>
    <xf numFmtId="9" fontId="31" fillId="0" borderId="129" xfId="0" applyNumberFormat="1" applyFont="1" applyBorder="1" applyAlignment="1">
      <alignment vertical="center"/>
    </xf>
    <xf numFmtId="3" fontId="31" fillId="0" borderId="23" xfId="0" applyNumberFormat="1" applyFont="1" applyBorder="1" applyAlignment="1">
      <alignment vertical="center"/>
    </xf>
    <xf numFmtId="0" fontId="32" fillId="0" borderId="18" xfId="0" applyFont="1" applyBorder="1"/>
    <xf numFmtId="3" fontId="33" fillId="3" borderId="130" xfId="0" applyNumberFormat="1" applyFont="1" applyFill="1" applyBorder="1"/>
    <xf numFmtId="0" fontId="2" fillId="4" borderId="2" xfId="0" applyFont="1" applyFill="1" applyBorder="1"/>
    <xf numFmtId="0" fontId="2" fillId="4" borderId="131" xfId="0" applyFont="1" applyFill="1" applyBorder="1"/>
    <xf numFmtId="0" fontId="22" fillId="0" borderId="28" xfId="0" applyFont="1" applyBorder="1"/>
    <xf numFmtId="0" fontId="22" fillId="0" borderId="29" xfId="0" applyFont="1" applyBorder="1"/>
    <xf numFmtId="0" fontId="31" fillId="0" borderId="30" xfId="0" applyFont="1" applyBorder="1"/>
    <xf numFmtId="165" fontId="31" fillId="0" borderId="1" xfId="0" applyNumberFormat="1" applyFont="1" applyBorder="1"/>
    <xf numFmtId="165" fontId="31" fillId="0" borderId="0" xfId="0" applyNumberFormat="1" applyFont="1"/>
    <xf numFmtId="0" fontId="28" fillId="0" borderId="10" xfId="0" applyFont="1" applyBorder="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65" fillId="0" borderId="18" xfId="0" applyFont="1" applyBorder="1" applyAlignment="1">
      <alignment horizontal="center"/>
    </xf>
    <xf numFmtId="0" fontId="22" fillId="2" borderId="132" xfId="0" applyFont="1" applyFill="1" applyBorder="1" applyAlignment="1">
      <alignment vertical="center"/>
    </xf>
    <xf numFmtId="9" fontId="31" fillId="2" borderId="133" xfId="0" applyNumberFormat="1" applyFont="1" applyFill="1" applyBorder="1" applyAlignment="1">
      <alignment vertical="center"/>
    </xf>
    <xf numFmtId="3" fontId="31" fillId="2" borderId="27" xfId="0" applyNumberFormat="1" applyFont="1" applyFill="1" applyBorder="1" applyAlignment="1">
      <alignment vertical="center"/>
    </xf>
    <xf numFmtId="0" fontId="22" fillId="7" borderId="5" xfId="0" applyFont="1" applyFill="1" applyBorder="1" applyAlignment="1">
      <alignment vertical="center" wrapText="1"/>
    </xf>
    <xf numFmtId="165" fontId="31" fillId="0" borderId="24" xfId="0" applyNumberFormat="1" applyFont="1" applyBorder="1"/>
    <xf numFmtId="164" fontId="31" fillId="0" borderId="0" xfId="0" applyNumberFormat="1" applyFont="1"/>
    <xf numFmtId="164" fontId="31" fillId="0" borderId="100" xfId="0" applyNumberFormat="1" applyFont="1" applyBorder="1"/>
    <xf numFmtId="0" fontId="22" fillId="2" borderId="133" xfId="0" applyFont="1" applyFill="1" applyBorder="1" applyAlignment="1">
      <alignment vertical="center"/>
    </xf>
    <xf numFmtId="0" fontId="65" fillId="7" borderId="5" xfId="0" applyFont="1" applyFill="1" applyBorder="1" applyAlignment="1">
      <alignment vertical="center"/>
    </xf>
    <xf numFmtId="0" fontId="22" fillId="7" borderId="5" xfId="0" applyFont="1" applyFill="1" applyBorder="1" applyAlignment="1">
      <alignment horizontal="center" vertical="center" wrapText="1"/>
    </xf>
    <xf numFmtId="10" fontId="66" fillId="0" borderId="0" xfId="0" applyNumberFormat="1" applyFont="1" applyAlignment="1">
      <alignment horizontal="center" wrapText="1"/>
    </xf>
    <xf numFmtId="0" fontId="67" fillId="0" borderId="0" xfId="0" applyFont="1"/>
    <xf numFmtId="0" fontId="22" fillId="0" borderId="129" xfId="0" applyFont="1" applyBorder="1" applyAlignment="1">
      <alignment vertical="center"/>
    </xf>
    <xf numFmtId="165" fontId="22" fillId="3" borderId="1" xfId="0" applyNumberFormat="1" applyFont="1" applyFill="1" applyBorder="1"/>
    <xf numFmtId="0" fontId="14" fillId="3" borderId="24" xfId="0" applyFont="1" applyFill="1" applyBorder="1" applyAlignment="1">
      <alignment horizontal="center" vertical="center"/>
    </xf>
    <xf numFmtId="0" fontId="22" fillId="2" borderId="136" xfId="0" applyFont="1" applyFill="1" applyBorder="1" applyAlignment="1">
      <alignment vertical="center"/>
    </xf>
    <xf numFmtId="9" fontId="31" fillId="2" borderId="137" xfId="0" applyNumberFormat="1" applyFont="1" applyFill="1" applyBorder="1" applyAlignment="1">
      <alignment vertical="center"/>
    </xf>
    <xf numFmtId="3" fontId="31" fillId="2" borderId="105" xfId="0" applyNumberFormat="1" applyFont="1" applyFill="1" applyBorder="1" applyAlignment="1">
      <alignment vertical="center"/>
    </xf>
    <xf numFmtId="0" fontId="22" fillId="2" borderId="137" xfId="0" applyFont="1" applyFill="1" applyBorder="1" applyAlignment="1">
      <alignment vertical="center"/>
    </xf>
    <xf numFmtId="3" fontId="31" fillId="0" borderId="15" xfId="0" applyNumberFormat="1" applyFont="1" applyBorder="1" applyAlignment="1">
      <alignment vertical="center"/>
    </xf>
    <xf numFmtId="0" fontId="22" fillId="0" borderId="108" xfId="0" applyFont="1" applyBorder="1" applyAlignment="1">
      <alignment vertical="center"/>
    </xf>
    <xf numFmtId="0" fontId="22" fillId="0" borderId="100" xfId="0" applyFont="1" applyBorder="1" applyAlignment="1">
      <alignment vertical="center"/>
    </xf>
    <xf numFmtId="3" fontId="31" fillId="0" borderId="72" xfId="0" applyNumberFormat="1" applyFont="1" applyBorder="1" applyAlignment="1">
      <alignment vertical="center"/>
    </xf>
    <xf numFmtId="0" fontId="22" fillId="0" borderId="0" xfId="0" applyFont="1" applyAlignment="1">
      <alignment horizontal="left" vertical="center" wrapText="1"/>
    </xf>
    <xf numFmtId="2" fontId="2" fillId="0" borderId="0" xfId="0" applyNumberFormat="1" applyFont="1"/>
    <xf numFmtId="0" fontId="11" fillId="0" borderId="0" xfId="0" applyFont="1" applyAlignment="1">
      <alignment horizontal="left"/>
    </xf>
    <xf numFmtId="0" fontId="68" fillId="0" borderId="0" xfId="0" applyFont="1"/>
    <xf numFmtId="0" fontId="22" fillId="0" borderId="138" xfId="0" applyFont="1" applyBorder="1" applyAlignment="1">
      <alignment horizontal="left" vertical="center"/>
    </xf>
    <xf numFmtId="0" fontId="22" fillId="0" borderId="128" xfId="0" applyFont="1" applyBorder="1" applyAlignment="1">
      <alignment horizontal="left" vertical="center"/>
    </xf>
    <xf numFmtId="3" fontId="31" fillId="0" borderId="139" xfId="0" applyNumberFormat="1" applyFont="1" applyBorder="1" applyAlignment="1">
      <alignment vertical="center"/>
    </xf>
    <xf numFmtId="9" fontId="22" fillId="0" borderId="138" xfId="0" applyNumberFormat="1" applyFont="1" applyBorder="1" applyAlignment="1">
      <alignment horizontal="left" vertical="center"/>
    </xf>
    <xf numFmtId="164" fontId="31" fillId="2" borderId="1" xfId="0" applyNumberFormat="1" applyFont="1" applyFill="1" applyBorder="1"/>
    <xf numFmtId="0" fontId="22" fillId="13" borderId="5" xfId="0" applyFont="1" applyFill="1" applyBorder="1" applyAlignment="1">
      <alignment horizontal="center" vertical="center"/>
    </xf>
    <xf numFmtId="0" fontId="2" fillId="13" borderId="5" xfId="0" applyFont="1" applyFill="1" applyBorder="1"/>
    <xf numFmtId="0" fontId="69" fillId="13" borderId="5" xfId="0" applyFont="1" applyFill="1" applyBorder="1" applyAlignment="1">
      <alignment vertical="top" wrapText="1"/>
    </xf>
    <xf numFmtId="0" fontId="2" fillId="13" borderId="5" xfId="0" applyFont="1" applyFill="1" applyBorder="1" applyAlignment="1">
      <alignment horizontal="right"/>
    </xf>
    <xf numFmtId="0" fontId="69" fillId="0" borderId="0" xfId="0" applyFont="1" applyAlignment="1">
      <alignment vertical="top" wrapText="1"/>
    </xf>
    <xf numFmtId="165" fontId="2" fillId="0" borderId="1" xfId="0" applyNumberFormat="1" applyFont="1" applyBorder="1"/>
    <xf numFmtId="10" fontId="66" fillId="0" borderId="0" xfId="0" applyNumberFormat="1" applyFont="1" applyAlignment="1">
      <alignment horizontal="center"/>
    </xf>
    <xf numFmtId="164" fontId="15" fillId="0" borderId="0" xfId="0" applyNumberFormat="1" applyFont="1"/>
    <xf numFmtId="0" fontId="22" fillId="0" borderId="0" xfId="0" applyFont="1" applyAlignment="1">
      <alignment horizontal="center" vertical="center"/>
    </xf>
    <xf numFmtId="0" fontId="32" fillId="0" borderId="0" xfId="0" applyFont="1" applyAlignment="1">
      <alignment horizontal="left" wrapText="1"/>
    </xf>
    <xf numFmtId="0" fontId="31" fillId="0" borderId="28" xfId="0" applyFont="1" applyBorder="1" applyAlignment="1">
      <alignment wrapText="1"/>
    </xf>
    <xf numFmtId="10" fontId="31" fillId="0" borderId="1" xfId="0" applyNumberFormat="1" applyFont="1" applyBorder="1" applyAlignment="1">
      <alignment wrapText="1"/>
    </xf>
    <xf numFmtId="164" fontId="33" fillId="3" borderId="1" xfId="0" applyNumberFormat="1" applyFont="1" applyFill="1" applyBorder="1"/>
    <xf numFmtId="10" fontId="31" fillId="0" borderId="0" xfId="0" applyNumberFormat="1" applyFont="1" applyAlignment="1">
      <alignment wrapText="1"/>
    </xf>
    <xf numFmtId="0" fontId="70" fillId="0" borderId="0" xfId="0" applyFont="1" applyAlignment="1">
      <alignment vertical="top" wrapText="1"/>
    </xf>
    <xf numFmtId="164" fontId="31" fillId="4" borderId="1" xfId="0" applyNumberFormat="1" applyFont="1" applyFill="1" applyBorder="1"/>
    <xf numFmtId="49" fontId="32" fillId="0" borderId="0" xfId="0" applyNumberFormat="1" applyFont="1" applyAlignment="1">
      <alignment horizontal="center"/>
    </xf>
    <xf numFmtId="0" fontId="59" fillId="0" borderId="0" xfId="0" applyFont="1" applyAlignment="1">
      <alignment vertical="top" wrapText="1"/>
    </xf>
    <xf numFmtId="0" fontId="31" fillId="2" borderId="133" xfId="0" applyFont="1" applyFill="1" applyBorder="1" applyAlignment="1">
      <alignment vertical="center"/>
    </xf>
    <xf numFmtId="0" fontId="11" fillId="0" borderId="26" xfId="0" applyFont="1" applyBorder="1" applyAlignment="1">
      <alignment horizontal="center"/>
    </xf>
    <xf numFmtId="0" fontId="31" fillId="0" borderId="129" xfId="0" applyFont="1" applyBorder="1"/>
    <xf numFmtId="10" fontId="31" fillId="0" borderId="1" xfId="0" applyNumberFormat="1" applyFont="1" applyBorder="1" applyAlignment="1">
      <alignment horizontal="center" wrapText="1"/>
    </xf>
    <xf numFmtId="10" fontId="11" fillId="0" borderId="30" xfId="0" applyNumberFormat="1" applyFont="1" applyBorder="1"/>
    <xf numFmtId="0" fontId="33" fillId="0" borderId="24" xfId="0" applyFont="1" applyBorder="1" applyAlignment="1">
      <alignment horizontal="center" vertical="center"/>
    </xf>
    <xf numFmtId="0" fontId="2" fillId="7" borderId="5" xfId="0" applyFont="1" applyFill="1" applyBorder="1" applyAlignment="1">
      <alignment vertical="top" wrapText="1"/>
    </xf>
    <xf numFmtId="0" fontId="31" fillId="2" borderId="137" xfId="0" applyFont="1" applyFill="1" applyBorder="1" applyAlignment="1">
      <alignment vertical="center"/>
    </xf>
    <xf numFmtId="0" fontId="22" fillId="2" borderId="136" xfId="0" applyFont="1" applyFill="1" applyBorder="1"/>
    <xf numFmtId="0" fontId="22" fillId="2" borderId="137" xfId="0" applyFont="1" applyFill="1" applyBorder="1"/>
    <xf numFmtId="0" fontId="31" fillId="0" borderId="64" xfId="0" applyFont="1" applyBorder="1" applyAlignment="1">
      <alignment horizontal="center"/>
    </xf>
    <xf numFmtId="0" fontId="32" fillId="7" borderId="5" xfId="0" applyFont="1" applyFill="1" applyBorder="1" applyAlignment="1">
      <alignment vertical="top"/>
    </xf>
    <xf numFmtId="0" fontId="2" fillId="7" borderId="5" xfId="0" applyFont="1" applyFill="1" applyBorder="1" applyAlignment="1">
      <alignment horizontal="left" vertical="top" wrapText="1"/>
    </xf>
    <xf numFmtId="0" fontId="22" fillId="0" borderId="9" xfId="0" applyFont="1" applyBorder="1" applyAlignment="1">
      <alignment vertical="center"/>
    </xf>
    <xf numFmtId="0" fontId="13" fillId="3" borderId="84" xfId="0" applyFont="1" applyFill="1" applyBorder="1" applyAlignment="1">
      <alignment horizontal="center" vertical="center"/>
    </xf>
    <xf numFmtId="164" fontId="31" fillId="0" borderId="54" xfId="0" applyNumberFormat="1" applyFont="1" applyBorder="1"/>
    <xf numFmtId="0" fontId="66" fillId="0" borderId="0" xfId="0" applyFont="1" applyAlignment="1">
      <alignment vertical="top" wrapText="1"/>
    </xf>
    <xf numFmtId="0" fontId="66" fillId="0" borderId="0" xfId="0" applyFont="1"/>
    <xf numFmtId="0" fontId="28" fillId="0" borderId="138" xfId="0" applyFont="1" applyBorder="1" applyAlignment="1">
      <alignment horizontal="center"/>
    </xf>
    <xf numFmtId="0" fontId="11" fillId="0" borderId="128" xfId="0" applyFont="1" applyBorder="1"/>
    <xf numFmtId="0" fontId="11" fillId="0" borderId="8" xfId="0" applyFont="1" applyBorder="1"/>
    <xf numFmtId="0" fontId="22" fillId="0" borderId="6" xfId="0" applyFont="1" applyBorder="1" applyAlignment="1">
      <alignment horizontal="left" vertical="center"/>
    </xf>
    <xf numFmtId="0" fontId="72" fillId="0" borderId="7" xfId="0" applyFont="1" applyBorder="1" applyAlignment="1">
      <alignment vertical="center"/>
    </xf>
    <xf numFmtId="3" fontId="2" fillId="0" borderId="142" xfId="0" applyNumberFormat="1" applyFont="1" applyBorder="1" applyAlignment="1">
      <alignment horizontal="center"/>
    </xf>
    <xf numFmtId="0" fontId="33" fillId="0" borderId="0" xfId="0" applyFont="1" applyAlignment="1">
      <alignment horizontal="left" vertical="top"/>
    </xf>
    <xf numFmtId="0" fontId="28" fillId="0" borderId="144" xfId="0" applyFont="1" applyBorder="1" applyAlignment="1">
      <alignment horizontal="center"/>
    </xf>
    <xf numFmtId="0" fontId="11" fillId="0" borderId="129" xfId="0" applyFont="1" applyBorder="1"/>
    <xf numFmtId="0" fontId="11" fillId="0" borderId="23" xfId="0" applyFont="1" applyBorder="1"/>
    <xf numFmtId="0" fontId="28" fillId="2" borderId="145" xfId="0" applyFont="1" applyFill="1" applyBorder="1" applyAlignment="1">
      <alignment vertical="center"/>
    </xf>
    <xf numFmtId="0" fontId="58" fillId="2" borderId="146" xfId="0" applyFont="1" applyFill="1" applyBorder="1" applyAlignment="1">
      <alignment vertical="center"/>
    </xf>
    <xf numFmtId="44" fontId="4" fillId="2" borderId="147" xfId="0" applyNumberFormat="1" applyFont="1" applyFill="1" applyBorder="1" applyAlignment="1">
      <alignment horizontal="center"/>
    </xf>
    <xf numFmtId="0" fontId="28" fillId="0" borderId="18" xfId="0" applyFont="1" applyBorder="1" applyAlignment="1">
      <alignment vertical="center"/>
    </xf>
    <xf numFmtId="0" fontId="2" fillId="0" borderId="149" xfId="0" applyFont="1" applyBorder="1"/>
    <xf numFmtId="0" fontId="13" fillId="3" borderId="104" xfId="0" applyFont="1" applyFill="1" applyBorder="1" applyAlignment="1">
      <alignment horizontal="center" vertical="center"/>
    </xf>
    <xf numFmtId="3" fontId="11" fillId="0" borderId="0" xfId="0" applyNumberFormat="1" applyFont="1"/>
    <xf numFmtId="0" fontId="58" fillId="0" borderId="0" xfId="0" applyFont="1" applyAlignment="1">
      <alignment vertical="center"/>
    </xf>
    <xf numFmtId="0" fontId="73" fillId="0" borderId="0" xfId="0" applyFont="1"/>
    <xf numFmtId="0" fontId="28" fillId="0" borderId="150" xfId="0" applyFont="1" applyBorder="1" applyAlignment="1">
      <alignment horizontal="center"/>
    </xf>
    <xf numFmtId="0" fontId="11" fillId="0" borderId="151" xfId="0" applyFont="1" applyBorder="1"/>
    <xf numFmtId="0" fontId="11" fillId="0" borderId="15" xfId="0" applyFont="1" applyBorder="1"/>
    <xf numFmtId="0" fontId="28" fillId="2" borderId="152" xfId="0" applyFont="1" applyFill="1" applyBorder="1" applyAlignment="1">
      <alignment vertical="center"/>
    </xf>
    <xf numFmtId="0" fontId="58" fillId="2" borderId="104" xfId="0" applyFont="1" applyFill="1" applyBorder="1" applyAlignment="1">
      <alignment vertical="center"/>
    </xf>
    <xf numFmtId="44" fontId="4" fillId="2" borderId="153" xfId="0" applyNumberFormat="1" applyFont="1" applyFill="1" applyBorder="1" applyAlignment="1">
      <alignment horizontal="center"/>
    </xf>
    <xf numFmtId="0" fontId="74" fillId="0" borderId="0" xfId="0" applyFont="1"/>
    <xf numFmtId="0" fontId="22" fillId="0" borderId="7" xfId="0" applyFont="1" applyBorder="1" applyAlignment="1">
      <alignment vertical="center" wrapText="1"/>
    </xf>
    <xf numFmtId="0" fontId="31" fillId="0" borderId="0" xfId="0" applyFont="1" applyAlignment="1">
      <alignment vertical="top" wrapText="1"/>
    </xf>
    <xf numFmtId="49" fontId="1" fillId="7" borderId="5" xfId="0" applyNumberFormat="1" applyFont="1" applyFill="1" applyBorder="1"/>
    <xf numFmtId="0" fontId="8" fillId="0" borderId="0" xfId="0" applyFont="1" applyAlignment="1">
      <alignment wrapText="1"/>
    </xf>
    <xf numFmtId="0" fontId="75" fillId="0" borderId="0" xfId="0" applyFont="1" applyAlignment="1">
      <alignment vertical="top" wrapText="1"/>
    </xf>
    <xf numFmtId="0" fontId="71" fillId="0" borderId="0" xfId="0" applyFont="1" applyAlignment="1">
      <alignment horizontal="left" vertical="top" wrapText="1"/>
    </xf>
    <xf numFmtId="0" fontId="2" fillId="7" borderId="104" xfId="0" applyFont="1" applyFill="1" applyBorder="1" applyAlignment="1">
      <alignment horizontal="left" vertical="top" wrapText="1"/>
    </xf>
    <xf numFmtId="0" fontId="1" fillId="7" borderId="5" xfId="0" applyFont="1" applyFill="1" applyBorder="1"/>
    <xf numFmtId="0" fontId="31" fillId="0" borderId="0" xfId="0" applyFont="1" applyAlignment="1">
      <alignment horizontal="left" wrapText="1"/>
    </xf>
    <xf numFmtId="49" fontId="1" fillId="0" borderId="0" xfId="0" applyNumberFormat="1" applyFont="1" applyAlignment="1">
      <alignment horizontal="center" vertical="center"/>
    </xf>
    <xf numFmtId="0" fontId="60" fillId="3" borderId="5" xfId="0" applyFont="1" applyFill="1" applyBorder="1" applyAlignment="1">
      <alignment wrapText="1"/>
    </xf>
    <xf numFmtId="3" fontId="31" fillId="0" borderId="29" xfId="0" applyNumberFormat="1" applyFont="1" applyBorder="1"/>
    <xf numFmtId="0" fontId="31" fillId="0" borderId="29" xfId="0" applyFont="1" applyBorder="1"/>
    <xf numFmtId="0" fontId="1" fillId="0" borderId="0" xfId="0" applyFont="1" applyAlignment="1">
      <alignment vertical="center" wrapText="1"/>
    </xf>
    <xf numFmtId="0" fontId="77" fillId="0" borderId="0" xfId="0" applyFont="1" applyAlignment="1">
      <alignment vertical="center"/>
    </xf>
    <xf numFmtId="166" fontId="14" fillId="0" borderId="0" xfId="0" applyNumberFormat="1" applyFont="1" applyAlignment="1">
      <alignment vertical="center"/>
    </xf>
    <xf numFmtId="0" fontId="78" fillId="0" borderId="0" xfId="0" applyFont="1" applyAlignment="1">
      <alignment vertical="center" wrapText="1"/>
    </xf>
    <xf numFmtId="49" fontId="1" fillId="0" borderId="0" xfId="0" applyNumberFormat="1" applyFont="1"/>
    <xf numFmtId="0" fontId="31" fillId="2" borderId="131" xfId="0" applyFont="1" applyFill="1" applyBorder="1"/>
    <xf numFmtId="0" fontId="51" fillId="0" borderId="0" xfId="0" applyFont="1" applyAlignment="1">
      <alignment vertical="center"/>
    </xf>
    <xf numFmtId="0" fontId="2" fillId="2" borderId="2" xfId="0" applyFont="1" applyFill="1" applyBorder="1"/>
    <xf numFmtId="0" fontId="2" fillId="2" borderId="107" xfId="0" applyFont="1" applyFill="1" applyBorder="1"/>
    <xf numFmtId="0" fontId="2" fillId="2" borderId="131" xfId="0" applyFont="1" applyFill="1" applyBorder="1"/>
    <xf numFmtId="0" fontId="2" fillId="4" borderId="103" xfId="0" applyFont="1" applyFill="1" applyBorder="1"/>
    <xf numFmtId="0" fontId="2" fillId="4" borderId="90" xfId="0" applyFont="1" applyFill="1" applyBorder="1"/>
    <xf numFmtId="0" fontId="33" fillId="3" borderId="5" xfId="0" applyFont="1" applyFill="1" applyBorder="1" applyAlignment="1">
      <alignment vertical="top" wrapText="1"/>
    </xf>
    <xf numFmtId="0" fontId="33" fillId="0" borderId="26" xfId="0" applyFont="1" applyBorder="1" applyAlignment="1">
      <alignment vertical="top" wrapText="1"/>
    </xf>
    <xf numFmtId="0" fontId="80" fillId="0" borderId="0" xfId="0" applyFont="1"/>
    <xf numFmtId="10" fontId="31" fillId="0" borderId="0" xfId="0" applyNumberFormat="1" applyFont="1" applyAlignment="1">
      <alignment horizontal="center" wrapText="1"/>
    </xf>
    <xf numFmtId="0" fontId="14" fillId="0" borderId="0" xfId="0" applyFont="1"/>
    <xf numFmtId="49" fontId="1" fillId="7" borderId="5" xfId="0" applyNumberFormat="1" applyFont="1" applyFill="1" applyBorder="1" applyAlignment="1">
      <alignment horizontal="left"/>
    </xf>
    <xf numFmtId="164" fontId="31" fillId="15" borderId="1" xfId="0" applyNumberFormat="1" applyFont="1" applyFill="1" applyBorder="1"/>
    <xf numFmtId="3" fontId="31" fillId="0" borderId="0" xfId="0" applyNumberFormat="1" applyFont="1" applyAlignment="1">
      <alignment horizontal="center"/>
    </xf>
    <xf numFmtId="3" fontId="31" fillId="0" borderId="0" xfId="0" applyNumberFormat="1" applyFont="1" applyAlignment="1">
      <alignment horizontal="right"/>
    </xf>
    <xf numFmtId="9" fontId="31" fillId="2" borderId="1" xfId="0" applyNumberFormat="1" applyFont="1" applyFill="1" applyBorder="1"/>
    <xf numFmtId="9" fontId="33" fillId="3" borderId="1" xfId="0" applyNumberFormat="1" applyFont="1" applyFill="1" applyBorder="1" applyAlignment="1">
      <alignment horizontal="right"/>
    </xf>
    <xf numFmtId="3" fontId="22" fillId="0" borderId="0" xfId="0" applyNumberFormat="1" applyFont="1" applyAlignment="1">
      <alignment wrapText="1"/>
    </xf>
    <xf numFmtId="9" fontId="33" fillId="3" borderId="1" xfId="0" applyNumberFormat="1" applyFont="1" applyFill="1" applyBorder="1"/>
    <xf numFmtId="10" fontId="33" fillId="3" borderId="1" xfId="0" applyNumberFormat="1" applyFont="1" applyFill="1" applyBorder="1"/>
    <xf numFmtId="166" fontId="11" fillId="14" borderId="1" xfId="0" applyNumberFormat="1" applyFont="1" applyFill="1" applyBorder="1"/>
    <xf numFmtId="164" fontId="31" fillId="0" borderId="0" xfId="0" applyNumberFormat="1" applyFont="1" applyAlignment="1">
      <alignment vertical="top" wrapText="1"/>
    </xf>
    <xf numFmtId="3" fontId="2" fillId="3" borderId="24" xfId="0" applyNumberFormat="1" applyFont="1" applyFill="1" applyBorder="1" applyAlignment="1">
      <alignment horizontal="center" vertical="center"/>
    </xf>
    <xf numFmtId="0" fontId="33" fillId="0" borderId="0" xfId="0" applyFont="1" applyAlignment="1">
      <alignment wrapText="1"/>
    </xf>
    <xf numFmtId="3" fontId="15" fillId="0" borderId="0" xfId="0" applyNumberFormat="1" applyFont="1"/>
    <xf numFmtId="3" fontId="15" fillId="0" borderId="0" xfId="0" applyNumberFormat="1" applyFont="1" applyAlignment="1">
      <alignment horizontal="left"/>
    </xf>
    <xf numFmtId="3" fontId="13" fillId="0" borderId="0" xfId="0" applyNumberFormat="1" applyFont="1" applyAlignment="1">
      <alignment horizontal="left"/>
    </xf>
    <xf numFmtId="167" fontId="13" fillId="0" borderId="0" xfId="0" applyNumberFormat="1" applyFont="1" applyAlignment="1">
      <alignment horizontal="left"/>
    </xf>
    <xf numFmtId="0" fontId="11" fillId="3" borderId="25" xfId="0" applyFont="1" applyFill="1" applyBorder="1"/>
    <xf numFmtId="0" fontId="31" fillId="0" borderId="0" xfId="0" applyFont="1" applyAlignment="1">
      <alignment horizontal="right"/>
    </xf>
    <xf numFmtId="3" fontId="31" fillId="0" borderId="0" xfId="0" applyNumberFormat="1" applyFont="1" applyAlignment="1">
      <alignment vertical="top"/>
    </xf>
    <xf numFmtId="3" fontId="8" fillId="0" borderId="0" xfId="0" applyNumberFormat="1" applyFont="1"/>
    <xf numFmtId="49" fontId="2" fillId="0" borderId="0" xfId="0" applyNumberFormat="1" applyFont="1" applyAlignment="1">
      <alignment wrapText="1"/>
    </xf>
    <xf numFmtId="167" fontId="31" fillId="0" borderId="0" xfId="0" applyNumberFormat="1" applyFont="1" applyAlignment="1">
      <alignment wrapText="1"/>
    </xf>
    <xf numFmtId="49" fontId="31" fillId="0" borderId="0" xfId="0" applyNumberFormat="1" applyFont="1" applyAlignment="1">
      <alignment wrapText="1"/>
    </xf>
    <xf numFmtId="166" fontId="31" fillId="0" borderId="0" xfId="0" applyNumberFormat="1" applyFont="1" applyAlignment="1">
      <alignment wrapText="1"/>
    </xf>
    <xf numFmtId="9" fontId="31" fillId="0" borderId="0" xfId="0" applyNumberFormat="1" applyFont="1" applyAlignment="1">
      <alignment wrapText="1"/>
    </xf>
    <xf numFmtId="3" fontId="31" fillId="0" borderId="0" xfId="0" applyNumberFormat="1" applyFont="1" applyAlignment="1">
      <alignment wrapText="1"/>
    </xf>
    <xf numFmtId="1" fontId="31" fillId="0" borderId="0" xfId="0" applyNumberFormat="1" applyFont="1" applyAlignment="1">
      <alignment wrapText="1"/>
    </xf>
    <xf numFmtId="49" fontId="31" fillId="0" borderId="0" xfId="0" applyNumberFormat="1" applyFont="1" applyAlignment="1">
      <alignment horizontal="right" wrapText="1"/>
    </xf>
    <xf numFmtId="44" fontId="31" fillId="0" borderId="0" xfId="0" applyNumberFormat="1" applyFont="1" applyAlignment="1">
      <alignment wrapText="1"/>
    </xf>
    <xf numFmtId="171" fontId="31" fillId="0" borderId="0" xfId="0" applyNumberFormat="1" applyFont="1" applyAlignment="1">
      <alignment wrapText="1"/>
    </xf>
    <xf numFmtId="0" fontId="81" fillId="0" borderId="0" xfId="0" applyFont="1" applyAlignment="1">
      <alignment horizontal="left" wrapText="1"/>
    </xf>
    <xf numFmtId="0" fontId="81" fillId="0" borderId="0" xfId="0" applyFont="1" applyAlignment="1">
      <alignment horizontal="right"/>
    </xf>
    <xf numFmtId="0" fontId="66" fillId="0" borderId="0" xfId="0" applyFont="1" applyAlignment="1">
      <alignment wrapText="1"/>
    </xf>
    <xf numFmtId="0" fontId="81" fillId="16" borderId="5" xfId="0" applyFont="1" applyFill="1" applyBorder="1" applyAlignment="1">
      <alignment horizontal="left" wrapText="1"/>
    </xf>
    <xf numFmtId="3" fontId="81" fillId="0" borderId="0" xfId="0" applyNumberFormat="1" applyFont="1" applyAlignment="1">
      <alignment horizontal="right"/>
    </xf>
    <xf numFmtId="2" fontId="81" fillId="0" borderId="0" xfId="0" applyNumberFormat="1" applyFont="1" applyAlignment="1">
      <alignment horizontal="right"/>
    </xf>
    <xf numFmtId="166" fontId="81" fillId="0" borderId="0" xfId="0" applyNumberFormat="1" applyFont="1" applyAlignment="1">
      <alignment horizontal="right"/>
    </xf>
    <xf numFmtId="0" fontId="65" fillId="0" borderId="0" xfId="0" applyFont="1" applyAlignment="1">
      <alignment horizontal="left" wrapText="1"/>
    </xf>
    <xf numFmtId="165" fontId="81" fillId="0" borderId="0" xfId="0" applyNumberFormat="1" applyFont="1" applyAlignment="1">
      <alignment horizontal="right"/>
    </xf>
    <xf numFmtId="0" fontId="65" fillId="0" borderId="0" xfId="0" applyFont="1"/>
    <xf numFmtId="0" fontId="81" fillId="0" borderId="0" xfId="0" applyFont="1" applyAlignment="1">
      <alignment wrapText="1"/>
    </xf>
    <xf numFmtId="0" fontId="81" fillId="0" borderId="0" xfId="0" applyFont="1"/>
    <xf numFmtId="0" fontId="31" fillId="0" borderId="0" xfId="0" applyFont="1" applyAlignment="1">
      <alignment horizontal="left" textRotation="90" wrapText="1"/>
    </xf>
    <xf numFmtId="0" fontId="82" fillId="0" borderId="0" xfId="0" applyFont="1"/>
    <xf numFmtId="0" fontId="83" fillId="0" borderId="0" xfId="0" applyFont="1" applyAlignment="1">
      <alignment wrapText="1"/>
    </xf>
    <xf numFmtId="0" fontId="84" fillId="0" borderId="0" xfId="0" applyFont="1" applyAlignment="1">
      <alignment wrapText="1"/>
    </xf>
    <xf numFmtId="0" fontId="72" fillId="0" borderId="0" xfId="0" applyFont="1"/>
    <xf numFmtId="0" fontId="72" fillId="0" borderId="0" xfId="0" applyFont="1" applyAlignment="1">
      <alignment horizontal="center"/>
    </xf>
    <xf numFmtId="0" fontId="22" fillId="0" borderId="0" xfId="0" applyFont="1" applyAlignment="1">
      <alignment vertical="top"/>
    </xf>
    <xf numFmtId="0" fontId="1" fillId="0" borderId="0" xfId="0" applyFont="1" applyAlignment="1">
      <alignment vertical="top" wrapText="1"/>
    </xf>
    <xf numFmtId="175" fontId="2" fillId="0" borderId="0" xfId="0" applyNumberFormat="1" applyFont="1" applyAlignment="1">
      <alignment horizontal="left"/>
    </xf>
    <xf numFmtId="0" fontId="2" fillId="0" borderId="0" xfId="0" applyFont="1" applyAlignment="1">
      <alignment vertical="center"/>
    </xf>
    <xf numFmtId="0" fontId="1" fillId="0" borderId="0" xfId="0" applyFont="1" applyAlignment="1">
      <alignment vertical="top"/>
    </xf>
    <xf numFmtId="0" fontId="14" fillId="0" borderId="24" xfId="0" applyFont="1" applyBorder="1" applyAlignment="1">
      <alignment horizontal="center"/>
    </xf>
    <xf numFmtId="0" fontId="14" fillId="3" borderId="24" xfId="0" applyFont="1" applyFill="1" applyBorder="1" applyAlignment="1">
      <alignment horizontal="center"/>
    </xf>
    <xf numFmtId="0" fontId="6" fillId="0" borderId="0" xfId="0" applyFont="1" applyAlignment="1">
      <alignment vertical="center"/>
    </xf>
    <xf numFmtId="0" fontId="24" fillId="0" borderId="7" xfId="0" applyFont="1" applyBorder="1"/>
    <xf numFmtId="0" fontId="24" fillId="0" borderId="0" xfId="0" applyFont="1"/>
    <xf numFmtId="0" fontId="14" fillId="3" borderId="24" xfId="0" applyFont="1" applyFill="1" applyBorder="1" applyAlignment="1">
      <alignment horizontal="center" vertical="top" wrapText="1"/>
    </xf>
    <xf numFmtId="0" fontId="2" fillId="0" borderId="0" xfId="0" applyFont="1" applyAlignment="1">
      <alignment vertical="top"/>
    </xf>
    <xf numFmtId="0" fontId="51" fillId="0" borderId="0" xfId="0" applyFont="1" applyAlignment="1">
      <alignment horizontal="center" vertical="top" wrapText="1"/>
    </xf>
    <xf numFmtId="0" fontId="2" fillId="0" borderId="0" xfId="0" applyFont="1" applyAlignment="1">
      <alignment horizontal="center" vertical="top" wrapText="1"/>
    </xf>
    <xf numFmtId="0" fontId="14" fillId="0" borderId="0" xfId="0" applyFont="1" applyAlignment="1">
      <alignment horizontal="center" vertical="top" wrapText="1"/>
    </xf>
    <xf numFmtId="0" fontId="31" fillId="0" borderId="0" xfId="0" applyFont="1" applyAlignment="1">
      <alignment horizontal="left" vertical="top"/>
    </xf>
    <xf numFmtId="0" fontId="90" fillId="0" borderId="0" xfId="0" applyFont="1" applyAlignment="1">
      <alignment horizontal="left" vertical="top"/>
    </xf>
    <xf numFmtId="0" fontId="58" fillId="0" borderId="0" xfId="0" applyFont="1"/>
    <xf numFmtId="0" fontId="91" fillId="0" borderId="0" xfId="0" applyFont="1" applyAlignment="1">
      <alignment vertical="top" wrapText="1"/>
    </xf>
    <xf numFmtId="0" fontId="92" fillId="0" borderId="0" xfId="0" applyFont="1"/>
    <xf numFmtId="0" fontId="93" fillId="0" borderId="0" xfId="0" applyFont="1" applyAlignment="1">
      <alignment horizontal="right"/>
    </xf>
    <xf numFmtId="0" fontId="94" fillId="0" borderId="0" xfId="0" applyFont="1" applyAlignment="1">
      <alignment wrapText="1"/>
    </xf>
    <xf numFmtId="0" fontId="95" fillId="0" borderId="0" xfId="0" applyFont="1" applyAlignment="1">
      <alignment vertical="top" wrapText="1"/>
    </xf>
    <xf numFmtId="0" fontId="45" fillId="0" borderId="0" xfId="0" applyFont="1" applyAlignment="1">
      <alignment vertical="center"/>
    </xf>
    <xf numFmtId="14" fontId="45" fillId="0" borderId="0" xfId="0" applyNumberFormat="1" applyFont="1" applyAlignment="1">
      <alignment vertical="center"/>
    </xf>
    <xf numFmtId="0" fontId="45" fillId="0" borderId="0" xfId="0" applyFont="1" applyAlignment="1">
      <alignment horizontal="center" vertical="center"/>
    </xf>
    <xf numFmtId="0" fontId="27" fillId="0" borderId="0" xfId="0" applyFont="1" applyAlignment="1">
      <alignment horizontal="center"/>
    </xf>
    <xf numFmtId="0" fontId="51" fillId="3" borderId="24" xfId="0" applyFont="1" applyFill="1" applyBorder="1" applyAlignment="1">
      <alignment horizontal="center" vertical="top" wrapText="1"/>
    </xf>
    <xf numFmtId="0" fontId="1" fillId="0" borderId="0" xfId="0" applyFont="1" applyAlignment="1">
      <alignment horizontal="left" vertical="top" wrapText="1"/>
    </xf>
    <xf numFmtId="0" fontId="2" fillId="0" borderId="0" xfId="0" applyFont="1" applyAlignment="1">
      <alignment vertical="center" wrapText="1"/>
    </xf>
    <xf numFmtId="0" fontId="43" fillId="0" borderId="0" xfId="0" applyFont="1"/>
    <xf numFmtId="0" fontId="91" fillId="0" borderId="0" xfId="0" applyFont="1" applyAlignment="1">
      <alignment vertical="top"/>
    </xf>
    <xf numFmtId="0" fontId="97" fillId="0" borderId="0" xfId="0" applyFont="1" applyAlignment="1">
      <alignment wrapText="1"/>
    </xf>
    <xf numFmtId="0" fontId="98" fillId="0" borderId="0" xfId="0" applyFont="1" applyAlignment="1">
      <alignment wrapText="1"/>
    </xf>
    <xf numFmtId="49" fontId="2" fillId="0" borderId="0" xfId="0" applyNumberFormat="1" applyFont="1" applyAlignment="1">
      <alignment horizontal="right" vertical="top"/>
    </xf>
    <xf numFmtId="0" fontId="99" fillId="0" borderId="0" xfId="0" applyFont="1" applyAlignment="1">
      <alignment vertical="top" wrapText="1"/>
    </xf>
    <xf numFmtId="0" fontId="100" fillId="0" borderId="0" xfId="0" applyFont="1" applyAlignment="1">
      <alignment vertical="top" wrapText="1"/>
    </xf>
    <xf numFmtId="0" fontId="101" fillId="0" borderId="0" xfId="0" applyFont="1" applyAlignment="1">
      <alignment horizontal="center" vertical="top" wrapText="1"/>
    </xf>
    <xf numFmtId="0" fontId="102" fillId="0" borderId="0" xfId="0" applyFont="1" applyAlignment="1">
      <alignment horizontal="center" vertical="top" wrapText="1"/>
    </xf>
    <xf numFmtId="0" fontId="103" fillId="0" borderId="0" xfId="0" applyFont="1" applyAlignment="1">
      <alignment vertical="top"/>
    </xf>
    <xf numFmtId="0" fontId="32" fillId="0" borderId="0" xfId="0" applyFont="1" applyAlignment="1">
      <alignment vertical="top" wrapText="1"/>
    </xf>
    <xf numFmtId="49" fontId="2" fillId="0" borderId="0" xfId="0" applyNumberFormat="1" applyFont="1" applyAlignment="1">
      <alignment horizontal="right" vertical="top" wrapText="1"/>
    </xf>
    <xf numFmtId="0" fontId="15" fillId="0" borderId="0" xfId="0" applyFont="1" applyAlignment="1">
      <alignment vertical="top"/>
    </xf>
    <xf numFmtId="0" fontId="4" fillId="0" borderId="0" xfId="0" applyFont="1" applyAlignment="1">
      <alignment horizontal="center"/>
    </xf>
    <xf numFmtId="0" fontId="4" fillId="0" borderId="10" xfId="0" applyFont="1" applyBorder="1" applyAlignment="1">
      <alignment horizontal="center"/>
    </xf>
    <xf numFmtId="0" fontId="4" fillId="0" borderId="7" xfId="0" applyFont="1" applyBorder="1" applyAlignment="1">
      <alignment horizontal="right"/>
    </xf>
    <xf numFmtId="0" fontId="4" fillId="0" borderId="7" xfId="0" applyFont="1" applyBorder="1" applyAlignment="1">
      <alignment horizontal="center"/>
    </xf>
    <xf numFmtId="0" fontId="4" fillId="0" borderId="16" xfId="0" applyFont="1" applyBorder="1" applyAlignment="1">
      <alignment horizontal="center"/>
    </xf>
    <xf numFmtId="0" fontId="106" fillId="0" borderId="10" xfId="0" applyFont="1" applyBorder="1" applyAlignment="1">
      <alignment horizontal="left"/>
    </xf>
    <xf numFmtId="0" fontId="107" fillId="0" borderId="11" xfId="0" applyFont="1" applyBorder="1" applyAlignment="1">
      <alignment horizontal="left"/>
    </xf>
    <xf numFmtId="0" fontId="1" fillId="2" borderId="162" xfId="0" applyFont="1" applyFill="1" applyBorder="1" applyAlignment="1">
      <alignment horizontal="center" vertical="center" wrapText="1"/>
    </xf>
    <xf numFmtId="0" fontId="2" fillId="4" borderId="24" xfId="0" applyFont="1" applyFill="1" applyBorder="1" applyAlignment="1">
      <alignment horizontal="center"/>
    </xf>
    <xf numFmtId="0" fontId="4" fillId="0" borderId="24" xfId="0" applyFont="1" applyBorder="1" applyAlignment="1">
      <alignment horizontal="center"/>
    </xf>
    <xf numFmtId="0" fontId="4" fillId="17" borderId="24" xfId="0" applyFont="1" applyFill="1" applyBorder="1" applyAlignment="1">
      <alignment horizontal="center"/>
    </xf>
    <xf numFmtId="0" fontId="2" fillId="0" borderId="24" xfId="0" applyFont="1" applyBorder="1" applyAlignment="1">
      <alignment horizontal="center"/>
    </xf>
    <xf numFmtId="9" fontId="4" fillId="17" borderId="24" xfId="0" applyNumberFormat="1" applyFont="1" applyFill="1" applyBorder="1"/>
    <xf numFmtId="0" fontId="13" fillId="0" borderId="0" xfId="0" applyFont="1"/>
    <xf numFmtId="0" fontId="28" fillId="0" borderId="18" xfId="0" applyFont="1" applyBorder="1"/>
    <xf numFmtId="0" fontId="33" fillId="0" borderId="24" xfId="0" applyFont="1" applyBorder="1" applyAlignment="1">
      <alignment horizontal="center"/>
    </xf>
    <xf numFmtId="0" fontId="63" fillId="0" borderId="14" xfId="0" applyFont="1" applyBorder="1" applyAlignment="1">
      <alignment vertical="top" wrapText="1"/>
    </xf>
    <xf numFmtId="0" fontId="11" fillId="0" borderId="0" xfId="0" applyFont="1" applyAlignment="1">
      <alignment vertical="center"/>
    </xf>
    <xf numFmtId="49" fontId="28" fillId="0" borderId="0" xfId="0" applyNumberFormat="1" applyFont="1"/>
    <xf numFmtId="0" fontId="28" fillId="0" borderId="0" xfId="0" applyFont="1" applyAlignment="1">
      <alignment wrapText="1"/>
    </xf>
    <xf numFmtId="0" fontId="15" fillId="0" borderId="0" xfId="0" applyFont="1" applyAlignment="1">
      <alignment vertical="top" wrapText="1"/>
    </xf>
    <xf numFmtId="49" fontId="11" fillId="0" borderId="0" xfId="0" applyNumberFormat="1" applyFont="1"/>
    <xf numFmtId="0" fontId="11" fillId="0" borderId="0" xfId="0" applyFont="1" applyAlignment="1">
      <alignment wrapText="1"/>
    </xf>
    <xf numFmtId="0" fontId="11" fillId="0" borderId="0" xfId="0" applyFont="1" applyAlignment="1">
      <alignment horizontal="left" vertical="center"/>
    </xf>
    <xf numFmtId="0" fontId="17" fillId="0" borderId="0" xfId="0" applyFont="1"/>
    <xf numFmtId="49" fontId="58" fillId="0" borderId="0" xfId="0" applyNumberFormat="1" applyFont="1" applyAlignment="1">
      <alignment horizontal="center" vertical="center"/>
    </xf>
    <xf numFmtId="0" fontId="1" fillId="0" borderId="0" xfId="0" applyFont="1" applyAlignment="1">
      <alignment horizontal="center"/>
    </xf>
    <xf numFmtId="0" fontId="31" fillId="18" borderId="163" xfId="0" applyFont="1" applyFill="1" applyBorder="1"/>
    <xf numFmtId="0" fontId="31" fillId="18" borderId="164" xfId="0" applyFont="1" applyFill="1" applyBorder="1"/>
    <xf numFmtId="0" fontId="31" fillId="18" borderId="165" xfId="0" applyFont="1" applyFill="1" applyBorder="1"/>
    <xf numFmtId="0" fontId="31" fillId="19" borderId="163" xfId="0" applyFont="1" applyFill="1" applyBorder="1"/>
    <xf numFmtId="0" fontId="31" fillId="19" borderId="164" xfId="0" applyFont="1" applyFill="1" applyBorder="1"/>
    <xf numFmtId="0" fontId="31" fillId="19" borderId="165" xfId="0" applyFont="1" applyFill="1" applyBorder="1"/>
    <xf numFmtId="3" fontId="31" fillId="19" borderId="164" xfId="0" applyNumberFormat="1" applyFont="1" applyFill="1" applyBorder="1"/>
    <xf numFmtId="3" fontId="31" fillId="18" borderId="164" xfId="0" applyNumberFormat="1" applyFont="1" applyFill="1" applyBorder="1"/>
    <xf numFmtId="0" fontId="31" fillId="18" borderId="166" xfId="0" applyFont="1" applyFill="1" applyBorder="1"/>
    <xf numFmtId="0" fontId="31" fillId="18" borderId="167" xfId="0" applyFont="1" applyFill="1" applyBorder="1"/>
    <xf numFmtId="0" fontId="109" fillId="0" borderId="0" xfId="0" applyFont="1" applyAlignment="1">
      <alignment horizontal="center" vertical="center" wrapText="1"/>
    </xf>
    <xf numFmtId="0" fontId="110" fillId="0" borderId="0" xfId="0" applyFont="1" applyAlignment="1">
      <alignment horizontal="center" vertical="center"/>
    </xf>
    <xf numFmtId="0" fontId="13" fillId="3" borderId="24" xfId="0" applyFont="1" applyFill="1" applyBorder="1" applyAlignment="1">
      <alignment horizontal="center" vertical="center" wrapText="1"/>
    </xf>
    <xf numFmtId="0" fontId="111" fillId="0" borderId="14" xfId="0" applyFont="1" applyBorder="1" applyAlignment="1">
      <alignment horizontal="center" vertical="center" wrapText="1"/>
    </xf>
    <xf numFmtId="0" fontId="28" fillId="0" borderId="0" xfId="0" applyFont="1" applyAlignment="1">
      <alignment horizontal="center" vertical="center"/>
    </xf>
    <xf numFmtId="0" fontId="113" fillId="0" borderId="0" xfId="0" applyFont="1" applyAlignment="1">
      <alignment horizontal="left" vertical="center"/>
    </xf>
    <xf numFmtId="0" fontId="13" fillId="0" borderId="24" xfId="0" applyFont="1" applyBorder="1" applyAlignment="1">
      <alignment horizontal="center" vertical="center"/>
    </xf>
    <xf numFmtId="0" fontId="115" fillId="0" borderId="0" xfId="0" applyFont="1"/>
    <xf numFmtId="0" fontId="116" fillId="0" borderId="0" xfId="0" applyFont="1" applyAlignment="1">
      <alignment horizontal="left" vertical="top"/>
    </xf>
    <xf numFmtId="0" fontId="22" fillId="0" borderId="0" xfId="0" applyFont="1" applyAlignment="1">
      <alignment vertical="top" wrapText="1"/>
    </xf>
    <xf numFmtId="0" fontId="28" fillId="0" borderId="0" xfId="0" applyFont="1" applyAlignment="1">
      <alignment horizontal="left" wrapText="1"/>
    </xf>
    <xf numFmtId="0" fontId="118" fillId="0" borderId="7" xfId="0" applyFont="1" applyBorder="1"/>
    <xf numFmtId="3" fontId="13" fillId="8" borderId="38" xfId="0" applyNumberFormat="1" applyFont="1" applyFill="1" applyBorder="1" applyAlignment="1">
      <alignment horizontal="center"/>
    </xf>
    <xf numFmtId="0" fontId="119" fillId="0" borderId="0" xfId="0" applyFont="1"/>
    <xf numFmtId="0" fontId="11" fillId="0" borderId="0" xfId="0" applyFont="1" applyAlignment="1">
      <alignment horizontal="left" vertical="center" wrapText="1"/>
    </xf>
    <xf numFmtId="0" fontId="36" fillId="0" borderId="0" xfId="0" applyFont="1"/>
    <xf numFmtId="0" fontId="28" fillId="0" borderId="123" xfId="0" applyFont="1" applyBorder="1"/>
    <xf numFmtId="0" fontId="11" fillId="0" borderId="14" xfId="0" applyFont="1" applyBorder="1"/>
    <xf numFmtId="0" fontId="28" fillId="0" borderId="14" xfId="0" applyFont="1" applyBorder="1" applyAlignment="1">
      <alignment horizontal="right" vertical="top"/>
    </xf>
    <xf numFmtId="0" fontId="37" fillId="0" borderId="0" xfId="0" applyFont="1" applyAlignment="1">
      <alignment vertical="top" wrapText="1"/>
    </xf>
    <xf numFmtId="0" fontId="11" fillId="0" borderId="169" xfId="0" applyFont="1" applyBorder="1" applyAlignment="1">
      <alignment horizontal="left" vertical="top" wrapText="1"/>
    </xf>
    <xf numFmtId="0" fontId="11" fillId="0" borderId="169" xfId="0" applyFont="1" applyBorder="1"/>
    <xf numFmtId="0" fontId="28" fillId="0" borderId="169" xfId="0" applyFont="1" applyBorder="1" applyAlignment="1">
      <alignment horizontal="right" vertical="top"/>
    </xf>
    <xf numFmtId="0" fontId="2" fillId="0" borderId="169" xfId="0" applyFont="1" applyBorder="1"/>
    <xf numFmtId="0" fontId="2" fillId="0" borderId="170" xfId="0" applyFont="1" applyBorder="1"/>
    <xf numFmtId="49" fontId="22" fillId="0" borderId="0" xfId="0" applyNumberFormat="1" applyFont="1" applyAlignment="1">
      <alignment horizontal="left" vertical="top" wrapText="1"/>
    </xf>
    <xf numFmtId="0" fontId="13" fillId="0" borderId="0" xfId="0" applyFont="1" applyAlignment="1">
      <alignment horizontal="center" vertical="center" wrapText="1"/>
    </xf>
    <xf numFmtId="0" fontId="32" fillId="0" borderId="0" xfId="0" applyFont="1" applyAlignment="1">
      <alignment vertical="center"/>
    </xf>
    <xf numFmtId="0" fontId="31" fillId="0" borderId="123" xfId="0" applyFont="1" applyBorder="1" applyAlignment="1">
      <alignment horizontal="left" vertical="top" wrapText="1"/>
    </xf>
    <xf numFmtId="0" fontId="22" fillId="0" borderId="14" xfId="0" applyFont="1" applyBorder="1" applyAlignment="1">
      <alignment horizontal="left" vertical="top" wrapText="1"/>
    </xf>
    <xf numFmtId="0" fontId="22" fillId="0" borderId="14" xfId="0" applyFont="1" applyBorder="1" applyAlignment="1">
      <alignment wrapText="1"/>
    </xf>
    <xf numFmtId="0" fontId="28" fillId="0" borderId="24" xfId="0" applyFont="1" applyBorder="1" applyAlignment="1">
      <alignment horizontal="center"/>
    </xf>
    <xf numFmtId="0" fontId="11" fillId="0" borderId="18" xfId="0" applyFont="1" applyBorder="1" applyAlignment="1">
      <alignment vertical="top"/>
    </xf>
    <xf numFmtId="0" fontId="11" fillId="0" borderId="123" xfId="0" applyFont="1" applyBorder="1"/>
    <xf numFmtId="0" fontId="11" fillId="0" borderId="123" xfId="0" applyFont="1" applyBorder="1" applyAlignment="1">
      <alignment horizontal="left" vertical="top" wrapText="1"/>
    </xf>
    <xf numFmtId="0" fontId="28" fillId="0" borderId="14" xfId="0" applyFont="1" applyBorder="1" applyAlignment="1">
      <alignment vertical="top"/>
    </xf>
    <xf numFmtId="0" fontId="2" fillId="0" borderId="14" xfId="0" applyFont="1" applyBorder="1" applyAlignment="1">
      <alignment vertical="top"/>
    </xf>
    <xf numFmtId="0" fontId="11" fillId="0" borderId="14" xfId="0" applyFont="1" applyBorder="1" applyAlignment="1">
      <alignment vertical="top"/>
    </xf>
    <xf numFmtId="0" fontId="11" fillId="0" borderId="14" xfId="0" applyFont="1" applyBorder="1" applyAlignment="1">
      <alignment vertical="center"/>
    </xf>
    <xf numFmtId="0" fontId="11" fillId="0" borderId="123" xfId="0" applyFont="1" applyBorder="1" applyAlignment="1">
      <alignment vertical="top" wrapText="1"/>
    </xf>
    <xf numFmtId="0" fontId="28" fillId="0" borderId="169" xfId="0" applyFont="1" applyBorder="1" applyAlignment="1">
      <alignment vertical="top"/>
    </xf>
    <xf numFmtId="0" fontId="11" fillId="0" borderId="170" xfId="0" applyFont="1" applyBorder="1"/>
    <xf numFmtId="0" fontId="2" fillId="0" borderId="123" xfId="0" applyFont="1" applyBorder="1"/>
    <xf numFmtId="0" fontId="14" fillId="0" borderId="123" xfId="0" applyFont="1" applyBorder="1" applyAlignment="1">
      <alignment vertical="top"/>
    </xf>
    <xf numFmtId="0" fontId="2" fillId="0" borderId="123" xfId="0" applyFont="1" applyBorder="1" applyAlignment="1">
      <alignment horizontal="left" wrapText="1"/>
    </xf>
    <xf numFmtId="0" fontId="9" fillId="0" borderId="0" xfId="0" applyFont="1" applyAlignment="1">
      <alignment horizontal="center" vertical="center" wrapText="1"/>
    </xf>
    <xf numFmtId="0" fontId="121" fillId="0" borderId="0" xfId="0" applyFont="1" applyAlignment="1">
      <alignment vertical="top"/>
    </xf>
    <xf numFmtId="0" fontId="122" fillId="0" borderId="0" xfId="0" applyFont="1" applyAlignment="1">
      <alignment horizontal="left" vertical="top"/>
    </xf>
    <xf numFmtId="0" fontId="13" fillId="0" borderId="24" xfId="0" applyFont="1" applyBorder="1" applyAlignment="1">
      <alignment horizontal="center"/>
    </xf>
    <xf numFmtId="0" fontId="1" fillId="0" borderId="0" xfId="0" applyFont="1" applyAlignment="1">
      <alignment horizontal="center" vertical="center"/>
    </xf>
    <xf numFmtId="0" fontId="11" fillId="0" borderId="0" xfId="0" applyFont="1" applyAlignment="1">
      <alignment horizontal="center" vertical="top" wrapText="1"/>
    </xf>
    <xf numFmtId="0" fontId="124" fillId="0" borderId="0" xfId="0" applyFont="1"/>
    <xf numFmtId="0" fontId="125" fillId="0" borderId="0" xfId="0" applyFont="1"/>
    <xf numFmtId="0" fontId="28" fillId="0" borderId="0" xfId="0" applyFont="1" applyAlignment="1">
      <alignment horizontal="center" vertical="top" wrapText="1"/>
    </xf>
    <xf numFmtId="0" fontId="126" fillId="0" borderId="0" xfId="0" applyFont="1" applyAlignment="1">
      <alignment vertical="top"/>
    </xf>
    <xf numFmtId="0" fontId="127" fillId="0" borderId="0" xfId="0" applyFont="1" applyAlignment="1">
      <alignment horizontal="center" vertical="center"/>
    </xf>
    <xf numFmtId="0" fontId="33" fillId="0" borderId="10" xfId="0" applyFont="1" applyBorder="1" applyAlignment="1">
      <alignment horizontal="center" vertical="center"/>
    </xf>
    <xf numFmtId="0" fontId="1" fillId="0" borderId="0" xfId="0" applyFont="1" applyAlignment="1">
      <alignment horizontal="left"/>
    </xf>
    <xf numFmtId="0" fontId="128" fillId="0" borderId="0" xfId="0" applyFont="1" applyAlignment="1">
      <alignment vertical="top"/>
    </xf>
    <xf numFmtId="0" fontId="28" fillId="0" borderId="0" xfId="0" applyFont="1" applyAlignment="1">
      <alignment horizontal="left" vertical="center" wrapText="1"/>
    </xf>
    <xf numFmtId="0" fontId="131" fillId="0" borderId="0" xfId="0" applyFont="1" applyAlignment="1">
      <alignment horizontal="left" vertical="center"/>
    </xf>
    <xf numFmtId="1" fontId="1" fillId="0" borderId="18" xfId="0" applyNumberFormat="1" applyFont="1" applyBorder="1" applyAlignment="1">
      <alignment horizontal="right"/>
    </xf>
    <xf numFmtId="0" fontId="2" fillId="0" borderId="18" xfId="0" applyFont="1" applyBorder="1" applyAlignment="1">
      <alignment horizontal="right"/>
    </xf>
    <xf numFmtId="0" fontId="64" fillId="0" borderId="0" xfId="0" applyFont="1"/>
    <xf numFmtId="0" fontId="2" fillId="0" borderId="18" xfId="0" applyFont="1" applyBorder="1" applyAlignment="1">
      <alignment horizontal="right" vertical="top" wrapText="1"/>
    </xf>
    <xf numFmtId="0" fontId="2" fillId="0" borderId="7" xfId="0" applyFont="1" applyBorder="1" applyAlignment="1">
      <alignment horizontal="center"/>
    </xf>
    <xf numFmtId="49" fontId="1" fillId="0" borderId="6" xfId="0" applyNumberFormat="1" applyFont="1" applyBorder="1" applyAlignment="1">
      <alignment horizontal="right" vertical="center"/>
    </xf>
    <xf numFmtId="0" fontId="2" fillId="0" borderId="13" xfId="0" applyFont="1" applyBorder="1" applyAlignment="1">
      <alignment horizontal="right"/>
    </xf>
    <xf numFmtId="0" fontId="2" fillId="2" borderId="132" xfId="0" applyFont="1" applyFill="1" applyBorder="1" applyAlignment="1">
      <alignment horizontal="right"/>
    </xf>
    <xf numFmtId="0" fontId="2" fillId="2" borderId="5" xfId="0" applyFont="1" applyFill="1" applyBorder="1" applyAlignment="1">
      <alignment horizontal="center"/>
    </xf>
    <xf numFmtId="0" fontId="11" fillId="0" borderId="0" xfId="0" applyFont="1" applyAlignment="1">
      <alignment horizontal="right" vertical="center"/>
    </xf>
    <xf numFmtId="0" fontId="1" fillId="0" borderId="13" xfId="0" applyFont="1" applyBorder="1"/>
    <xf numFmtId="0" fontId="127" fillId="0" borderId="0" xfId="0" applyFont="1"/>
    <xf numFmtId="0" fontId="43" fillId="0" borderId="18" xfId="0" applyFont="1" applyBorder="1" applyAlignment="1">
      <alignment vertical="top"/>
    </xf>
    <xf numFmtId="0" fontId="43" fillId="0" borderId="0" xfId="0" applyFont="1" applyAlignment="1">
      <alignment vertical="top"/>
    </xf>
    <xf numFmtId="0" fontId="2" fillId="0" borderId="0" xfId="0" applyFont="1" applyAlignment="1">
      <alignment horizontal="left" vertical="center" wrapText="1"/>
    </xf>
    <xf numFmtId="0" fontId="1" fillId="0" borderId="74" xfId="0" applyFont="1" applyBorder="1"/>
    <xf numFmtId="0" fontId="1" fillId="0" borderId="51" xfId="0" applyFont="1" applyBorder="1"/>
    <xf numFmtId="0" fontId="1" fillId="0" borderId="52" xfId="0" applyFont="1" applyBorder="1"/>
    <xf numFmtId="49" fontId="31" fillId="7" borderId="5" xfId="0" applyNumberFormat="1" applyFont="1" applyFill="1" applyBorder="1" applyAlignment="1">
      <alignment vertical="center"/>
    </xf>
    <xf numFmtId="0" fontId="31" fillId="7" borderId="5" xfId="0" applyFont="1" applyFill="1" applyBorder="1" applyAlignment="1">
      <alignment horizontal="left" vertical="top" wrapText="1"/>
    </xf>
    <xf numFmtId="49" fontId="31" fillId="7" borderId="5" xfId="0" applyNumberFormat="1" applyFont="1" applyFill="1" applyBorder="1" applyAlignment="1">
      <alignment vertical="top" wrapText="1"/>
    </xf>
    <xf numFmtId="49" fontId="22" fillId="0" borderId="0" xfId="0" applyNumberFormat="1" applyFont="1" applyAlignment="1">
      <alignment vertical="top" wrapText="1"/>
    </xf>
    <xf numFmtId="0" fontId="31" fillId="7" borderId="5" xfId="0" applyFont="1" applyFill="1" applyBorder="1" applyAlignment="1">
      <alignment vertical="top" wrapText="1"/>
    </xf>
    <xf numFmtId="0" fontId="31" fillId="7" borderId="5" xfId="0" applyFont="1" applyFill="1" applyBorder="1" applyAlignment="1">
      <alignment vertical="top"/>
    </xf>
    <xf numFmtId="0" fontId="31" fillId="0" borderId="0" xfId="0" applyFont="1" applyAlignment="1">
      <alignment horizontal="center"/>
    </xf>
    <xf numFmtId="0" fontId="31" fillId="7" borderId="5" xfId="0" applyFont="1" applyFill="1" applyBorder="1" applyAlignment="1">
      <alignment horizontal="right"/>
    </xf>
    <xf numFmtId="49" fontId="22" fillId="0" borderId="52" xfId="0" applyNumberFormat="1" applyFont="1" applyBorder="1" applyAlignment="1">
      <alignment vertical="top" wrapText="1"/>
    </xf>
    <xf numFmtId="0" fontId="31" fillId="0" borderId="52" xfId="0" applyFont="1" applyBorder="1"/>
    <xf numFmtId="0" fontId="13" fillId="3" borderId="104" xfId="0" applyFont="1" applyFill="1" applyBorder="1" applyAlignment="1">
      <alignment vertical="top" wrapText="1"/>
    </xf>
    <xf numFmtId="0" fontId="22" fillId="0" borderId="7" xfId="0" applyFont="1" applyBorder="1" applyAlignment="1">
      <alignment vertical="top"/>
    </xf>
    <xf numFmtId="0" fontId="22" fillId="0" borderId="7" xfId="0" applyFont="1" applyBorder="1" applyAlignment="1">
      <alignment horizontal="left" vertical="top" wrapText="1"/>
    </xf>
    <xf numFmtId="0" fontId="33" fillId="3" borderId="25" xfId="0" applyFont="1" applyFill="1" applyBorder="1" applyAlignment="1">
      <alignment horizontal="left"/>
    </xf>
    <xf numFmtId="0" fontId="33" fillId="3" borderId="25" xfId="0" applyFont="1" applyFill="1" applyBorder="1"/>
    <xf numFmtId="0" fontId="15" fillId="0" borderId="52" xfId="0" applyFont="1" applyBorder="1"/>
    <xf numFmtId="0" fontId="15" fillId="0" borderId="0" xfId="0" applyFont="1"/>
    <xf numFmtId="0" fontId="4" fillId="7" borderId="5" xfId="0" applyFont="1" applyFill="1" applyBorder="1" applyAlignment="1">
      <alignment vertical="top" wrapText="1"/>
    </xf>
    <xf numFmtId="0" fontId="53" fillId="0" borderId="0" xfId="0" applyFont="1" applyAlignment="1">
      <alignment horizontal="center" vertical="top" wrapText="1"/>
    </xf>
    <xf numFmtId="166" fontId="11" fillId="7" borderId="5" xfId="0" applyNumberFormat="1" applyFont="1" applyFill="1" applyBorder="1"/>
    <xf numFmtId="3" fontId="11" fillId="0" borderId="0" xfId="0" applyNumberFormat="1" applyFont="1" applyAlignment="1">
      <alignment horizontal="center"/>
    </xf>
    <xf numFmtId="0" fontId="136" fillId="0" borderId="8" xfId="0" applyFont="1" applyBorder="1" applyAlignment="1">
      <alignment vertical="top" wrapText="1"/>
    </xf>
    <xf numFmtId="0" fontId="28" fillId="0" borderId="0" xfId="0" applyFont="1" applyAlignment="1">
      <alignment horizontal="right" vertical="top"/>
    </xf>
    <xf numFmtId="0" fontId="11" fillId="0" borderId="24" xfId="0" applyFont="1" applyBorder="1" applyAlignment="1">
      <alignment horizontal="center"/>
    </xf>
    <xf numFmtId="0" fontId="28" fillId="0" borderId="15" xfId="0" applyFont="1" applyBorder="1" applyAlignment="1">
      <alignment horizontal="right"/>
    </xf>
    <xf numFmtId="0" fontId="22" fillId="0" borderId="24" xfId="0" applyFont="1" applyBorder="1" applyAlignment="1">
      <alignment horizontal="center"/>
    </xf>
    <xf numFmtId="0" fontId="75" fillId="0" borderId="0" xfId="0" applyFont="1" applyAlignment="1">
      <alignment horizontal="left" wrapText="1"/>
    </xf>
    <xf numFmtId="0" fontId="11" fillId="0" borderId="7" xfId="0" applyFont="1" applyBorder="1"/>
    <xf numFmtId="0" fontId="28" fillId="0" borderId="6" xfId="0" applyFont="1" applyBorder="1" applyAlignment="1">
      <alignment vertical="top"/>
    </xf>
    <xf numFmtId="0" fontId="28" fillId="0" borderId="7" xfId="0" applyFont="1" applyBorder="1" applyAlignment="1">
      <alignment vertical="top"/>
    </xf>
    <xf numFmtId="0" fontId="138" fillId="0" borderId="7" xfId="0" applyFont="1" applyBorder="1" applyAlignment="1">
      <alignment vertical="top"/>
    </xf>
    <xf numFmtId="0" fontId="139" fillId="0" borderId="8" xfId="0" applyFont="1" applyBorder="1" applyAlignment="1">
      <alignment vertical="top"/>
    </xf>
    <xf numFmtId="10" fontId="11" fillId="0" borderId="0" xfId="0" applyNumberFormat="1" applyFont="1" applyAlignment="1">
      <alignment horizontal="center"/>
    </xf>
    <xf numFmtId="0" fontId="28" fillId="0" borderId="13" xfId="0" applyFont="1" applyBorder="1" applyAlignment="1">
      <alignment vertical="top"/>
    </xf>
    <xf numFmtId="0" fontId="140" fillId="0" borderId="14" xfId="0" applyFont="1" applyBorder="1" applyAlignment="1">
      <alignment vertical="top"/>
    </xf>
    <xf numFmtId="0" fontId="141" fillId="0" borderId="15" xfId="0" applyFont="1" applyBorder="1" applyAlignment="1">
      <alignment vertical="top"/>
    </xf>
    <xf numFmtId="0" fontId="28" fillId="0" borderId="9" xfId="0" applyFont="1" applyBorder="1"/>
    <xf numFmtId="0" fontId="28" fillId="0" borderId="10" xfId="0" applyFont="1" applyBorder="1"/>
    <xf numFmtId="0" fontId="28" fillId="0" borderId="11" xfId="0" applyFont="1" applyBorder="1"/>
    <xf numFmtId="0" fontId="17" fillId="0" borderId="0" xfId="0" applyFont="1" applyAlignment="1">
      <alignment horizontal="center" vertical="center"/>
    </xf>
    <xf numFmtId="0" fontId="17" fillId="0" borderId="18" xfId="0" applyFont="1" applyBorder="1" applyAlignment="1">
      <alignment horizontal="center" vertical="center"/>
    </xf>
    <xf numFmtId="0" fontId="28" fillId="0" borderId="57" xfId="0" applyFont="1" applyBorder="1"/>
    <xf numFmtId="0" fontId="28" fillId="0" borderId="28" xfId="0" applyFont="1" applyBorder="1"/>
    <xf numFmtId="0" fontId="28" fillId="0" borderId="29" xfId="0" applyFont="1" applyBorder="1"/>
    <xf numFmtId="0" fontId="28" fillId="0" borderId="28" xfId="0" applyFont="1" applyBorder="1" applyAlignment="1">
      <alignment horizontal="center"/>
    </xf>
    <xf numFmtId="0" fontId="28" fillId="0" borderId="29" xfId="0" applyFont="1" applyBorder="1" applyAlignment="1">
      <alignment horizontal="center"/>
    </xf>
    <xf numFmtId="0" fontId="28" fillId="0" borderId="30" xfId="0" applyFont="1" applyBorder="1" applyAlignment="1">
      <alignment horizontal="center"/>
    </xf>
    <xf numFmtId="0" fontId="28" fillId="0" borderId="1" xfId="0" applyFont="1" applyBorder="1" applyAlignment="1">
      <alignment horizontal="center" vertical="center" wrapText="1"/>
    </xf>
    <xf numFmtId="0" fontId="28" fillId="0" borderId="106" xfId="0" applyFont="1" applyBorder="1" applyAlignment="1">
      <alignment vertical="center" wrapText="1"/>
    </xf>
    <xf numFmtId="0" fontId="28" fillId="0" borderId="69" xfId="0" applyFont="1" applyBorder="1" applyAlignment="1">
      <alignment vertical="center"/>
    </xf>
    <xf numFmtId="0" fontId="28" fillId="0" borderId="75" xfId="0" applyFont="1" applyBorder="1" applyAlignment="1">
      <alignment vertical="center" wrapText="1"/>
    </xf>
    <xf numFmtId="0" fontId="28" fillId="0" borderId="71" xfId="0" applyFont="1" applyBorder="1" applyAlignment="1">
      <alignment vertical="center" wrapText="1"/>
    </xf>
    <xf numFmtId="0" fontId="28" fillId="0" borderId="70" xfId="0" applyFont="1" applyBorder="1" applyAlignment="1">
      <alignment vertical="center" wrapText="1"/>
    </xf>
    <xf numFmtId="0" fontId="28" fillId="0" borderId="1" xfId="0" applyFont="1" applyBorder="1" applyAlignment="1">
      <alignment horizontal="center" vertical="center"/>
    </xf>
    <xf numFmtId="0" fontId="142" fillId="0" borderId="1" xfId="0" applyFont="1" applyBorder="1" applyAlignment="1">
      <alignment horizontal="center"/>
    </xf>
    <xf numFmtId="0" fontId="11" fillId="0" borderId="1" xfId="0" applyFont="1" applyBorder="1" applyAlignment="1">
      <alignment horizontal="center"/>
    </xf>
    <xf numFmtId="0" fontId="28" fillId="0" borderId="0" xfId="0" applyFont="1" applyAlignment="1">
      <alignment horizontal="center" vertical="center" wrapText="1"/>
    </xf>
    <xf numFmtId="0" fontId="31" fillId="0" borderId="24" xfId="0" applyFont="1" applyBorder="1" applyAlignment="1">
      <alignment horizontal="center"/>
    </xf>
    <xf numFmtId="0" fontId="22" fillId="0" borderId="0" xfId="0" applyFont="1" applyAlignment="1">
      <alignment horizontal="left" vertical="center"/>
    </xf>
    <xf numFmtId="0" fontId="28" fillId="0" borderId="170" xfId="0" applyFont="1" applyBorder="1" applyAlignment="1">
      <alignment horizontal="right"/>
    </xf>
    <xf numFmtId="0" fontId="28" fillId="0" borderId="123" xfId="0" applyFont="1" applyBorder="1" applyAlignment="1">
      <alignment horizontal="center"/>
    </xf>
    <xf numFmtId="49" fontId="28" fillId="0" borderId="23" xfId="0" applyNumberFormat="1" applyFont="1" applyBorder="1"/>
    <xf numFmtId="0" fontId="11" fillId="0" borderId="10" xfId="0" applyFont="1" applyBorder="1" applyAlignment="1">
      <alignment horizontal="center"/>
    </xf>
    <xf numFmtId="0" fontId="28" fillId="0" borderId="0" xfId="0" applyFont="1" applyAlignment="1">
      <alignment horizontal="left" vertical="center"/>
    </xf>
    <xf numFmtId="49" fontId="22" fillId="0" borderId="0" xfId="0" applyNumberFormat="1" applyFont="1"/>
    <xf numFmtId="0" fontId="22" fillId="0" borderId="24" xfId="0" applyFont="1" applyBorder="1" applyAlignment="1">
      <alignment horizontal="center" vertical="center"/>
    </xf>
    <xf numFmtId="0" fontId="22" fillId="0" borderId="0" xfId="0" applyFont="1" applyAlignment="1">
      <alignment horizontal="center" vertical="center" wrapText="1"/>
    </xf>
    <xf numFmtId="0" fontId="33" fillId="7" borderId="5" xfId="0" applyFont="1" applyFill="1" applyBorder="1"/>
    <xf numFmtId="44" fontId="33" fillId="0" borderId="0" xfId="0" applyNumberFormat="1" applyFont="1"/>
    <xf numFmtId="0" fontId="31" fillId="0" borderId="0" xfId="0" applyFont="1" applyAlignment="1">
      <alignment horizontal="center" vertical="top" wrapText="1"/>
    </xf>
    <xf numFmtId="0" fontId="13" fillId="0" borderId="0" xfId="0" applyFont="1" applyAlignment="1">
      <alignment horizontal="center" vertical="top" wrapText="1"/>
    </xf>
    <xf numFmtId="178" fontId="14" fillId="0" borderId="0" xfId="0" applyNumberFormat="1" applyFont="1" applyAlignment="1">
      <alignment horizontal="left" vertical="top" wrapText="1"/>
    </xf>
    <xf numFmtId="0" fontId="49" fillId="0" borderId="0" xfId="0" applyFont="1" applyAlignment="1">
      <alignment wrapText="1"/>
    </xf>
    <xf numFmtId="0" fontId="31" fillId="0" borderId="26" xfId="0" applyFont="1" applyBorder="1" applyAlignment="1">
      <alignment vertical="top"/>
    </xf>
    <xf numFmtId="0" fontId="31" fillId="0" borderId="0" xfId="0" applyFont="1" applyAlignment="1">
      <alignment horizontal="center" wrapText="1"/>
    </xf>
    <xf numFmtId="0" fontId="31" fillId="0" borderId="18" xfId="0" applyFont="1" applyBorder="1" applyAlignment="1">
      <alignment vertical="top"/>
    </xf>
    <xf numFmtId="0" fontId="13" fillId="0" borderId="18" xfId="0" applyFont="1" applyBorder="1" applyAlignment="1">
      <alignment horizontal="center" vertical="center"/>
    </xf>
    <xf numFmtId="0" fontId="13" fillId="17" borderId="5" xfId="0" applyFont="1" applyFill="1" applyBorder="1" applyAlignment="1">
      <alignment horizontal="center" vertical="center"/>
    </xf>
    <xf numFmtId="0" fontId="91" fillId="0" borderId="0" xfId="0" applyFont="1" applyAlignment="1">
      <alignment horizontal="center" vertical="center" wrapText="1"/>
    </xf>
    <xf numFmtId="0" fontId="145" fillId="0" borderId="0" xfId="0" applyFont="1"/>
    <xf numFmtId="0" fontId="4" fillId="0" borderId="0" xfId="0" applyFont="1" applyAlignment="1">
      <alignment wrapText="1"/>
    </xf>
    <xf numFmtId="0" fontId="2" fillId="0" borderId="0" xfId="0" applyFont="1" applyAlignment="1">
      <alignment horizontal="left" vertical="center"/>
    </xf>
    <xf numFmtId="0" fontId="22" fillId="13" borderId="5" xfId="0" applyFont="1" applyFill="1" applyBorder="1" applyAlignment="1">
      <alignment vertical="center" wrapText="1"/>
    </xf>
    <xf numFmtId="0" fontId="22" fillId="13" borderId="90" xfId="0" applyFont="1" applyFill="1" applyBorder="1" applyAlignment="1">
      <alignment vertical="center" wrapText="1"/>
    </xf>
    <xf numFmtId="0" fontId="22" fillId="3" borderId="25" xfId="0" applyFont="1" applyFill="1" applyBorder="1" applyAlignment="1">
      <alignment horizontal="center" vertical="center" wrapText="1"/>
    </xf>
    <xf numFmtId="0" fontId="22" fillId="13" borderId="5" xfId="0" applyFont="1" applyFill="1" applyBorder="1" applyAlignment="1">
      <alignment horizontal="right" vertical="center"/>
    </xf>
    <xf numFmtId="0" fontId="32" fillId="0" borderId="1" xfId="0" applyFont="1" applyBorder="1"/>
    <xf numFmtId="0" fontId="2" fillId="3" borderId="1" xfId="0" applyFont="1" applyFill="1" applyBorder="1"/>
    <xf numFmtId="0" fontId="2" fillId="4" borderId="1" xfId="0" applyFont="1" applyFill="1" applyBorder="1"/>
    <xf numFmtId="0" fontId="31" fillId="0" borderId="1" xfId="0" applyFont="1" applyBorder="1"/>
    <xf numFmtId="0" fontId="32" fillId="0" borderId="1" xfId="0" applyFont="1" applyBorder="1" applyAlignment="1">
      <alignment horizontal="center" wrapText="1"/>
    </xf>
    <xf numFmtId="0" fontId="32" fillId="0" borderId="1" xfId="0" applyFont="1" applyBorder="1" applyAlignment="1">
      <alignment horizontal="left" wrapText="1"/>
    </xf>
    <xf numFmtId="0" fontId="2" fillId="4" borderId="88" xfId="0" applyFont="1" applyFill="1" applyBorder="1"/>
    <xf numFmtId="0" fontId="148" fillId="0" borderId="0" xfId="0" applyFont="1" applyAlignment="1">
      <alignment horizontal="center"/>
    </xf>
    <xf numFmtId="0" fontId="32" fillId="0" borderId="26" xfId="0" applyFont="1" applyBorder="1" applyAlignment="1">
      <alignment horizontal="left"/>
    </xf>
    <xf numFmtId="0" fontId="32" fillId="0" borderId="53" xfId="0" applyFont="1" applyBorder="1" applyAlignment="1">
      <alignment horizontal="left"/>
    </xf>
    <xf numFmtId="0" fontId="32" fillId="0" borderId="26" xfId="0" applyFont="1" applyBorder="1" applyAlignment="1">
      <alignment horizontal="left" vertical="top"/>
    </xf>
    <xf numFmtId="49" fontId="2" fillId="0" borderId="1" xfId="0" applyNumberFormat="1" applyFont="1" applyBorder="1"/>
    <xf numFmtId="0" fontId="65" fillId="0" borderId="0" xfId="0" applyFont="1" applyAlignment="1">
      <alignment horizontal="center"/>
    </xf>
    <xf numFmtId="0" fontId="144" fillId="0" borderId="0" xfId="0" applyFont="1" applyAlignment="1">
      <alignment horizontal="left"/>
    </xf>
    <xf numFmtId="0" fontId="152" fillId="0" borderId="0" xfId="0" applyFont="1" applyAlignment="1">
      <alignment horizontal="left"/>
    </xf>
    <xf numFmtId="0" fontId="153" fillId="0" borderId="0" xfId="0" applyFont="1"/>
    <xf numFmtId="0" fontId="152" fillId="0" borderId="0" xfId="0" applyFont="1" applyAlignment="1">
      <alignment horizontal="center"/>
    </xf>
    <xf numFmtId="0" fontId="71" fillId="0" borderId="0" xfId="0" applyFont="1"/>
    <xf numFmtId="0" fontId="154" fillId="0" borderId="0" xfId="0" applyFont="1" applyAlignment="1">
      <alignment horizontal="left" readingOrder="1"/>
    </xf>
    <xf numFmtId="0" fontId="155" fillId="0" borderId="0" xfId="0" applyFont="1" applyAlignment="1">
      <alignment horizontal="center"/>
    </xf>
    <xf numFmtId="0" fontId="155" fillId="0" borderId="0" xfId="0" applyFont="1"/>
    <xf numFmtId="0" fontId="156" fillId="0" borderId="0" xfId="0" applyFont="1" applyAlignment="1">
      <alignment horizontal="right" vertical="top"/>
    </xf>
    <xf numFmtId="0" fontId="63" fillId="0" borderId="0" xfId="0" applyFont="1" applyAlignment="1">
      <alignment vertical="top" wrapText="1"/>
    </xf>
    <xf numFmtId="0" fontId="155" fillId="0" borderId="0" xfId="0" applyFont="1" applyAlignment="1">
      <alignment horizontal="center" wrapText="1"/>
    </xf>
    <xf numFmtId="0" fontId="157" fillId="0" borderId="0" xfId="0" applyFont="1" applyAlignment="1">
      <alignment horizontal="left" readingOrder="1"/>
    </xf>
    <xf numFmtId="0" fontId="80" fillId="0" borderId="0" xfId="0" applyFont="1" applyAlignment="1">
      <alignment horizontal="right"/>
    </xf>
    <xf numFmtId="0" fontId="63" fillId="0" borderId="0" xfId="0" applyFont="1" applyAlignment="1">
      <alignment horizontal="right"/>
    </xf>
    <xf numFmtId="0" fontId="90" fillId="0" borderId="0" xfId="0" applyFont="1" applyAlignment="1">
      <alignment horizontal="left"/>
    </xf>
    <xf numFmtId="0" fontId="65" fillId="0" borderId="0" xfId="0" applyFont="1" applyAlignment="1">
      <alignment horizontal="left"/>
    </xf>
    <xf numFmtId="0" fontId="63" fillId="0" borderId="0" xfId="0" applyFont="1" applyAlignment="1">
      <alignment vertical="top"/>
    </xf>
    <xf numFmtId="0" fontId="90" fillId="0" borderId="7" xfId="0" applyFont="1" applyBorder="1" applyAlignment="1">
      <alignment wrapText="1"/>
    </xf>
    <xf numFmtId="0" fontId="90" fillId="0" borderId="0" xfId="0" applyFont="1" applyAlignment="1">
      <alignment wrapText="1"/>
    </xf>
    <xf numFmtId="0" fontId="159" fillId="0" borderId="0" xfId="0" applyFont="1"/>
    <xf numFmtId="0" fontId="159" fillId="0" borderId="0" xfId="0" applyFont="1" applyAlignment="1">
      <alignment horizontal="right"/>
    </xf>
    <xf numFmtId="0" fontId="11" fillId="0" borderId="115" xfId="0" applyFont="1" applyBorder="1"/>
    <xf numFmtId="0" fontId="31" fillId="0" borderId="44" xfId="0" applyFont="1" applyBorder="1" applyAlignment="1">
      <alignment horizontal="center" vertical="center" wrapText="1"/>
    </xf>
    <xf numFmtId="165" fontId="31" fillId="0" borderId="24" xfId="0" applyNumberFormat="1" applyFont="1" applyBorder="1" applyAlignment="1">
      <alignment horizontal="center" vertical="center" wrapText="1"/>
    </xf>
    <xf numFmtId="0" fontId="2" fillId="0" borderId="50" xfId="0" applyFont="1" applyBorder="1" applyAlignment="1">
      <alignment horizontal="center" vertical="center"/>
    </xf>
    <xf numFmtId="37" fontId="23" fillId="0" borderId="178" xfId="0" applyNumberFormat="1" applyFont="1" applyBorder="1" applyAlignment="1">
      <alignment horizontal="center"/>
    </xf>
    <xf numFmtId="165" fontId="19" fillId="0" borderId="180" xfId="0" applyNumberFormat="1" applyFont="1" applyBorder="1" applyAlignment="1">
      <alignment vertical="center"/>
    </xf>
    <xf numFmtId="0" fontId="11" fillId="2" borderId="5" xfId="0" applyFont="1" applyFill="1" applyBorder="1"/>
    <xf numFmtId="0" fontId="2" fillId="0" borderId="50" xfId="0" applyFont="1" applyBorder="1" applyAlignment="1">
      <alignment horizontal="center"/>
    </xf>
    <xf numFmtId="0" fontId="2" fillId="0" borderId="54" xfId="0" applyFont="1" applyBorder="1" applyAlignment="1">
      <alignment horizontal="center"/>
    </xf>
    <xf numFmtId="0" fontId="2" fillId="4" borderId="183" xfId="0" applyFont="1" applyFill="1" applyBorder="1" applyAlignment="1">
      <alignment horizontal="center" wrapText="1"/>
    </xf>
    <xf numFmtId="0" fontId="11" fillId="25" borderId="5" xfId="0" applyFont="1" applyFill="1" applyBorder="1"/>
    <xf numFmtId="0" fontId="28" fillId="4" borderId="184" xfId="0" applyFont="1" applyFill="1" applyBorder="1" applyAlignment="1">
      <alignment horizontal="center" vertical="center"/>
    </xf>
    <xf numFmtId="0" fontId="2" fillId="26" borderId="184" xfId="0" applyFont="1" applyFill="1" applyBorder="1" applyAlignment="1">
      <alignment horizontal="center" vertical="center"/>
    </xf>
    <xf numFmtId="0" fontId="32" fillId="4" borderId="184" xfId="0" applyFont="1" applyFill="1" applyBorder="1" applyAlignment="1">
      <alignment horizontal="center" vertical="center"/>
    </xf>
    <xf numFmtId="0" fontId="32" fillId="4" borderId="31" xfId="0" applyFont="1" applyFill="1" applyBorder="1" applyAlignment="1">
      <alignment horizontal="center" vertical="center"/>
    </xf>
    <xf numFmtId="0" fontId="2" fillId="25" borderId="132" xfId="0" applyFont="1" applyFill="1" applyBorder="1" applyAlignment="1">
      <alignment horizontal="center"/>
    </xf>
    <xf numFmtId="0" fontId="2" fillId="25" borderId="132" xfId="0" applyFont="1" applyFill="1" applyBorder="1"/>
    <xf numFmtId="0" fontId="2" fillId="25" borderId="5" xfId="0" applyFont="1" applyFill="1" applyBorder="1"/>
    <xf numFmtId="0" fontId="2" fillId="26" borderId="38" xfId="0" applyFont="1" applyFill="1" applyBorder="1" applyAlignment="1">
      <alignment horizontal="center" vertical="center" wrapText="1"/>
    </xf>
    <xf numFmtId="0" fontId="2" fillId="0" borderId="185" xfId="0" applyFont="1" applyBorder="1" applyAlignment="1">
      <alignment horizontal="center"/>
    </xf>
    <xf numFmtId="1" fontId="161" fillId="0" borderId="24" xfId="0" applyNumberFormat="1" applyFont="1" applyBorder="1" applyAlignment="1">
      <alignment horizontal="center"/>
    </xf>
    <xf numFmtId="37" fontId="19" fillId="0" borderId="109" xfId="0" applyNumberFormat="1" applyFont="1" applyBorder="1" applyAlignment="1">
      <alignment vertical="center"/>
    </xf>
    <xf numFmtId="165" fontId="19" fillId="0" borderId="135" xfId="0" applyNumberFormat="1" applyFont="1" applyBorder="1" applyAlignment="1">
      <alignment vertical="center"/>
    </xf>
    <xf numFmtId="165" fontId="19" fillId="0" borderId="135" xfId="0" applyNumberFormat="1" applyFont="1" applyBorder="1"/>
    <xf numFmtId="0" fontId="163" fillId="0" borderId="18" xfId="0" quotePrefix="1" applyFont="1" applyBorder="1" applyAlignment="1">
      <alignment horizontal="left" vertical="center"/>
    </xf>
    <xf numFmtId="0" fontId="90" fillId="0" borderId="0" xfId="0" applyFont="1"/>
    <xf numFmtId="0" fontId="4" fillId="0" borderId="23" xfId="0" applyFont="1" applyBorder="1"/>
    <xf numFmtId="0" fontId="22" fillId="0" borderId="9" xfId="0" applyFont="1" applyBorder="1" applyAlignment="1">
      <alignment horizontal="left"/>
    </xf>
    <xf numFmtId="0" fontId="22" fillId="0" borderId="187" xfId="0" applyFont="1" applyBorder="1" applyAlignment="1">
      <alignment horizontal="center"/>
    </xf>
    <xf numFmtId="0" fontId="22" fillId="0" borderId="11" xfId="0" applyFont="1" applyBorder="1" applyAlignment="1">
      <alignment horizontal="left"/>
    </xf>
    <xf numFmtId="0" fontId="22" fillId="0" borderId="144" xfId="0" applyFont="1" applyBorder="1" applyAlignment="1">
      <alignment vertical="center"/>
    </xf>
    <xf numFmtId="0" fontId="22" fillId="0" borderId="138" xfId="0" applyFont="1" applyBorder="1" applyAlignment="1">
      <alignment vertical="center"/>
    </xf>
    <xf numFmtId="9" fontId="31" fillId="4" borderId="137" xfId="0" applyNumberFormat="1" applyFont="1" applyFill="1" applyBorder="1" applyAlignment="1">
      <alignment vertical="center"/>
    </xf>
    <xf numFmtId="0" fontId="22" fillId="17" borderId="132" xfId="0" applyFont="1" applyFill="1" applyBorder="1" applyAlignment="1">
      <alignment vertical="center"/>
    </xf>
    <xf numFmtId="9" fontId="31" fillId="17" borderId="133" xfId="0" applyNumberFormat="1" applyFont="1" applyFill="1" applyBorder="1" applyAlignment="1">
      <alignment vertical="center"/>
    </xf>
    <xf numFmtId="3" fontId="31" fillId="17" borderId="27" xfId="0" applyNumberFormat="1" applyFont="1" applyFill="1" applyBorder="1" applyAlignment="1">
      <alignment vertical="center"/>
    </xf>
    <xf numFmtId="9" fontId="22" fillId="0" borderId="18" xfId="0" applyNumberFormat="1" applyFont="1" applyBorder="1" applyAlignment="1">
      <alignment horizontal="left" vertical="center"/>
    </xf>
    <xf numFmtId="0" fontId="22" fillId="4" borderId="132" xfId="0" applyFont="1" applyFill="1" applyBorder="1" applyAlignment="1">
      <alignment vertical="center"/>
    </xf>
    <xf numFmtId="0" fontId="22" fillId="4" borderId="133" xfId="0" applyFont="1" applyFill="1" applyBorder="1" applyAlignment="1">
      <alignment vertical="center"/>
    </xf>
    <xf numFmtId="3" fontId="31" fillId="4" borderId="27" xfId="0" applyNumberFormat="1" applyFont="1" applyFill="1" applyBorder="1" applyAlignment="1">
      <alignment vertical="center"/>
    </xf>
    <xf numFmtId="0" fontId="22" fillId="4" borderId="136" xfId="0" applyFont="1" applyFill="1" applyBorder="1" applyAlignment="1">
      <alignment vertical="center"/>
    </xf>
    <xf numFmtId="0" fontId="22" fillId="4" borderId="137" xfId="0" applyFont="1" applyFill="1" applyBorder="1" applyAlignment="1">
      <alignment vertical="center"/>
    </xf>
    <xf numFmtId="0" fontId="22" fillId="17" borderId="188" xfId="0" applyFont="1" applyFill="1" applyBorder="1" applyAlignment="1">
      <alignment vertical="center"/>
    </xf>
    <xf numFmtId="0" fontId="22" fillId="17" borderId="189" xfId="0" applyFont="1" applyFill="1" applyBorder="1" applyAlignment="1">
      <alignment vertical="center"/>
    </xf>
    <xf numFmtId="3" fontId="31" fillId="17" borderId="190" xfId="0" applyNumberFormat="1" applyFont="1" applyFill="1" applyBorder="1" applyAlignment="1">
      <alignment vertical="center"/>
    </xf>
    <xf numFmtId="0" fontId="58" fillId="0" borderId="18" xfId="0" applyFont="1" applyBorder="1" applyAlignment="1">
      <alignment vertical="center"/>
    </xf>
    <xf numFmtId="168" fontId="31" fillId="0" borderId="0" xfId="0" applyNumberFormat="1" applyFont="1"/>
    <xf numFmtId="170" fontId="31" fillId="0" borderId="0" xfId="0" applyNumberFormat="1" applyFont="1"/>
    <xf numFmtId="180" fontId="31" fillId="0" borderId="0" xfId="0" applyNumberFormat="1" applyFont="1" applyAlignment="1">
      <alignment horizontal="center"/>
    </xf>
    <xf numFmtId="9" fontId="31" fillId="0" borderId="0" xfId="0" applyNumberFormat="1" applyFont="1"/>
    <xf numFmtId="181" fontId="31" fillId="0" borderId="0" xfId="0" applyNumberFormat="1" applyFont="1"/>
    <xf numFmtId="1" fontId="31" fillId="0" borderId="0" xfId="0" applyNumberFormat="1" applyFont="1" applyAlignment="1">
      <alignment horizontal="right"/>
    </xf>
    <xf numFmtId="1" fontId="31" fillId="0" borderId="0" xfId="0" applyNumberFormat="1" applyFont="1"/>
    <xf numFmtId="0" fontId="1" fillId="2" borderId="5" xfId="0" applyFont="1" applyFill="1" applyBorder="1"/>
    <xf numFmtId="182" fontId="2" fillId="0" borderId="1" xfId="0" applyNumberFormat="1" applyFont="1" applyBorder="1"/>
    <xf numFmtId="0" fontId="44" fillId="7" borderId="5" xfId="0" applyFont="1" applyFill="1" applyBorder="1"/>
    <xf numFmtId="44" fontId="164" fillId="7" borderId="5" xfId="0" applyNumberFormat="1" applyFont="1" applyFill="1" applyBorder="1" applyAlignment="1">
      <alignment horizontal="right"/>
    </xf>
    <xf numFmtId="183" fontId="2" fillId="0" borderId="126" xfId="0" applyNumberFormat="1" applyFont="1" applyBorder="1" applyAlignment="1">
      <alignment horizontal="right" vertical="center"/>
    </xf>
    <xf numFmtId="0" fontId="22" fillId="0" borderId="24" xfId="0" applyFont="1" applyBorder="1" applyAlignment="1">
      <alignment horizontal="center" wrapText="1"/>
    </xf>
    <xf numFmtId="0" fontId="22" fillId="0" borderId="121" xfId="0" applyFont="1" applyBorder="1" applyAlignment="1">
      <alignment horizontal="center"/>
    </xf>
    <xf numFmtId="0" fontId="22" fillId="0" borderId="192" xfId="0" applyFont="1" applyBorder="1" applyAlignment="1">
      <alignment horizontal="center"/>
    </xf>
    <xf numFmtId="0" fontId="22" fillId="0" borderId="193" xfId="0" applyFont="1" applyBorder="1" applyAlignment="1">
      <alignment horizontal="center"/>
    </xf>
    <xf numFmtId="0" fontId="31" fillId="0" borderId="194" xfId="0" applyFont="1" applyBorder="1" applyAlignment="1">
      <alignment horizontal="left" wrapText="1"/>
    </xf>
    <xf numFmtId="6" fontId="31" fillId="0" borderId="195" xfId="0" applyNumberFormat="1" applyFont="1" applyBorder="1"/>
    <xf numFmtId="6" fontId="31" fillId="0" borderId="123" xfId="0" applyNumberFormat="1" applyFont="1" applyBorder="1"/>
    <xf numFmtId="6" fontId="31" fillId="0" borderId="196" xfId="0" applyNumberFormat="1" applyFont="1" applyBorder="1"/>
    <xf numFmtId="0" fontId="31" fillId="0" borderId="197" xfId="0" applyFont="1" applyBorder="1" applyAlignment="1">
      <alignment horizontal="left" wrapText="1"/>
    </xf>
    <xf numFmtId="42" fontId="31" fillId="0" borderId="53" xfId="0" applyNumberFormat="1" applyFont="1" applyBorder="1"/>
    <xf numFmtId="42" fontId="31" fillId="0" borderId="52" xfId="0" applyNumberFormat="1" applyFont="1" applyBorder="1"/>
    <xf numFmtId="42" fontId="31" fillId="0" borderId="197" xfId="0" applyNumberFormat="1" applyFont="1" applyBorder="1"/>
    <xf numFmtId="0" fontId="31" fillId="0" borderId="194" xfId="0" applyFont="1" applyBorder="1" applyAlignment="1">
      <alignment wrapText="1"/>
    </xf>
    <xf numFmtId="6" fontId="31" fillId="0" borderId="194" xfId="0" applyNumberFormat="1" applyFont="1" applyBorder="1"/>
    <xf numFmtId="0" fontId="31" fillId="0" borderId="197" xfId="0" applyFont="1" applyBorder="1" applyAlignment="1">
      <alignment wrapText="1"/>
    </xf>
    <xf numFmtId="6" fontId="31" fillId="0" borderId="53" xfId="0" applyNumberFormat="1" applyFont="1" applyBorder="1"/>
    <xf numFmtId="6" fontId="31" fillId="0" borderId="52" xfId="0" applyNumberFormat="1" applyFont="1" applyBorder="1"/>
    <xf numFmtId="6" fontId="31" fillId="0" borderId="197" xfId="0" applyNumberFormat="1" applyFont="1" applyBorder="1"/>
    <xf numFmtId="6" fontId="31" fillId="0" borderId="28" xfId="0" applyNumberFormat="1" applyFont="1" applyBorder="1"/>
    <xf numFmtId="6" fontId="31" fillId="0" borderId="184" xfId="0" applyNumberFormat="1" applyFont="1" applyBorder="1"/>
    <xf numFmtId="0" fontId="22" fillId="0" borderId="77" xfId="0" applyFont="1" applyBorder="1" applyAlignment="1">
      <alignment horizontal="center" wrapText="1"/>
    </xf>
    <xf numFmtId="0" fontId="31" fillId="0" borderId="57" xfId="0" applyFont="1" applyBorder="1"/>
    <xf numFmtId="0" fontId="31" fillId="0" borderId="197" xfId="0" applyFont="1" applyBorder="1"/>
    <xf numFmtId="0" fontId="31" fillId="0" borderId="53" xfId="0" applyFont="1" applyBorder="1"/>
    <xf numFmtId="0" fontId="31" fillId="0" borderId="199" xfId="0" applyFont="1" applyBorder="1" applyAlignment="1">
      <alignment wrapText="1"/>
    </xf>
    <xf numFmtId="0" fontId="31" fillId="0" borderId="202" xfId="0" applyFont="1" applyBorder="1" applyAlignment="1">
      <alignment wrapText="1"/>
    </xf>
    <xf numFmtId="0" fontId="22" fillId="0" borderId="197" xfId="0" applyFont="1" applyBorder="1" applyAlignment="1">
      <alignment wrapText="1"/>
    </xf>
    <xf numFmtId="0" fontId="31" fillId="0" borderId="141" xfId="0" applyFont="1" applyBorder="1" applyAlignment="1">
      <alignment wrapText="1"/>
    </xf>
    <xf numFmtId="2" fontId="31" fillId="2" borderId="92" xfId="0" applyNumberFormat="1" applyFont="1" applyFill="1" applyBorder="1"/>
    <xf numFmtId="2" fontId="31" fillId="2" borderId="25" xfId="0" applyNumberFormat="1" applyFont="1" applyFill="1" applyBorder="1"/>
    <xf numFmtId="2" fontId="31" fillId="2" borderId="198" xfId="0" applyNumberFormat="1" applyFont="1" applyFill="1" applyBorder="1"/>
    <xf numFmtId="0" fontId="1" fillId="0" borderId="0" xfId="0" applyFont="1" applyAlignment="1">
      <alignment horizontal="right"/>
    </xf>
    <xf numFmtId="0" fontId="1" fillId="0" borderId="7" xfId="0" applyFont="1" applyBorder="1" applyAlignment="1">
      <alignment wrapText="1"/>
    </xf>
    <xf numFmtId="0" fontId="17" fillId="0" borderId="0" xfId="0" applyFont="1" applyAlignment="1">
      <alignment vertical="top" wrapText="1"/>
    </xf>
    <xf numFmtId="0" fontId="135" fillId="12" borderId="5" xfId="0" applyFont="1" applyFill="1" applyBorder="1" applyAlignment="1">
      <alignment vertical="center"/>
    </xf>
    <xf numFmtId="0" fontId="28" fillId="0" borderId="1" xfId="0" applyFont="1" applyBorder="1" applyAlignment="1">
      <alignment horizontal="left" vertical="center"/>
    </xf>
    <xf numFmtId="0" fontId="28" fillId="0" borderId="1" xfId="0" applyFont="1" applyBorder="1" applyAlignment="1">
      <alignment vertical="center"/>
    </xf>
    <xf numFmtId="0" fontId="33" fillId="3" borderId="1" xfId="0" applyFont="1" applyFill="1" applyBorder="1" applyAlignment="1">
      <alignment vertical="center"/>
    </xf>
    <xf numFmtId="44" fontId="33" fillId="3" borderId="1" xfId="0" applyNumberFormat="1" applyFont="1" applyFill="1" applyBorder="1" applyAlignment="1">
      <alignment vertical="center"/>
    </xf>
    <xf numFmtId="166" fontId="33" fillId="3" borderId="1" xfId="0" applyNumberFormat="1" applyFont="1" applyFill="1" applyBorder="1" applyAlignment="1">
      <alignment vertical="center"/>
    </xf>
    <xf numFmtId="0" fontId="28" fillId="0" borderId="1" xfId="0" applyFont="1" applyBorder="1"/>
    <xf numFmtId="166" fontId="28" fillId="0" borderId="1" xfId="0" applyNumberFormat="1" applyFont="1" applyBorder="1"/>
    <xf numFmtId="0" fontId="135" fillId="0" borderId="0" xfId="0" applyFont="1" applyAlignment="1">
      <alignment horizontal="right"/>
    </xf>
    <xf numFmtId="0" fontId="31" fillId="0" borderId="7" xfId="0" applyFont="1" applyBorder="1" applyAlignment="1">
      <alignment wrapText="1"/>
    </xf>
    <xf numFmtId="0" fontId="33" fillId="0" borderId="7" xfId="0" applyFont="1" applyBorder="1" applyAlignment="1">
      <alignment wrapText="1"/>
    </xf>
    <xf numFmtId="14" fontId="33" fillId="0" borderId="0" xfId="0" applyNumberFormat="1" applyFont="1" applyAlignment="1">
      <alignment horizontal="center" vertical="center"/>
    </xf>
    <xf numFmtId="0" fontId="135" fillId="0" borderId="0" xfId="0" applyFont="1" applyAlignment="1">
      <alignment horizontal="left" wrapText="1"/>
    </xf>
    <xf numFmtId="0" fontId="135" fillId="0" borderId="0" xfId="0" applyFont="1"/>
    <xf numFmtId="164" fontId="31" fillId="14" borderId="1" xfId="0" applyNumberFormat="1" applyFont="1" applyFill="1" applyBorder="1"/>
    <xf numFmtId="10" fontId="31" fillId="13" borderId="5" xfId="0" applyNumberFormat="1" applyFont="1" applyFill="1" applyBorder="1" applyAlignment="1">
      <alignment horizontal="center" wrapText="1"/>
    </xf>
    <xf numFmtId="10" fontId="31" fillId="13" borderId="1" xfId="0" applyNumberFormat="1" applyFont="1" applyFill="1" applyBorder="1" applyAlignment="1">
      <alignment horizontal="center" wrapText="1"/>
    </xf>
    <xf numFmtId="164" fontId="31" fillId="0" borderId="0" xfId="0" applyNumberFormat="1" applyFont="1" applyAlignment="1">
      <alignment horizontal="left" vertical="top" wrapText="1"/>
    </xf>
    <xf numFmtId="0" fontId="31" fillId="17" borderId="5" xfId="0" applyFont="1" applyFill="1" applyBorder="1"/>
    <xf numFmtId="0" fontId="2" fillId="17" borderId="5" xfId="0" applyFont="1" applyFill="1" applyBorder="1"/>
    <xf numFmtId="0" fontId="58" fillId="0" borderId="75" xfId="0" applyFont="1" applyBorder="1"/>
    <xf numFmtId="0" fontId="11" fillId="0" borderId="71" xfId="0" applyFont="1" applyBorder="1"/>
    <xf numFmtId="0" fontId="11" fillId="0" borderId="74" xfId="0" applyFont="1" applyBorder="1"/>
    <xf numFmtId="0" fontId="58" fillId="0" borderId="74" xfId="0" applyFont="1" applyBorder="1"/>
    <xf numFmtId="0" fontId="11" fillId="0" borderId="52" xfId="0" applyFont="1" applyBorder="1"/>
    <xf numFmtId="3" fontId="13" fillId="2" borderId="24" xfId="0" applyNumberFormat="1" applyFont="1" applyFill="1" applyBorder="1" applyAlignment="1">
      <alignment horizontal="center"/>
    </xf>
    <xf numFmtId="49" fontId="1" fillId="0" borderId="0" xfId="0" applyNumberFormat="1" applyFont="1" applyAlignment="1">
      <alignment horizontal="center"/>
    </xf>
    <xf numFmtId="0" fontId="4" fillId="0" borderId="0" xfId="0" applyFont="1" applyAlignment="1">
      <alignment horizontal="right"/>
    </xf>
    <xf numFmtId="166" fontId="4" fillId="0" borderId="0" xfId="0" applyNumberFormat="1" applyFont="1" applyAlignment="1">
      <alignment horizontal="center"/>
    </xf>
    <xf numFmtId="0" fontId="24" fillId="0" borderId="0" xfId="0" applyFont="1" applyAlignment="1">
      <alignment horizontal="left"/>
    </xf>
    <xf numFmtId="0" fontId="4" fillId="0" borderId="0" xfId="0" applyFont="1" applyAlignment="1">
      <alignment horizontal="center" vertical="center"/>
    </xf>
    <xf numFmtId="0" fontId="51" fillId="0" borderId="24" xfId="0" applyFont="1" applyBorder="1" applyAlignment="1">
      <alignment horizontal="center"/>
    </xf>
    <xf numFmtId="0" fontId="127" fillId="0" borderId="0" xfId="0" applyFont="1" applyAlignment="1">
      <alignment vertical="top" wrapText="1"/>
    </xf>
    <xf numFmtId="0" fontId="127" fillId="0" borderId="0" xfId="0" applyFont="1" applyAlignment="1">
      <alignment vertical="top"/>
    </xf>
    <xf numFmtId="9" fontId="4" fillId="0" borderId="24" xfId="0" applyNumberFormat="1" applyFont="1" applyBorder="1"/>
    <xf numFmtId="0" fontId="1" fillId="0" borderId="0" xfId="0" applyFont="1" applyAlignment="1">
      <alignment horizontal="center" vertical="center" wrapText="1"/>
    </xf>
    <xf numFmtId="10" fontId="4" fillId="0" borderId="24" xfId="0" applyNumberFormat="1" applyFont="1" applyBorder="1"/>
    <xf numFmtId="10" fontId="4" fillId="0" borderId="0" xfId="0" applyNumberFormat="1" applyFont="1" applyAlignment="1">
      <alignment horizontal="left"/>
    </xf>
    <xf numFmtId="0" fontId="27" fillId="0" borderId="0" xfId="0" applyFont="1"/>
    <xf numFmtId="0" fontId="14" fillId="0" borderId="0" xfId="0" applyFont="1" applyAlignment="1">
      <alignment vertical="top"/>
    </xf>
    <xf numFmtId="49" fontId="11" fillId="0" borderId="0" xfId="0" applyNumberFormat="1" applyFont="1" applyAlignment="1">
      <alignment horizontal="left" vertical="top" wrapText="1"/>
    </xf>
    <xf numFmtId="49" fontId="11" fillId="0" borderId="0" xfId="0" applyNumberFormat="1" applyFont="1" applyAlignment="1">
      <alignment wrapText="1"/>
    </xf>
    <xf numFmtId="0" fontId="90" fillId="0" borderId="0" xfId="0" applyFont="1" applyAlignment="1">
      <alignment vertical="center"/>
    </xf>
    <xf numFmtId="0" fontId="90" fillId="0" borderId="0" xfId="0" applyFont="1" applyAlignment="1">
      <alignment vertical="center" shrinkToFit="1"/>
    </xf>
    <xf numFmtId="0" fontId="60" fillId="0" borderId="0" xfId="0" applyFont="1" applyAlignment="1">
      <alignment vertical="center" shrinkToFit="1"/>
    </xf>
    <xf numFmtId="10" fontId="22" fillId="0" borderId="14" xfId="0" applyNumberFormat="1" applyFont="1" applyBorder="1" applyAlignment="1">
      <alignment horizontal="center" vertical="center"/>
    </xf>
    <xf numFmtId="49" fontId="11" fillId="0" borderId="0" xfId="0" applyNumberFormat="1" applyFont="1" applyAlignment="1">
      <alignment vertical="top" wrapText="1"/>
    </xf>
    <xf numFmtId="0" fontId="168" fillId="0" borderId="0" xfId="0" applyFont="1"/>
    <xf numFmtId="0" fontId="90" fillId="0" borderId="0" xfId="0" applyFont="1" applyAlignment="1">
      <alignment vertical="top" wrapText="1"/>
    </xf>
    <xf numFmtId="0" fontId="6" fillId="17" borderId="5" xfId="0" applyFont="1" applyFill="1" applyBorder="1" applyAlignment="1">
      <alignment horizontal="center" vertical="center"/>
    </xf>
    <xf numFmtId="0" fontId="11" fillId="17" borderId="5" xfId="0" applyFont="1" applyFill="1" applyBorder="1"/>
    <xf numFmtId="0" fontId="11" fillId="0" borderId="14" xfId="0" applyFont="1" applyBorder="1" applyAlignment="1">
      <alignment horizontal="left" vertical="top" wrapText="1"/>
    </xf>
    <xf numFmtId="0" fontId="2" fillId="0" borderId="14" xfId="0" applyFont="1" applyBorder="1" applyAlignment="1">
      <alignment horizontal="center"/>
    </xf>
    <xf numFmtId="49" fontId="1" fillId="0" borderId="18" xfId="0" applyNumberFormat="1" applyFont="1" applyBorder="1" applyAlignment="1">
      <alignment horizontal="center" vertical="center"/>
    </xf>
    <xf numFmtId="0" fontId="14" fillId="0" borderId="71" xfId="0" applyFont="1" applyBorder="1"/>
    <xf numFmtId="0" fontId="14" fillId="3" borderId="107" xfId="0" applyFont="1" applyFill="1" applyBorder="1"/>
    <xf numFmtId="0" fontId="51" fillId="17" borderId="5" xfId="0" applyFont="1" applyFill="1" applyBorder="1"/>
    <xf numFmtId="0" fontId="51" fillId="0" borderId="0" xfId="0" applyFont="1"/>
    <xf numFmtId="0" fontId="11" fillId="0" borderId="24" xfId="0" applyFont="1" applyBorder="1" applyAlignment="1">
      <alignment horizontal="center" vertical="center"/>
    </xf>
    <xf numFmtId="0" fontId="14" fillId="0" borderId="0" xfId="0" applyFont="1" applyAlignment="1">
      <alignment horizontal="center" vertical="top"/>
    </xf>
    <xf numFmtId="0" fontId="2" fillId="0" borderId="75" xfId="0" applyFont="1" applyBorder="1"/>
    <xf numFmtId="0" fontId="1" fillId="0" borderId="26" xfId="0" applyFont="1" applyBorder="1"/>
    <xf numFmtId="0" fontId="1" fillId="0" borderId="53" xfId="0" applyFont="1" applyBorder="1"/>
    <xf numFmtId="0" fontId="135" fillId="0" borderId="0" xfId="0" applyFont="1" applyAlignment="1">
      <alignment horizontal="left"/>
    </xf>
    <xf numFmtId="0" fontId="57" fillId="0" borderId="0" xfId="0" applyFont="1" applyAlignment="1">
      <alignment horizontal="center" vertical="center" wrapText="1"/>
    </xf>
    <xf numFmtId="0" fontId="4" fillId="0" borderId="0" xfId="0" applyFont="1" applyAlignment="1">
      <alignment horizontal="center" vertical="top" wrapText="1"/>
    </xf>
    <xf numFmtId="0" fontId="4" fillId="0" borderId="52" xfId="0" applyFont="1" applyBorder="1" applyAlignment="1">
      <alignment horizontal="center" vertical="top" wrapText="1"/>
    </xf>
    <xf numFmtId="49" fontId="1" fillId="0" borderId="28" xfId="0" applyNumberFormat="1" applyFont="1" applyBorder="1" applyAlignment="1">
      <alignment horizontal="center" vertical="center"/>
    </xf>
    <xf numFmtId="0" fontId="14" fillId="3" borderId="1" xfId="0" applyFont="1" applyFill="1" applyBorder="1" applyAlignment="1">
      <alignment horizontal="center"/>
    </xf>
    <xf numFmtId="49" fontId="2" fillId="0" borderId="0" xfId="0" applyNumberFormat="1" applyFont="1" applyAlignment="1">
      <alignment vertical="center" wrapText="1"/>
    </xf>
    <xf numFmtId="0" fontId="14" fillId="3" borderId="104" xfId="0" applyFont="1" applyFill="1" applyBorder="1" applyAlignment="1">
      <alignment horizontal="center" vertical="center"/>
    </xf>
    <xf numFmtId="10" fontId="4" fillId="0" borderId="0" xfId="0" applyNumberFormat="1" applyFont="1"/>
    <xf numFmtId="0" fontId="1" fillId="0" borderId="9" xfId="0" applyFont="1" applyBorder="1"/>
    <xf numFmtId="0" fontId="1" fillId="0" borderId="10" xfId="0" applyFont="1" applyBorder="1"/>
    <xf numFmtId="0" fontId="1" fillId="0" borderId="11" xfId="0" applyFont="1" applyBorder="1"/>
    <xf numFmtId="0" fontId="2" fillId="0" borderId="0" xfId="0" quotePrefix="1" applyFont="1"/>
    <xf numFmtId="0" fontId="33" fillId="11" borderId="24" xfId="0" applyFont="1" applyFill="1" applyBorder="1" applyAlignment="1">
      <alignment horizontal="center"/>
    </xf>
    <xf numFmtId="0" fontId="2" fillId="0" borderId="24" xfId="0" applyFont="1" applyBorder="1" applyAlignment="1">
      <alignment horizontal="center" vertical="top" wrapText="1"/>
    </xf>
    <xf numFmtId="0" fontId="2" fillId="0" borderId="0" xfId="0" applyFont="1" applyAlignment="1">
      <alignment horizontal="right" vertical="top"/>
    </xf>
    <xf numFmtId="0" fontId="2" fillId="4" borderId="38" xfId="0" applyFont="1" applyFill="1" applyBorder="1"/>
    <xf numFmtId="0" fontId="2" fillId="4" borderId="39" xfId="0" applyFont="1" applyFill="1" applyBorder="1"/>
    <xf numFmtId="0" fontId="2" fillId="4" borderId="40" xfId="0" applyFont="1" applyFill="1" applyBorder="1"/>
    <xf numFmtId="0" fontId="2" fillId="11" borderId="24" xfId="0" applyFont="1" applyFill="1" applyBorder="1" applyAlignment="1">
      <alignment horizontal="center"/>
    </xf>
    <xf numFmtId="0" fontId="2" fillId="3" borderId="104" xfId="0" applyFont="1" applyFill="1" applyBorder="1"/>
    <xf numFmtId="1" fontId="172" fillId="27" borderId="1" xfId="0" applyNumberFormat="1" applyFont="1" applyFill="1" applyBorder="1" applyAlignment="1">
      <alignment horizontal="center" wrapText="1"/>
    </xf>
    <xf numFmtId="0" fontId="172" fillId="27" borderId="1" xfId="0" applyFont="1" applyFill="1" applyBorder="1" applyAlignment="1">
      <alignment horizontal="center" wrapText="1"/>
    </xf>
    <xf numFmtId="1" fontId="31" fillId="0" borderId="0" xfId="0" applyNumberFormat="1" applyFont="1" applyAlignment="1">
      <alignment horizontal="center"/>
    </xf>
    <xf numFmtId="0" fontId="31" fillId="0" borderId="28" xfId="0" applyFont="1" applyBorder="1" applyAlignment="1">
      <alignment horizontal="center" vertical="center" wrapText="1"/>
    </xf>
    <xf numFmtId="0" fontId="19" fillId="0" borderId="28" xfId="0" applyFont="1" applyBorder="1" applyAlignment="1"/>
    <xf numFmtId="0" fontId="31" fillId="0" borderId="177" xfId="0" applyFont="1" applyBorder="1" applyAlignment="1">
      <alignment horizontal="center" vertical="center" wrapText="1"/>
    </xf>
    <xf numFmtId="0" fontId="19" fillId="0" borderId="85" xfId="0" applyFont="1" applyBorder="1"/>
    <xf numFmtId="0" fontId="7" fillId="0" borderId="212" xfId="0" applyFont="1" applyBorder="1" applyAlignment="1"/>
    <xf numFmtId="0" fontId="7" fillId="0" borderId="212" xfId="0" applyFont="1" applyBorder="1" applyAlignment="1">
      <alignment horizontal="center" vertical="center" wrapText="1"/>
    </xf>
    <xf numFmtId="0" fontId="0" fillId="0" borderId="0" xfId="0" applyFont="1" applyAlignment="1"/>
    <xf numFmtId="0" fontId="7" fillId="0" borderId="96" xfId="0" applyFont="1" applyBorder="1"/>
    <xf numFmtId="0" fontId="2" fillId="0" borderId="0" xfId="0" applyFont="1" applyAlignment="1">
      <alignment horizontal="left" vertical="top" wrapText="1"/>
    </xf>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2" fillId="0" borderId="0" xfId="0" applyFont="1" applyAlignment="1">
      <alignment vertical="top" wrapText="1"/>
    </xf>
    <xf numFmtId="0" fontId="4" fillId="0" borderId="0" xfId="0" applyFont="1" applyAlignment="1">
      <alignment horizontal="center"/>
    </xf>
    <xf numFmtId="0" fontId="2" fillId="0" borderId="0" xfId="0" applyFont="1"/>
    <xf numFmtId="0" fontId="119" fillId="0" borderId="0" xfId="0" applyFont="1"/>
    <xf numFmtId="0" fontId="4" fillId="0" borderId="0" xfId="0" applyFont="1" applyAlignment="1">
      <alignment wrapText="1"/>
    </xf>
    <xf numFmtId="0" fontId="2" fillId="0" borderId="0" xfId="0" applyFont="1" applyAlignment="1">
      <alignment horizontal="right"/>
    </xf>
    <xf numFmtId="0" fontId="0" fillId="0" borderId="0" xfId="0" applyFont="1" applyAlignment="1"/>
    <xf numFmtId="0" fontId="2" fillId="0" borderId="0" xfId="0" applyFont="1" applyAlignment="1">
      <alignment vertical="top" wrapText="1"/>
    </xf>
    <xf numFmtId="0" fontId="7" fillId="0" borderId="96" xfId="0" applyFont="1" applyBorder="1"/>
    <xf numFmtId="0" fontId="11" fillId="0" borderId="0" xfId="0" applyFont="1" applyAlignment="1">
      <alignment vertical="top" wrapText="1"/>
    </xf>
    <xf numFmtId="0" fontId="28" fillId="0" borderId="0" xfId="0" applyFont="1" applyAlignment="1">
      <alignment horizontal="left" vertical="top" wrapText="1"/>
    </xf>
    <xf numFmtId="0" fontId="2" fillId="0" borderId="0" xfId="0" applyFont="1" applyAlignment="1">
      <alignment horizontal="center"/>
    </xf>
    <xf numFmtId="0" fontId="28" fillId="0" borderId="0" xfId="0" applyFont="1"/>
    <xf numFmtId="0" fontId="2" fillId="0" borderId="0" xfId="0" applyFont="1"/>
    <xf numFmtId="0" fontId="1" fillId="0" borderId="0" xfId="0" applyFont="1" applyAlignment="1">
      <alignment horizontal="center"/>
    </xf>
    <xf numFmtId="0" fontId="7" fillId="0" borderId="14" xfId="0" applyFont="1" applyBorder="1" applyAlignment="1"/>
    <xf numFmtId="0" fontId="7" fillId="0" borderId="15" xfId="0" applyFont="1" applyBorder="1" applyAlignment="1"/>
    <xf numFmtId="0" fontId="2" fillId="0" borderId="96" xfId="0" applyFont="1" applyFill="1" applyBorder="1"/>
    <xf numFmtId="0" fontId="0" fillId="0" borderId="0" xfId="0" applyFont="1" applyFill="1" applyAlignment="1"/>
    <xf numFmtId="0" fontId="40" fillId="0" borderId="96" xfId="0" applyFont="1" applyFill="1" applyBorder="1" applyAlignment="1">
      <alignment horizontal="left"/>
    </xf>
    <xf numFmtId="0" fontId="7" fillId="0" borderId="96" xfId="0" applyFont="1" applyFill="1" applyBorder="1"/>
    <xf numFmtId="0" fontId="40" fillId="0" borderId="96" xfId="0" applyFont="1" applyFill="1" applyBorder="1"/>
    <xf numFmtId="0" fontId="2" fillId="0" borderId="96" xfId="0" applyFont="1" applyBorder="1"/>
    <xf numFmtId="0" fontId="0" fillId="0" borderId="96" xfId="0" applyFont="1" applyBorder="1" applyAlignment="1"/>
    <xf numFmtId="0" fontId="0" fillId="0" borderId="96" xfId="0" applyFont="1" applyFill="1" applyBorder="1" applyAlignment="1"/>
    <xf numFmtId="0" fontId="22" fillId="0" borderId="96" xfId="0" applyFont="1" applyBorder="1" applyAlignment="1"/>
    <xf numFmtId="0" fontId="2" fillId="2" borderId="214" xfId="0" applyFont="1" applyFill="1" applyBorder="1" applyAlignment="1">
      <alignment horizontal="right"/>
    </xf>
    <xf numFmtId="0" fontId="2" fillId="2" borderId="215" xfId="0" applyFont="1" applyFill="1" applyBorder="1"/>
    <xf numFmtId="0" fontId="2" fillId="2" borderId="215" xfId="0" applyFont="1" applyFill="1" applyBorder="1" applyAlignment="1">
      <alignment horizontal="center"/>
    </xf>
    <xf numFmtId="0" fontId="2" fillId="2" borderId="216" xfId="0" applyFont="1" applyFill="1" applyBorder="1"/>
    <xf numFmtId="0" fontId="2" fillId="0" borderId="96" xfId="0" applyFont="1" applyBorder="1" applyAlignment="1">
      <alignment horizontal="right"/>
    </xf>
    <xf numFmtId="0" fontId="7" fillId="0" borderId="96" xfId="0" applyFont="1" applyBorder="1" applyAlignment="1"/>
    <xf numFmtId="0" fontId="2" fillId="7" borderId="96" xfId="0" applyFont="1" applyFill="1" applyBorder="1"/>
    <xf numFmtId="0" fontId="11" fillId="7" borderId="96" xfId="0" applyFont="1" applyFill="1" applyBorder="1"/>
    <xf numFmtId="0" fontId="28" fillId="0" borderId="96" xfId="0" applyFont="1" applyBorder="1" applyAlignment="1">
      <alignment horizontal="left" vertical="top" wrapText="1"/>
    </xf>
    <xf numFmtId="0" fontId="143" fillId="0" borderId="96" xfId="0" applyFont="1" applyBorder="1" applyAlignment="1">
      <alignment vertical="top" wrapText="1"/>
    </xf>
    <xf numFmtId="0" fontId="0" fillId="0" borderId="96" xfId="0" applyFont="1" applyBorder="1" applyAlignment="1"/>
    <xf numFmtId="0" fontId="2" fillId="0" borderId="0" xfId="0" applyFont="1" applyAlignment="1">
      <alignment horizontal="left" vertical="top" indent="2"/>
    </xf>
    <xf numFmtId="0" fontId="4" fillId="0" borderId="0" xfId="0" applyFont="1" applyAlignment="1">
      <alignment horizontal="left" wrapText="1" indent="2"/>
    </xf>
    <xf numFmtId="0" fontId="2" fillId="0" borderId="0" xfId="0" applyFont="1" applyAlignment="1">
      <alignment horizontal="left" wrapText="1" indent="2"/>
    </xf>
    <xf numFmtId="0" fontId="4" fillId="0" borderId="0" xfId="0" applyFont="1" applyAlignment="1">
      <alignment horizontal="left" indent="2"/>
    </xf>
    <xf numFmtId="0" fontId="2" fillId="0" borderId="0" xfId="0" applyFont="1" applyAlignment="1">
      <alignment horizontal="left" indent="2"/>
    </xf>
    <xf numFmtId="0" fontId="0" fillId="0" borderId="0" xfId="0" applyFont="1" applyAlignment="1">
      <alignment horizontal="left" indent="2"/>
    </xf>
    <xf numFmtId="0" fontId="2" fillId="0" borderId="0" xfId="0" applyFont="1" applyAlignment="1">
      <alignment horizontal="left" vertical="top" wrapText="1" indent="2"/>
    </xf>
    <xf numFmtId="0" fontId="2" fillId="0" borderId="0" xfId="0" applyFont="1" applyAlignment="1">
      <alignment horizontal="left" vertical="center" indent="2"/>
    </xf>
    <xf numFmtId="167" fontId="13" fillId="0" borderId="96" xfId="0" applyNumberFormat="1" applyFont="1" applyBorder="1" applyAlignment="1">
      <alignment horizontal="left"/>
    </xf>
    <xf numFmtId="0" fontId="7" fillId="0" borderId="7" xfId="0" applyFont="1" applyBorder="1" applyAlignment="1"/>
    <xf numFmtId="0" fontId="7" fillId="0" borderId="8" xfId="0" applyFont="1" applyBorder="1" applyAlignment="1"/>
    <xf numFmtId="0" fontId="7" fillId="0" borderId="13" xfId="0" applyFont="1" applyBorder="1" applyAlignment="1"/>
    <xf numFmtId="0" fontId="65" fillId="0" borderId="6" xfId="0" applyFont="1" applyFill="1" applyBorder="1" applyAlignment="1">
      <alignment vertical="center"/>
    </xf>
    <xf numFmtId="0" fontId="1" fillId="17" borderId="94" xfId="0" applyFont="1" applyFill="1" applyBorder="1" applyAlignment="1"/>
    <xf numFmtId="0" fontId="7" fillId="0" borderId="95" xfId="0" applyFont="1" applyBorder="1" applyAlignment="1"/>
    <xf numFmtId="0" fontId="1" fillId="0" borderId="0" xfId="0" applyFont="1" applyAlignment="1"/>
    <xf numFmtId="0" fontId="7" fillId="0" borderId="158" xfId="0" applyFont="1" applyBorder="1" applyAlignment="1"/>
    <xf numFmtId="0" fontId="33" fillId="0" borderId="213" xfId="0" applyFont="1" applyBorder="1" applyAlignment="1">
      <alignment horizontal="center"/>
    </xf>
    <xf numFmtId="0" fontId="2" fillId="0" borderId="0" xfId="0" applyFont="1"/>
    <xf numFmtId="0" fontId="2" fillId="0" borderId="14" xfId="0" applyFont="1" applyBorder="1"/>
    <xf numFmtId="0" fontId="7" fillId="0" borderId="96" xfId="0" applyFont="1" applyBorder="1" applyAlignment="1">
      <alignment horizontal="left"/>
    </xf>
    <xf numFmtId="0" fontId="11" fillId="0" borderId="96" xfId="0" applyFont="1" applyBorder="1"/>
    <xf numFmtId="0" fontId="11" fillId="0" borderId="96" xfId="0" applyFont="1" applyBorder="1" applyAlignment="1">
      <alignment horizontal="right"/>
    </xf>
    <xf numFmtId="0" fontId="13" fillId="0" borderId="96" xfId="0" applyFont="1" applyBorder="1" applyAlignment="1">
      <alignment vertical="center"/>
    </xf>
    <xf numFmtId="3" fontId="13" fillId="2" borderId="213" xfId="0" applyNumberFormat="1" applyFont="1" applyFill="1" applyBorder="1" applyAlignment="1">
      <alignment horizontal="center" vertical="center"/>
    </xf>
    <xf numFmtId="0" fontId="11" fillId="0" borderId="96" xfId="0" applyFont="1" applyBorder="1" applyAlignment="1">
      <alignment horizontal="center"/>
    </xf>
    <xf numFmtId="0" fontId="14" fillId="3" borderId="24" xfId="0" applyFont="1" applyFill="1" applyBorder="1" applyAlignment="1" applyProtection="1">
      <alignment horizontal="center"/>
      <protection locked="0"/>
    </xf>
    <xf numFmtId="0" fontId="2" fillId="0" borderId="0" xfId="0" applyFont="1" applyAlignment="1" applyProtection="1">
      <alignment horizontal="left"/>
      <protection locked="0"/>
    </xf>
    <xf numFmtId="0" fontId="2" fillId="0" borderId="0" xfId="0" applyFont="1" applyProtection="1">
      <protection locked="0"/>
    </xf>
    <xf numFmtId="0" fontId="14" fillId="3" borderId="24" xfId="0" applyFont="1" applyFill="1" applyBorder="1" applyProtection="1">
      <protection locked="0"/>
    </xf>
    <xf numFmtId="0" fontId="33" fillId="3" borderId="24" xfId="0" applyFont="1" applyFill="1" applyBorder="1" applyProtection="1">
      <protection locked="0"/>
    </xf>
    <xf numFmtId="0" fontId="13" fillId="3" borderId="24" xfId="0" applyFont="1" applyFill="1" applyBorder="1" applyAlignment="1" applyProtection="1">
      <alignment horizontal="center" vertical="center"/>
      <protection locked="0"/>
    </xf>
    <xf numFmtId="0" fontId="13" fillId="3" borderId="24" xfId="0" applyFont="1" applyFill="1" applyBorder="1" applyProtection="1">
      <protection locked="0"/>
    </xf>
    <xf numFmtId="0" fontId="14" fillId="3" borderId="24" xfId="0" applyFont="1" applyFill="1" applyBorder="1" applyAlignment="1" applyProtection="1">
      <alignment horizontal="center" vertical="center"/>
      <protection locked="0"/>
    </xf>
    <xf numFmtId="0" fontId="13" fillId="3" borderId="84"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protection locked="0"/>
    </xf>
    <xf numFmtId="0" fontId="13" fillId="3" borderId="24" xfId="0" applyFont="1" applyFill="1" applyBorder="1" applyAlignment="1" applyProtection="1">
      <alignment horizontal="center" vertical="center" wrapText="1"/>
      <protection locked="0"/>
    </xf>
    <xf numFmtId="0" fontId="51" fillId="3" borderId="24" xfId="0" applyFont="1" applyFill="1" applyBorder="1" applyAlignment="1" applyProtection="1">
      <alignment horizontal="center" vertical="center"/>
      <protection locked="0"/>
    </xf>
    <xf numFmtId="0" fontId="51" fillId="3" borderId="24" xfId="0" applyFont="1" applyFill="1" applyBorder="1" applyAlignment="1" applyProtection="1">
      <alignment horizontal="center" vertical="top"/>
      <protection locked="0"/>
    </xf>
    <xf numFmtId="0" fontId="13" fillId="3" borderId="24" xfId="0" applyFont="1" applyFill="1" applyBorder="1" applyAlignment="1" applyProtection="1">
      <alignment vertical="center"/>
      <protection locked="0"/>
    </xf>
    <xf numFmtId="0" fontId="13" fillId="3" borderId="24" xfId="0" applyFont="1" applyFill="1" applyBorder="1" applyAlignment="1" applyProtection="1">
      <alignment horizontal="center"/>
      <protection locked="0"/>
    </xf>
    <xf numFmtId="0" fontId="11" fillId="0" borderId="0" xfId="0" applyFont="1" applyProtection="1">
      <protection locked="0"/>
    </xf>
    <xf numFmtId="0" fontId="11" fillId="0" borderId="0" xfId="0" applyFont="1" applyAlignment="1" applyProtection="1">
      <alignment horizontal="left" vertical="top" wrapText="1"/>
      <protection locked="0"/>
    </xf>
    <xf numFmtId="0" fontId="28" fillId="0" borderId="0" xfId="0" applyFont="1" applyProtection="1">
      <protection locked="0"/>
    </xf>
    <xf numFmtId="0" fontId="28" fillId="3" borderId="24" xfId="0" applyFont="1" applyFill="1" applyBorder="1" applyAlignment="1" applyProtection="1">
      <alignment horizontal="center" vertical="center"/>
      <protection locked="0"/>
    </xf>
    <xf numFmtId="0" fontId="28" fillId="3" borderId="24" xfId="0" applyFont="1" applyFill="1" applyBorder="1" applyProtection="1">
      <protection locked="0"/>
    </xf>
    <xf numFmtId="0" fontId="13" fillId="0" borderId="0" xfId="0" applyFont="1" applyProtection="1">
      <protection locked="0"/>
    </xf>
    <xf numFmtId="0" fontId="28" fillId="0" borderId="0" xfId="0" applyFont="1" applyAlignment="1" applyProtection="1">
      <alignment vertical="top" wrapText="1"/>
      <protection locked="0"/>
    </xf>
    <xf numFmtId="0" fontId="13" fillId="3" borderId="24" xfId="0" applyFont="1" applyFill="1" applyBorder="1" applyAlignment="1" applyProtection="1">
      <alignment vertical="top" wrapText="1"/>
      <protection locked="0"/>
    </xf>
    <xf numFmtId="0" fontId="33" fillId="3" borderId="104" xfId="0" applyFont="1" applyFill="1" applyBorder="1" applyAlignment="1" applyProtection="1">
      <alignment horizontal="left" vertical="center"/>
      <protection locked="0"/>
    </xf>
    <xf numFmtId="0" fontId="33" fillId="0" borderId="0" xfId="0" applyFont="1" applyAlignment="1" applyProtection="1">
      <alignment horizontal="center"/>
      <protection locked="0"/>
    </xf>
    <xf numFmtId="0" fontId="33" fillId="0" borderId="0" xfId="0" applyFont="1" applyAlignment="1" applyProtection="1">
      <alignment horizontal="left" vertical="top" wrapText="1"/>
      <protection locked="0"/>
    </xf>
    <xf numFmtId="0" fontId="33" fillId="3" borderId="24" xfId="0" applyFont="1" applyFill="1" applyBorder="1" applyAlignment="1" applyProtection="1">
      <alignment horizontal="center" vertical="center"/>
      <protection locked="0"/>
    </xf>
    <xf numFmtId="0" fontId="33" fillId="3" borderId="24" xfId="0" applyFont="1" applyFill="1" applyBorder="1" applyAlignment="1" applyProtection="1">
      <alignment horizontal="center"/>
      <protection locked="0"/>
    </xf>
    <xf numFmtId="0" fontId="1" fillId="0" borderId="0" xfId="0" applyFont="1" applyAlignment="1" applyProtection="1">
      <alignment horizontal="left"/>
      <protection locked="0"/>
    </xf>
    <xf numFmtId="0" fontId="51" fillId="0" borderId="0" xfId="0" applyFont="1" applyAlignment="1" applyProtection="1">
      <alignment horizontal="center" vertical="center"/>
      <protection locked="0"/>
    </xf>
    <xf numFmtId="0" fontId="14" fillId="3" borderId="104" xfId="0" applyFont="1" applyFill="1" applyBorder="1" applyProtection="1">
      <protection locked="0"/>
    </xf>
    <xf numFmtId="0" fontId="40" fillId="3" borderId="104" xfId="0" applyFont="1" applyFill="1" applyBorder="1" applyProtection="1">
      <protection locked="0"/>
    </xf>
    <xf numFmtId="49" fontId="1" fillId="0" borderId="132" xfId="0" applyNumberFormat="1" applyFont="1" applyBorder="1" applyAlignment="1">
      <alignment horizontal="right" vertical="center"/>
    </xf>
    <xf numFmtId="0" fontId="2" fillId="0" borderId="175" xfId="0" applyFont="1" applyBorder="1"/>
    <xf numFmtId="0" fontId="2" fillId="0" borderId="218" xfId="0" applyFont="1" applyBorder="1" applyAlignment="1">
      <alignment horizontal="right"/>
    </xf>
    <xf numFmtId="0" fontId="2" fillId="0" borderId="217" xfId="0" applyFont="1" applyBorder="1"/>
    <xf numFmtId="0" fontId="2" fillId="0" borderId="219" xfId="0" applyFont="1" applyBorder="1"/>
    <xf numFmtId="1" fontId="1" fillId="0" borderId="220" xfId="0" applyNumberFormat="1" applyFont="1" applyBorder="1" applyAlignment="1">
      <alignment horizontal="right"/>
    </xf>
    <xf numFmtId="0" fontId="14" fillId="3" borderId="155" xfId="0" applyFont="1" applyFill="1" applyBorder="1" applyProtection="1">
      <protection locked="0"/>
    </xf>
    <xf numFmtId="0" fontId="2" fillId="0" borderId="221" xfId="0" applyFont="1" applyBorder="1"/>
    <xf numFmtId="0" fontId="2" fillId="0" borderId="220" xfId="0" applyFont="1" applyBorder="1" applyAlignment="1">
      <alignment horizontal="right"/>
    </xf>
    <xf numFmtId="0" fontId="28" fillId="0" borderId="96" xfId="0" applyFont="1" applyBorder="1"/>
    <xf numFmtId="0" fontId="64" fillId="0" borderId="96" xfId="0" applyFont="1" applyBorder="1"/>
    <xf numFmtId="0" fontId="22" fillId="0" borderId="96" xfId="0" applyFont="1" applyBorder="1"/>
    <xf numFmtId="0" fontId="2" fillId="0" borderId="220" xfId="0" applyFont="1" applyBorder="1" applyAlignment="1">
      <alignment horizontal="right" vertical="top" wrapText="1"/>
    </xf>
    <xf numFmtId="0" fontId="2" fillId="0" borderId="96" xfId="0" applyFont="1" applyBorder="1" applyAlignment="1">
      <alignment vertical="top" wrapText="1"/>
    </xf>
    <xf numFmtId="0" fontId="2" fillId="0" borderId="96" xfId="0" applyFont="1" applyBorder="1" applyAlignment="1">
      <alignment horizontal="center"/>
    </xf>
    <xf numFmtId="0" fontId="2" fillId="0" borderId="158" xfId="0" applyFont="1" applyBorder="1" applyAlignment="1">
      <alignment horizontal="center"/>
    </xf>
    <xf numFmtId="0" fontId="40" fillId="3" borderId="155" xfId="0" applyFont="1" applyFill="1" applyBorder="1" applyProtection="1">
      <protection locked="0"/>
    </xf>
    <xf numFmtId="49" fontId="1" fillId="0" borderId="222" xfId="0" applyNumberFormat="1" applyFont="1" applyBorder="1" applyAlignment="1">
      <alignment horizontal="right" vertical="center"/>
    </xf>
    <xf numFmtId="0" fontId="2" fillId="0" borderId="223" xfId="0" applyFont="1" applyBorder="1"/>
    <xf numFmtId="0" fontId="2" fillId="0" borderId="224" xfId="0" applyFont="1" applyBorder="1"/>
    <xf numFmtId="49" fontId="1" fillId="2" borderId="132" xfId="0" applyNumberFormat="1" applyFont="1" applyFill="1" applyBorder="1" applyAlignment="1">
      <alignment horizontal="right" vertical="center"/>
    </xf>
    <xf numFmtId="0" fontId="2" fillId="2" borderId="96" xfId="0" applyFont="1" applyFill="1" applyBorder="1"/>
    <xf numFmtId="0" fontId="2" fillId="2" borderId="175" xfId="0" applyFont="1" applyFill="1" applyBorder="1"/>
    <xf numFmtId="49" fontId="1" fillId="0" borderId="218" xfId="0" applyNumberFormat="1" applyFont="1" applyBorder="1" applyAlignment="1">
      <alignment horizontal="right" vertical="center"/>
    </xf>
    <xf numFmtId="0" fontId="22" fillId="0" borderId="96" xfId="0" applyFont="1" applyBorder="1" applyAlignment="1">
      <alignment vertical="top"/>
    </xf>
    <xf numFmtId="0" fontId="2" fillId="0" borderId="222" xfId="0" applyFont="1" applyBorder="1" applyAlignment="1">
      <alignment horizontal="right"/>
    </xf>
    <xf numFmtId="0" fontId="2" fillId="0" borderId="222" xfId="0" applyFont="1" applyFill="1" applyBorder="1" applyAlignment="1">
      <alignment horizontal="right"/>
    </xf>
    <xf numFmtId="0" fontId="2" fillId="0" borderId="223" xfId="0" applyFont="1" applyFill="1" applyBorder="1"/>
    <xf numFmtId="0" fontId="40" fillId="0" borderId="223" xfId="0" applyFont="1" applyFill="1" applyBorder="1" applyAlignment="1">
      <alignment horizontal="left"/>
    </xf>
    <xf numFmtId="0" fontId="7" fillId="0" borderId="223" xfId="0" applyFont="1" applyFill="1" applyBorder="1"/>
    <xf numFmtId="0" fontId="40" fillId="0" borderId="223" xfId="0" applyFont="1" applyFill="1" applyBorder="1"/>
    <xf numFmtId="0" fontId="2" fillId="0" borderId="224" xfId="0" applyFont="1" applyFill="1" applyBorder="1"/>
    <xf numFmtId="0" fontId="2" fillId="0" borderId="218" xfId="0" applyFont="1" applyFill="1" applyBorder="1" applyAlignment="1">
      <alignment horizontal="right"/>
    </xf>
    <xf numFmtId="0" fontId="2" fillId="0" borderId="217" xfId="0" applyFont="1" applyFill="1" applyBorder="1"/>
    <xf numFmtId="0" fontId="2" fillId="0" borderId="217" xfId="0" applyFont="1" applyFill="1" applyBorder="1" applyAlignment="1">
      <alignment horizontal="center"/>
    </xf>
    <xf numFmtId="0" fontId="2" fillId="0" borderId="219" xfId="0" applyFont="1" applyFill="1" applyBorder="1"/>
    <xf numFmtId="0" fontId="2" fillId="0" borderId="220" xfId="0" applyFont="1" applyFill="1" applyBorder="1" applyAlignment="1">
      <alignment horizontal="right"/>
    </xf>
    <xf numFmtId="0" fontId="2" fillId="0" borderId="221" xfId="0" applyFont="1" applyFill="1" applyBorder="1"/>
    <xf numFmtId="0" fontId="22" fillId="0" borderId="223" xfId="0" applyFont="1" applyBorder="1" applyAlignment="1"/>
    <xf numFmtId="0" fontId="0" fillId="0" borderId="220" xfId="0" applyFont="1" applyBorder="1" applyAlignment="1"/>
    <xf numFmtId="0" fontId="0" fillId="0" borderId="221" xfId="0" applyFont="1" applyBorder="1" applyAlignment="1"/>
    <xf numFmtId="0" fontId="2" fillId="0" borderId="223" xfId="0" applyFont="1" applyBorder="1" applyAlignment="1">
      <alignment horizontal="left" wrapText="1"/>
    </xf>
    <xf numFmtId="0" fontId="2" fillId="0" borderId="224" xfId="0" applyFont="1" applyBorder="1" applyAlignment="1">
      <alignment horizontal="left" wrapText="1"/>
    </xf>
    <xf numFmtId="49" fontId="51" fillId="3" borderId="24" xfId="0" applyNumberFormat="1" applyFont="1" applyFill="1" applyBorder="1" applyAlignment="1" applyProtection="1">
      <alignment horizontal="center" vertical="center"/>
      <protection locked="0"/>
    </xf>
    <xf numFmtId="0" fontId="45" fillId="0" borderId="0" xfId="0" applyFont="1" applyAlignment="1" applyProtection="1">
      <alignment vertical="center"/>
      <protection locked="0"/>
    </xf>
    <xf numFmtId="0" fontId="2" fillId="0" borderId="71" xfId="0" applyFont="1" applyBorder="1" applyProtection="1">
      <protection locked="0"/>
    </xf>
    <xf numFmtId="0" fontId="7" fillId="0" borderId="224" xfId="0" applyFont="1" applyBorder="1" applyAlignment="1"/>
    <xf numFmtId="0" fontId="4" fillId="0" borderId="0" xfId="0" applyFont="1" applyAlignment="1" applyProtection="1">
      <alignment vertical="top" wrapText="1"/>
      <protection locked="0"/>
    </xf>
    <xf numFmtId="0" fontId="2" fillId="7" borderId="5" xfId="0" applyFont="1" applyFill="1" applyBorder="1" applyProtection="1">
      <protection locked="0"/>
    </xf>
    <xf numFmtId="0" fontId="14" fillId="3" borderId="24" xfId="0" applyFont="1" applyFill="1" applyBorder="1" applyAlignment="1" applyProtection="1">
      <alignment vertical="top"/>
      <protection locked="0"/>
    </xf>
    <xf numFmtId="0" fontId="14" fillId="7" borderId="5" xfId="0" applyFont="1" applyFill="1" applyBorder="1"/>
    <xf numFmtId="0" fontId="192" fillId="3" borderId="24" xfId="0" applyFont="1" applyFill="1" applyBorder="1" applyAlignment="1" applyProtection="1">
      <alignment vertical="top"/>
      <protection locked="0"/>
    </xf>
    <xf numFmtId="0" fontId="192" fillId="0" borderId="0" xfId="0" applyFont="1" applyAlignment="1" applyProtection="1">
      <alignment vertical="top"/>
      <protection locked="0"/>
    </xf>
    <xf numFmtId="0" fontId="33" fillId="7" borderId="5" xfId="0" applyFont="1" applyFill="1" applyBorder="1" applyProtection="1">
      <protection locked="0"/>
    </xf>
    <xf numFmtId="0" fontId="14" fillId="7" borderId="5" xfId="0" applyFont="1" applyFill="1" applyBorder="1" applyProtection="1">
      <protection locked="0"/>
    </xf>
    <xf numFmtId="0" fontId="14" fillId="0" borderId="0" xfId="0" applyFont="1" applyAlignment="1" applyProtection="1">
      <alignment vertical="top" wrapText="1"/>
      <protection locked="0"/>
    </xf>
    <xf numFmtId="0" fontId="14" fillId="7" borderId="5" xfId="0" applyFont="1" applyFill="1" applyBorder="1" applyAlignment="1">
      <alignment vertical="top" wrapText="1"/>
    </xf>
    <xf numFmtId="0" fontId="51" fillId="7" borderId="5" xfId="0" applyFont="1" applyFill="1" applyBorder="1" applyAlignment="1">
      <alignment vertical="top"/>
    </xf>
    <xf numFmtId="0" fontId="2" fillId="2" borderId="218" xfId="0" applyFont="1" applyFill="1" applyBorder="1" applyAlignment="1">
      <alignment horizontal="right"/>
    </xf>
    <xf numFmtId="0" fontId="2" fillId="2" borderId="217" xfId="0" applyFont="1" applyFill="1" applyBorder="1"/>
    <xf numFmtId="0" fontId="2" fillId="2" borderId="217" xfId="0" applyFont="1" applyFill="1" applyBorder="1" applyAlignment="1">
      <alignment horizontal="center"/>
    </xf>
    <xf numFmtId="49" fontId="1" fillId="0" borderId="96" xfId="0" applyNumberFormat="1" applyFont="1" applyBorder="1" applyAlignment="1">
      <alignment horizontal="right" vertical="center"/>
    </xf>
    <xf numFmtId="3" fontId="13" fillId="3" borderId="24" xfId="0" applyNumberFormat="1" applyFont="1" applyFill="1" applyBorder="1" applyAlignment="1" applyProtection="1">
      <alignment horizontal="center" vertical="center"/>
      <protection locked="0"/>
    </xf>
    <xf numFmtId="0" fontId="49" fillId="3" borderId="24" xfId="0" applyFont="1" applyFill="1" applyBorder="1" applyAlignment="1" applyProtection="1">
      <alignment horizontal="center" vertical="center"/>
      <protection locked="0"/>
    </xf>
    <xf numFmtId="0" fontId="28" fillId="0" borderId="0" xfId="0" applyFont="1" applyAlignment="1" applyProtection="1">
      <alignment vertical="center"/>
      <protection locked="0"/>
    </xf>
    <xf numFmtId="0" fontId="31" fillId="0" borderId="0" xfId="0" applyFont="1" applyProtection="1">
      <protection locked="0"/>
    </xf>
    <xf numFmtId="0" fontId="13" fillId="0" borderId="0" xfId="0" applyFont="1" applyAlignment="1" applyProtection="1">
      <alignment horizontal="center" vertical="center"/>
      <protection locked="0"/>
    </xf>
    <xf numFmtId="0" fontId="31" fillId="0" borderId="0" xfId="0" applyFont="1" applyAlignment="1" applyProtection="1">
      <alignment vertical="top"/>
      <protection locked="0"/>
    </xf>
    <xf numFmtId="0" fontId="31" fillId="0" borderId="0" xfId="0" applyFont="1" applyAlignment="1" applyProtection="1">
      <alignment horizontal="left" vertical="top" wrapText="1"/>
      <protection locked="0"/>
    </xf>
    <xf numFmtId="0" fontId="31" fillId="0" borderId="0" xfId="0" applyFont="1" applyAlignment="1" applyProtection="1">
      <alignment vertical="top" wrapText="1"/>
      <protection locked="0"/>
    </xf>
    <xf numFmtId="0" fontId="33" fillId="3" borderId="104" xfId="0" applyFont="1" applyFill="1" applyBorder="1" applyAlignment="1" applyProtection="1">
      <alignment horizontal="left" vertical="top" wrapText="1"/>
      <protection locked="0"/>
    </xf>
    <xf numFmtId="0" fontId="33" fillId="3" borderId="213" xfId="0" applyFont="1" applyFill="1" applyBorder="1" applyAlignment="1" applyProtection="1">
      <protection locked="0"/>
    </xf>
    <xf numFmtId="0" fontId="31" fillId="0" borderId="0" xfId="0" applyFont="1" applyAlignment="1" applyProtection="1">
      <alignment horizontal="left"/>
      <protection locked="0"/>
    </xf>
    <xf numFmtId="0" fontId="15" fillId="0" borderId="0" xfId="0" applyFont="1" applyAlignment="1" applyProtection="1">
      <alignment horizontal="left"/>
      <protection locked="0"/>
    </xf>
    <xf numFmtId="49" fontId="13" fillId="3" borderId="1" xfId="0" applyNumberFormat="1" applyFont="1" applyFill="1" applyBorder="1" applyAlignment="1" applyProtection="1">
      <alignment horizontal="center"/>
      <protection locked="0"/>
    </xf>
    <xf numFmtId="49" fontId="13" fillId="0" borderId="0" xfId="0" applyNumberFormat="1" applyFont="1" applyAlignment="1" applyProtection="1">
      <alignment horizontal="center"/>
      <protection locked="0"/>
    </xf>
    <xf numFmtId="0" fontId="13" fillId="3" borderId="1" xfId="0" applyFont="1" applyFill="1" applyBorder="1" applyAlignment="1" applyProtection="1">
      <alignment horizontal="center"/>
      <protection locked="0"/>
    </xf>
    <xf numFmtId="0" fontId="13" fillId="0" borderId="0" xfId="0" applyFont="1" applyAlignment="1" applyProtection="1">
      <alignment horizontal="center"/>
      <protection locked="0"/>
    </xf>
    <xf numFmtId="165" fontId="13" fillId="3" borderId="1" xfId="0" applyNumberFormat="1" applyFont="1" applyFill="1" applyBorder="1" applyAlignment="1" applyProtection="1">
      <alignment horizontal="center"/>
      <protection locked="0"/>
    </xf>
    <xf numFmtId="165" fontId="33" fillId="3" borderId="1" xfId="0" applyNumberFormat="1" applyFont="1" applyFill="1" applyBorder="1" applyProtection="1">
      <protection locked="0"/>
    </xf>
    <xf numFmtId="165" fontId="13" fillId="3" borderId="1" xfId="0" applyNumberFormat="1" applyFont="1" applyFill="1" applyBorder="1" applyProtection="1">
      <protection locked="0"/>
    </xf>
    <xf numFmtId="3" fontId="14" fillId="3" borderId="25" xfId="0" applyNumberFormat="1" applyFont="1" applyFill="1" applyBorder="1" applyAlignment="1" applyProtection="1">
      <alignment horizontal="right" vertical="center" wrapText="1"/>
      <protection locked="0"/>
    </xf>
    <xf numFmtId="0" fontId="14" fillId="3" borderId="1" xfId="0" applyFont="1" applyFill="1" applyBorder="1" applyProtection="1">
      <protection locked="0"/>
    </xf>
    <xf numFmtId="0" fontId="14" fillId="23" borderId="104" xfId="0" applyFont="1" applyFill="1" applyBorder="1" applyAlignment="1" applyProtection="1">
      <alignment horizontal="left"/>
      <protection locked="0"/>
    </xf>
    <xf numFmtId="0" fontId="33" fillId="0" borderId="0" xfId="0" applyFont="1" applyProtection="1">
      <protection locked="0"/>
    </xf>
    <xf numFmtId="0" fontId="33" fillId="0" borderId="0" xfId="0" applyFont="1" applyAlignment="1" applyProtection="1">
      <alignment vertical="center"/>
      <protection locked="0"/>
    </xf>
    <xf numFmtId="0" fontId="193" fillId="0" borderId="0" xfId="0" applyFont="1" applyAlignment="1" applyProtection="1">
      <alignment horizontal="left" vertical="top" wrapText="1"/>
      <protection locked="0"/>
    </xf>
    <xf numFmtId="0" fontId="14" fillId="3" borderId="104" xfId="0" applyFont="1" applyFill="1" applyBorder="1" applyAlignment="1" applyProtection="1">
      <alignment horizontal="center" vertical="top" wrapText="1"/>
      <protection locked="0"/>
    </xf>
    <xf numFmtId="0" fontId="33" fillId="0" borderId="0" xfId="0" applyFont="1" applyAlignment="1" applyProtection="1">
      <alignment vertical="top"/>
      <protection locked="0"/>
    </xf>
    <xf numFmtId="0" fontId="14" fillId="0" borderId="0" xfId="0" applyFont="1" applyProtection="1">
      <protection locked="0"/>
    </xf>
    <xf numFmtId="168" fontId="38" fillId="3" borderId="65" xfId="0" applyNumberFormat="1" applyFont="1" applyFill="1" applyBorder="1" applyAlignment="1" applyProtection="1">
      <alignment horizontal="center"/>
      <protection locked="0"/>
    </xf>
    <xf numFmtId="180" fontId="188" fillId="28" borderId="28" xfId="0" applyNumberFormat="1" applyFont="1" applyFill="1" applyBorder="1" applyAlignment="1" applyProtection="1">
      <protection locked="0"/>
    </xf>
    <xf numFmtId="180" fontId="188" fillId="28" borderId="212" xfId="0" applyNumberFormat="1" applyFont="1" applyFill="1" applyBorder="1" applyAlignment="1" applyProtection="1">
      <alignment horizontal="center" vertical="center"/>
      <protection locked="0"/>
    </xf>
    <xf numFmtId="170" fontId="38" fillId="3" borderId="131" xfId="0" applyNumberFormat="1" applyFont="1" applyFill="1" applyBorder="1" applyAlignment="1" applyProtection="1">
      <alignment horizontal="center"/>
      <protection locked="0"/>
    </xf>
    <xf numFmtId="0" fontId="38" fillId="3" borderId="1" xfId="0" applyFont="1" applyFill="1" applyBorder="1" applyProtection="1">
      <protection locked="0"/>
    </xf>
    <xf numFmtId="3" fontId="38" fillId="3" borderId="1" xfId="0" applyNumberFormat="1" applyFont="1" applyFill="1" applyBorder="1" applyAlignment="1" applyProtection="1">
      <alignment horizontal="center" vertical="center"/>
      <protection locked="0"/>
    </xf>
    <xf numFmtId="179" fontId="38" fillId="3" borderId="1" xfId="0" applyNumberFormat="1" applyFont="1" applyFill="1" applyBorder="1" applyAlignment="1" applyProtection="1">
      <alignment horizontal="center" vertical="center"/>
      <protection locked="0"/>
    </xf>
    <xf numFmtId="1" fontId="38" fillId="3" borderId="1" xfId="0" applyNumberFormat="1" applyFont="1" applyFill="1" applyBorder="1" applyAlignment="1" applyProtection="1">
      <alignment vertical="center"/>
      <protection locked="0"/>
    </xf>
    <xf numFmtId="1" fontId="38" fillId="3" borderId="1" xfId="0" applyNumberFormat="1" applyFont="1" applyFill="1" applyBorder="1" applyProtection="1">
      <protection locked="0"/>
    </xf>
    <xf numFmtId="168" fontId="38" fillId="3" borderId="185" xfId="0" applyNumberFormat="1" applyFont="1" applyFill="1" applyBorder="1" applyAlignment="1" applyProtection="1">
      <alignment horizontal="center"/>
      <protection locked="0"/>
    </xf>
    <xf numFmtId="170" fontId="38" fillId="3" borderId="101" xfId="0" applyNumberFormat="1" applyFont="1" applyFill="1" applyBorder="1" applyAlignment="1" applyProtection="1">
      <alignment horizontal="center"/>
      <protection locked="0"/>
    </xf>
    <xf numFmtId="0" fontId="38" fillId="3" borderId="109" xfId="0" applyFont="1" applyFill="1" applyBorder="1" applyProtection="1">
      <protection locked="0"/>
    </xf>
    <xf numFmtId="3" fontId="38" fillId="3" borderId="109" xfId="0" applyNumberFormat="1" applyFont="1" applyFill="1" applyBorder="1" applyAlignment="1" applyProtection="1">
      <alignment horizontal="center" vertical="center"/>
      <protection locked="0"/>
    </xf>
    <xf numFmtId="179" fontId="38" fillId="3" borderId="109" xfId="0" applyNumberFormat="1" applyFont="1" applyFill="1" applyBorder="1" applyAlignment="1" applyProtection="1">
      <alignment horizontal="center" vertical="center"/>
      <protection locked="0"/>
    </xf>
    <xf numFmtId="1" fontId="38" fillId="3" borderId="109" xfId="0" applyNumberFormat="1" applyFont="1" applyFill="1" applyBorder="1" applyProtection="1">
      <protection locked="0"/>
    </xf>
    <xf numFmtId="37" fontId="38" fillId="3" borderId="1" xfId="0" applyNumberFormat="1" applyFont="1" applyFill="1" applyBorder="1" applyAlignment="1" applyProtection="1">
      <alignment vertical="center"/>
      <protection locked="0"/>
    </xf>
    <xf numFmtId="37" fontId="38" fillId="3" borderId="109" xfId="0" applyNumberFormat="1" applyFont="1" applyFill="1" applyBorder="1" applyAlignment="1" applyProtection="1">
      <alignment vertical="center"/>
      <protection locked="0"/>
    </xf>
    <xf numFmtId="165" fontId="33" fillId="3" borderId="76" xfId="0" applyNumberFormat="1" applyFont="1" applyFill="1" applyBorder="1" applyAlignment="1" applyProtection="1">
      <alignment horizontal="right" vertical="center"/>
      <protection locked="0"/>
    </xf>
    <xf numFmtId="165" fontId="33" fillId="3" borderId="66" xfId="0" applyNumberFormat="1" applyFont="1" applyFill="1" applyBorder="1" applyAlignment="1" applyProtection="1">
      <alignment horizontal="right" vertical="center"/>
      <protection locked="0"/>
    </xf>
    <xf numFmtId="10" fontId="38" fillId="3" borderId="92" xfId="0" applyNumberFormat="1" applyFont="1" applyFill="1" applyBorder="1" applyAlignment="1" applyProtection="1">
      <alignment vertical="center"/>
      <protection locked="0"/>
    </xf>
    <xf numFmtId="165" fontId="38" fillId="3" borderId="73" xfId="0" applyNumberFormat="1" applyFont="1" applyFill="1" applyBorder="1" applyAlignment="1" applyProtection="1">
      <alignment horizontal="right" vertical="center"/>
      <protection locked="0"/>
    </xf>
    <xf numFmtId="0" fontId="88" fillId="3" borderId="103" xfId="0" applyFont="1" applyFill="1" applyBorder="1" applyAlignment="1" applyProtection="1">
      <alignment horizontal="center" vertical="center"/>
      <protection locked="0"/>
    </xf>
    <xf numFmtId="0" fontId="14" fillId="3" borderId="76" xfId="0" applyFont="1" applyFill="1" applyBorder="1" applyAlignment="1" applyProtection="1">
      <alignment horizontal="center" vertical="center"/>
      <protection locked="0"/>
    </xf>
    <xf numFmtId="0" fontId="33" fillId="3" borderId="131" xfId="0" applyFont="1" applyFill="1" applyBorder="1" applyAlignment="1" applyProtection="1">
      <alignment horizontal="center"/>
      <protection locked="0"/>
    </xf>
    <xf numFmtId="0" fontId="33" fillId="3" borderId="1" xfId="0" applyFont="1" applyFill="1" applyBorder="1" applyAlignment="1" applyProtection="1">
      <alignment horizontal="center"/>
      <protection locked="0"/>
    </xf>
    <xf numFmtId="0" fontId="14" fillId="3" borderId="131"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84" xfId="0" applyFont="1" applyFill="1" applyBorder="1" applyAlignment="1" applyProtection="1">
      <alignment horizontal="center"/>
      <protection locked="0"/>
    </xf>
    <xf numFmtId="44" fontId="14" fillId="3" borderId="84" xfId="0" applyNumberFormat="1" applyFont="1" applyFill="1" applyBorder="1" applyAlignment="1" applyProtection="1">
      <alignment horizontal="center" wrapText="1"/>
      <protection locked="0"/>
    </xf>
    <xf numFmtId="166" fontId="14" fillId="3" borderId="84" xfId="0" applyNumberFormat="1" applyFont="1" applyFill="1" applyBorder="1" applyAlignment="1" applyProtection="1">
      <alignment horizontal="center" wrapText="1"/>
      <protection locked="0"/>
    </xf>
    <xf numFmtId="44" fontId="14" fillId="3" borderId="1" xfId="0" applyNumberFormat="1" applyFont="1" applyFill="1" applyBorder="1" applyAlignment="1" applyProtection="1">
      <alignment horizontal="center" wrapText="1"/>
      <protection locked="0"/>
    </xf>
    <xf numFmtId="166" fontId="14" fillId="3" borderId="1" xfId="0" applyNumberFormat="1" applyFont="1" applyFill="1" applyBorder="1" applyAlignment="1" applyProtection="1">
      <alignment horizontal="center" wrapText="1"/>
      <protection locked="0"/>
    </xf>
    <xf numFmtId="0" fontId="7" fillId="0" borderId="37" xfId="0" applyFont="1" applyBorder="1" applyAlignment="1"/>
    <xf numFmtId="0" fontId="7" fillId="0" borderId="42" xfId="0" applyFont="1" applyBorder="1" applyAlignment="1"/>
    <xf numFmtId="0" fontId="7" fillId="0" borderId="22" xfId="0" applyFont="1" applyBorder="1" applyAlignment="1"/>
    <xf numFmtId="3" fontId="14" fillId="3" borderId="25" xfId="0" applyNumberFormat="1" applyFont="1" applyFill="1" applyBorder="1" applyProtection="1">
      <protection locked="0"/>
    </xf>
    <xf numFmtId="3" fontId="14" fillId="3" borderId="107" xfId="0" applyNumberFormat="1" applyFont="1" applyFill="1" applyBorder="1" applyProtection="1">
      <protection locked="0"/>
    </xf>
    <xf numFmtId="3" fontId="14" fillId="3" borderId="107" xfId="0" applyNumberFormat="1" applyFont="1" applyFill="1" applyBorder="1" applyAlignment="1" applyProtection="1">
      <alignment horizontal="center"/>
      <protection locked="0"/>
    </xf>
    <xf numFmtId="3" fontId="14" fillId="3" borderId="25" xfId="0" applyNumberFormat="1" applyFont="1" applyFill="1" applyBorder="1" applyAlignment="1" applyProtection="1">
      <alignment horizontal="center"/>
      <protection locked="0"/>
    </xf>
    <xf numFmtId="42" fontId="14" fillId="3" borderId="83" xfId="0" applyNumberFormat="1" applyFont="1" applyFill="1" applyBorder="1" applyProtection="1">
      <protection locked="0"/>
    </xf>
    <xf numFmtId="166" fontId="14" fillId="3" borderId="83" xfId="0" applyNumberFormat="1" applyFont="1" applyFill="1" applyBorder="1" applyProtection="1">
      <protection locked="0"/>
    </xf>
    <xf numFmtId="10" fontId="14" fillId="3" borderId="25" xfId="0" applyNumberFormat="1" applyFont="1" applyFill="1" applyBorder="1" applyProtection="1">
      <protection locked="0"/>
    </xf>
    <xf numFmtId="166" fontId="14" fillId="3" borderId="107" xfId="0" applyNumberFormat="1" applyFont="1" applyFill="1" applyBorder="1" applyAlignment="1" applyProtection="1">
      <alignment horizontal="center"/>
      <protection locked="0"/>
    </xf>
    <xf numFmtId="6" fontId="33" fillId="3" borderId="92" xfId="0" applyNumberFormat="1" applyFont="1" applyFill="1" applyBorder="1" applyProtection="1">
      <protection locked="0"/>
    </xf>
    <xf numFmtId="6" fontId="33" fillId="3" borderId="25" xfId="0" applyNumberFormat="1" applyFont="1" applyFill="1" applyBorder="1" applyProtection="1">
      <protection locked="0"/>
    </xf>
    <xf numFmtId="6" fontId="33" fillId="3" borderId="198" xfId="0" applyNumberFormat="1" applyFont="1" applyFill="1" applyBorder="1" applyProtection="1">
      <protection locked="0"/>
    </xf>
    <xf numFmtId="6" fontId="33" fillId="3" borderId="184" xfId="0" applyNumberFormat="1" applyFont="1" applyFill="1" applyBorder="1" applyProtection="1">
      <protection locked="0"/>
    </xf>
    <xf numFmtId="6" fontId="33" fillId="3" borderId="200" xfId="0" applyNumberFormat="1" applyFont="1" applyFill="1" applyBorder="1" applyProtection="1">
      <protection locked="0"/>
    </xf>
    <xf numFmtId="6" fontId="33" fillId="3" borderId="146" xfId="0" applyNumberFormat="1" applyFont="1" applyFill="1" applyBorder="1" applyProtection="1">
      <protection locked="0"/>
    </xf>
    <xf numFmtId="6" fontId="33" fillId="3" borderId="201" xfId="0" applyNumberFormat="1" applyFont="1" applyFill="1" applyBorder="1" applyProtection="1">
      <protection locked="0"/>
    </xf>
    <xf numFmtId="38" fontId="33" fillId="3" borderId="200" xfId="0" applyNumberFormat="1" applyFont="1" applyFill="1" applyBorder="1" applyProtection="1">
      <protection locked="0"/>
    </xf>
    <xf numFmtId="38" fontId="33" fillId="3" borderId="146" xfId="0" applyNumberFormat="1" applyFont="1" applyFill="1" applyBorder="1" applyProtection="1">
      <protection locked="0"/>
    </xf>
    <xf numFmtId="38" fontId="33" fillId="3" borderId="201" xfId="0" applyNumberFormat="1" applyFont="1" applyFill="1" applyBorder="1" applyProtection="1">
      <protection locked="0"/>
    </xf>
    <xf numFmtId="38" fontId="33" fillId="3" borderId="203" xfId="0" applyNumberFormat="1" applyFont="1" applyFill="1" applyBorder="1" applyProtection="1">
      <protection locked="0"/>
    </xf>
    <xf numFmtId="38" fontId="33" fillId="3" borderId="204" xfId="0" applyNumberFormat="1" applyFont="1" applyFill="1" applyBorder="1" applyProtection="1">
      <protection locked="0"/>
    </xf>
    <xf numFmtId="38" fontId="33" fillId="3" borderId="202" xfId="0" applyNumberFormat="1" applyFont="1" applyFill="1" applyBorder="1" applyProtection="1">
      <protection locked="0"/>
    </xf>
    <xf numFmtId="38" fontId="33" fillId="3" borderId="205" xfId="0" applyNumberFormat="1" applyFont="1" applyFill="1" applyBorder="1" applyProtection="1">
      <protection locked="0"/>
    </xf>
    <xf numFmtId="38" fontId="33" fillId="3" borderId="206" xfId="0" applyNumberFormat="1" applyFont="1" applyFill="1" applyBorder="1" applyProtection="1">
      <protection locked="0"/>
    </xf>
    <xf numFmtId="38" fontId="33" fillId="3" borderId="207" xfId="0" applyNumberFormat="1" applyFont="1" applyFill="1" applyBorder="1" applyProtection="1">
      <protection locked="0"/>
    </xf>
    <xf numFmtId="38" fontId="33" fillId="3" borderId="209" xfId="0" applyNumberFormat="1" applyFont="1" applyFill="1" applyBorder="1" applyProtection="1">
      <protection locked="0"/>
    </xf>
    <xf numFmtId="38" fontId="33" fillId="3" borderId="104" xfId="0" applyNumberFormat="1" applyFont="1" applyFill="1" applyBorder="1" applyProtection="1">
      <protection locked="0"/>
    </xf>
    <xf numFmtId="38" fontId="33" fillId="3" borderId="31" xfId="0" applyNumberFormat="1" applyFont="1" applyFill="1" applyBorder="1" applyProtection="1">
      <protection locked="0"/>
    </xf>
    <xf numFmtId="0" fontId="1" fillId="0" borderId="96" xfId="0" applyFont="1" applyBorder="1" applyAlignment="1">
      <alignment wrapText="1"/>
    </xf>
    <xf numFmtId="0" fontId="1" fillId="0" borderId="96" xfId="0" applyFont="1" applyBorder="1" applyAlignment="1">
      <alignment horizontal="center" vertical="center"/>
    </xf>
    <xf numFmtId="0" fontId="33" fillId="3" borderId="199" xfId="0" applyFont="1" applyFill="1" applyBorder="1" applyAlignment="1" applyProtection="1">
      <alignment wrapText="1"/>
      <protection locked="0"/>
    </xf>
    <xf numFmtId="0" fontId="33" fillId="3" borderId="208" xfId="0" applyFont="1" applyFill="1" applyBorder="1" applyAlignment="1" applyProtection="1">
      <alignment wrapText="1"/>
      <protection locked="0"/>
    </xf>
    <xf numFmtId="0" fontId="33" fillId="3" borderId="1" xfId="0" applyFont="1" applyFill="1" applyBorder="1" applyAlignment="1" applyProtection="1">
      <alignment vertical="center"/>
      <protection locked="0"/>
    </xf>
    <xf numFmtId="44" fontId="33" fillId="3" borderId="1" xfId="0" applyNumberFormat="1" applyFont="1" applyFill="1" applyBorder="1" applyAlignment="1" applyProtection="1">
      <alignment vertical="center"/>
      <protection locked="0"/>
    </xf>
    <xf numFmtId="166" fontId="33" fillId="3" borderId="1" xfId="0" applyNumberFormat="1" applyFont="1" applyFill="1" applyBorder="1" applyAlignment="1" applyProtection="1">
      <alignment vertical="center"/>
      <protection locked="0"/>
    </xf>
    <xf numFmtId="0" fontId="11" fillId="3" borderId="25" xfId="0" applyFont="1" applyFill="1" applyBorder="1" applyProtection="1">
      <protection locked="0"/>
    </xf>
    <xf numFmtId="0" fontId="33" fillId="3" borderId="25" xfId="0" applyFont="1" applyFill="1" applyBorder="1" applyProtection="1">
      <protection locked="0"/>
    </xf>
    <xf numFmtId="0" fontId="11" fillId="3" borderId="104" xfId="0" applyFont="1" applyFill="1" applyBorder="1" applyProtection="1">
      <protection locked="0"/>
    </xf>
    <xf numFmtId="0" fontId="33" fillId="3" borderId="5" xfId="0" applyFont="1" applyFill="1" applyBorder="1" applyAlignment="1" applyProtection="1">
      <alignment wrapText="1"/>
      <protection locked="0"/>
    </xf>
    <xf numFmtId="3" fontId="33" fillId="3" borderId="1" xfId="0" applyNumberFormat="1" applyFont="1" applyFill="1" applyBorder="1" applyProtection="1">
      <protection locked="0"/>
    </xf>
    <xf numFmtId="3" fontId="33" fillId="3" borderId="130" xfId="0" applyNumberFormat="1" applyFont="1" applyFill="1" applyBorder="1" applyProtection="1">
      <protection locked="0"/>
    </xf>
    <xf numFmtId="3" fontId="33" fillId="3" borderId="2" xfId="0" applyNumberFormat="1" applyFont="1" applyFill="1" applyBorder="1" applyProtection="1">
      <protection locked="0"/>
    </xf>
    <xf numFmtId="3" fontId="33" fillId="3" borderId="89" xfId="0" applyNumberFormat="1" applyFont="1" applyFill="1" applyBorder="1" applyProtection="1">
      <protection locked="0"/>
    </xf>
    <xf numFmtId="0" fontId="31" fillId="3" borderId="1" xfId="0" applyFont="1" applyFill="1" applyBorder="1" applyProtection="1">
      <protection locked="0"/>
    </xf>
    <xf numFmtId="0" fontId="33" fillId="3" borderId="210" xfId="0" applyFont="1" applyFill="1" applyBorder="1" applyAlignment="1" applyProtection="1">
      <alignment horizontal="left" vertical="top"/>
      <protection locked="0"/>
    </xf>
    <xf numFmtId="0" fontId="11" fillId="3" borderId="104" xfId="0" applyFont="1" applyFill="1" applyBorder="1" applyAlignment="1" applyProtection="1">
      <alignment horizontal="left" vertical="top"/>
      <protection locked="0"/>
    </xf>
    <xf numFmtId="0" fontId="11" fillId="3" borderId="209" xfId="0" applyFont="1" applyFill="1" applyBorder="1" applyAlignment="1" applyProtection="1">
      <alignment horizontal="left" vertical="top"/>
      <protection locked="0"/>
    </xf>
    <xf numFmtId="164" fontId="33" fillId="3" borderId="1" xfId="0" applyNumberFormat="1" applyFont="1" applyFill="1" applyBorder="1" applyProtection="1">
      <protection locked="0"/>
    </xf>
    <xf numFmtId="3" fontId="33" fillId="3" borderId="88" xfId="0" applyNumberFormat="1" applyFont="1" applyFill="1" applyBorder="1" applyProtection="1">
      <protection locked="0"/>
    </xf>
    <xf numFmtId="0" fontId="60" fillId="3" borderId="5" xfId="0" applyFont="1" applyFill="1" applyBorder="1" applyAlignment="1" applyProtection="1">
      <alignment wrapText="1"/>
      <protection locked="0"/>
    </xf>
    <xf numFmtId="0" fontId="195" fillId="0" borderId="5" xfId="0" applyFont="1" applyFill="1" applyBorder="1" applyAlignment="1">
      <alignment wrapText="1"/>
    </xf>
    <xf numFmtId="9" fontId="33" fillId="3" borderId="1" xfId="0" applyNumberFormat="1" applyFont="1" applyFill="1" applyBorder="1" applyAlignment="1" applyProtection="1">
      <alignment horizontal="right"/>
      <protection locked="0"/>
    </xf>
    <xf numFmtId="9" fontId="33" fillId="3" borderId="1" xfId="0" applyNumberFormat="1" applyFont="1" applyFill="1" applyBorder="1" applyProtection="1">
      <protection locked="0"/>
    </xf>
    <xf numFmtId="10" fontId="33" fillId="3" borderId="1" xfId="0" applyNumberFormat="1" applyFont="1" applyFill="1" applyBorder="1" applyProtection="1">
      <protection locked="0"/>
    </xf>
    <xf numFmtId="10" fontId="33" fillId="3" borderId="1" xfId="0" applyNumberFormat="1" applyFont="1" applyFill="1" applyBorder="1" applyAlignment="1" applyProtection="1">
      <alignment horizontal="right"/>
      <protection locked="0"/>
    </xf>
    <xf numFmtId="3" fontId="14" fillId="3" borderId="24" xfId="0" applyNumberFormat="1" applyFont="1" applyFill="1" applyBorder="1" applyAlignment="1" applyProtection="1">
      <alignment horizontal="center" vertical="center"/>
      <protection locked="0"/>
    </xf>
    <xf numFmtId="0" fontId="14" fillId="3" borderId="65" xfId="0" applyFont="1" applyFill="1" applyBorder="1" applyProtection="1">
      <protection locked="0"/>
    </xf>
    <xf numFmtId="1" fontId="14" fillId="3" borderId="1" xfId="0" applyNumberFormat="1" applyFont="1" applyFill="1" applyBorder="1" applyAlignment="1" applyProtection="1">
      <alignment horizontal="center"/>
      <protection locked="0"/>
    </xf>
    <xf numFmtId="0" fontId="14" fillId="3" borderId="66" xfId="0" applyFont="1" applyFill="1" applyBorder="1" applyProtection="1">
      <protection locked="0"/>
    </xf>
    <xf numFmtId="0" fontId="45" fillId="3" borderId="66" xfId="0" applyFont="1" applyFill="1" applyBorder="1" applyProtection="1">
      <protection locked="0"/>
    </xf>
    <xf numFmtId="0" fontId="51" fillId="3" borderId="24" xfId="0" applyFont="1" applyFill="1" applyBorder="1" applyAlignment="1" applyProtection="1">
      <alignment horizontal="center"/>
      <protection locked="0"/>
    </xf>
    <xf numFmtId="49" fontId="13" fillId="3" borderId="24" xfId="0" applyNumberFormat="1" applyFont="1" applyFill="1" applyBorder="1" applyAlignment="1" applyProtection="1">
      <alignment horizontal="center" vertical="center"/>
      <protection locked="0"/>
    </xf>
    <xf numFmtId="0" fontId="6" fillId="0" borderId="96" xfId="0" applyFont="1" applyFill="1" applyBorder="1" applyAlignment="1">
      <alignment horizontal="center" vertical="center"/>
    </xf>
    <xf numFmtId="0" fontId="14" fillId="0" borderId="96" xfId="0" applyFont="1" applyBorder="1"/>
    <xf numFmtId="0" fontId="2" fillId="0" borderId="218" xfId="0" applyFont="1" applyBorder="1"/>
    <xf numFmtId="0" fontId="14" fillId="0" borderId="217" xfId="0" applyFont="1" applyBorder="1"/>
    <xf numFmtId="0" fontId="2" fillId="0" borderId="217" xfId="0" applyFont="1" applyBorder="1" applyAlignment="1">
      <alignment horizontal="center"/>
    </xf>
    <xf numFmtId="0" fontId="11" fillId="0" borderId="217" xfId="0" applyFont="1" applyBorder="1"/>
    <xf numFmtId="0" fontId="11" fillId="0" borderId="219" xfId="0" applyFont="1" applyBorder="1"/>
    <xf numFmtId="0" fontId="2" fillId="0" borderId="220" xfId="0" applyFont="1" applyBorder="1"/>
    <xf numFmtId="0" fontId="11" fillId="0" borderId="221" xfId="0" applyFont="1" applyBorder="1"/>
    <xf numFmtId="0" fontId="2" fillId="0" borderId="222" xfId="0" applyFont="1" applyBorder="1"/>
    <xf numFmtId="0" fontId="14" fillId="0" borderId="223" xfId="0" applyFont="1" applyBorder="1"/>
    <xf numFmtId="0" fontId="11" fillId="0" borderId="224" xfId="0" applyFont="1" applyBorder="1"/>
    <xf numFmtId="0" fontId="45" fillId="0" borderId="96" xfId="0" applyFont="1" applyBorder="1"/>
    <xf numFmtId="0" fontId="4" fillId="0" borderId="96" xfId="0" applyFont="1" applyBorder="1"/>
    <xf numFmtId="49" fontId="1" fillId="0" borderId="96" xfId="0" applyNumberFormat="1" applyFont="1" applyBorder="1" applyAlignment="1">
      <alignment horizontal="center" vertical="center"/>
    </xf>
    <xf numFmtId="49" fontId="1" fillId="0" borderId="220" xfId="0" applyNumberFormat="1" applyFont="1" applyBorder="1" applyAlignment="1">
      <alignment horizontal="center" vertical="center"/>
    </xf>
    <xf numFmtId="0" fontId="7" fillId="0" borderId="221" xfId="0" applyFont="1" applyBorder="1" applyAlignment="1"/>
    <xf numFmtId="0" fontId="11" fillId="0" borderId="223" xfId="0" applyFont="1" applyBorder="1"/>
    <xf numFmtId="0" fontId="14" fillId="3" borderId="225" xfId="0" applyFont="1" applyFill="1" applyBorder="1" applyAlignment="1" applyProtection="1">
      <alignment horizontal="center"/>
      <protection locked="0"/>
    </xf>
    <xf numFmtId="0" fontId="14" fillId="3" borderId="225" xfId="0" applyFont="1" applyFill="1" applyBorder="1" applyProtection="1">
      <protection locked="0"/>
    </xf>
    <xf numFmtId="0" fontId="14" fillId="3" borderId="223" xfId="0" applyFont="1" applyFill="1" applyBorder="1" applyProtection="1">
      <protection locked="0"/>
    </xf>
    <xf numFmtId="0" fontId="14" fillId="3" borderId="229" xfId="0" applyFont="1" applyFill="1" applyBorder="1" applyProtection="1">
      <protection locked="0"/>
    </xf>
    <xf numFmtId="0" fontId="2" fillId="0" borderId="132" xfId="0" applyFont="1" applyBorder="1"/>
    <xf numFmtId="0" fontId="14" fillId="3" borderId="112" xfId="0" applyFont="1" applyFill="1" applyBorder="1"/>
    <xf numFmtId="0" fontId="51" fillId="0" borderId="96" xfId="0" applyFont="1" applyBorder="1"/>
    <xf numFmtId="0" fontId="0" fillId="0" borderId="0" xfId="0" applyFont="1" applyAlignment="1"/>
    <xf numFmtId="0" fontId="2" fillId="0" borderId="0" xfId="0" applyFont="1" applyAlignment="1">
      <alignment horizontal="center"/>
    </xf>
    <xf numFmtId="0" fontId="2" fillId="0" borderId="0" xfId="0" applyFont="1" applyAlignment="1">
      <alignment horizontal="left"/>
    </xf>
    <xf numFmtId="0" fontId="32" fillId="0" borderId="14" xfId="0" applyFont="1" applyBorder="1" applyAlignment="1">
      <alignment horizontal="left"/>
    </xf>
    <xf numFmtId="0" fontId="2" fillId="0" borderId="0" xfId="0" applyFont="1"/>
    <xf numFmtId="0" fontId="0" fillId="0" borderId="0" xfId="0" applyFont="1" applyAlignment="1" applyProtection="1">
      <protection locked="0"/>
    </xf>
    <xf numFmtId="0" fontId="31" fillId="0" borderId="0" xfId="0" applyFont="1"/>
    <xf numFmtId="0" fontId="31" fillId="0" borderId="14" xfId="0" applyFont="1" applyBorder="1" applyAlignment="1">
      <alignment horizontal="left" vertical="top"/>
    </xf>
    <xf numFmtId="0" fontId="7" fillId="0" borderId="0" xfId="0" applyFont="1" applyAlignment="1"/>
    <xf numFmtId="0" fontId="196" fillId="0" borderId="0" xfId="0" applyFont="1" applyAlignment="1">
      <alignment vertical="center"/>
    </xf>
    <xf numFmtId="0" fontId="197" fillId="0" borderId="0" xfId="0" applyFont="1"/>
    <xf numFmtId="0" fontId="195" fillId="0" borderId="0" xfId="0" applyFont="1"/>
    <xf numFmtId="0" fontId="198" fillId="0" borderId="0" xfId="0" applyFont="1"/>
    <xf numFmtId="0" fontId="195" fillId="0" borderId="0" xfId="0" applyFont="1" applyAlignment="1">
      <alignment vertical="center"/>
    </xf>
    <xf numFmtId="0" fontId="195" fillId="0" borderId="0" xfId="0" applyFont="1" applyAlignment="1">
      <alignment vertical="top" wrapText="1"/>
    </xf>
    <xf numFmtId="0" fontId="199" fillId="0" borderId="0" xfId="0" applyFont="1" applyAlignment="1">
      <alignment vertical="top" wrapText="1"/>
    </xf>
    <xf numFmtId="0" fontId="195" fillId="0" borderId="0" xfId="0" applyFont="1" applyAlignment="1">
      <alignment horizontal="left" vertical="top" wrapText="1"/>
    </xf>
    <xf numFmtId="0" fontId="195" fillId="0" borderId="0" xfId="0" applyFont="1" applyAlignment="1">
      <alignment wrapText="1"/>
    </xf>
    <xf numFmtId="0" fontId="195" fillId="0" borderId="0" xfId="0" applyFont="1" applyAlignment="1">
      <alignment vertical="center" wrapText="1"/>
    </xf>
    <xf numFmtId="49" fontId="198" fillId="0" borderId="0" xfId="0" applyNumberFormat="1" applyFont="1" applyAlignment="1">
      <alignment horizontal="center" vertical="center"/>
    </xf>
    <xf numFmtId="0" fontId="200" fillId="0" borderId="0" xfId="0" applyFont="1"/>
    <xf numFmtId="49" fontId="198" fillId="0" borderId="0" xfId="0" applyNumberFormat="1" applyFont="1"/>
    <xf numFmtId="0" fontId="0" fillId="0" borderId="0" xfId="0"/>
    <xf numFmtId="0" fontId="195" fillId="0" borderId="0" xfId="0" applyFont="1" applyProtection="1"/>
    <xf numFmtId="0" fontId="203" fillId="0" borderId="96" xfId="0" applyFont="1" applyFill="1" applyBorder="1" applyAlignment="1" applyProtection="1">
      <alignment vertical="top" wrapText="1"/>
      <protection locked="0"/>
    </xf>
    <xf numFmtId="0" fontId="2" fillId="17" borderId="5" xfId="0" applyFont="1" applyFill="1" applyBorder="1" applyProtection="1">
      <protection locked="0"/>
    </xf>
    <xf numFmtId="0" fontId="2" fillId="0" borderId="96" xfId="0" applyFont="1" applyBorder="1" applyProtection="1">
      <protection locked="0"/>
    </xf>
    <xf numFmtId="0" fontId="11" fillId="0" borderId="96" xfId="0" applyFont="1" applyBorder="1" applyProtection="1">
      <protection locked="0"/>
    </xf>
    <xf numFmtId="0" fontId="11" fillId="17" borderId="5" xfId="0" applyFont="1" applyFill="1" applyBorder="1" applyProtection="1">
      <protection locked="0"/>
    </xf>
    <xf numFmtId="0" fontId="189" fillId="0" borderId="0" xfId="0" applyFont="1" applyAlignment="1"/>
    <xf numFmtId="0" fontId="31" fillId="3" borderId="24" xfId="0" applyFont="1" applyFill="1" applyBorder="1" applyProtection="1">
      <protection locked="0"/>
    </xf>
    <xf numFmtId="0" fontId="204" fillId="0" borderId="0" xfId="0" applyFont="1" applyAlignment="1">
      <alignment vertical="center"/>
    </xf>
    <xf numFmtId="0" fontId="7" fillId="0" borderId="14" xfId="0" applyFont="1" applyBorder="1" applyAlignment="1">
      <alignment horizontal="left"/>
    </xf>
    <xf numFmtId="0" fontId="205" fillId="0" borderId="0" xfId="0" applyFont="1" applyAlignment="1">
      <alignment vertical="top"/>
    </xf>
    <xf numFmtId="0" fontId="31" fillId="0" borderId="14" xfId="0" applyNumberFormat="1" applyFont="1" applyBorder="1" applyAlignment="1">
      <alignment horizontal="left" vertical="top"/>
    </xf>
    <xf numFmtId="0" fontId="14" fillId="3" borderId="28" xfId="0" applyFont="1" applyFill="1" applyBorder="1" applyAlignment="1">
      <alignment horizontal="center"/>
    </xf>
    <xf numFmtId="0" fontId="7" fillId="0" borderId="29" xfId="0" applyFont="1" applyBorder="1"/>
    <xf numFmtId="0" fontId="7" fillId="0" borderId="30" xfId="0" applyFont="1" applyBorder="1"/>
    <xf numFmtId="0" fontId="45" fillId="10" borderId="28" xfId="0" applyFont="1" applyFill="1" applyBorder="1" applyAlignment="1">
      <alignment horizontal="center"/>
    </xf>
    <xf numFmtId="0" fontId="14" fillId="3" borderId="6" xfId="0" applyFont="1" applyFill="1" applyBorder="1" applyAlignment="1">
      <alignment vertical="top" wrapText="1"/>
    </xf>
    <xf numFmtId="0" fontId="7" fillId="0" borderId="7" xfId="0" applyFont="1" applyBorder="1"/>
    <xf numFmtId="0" fontId="7" fillId="0" borderId="8" xfId="0" applyFont="1" applyBorder="1"/>
    <xf numFmtId="0" fontId="7" fillId="0" borderId="18" xfId="0" applyFont="1" applyBorder="1"/>
    <xf numFmtId="0" fontId="0" fillId="0" borderId="0" xfId="0" applyFont="1" applyAlignment="1"/>
    <xf numFmtId="0" fontId="7" fillId="0" borderId="23" xfId="0" applyFont="1" applyBorder="1"/>
    <xf numFmtId="0" fontId="7" fillId="0" borderId="13" xfId="0" applyFont="1" applyBorder="1"/>
    <xf numFmtId="0" fontId="7" fillId="0" borderId="14" xfId="0" applyFont="1" applyBorder="1"/>
    <xf numFmtId="0" fontId="7" fillId="0" borderId="15" xfId="0" applyFont="1" applyBorder="1"/>
    <xf numFmtId="0" fontId="33" fillId="3" borderId="28" xfId="0" applyFont="1" applyFill="1" applyBorder="1" applyAlignment="1">
      <alignment horizontal="left" vertical="top"/>
    </xf>
    <xf numFmtId="166" fontId="14" fillId="3" borderId="28" xfId="0" applyNumberFormat="1" applyFont="1" applyFill="1" applyBorder="1"/>
    <xf numFmtId="10" fontId="14" fillId="3" borderId="28" xfId="0" applyNumberFormat="1" applyFont="1" applyFill="1" applyBorder="1" applyAlignment="1">
      <alignment horizontal="center"/>
    </xf>
    <xf numFmtId="0" fontId="56" fillId="0" borderId="28" xfId="0" applyFont="1" applyBorder="1" applyAlignment="1">
      <alignment horizontal="center" wrapText="1"/>
    </xf>
    <xf numFmtId="0" fontId="1" fillId="2" borderId="57" xfId="0" applyFont="1" applyFill="1" applyBorder="1"/>
    <xf numFmtId="0" fontId="7" fillId="0" borderId="58" xfId="0" applyFont="1" applyBorder="1"/>
    <xf numFmtId="0" fontId="14" fillId="3" borderId="28" xfId="0" applyFont="1" applyFill="1" applyBorder="1" applyAlignment="1">
      <alignment horizontal="left" wrapText="1"/>
    </xf>
    <xf numFmtId="165" fontId="2" fillId="2" borderId="28" xfId="0" applyNumberFormat="1" applyFont="1" applyFill="1" applyBorder="1" applyAlignment="1">
      <alignment horizontal="center"/>
    </xf>
    <xf numFmtId="0" fontId="2" fillId="2" borderId="28" xfId="0" applyFont="1" applyFill="1" applyBorder="1" applyAlignment="1">
      <alignment horizontal="center"/>
    </xf>
    <xf numFmtId="0" fontId="14" fillId="3" borderId="28" xfId="0" applyFont="1" applyFill="1" applyBorder="1" applyAlignment="1">
      <alignment horizontal="center" wrapText="1"/>
    </xf>
    <xf numFmtId="0" fontId="37" fillId="3" borderId="32" xfId="0" applyFont="1" applyFill="1" applyBorder="1" applyAlignment="1">
      <alignment horizontal="center" wrapText="1"/>
    </xf>
    <xf numFmtId="0" fontId="7" fillId="0" borderId="33" xfId="0" applyFont="1" applyBorder="1"/>
    <xf numFmtId="0" fontId="7" fillId="0" borderId="34" xfId="0" applyFont="1" applyBorder="1"/>
    <xf numFmtId="0" fontId="22" fillId="0" borderId="18" xfId="0" applyFont="1" applyBorder="1" applyAlignment="1">
      <alignment horizontal="left"/>
    </xf>
    <xf numFmtId="0" fontId="11" fillId="3" borderId="32" xfId="0" applyFont="1" applyFill="1" applyBorder="1" applyAlignment="1">
      <alignment horizontal="center"/>
    </xf>
    <xf numFmtId="0" fontId="12" fillId="0" borderId="0" xfId="0" applyFont="1" applyAlignment="1">
      <alignment horizontal="right"/>
    </xf>
    <xf numFmtId="0" fontId="21" fillId="3" borderId="32" xfId="0" applyFont="1" applyFill="1" applyBorder="1" applyAlignment="1">
      <alignment horizontal="center"/>
    </xf>
    <xf numFmtId="0" fontId="24" fillId="7" borderId="35" xfId="0" applyFont="1" applyFill="1" applyBorder="1" applyAlignment="1">
      <alignment horizontal="left" vertical="top" wrapText="1"/>
    </xf>
    <xf numFmtId="0" fontId="7" fillId="0" borderId="36" xfId="0" applyFont="1" applyBorder="1"/>
    <xf numFmtId="0" fontId="7" fillId="0" borderId="37" xfId="0" applyFont="1" applyBorder="1"/>
    <xf numFmtId="0" fontId="7" fillId="0" borderId="41" xfId="0" applyFont="1" applyBorder="1"/>
    <xf numFmtId="0" fontId="7" fillId="0" borderId="42" xfId="0" applyFont="1" applyBorder="1"/>
    <xf numFmtId="0" fontId="7" fillId="0" borderId="56" xfId="0" applyFont="1" applyBorder="1"/>
    <xf numFmtId="0" fontId="7" fillId="0" borderId="21" xfId="0" applyFont="1" applyBorder="1"/>
    <xf numFmtId="0" fontId="7" fillId="0" borderId="22" xfId="0" applyFont="1" applyBorder="1"/>
    <xf numFmtId="0" fontId="11" fillId="0" borderId="0" xfId="0" applyFont="1" applyAlignment="1">
      <alignment vertical="center" wrapText="1"/>
    </xf>
    <xf numFmtId="0" fontId="11" fillId="0" borderId="28" xfId="0" applyFont="1" applyBorder="1" applyAlignment="1">
      <alignment horizontal="center" vertical="center" wrapText="1"/>
    </xf>
    <xf numFmtId="0" fontId="22" fillId="0" borderId="18" xfId="0" applyFont="1" applyBorder="1" applyAlignment="1">
      <alignment horizontal="left" vertical="center" wrapText="1"/>
    </xf>
    <xf numFmtId="0" fontId="27" fillId="7" borderId="35" xfId="0" applyFont="1" applyFill="1" applyBorder="1" applyAlignment="1">
      <alignment horizontal="left" vertical="top" wrapText="1"/>
    </xf>
    <xf numFmtId="0" fontId="32" fillId="2" borderId="28" xfId="0" applyFont="1" applyFill="1" applyBorder="1" applyAlignment="1">
      <alignment horizontal="center" wrapText="1"/>
    </xf>
    <xf numFmtId="0" fontId="55" fillId="0" borderId="106" xfId="0" applyFont="1" applyBorder="1" applyAlignment="1">
      <alignment horizontal="left" wrapText="1"/>
    </xf>
    <xf numFmtId="0" fontId="7" fillId="0" borderId="71" xfId="0" applyFont="1" applyBorder="1"/>
    <xf numFmtId="0" fontId="33" fillId="3" borderId="32" xfId="0" applyFont="1" applyFill="1" applyBorder="1" applyAlignment="1">
      <alignment horizontal="left"/>
    </xf>
    <xf numFmtId="0" fontId="9" fillId="2" borderId="6" xfId="0" applyFont="1" applyFill="1" applyBorder="1" applyAlignment="1">
      <alignment horizontal="center" vertical="center"/>
    </xf>
    <xf numFmtId="0" fontId="15" fillId="7" borderId="28" xfId="0" applyFont="1" applyFill="1" applyBorder="1" applyAlignment="1">
      <alignment horizontal="left" vertical="top" wrapText="1"/>
    </xf>
    <xf numFmtId="0" fontId="6" fillId="2" borderId="6" xfId="0" applyFont="1" applyFill="1" applyBorder="1" applyAlignment="1">
      <alignment horizontal="center" vertical="center"/>
    </xf>
    <xf numFmtId="0" fontId="9" fillId="2" borderId="9" xfId="0" applyFont="1" applyFill="1" applyBorder="1" applyAlignment="1">
      <alignment horizontal="center" vertical="center"/>
    </xf>
    <xf numFmtId="0" fontId="7" fillId="0" borderId="10" xfId="0" applyFont="1" applyBorder="1"/>
    <xf numFmtId="0" fontId="7" fillId="0" borderId="11" xfId="0" applyFont="1" applyBorder="1"/>
    <xf numFmtId="0" fontId="44" fillId="3" borderId="28" xfId="0" applyFont="1" applyFill="1" applyBorder="1" applyAlignment="1">
      <alignment horizontal="left"/>
    </xf>
    <xf numFmtId="164" fontId="14" fillId="3" borderId="28" xfId="0" applyNumberFormat="1" applyFont="1" applyFill="1" applyBorder="1"/>
    <xf numFmtId="164" fontId="4" fillId="0" borderId="28" xfId="0" applyNumberFormat="1" applyFont="1" applyBorder="1"/>
    <xf numFmtId="10" fontId="4" fillId="0" borderId="28" xfId="0" applyNumberFormat="1" applyFont="1" applyBorder="1" applyAlignment="1">
      <alignment horizontal="center"/>
    </xf>
    <xf numFmtId="166" fontId="14" fillId="0" borderId="28" xfId="0" applyNumberFormat="1" applyFont="1" applyBorder="1"/>
    <xf numFmtId="10" fontId="14" fillId="0" borderId="28" xfId="0" applyNumberFormat="1" applyFont="1" applyBorder="1" applyAlignment="1">
      <alignment horizontal="center"/>
    </xf>
    <xf numFmtId="0" fontId="22" fillId="0" borderId="18" xfId="0" applyFont="1" applyBorder="1" applyAlignment="1">
      <alignment vertical="center" wrapText="1"/>
    </xf>
    <xf numFmtId="0" fontId="7" fillId="0" borderId="12" xfId="0" applyFont="1" applyBorder="1"/>
    <xf numFmtId="0" fontId="7" fillId="0" borderId="19" xfId="0" applyFont="1" applyBorder="1"/>
    <xf numFmtId="0" fontId="27" fillId="0" borderId="0" xfId="0" applyFont="1" applyAlignment="1">
      <alignment vertical="top" wrapText="1"/>
    </xf>
    <xf numFmtId="0" fontId="28" fillId="2" borderId="9" xfId="0" applyFont="1" applyFill="1" applyBorder="1" applyAlignment="1">
      <alignment horizontal="left"/>
    </xf>
    <xf numFmtId="0" fontId="33" fillId="3" borderId="59" xfId="0" applyFont="1" applyFill="1" applyBorder="1" applyAlignment="1">
      <alignment horizontal="left" vertical="center"/>
    </xf>
    <xf numFmtId="0" fontId="7" fillId="0" borderId="60" xfId="0" applyFont="1" applyBorder="1"/>
    <xf numFmtId="0" fontId="7" fillId="0" borderId="61" xfId="0" applyFont="1" applyBorder="1"/>
    <xf numFmtId="0" fontId="33" fillId="3" borderId="59" xfId="0" applyFont="1" applyFill="1" applyBorder="1" applyAlignment="1">
      <alignment horizontal="center" vertical="center"/>
    </xf>
    <xf numFmtId="0" fontId="33" fillId="3" borderId="9" xfId="0" applyFont="1" applyFill="1" applyBorder="1" applyAlignment="1">
      <alignment horizontal="center"/>
    </xf>
    <xf numFmtId="0" fontId="28" fillId="0" borderId="44" xfId="0" applyFont="1" applyBorder="1" applyAlignment="1">
      <alignment horizontal="center" vertical="center"/>
    </xf>
    <xf numFmtId="0" fontId="7" fillId="0" borderId="16" xfId="0" applyFont="1" applyBorder="1"/>
    <xf numFmtId="0" fontId="7" fillId="0" borderId="51" xfId="0" applyFont="1" applyBorder="1"/>
    <xf numFmtId="0" fontId="7" fillId="0" borderId="52" xfId="0" applyFont="1" applyBorder="1"/>
    <xf numFmtId="0" fontId="7" fillId="0" borderId="53" xfId="0" applyFont="1" applyBorder="1"/>
    <xf numFmtId="0" fontId="35" fillId="0" borderId="28" xfId="0" applyFont="1" applyBorder="1" applyAlignment="1">
      <alignment horizontal="center" vertical="center" wrapText="1"/>
    </xf>
    <xf numFmtId="3" fontId="31" fillId="0" borderId="28" xfId="0" applyNumberFormat="1" applyFont="1" applyBorder="1" applyAlignment="1">
      <alignment horizontal="center"/>
    </xf>
    <xf numFmtId="0" fontId="33" fillId="3" borderId="59" xfId="0" applyFont="1" applyFill="1" applyBorder="1" applyAlignment="1">
      <alignment horizontal="center"/>
    </xf>
    <xf numFmtId="0" fontId="33" fillId="3" borderId="9" xfId="0" applyFont="1" applyFill="1" applyBorder="1" applyAlignment="1">
      <alignment horizontal="left"/>
    </xf>
    <xf numFmtId="0" fontId="39" fillId="3" borderId="59" xfId="0" applyFont="1" applyFill="1" applyBorder="1" applyAlignment="1">
      <alignment horizontal="left"/>
    </xf>
    <xf numFmtId="167" fontId="14" fillId="3" borderId="59" xfId="0" applyNumberFormat="1" applyFont="1" applyFill="1" applyBorder="1" applyAlignment="1">
      <alignment horizontal="left"/>
    </xf>
    <xf numFmtId="0" fontId="26" fillId="0" borderId="0" xfId="0" applyFont="1" applyAlignment="1">
      <alignment horizontal="right" vertical="center"/>
    </xf>
    <xf numFmtId="3" fontId="13" fillId="2" borderId="9" xfId="0" applyNumberFormat="1" applyFont="1" applyFill="1" applyBorder="1" applyAlignment="1">
      <alignment horizontal="center" vertical="center"/>
    </xf>
    <xf numFmtId="10" fontId="4" fillId="9" borderId="28" xfId="0" applyNumberFormat="1" applyFont="1" applyFill="1" applyBorder="1" applyAlignment="1">
      <alignment horizontal="center"/>
    </xf>
    <xf numFmtId="0" fontId="14" fillId="3" borderId="59" xfId="0" applyFont="1" applyFill="1" applyBorder="1" applyAlignment="1">
      <alignment horizontal="left" vertical="center"/>
    </xf>
    <xf numFmtId="0" fontId="14" fillId="3" borderId="59" xfId="0" applyFont="1" applyFill="1" applyBorder="1" applyAlignment="1">
      <alignment horizontal="left"/>
    </xf>
    <xf numFmtId="0" fontId="7" fillId="0" borderId="67" xfId="0" applyFont="1" applyBorder="1"/>
    <xf numFmtId="0" fontId="32" fillId="0" borderId="0" xfId="0" applyFont="1" applyAlignment="1">
      <alignment horizontal="center"/>
    </xf>
    <xf numFmtId="0" fontId="31" fillId="0" borderId="75" xfId="0" applyFont="1" applyBorder="1" applyAlignment="1">
      <alignment horizontal="center" vertical="center"/>
    </xf>
    <xf numFmtId="0" fontId="7" fillId="0" borderId="70" xfId="0" applyFont="1" applyBorder="1"/>
    <xf numFmtId="0" fontId="7" fillId="0" borderId="74" xfId="0" applyFont="1" applyBorder="1"/>
    <xf numFmtId="0" fontId="7" fillId="0" borderId="26" xfId="0" applyFont="1" applyBorder="1"/>
    <xf numFmtId="0" fontId="31" fillId="0" borderId="28" xfId="0" applyFont="1" applyBorder="1" applyAlignment="1">
      <alignment horizontal="left"/>
    </xf>
    <xf numFmtId="0" fontId="42" fillId="0" borderId="28" xfId="0" applyFont="1" applyBorder="1" applyAlignment="1">
      <alignment horizontal="center" vertical="center"/>
    </xf>
    <xf numFmtId="0" fontId="15" fillId="0" borderId="0" xfId="0" applyFont="1" applyAlignment="1">
      <alignment horizontal="left" vertical="top" wrapText="1"/>
    </xf>
    <xf numFmtId="166" fontId="4" fillId="0" borderId="28" xfId="0" applyNumberFormat="1" applyFont="1" applyBorder="1"/>
    <xf numFmtId="0" fontId="2" fillId="0" borderId="28" xfId="0" applyFont="1" applyBorder="1" applyAlignment="1">
      <alignment horizontal="center"/>
    </xf>
    <xf numFmtId="0" fontId="2" fillId="10" borderId="28" xfId="0" applyFont="1" applyFill="1" applyBorder="1" applyAlignment="1">
      <alignment horizontal="center" vertical="center"/>
    </xf>
    <xf numFmtId="0" fontId="2" fillId="9" borderId="28" xfId="0" applyFont="1" applyFill="1" applyBorder="1" applyAlignment="1">
      <alignment horizontal="center" vertical="center"/>
    </xf>
    <xf numFmtId="0" fontId="28" fillId="0" borderId="18" xfId="0" applyFont="1" applyBorder="1" applyAlignment="1">
      <alignment horizontal="center"/>
    </xf>
    <xf numFmtId="0" fontId="33" fillId="11" borderId="9" xfId="0" applyFont="1" applyFill="1" applyBorder="1" applyAlignment="1">
      <alignment horizontal="center"/>
    </xf>
    <xf numFmtId="49" fontId="14" fillId="3" borderId="59" xfId="0" applyNumberFormat="1" applyFont="1" applyFill="1" applyBorder="1" applyAlignment="1">
      <alignment horizontal="left"/>
    </xf>
    <xf numFmtId="2" fontId="33" fillId="11" borderId="9" xfId="0" applyNumberFormat="1" applyFont="1" applyFill="1" applyBorder="1" applyAlignment="1">
      <alignment horizontal="center"/>
    </xf>
    <xf numFmtId="166" fontId="33" fillId="11" borderId="9" xfId="0" applyNumberFormat="1" applyFont="1" applyFill="1" applyBorder="1" applyAlignment="1">
      <alignment horizontal="left"/>
    </xf>
    <xf numFmtId="0" fontId="17" fillId="0" borderId="18" xfId="0" applyFont="1" applyBorder="1" applyAlignment="1">
      <alignment vertical="top" wrapText="1"/>
    </xf>
    <xf numFmtId="0" fontId="28" fillId="0" borderId="45" xfId="0" applyFont="1" applyBorder="1" applyAlignment="1">
      <alignment horizontal="center" vertical="center"/>
    </xf>
    <xf numFmtId="0" fontId="7" fillId="0" borderId="46" xfId="0" applyFont="1" applyBorder="1"/>
    <xf numFmtId="0" fontId="7" fillId="0" borderId="47" xfId="0" applyFont="1" applyBorder="1"/>
    <xf numFmtId="0" fontId="28" fillId="0" borderId="49" xfId="0" applyFont="1" applyBorder="1" applyAlignment="1">
      <alignment horizontal="center" vertical="center" wrapText="1"/>
    </xf>
    <xf numFmtId="0" fontId="7" fillId="0" borderId="55" xfId="0" applyFont="1" applyBorder="1"/>
    <xf numFmtId="0" fontId="1" fillId="2" borderId="57" xfId="0" applyFont="1" applyFill="1" applyBorder="1" applyAlignment="1">
      <alignment horizontal="left"/>
    </xf>
    <xf numFmtId="0" fontId="28" fillId="0" borderId="43" xfId="0" applyFont="1" applyBorder="1" applyAlignment="1">
      <alignment horizontal="center" vertical="center"/>
    </xf>
    <xf numFmtId="0" fontId="7" fillId="0" borderId="50" xfId="0" applyFont="1" applyBorder="1"/>
    <xf numFmtId="0" fontId="28" fillId="0" borderId="48" xfId="0" applyFont="1" applyBorder="1" applyAlignment="1">
      <alignment horizontal="center" vertical="center" wrapText="1"/>
    </xf>
    <xf numFmtId="0" fontId="7" fillId="0" borderId="54" xfId="0" applyFont="1" applyBorder="1"/>
    <xf numFmtId="0" fontId="2" fillId="9" borderId="28" xfId="0" applyFont="1" applyFill="1" applyBorder="1" applyAlignment="1">
      <alignment horizontal="center"/>
    </xf>
    <xf numFmtId="166" fontId="4" fillId="9" borderId="28" xfId="0" applyNumberFormat="1" applyFont="1" applyFill="1" applyBorder="1"/>
    <xf numFmtId="164" fontId="33" fillId="3" borderId="28" xfId="0" applyNumberFormat="1" applyFont="1" applyFill="1" applyBorder="1" applyAlignment="1">
      <alignment horizontal="left" vertical="top"/>
    </xf>
    <xf numFmtId="0" fontId="48" fillId="0" borderId="28" xfId="0" applyFont="1" applyBorder="1" applyAlignment="1">
      <alignment horizontal="center"/>
    </xf>
    <xf numFmtId="166" fontId="4" fillId="0" borderId="28" xfId="0" applyNumberFormat="1" applyFont="1" applyBorder="1" applyAlignment="1">
      <alignment horizontal="center"/>
    </xf>
    <xf numFmtId="0" fontId="2" fillId="10" borderId="28" xfId="0" applyFont="1" applyFill="1" applyBorder="1" applyAlignment="1">
      <alignment horizontal="center"/>
    </xf>
    <xf numFmtId="0" fontId="11" fillId="0" borderId="0" xfId="0" applyFont="1" applyAlignment="1">
      <alignment horizontal="left" vertical="top" wrapText="1"/>
    </xf>
    <xf numFmtId="0" fontId="33" fillId="3" borderId="59" xfId="0" applyFont="1" applyFill="1" applyBorder="1" applyAlignment="1">
      <alignment horizontal="left" vertical="top"/>
    </xf>
    <xf numFmtId="0" fontId="32" fillId="0" borderId="14" xfId="0" applyFont="1" applyBorder="1" applyAlignment="1">
      <alignment horizontal="center"/>
    </xf>
    <xf numFmtId="0" fontId="50" fillId="3" borderId="28" xfId="0" applyFont="1" applyFill="1" applyBorder="1" applyAlignment="1">
      <alignment horizontal="left" vertical="top"/>
    </xf>
    <xf numFmtId="0" fontId="32" fillId="0" borderId="10" xfId="0" applyFont="1" applyBorder="1" applyAlignment="1">
      <alignment horizontal="center"/>
    </xf>
    <xf numFmtId="0" fontId="33" fillId="3" borderId="59" xfId="0" applyFont="1" applyFill="1" applyBorder="1" applyAlignment="1">
      <alignment horizontal="left"/>
    </xf>
    <xf numFmtId="0" fontId="11" fillId="0" borderId="0" xfId="0" applyFont="1" applyAlignment="1">
      <alignment horizontal="left" wrapText="1"/>
    </xf>
    <xf numFmtId="0" fontId="11" fillId="0" borderId="18" xfId="0" applyFont="1" applyBorder="1" applyAlignment="1">
      <alignment horizontal="left" vertical="top" wrapText="1"/>
    </xf>
    <xf numFmtId="0" fontId="28" fillId="0" borderId="7" xfId="0" applyFont="1" applyBorder="1" applyAlignment="1">
      <alignment horizontal="center"/>
    </xf>
    <xf numFmtId="0" fontId="28" fillId="0" borderId="0" xfId="0" applyFont="1" applyAlignment="1">
      <alignment horizontal="left" vertical="top" wrapText="1"/>
    </xf>
    <xf numFmtId="0" fontId="22" fillId="0" borderId="0" xfId="0" applyFont="1" applyAlignment="1">
      <alignment horizontal="left"/>
    </xf>
    <xf numFmtId="0" fontId="23" fillId="0" borderId="9" xfId="0" quotePrefix="1" applyFont="1" applyBorder="1" applyAlignment="1">
      <alignment horizontal="left" vertical="center"/>
    </xf>
    <xf numFmtId="0" fontId="7" fillId="0" borderId="121" xfId="0" applyFont="1" applyBorder="1"/>
    <xf numFmtId="0" fontId="14" fillId="0" borderId="0" xfId="0" applyFont="1" applyAlignment="1">
      <alignment horizontal="center"/>
    </xf>
    <xf numFmtId="0" fontId="2" fillId="0" borderId="99" xfId="0" applyFont="1" applyBorder="1" applyAlignment="1">
      <alignment horizontal="center"/>
    </xf>
    <xf numFmtId="0" fontId="7" fillId="0" borderId="100" xfId="0" applyFont="1" applyBorder="1"/>
    <xf numFmtId="0" fontId="7" fillId="0" borderId="101" xfId="0" applyFont="1" applyBorder="1"/>
    <xf numFmtId="173" fontId="63" fillId="0" borderId="14" xfId="0" applyNumberFormat="1" applyFont="1" applyBorder="1" applyAlignment="1">
      <alignment horizontal="left"/>
    </xf>
    <xf numFmtId="0" fontId="65" fillId="0" borderId="18" xfId="0" applyFont="1" applyBorder="1" applyAlignment="1">
      <alignment horizontal="center"/>
    </xf>
    <xf numFmtId="0" fontId="22" fillId="7" borderId="94" xfId="0" applyFont="1" applyFill="1" applyBorder="1" applyAlignment="1">
      <alignment horizontal="center" vertical="center" wrapText="1"/>
    </xf>
    <xf numFmtId="0" fontId="7" fillId="0" borderId="95" xfId="0" applyFont="1" applyBorder="1"/>
    <xf numFmtId="0" fontId="7" fillId="0" borderId="96" xfId="0" applyFont="1" applyBorder="1"/>
    <xf numFmtId="0" fontId="22" fillId="0" borderId="0" xfId="0" applyFont="1" applyAlignment="1">
      <alignment horizontal="right" wrapText="1"/>
    </xf>
    <xf numFmtId="174" fontId="11" fillId="0" borderId="43" xfId="0" applyNumberFormat="1" applyFont="1" applyBorder="1" applyAlignment="1">
      <alignment horizontal="center" vertical="center"/>
    </xf>
    <xf numFmtId="0" fontId="7" fillId="0" borderId="97" xfId="0" applyFont="1" applyBorder="1"/>
    <xf numFmtId="164" fontId="31" fillId="0" borderId="49" xfId="0" applyNumberFormat="1" applyFont="1" applyBorder="1" applyAlignment="1">
      <alignment horizontal="center" vertical="center"/>
    </xf>
    <xf numFmtId="0" fontId="7" fillId="0" borderId="135" xfId="0" applyFont="1" applyBorder="1"/>
    <xf numFmtId="0" fontId="33" fillId="3" borderId="6" xfId="0" applyFont="1" applyFill="1" applyBorder="1" applyAlignment="1">
      <alignment horizontal="center" vertical="center" wrapText="1"/>
    </xf>
    <xf numFmtId="0" fontId="22" fillId="13" borderId="94" xfId="0" applyFont="1" applyFill="1" applyBorder="1" applyAlignment="1">
      <alignment horizontal="center" vertical="center" wrapText="1"/>
    </xf>
    <xf numFmtId="0" fontId="7" fillId="0" borderId="134" xfId="0" applyFont="1" applyBorder="1"/>
    <xf numFmtId="0" fontId="58" fillId="0" borderId="6" xfId="0" applyFont="1" applyBorder="1" applyAlignment="1">
      <alignment horizontal="center" vertical="center"/>
    </xf>
    <xf numFmtId="0" fontId="11" fillId="7" borderId="143" xfId="0" applyFont="1" applyFill="1" applyBorder="1" applyAlignment="1">
      <alignment horizontal="left" vertical="center" wrapText="1"/>
    </xf>
    <xf numFmtId="0" fontId="7" fillId="0" borderId="148" xfId="0" applyFont="1" applyBorder="1"/>
    <xf numFmtId="0" fontId="7" fillId="0" borderId="154" xfId="0" applyFont="1" applyBorder="1"/>
    <xf numFmtId="0" fontId="22" fillId="0" borderId="13" xfId="0" applyFont="1" applyBorder="1" applyAlignment="1">
      <alignment horizontal="left" vertical="center"/>
    </xf>
    <xf numFmtId="0" fontId="22" fillId="0" borderId="0" xfId="0" applyFont="1" applyAlignment="1">
      <alignment horizontal="right" vertical="center" wrapText="1"/>
    </xf>
    <xf numFmtId="0" fontId="22" fillId="14" borderId="35" xfId="0" applyFont="1" applyFill="1" applyBorder="1" applyAlignment="1">
      <alignment horizontal="left" vertical="center" wrapText="1"/>
    </xf>
    <xf numFmtId="0" fontId="7" fillId="0" borderId="20" xfId="0" applyFont="1" applyBorder="1"/>
    <xf numFmtId="0" fontId="18" fillId="0" borderId="7" xfId="0" applyFont="1" applyBorder="1" applyAlignment="1">
      <alignment horizontal="right"/>
    </xf>
    <xf numFmtId="3" fontId="13" fillId="8" borderId="9" xfId="0" applyNumberFormat="1" applyFont="1" applyFill="1" applyBorder="1" applyAlignment="1">
      <alignment horizontal="center"/>
    </xf>
    <xf numFmtId="0" fontId="2" fillId="0" borderId="0" xfId="0" applyFont="1" applyAlignment="1">
      <alignment horizontal="left" vertical="top" wrapText="1"/>
    </xf>
    <xf numFmtId="0" fontId="1" fillId="2" borderId="9" xfId="0" applyFont="1" applyFill="1" applyBorder="1"/>
    <xf numFmtId="0" fontId="33" fillId="3" borderId="6" xfId="0" applyFont="1" applyFill="1" applyBorder="1" applyAlignment="1">
      <alignment horizontal="left" vertical="top" wrapText="1"/>
    </xf>
    <xf numFmtId="0" fontId="2" fillId="0" borderId="0" xfId="0" applyFont="1" applyAlignment="1">
      <alignment horizontal="center"/>
    </xf>
    <xf numFmtId="0" fontId="14" fillId="3" borderId="9" xfId="0" applyFont="1" applyFill="1" applyBorder="1" applyAlignment="1">
      <alignment horizontal="center"/>
    </xf>
    <xf numFmtId="0" fontId="34" fillId="7" borderId="62" xfId="0" applyFont="1" applyFill="1" applyBorder="1" applyAlignment="1">
      <alignment horizontal="center" vertical="center" wrapText="1"/>
    </xf>
    <xf numFmtId="0" fontId="36" fillId="0" borderId="0" xfId="0" applyFont="1" applyAlignment="1">
      <alignment horizontal="left" vertical="top" wrapText="1"/>
    </xf>
    <xf numFmtId="0" fontId="41" fillId="3" borderId="59" xfId="0" applyFont="1" applyFill="1" applyBorder="1" applyAlignment="1">
      <alignment horizontal="left"/>
    </xf>
    <xf numFmtId="0" fontId="32" fillId="0" borderId="0" xfId="0" applyFont="1" applyAlignment="1">
      <alignment horizontal="left"/>
    </xf>
    <xf numFmtId="0" fontId="14" fillId="3" borderId="79" xfId="0" applyFont="1" applyFill="1" applyBorder="1" applyAlignment="1">
      <alignment horizontal="left" vertical="top" wrapText="1"/>
    </xf>
    <xf numFmtId="0" fontId="7" fillId="0" borderId="80" xfId="0" applyFont="1" applyBorder="1"/>
    <xf numFmtId="0" fontId="28" fillId="2" borderId="9" xfId="0" applyFont="1" applyFill="1" applyBorder="1"/>
    <xf numFmtId="0" fontId="40" fillId="3" borderId="59" xfId="0" applyFont="1" applyFill="1" applyBorder="1" applyAlignment="1">
      <alignment horizontal="center"/>
    </xf>
    <xf numFmtId="0" fontId="4" fillId="0" borderId="18" xfId="0" applyFont="1" applyBorder="1" applyAlignment="1">
      <alignment horizontal="left"/>
    </xf>
    <xf numFmtId="0" fontId="2" fillId="3" borderId="28" xfId="0" applyFont="1" applyFill="1" applyBorder="1"/>
    <xf numFmtId="0" fontId="14" fillId="3" borderId="99" xfId="0" applyFont="1" applyFill="1" applyBorder="1" applyAlignment="1">
      <alignment horizontal="center"/>
    </xf>
    <xf numFmtId="0" fontId="14" fillId="3" borderId="81" xfId="0" applyFont="1" applyFill="1" applyBorder="1" applyAlignment="1">
      <alignment horizontal="left" vertical="top"/>
    </xf>
    <xf numFmtId="171" fontId="33" fillId="3" borderId="81" xfId="0" applyNumberFormat="1" applyFont="1" applyFill="1" applyBorder="1" applyAlignment="1">
      <alignment horizontal="left" vertical="top"/>
    </xf>
    <xf numFmtId="0" fontId="7" fillId="0" borderId="82" xfId="0" applyFont="1" applyBorder="1"/>
    <xf numFmtId="0" fontId="14" fillId="3" borderId="86" xfId="0" applyFont="1" applyFill="1" applyBorder="1" applyAlignment="1">
      <alignment horizontal="left" vertical="top"/>
    </xf>
    <xf numFmtId="172" fontId="14" fillId="3" borderId="32" xfId="0" applyNumberFormat="1" applyFont="1" applyFill="1" applyBorder="1" applyAlignment="1">
      <alignment horizontal="left" vertical="top"/>
    </xf>
    <xf numFmtId="2" fontId="14" fillId="3" borderId="32" xfId="0" applyNumberFormat="1" applyFont="1" applyFill="1" applyBorder="1" applyAlignment="1">
      <alignment horizontal="left" vertical="top"/>
    </xf>
    <xf numFmtId="0" fontId="7" fillId="0" borderId="87" xfId="0" applyFont="1" applyBorder="1"/>
    <xf numFmtId="0" fontId="2" fillId="0" borderId="0" xfId="0" applyFont="1" applyAlignment="1">
      <alignment horizontal="left"/>
    </xf>
    <xf numFmtId="0" fontId="4" fillId="0" borderId="0" xfId="0" applyFont="1" applyAlignment="1">
      <alignment horizontal="left"/>
    </xf>
    <xf numFmtId="0" fontId="2" fillId="3" borderId="59" xfId="0" applyFont="1" applyFill="1" applyBorder="1" applyAlignment="1">
      <alignment horizontal="center"/>
    </xf>
    <xf numFmtId="0" fontId="34" fillId="0" borderId="0" xfId="0" applyFont="1" applyAlignment="1">
      <alignment horizontal="center" vertical="top" wrapText="1"/>
    </xf>
    <xf numFmtId="0" fontId="7" fillId="0" borderId="93" xfId="0" applyFont="1" applyBorder="1"/>
    <xf numFmtId="0" fontId="4" fillId="7" borderId="94" xfId="0" applyFont="1" applyFill="1" applyBorder="1" applyAlignment="1">
      <alignment horizontal="left" vertical="top"/>
    </xf>
    <xf numFmtId="0" fontId="47" fillId="3" borderId="59" xfId="0" applyFont="1" applyFill="1" applyBorder="1" applyAlignment="1">
      <alignment horizontal="center"/>
    </xf>
    <xf numFmtId="0" fontId="4" fillId="7" borderId="102" xfId="0" applyFont="1" applyFill="1" applyBorder="1" applyAlignment="1">
      <alignment horizontal="left" vertical="top"/>
    </xf>
    <xf numFmtId="171" fontId="14" fillId="3" borderId="81" xfId="0" applyNumberFormat="1" applyFont="1" applyFill="1" applyBorder="1" applyAlignment="1">
      <alignment horizontal="left" vertical="top"/>
    </xf>
    <xf numFmtId="0" fontId="4" fillId="7" borderId="35" xfId="0" applyFont="1" applyFill="1" applyBorder="1" applyAlignment="1">
      <alignment horizontal="left" vertical="top" wrapText="1"/>
    </xf>
    <xf numFmtId="0" fontId="33" fillId="3" borderId="59" xfId="0" applyFont="1" applyFill="1" applyBorder="1" applyAlignment="1">
      <alignment horizontal="left" vertical="top" wrapText="1"/>
    </xf>
    <xf numFmtId="0" fontId="53" fillId="3" borderId="59" xfId="0" applyFont="1" applyFill="1" applyBorder="1" applyAlignment="1">
      <alignment horizontal="center" vertical="top" wrapText="1"/>
    </xf>
    <xf numFmtId="0" fontId="4" fillId="0" borderId="0" xfId="0" applyFont="1" applyAlignment="1">
      <alignment vertical="top" wrapText="1"/>
    </xf>
    <xf numFmtId="0" fontId="14" fillId="3" borderId="6" xfId="0" applyFont="1" applyFill="1" applyBorder="1" applyAlignment="1">
      <alignment horizontal="center" vertical="top" wrapText="1"/>
    </xf>
    <xf numFmtId="0" fontId="33" fillId="3" borderId="59" xfId="0" applyFont="1" applyFill="1" applyBorder="1" applyAlignment="1">
      <alignment horizontal="left" wrapText="1"/>
    </xf>
    <xf numFmtId="0" fontId="57" fillId="2" borderId="9" xfId="0" applyFont="1" applyFill="1" applyBorder="1" applyAlignment="1">
      <alignment horizontal="center" vertical="center"/>
    </xf>
    <xf numFmtId="0" fontId="4" fillId="0" borderId="0" xfId="0" applyFont="1" applyAlignment="1">
      <alignment horizontal="left" vertical="top" wrapText="1"/>
    </xf>
    <xf numFmtId="0" fontId="4" fillId="0" borderId="18" xfId="0" applyFont="1" applyBorder="1" applyAlignment="1">
      <alignment horizontal="left" vertical="top" wrapText="1"/>
    </xf>
    <xf numFmtId="0" fontId="2" fillId="7" borderId="35" xfId="0" applyFont="1" applyFill="1" applyBorder="1" applyAlignment="1">
      <alignment horizontal="left" vertical="top" wrapText="1"/>
    </xf>
    <xf numFmtId="0" fontId="2" fillId="7" borderId="35" xfId="0" applyFont="1" applyFill="1" applyBorder="1" applyAlignment="1">
      <alignment horizontal="left" vertical="top"/>
    </xf>
    <xf numFmtId="0" fontId="2" fillId="3" borderId="6" xfId="0" applyFont="1" applyFill="1" applyBorder="1" applyAlignment="1">
      <alignment horizontal="left"/>
    </xf>
    <xf numFmtId="0" fontId="4" fillId="7" borderId="102" xfId="0" applyFont="1" applyFill="1" applyBorder="1" applyAlignment="1">
      <alignment horizontal="left"/>
    </xf>
    <xf numFmtId="0" fontId="33" fillId="3" borderId="118" xfId="0" applyFont="1" applyFill="1" applyBorder="1" applyAlignment="1">
      <alignment horizontal="left" vertical="top"/>
    </xf>
    <xf numFmtId="0" fontId="7" fillId="0" borderId="119" xfId="0" applyFont="1" applyBorder="1"/>
    <xf numFmtId="0" fontId="2" fillId="7" borderId="102" xfId="0" applyFont="1" applyFill="1" applyBorder="1" applyAlignment="1">
      <alignment horizontal="left"/>
    </xf>
    <xf numFmtId="0" fontId="2" fillId="7" borderId="102" xfId="0" applyFont="1" applyFill="1" applyBorder="1" applyAlignment="1">
      <alignment horizontal="left" vertical="top" wrapText="1"/>
    </xf>
    <xf numFmtId="0" fontId="11" fillId="0" borderId="0" xfId="0" applyFont="1" applyAlignment="1">
      <alignment horizontal="left"/>
    </xf>
    <xf numFmtId="0" fontId="31" fillId="0" borderId="0" xfId="0" applyFont="1" applyAlignment="1">
      <alignment vertical="top" wrapText="1"/>
    </xf>
    <xf numFmtId="0" fontId="11" fillId="0" borderId="0" xfId="0" applyFont="1" applyAlignment="1">
      <alignment horizontal="left" vertical="top"/>
    </xf>
    <xf numFmtId="0" fontId="11" fillId="0" borderId="28" xfId="0" applyFont="1" applyBorder="1" applyAlignment="1">
      <alignment horizontal="center"/>
    </xf>
    <xf numFmtId="0" fontId="13" fillId="3" borderId="118" xfId="0" applyFont="1" applyFill="1" applyBorder="1" applyAlignment="1">
      <alignment horizontal="center" vertical="center"/>
    </xf>
    <xf numFmtId="0" fontId="28" fillId="4" borderId="9" xfId="0" applyFont="1" applyFill="1" applyBorder="1" applyAlignment="1">
      <alignment horizontal="left" vertical="center"/>
    </xf>
    <xf numFmtId="0" fontId="2" fillId="7" borderId="35" xfId="0" applyFont="1" applyFill="1" applyBorder="1" applyAlignment="1">
      <alignment vertical="top" wrapText="1"/>
    </xf>
    <xf numFmtId="0" fontId="50" fillId="3" borderId="118" xfId="0" applyFont="1" applyFill="1" applyBorder="1" applyAlignment="1">
      <alignment horizontal="left" vertical="top"/>
    </xf>
    <xf numFmtId="0" fontId="11" fillId="3" borderId="32" xfId="0" applyFont="1" applyFill="1" applyBorder="1" applyAlignment="1">
      <alignment horizontal="left"/>
    </xf>
    <xf numFmtId="0" fontId="31" fillId="0" borderId="0" xfId="0" applyFont="1" applyAlignment="1">
      <alignment horizontal="left" vertical="top" wrapText="1"/>
    </xf>
    <xf numFmtId="3" fontId="22" fillId="0" borderId="0" xfId="0" applyNumberFormat="1" applyFont="1" applyAlignment="1">
      <alignment horizontal="center" wrapText="1"/>
    </xf>
    <xf numFmtId="0" fontId="1" fillId="3" borderId="9" xfId="0" applyFont="1" applyFill="1" applyBorder="1" applyAlignment="1">
      <alignment horizontal="center" vertical="center"/>
    </xf>
    <xf numFmtId="164" fontId="31" fillId="14" borderId="35" xfId="0" applyNumberFormat="1" applyFont="1" applyFill="1" applyBorder="1" applyAlignment="1">
      <alignment horizontal="center" vertical="top" wrapText="1"/>
    </xf>
    <xf numFmtId="0" fontId="13" fillId="3" borderId="32" xfId="0" applyFont="1" applyFill="1" applyBorder="1" applyAlignment="1">
      <alignment horizontal="left" wrapText="1"/>
    </xf>
    <xf numFmtId="167" fontId="13" fillId="3" borderId="32" xfId="0" applyNumberFormat="1" applyFont="1" applyFill="1" applyBorder="1" applyAlignment="1">
      <alignment horizontal="left"/>
    </xf>
    <xf numFmtId="0" fontId="22" fillId="7" borderId="28" xfId="0" applyFont="1" applyFill="1" applyBorder="1"/>
    <xf numFmtId="0" fontId="32" fillId="0" borderId="9" xfId="0" applyFont="1" applyBorder="1" applyAlignment="1">
      <alignment horizontal="left" vertical="center"/>
    </xf>
    <xf numFmtId="0" fontId="15" fillId="0" borderId="0" xfId="0" applyFont="1" applyAlignment="1">
      <alignment horizontal="left"/>
    </xf>
    <xf numFmtId="0" fontId="22" fillId="14" borderId="69" xfId="0" applyFont="1" applyFill="1" applyBorder="1" applyAlignment="1">
      <alignment horizontal="left" vertical="center" wrapText="1"/>
    </xf>
    <xf numFmtId="0" fontId="1" fillId="0" borderId="108" xfId="0" applyFont="1" applyBorder="1" applyAlignment="1">
      <alignment horizontal="right"/>
    </xf>
    <xf numFmtId="0" fontId="22" fillId="0" borderId="69" xfId="0" applyFont="1" applyBorder="1" applyAlignment="1">
      <alignment horizontal="center" vertical="center" wrapText="1"/>
    </xf>
    <xf numFmtId="0" fontId="7" fillId="0" borderId="64" xfId="0" applyFont="1" applyBorder="1"/>
    <xf numFmtId="0" fontId="2" fillId="2" borderId="99" xfId="0" applyFont="1" applyFill="1" applyBorder="1" applyAlignment="1">
      <alignment horizontal="center"/>
    </xf>
    <xf numFmtId="0" fontId="31" fillId="0" borderId="29" xfId="0" applyFont="1" applyBorder="1" applyAlignment="1">
      <alignment horizontal="center"/>
    </xf>
    <xf numFmtId="165" fontId="22" fillId="0" borderId="69" xfId="0" applyNumberFormat="1" applyFont="1" applyBorder="1" applyAlignment="1">
      <alignment horizontal="center" vertical="center" wrapText="1"/>
    </xf>
    <xf numFmtId="0" fontId="22" fillId="0" borderId="75" xfId="0" applyFont="1" applyBorder="1" applyAlignment="1">
      <alignment horizontal="center" vertical="center"/>
    </xf>
    <xf numFmtId="0" fontId="22" fillId="0" borderId="69" xfId="0" applyFont="1" applyBorder="1" applyAlignment="1">
      <alignment horizontal="center" wrapText="1"/>
    </xf>
    <xf numFmtId="166" fontId="4" fillId="0" borderId="99" xfId="0" applyNumberFormat="1" applyFont="1" applyBorder="1"/>
    <xf numFmtId="0" fontId="22" fillId="0" borderId="28" xfId="0" applyFont="1" applyBorder="1" applyAlignment="1">
      <alignment horizontal="center" vertical="center"/>
    </xf>
    <xf numFmtId="0" fontId="22" fillId="7" borderId="111" xfId="0" applyFont="1" applyFill="1" applyBorder="1"/>
    <xf numFmtId="0" fontId="1" fillId="0" borderId="57" xfId="0" applyFont="1" applyBorder="1" applyAlignment="1">
      <alignment horizontal="right"/>
    </xf>
    <xf numFmtId="173" fontId="19" fillId="7" borderId="94" xfId="0" applyNumberFormat="1" applyFont="1" applyFill="1" applyBorder="1" applyAlignment="1">
      <alignment horizontal="left" vertical="center"/>
    </xf>
    <xf numFmtId="0" fontId="2" fillId="0" borderId="6" xfId="0" applyFont="1" applyBorder="1" applyAlignment="1">
      <alignment horizontal="left" vertical="center" wrapText="1"/>
    </xf>
    <xf numFmtId="0" fontId="32" fillId="0" borderId="9" xfId="0" applyFont="1" applyBorder="1" applyAlignment="1">
      <alignment horizontal="left" vertical="center" wrapText="1"/>
    </xf>
    <xf numFmtId="14" fontId="33" fillId="3" borderId="59" xfId="0" applyNumberFormat="1" applyFont="1" applyFill="1" applyBorder="1" applyAlignment="1">
      <alignment horizontal="center" vertical="center"/>
    </xf>
    <xf numFmtId="14" fontId="33" fillId="3" borderId="59" xfId="0" applyNumberFormat="1" applyFont="1" applyFill="1" applyBorder="1"/>
    <xf numFmtId="0" fontId="11" fillId="3" borderId="59" xfId="0" applyFont="1" applyFill="1" applyBorder="1" applyAlignment="1">
      <alignment horizontal="left" vertical="top"/>
    </xf>
    <xf numFmtId="0" fontId="2" fillId="0" borderId="0" xfId="0" applyFont="1" applyAlignment="1">
      <alignment horizontal="left" wrapText="1"/>
    </xf>
    <xf numFmtId="0" fontId="14" fillId="3" borderId="32" xfId="0" applyFont="1" applyFill="1" applyBorder="1" applyAlignment="1">
      <alignment horizontal="center"/>
    </xf>
    <xf numFmtId="0" fontId="11" fillId="0" borderId="0" xfId="0" applyFont="1" applyAlignment="1">
      <alignment vertical="top" wrapText="1"/>
    </xf>
    <xf numFmtId="0" fontId="32" fillId="0" borderId="6" xfId="0" applyFont="1" applyBorder="1" applyAlignment="1">
      <alignment horizontal="left" vertical="center" wrapText="1"/>
    </xf>
    <xf numFmtId="0" fontId="14" fillId="3" borderId="113" xfId="0" applyFont="1" applyFill="1" applyBorder="1" applyAlignment="1">
      <alignment vertical="top" wrapText="1"/>
    </xf>
    <xf numFmtId="0" fontId="7" fillId="0" borderId="114" xfId="0" applyFont="1" applyBorder="1"/>
    <xf numFmtId="0" fontId="22" fillId="0" borderId="0" xfId="0" applyFont="1" applyAlignment="1">
      <alignment horizontal="left" wrapText="1"/>
    </xf>
    <xf numFmtId="0" fontId="28" fillId="4" borderId="9" xfId="0" applyFont="1" applyFill="1" applyBorder="1"/>
    <xf numFmtId="0" fontId="22" fillId="14" borderId="94" xfId="0" applyFont="1" applyFill="1" applyBorder="1" applyAlignment="1">
      <alignment horizontal="left" vertical="center" wrapText="1"/>
    </xf>
    <xf numFmtId="0" fontId="33" fillId="3" borderId="6" xfId="0" applyFont="1" applyFill="1" applyBorder="1" applyAlignment="1">
      <alignment horizontal="left" wrapText="1"/>
    </xf>
    <xf numFmtId="0" fontId="22" fillId="0" borderId="0" xfId="0" applyFont="1" applyAlignment="1">
      <alignment horizontal="left" vertical="top" wrapText="1"/>
    </xf>
    <xf numFmtId="0" fontId="13" fillId="3" borderId="9" xfId="0" applyFont="1" applyFill="1" applyBorder="1" applyAlignment="1">
      <alignment horizontal="center"/>
    </xf>
    <xf numFmtId="0" fontId="28" fillId="3" borderId="9" xfId="0" applyFont="1" applyFill="1" applyBorder="1" applyAlignment="1">
      <alignment horizontal="center" vertical="center"/>
    </xf>
    <xf numFmtId="0" fontId="1" fillId="4" borderId="9" xfId="0" applyFont="1" applyFill="1" applyBorder="1" applyAlignment="1">
      <alignment horizontal="left" vertical="center"/>
    </xf>
    <xf numFmtId="0" fontId="28" fillId="0" borderId="6" xfId="0" applyFont="1" applyBorder="1" applyAlignment="1">
      <alignment horizontal="center"/>
    </xf>
    <xf numFmtId="0" fontId="13" fillId="3" borderId="118" xfId="0" applyFont="1" applyFill="1" applyBorder="1" applyAlignment="1">
      <alignment horizontal="left" vertical="center"/>
    </xf>
    <xf numFmtId="0" fontId="13" fillId="3" borderId="28" xfId="0" applyFont="1" applyFill="1" applyBorder="1" applyAlignment="1">
      <alignment horizontal="left" vertical="center"/>
    </xf>
    <xf numFmtId="0" fontId="23" fillId="0" borderId="13" xfId="0" applyFont="1" applyBorder="1" applyAlignment="1">
      <alignment horizontal="left" vertical="center"/>
    </xf>
    <xf numFmtId="0" fontId="23" fillId="0" borderId="115" xfId="0" applyFont="1" applyBorder="1" applyAlignment="1">
      <alignment horizontal="right"/>
    </xf>
    <xf numFmtId="0" fontId="7" fillId="0" borderId="116" xfId="0" applyFont="1" applyBorder="1"/>
    <xf numFmtId="0" fontId="61" fillId="3" borderId="118" xfId="0" applyFont="1" applyFill="1" applyBorder="1" applyAlignment="1">
      <alignment horizontal="center" wrapText="1"/>
    </xf>
    <xf numFmtId="0" fontId="1" fillId="0" borderId="7" xfId="0" applyFont="1" applyBorder="1" applyAlignment="1">
      <alignment horizontal="left" vertical="top" wrapText="1"/>
    </xf>
    <xf numFmtId="0" fontId="1" fillId="0" borderId="14" xfId="0" applyFont="1" applyBorder="1" applyAlignment="1">
      <alignment horizontal="center"/>
    </xf>
    <xf numFmtId="0" fontId="1" fillId="0" borderId="14" xfId="0" applyFont="1" applyBorder="1" applyAlignment="1">
      <alignment horizontal="center" vertical="center"/>
    </xf>
    <xf numFmtId="0" fontId="28" fillId="0" borderId="140" xfId="0" applyFont="1" applyBorder="1" applyAlignment="1">
      <alignment horizontal="center"/>
    </xf>
    <xf numFmtId="0" fontId="7" fillId="0" borderId="141" xfId="0" applyFont="1" applyBorder="1"/>
    <xf numFmtId="0" fontId="11" fillId="0" borderId="45" xfId="0" applyFont="1" applyBorder="1" applyAlignment="1">
      <alignment horizontal="center"/>
    </xf>
    <xf numFmtId="0" fontId="2" fillId="12" borderId="62" xfId="0" applyFont="1" applyFill="1" applyBorder="1" applyAlignment="1">
      <alignment horizontal="left" vertical="top" wrapText="1"/>
    </xf>
    <xf numFmtId="0" fontId="13" fillId="3" borderId="59" xfId="0" applyFont="1" applyFill="1" applyBorder="1" applyAlignment="1">
      <alignment horizontal="left"/>
    </xf>
    <xf numFmtId="0" fontId="13" fillId="3" borderId="59" xfId="0" applyFont="1" applyFill="1" applyBorder="1" applyAlignment="1">
      <alignment horizontal="center" vertical="center"/>
    </xf>
    <xf numFmtId="0" fontId="31" fillId="0" borderId="0" xfId="0" applyFont="1" applyAlignment="1">
      <alignment horizontal="left" vertical="center"/>
    </xf>
    <xf numFmtId="0" fontId="28" fillId="0" borderId="6" xfId="0" applyFont="1" applyBorder="1" applyAlignment="1">
      <alignment horizontal="center" wrapText="1"/>
    </xf>
    <xf numFmtId="0" fontId="28" fillId="0" borderId="9" xfId="0" applyFont="1" applyBorder="1" applyAlignment="1">
      <alignment horizontal="center"/>
    </xf>
    <xf numFmtId="0" fontId="32" fillId="0" borderId="0" xfId="0" applyFont="1" applyAlignment="1">
      <alignment horizontal="center" vertical="center" wrapText="1"/>
    </xf>
    <xf numFmtId="0" fontId="71" fillId="0" borderId="0" xfId="0" applyFont="1" applyAlignment="1">
      <alignment horizontal="left"/>
    </xf>
    <xf numFmtId="0" fontId="31" fillId="0" borderId="0" xfId="0" applyFont="1" applyAlignment="1">
      <alignment horizontal="left" wrapText="1"/>
    </xf>
    <xf numFmtId="14" fontId="11" fillId="3" borderId="32" xfId="0" applyNumberFormat="1" applyFont="1" applyFill="1" applyBorder="1" applyAlignment="1">
      <alignment horizontal="center"/>
    </xf>
    <xf numFmtId="0" fontId="66" fillId="0" borderId="0" xfId="0" applyFont="1" applyAlignment="1">
      <alignment horizontal="left" vertical="top" wrapText="1"/>
    </xf>
    <xf numFmtId="0" fontId="32" fillId="0" borderId="14" xfId="0" applyFont="1" applyBorder="1" applyAlignment="1">
      <alignment horizontal="left"/>
    </xf>
    <xf numFmtId="0" fontId="32" fillId="7" borderId="35" xfId="0" applyFont="1" applyFill="1" applyBorder="1" applyAlignment="1">
      <alignment horizontal="left" vertical="top" wrapText="1"/>
    </xf>
    <xf numFmtId="0" fontId="7" fillId="0" borderId="155" xfId="0" applyFont="1" applyBorder="1"/>
    <xf numFmtId="0" fontId="14" fillId="3" borderId="6" xfId="0" applyFont="1" applyFill="1" applyBorder="1" applyAlignment="1">
      <alignment horizontal="left" vertical="top" wrapText="1"/>
    </xf>
    <xf numFmtId="0" fontId="2" fillId="7" borderId="62" xfId="0" applyFont="1" applyFill="1" applyBorder="1" applyAlignment="1">
      <alignment wrapText="1"/>
    </xf>
    <xf numFmtId="0" fontId="76" fillId="2" borderId="28" xfId="0" applyFont="1" applyFill="1" applyBorder="1" applyAlignment="1">
      <alignment horizontal="center" vertical="center" wrapText="1"/>
    </xf>
    <xf numFmtId="166" fontId="14" fillId="3" borderId="28" xfId="0" applyNumberFormat="1" applyFont="1" applyFill="1" applyBorder="1" applyAlignment="1">
      <alignment horizontal="center" vertical="center"/>
    </xf>
    <xf numFmtId="10" fontId="14" fillId="7" borderId="28" xfId="0" applyNumberFormat="1" applyFont="1" applyFill="1" applyBorder="1" applyAlignment="1">
      <alignment horizontal="center" vertical="center"/>
    </xf>
    <xf numFmtId="0" fontId="14" fillId="3" borderId="28" xfId="0" applyFont="1" applyFill="1" applyBorder="1" applyAlignment="1">
      <alignment horizontal="center" vertical="center"/>
    </xf>
    <xf numFmtId="10" fontId="14" fillId="3" borderId="28" xfId="0" applyNumberFormat="1" applyFont="1" applyFill="1" applyBorder="1" applyAlignment="1">
      <alignment horizontal="center" vertical="center"/>
    </xf>
    <xf numFmtId="0" fontId="14" fillId="4" borderId="28" xfId="0" applyFont="1" applyFill="1" applyBorder="1" applyAlignment="1">
      <alignment horizontal="center" vertical="center"/>
    </xf>
    <xf numFmtId="0" fontId="1" fillId="2" borderId="28" xfId="0" applyFont="1" applyFill="1" applyBorder="1" applyAlignment="1">
      <alignment horizontal="center" vertical="center" wrapText="1"/>
    </xf>
    <xf numFmtId="0" fontId="79" fillId="2" borderId="28" xfId="0" applyFont="1" applyFill="1" applyBorder="1" applyAlignment="1">
      <alignment horizontal="center" vertical="center"/>
    </xf>
    <xf numFmtId="0" fontId="1" fillId="0" borderId="57" xfId="0" applyFont="1" applyBorder="1" applyAlignment="1">
      <alignment horizontal="center" vertical="center"/>
    </xf>
    <xf numFmtId="0" fontId="32" fillId="0" borderId="28" xfId="0" applyFont="1" applyBorder="1" applyAlignment="1">
      <alignment horizontal="center" vertical="center"/>
    </xf>
    <xf numFmtId="0" fontId="2" fillId="3" borderId="28" xfId="0" applyFont="1" applyFill="1" applyBorder="1" applyAlignment="1">
      <alignment horizontal="center" vertical="center"/>
    </xf>
    <xf numFmtId="0" fontId="1" fillId="0" borderId="28" xfId="0" applyFont="1" applyBorder="1" applyAlignment="1">
      <alignment horizontal="center" vertical="center"/>
    </xf>
    <xf numFmtId="0" fontId="1" fillId="0" borderId="28" xfId="0" applyFont="1" applyBorder="1" applyAlignment="1">
      <alignment horizontal="center" wrapText="1"/>
    </xf>
    <xf numFmtId="0" fontId="32" fillId="0" borderId="75" xfId="0" applyFont="1" applyBorder="1" applyAlignment="1">
      <alignment horizontal="center" wrapText="1"/>
    </xf>
    <xf numFmtId="0" fontId="1" fillId="0" borderId="75" xfId="0" applyFont="1" applyBorder="1" applyAlignment="1">
      <alignment horizontal="center" wrapText="1"/>
    </xf>
    <xf numFmtId="0" fontId="51" fillId="3" borderId="28" xfId="0" applyFont="1" applyFill="1" applyBorder="1" applyAlignment="1">
      <alignment horizontal="center" vertical="center"/>
    </xf>
    <xf numFmtId="0" fontId="2" fillId="3" borderId="57" xfId="0" applyFont="1" applyFill="1" applyBorder="1" applyAlignment="1">
      <alignment horizontal="center" vertical="center"/>
    </xf>
    <xf numFmtId="0" fontId="22" fillId="7" borderId="75" xfId="0" applyFont="1" applyFill="1" applyBorder="1" applyAlignment="1">
      <alignment horizontal="center" wrapText="1"/>
    </xf>
    <xf numFmtId="0" fontId="14" fillId="3" borderId="59" xfId="0" applyFont="1" applyFill="1" applyBorder="1" applyAlignment="1">
      <alignment horizontal="center"/>
    </xf>
    <xf numFmtId="0" fontId="2" fillId="7" borderId="62" xfId="0" applyFont="1" applyFill="1" applyBorder="1" applyAlignment="1">
      <alignment horizontal="left" wrapText="1"/>
    </xf>
    <xf numFmtId="0" fontId="2" fillId="0" borderId="0" xfId="0" applyFont="1" applyAlignment="1">
      <alignment vertical="top" wrapText="1"/>
    </xf>
    <xf numFmtId="0" fontId="2" fillId="0" borderId="18" xfId="0" applyFont="1" applyBorder="1" applyAlignment="1">
      <alignment horizontal="left" vertical="top" wrapText="1"/>
    </xf>
    <xf numFmtId="0" fontId="32" fillId="2" borderId="9" xfId="0" applyFont="1" applyFill="1" applyBorder="1"/>
    <xf numFmtId="0" fontId="14" fillId="3" borderId="59" xfId="0" applyFont="1" applyFill="1" applyBorder="1"/>
    <xf numFmtId="0" fontId="1" fillId="2" borderId="75" xfId="0" applyFont="1" applyFill="1" applyBorder="1" applyAlignment="1">
      <alignment horizontal="center" vertical="center" wrapText="1"/>
    </xf>
    <xf numFmtId="0" fontId="1" fillId="2" borderId="118" xfId="0" applyFont="1" applyFill="1" applyBorder="1" applyAlignment="1">
      <alignment horizontal="center"/>
    </xf>
    <xf numFmtId="0" fontId="1" fillId="2" borderId="28" xfId="0" applyFont="1" applyFill="1" applyBorder="1" applyAlignment="1">
      <alignment horizontal="center"/>
    </xf>
    <xf numFmtId="10" fontId="14" fillId="3" borderId="118" xfId="0" applyNumberFormat="1" applyFont="1" applyFill="1" applyBorder="1" applyAlignment="1">
      <alignment horizontal="center" vertical="center"/>
    </xf>
    <xf numFmtId="0" fontId="14" fillId="7" borderId="118" xfId="0" applyFont="1" applyFill="1" applyBorder="1" applyAlignment="1">
      <alignment horizontal="center" vertical="center"/>
    </xf>
    <xf numFmtId="0" fontId="85" fillId="0" borderId="0" xfId="0" applyFont="1" applyAlignment="1">
      <alignment horizontal="center"/>
    </xf>
    <xf numFmtId="0" fontId="83" fillId="0" borderId="0" xfId="0" applyFont="1" applyAlignment="1">
      <alignment horizontal="center" vertical="center" wrapText="1"/>
    </xf>
    <xf numFmtId="0" fontId="80" fillId="0" borderId="0" xfId="0" applyFont="1" applyAlignment="1">
      <alignment horizontal="center" vertical="center"/>
    </xf>
    <xf numFmtId="0" fontId="58" fillId="0" borderId="0" xfId="0" applyFont="1" applyAlignment="1">
      <alignment horizontal="center"/>
    </xf>
    <xf numFmtId="0" fontId="86" fillId="0" borderId="0" xfId="0" applyFont="1" applyAlignment="1">
      <alignment horizontal="center" vertical="top" wrapText="1"/>
    </xf>
    <xf numFmtId="0" fontId="87" fillId="0" borderId="0" xfId="0" applyFont="1" applyAlignment="1">
      <alignment horizontal="center"/>
    </xf>
    <xf numFmtId="0" fontId="72" fillId="0" borderId="0" xfId="0" applyFont="1" applyAlignment="1">
      <alignment horizontal="center"/>
    </xf>
    <xf numFmtId="0" fontId="28" fillId="0" borderId="0" xfId="0" applyFont="1"/>
    <xf numFmtId="0" fontId="88" fillId="3" borderId="59" xfId="0" applyFont="1" applyFill="1" applyBorder="1" applyProtection="1">
      <protection locked="0"/>
    </xf>
    <xf numFmtId="0" fontId="14" fillId="0" borderId="60" xfId="0" applyFont="1" applyBorder="1" applyProtection="1">
      <protection locked="0"/>
    </xf>
    <xf numFmtId="0" fontId="14" fillId="0" borderId="61" xfId="0" applyFont="1" applyBorder="1" applyProtection="1">
      <protection locked="0"/>
    </xf>
    <xf numFmtId="0" fontId="32" fillId="0" borderId="0" xfId="0" applyFont="1" applyAlignment="1">
      <alignment horizontal="center" wrapText="1"/>
    </xf>
    <xf numFmtId="175" fontId="4" fillId="0" borderId="18" xfId="0" applyNumberFormat="1" applyFont="1" applyBorder="1" applyAlignment="1">
      <alignment horizontal="left"/>
    </xf>
    <xf numFmtId="175" fontId="2" fillId="0" borderId="18" xfId="0" applyNumberFormat="1" applyFont="1" applyBorder="1" applyAlignment="1">
      <alignment horizontal="left"/>
    </xf>
    <xf numFmtId="0" fontId="1" fillId="0" borderId="0" xfId="0" applyFont="1" applyAlignment="1">
      <alignment horizontal="center" wrapText="1"/>
    </xf>
    <xf numFmtId="0" fontId="1" fillId="0" borderId="0" xfId="0" applyFont="1" applyAlignment="1">
      <alignment vertical="top" wrapText="1"/>
    </xf>
    <xf numFmtId="0" fontId="89" fillId="0" borderId="0" xfId="0" applyFont="1" applyAlignment="1">
      <alignment horizontal="center" vertical="top" wrapText="1"/>
    </xf>
    <xf numFmtId="0" fontId="32" fillId="0" borderId="0" xfId="0" applyFont="1" applyAlignment="1">
      <alignment horizontal="left" vertical="top" wrapText="1"/>
    </xf>
    <xf numFmtId="0" fontId="57" fillId="2" borderId="6" xfId="0" applyFont="1" applyFill="1" applyBorder="1" applyAlignment="1">
      <alignment horizontal="center" vertical="center" wrapText="1"/>
    </xf>
    <xf numFmtId="0" fontId="1" fillId="0" borderId="0" xfId="0" applyFont="1" applyAlignment="1">
      <alignment horizontal="center" vertical="top" wrapText="1"/>
    </xf>
    <xf numFmtId="0" fontId="81" fillId="0" borderId="0" xfId="0" applyFont="1" applyAlignment="1">
      <alignment horizontal="center" vertical="top" wrapText="1"/>
    </xf>
    <xf numFmtId="0" fontId="1" fillId="0" borderId="0" xfId="0" applyFont="1" applyAlignment="1">
      <alignment horizontal="left" vertical="top" wrapText="1"/>
    </xf>
    <xf numFmtId="0" fontId="96" fillId="0" borderId="0" xfId="0" applyFont="1" applyAlignment="1">
      <alignment horizontal="center" vertical="top" wrapText="1"/>
    </xf>
    <xf numFmtId="0" fontId="32" fillId="0" borderId="0" xfId="0" applyFont="1" applyAlignment="1">
      <alignment horizontal="center" vertical="top" wrapText="1"/>
    </xf>
    <xf numFmtId="0" fontId="2" fillId="0" borderId="0" xfId="0" applyFont="1" applyAlignment="1">
      <alignment horizontal="center" vertical="top" wrapText="1"/>
    </xf>
    <xf numFmtId="0" fontId="14" fillId="3" borderId="59" xfId="0" applyFont="1" applyFill="1" applyBorder="1" applyAlignment="1" applyProtection="1">
      <alignment horizontal="left" vertical="center"/>
      <protection locked="0"/>
    </xf>
    <xf numFmtId="167" fontId="14" fillId="3" borderId="59" xfId="0" applyNumberFormat="1" applyFont="1" applyFill="1" applyBorder="1" applyAlignment="1" applyProtection="1">
      <alignment horizontal="left"/>
      <protection locked="0"/>
    </xf>
    <xf numFmtId="0" fontId="14" fillId="3" borderId="59" xfId="0" applyFont="1" applyFill="1" applyBorder="1" applyAlignment="1" applyProtection="1">
      <alignment horizontal="left"/>
      <protection locked="0"/>
    </xf>
    <xf numFmtId="0" fontId="14" fillId="0" borderId="67" xfId="0" applyFont="1" applyBorder="1" applyProtection="1">
      <protection locked="0"/>
    </xf>
    <xf numFmtId="0" fontId="3" fillId="3" borderId="59" xfId="0" applyFont="1" applyFill="1" applyBorder="1" applyAlignment="1" applyProtection="1">
      <alignment horizontal="left"/>
      <protection locked="0"/>
    </xf>
    <xf numFmtId="0" fontId="191" fillId="0" borderId="60" xfId="0" applyFont="1" applyBorder="1" applyProtection="1">
      <protection locked="0"/>
    </xf>
    <xf numFmtId="0" fontId="191" fillId="0" borderId="61" xfId="0" applyFont="1" applyBorder="1" applyProtection="1">
      <protection locked="0"/>
    </xf>
    <xf numFmtId="49" fontId="14" fillId="3" borderId="59" xfId="0" applyNumberFormat="1" applyFont="1" applyFill="1" applyBorder="1" applyAlignment="1" applyProtection="1">
      <alignment horizontal="left"/>
      <protection locked="0"/>
    </xf>
    <xf numFmtId="0" fontId="4" fillId="0" borderId="6" xfId="0" applyFont="1" applyBorder="1" applyAlignment="1">
      <alignment horizontal="center"/>
    </xf>
    <xf numFmtId="0" fontId="4" fillId="0" borderId="9" xfId="0" applyFont="1" applyBorder="1" applyAlignment="1">
      <alignment horizontal="center"/>
    </xf>
    <xf numFmtId="0" fontId="2" fillId="0" borderId="9" xfId="0" applyFont="1" applyBorder="1" applyAlignment="1">
      <alignment horizontal="left" vertical="center" wrapText="1" readingOrder="1"/>
    </xf>
    <xf numFmtId="0" fontId="1" fillId="2" borderId="156" xfId="0" applyFont="1" applyFill="1" applyBorder="1" applyAlignment="1">
      <alignment horizontal="left" vertical="center"/>
    </xf>
    <xf numFmtId="0" fontId="7" fillId="0" borderId="157" xfId="0" applyFont="1" applyBorder="1"/>
    <xf numFmtId="0" fontId="7" fillId="0" borderId="158" xfId="0" applyFont="1" applyBorder="1"/>
    <xf numFmtId="0" fontId="1" fillId="2" borderId="9" xfId="0" applyFont="1" applyFill="1" applyBorder="1" applyAlignment="1">
      <alignment horizontal="center" vertical="center" wrapText="1"/>
    </xf>
    <xf numFmtId="0" fontId="1" fillId="2" borderId="156" xfId="0" applyFont="1" applyFill="1" applyBorder="1" applyAlignment="1">
      <alignment horizontal="center" vertical="center" wrapText="1"/>
    </xf>
    <xf numFmtId="0" fontId="7" fillId="0" borderId="159" xfId="0" applyFont="1" applyBorder="1"/>
    <xf numFmtId="0" fontId="104" fillId="0" borderId="9" xfId="0" applyFont="1" applyBorder="1" applyAlignment="1">
      <alignment horizontal="left"/>
    </xf>
    <xf numFmtId="0" fontId="4" fillId="0" borderId="18" xfId="0" applyFont="1" applyBorder="1" applyAlignment="1">
      <alignment horizontal="center"/>
    </xf>
    <xf numFmtId="0" fontId="1" fillId="2" borderId="9" xfId="0" applyFont="1" applyFill="1" applyBorder="1" applyAlignment="1">
      <alignment horizontal="right"/>
    </xf>
    <xf numFmtId="0" fontId="1" fillId="2" borderId="160" xfId="0" applyFont="1" applyFill="1" applyBorder="1" applyAlignment="1">
      <alignment horizontal="center" vertical="center" wrapText="1"/>
    </xf>
    <xf numFmtId="0" fontId="4" fillId="0" borderId="0" xfId="0" applyFont="1" applyAlignment="1">
      <alignment horizontal="center"/>
    </xf>
    <xf numFmtId="0" fontId="105" fillId="17" borderId="9" xfId="0" applyFont="1" applyFill="1" applyBorder="1" applyAlignment="1">
      <alignment horizontal="left"/>
    </xf>
    <xf numFmtId="0" fontId="4" fillId="17" borderId="9" xfId="0" applyFont="1" applyFill="1" applyBorder="1" applyAlignment="1">
      <alignment horizontal="center"/>
    </xf>
    <xf numFmtId="0" fontId="4" fillId="17" borderId="160" xfId="0" applyFont="1" applyFill="1" applyBorder="1" applyAlignment="1">
      <alignment horizontal="center"/>
    </xf>
    <xf numFmtId="0" fontId="4" fillId="17" borderId="161" xfId="0" applyFont="1" applyFill="1" applyBorder="1" applyAlignment="1">
      <alignment horizontal="center"/>
    </xf>
    <xf numFmtId="3" fontId="4" fillId="0" borderId="9" xfId="0" applyNumberFormat="1" applyFont="1" applyBorder="1" applyAlignment="1">
      <alignment horizontal="center"/>
    </xf>
    <xf numFmtId="0" fontId="1" fillId="2" borderId="161" xfId="0" applyFont="1" applyFill="1" applyBorder="1" applyAlignment="1">
      <alignment horizontal="right"/>
    </xf>
    <xf numFmtId="0" fontId="4" fillId="0" borderId="9" xfId="0" applyFont="1" applyBorder="1" applyAlignment="1">
      <alignment horizontal="left"/>
    </xf>
    <xf numFmtId="0" fontId="4" fillId="2" borderId="9" xfId="0" applyFont="1" applyFill="1" applyBorder="1" applyAlignment="1">
      <alignment horizontal="center"/>
    </xf>
    <xf numFmtId="3" fontId="2" fillId="0" borderId="9" xfId="0" applyNumberFormat="1" applyFont="1" applyBorder="1" applyAlignment="1">
      <alignment horizontal="center"/>
    </xf>
    <xf numFmtId="0" fontId="2" fillId="0" borderId="9" xfId="0" applyFont="1" applyBorder="1" applyAlignment="1">
      <alignment horizontal="left"/>
    </xf>
    <xf numFmtId="0" fontId="4" fillId="4" borderId="9" xfId="0" applyFont="1" applyFill="1" applyBorder="1" applyAlignment="1">
      <alignment horizontal="center"/>
    </xf>
    <xf numFmtId="0" fontId="4" fillId="0" borderId="10" xfId="0" applyFont="1" applyBorder="1" applyAlignment="1">
      <alignment horizontal="center"/>
    </xf>
    <xf numFmtId="0" fontId="1" fillId="2" borderId="9" xfId="0" applyFont="1" applyFill="1" applyBorder="1" applyAlignment="1">
      <alignment horizontal="left" vertical="center"/>
    </xf>
    <xf numFmtId="0" fontId="4" fillId="2" borderId="9" xfId="0" applyFont="1" applyFill="1" applyBorder="1" applyAlignment="1">
      <alignment horizontal="center" vertical="center" wrapText="1"/>
    </xf>
    <xf numFmtId="0" fontId="2" fillId="0" borderId="9" xfId="0" applyFont="1" applyBorder="1"/>
    <xf numFmtId="0" fontId="4" fillId="0" borderId="9" xfId="0" applyFont="1" applyBorder="1" applyAlignment="1">
      <alignment horizontal="center" vertical="center" wrapText="1"/>
    </xf>
    <xf numFmtId="0" fontId="4" fillId="2" borderId="160" xfId="0" applyFont="1" applyFill="1" applyBorder="1" applyAlignment="1">
      <alignment horizontal="center"/>
    </xf>
    <xf numFmtId="0" fontId="2" fillId="4" borderId="9" xfId="0" applyFont="1" applyFill="1" applyBorder="1"/>
    <xf numFmtId="0" fontId="2" fillId="0" borderId="9" xfId="0" applyFont="1" applyBorder="1" applyAlignment="1">
      <alignment horizontal="left" vertical="center" wrapText="1"/>
    </xf>
    <xf numFmtId="0" fontId="1" fillId="2" borderId="156" xfId="0" applyFont="1" applyFill="1" applyBorder="1" applyAlignment="1">
      <alignment horizontal="center" vertical="center"/>
    </xf>
    <xf numFmtId="0" fontId="108" fillId="0" borderId="9" xfId="0" applyFont="1" applyBorder="1"/>
    <xf numFmtId="0" fontId="4" fillId="0" borderId="6" xfId="0" applyFont="1" applyBorder="1" applyAlignment="1">
      <alignment horizontal="center" vertical="center"/>
    </xf>
    <xf numFmtId="0" fontId="2" fillId="0" borderId="9" xfId="0" applyFont="1" applyBorder="1" applyAlignment="1">
      <alignment horizontal="center"/>
    </xf>
    <xf numFmtId="0" fontId="13" fillId="3" borderId="28" xfId="0" applyFont="1" applyFill="1" applyBorder="1" applyAlignment="1" applyProtection="1">
      <alignment horizontal="left" vertical="center"/>
      <protection locked="0"/>
    </xf>
    <xf numFmtId="0" fontId="7" fillId="0" borderId="29" xfId="0" applyFont="1" applyBorder="1" applyProtection="1">
      <protection locked="0"/>
    </xf>
    <xf numFmtId="0" fontId="7" fillId="0" borderId="30" xfId="0" applyFont="1" applyBorder="1" applyProtection="1">
      <protection locked="0"/>
    </xf>
    <xf numFmtId="0" fontId="13" fillId="3" borderId="9" xfId="0" applyFont="1" applyFill="1" applyBorder="1" applyAlignment="1" applyProtection="1">
      <alignment horizontal="center" vertical="center"/>
      <protection locked="0"/>
    </xf>
    <xf numFmtId="0" fontId="14" fillId="0" borderId="10" xfId="0" applyFont="1" applyBorder="1" applyProtection="1">
      <protection locked="0"/>
    </xf>
    <xf numFmtId="0" fontId="14" fillId="0" borderId="11" xfId="0" applyFont="1" applyBorder="1" applyProtection="1">
      <protection locked="0"/>
    </xf>
    <xf numFmtId="0" fontId="13" fillId="3" borderId="45" xfId="0" applyFont="1" applyFill="1" applyBorder="1" applyAlignment="1" applyProtection="1">
      <alignment horizontal="left" vertical="center"/>
      <protection locked="0"/>
    </xf>
    <xf numFmtId="0" fontId="7" fillId="0" borderId="46" xfId="0" applyFont="1" applyBorder="1" applyProtection="1">
      <protection locked="0"/>
    </xf>
    <xf numFmtId="0" fontId="7" fillId="0" borderId="47" xfId="0" applyFont="1" applyBorder="1" applyProtection="1">
      <protection locked="0"/>
    </xf>
    <xf numFmtId="0" fontId="13" fillId="3" borderId="118" xfId="0" applyFont="1" applyFill="1" applyBorder="1" applyAlignment="1" applyProtection="1">
      <alignment horizontal="center" vertical="center"/>
      <protection locked="0"/>
    </xf>
    <xf numFmtId="0" fontId="7" fillId="0" borderId="119" xfId="0" applyFont="1" applyBorder="1" applyProtection="1">
      <protection locked="0"/>
    </xf>
    <xf numFmtId="0" fontId="13" fillId="3" borderId="28" xfId="0" applyFont="1" applyFill="1" applyBorder="1" applyAlignment="1" applyProtection="1">
      <alignment horizontal="center" vertical="center"/>
      <protection locked="0"/>
    </xf>
    <xf numFmtId="0" fontId="201" fillId="0" borderId="0" xfId="0" applyFont="1" applyAlignment="1">
      <alignment horizontal="center" vertical="center" wrapText="1"/>
    </xf>
    <xf numFmtId="0" fontId="11" fillId="0" borderId="0" xfId="0" applyFont="1" applyAlignment="1">
      <alignment horizontal="left" vertical="top" wrapText="1" readingOrder="1"/>
    </xf>
    <xf numFmtId="0" fontId="28" fillId="0" borderId="6" xfId="0" applyFont="1" applyBorder="1" applyAlignment="1">
      <alignment horizontal="center" vertical="center" wrapText="1" readingOrder="1"/>
    </xf>
    <xf numFmtId="0" fontId="28" fillId="28" borderId="6" xfId="0" applyFont="1" applyFill="1" applyBorder="1" applyAlignment="1" applyProtection="1">
      <alignment horizontal="center"/>
      <protection locked="0"/>
    </xf>
    <xf numFmtId="0" fontId="7" fillId="28" borderId="8" xfId="0" applyFont="1" applyFill="1" applyBorder="1" applyProtection="1">
      <protection locked="0"/>
    </xf>
    <xf numFmtId="0" fontId="7" fillId="28" borderId="13" xfId="0" applyFont="1" applyFill="1" applyBorder="1" applyProtection="1">
      <protection locked="0"/>
    </xf>
    <xf numFmtId="0" fontId="7" fillId="28" borderId="15" xfId="0" applyFont="1" applyFill="1" applyBorder="1" applyProtection="1">
      <protection locked="0"/>
    </xf>
    <xf numFmtId="0" fontId="28" fillId="28" borderId="140" xfId="0" applyFont="1" applyFill="1" applyBorder="1" applyAlignment="1" applyProtection="1">
      <alignment horizontal="center"/>
      <protection locked="0"/>
    </xf>
    <xf numFmtId="0" fontId="7" fillId="28" borderId="141" xfId="0" applyFont="1" applyFill="1" applyBorder="1" applyProtection="1">
      <protection locked="0"/>
    </xf>
    <xf numFmtId="0" fontId="11" fillId="0" borderId="18" xfId="0" applyFont="1" applyBorder="1" applyAlignment="1">
      <alignment horizontal="left"/>
    </xf>
    <xf numFmtId="0" fontId="28" fillId="2" borderId="161" xfId="0" applyFont="1" applyFill="1" applyBorder="1" applyAlignment="1">
      <alignment horizontal="left"/>
    </xf>
    <xf numFmtId="0" fontId="33" fillId="3" borderId="59" xfId="0" applyFont="1" applyFill="1" applyBorder="1" applyAlignment="1" applyProtection="1">
      <alignment horizontal="left" vertical="center"/>
      <protection locked="0"/>
    </xf>
    <xf numFmtId="0" fontId="7" fillId="0" borderId="60" xfId="0" applyFont="1" applyBorder="1" applyProtection="1">
      <protection locked="0"/>
    </xf>
    <xf numFmtId="0" fontId="7" fillId="0" borderId="61" xfId="0" applyFont="1" applyBorder="1" applyProtection="1">
      <protection locked="0"/>
    </xf>
    <xf numFmtId="0" fontId="33" fillId="3" borderId="59" xfId="0" applyFont="1" applyFill="1" applyBorder="1" applyAlignment="1" applyProtection="1">
      <alignment horizontal="center" vertical="center"/>
      <protection locked="0"/>
    </xf>
    <xf numFmtId="0" fontId="33" fillId="3" borderId="59" xfId="0" applyFont="1" applyFill="1" applyBorder="1" applyAlignment="1" applyProtection="1">
      <alignment horizontal="center"/>
      <protection locked="0"/>
    </xf>
    <xf numFmtId="0" fontId="33" fillId="3" borderId="9" xfId="0" applyFont="1" applyFill="1" applyBorder="1" applyAlignment="1" applyProtection="1">
      <alignment horizontal="center"/>
      <protection locked="0"/>
    </xf>
    <xf numFmtId="0" fontId="7" fillId="0" borderId="11" xfId="0" applyFont="1" applyBorder="1" applyProtection="1">
      <protection locked="0"/>
    </xf>
    <xf numFmtId="0" fontId="28" fillId="0" borderId="18" xfId="0" applyFont="1" applyBorder="1" applyAlignment="1">
      <alignment horizontal="right"/>
    </xf>
    <xf numFmtId="1" fontId="33" fillId="11" borderId="9" xfId="0" applyNumberFormat="1" applyFont="1" applyFill="1" applyBorder="1" applyAlignment="1">
      <alignment horizontal="center"/>
    </xf>
    <xf numFmtId="0" fontId="13" fillId="3" borderId="9" xfId="0" applyFont="1" applyFill="1" applyBorder="1" applyAlignment="1" applyProtection="1">
      <alignment horizontal="center"/>
      <protection locked="0"/>
    </xf>
    <xf numFmtId="0" fontId="11" fillId="3" borderId="59" xfId="0" applyFont="1" applyFill="1" applyBorder="1" applyAlignment="1" applyProtection="1">
      <alignment horizontal="left" vertical="top"/>
      <protection locked="0"/>
    </xf>
    <xf numFmtId="0" fontId="13" fillId="3" borderId="59" xfId="0" applyFont="1" applyFill="1" applyBorder="1" applyAlignment="1" applyProtection="1">
      <alignment horizontal="center" vertical="center"/>
      <protection locked="0"/>
    </xf>
    <xf numFmtId="0" fontId="6" fillId="2" borderId="214" xfId="0" applyFont="1" applyFill="1" applyBorder="1" applyAlignment="1">
      <alignment horizontal="center" vertical="center"/>
    </xf>
    <xf numFmtId="0" fontId="6" fillId="2" borderId="215" xfId="0" applyFont="1" applyFill="1" applyBorder="1" applyAlignment="1">
      <alignment horizontal="center" vertical="center"/>
    </xf>
    <xf numFmtId="0" fontId="6" fillId="2" borderId="216" xfId="0" applyFont="1" applyFill="1" applyBorder="1" applyAlignment="1">
      <alignment horizontal="center" vertical="center"/>
    </xf>
    <xf numFmtId="0" fontId="28" fillId="0" borderId="96" xfId="0" applyFont="1" applyBorder="1" applyAlignment="1">
      <alignment horizontal="left"/>
    </xf>
    <xf numFmtId="0" fontId="33" fillId="3" borderId="214" xfId="0" applyFont="1" applyFill="1" applyBorder="1" applyAlignment="1">
      <alignment horizontal="left" vertical="center"/>
    </xf>
    <xf numFmtId="0" fontId="33" fillId="0" borderId="215" xfId="0" applyFont="1" applyBorder="1"/>
    <xf numFmtId="0" fontId="33" fillId="0" borderId="216" xfId="0" applyFont="1" applyBorder="1"/>
    <xf numFmtId="0" fontId="13" fillId="3" borderId="59" xfId="0" applyFont="1" applyFill="1" applyBorder="1" applyAlignment="1" applyProtection="1">
      <alignment horizontal="left"/>
      <protection locked="0"/>
    </xf>
    <xf numFmtId="0" fontId="63" fillId="0" borderId="0" xfId="0" applyFont="1" applyAlignment="1">
      <alignment horizontal="left" vertical="top" wrapText="1"/>
    </xf>
    <xf numFmtId="0" fontId="9" fillId="2" borderId="6" xfId="0" applyFont="1" applyFill="1" applyBorder="1" applyAlignment="1">
      <alignment horizontal="center" vertical="center" wrapText="1"/>
    </xf>
    <xf numFmtId="0" fontId="112" fillId="0" borderId="0" xfId="0" applyFont="1" applyAlignment="1">
      <alignment horizontal="left"/>
    </xf>
    <xf numFmtId="0" fontId="28" fillId="0" borderId="0" xfId="0" applyFont="1" applyAlignment="1">
      <alignment wrapText="1"/>
    </xf>
    <xf numFmtId="0" fontId="114" fillId="0" borderId="0" xfId="0" applyFont="1" applyAlignment="1">
      <alignment wrapText="1"/>
    </xf>
    <xf numFmtId="0" fontId="28" fillId="0" borderId="0" xfId="0" applyFont="1" applyAlignment="1">
      <alignment vertical="top" wrapText="1"/>
    </xf>
    <xf numFmtId="0" fontId="31" fillId="0" borderId="0" xfId="0" applyFont="1" applyAlignment="1">
      <alignment horizontal="left" vertical="center" wrapText="1" readingOrder="1"/>
    </xf>
    <xf numFmtId="0" fontId="22" fillId="0" borderId="0" xfId="0" applyFont="1" applyAlignment="1">
      <alignment vertical="top" wrapText="1"/>
    </xf>
    <xf numFmtId="0" fontId="117" fillId="0" borderId="0" xfId="0" applyFont="1" applyAlignment="1">
      <alignment horizontal="left" vertical="center"/>
    </xf>
    <xf numFmtId="0" fontId="13" fillId="3" borderId="9" xfId="0" applyFont="1" applyFill="1" applyBorder="1" applyAlignment="1" applyProtection="1">
      <alignment horizontal="left" vertical="center"/>
      <protection locked="0"/>
    </xf>
    <xf numFmtId="0" fontId="7" fillId="0" borderId="10" xfId="0" applyFont="1" applyBorder="1" applyProtection="1">
      <protection locked="0"/>
    </xf>
    <xf numFmtId="0" fontId="28" fillId="0" borderId="168" xfId="0" applyFont="1" applyBorder="1" applyAlignment="1">
      <alignment horizontal="left" vertical="top"/>
    </xf>
    <xf numFmtId="0" fontId="7" fillId="0" borderId="169" xfId="0" applyFont="1" applyBorder="1"/>
    <xf numFmtId="0" fontId="33" fillId="3" borderId="6" xfId="0" applyFont="1" applyFill="1" applyBorder="1" applyAlignment="1" applyProtection="1">
      <alignment horizontal="left" vertical="top" wrapText="1"/>
      <protection locked="0"/>
    </xf>
    <xf numFmtId="0" fontId="7" fillId="0" borderId="7" xfId="0" applyFont="1" applyBorder="1" applyProtection="1">
      <protection locked="0"/>
    </xf>
    <xf numFmtId="0" fontId="7" fillId="0" borderId="8" xfId="0" applyFont="1" applyBorder="1" applyProtection="1">
      <protection locked="0"/>
    </xf>
    <xf numFmtId="0" fontId="7" fillId="0" borderId="13" xfId="0" applyFont="1" applyBorder="1" applyProtection="1">
      <protection locked="0"/>
    </xf>
    <xf numFmtId="0" fontId="7" fillId="0" borderId="14" xfId="0" applyFont="1" applyBorder="1" applyProtection="1">
      <protection locked="0"/>
    </xf>
    <xf numFmtId="0" fontId="7" fillId="0" borderId="15" xfId="0" applyFont="1" applyBorder="1" applyProtection="1">
      <protection locked="0"/>
    </xf>
    <xf numFmtId="0" fontId="22" fillId="4" borderId="9" xfId="0" applyFont="1" applyFill="1" applyBorder="1" applyAlignment="1">
      <alignment horizontal="left" vertical="top" wrapText="1"/>
    </xf>
    <xf numFmtId="0" fontId="2" fillId="3" borderId="9" xfId="0" applyFont="1" applyFill="1" applyBorder="1" applyAlignment="1" applyProtection="1">
      <alignment horizontal="left"/>
      <protection locked="0"/>
    </xf>
    <xf numFmtId="0" fontId="22" fillId="0" borderId="169" xfId="0" applyFont="1" applyBorder="1" applyAlignment="1">
      <alignment horizontal="left" vertical="top" wrapText="1"/>
    </xf>
    <xf numFmtId="0" fontId="2" fillId="0" borderId="7" xfId="0" applyFont="1" applyBorder="1" applyAlignment="1">
      <alignment wrapText="1"/>
    </xf>
    <xf numFmtId="0" fontId="2" fillId="0" borderId="0" xfId="0" applyFont="1"/>
    <xf numFmtId="0" fontId="31" fillId="0" borderId="0" xfId="0" applyFont="1" applyAlignment="1">
      <alignment horizontal="left"/>
    </xf>
    <xf numFmtId="0" fontId="11" fillId="0" borderId="0" xfId="0" applyFont="1" applyAlignment="1">
      <alignment horizontal="left" vertical="center" wrapText="1"/>
    </xf>
    <xf numFmtId="0" fontId="14" fillId="3" borderId="9" xfId="0" applyFont="1" applyFill="1" applyBorder="1" applyAlignment="1" applyProtection="1">
      <alignment horizontal="center"/>
      <protection locked="0"/>
    </xf>
    <xf numFmtId="0" fontId="33" fillId="3" borderId="38" xfId="0" applyFont="1" applyFill="1" applyBorder="1" applyAlignment="1" applyProtection="1">
      <alignment horizontal="left" wrapText="1"/>
      <protection locked="0"/>
    </xf>
    <xf numFmtId="0" fontId="33" fillId="3" borderId="160" xfId="0" applyFont="1" applyFill="1" applyBorder="1" applyAlignment="1" applyProtection="1">
      <alignment horizontal="left" wrapText="1"/>
      <protection locked="0"/>
    </xf>
    <xf numFmtId="0" fontId="33" fillId="3" borderId="40" xfId="0" applyFont="1" applyFill="1" applyBorder="1" applyAlignment="1" applyProtection="1">
      <alignment horizontal="left" wrapText="1"/>
      <protection locked="0"/>
    </xf>
    <xf numFmtId="0" fontId="31" fillId="0" borderId="18" xfId="0" applyFont="1" applyBorder="1" applyAlignment="1">
      <alignment horizontal="left" vertical="center"/>
    </xf>
    <xf numFmtId="0" fontId="31" fillId="0" borderId="18" xfId="0" applyFont="1" applyBorder="1" applyAlignment="1">
      <alignment horizontal="left" vertical="top" wrapText="1"/>
    </xf>
    <xf numFmtId="0" fontId="28" fillId="0" borderId="169" xfId="0" applyFont="1" applyBorder="1" applyAlignment="1">
      <alignment horizontal="left" vertical="top"/>
    </xf>
    <xf numFmtId="0" fontId="120" fillId="0" borderId="18" xfId="0" applyFont="1" applyBorder="1"/>
    <xf numFmtId="0" fontId="11" fillId="0" borderId="18" xfId="0" applyFont="1" applyBorder="1" applyAlignment="1">
      <alignment horizontal="left" vertical="top"/>
    </xf>
    <xf numFmtId="0" fontId="28" fillId="0" borderId="18" xfId="0" applyFont="1" applyBorder="1" applyAlignment="1">
      <alignment horizontal="left" vertical="center" wrapText="1"/>
    </xf>
    <xf numFmtId="0" fontId="28" fillId="0" borderId="18" xfId="0" applyFont="1" applyBorder="1" applyAlignment="1">
      <alignment horizontal="left" vertical="top" wrapText="1"/>
    </xf>
    <xf numFmtId="0" fontId="123" fillId="0" borderId="0" xfId="0" applyFont="1" applyAlignment="1">
      <alignment horizontal="left" vertical="center"/>
    </xf>
    <xf numFmtId="0" fontId="28" fillId="0" borderId="0" xfId="0" applyFont="1" applyAlignment="1">
      <alignment horizontal="center" vertical="top" wrapText="1"/>
    </xf>
    <xf numFmtId="14" fontId="11" fillId="3" borderId="32" xfId="0" applyNumberFormat="1" applyFont="1" applyFill="1" applyBorder="1" applyAlignment="1" applyProtection="1">
      <alignment horizontal="center"/>
      <protection locked="0"/>
    </xf>
    <xf numFmtId="0" fontId="7" fillId="0" borderId="33" xfId="0" applyFont="1" applyBorder="1" applyProtection="1">
      <protection locked="0"/>
    </xf>
    <xf numFmtId="0" fontId="7" fillId="0" borderId="34" xfId="0" applyFont="1" applyBorder="1" applyProtection="1">
      <protection locked="0"/>
    </xf>
    <xf numFmtId="0" fontId="33" fillId="3" borderId="59" xfId="0" applyFont="1" applyFill="1" applyBorder="1" applyAlignment="1" applyProtection="1">
      <alignment horizontal="left"/>
      <protection locked="0"/>
    </xf>
    <xf numFmtId="0" fontId="71" fillId="0" borderId="0" xfId="0" applyFont="1" applyAlignment="1">
      <alignment horizontal="left" vertical="top" wrapText="1"/>
    </xf>
    <xf numFmtId="14" fontId="33" fillId="3" borderId="59" xfId="0" applyNumberFormat="1" applyFont="1" applyFill="1" applyBorder="1" applyAlignment="1" applyProtection="1">
      <alignment horizontal="center" vertical="center"/>
      <protection locked="0"/>
    </xf>
    <xf numFmtId="0" fontId="44" fillId="3" borderId="6" xfId="0" applyFont="1" applyFill="1" applyBorder="1" applyAlignment="1" applyProtection="1">
      <alignment horizontal="left" vertical="top" wrapText="1"/>
      <protection locked="0"/>
    </xf>
    <xf numFmtId="0" fontId="33" fillId="3" borderId="59" xfId="0" applyFont="1" applyFill="1" applyBorder="1" applyAlignment="1" applyProtection="1">
      <alignment horizontal="left" vertical="top"/>
      <protection locked="0"/>
    </xf>
    <xf numFmtId="0" fontId="33" fillId="3" borderId="59" xfId="0" applyFont="1" applyFill="1" applyBorder="1" applyAlignment="1" applyProtection="1">
      <alignment horizontal="left" wrapText="1"/>
      <protection locked="0"/>
    </xf>
    <xf numFmtId="0" fontId="33" fillId="3" borderId="59" xfId="0" applyFont="1" applyFill="1" applyBorder="1" applyAlignment="1" applyProtection="1">
      <alignment horizontal="left" vertical="top" wrapText="1"/>
      <protection locked="0"/>
    </xf>
    <xf numFmtId="0" fontId="33" fillId="3" borderId="6" xfId="0" applyFont="1" applyFill="1" applyBorder="1" applyAlignment="1" applyProtection="1">
      <alignment horizontal="left" wrapText="1"/>
      <protection locked="0"/>
    </xf>
    <xf numFmtId="14" fontId="33" fillId="0" borderId="0" xfId="0" applyNumberFormat="1" applyFont="1"/>
    <xf numFmtId="0" fontId="28" fillId="0" borderId="18" xfId="0" applyFont="1" applyBorder="1" applyAlignment="1">
      <alignment horizontal="left" vertical="top"/>
    </xf>
    <xf numFmtId="0" fontId="129" fillId="0" borderId="0" xfId="0" applyFont="1" applyAlignment="1">
      <alignment horizontal="center" wrapText="1"/>
    </xf>
    <xf numFmtId="0" fontId="130" fillId="0" borderId="0" xfId="0" applyFont="1" applyAlignment="1">
      <alignment horizontal="center" vertical="center"/>
    </xf>
    <xf numFmtId="0" fontId="28" fillId="0" borderId="158" xfId="0" applyFont="1" applyBorder="1" applyAlignment="1">
      <alignment horizontal="left"/>
    </xf>
    <xf numFmtId="0" fontId="14" fillId="3" borderId="155" xfId="0" applyFont="1" applyFill="1" applyBorder="1" applyAlignment="1" applyProtection="1">
      <alignment horizontal="left"/>
      <protection locked="0"/>
    </xf>
    <xf numFmtId="0" fontId="7" fillId="0" borderId="155" xfId="0" applyFont="1" applyBorder="1" applyProtection="1">
      <protection locked="0"/>
    </xf>
    <xf numFmtId="0" fontId="28" fillId="0" borderId="158" xfId="0" applyFont="1" applyBorder="1" applyAlignment="1">
      <alignment horizontal="left" vertical="top" wrapText="1"/>
    </xf>
    <xf numFmtId="0" fontId="28" fillId="0" borderId="96" xfId="0" applyFont="1" applyBorder="1" applyAlignment="1">
      <alignment horizontal="left" vertical="top" wrapText="1"/>
    </xf>
    <xf numFmtId="0" fontId="0" fillId="0" borderId="96" xfId="0" applyFont="1" applyBorder="1" applyAlignment="1"/>
    <xf numFmtId="0" fontId="70" fillId="3" borderId="155" xfId="0" applyFont="1" applyFill="1" applyBorder="1" applyAlignment="1" applyProtection="1">
      <alignment horizontal="left" vertical="top" wrapText="1"/>
      <protection locked="0"/>
    </xf>
    <xf numFmtId="0" fontId="28" fillId="0" borderId="158" xfId="0" applyFont="1" applyBorder="1" applyAlignment="1">
      <alignment vertical="top" wrapText="1"/>
    </xf>
    <xf numFmtId="0" fontId="14" fillId="3" borderId="155" xfId="0" applyFont="1" applyFill="1" applyBorder="1" applyAlignment="1" applyProtection="1">
      <alignment horizontal="left" vertical="top" wrapText="1"/>
      <protection locked="0"/>
    </xf>
    <xf numFmtId="0" fontId="14" fillId="3" borderId="155" xfId="0" applyFont="1" applyFill="1" applyBorder="1" applyAlignment="1" applyProtection="1">
      <alignment horizontal="center"/>
      <protection locked="0"/>
    </xf>
    <xf numFmtId="0" fontId="14" fillId="3" borderId="38" xfId="0" applyFont="1" applyFill="1" applyBorder="1" applyAlignment="1" applyProtection="1">
      <alignment horizontal="center"/>
      <protection locked="0"/>
    </xf>
    <xf numFmtId="0" fontId="7" fillId="0" borderId="227" xfId="0" applyFont="1" applyBorder="1" applyProtection="1">
      <protection locked="0"/>
    </xf>
    <xf numFmtId="0" fontId="14" fillId="3" borderId="38" xfId="0" applyFont="1" applyFill="1" applyBorder="1" applyAlignment="1" applyProtection="1">
      <alignment horizontal="left"/>
      <protection locked="0"/>
    </xf>
    <xf numFmtId="0" fontId="33" fillId="3" borderId="38" xfId="0" applyFont="1" applyFill="1" applyBorder="1" applyAlignment="1" applyProtection="1">
      <alignment horizontal="left" vertical="top" wrapText="1"/>
      <protection locked="0"/>
    </xf>
    <xf numFmtId="0" fontId="7" fillId="0" borderId="160" xfId="0" applyFont="1" applyBorder="1" applyProtection="1">
      <protection locked="0"/>
    </xf>
    <xf numFmtId="0" fontId="11" fillId="0" borderId="132" xfId="0" applyFont="1" applyBorder="1" applyAlignment="1">
      <alignment horizontal="center"/>
    </xf>
    <xf numFmtId="0" fontId="40" fillId="3" borderId="155" xfId="0" applyFont="1" applyFill="1" applyBorder="1" applyAlignment="1" applyProtection="1">
      <alignment horizontal="left"/>
      <protection locked="0"/>
    </xf>
    <xf numFmtId="0" fontId="11" fillId="3" borderId="52" xfId="0" applyFont="1" applyFill="1" applyBorder="1" applyAlignment="1" applyProtection="1">
      <alignment horizontal="center" vertical="top"/>
      <protection locked="0"/>
    </xf>
    <xf numFmtId="0" fontId="7" fillId="0" borderId="52" xfId="0" applyFont="1" applyBorder="1" applyProtection="1">
      <protection locked="0"/>
    </xf>
    <xf numFmtId="14" fontId="14" fillId="3" borderId="155" xfId="0" applyNumberFormat="1" applyFont="1" applyFill="1" applyBorder="1" applyAlignment="1" applyProtection="1">
      <alignment horizontal="center"/>
      <protection locked="0"/>
    </xf>
    <xf numFmtId="0" fontId="57" fillId="2" borderId="6" xfId="0" applyFont="1" applyFill="1" applyBorder="1" applyAlignment="1">
      <alignment horizontal="center" vertical="center"/>
    </xf>
    <xf numFmtId="0" fontId="7" fillId="0" borderId="132" xfId="0" applyFont="1" applyBorder="1"/>
    <xf numFmtId="0" fontId="7" fillId="0" borderId="175" xfId="0" applyFont="1" applyBorder="1"/>
    <xf numFmtId="0" fontId="31" fillId="0" borderId="218" xfId="0" applyFont="1" applyBorder="1" applyAlignment="1">
      <alignment horizontal="left" vertical="top" wrapText="1" readingOrder="1"/>
    </xf>
    <xf numFmtId="0" fontId="0" fillId="0" borderId="217" xfId="0" applyFont="1" applyBorder="1" applyAlignment="1"/>
    <xf numFmtId="0" fontId="0" fillId="0" borderId="219" xfId="0" applyFont="1" applyBorder="1" applyAlignment="1"/>
    <xf numFmtId="0" fontId="0" fillId="0" borderId="220" xfId="0" applyFont="1" applyBorder="1" applyAlignment="1"/>
    <xf numFmtId="0" fontId="0" fillId="0" borderId="221" xfId="0" applyFont="1" applyBorder="1" applyAlignment="1"/>
    <xf numFmtId="0" fontId="0" fillId="0" borderId="222" xfId="0" applyFont="1" applyBorder="1" applyAlignment="1"/>
    <xf numFmtId="0" fontId="0" fillId="0" borderId="223" xfId="0" applyFont="1" applyBorder="1" applyAlignment="1"/>
    <xf numFmtId="0" fontId="0" fillId="0" borderId="224" xfId="0" applyFont="1" applyBorder="1" applyAlignment="1"/>
    <xf numFmtId="0" fontId="2" fillId="0" borderId="223" xfId="0" applyFont="1" applyBorder="1"/>
    <xf numFmtId="0" fontId="7" fillId="0" borderId="223" xfId="0" applyFont="1" applyBorder="1"/>
    <xf numFmtId="0" fontId="11" fillId="3" borderId="52" xfId="0" applyFont="1" applyFill="1" applyBorder="1" applyAlignment="1" applyProtection="1">
      <alignment horizontal="center"/>
      <protection locked="0"/>
    </xf>
    <xf numFmtId="0" fontId="2" fillId="2" borderId="214" xfId="0" applyFont="1" applyFill="1" applyBorder="1" applyAlignment="1">
      <alignment horizontal="center"/>
    </xf>
    <xf numFmtId="0" fontId="2" fillId="2" borderId="215" xfId="0" applyFont="1" applyFill="1" applyBorder="1" applyAlignment="1">
      <alignment horizontal="center"/>
    </xf>
    <xf numFmtId="0" fontId="2" fillId="2" borderId="216" xfId="0" applyFont="1" applyFill="1" applyBorder="1" applyAlignment="1">
      <alignment horizontal="center"/>
    </xf>
    <xf numFmtId="0" fontId="11" fillId="3" borderId="223" xfId="0" applyFont="1" applyFill="1" applyBorder="1" applyAlignment="1" applyProtection="1">
      <alignment horizontal="center"/>
      <protection locked="0"/>
    </xf>
    <xf numFmtId="0" fontId="7" fillId="0" borderId="223" xfId="0" applyFont="1" applyBorder="1" applyProtection="1">
      <protection locked="0"/>
    </xf>
    <xf numFmtId="0" fontId="14" fillId="3" borderId="59" xfId="0" applyFont="1" applyFill="1" applyBorder="1" applyAlignment="1" applyProtection="1">
      <alignment horizontal="center"/>
      <protection locked="0"/>
    </xf>
    <xf numFmtId="14" fontId="14" fillId="3" borderId="59" xfId="0" applyNumberFormat="1" applyFont="1" applyFill="1" applyBorder="1" applyAlignment="1" applyProtection="1">
      <alignment horizontal="center"/>
      <protection locked="0"/>
    </xf>
    <xf numFmtId="0" fontId="22" fillId="0" borderId="223" xfId="0" applyFont="1" applyBorder="1" applyAlignment="1">
      <alignment horizontal="center"/>
    </xf>
    <xf numFmtId="0" fontId="28" fillId="0" borderId="7" xfId="0" applyFont="1" applyBorder="1" applyAlignment="1">
      <alignment horizontal="left"/>
    </xf>
    <xf numFmtId="0" fontId="28" fillId="0" borderId="7" xfId="0" applyFont="1" applyBorder="1" applyAlignment="1">
      <alignment horizontal="left" vertical="top" wrapText="1"/>
    </xf>
    <xf numFmtId="0" fontId="70" fillId="3" borderId="59" xfId="0" applyFont="1" applyFill="1" applyBorder="1" applyAlignment="1" applyProtection="1">
      <alignment horizontal="left" vertical="top" wrapText="1"/>
      <protection locked="0"/>
    </xf>
    <xf numFmtId="0" fontId="11" fillId="0" borderId="18" xfId="0" applyFont="1" applyBorder="1" applyAlignment="1">
      <alignment horizontal="center"/>
    </xf>
    <xf numFmtId="0" fontId="40" fillId="3" borderId="59" xfId="0" applyFont="1" applyFill="1" applyBorder="1" applyAlignment="1" applyProtection="1">
      <alignment horizontal="left"/>
      <protection locked="0"/>
    </xf>
    <xf numFmtId="0" fontId="28" fillId="0" borderId="7" xfId="0" applyFont="1" applyBorder="1" applyAlignment="1">
      <alignment vertical="top" wrapText="1"/>
    </xf>
    <xf numFmtId="0" fontId="14" fillId="3" borderId="59" xfId="0" applyFont="1" applyFill="1" applyBorder="1" applyAlignment="1" applyProtection="1">
      <alignment horizontal="left" vertical="top" wrapText="1"/>
      <protection locked="0"/>
    </xf>
    <xf numFmtId="0" fontId="2" fillId="0" borderId="14" xfId="0" applyFont="1" applyBorder="1"/>
    <xf numFmtId="0" fontId="33" fillId="3" borderId="9" xfId="0" applyFont="1" applyFill="1" applyBorder="1" applyAlignment="1" applyProtection="1">
      <alignment horizontal="left" vertical="top" wrapText="1"/>
      <protection locked="0"/>
    </xf>
    <xf numFmtId="0" fontId="14" fillId="3" borderId="9" xfId="0" applyFont="1" applyFill="1" applyBorder="1" applyAlignment="1" applyProtection="1">
      <alignment horizontal="left"/>
      <protection locked="0"/>
    </xf>
    <xf numFmtId="0" fontId="22" fillId="0" borderId="96" xfId="0" applyFont="1" applyBorder="1" applyAlignment="1">
      <alignment horizontal="center"/>
    </xf>
    <xf numFmtId="0" fontId="11" fillId="3" borderId="225" xfId="0" applyFont="1" applyFill="1" applyBorder="1" applyAlignment="1" applyProtection="1">
      <alignment horizontal="center"/>
      <protection locked="0"/>
    </xf>
    <xf numFmtId="0" fontId="7" fillId="0" borderId="225" xfId="0" applyFont="1" applyBorder="1" applyProtection="1">
      <protection locked="0"/>
    </xf>
    <xf numFmtId="0" fontId="2" fillId="0" borderId="218" xfId="0" applyFont="1" applyBorder="1" applyAlignment="1">
      <alignment horizontal="left" wrapText="1"/>
    </xf>
    <xf numFmtId="0" fontId="2" fillId="0" borderId="217" xfId="0" applyFont="1" applyBorder="1" applyAlignment="1">
      <alignment horizontal="left" wrapText="1"/>
    </xf>
    <xf numFmtId="0" fontId="2" fillId="0" borderId="219" xfId="0" applyFont="1" applyBorder="1" applyAlignment="1">
      <alignment horizontal="left" wrapText="1"/>
    </xf>
    <xf numFmtId="0" fontId="2" fillId="0" borderId="222" xfId="0" applyFont="1" applyBorder="1" applyAlignment="1">
      <alignment horizontal="left" wrapText="1"/>
    </xf>
    <xf numFmtId="0" fontId="2" fillId="0" borderId="223" xfId="0" applyFont="1" applyBorder="1" applyAlignment="1">
      <alignment horizontal="left" wrapText="1"/>
    </xf>
    <xf numFmtId="0" fontId="2" fillId="0" borderId="224" xfId="0" applyFont="1" applyBorder="1" applyAlignment="1">
      <alignment horizontal="left" wrapText="1"/>
    </xf>
    <xf numFmtId="0" fontId="14" fillId="3" borderId="59" xfId="0" applyFont="1" applyFill="1" applyBorder="1" applyProtection="1">
      <protection locked="0"/>
    </xf>
    <xf numFmtId="0" fontId="14" fillId="3" borderId="94" xfId="0" applyFont="1" applyFill="1" applyBorder="1" applyProtection="1">
      <protection locked="0"/>
    </xf>
    <xf numFmtId="0" fontId="7" fillId="0" borderId="95" xfId="0" applyFont="1" applyBorder="1" applyProtection="1">
      <protection locked="0"/>
    </xf>
    <xf numFmtId="0" fontId="7" fillId="0" borderId="96" xfId="0" applyFont="1" applyBorder="1" applyProtection="1">
      <protection locked="0"/>
    </xf>
    <xf numFmtId="0" fontId="14" fillId="3" borderId="59" xfId="0" applyFont="1" applyFill="1" applyBorder="1" applyAlignment="1" applyProtection="1">
      <alignment horizontal="center" vertical="center"/>
      <protection locked="0"/>
    </xf>
    <xf numFmtId="0" fontId="133" fillId="3" borderId="59" xfId="0" applyFont="1" applyFill="1" applyBorder="1" applyAlignment="1" applyProtection="1">
      <alignment vertical="center"/>
      <protection locked="0"/>
    </xf>
    <xf numFmtId="0" fontId="51" fillId="3" borderId="9" xfId="0" applyFont="1" applyFill="1" applyBorder="1" applyAlignment="1" applyProtection="1">
      <alignment horizontal="center"/>
      <protection locked="0"/>
    </xf>
    <xf numFmtId="0" fontId="14" fillId="3" borderId="59" xfId="0" applyFont="1" applyFill="1" applyBorder="1" applyAlignment="1" applyProtection="1">
      <alignment vertical="center"/>
      <protection locked="0"/>
    </xf>
    <xf numFmtId="0" fontId="2" fillId="0" borderId="18" xfId="0" applyFont="1" applyBorder="1" applyAlignment="1">
      <alignment horizontal="left" vertical="top"/>
    </xf>
    <xf numFmtId="0" fontId="43" fillId="0" borderId="18" xfId="0" applyFont="1" applyBorder="1" applyAlignment="1">
      <alignment horizontal="left" vertical="top"/>
    </xf>
    <xf numFmtId="0" fontId="2" fillId="0" borderId="0" xfId="0" applyFont="1" applyAlignment="1">
      <alignment wrapText="1"/>
    </xf>
    <xf numFmtId="0" fontId="71" fillId="0" borderId="0" xfId="0" applyFont="1" applyAlignment="1">
      <alignment vertical="center" wrapText="1"/>
    </xf>
    <xf numFmtId="0" fontId="14" fillId="3" borderId="161" xfId="0" applyFont="1" applyFill="1" applyBorder="1" applyProtection="1">
      <protection locked="0"/>
    </xf>
    <xf numFmtId="0" fontId="7" fillId="0" borderId="67" xfId="0" applyFont="1" applyBorder="1" applyProtection="1">
      <protection locked="0"/>
    </xf>
    <xf numFmtId="0" fontId="132" fillId="3" borderId="59" xfId="0" applyFont="1" applyFill="1" applyBorder="1" applyProtection="1">
      <protection locked="0"/>
    </xf>
    <xf numFmtId="0" fontId="51" fillId="3" borderId="161" xfId="0" applyFont="1" applyFill="1" applyBorder="1" applyAlignment="1" applyProtection="1">
      <alignment horizontal="center"/>
      <protection locked="0"/>
    </xf>
    <xf numFmtId="0" fontId="1" fillId="0" borderId="13" xfId="0" applyFont="1" applyBorder="1"/>
    <xf numFmtId="0" fontId="14" fillId="3" borderId="59" xfId="0" applyFont="1" applyFill="1" applyBorder="1" applyAlignment="1" applyProtection="1">
      <alignment wrapText="1"/>
      <protection locked="0"/>
    </xf>
    <xf numFmtId="0" fontId="14" fillId="3" borderId="99" xfId="0" applyFont="1" applyFill="1" applyBorder="1" applyAlignment="1" applyProtection="1">
      <alignment horizontal="left"/>
      <protection locked="0"/>
    </xf>
    <xf numFmtId="0" fontId="7" fillId="0" borderId="100" xfId="0" applyFont="1" applyBorder="1" applyProtection="1">
      <protection locked="0"/>
    </xf>
    <xf numFmtId="0" fontId="7" fillId="0" borderId="171" xfId="0" applyFont="1" applyBorder="1" applyProtection="1">
      <protection locked="0"/>
    </xf>
    <xf numFmtId="0" fontId="14" fillId="3" borderId="172" xfId="0" applyFont="1" applyFill="1" applyBorder="1" applyAlignment="1" applyProtection="1">
      <alignment horizontal="left"/>
      <protection locked="0"/>
    </xf>
    <xf numFmtId="0" fontId="7" fillId="0" borderId="101" xfId="0" applyFont="1" applyBorder="1" applyProtection="1">
      <protection locked="0"/>
    </xf>
    <xf numFmtId="0" fontId="14" fillId="3" borderId="173" xfId="0" applyFont="1" applyFill="1" applyBorder="1" applyAlignment="1" applyProtection="1">
      <alignment horizontal="left" vertical="top"/>
      <protection locked="0"/>
    </xf>
    <xf numFmtId="0" fontId="14" fillId="3" borderId="59" xfId="0" applyFont="1" applyFill="1" applyBorder="1" applyAlignment="1" applyProtection="1">
      <alignment horizontal="left" vertical="top"/>
      <protection locked="0"/>
    </xf>
    <xf numFmtId="0" fontId="7" fillId="0" borderId="174" xfId="0" applyFont="1" applyBorder="1" applyProtection="1">
      <protection locked="0"/>
    </xf>
    <xf numFmtId="171" fontId="14" fillId="3" borderId="59" xfId="0" applyNumberFormat="1" applyFont="1" applyFill="1" applyBorder="1" applyAlignment="1" applyProtection="1">
      <alignment horizontal="left" vertical="top"/>
      <protection locked="0"/>
    </xf>
    <xf numFmtId="0" fontId="2" fillId="0" borderId="18" xfId="0" applyFont="1" applyBorder="1" applyAlignment="1">
      <alignment horizontal="left"/>
    </xf>
    <xf numFmtId="0" fontId="2" fillId="0" borderId="0" xfId="0" applyFont="1" applyAlignment="1">
      <alignment horizontal="left" vertical="center" wrapText="1"/>
    </xf>
    <xf numFmtId="0" fontId="9" fillId="2" borderId="218" xfId="0" applyFont="1" applyFill="1" applyBorder="1" applyAlignment="1">
      <alignment horizontal="center" vertical="center"/>
    </xf>
    <xf numFmtId="0" fontId="9" fillId="2" borderId="217" xfId="0" applyFont="1" applyFill="1" applyBorder="1" applyAlignment="1">
      <alignment horizontal="center" vertical="center"/>
    </xf>
    <xf numFmtId="0" fontId="9" fillId="2" borderId="219" xfId="0" applyFont="1" applyFill="1" applyBorder="1" applyAlignment="1">
      <alignment horizontal="center" vertical="center"/>
    </xf>
    <xf numFmtId="0" fontId="9" fillId="2" borderId="222" xfId="0" applyFont="1" applyFill="1" applyBorder="1" applyAlignment="1">
      <alignment horizontal="center" vertical="center"/>
    </xf>
    <xf numFmtId="0" fontId="9" fillId="2" borderId="223" xfId="0" applyFont="1" applyFill="1" applyBorder="1" applyAlignment="1">
      <alignment horizontal="center" vertical="center"/>
    </xf>
    <xf numFmtId="0" fontId="9" fillId="2" borderId="224" xfId="0" applyFont="1" applyFill="1" applyBorder="1" applyAlignment="1">
      <alignment horizontal="center" vertical="center"/>
    </xf>
    <xf numFmtId="0" fontId="1" fillId="2" borderId="218" xfId="0" applyFont="1" applyFill="1" applyBorder="1" applyAlignment="1">
      <alignment horizontal="center" vertical="center"/>
    </xf>
    <xf numFmtId="0" fontId="1" fillId="2" borderId="217" xfId="0" applyFont="1" applyFill="1" applyBorder="1" applyAlignment="1">
      <alignment horizontal="center" vertical="center"/>
    </xf>
    <xf numFmtId="0" fontId="1" fillId="2" borderId="219" xfId="0" applyFont="1" applyFill="1" applyBorder="1" applyAlignment="1">
      <alignment horizontal="center" vertical="center"/>
    </xf>
    <xf numFmtId="0" fontId="1" fillId="2" borderId="222" xfId="0" applyFont="1" applyFill="1" applyBorder="1" applyAlignment="1">
      <alignment horizontal="center" vertical="center"/>
    </xf>
    <xf numFmtId="0" fontId="1" fillId="2" borderId="223" xfId="0" applyFont="1" applyFill="1" applyBorder="1" applyAlignment="1">
      <alignment horizontal="center" vertical="center"/>
    </xf>
    <xf numFmtId="0" fontId="1" fillId="2" borderId="224" xfId="0" applyFont="1" applyFill="1" applyBorder="1" applyAlignment="1">
      <alignment horizontal="center" vertical="center"/>
    </xf>
    <xf numFmtId="0" fontId="2" fillId="0" borderId="96" xfId="0" applyFont="1" applyBorder="1" applyAlignment="1">
      <alignment horizontal="left" vertical="top" wrapText="1"/>
    </xf>
    <xf numFmtId="0" fontId="22" fillId="7" borderId="62" xfId="0" applyFont="1" applyFill="1" applyBorder="1" applyAlignment="1">
      <alignment horizontal="left" vertical="top" wrapText="1"/>
    </xf>
    <xf numFmtId="0" fontId="22" fillId="2" borderId="102" xfId="0" applyFont="1" applyFill="1" applyBorder="1" applyAlignment="1">
      <alignment horizontal="left" vertical="center"/>
    </xf>
    <xf numFmtId="0" fontId="31" fillId="7" borderId="35" xfId="0" applyFont="1" applyFill="1" applyBorder="1" applyAlignment="1">
      <alignment horizontal="left" vertical="top" wrapText="1"/>
    </xf>
    <xf numFmtId="49" fontId="22" fillId="2" borderId="102" xfId="0" applyNumberFormat="1" applyFont="1" applyFill="1" applyBorder="1" applyAlignment="1">
      <alignment horizontal="left" vertical="top"/>
    </xf>
    <xf numFmtId="49" fontId="22" fillId="4" borderId="94" xfId="0" applyNumberFormat="1" applyFont="1" applyFill="1" applyBorder="1" applyAlignment="1">
      <alignment horizontal="left" vertical="top"/>
    </xf>
    <xf numFmtId="0" fontId="31" fillId="7" borderId="94" xfId="0" applyFont="1" applyFill="1" applyBorder="1" applyAlignment="1">
      <alignment horizontal="left" vertical="top" wrapText="1"/>
    </xf>
    <xf numFmtId="0" fontId="31" fillId="7" borderId="94" xfId="0" applyFont="1" applyFill="1" applyBorder="1" applyAlignment="1">
      <alignment horizontal="left" vertical="top"/>
    </xf>
    <xf numFmtId="49" fontId="22" fillId="0" borderId="0" xfId="0" applyNumberFormat="1" applyFont="1" applyAlignment="1">
      <alignment horizontal="center" vertical="top" wrapText="1"/>
    </xf>
    <xf numFmtId="49" fontId="22" fillId="8" borderId="94" xfId="0" applyNumberFormat="1" applyFont="1" applyFill="1" applyBorder="1" applyAlignment="1">
      <alignment horizontal="left" vertical="top"/>
    </xf>
    <xf numFmtId="0" fontId="32" fillId="0" borderId="0" xfId="0" applyFont="1" applyAlignment="1">
      <alignment horizontal="center" vertical="center"/>
    </xf>
    <xf numFmtId="0" fontId="22" fillId="0" borderId="7" xfId="0" applyFont="1" applyBorder="1" applyAlignment="1">
      <alignment horizontal="left" vertical="top" wrapText="1"/>
    </xf>
    <xf numFmtId="0" fontId="31" fillId="7" borderId="94" xfId="0" applyFont="1" applyFill="1" applyBorder="1" applyAlignment="1">
      <alignment horizontal="left"/>
    </xf>
    <xf numFmtId="0" fontId="25" fillId="7" borderId="6" xfId="0" applyFont="1" applyFill="1" applyBorder="1" applyAlignment="1">
      <alignment horizontal="center" vertical="center"/>
    </xf>
    <xf numFmtId="0" fontId="22" fillId="0" borderId="71" xfId="0" applyFont="1" applyBorder="1" applyAlignment="1">
      <alignment horizontal="left" vertical="top" wrapText="1"/>
    </xf>
    <xf numFmtId="0" fontId="13" fillId="3" borderId="59" xfId="0" applyFont="1" applyFill="1" applyBorder="1" applyAlignment="1">
      <alignment horizontal="left" vertical="top" wrapText="1"/>
    </xf>
    <xf numFmtId="0" fontId="1" fillId="2" borderId="9" xfId="0" applyFont="1" applyFill="1" applyBorder="1" applyAlignment="1">
      <alignment vertical="center"/>
    </xf>
    <xf numFmtId="0" fontId="40" fillId="3" borderId="59" xfId="0" applyFont="1" applyFill="1" applyBorder="1" applyAlignment="1" applyProtection="1">
      <alignment horizontal="center"/>
      <protection locked="0"/>
    </xf>
    <xf numFmtId="0" fontId="41" fillId="3" borderId="59" xfId="0" applyFont="1" applyFill="1" applyBorder="1" applyAlignment="1" applyProtection="1">
      <alignment horizontal="left"/>
      <protection locked="0"/>
    </xf>
    <xf numFmtId="0" fontId="2" fillId="3" borderId="59" xfId="0" applyFont="1" applyFill="1" applyBorder="1" applyAlignment="1" applyProtection="1">
      <alignment horizontal="center"/>
      <protection locked="0"/>
    </xf>
    <xf numFmtId="0" fontId="47" fillId="3" borderId="59" xfId="0" applyFont="1" applyFill="1" applyBorder="1" applyAlignment="1" applyProtection="1">
      <alignment horizontal="center"/>
      <protection locked="0"/>
    </xf>
    <xf numFmtId="0" fontId="53" fillId="3" borderId="59" xfId="0" applyFont="1" applyFill="1" applyBorder="1" applyAlignment="1" applyProtection="1">
      <alignment horizontal="left" vertical="top" wrapText="1"/>
      <protection locked="0"/>
    </xf>
    <xf numFmtId="0" fontId="14" fillId="3" borderId="6" xfId="0" applyFont="1" applyFill="1" applyBorder="1" applyAlignment="1" applyProtection="1">
      <alignment horizontal="center" vertical="top" wrapText="1"/>
      <protection locked="0"/>
    </xf>
    <xf numFmtId="0" fontId="7" fillId="0" borderId="18" xfId="0" applyFont="1" applyBorder="1" applyProtection="1">
      <protection locked="0"/>
    </xf>
    <xf numFmtId="0" fontId="0" fillId="0" borderId="0" xfId="0" applyFont="1" applyAlignment="1" applyProtection="1">
      <protection locked="0"/>
    </xf>
    <xf numFmtId="0" fontId="7" fillId="0" borderId="23" xfId="0" applyFont="1" applyBorder="1" applyProtection="1">
      <protection locked="0"/>
    </xf>
    <xf numFmtId="0" fontId="14" fillId="3" borderId="6" xfId="0" applyFont="1" applyFill="1" applyBorder="1" applyAlignment="1" applyProtection="1">
      <alignment horizontal="left"/>
      <protection locked="0"/>
    </xf>
    <xf numFmtId="0" fontId="14" fillId="0" borderId="7" xfId="0" applyFont="1" applyBorder="1" applyProtection="1">
      <protection locked="0"/>
    </xf>
    <xf numFmtId="0" fontId="14" fillId="0" borderId="8" xfId="0" applyFont="1" applyBorder="1" applyProtection="1">
      <protection locked="0"/>
    </xf>
    <xf numFmtId="0" fontId="14" fillId="0" borderId="13" xfId="0" applyFont="1" applyBorder="1" applyProtection="1">
      <protection locked="0"/>
    </xf>
    <xf numFmtId="0" fontId="14" fillId="0" borderId="14" xfId="0" applyFont="1" applyBorder="1" applyProtection="1">
      <protection locked="0"/>
    </xf>
    <xf numFmtId="0" fontId="14" fillId="0" borderId="15" xfId="0" applyFont="1" applyBorder="1" applyProtection="1">
      <protection locked="0"/>
    </xf>
    <xf numFmtId="0" fontId="14" fillId="3" borderId="28" xfId="0" applyFont="1" applyFill="1" applyBorder="1" applyAlignment="1" applyProtection="1">
      <alignment horizontal="center" vertical="center"/>
      <protection locked="0"/>
    </xf>
    <xf numFmtId="166" fontId="14" fillId="3" borderId="28" xfId="0" applyNumberFormat="1" applyFont="1" applyFill="1" applyBorder="1" applyAlignment="1" applyProtection="1">
      <alignment horizontal="center" vertical="center"/>
      <protection locked="0"/>
    </xf>
    <xf numFmtId="0" fontId="14" fillId="3" borderId="6" xfId="0" applyFont="1" applyFill="1" applyBorder="1" applyAlignment="1" applyProtection="1">
      <alignment horizontal="left" vertical="top" wrapText="1"/>
      <protection locked="0"/>
    </xf>
    <xf numFmtId="0" fontId="14" fillId="3" borderId="57" xfId="0" applyFont="1" applyFill="1" applyBorder="1" applyAlignment="1" applyProtection="1">
      <alignment horizontal="center" vertical="center"/>
      <protection locked="0"/>
    </xf>
    <xf numFmtId="0" fontId="14" fillId="0" borderId="29" xfId="0" applyFont="1" applyBorder="1" applyProtection="1">
      <protection locked="0"/>
    </xf>
    <xf numFmtId="0" fontId="14" fillId="0" borderId="30" xfId="0" applyFont="1" applyBorder="1" applyProtection="1">
      <protection locked="0"/>
    </xf>
    <xf numFmtId="0" fontId="51" fillId="3" borderId="28" xfId="0" applyFont="1" applyFill="1" applyBorder="1" applyAlignment="1" applyProtection="1">
      <alignment horizontal="center" vertical="center"/>
      <protection locked="0"/>
    </xf>
    <xf numFmtId="0" fontId="2" fillId="7" borderId="35" xfId="0" applyFont="1" applyFill="1" applyBorder="1" applyAlignment="1">
      <alignment horizontal="left" wrapText="1"/>
    </xf>
    <xf numFmtId="14" fontId="33" fillId="3" borderId="32" xfId="0" applyNumberFormat="1" applyFont="1" applyFill="1" applyBorder="1" applyAlignment="1" applyProtection="1">
      <alignment horizontal="center"/>
      <protection locked="0"/>
    </xf>
    <xf numFmtId="0" fontId="14" fillId="0" borderId="33" xfId="0" applyFont="1" applyBorder="1" applyProtection="1">
      <protection locked="0"/>
    </xf>
    <xf numFmtId="0" fontId="14" fillId="0" borderId="34" xfId="0" applyFont="1" applyBorder="1" applyProtection="1">
      <protection locked="0"/>
    </xf>
    <xf numFmtId="0" fontId="22" fillId="7" borderId="28" xfId="0" applyFont="1" applyFill="1" applyBorder="1" applyAlignment="1">
      <alignment horizontal="center" vertical="center" wrapText="1"/>
    </xf>
    <xf numFmtId="10" fontId="14" fillId="3" borderId="118" xfId="0" applyNumberFormat="1" applyFont="1" applyFill="1" applyBorder="1" applyAlignment="1" applyProtection="1">
      <alignment horizontal="center" vertical="center"/>
      <protection locked="0"/>
    </xf>
    <xf numFmtId="10" fontId="14" fillId="3" borderId="28" xfId="0" applyNumberFormat="1" applyFont="1" applyFill="1" applyBorder="1" applyAlignment="1" applyProtection="1">
      <alignment horizontal="center" vertical="center"/>
      <protection locked="0"/>
    </xf>
    <xf numFmtId="3" fontId="11" fillId="0" borderId="28" xfId="0" applyNumberFormat="1" applyFont="1" applyBorder="1" applyAlignment="1">
      <alignment horizontal="center"/>
    </xf>
    <xf numFmtId="0" fontId="28" fillId="2" borderId="9" xfId="0" applyFont="1" applyFill="1" applyBorder="1" applyAlignment="1">
      <alignment vertical="center"/>
    </xf>
    <xf numFmtId="3" fontId="11" fillId="0" borderId="9" xfId="0" applyNumberFormat="1" applyFont="1" applyBorder="1" applyAlignment="1">
      <alignment horizontal="center"/>
    </xf>
    <xf numFmtId="0" fontId="11" fillId="2" borderId="28" xfId="0" applyFont="1" applyFill="1" applyBorder="1"/>
    <xf numFmtId="0" fontId="28" fillId="0" borderId="0" xfId="0" applyFont="1" applyAlignment="1">
      <alignment horizontal="left"/>
    </xf>
    <xf numFmtId="0" fontId="11" fillId="0" borderId="0" xfId="0" applyFont="1" applyAlignment="1">
      <alignment wrapText="1"/>
    </xf>
    <xf numFmtId="0" fontId="135" fillId="0" borderId="0" xfId="0" applyFont="1" applyAlignment="1">
      <alignment horizontal="left" vertical="top" wrapText="1"/>
    </xf>
    <xf numFmtId="0" fontId="28" fillId="2" borderId="6" xfId="0" applyFont="1" applyFill="1" applyBorder="1" applyAlignment="1">
      <alignment vertical="center" wrapText="1"/>
    </xf>
    <xf numFmtId="0" fontId="65" fillId="0" borderId="0" xfId="0" applyFont="1" applyAlignment="1">
      <alignment horizontal="center" vertical="top" wrapText="1"/>
    </xf>
    <xf numFmtId="0" fontId="33" fillId="3" borderId="6" xfId="0" applyFont="1" applyFill="1" applyBorder="1" applyAlignment="1" applyProtection="1">
      <alignment horizontal="center" vertical="center" wrapText="1"/>
      <protection locked="0"/>
    </xf>
    <xf numFmtId="0" fontId="75" fillId="0" borderId="7" xfId="0" applyFont="1" applyBorder="1" applyAlignment="1">
      <alignment horizontal="left" vertical="top" wrapText="1"/>
    </xf>
    <xf numFmtId="0" fontId="28" fillId="0" borderId="18" xfId="0" applyFont="1" applyBorder="1" applyAlignment="1">
      <alignment horizontal="left"/>
    </xf>
    <xf numFmtId="0" fontId="8" fillId="0" borderId="7" xfId="0" applyFont="1" applyBorder="1" applyAlignment="1">
      <alignment horizontal="center" vertical="top" wrapText="1"/>
    </xf>
    <xf numFmtId="0" fontId="75" fillId="0" borderId="0" xfId="0" applyFont="1" applyAlignment="1">
      <alignment horizontal="left" vertical="top" wrapText="1"/>
    </xf>
    <xf numFmtId="0" fontId="11" fillId="0" borderId="18" xfId="0" applyFont="1" applyBorder="1" applyAlignment="1">
      <alignment wrapText="1"/>
    </xf>
    <xf numFmtId="0" fontId="28" fillId="0" borderId="0" xfId="0" applyFont="1" applyAlignment="1">
      <alignment horizontal="right"/>
    </xf>
    <xf numFmtId="0" fontId="137" fillId="0" borderId="0" xfId="0" applyFont="1" applyAlignment="1">
      <alignment horizontal="left" vertical="center" wrapText="1"/>
    </xf>
    <xf numFmtId="0" fontId="75" fillId="0" borderId="14" xfId="0" applyFont="1" applyBorder="1" applyAlignment="1">
      <alignment horizontal="left" wrapText="1"/>
    </xf>
    <xf numFmtId="9" fontId="13" fillId="3" borderId="9" xfId="0" applyNumberFormat="1" applyFont="1" applyFill="1" applyBorder="1" applyAlignment="1" applyProtection="1">
      <alignment horizontal="center" vertical="center"/>
      <protection locked="0"/>
    </xf>
    <xf numFmtId="0" fontId="137" fillId="0" borderId="0" xfId="0" applyFont="1" applyAlignment="1">
      <alignment horizontal="left" wrapText="1"/>
    </xf>
    <xf numFmtId="0" fontId="31" fillId="0" borderId="9" xfId="0" applyFont="1" applyBorder="1" applyAlignment="1">
      <alignment horizontal="center"/>
    </xf>
    <xf numFmtId="0" fontId="143" fillId="0" borderId="96" xfId="0" applyFont="1" applyBorder="1" applyAlignment="1">
      <alignment horizontal="center" vertical="center" wrapText="1"/>
    </xf>
    <xf numFmtId="0" fontId="90" fillId="0" borderId="0" xfId="0" applyFont="1" applyAlignment="1">
      <alignment horizontal="center"/>
    </xf>
    <xf numFmtId="0" fontId="7" fillId="0" borderId="123" xfId="0" applyFont="1" applyBorder="1"/>
    <xf numFmtId="0" fontId="28" fillId="2" borderId="9" xfId="0" applyFont="1" applyFill="1" applyBorder="1" applyAlignment="1">
      <alignment horizontal="left" vertical="center" wrapText="1"/>
    </xf>
    <xf numFmtId="9" fontId="63" fillId="0" borderId="0" xfId="0" applyNumberFormat="1" applyFont="1" applyAlignment="1">
      <alignment horizontal="center" wrapText="1"/>
    </xf>
    <xf numFmtId="0" fontId="64" fillId="0" borderId="0" xfId="0" applyFont="1" applyAlignment="1">
      <alignment horizontal="center" vertical="center" wrapText="1"/>
    </xf>
    <xf numFmtId="0" fontId="11" fillId="0" borderId="18" xfId="0" applyFont="1" applyBorder="1" applyAlignment="1">
      <alignment horizontal="left" wrapText="1"/>
    </xf>
    <xf numFmtId="0" fontId="28" fillId="0" borderId="0" xfId="0" applyFont="1" applyAlignment="1">
      <alignment horizontal="left" vertical="center" wrapText="1"/>
    </xf>
    <xf numFmtId="2" fontId="90" fillId="0" borderId="99" xfId="0" applyNumberFormat="1" applyFont="1" applyBorder="1" applyAlignment="1">
      <alignment horizontal="center" vertical="center"/>
    </xf>
    <xf numFmtId="10" fontId="11" fillId="0" borderId="9" xfId="0" applyNumberFormat="1" applyFont="1" applyBorder="1" applyAlignment="1">
      <alignment horizontal="center"/>
    </xf>
    <xf numFmtId="0" fontId="28" fillId="0" borderId="18" xfId="0" applyFont="1" applyBorder="1" applyAlignment="1">
      <alignment horizontal="left" vertical="center"/>
    </xf>
    <xf numFmtId="0" fontId="28" fillId="21" borderId="9" xfId="0" applyFont="1" applyFill="1" applyBorder="1" applyAlignment="1">
      <alignment vertical="center"/>
    </xf>
    <xf numFmtId="0" fontId="28" fillId="0" borderId="169" xfId="0" applyFont="1" applyBorder="1" applyAlignment="1">
      <alignment horizontal="left"/>
    </xf>
    <xf numFmtId="0" fontId="28" fillId="0" borderId="75" xfId="0" applyFont="1" applyBorder="1" applyAlignment="1">
      <alignment horizontal="center"/>
    </xf>
    <xf numFmtId="9" fontId="11" fillId="0" borderId="75" xfId="0" applyNumberFormat="1" applyFont="1" applyBorder="1" applyAlignment="1">
      <alignment horizontal="center"/>
    </xf>
    <xf numFmtId="176" fontId="11" fillId="0" borderId="28" xfId="0" applyNumberFormat="1" applyFont="1" applyBorder="1" applyAlignment="1">
      <alignment horizontal="center"/>
    </xf>
    <xf numFmtId="3" fontId="90" fillId="0" borderId="75" xfId="0" applyNumberFormat="1" applyFont="1" applyBorder="1" applyAlignment="1">
      <alignment horizontal="center" vertical="center" wrapText="1"/>
    </xf>
    <xf numFmtId="0" fontId="22" fillId="0" borderId="0" xfId="0" applyFont="1" applyAlignment="1">
      <alignment horizontal="left" vertical="center"/>
    </xf>
    <xf numFmtId="10" fontId="11" fillId="0" borderId="75" xfId="0" applyNumberFormat="1" applyFont="1" applyBorder="1" applyAlignment="1">
      <alignment horizontal="center"/>
    </xf>
    <xf numFmtId="0" fontId="90" fillId="0" borderId="75" xfId="0" applyFont="1" applyBorder="1" applyAlignment="1">
      <alignment horizontal="center" vertical="center" wrapText="1"/>
    </xf>
    <xf numFmtId="9" fontId="11" fillId="0" borderId="28" xfId="0" applyNumberFormat="1" applyFont="1" applyBorder="1" applyAlignment="1">
      <alignment horizontal="center" vertical="center"/>
    </xf>
    <xf numFmtId="0" fontId="11" fillId="0" borderId="28" xfId="0" applyFont="1" applyBorder="1" applyAlignment="1">
      <alignment horizontal="center" vertical="center"/>
    </xf>
    <xf numFmtId="3" fontId="11" fillId="0" borderId="57" xfId="0" applyNumberFormat="1" applyFont="1" applyBorder="1" applyAlignment="1">
      <alignment horizontal="center" vertical="center"/>
    </xf>
    <xf numFmtId="3" fontId="33" fillId="3" borderId="57" xfId="0" applyNumberFormat="1" applyFont="1" applyFill="1" applyBorder="1" applyAlignment="1" applyProtection="1">
      <alignment horizontal="center" vertical="center"/>
      <protection locked="0"/>
    </xf>
    <xf numFmtId="0" fontId="28" fillId="0" borderId="6" xfId="0" applyFont="1" applyBorder="1" applyAlignment="1">
      <alignment horizontal="center" vertical="center"/>
    </xf>
    <xf numFmtId="0" fontId="17" fillId="0" borderId="6" xfId="0" applyFont="1" applyBorder="1" applyAlignment="1">
      <alignment horizontal="left" vertical="center"/>
    </xf>
    <xf numFmtId="3" fontId="90" fillId="0" borderId="6" xfId="0" applyNumberFormat="1" applyFont="1" applyBorder="1" applyAlignment="1">
      <alignment horizontal="center"/>
    </xf>
    <xf numFmtId="3" fontId="90" fillId="0" borderId="9" xfId="0" applyNumberFormat="1" applyFont="1" applyBorder="1" applyAlignment="1">
      <alignment horizontal="center"/>
    </xf>
    <xf numFmtId="0" fontId="28" fillId="0" borderId="7" xfId="0" applyFont="1" applyBorder="1" applyAlignment="1">
      <alignment horizontal="center" wrapText="1"/>
    </xf>
    <xf numFmtId="0" fontId="33" fillId="3" borderId="9" xfId="0" applyFont="1" applyFill="1" applyBorder="1" applyAlignment="1" applyProtection="1">
      <alignment horizontal="center" vertical="center"/>
      <protection locked="0"/>
    </xf>
    <xf numFmtId="0" fontId="24" fillId="20" borderId="5" xfId="0" applyFont="1" applyFill="1" applyBorder="1" applyAlignment="1">
      <alignment horizontal="left" vertical="center"/>
    </xf>
    <xf numFmtId="14" fontId="33" fillId="3" borderId="59" xfId="0" applyNumberFormat="1" applyFont="1" applyFill="1" applyBorder="1" applyAlignment="1" applyProtection="1">
      <alignment horizontal="left"/>
      <protection locked="0"/>
    </xf>
    <xf numFmtId="177" fontId="60" fillId="3" borderId="59" xfId="0" applyNumberFormat="1" applyFont="1" applyFill="1" applyBorder="1" applyAlignment="1" applyProtection="1">
      <alignment horizontal="left" vertical="top" wrapText="1"/>
      <protection locked="0"/>
    </xf>
    <xf numFmtId="0" fontId="31" fillId="0" borderId="18" xfId="0" applyFont="1" applyBorder="1" applyAlignment="1">
      <alignment horizontal="left"/>
    </xf>
    <xf numFmtId="0" fontId="22" fillId="0" borderId="0" xfId="0" applyFont="1" applyAlignment="1">
      <alignment horizontal="center" vertical="center" wrapText="1"/>
    </xf>
    <xf numFmtId="0" fontId="32" fillId="2" borderId="9" xfId="0" applyFont="1" applyFill="1" applyBorder="1" applyAlignment="1">
      <alignment horizontal="left" vertical="center"/>
    </xf>
    <xf numFmtId="0" fontId="31" fillId="0" borderId="18" xfId="0" applyFont="1" applyBorder="1" applyAlignment="1">
      <alignment horizontal="left" vertical="top"/>
    </xf>
    <xf numFmtId="0" fontId="22" fillId="2" borderId="9" xfId="0" applyFont="1" applyFill="1" applyBorder="1"/>
    <xf numFmtId="0" fontId="31" fillId="0" borderId="0" xfId="0" applyFont="1" applyAlignment="1">
      <alignment vertical="center" wrapText="1"/>
    </xf>
    <xf numFmtId="0" fontId="32" fillId="2" borderId="9" xfId="0" applyFont="1" applyFill="1" applyBorder="1" applyAlignment="1">
      <alignment horizontal="left" vertical="center" wrapText="1"/>
    </xf>
    <xf numFmtId="0" fontId="33" fillId="3" borderId="6" xfId="0" applyFont="1" applyFill="1" applyBorder="1" applyAlignment="1" applyProtection="1">
      <alignment vertical="top" wrapText="1"/>
      <protection locked="0"/>
    </xf>
    <xf numFmtId="44" fontId="33" fillId="3" borderId="59" xfId="0" applyNumberFormat="1" applyFont="1" applyFill="1" applyBorder="1" applyAlignment="1" applyProtection="1">
      <alignment horizontal="left"/>
      <protection locked="0"/>
    </xf>
    <xf numFmtId="0" fontId="33" fillId="3" borderId="155" xfId="0" applyFont="1" applyFill="1" applyBorder="1" applyAlignment="1" applyProtection="1">
      <alignment horizontal="left"/>
      <protection locked="0"/>
    </xf>
    <xf numFmtId="178" fontId="33" fillId="3" borderId="59" xfId="0" applyNumberFormat="1" applyFont="1" applyFill="1" applyBorder="1" applyAlignment="1" applyProtection="1">
      <alignment horizontal="left" vertical="top" wrapText="1"/>
      <protection locked="0"/>
    </xf>
    <xf numFmtId="0" fontId="22" fillId="0" borderId="75" xfId="0" applyFont="1" applyBorder="1" applyAlignment="1">
      <alignment horizontal="center" wrapText="1"/>
    </xf>
    <xf numFmtId="14" fontId="13" fillId="3" borderId="28" xfId="0" applyNumberFormat="1" applyFont="1" applyFill="1" applyBorder="1" applyAlignment="1" applyProtection="1">
      <alignment wrapText="1"/>
      <protection locked="0"/>
    </xf>
    <xf numFmtId="14" fontId="13" fillId="3" borderId="28" xfId="0" applyNumberFormat="1" applyFont="1" applyFill="1" applyBorder="1" applyProtection="1">
      <protection locked="0"/>
    </xf>
    <xf numFmtId="0" fontId="13" fillId="3" borderId="28" xfId="0" applyFont="1" applyFill="1" applyBorder="1" applyAlignment="1" applyProtection="1">
      <alignment wrapText="1"/>
      <protection locked="0"/>
    </xf>
    <xf numFmtId="0" fontId="22" fillId="0" borderId="75" xfId="0" applyFont="1" applyBorder="1" applyAlignment="1">
      <alignment horizontal="center" vertical="center" wrapText="1"/>
    </xf>
    <xf numFmtId="0" fontId="144" fillId="0" borderId="75" xfId="0" applyFont="1" applyBorder="1" applyAlignment="1">
      <alignment horizontal="center" vertical="center" wrapText="1"/>
    </xf>
    <xf numFmtId="0" fontId="31" fillId="0" borderId="0" xfId="0" applyFont="1"/>
    <xf numFmtId="0" fontId="58" fillId="2" borderId="9" xfId="0" applyFont="1" applyFill="1" applyBorder="1" applyAlignment="1">
      <alignment horizontal="left" vertical="center"/>
    </xf>
    <xf numFmtId="0" fontId="119" fillId="0" borderId="0" xfId="0" applyFont="1"/>
    <xf numFmtId="0" fontId="11" fillId="0" borderId="14" xfId="0" applyFont="1" applyBorder="1" applyAlignment="1">
      <alignment horizontal="center"/>
    </xf>
    <xf numFmtId="0" fontId="28" fillId="0" borderId="0" xfId="0" applyFont="1" applyAlignment="1">
      <alignment horizontal="center"/>
    </xf>
    <xf numFmtId="0" fontId="33" fillId="3" borderId="35" xfId="0" applyFont="1" applyFill="1" applyBorder="1" applyAlignment="1" applyProtection="1">
      <alignment horizontal="center"/>
      <protection locked="0"/>
    </xf>
    <xf numFmtId="0" fontId="7" fillId="0" borderId="36" xfId="0" applyFont="1" applyBorder="1" applyProtection="1">
      <protection locked="0"/>
    </xf>
    <xf numFmtId="0" fontId="7" fillId="0" borderId="37" xfId="0" applyFont="1" applyBorder="1" applyProtection="1">
      <protection locked="0"/>
    </xf>
    <xf numFmtId="0" fontId="7" fillId="0" borderId="19" xfId="0" applyFont="1" applyBorder="1" applyProtection="1">
      <protection locked="0"/>
    </xf>
    <xf numFmtId="14" fontId="33" fillId="3" borderId="35" xfId="0" applyNumberFormat="1" applyFont="1" applyFill="1" applyBorder="1" applyAlignment="1" applyProtection="1">
      <alignment horizontal="center"/>
      <protection locked="0"/>
    </xf>
    <xf numFmtId="0" fontId="122" fillId="0" borderId="0" xfId="0" applyFont="1" applyAlignment="1">
      <alignment horizontal="left" vertical="top"/>
    </xf>
    <xf numFmtId="0" fontId="2" fillId="0" borderId="0" xfId="0" applyFont="1" applyAlignment="1">
      <alignment horizontal="left" vertical="top" wrapText="1" indent="2"/>
    </xf>
    <xf numFmtId="0" fontId="91" fillId="2" borderId="218" xfId="0" applyFont="1" applyFill="1" applyBorder="1" applyAlignment="1">
      <alignment horizontal="center" vertical="center" wrapText="1"/>
    </xf>
    <xf numFmtId="0" fontId="7" fillId="0" borderId="217" xfId="0" applyFont="1" applyBorder="1"/>
    <xf numFmtId="0" fontId="7" fillId="0" borderId="219" xfId="0" applyFont="1" applyBorder="1"/>
    <xf numFmtId="0" fontId="7" fillId="0" borderId="220" xfId="0" applyFont="1" applyBorder="1"/>
    <xf numFmtId="0" fontId="7" fillId="0" borderId="221" xfId="0" applyFont="1" applyBorder="1"/>
    <xf numFmtId="0" fontId="7" fillId="0" borderId="222" xfId="0" applyFont="1" applyBorder="1"/>
    <xf numFmtId="0" fontId="7" fillId="0" borderId="224" xfId="0" applyFont="1" applyBorder="1"/>
    <xf numFmtId="0" fontId="57" fillId="0" borderId="0" xfId="0" applyFont="1" applyAlignment="1">
      <alignment horizontal="left" vertical="top" wrapText="1"/>
    </xf>
    <xf numFmtId="0" fontId="145" fillId="0" borderId="0" xfId="0" applyFont="1" applyAlignment="1">
      <alignment horizontal="left" vertical="top" wrapText="1"/>
    </xf>
    <xf numFmtId="0" fontId="146" fillId="0" borderId="0" xfId="0" applyFont="1" applyAlignment="1">
      <alignment horizontal="left" vertical="top" wrapText="1"/>
    </xf>
    <xf numFmtId="0" fontId="11" fillId="3" borderId="32" xfId="0" applyFont="1" applyFill="1" applyBorder="1" applyAlignment="1" applyProtection="1">
      <alignment horizontal="center"/>
      <protection locked="0"/>
    </xf>
    <xf numFmtId="0" fontId="22" fillId="7" borderId="94" xfId="0" applyFont="1" applyFill="1" applyBorder="1" applyAlignment="1">
      <alignment horizontal="right" vertical="center" wrapText="1"/>
    </xf>
    <xf numFmtId="0" fontId="144" fillId="0" borderId="0" xfId="0" applyFont="1" applyAlignment="1">
      <alignment horizontal="left" vertical="center" wrapText="1"/>
    </xf>
    <xf numFmtId="0" fontId="31" fillId="2" borderId="75" xfId="0" applyFont="1" applyFill="1" applyBorder="1" applyAlignment="1">
      <alignment horizontal="center"/>
    </xf>
    <xf numFmtId="0" fontId="33" fillId="3" borderId="32" xfId="0" applyFont="1" applyFill="1" applyBorder="1" applyProtection="1">
      <protection locked="0"/>
    </xf>
    <xf numFmtId="0" fontId="147" fillId="22" borderId="94" xfId="0" applyFont="1" applyFill="1" applyBorder="1" applyAlignment="1">
      <alignment horizontal="center"/>
    </xf>
    <xf numFmtId="0" fontId="32" fillId="0" borderId="69" xfId="0" applyFont="1" applyBorder="1" applyAlignment="1">
      <alignment horizontal="center" wrapText="1"/>
    </xf>
    <xf numFmtId="0" fontId="148" fillId="15" borderId="9" xfId="0" applyFont="1" applyFill="1" applyBorder="1" applyAlignment="1">
      <alignment horizontal="center"/>
    </xf>
    <xf numFmtId="0" fontId="149" fillId="0" borderId="0" xfId="0" applyFont="1" applyAlignment="1">
      <alignment horizontal="center" wrapText="1"/>
    </xf>
    <xf numFmtId="9" fontId="2" fillId="0" borderId="28" xfId="0" applyNumberFormat="1" applyFont="1" applyBorder="1" applyAlignment="1">
      <alignment horizontal="right"/>
    </xf>
    <xf numFmtId="0" fontId="14" fillId="3" borderId="94" xfId="0" applyFont="1" applyFill="1" applyBorder="1" applyAlignment="1" applyProtection="1">
      <alignment horizontal="left"/>
      <protection locked="0"/>
    </xf>
    <xf numFmtId="0" fontId="14" fillId="0" borderId="95" xfId="0" applyFont="1" applyBorder="1" applyProtection="1">
      <protection locked="0"/>
    </xf>
    <xf numFmtId="0" fontId="14" fillId="0" borderId="96" xfId="0" applyFont="1" applyBorder="1" applyProtection="1">
      <protection locked="0"/>
    </xf>
    <xf numFmtId="0" fontId="2" fillId="4" borderId="28" xfId="0" applyFont="1" applyFill="1" applyBorder="1" applyAlignment="1">
      <alignment horizontal="center"/>
    </xf>
    <xf numFmtId="0" fontId="31" fillId="0" borderId="71" xfId="0" applyFont="1" applyBorder="1" applyAlignment="1">
      <alignment horizontal="right"/>
    </xf>
    <xf numFmtId="0" fontId="2" fillId="0" borderId="71" xfId="0" applyFont="1" applyBorder="1" applyAlignment="1">
      <alignment horizontal="left" vertical="center" wrapText="1"/>
    </xf>
    <xf numFmtId="0" fontId="150" fillId="0" borderId="0" xfId="0" applyFont="1" applyAlignment="1">
      <alignment horizontal="left" vertical="top" wrapText="1"/>
    </xf>
    <xf numFmtId="0" fontId="2" fillId="0" borderId="28" xfId="0" applyFont="1" applyBorder="1" applyAlignment="1">
      <alignment horizontal="right"/>
    </xf>
    <xf numFmtId="0" fontId="32" fillId="0" borderId="75" xfId="0" applyFont="1" applyBorder="1" applyAlignment="1">
      <alignment horizontal="center"/>
    </xf>
    <xf numFmtId="0" fontId="32" fillId="0" borderId="28" xfId="0" applyFont="1" applyBorder="1" applyAlignment="1">
      <alignment horizontal="center" wrapText="1"/>
    </xf>
    <xf numFmtId="0" fontId="31" fillId="0" borderId="71" xfId="0" applyFont="1" applyBorder="1" applyAlignment="1">
      <alignment horizontal="left" vertical="center" wrapText="1"/>
    </xf>
    <xf numFmtId="0" fontId="151" fillId="21" borderId="214" xfId="0" applyFont="1" applyFill="1" applyBorder="1" applyAlignment="1">
      <alignment horizontal="center"/>
    </xf>
    <xf numFmtId="0" fontId="7" fillId="0" borderId="215" xfId="0" applyFont="1" applyBorder="1"/>
    <xf numFmtId="0" fontId="7" fillId="0" borderId="216" xfId="0" applyFont="1" applyBorder="1"/>
    <xf numFmtId="0" fontId="8" fillId="0" borderId="0" xfId="0" applyFont="1" applyAlignment="1"/>
    <xf numFmtId="0" fontId="152" fillId="0" borderId="0" xfId="0" applyFont="1" applyAlignment="1">
      <alignment horizontal="center" vertical="top" wrapText="1"/>
    </xf>
    <xf numFmtId="0" fontId="65" fillId="0" borderId="0" xfId="0" applyFont="1" applyAlignment="1">
      <alignment horizontal="center"/>
    </xf>
    <xf numFmtId="0" fontId="57" fillId="21" borderId="94" xfId="0" applyFont="1" applyFill="1" applyBorder="1" applyAlignment="1">
      <alignment horizontal="center"/>
    </xf>
    <xf numFmtId="0" fontId="190" fillId="0" borderId="95" xfId="0" applyFont="1" applyBorder="1"/>
    <xf numFmtId="0" fontId="190" fillId="0" borderId="96" xfId="0" applyFont="1" applyBorder="1"/>
    <xf numFmtId="0" fontId="14" fillId="23" borderId="59" xfId="0" applyFont="1" applyFill="1" applyBorder="1" applyAlignment="1" applyProtection="1">
      <alignment horizontal="left"/>
      <protection locked="0"/>
    </xf>
    <xf numFmtId="0" fontId="14" fillId="3" borderId="59" xfId="0" applyFont="1" applyFill="1" applyBorder="1" applyAlignment="1" applyProtection="1">
      <alignment horizontal="center" vertical="top" wrapText="1"/>
      <protection locked="0"/>
    </xf>
    <xf numFmtId="0" fontId="80" fillId="0" borderId="9" xfId="0" applyFont="1" applyBorder="1" applyAlignment="1">
      <alignment horizontal="center" vertical="top" wrapText="1"/>
    </xf>
    <xf numFmtId="0" fontId="6" fillId="21" borderId="94" xfId="0" applyFont="1" applyFill="1" applyBorder="1" applyAlignment="1">
      <alignment horizontal="center"/>
    </xf>
    <xf numFmtId="0" fontId="63" fillId="0" borderId="9" xfId="0" applyFont="1" applyBorder="1" applyAlignment="1">
      <alignment horizontal="center" wrapText="1"/>
    </xf>
    <xf numFmtId="0" fontId="2" fillId="29" borderId="59" xfId="0" applyFont="1" applyFill="1" applyBorder="1" applyAlignment="1" applyProtection="1">
      <alignment horizontal="center"/>
    </xf>
    <xf numFmtId="0" fontId="7" fillId="28" borderId="60" xfId="0" applyFont="1" applyFill="1" applyBorder="1" applyProtection="1"/>
    <xf numFmtId="0" fontId="7" fillId="28" borderId="61" xfId="0" applyFont="1" applyFill="1" applyBorder="1" applyProtection="1"/>
    <xf numFmtId="0" fontId="14" fillId="23" borderId="59" xfId="0" applyFont="1" applyFill="1" applyBorder="1" applyAlignment="1" applyProtection="1">
      <alignment horizontal="center"/>
      <protection locked="0"/>
    </xf>
    <xf numFmtId="0" fontId="34" fillId="0" borderId="9" xfId="0" applyFont="1" applyBorder="1" applyAlignment="1">
      <alignment horizontal="center" wrapText="1"/>
    </xf>
    <xf numFmtId="0" fontId="158" fillId="0" borderId="9" xfId="0" applyFont="1" applyBorder="1" applyAlignment="1">
      <alignment horizontal="center" wrapText="1"/>
    </xf>
    <xf numFmtId="0" fontId="33" fillId="3" borderId="59" xfId="0" applyFont="1" applyFill="1" applyBorder="1" applyAlignment="1" applyProtection="1">
      <alignment horizontal="center" vertical="top" wrapText="1"/>
      <protection locked="0"/>
    </xf>
    <xf numFmtId="0" fontId="90" fillId="0" borderId="0" xfId="0" applyFont="1" applyAlignment="1">
      <alignment horizontal="left" vertical="center" wrapText="1"/>
    </xf>
    <xf numFmtId="0" fontId="13" fillId="3" borderId="99" xfId="0" applyFont="1" applyFill="1" applyBorder="1" applyAlignment="1" applyProtection="1">
      <alignment horizontal="center"/>
      <protection locked="0"/>
    </xf>
    <xf numFmtId="0" fontId="14" fillId="0" borderId="101" xfId="0" applyFont="1" applyBorder="1" applyProtection="1">
      <protection locked="0"/>
    </xf>
    <xf numFmtId="0" fontId="32" fillId="0" borderId="6" xfId="0" applyFont="1" applyBorder="1" applyAlignment="1">
      <alignment horizontal="center" vertical="center"/>
    </xf>
    <xf numFmtId="0" fontId="11" fillId="0" borderId="7" xfId="0" applyFont="1" applyBorder="1" applyAlignment="1">
      <alignment horizontal="left" wrapText="1"/>
    </xf>
    <xf numFmtId="0" fontId="155" fillId="0" borderId="0" xfId="0" applyFont="1" applyAlignment="1">
      <alignment horizontal="left" vertical="center" wrapText="1"/>
    </xf>
    <xf numFmtId="0" fontId="7" fillId="0" borderId="112" xfId="0" applyFont="1" applyBorder="1"/>
    <xf numFmtId="0" fontId="58" fillId="24" borderId="176" xfId="0" applyFont="1" applyFill="1" applyBorder="1" applyAlignment="1">
      <alignment horizontal="center" vertical="center" wrapText="1"/>
    </xf>
    <xf numFmtId="0" fontId="7" fillId="0" borderId="177" xfId="0" applyFont="1" applyBorder="1"/>
    <xf numFmtId="0" fontId="2" fillId="0" borderId="51" xfId="0" applyFont="1" applyBorder="1" applyAlignment="1">
      <alignment horizontal="center" vertical="center" wrapText="1"/>
    </xf>
    <xf numFmtId="0" fontId="149" fillId="0" borderId="106" xfId="0" applyFont="1" applyBorder="1" applyAlignment="1">
      <alignment horizontal="center" wrapText="1"/>
    </xf>
    <xf numFmtId="0" fontId="7" fillId="0" borderId="77" xfId="0" applyFont="1" applyBorder="1"/>
    <xf numFmtId="0" fontId="160" fillId="0" borderId="140" xfId="0" applyFont="1" applyBorder="1" applyAlignment="1">
      <alignment horizontal="center" vertical="center"/>
    </xf>
    <xf numFmtId="0" fontId="2" fillId="0" borderId="106" xfId="0" applyFont="1" applyBorder="1" applyAlignment="1">
      <alignment horizontal="center" wrapText="1"/>
    </xf>
    <xf numFmtId="9" fontId="14" fillId="3" borderId="179" xfId="0" applyNumberFormat="1" applyFont="1" applyFill="1" applyBorder="1" applyAlignment="1" applyProtection="1">
      <alignment horizontal="center" vertical="center"/>
      <protection locked="0"/>
    </xf>
    <xf numFmtId="0" fontId="14" fillId="0" borderId="135" xfId="0" applyFont="1" applyBorder="1" applyProtection="1">
      <protection locked="0"/>
    </xf>
    <xf numFmtId="44" fontId="2" fillId="0" borderId="0" xfId="0" applyNumberFormat="1" applyFont="1" applyAlignment="1">
      <alignment horizontal="center"/>
    </xf>
    <xf numFmtId="0" fontId="2" fillId="0" borderId="106" xfId="0" applyFont="1" applyBorder="1" applyAlignment="1">
      <alignment horizontal="center" vertical="center"/>
    </xf>
    <xf numFmtId="0" fontId="28" fillId="2" borderId="86" xfId="0" applyFont="1" applyFill="1" applyBorder="1" applyAlignment="1">
      <alignment horizontal="center"/>
    </xf>
    <xf numFmtId="0" fontId="65" fillId="26" borderId="140" xfId="0" applyFont="1" applyFill="1" applyBorder="1" applyAlignment="1">
      <alignment horizontal="center" vertical="center"/>
    </xf>
    <xf numFmtId="0" fontId="7" fillId="0" borderId="186" xfId="0" applyFont="1" applyBorder="1"/>
    <xf numFmtId="0" fontId="86" fillId="0" borderId="6" xfId="0" applyFont="1" applyBorder="1" applyAlignment="1">
      <alignment horizontal="center" vertical="center" wrapText="1"/>
    </xf>
    <xf numFmtId="0" fontId="91" fillId="0" borderId="140" xfId="0" applyFont="1" applyBorder="1" applyAlignment="1">
      <alignment horizontal="center" vertical="center"/>
    </xf>
    <xf numFmtId="0" fontId="143" fillId="0" borderId="7" xfId="0" applyFont="1" applyBorder="1" applyAlignment="1">
      <alignment horizontal="left" vertical="top" wrapText="1"/>
    </xf>
    <xf numFmtId="0" fontId="2" fillId="4" borderId="181" xfId="0" applyFont="1" applyFill="1" applyBorder="1" applyAlignment="1">
      <alignment horizontal="center" vertical="center" wrapText="1"/>
    </xf>
    <xf numFmtId="0" fontId="7" fillId="0" borderId="182" xfId="0" applyFont="1" applyBorder="1"/>
    <xf numFmtId="0" fontId="155" fillId="0" borderId="57" xfId="0" applyFont="1" applyBorder="1" applyAlignment="1">
      <alignment horizontal="center"/>
    </xf>
    <xf numFmtId="0" fontId="65" fillId="26" borderId="140" xfId="0" applyFont="1" applyFill="1" applyBorder="1" applyAlignment="1">
      <alignment horizontal="center" vertical="center" wrapText="1"/>
    </xf>
    <xf numFmtId="1" fontId="162" fillId="20" borderId="140" xfId="0" applyNumberFormat="1" applyFont="1" applyFill="1" applyBorder="1" applyAlignment="1">
      <alignment horizontal="center" vertical="center"/>
    </xf>
    <xf numFmtId="0" fontId="65" fillId="0" borderId="9" xfId="0" applyFont="1" applyBorder="1" applyAlignment="1">
      <alignment horizontal="left" vertical="center"/>
    </xf>
    <xf numFmtId="0" fontId="194" fillId="3" borderId="118" xfId="0" applyFont="1" applyFill="1" applyBorder="1" applyAlignment="1" applyProtection="1">
      <alignment horizontal="center" wrapText="1"/>
      <protection locked="0"/>
    </xf>
    <xf numFmtId="0" fontId="14" fillId="0" borderId="119" xfId="0" applyFont="1" applyBorder="1" applyProtection="1">
      <protection locked="0"/>
    </xf>
    <xf numFmtId="0" fontId="33" fillId="3" borderId="32" xfId="0" applyFont="1" applyFill="1" applyBorder="1" applyAlignment="1" applyProtection="1">
      <alignment horizontal="center"/>
      <protection locked="0"/>
    </xf>
    <xf numFmtId="0" fontId="65" fillId="0" borderId="6" xfId="0" applyFont="1" applyBorder="1" applyAlignment="1">
      <alignment horizontal="center" vertical="center" wrapText="1"/>
    </xf>
    <xf numFmtId="0" fontId="65" fillId="17" borderId="6" xfId="0" applyFont="1" applyFill="1" applyBorder="1" applyAlignment="1">
      <alignment horizontal="center" vertical="center" wrapText="1"/>
    </xf>
    <xf numFmtId="0" fontId="14" fillId="3" borderId="28" xfId="0" applyFont="1" applyFill="1" applyBorder="1" applyAlignment="1" applyProtection="1">
      <alignment horizontal="left" wrapText="1"/>
      <protection locked="0"/>
    </xf>
    <xf numFmtId="0" fontId="6" fillId="2" borderId="218" xfId="0" applyFont="1" applyFill="1" applyBorder="1" applyAlignment="1">
      <alignment horizontal="center" vertical="center"/>
    </xf>
    <xf numFmtId="0" fontId="6" fillId="2" borderId="217" xfId="0" applyFont="1" applyFill="1" applyBorder="1" applyAlignment="1">
      <alignment horizontal="center" vertical="center"/>
    </xf>
    <xf numFmtId="0" fontId="6" fillId="2" borderId="219" xfId="0" applyFont="1" applyFill="1" applyBorder="1" applyAlignment="1">
      <alignment horizontal="center" vertical="center"/>
    </xf>
    <xf numFmtId="0" fontId="6" fillId="2" borderId="222" xfId="0" applyFont="1" applyFill="1" applyBorder="1" applyAlignment="1">
      <alignment horizontal="center" vertical="center"/>
    </xf>
    <xf numFmtId="0" fontId="6" fillId="2" borderId="223" xfId="0" applyFont="1" applyFill="1" applyBorder="1" applyAlignment="1">
      <alignment horizontal="center" vertical="center"/>
    </xf>
    <xf numFmtId="0" fontId="6" fillId="2" borderId="224" xfId="0" applyFont="1" applyFill="1" applyBorder="1" applyAlignment="1">
      <alignment horizontal="center" vertical="center"/>
    </xf>
    <xf numFmtId="0" fontId="24" fillId="7" borderId="96" xfId="0" applyFont="1" applyFill="1" applyBorder="1" applyAlignment="1">
      <alignment horizontal="left" vertical="top" wrapText="1"/>
    </xf>
    <xf numFmtId="0" fontId="14" fillId="3" borderId="28" xfId="0" applyFont="1" applyFill="1" applyBorder="1" applyAlignment="1" applyProtection="1">
      <alignment horizontal="center" wrapText="1"/>
      <protection locked="0"/>
    </xf>
    <xf numFmtId="173" fontId="164" fillId="7" borderId="94" xfId="0" applyNumberFormat="1" applyFont="1" applyFill="1" applyBorder="1" applyAlignment="1">
      <alignment horizontal="left"/>
    </xf>
    <xf numFmtId="0" fontId="9" fillId="2" borderId="156" xfId="0" applyFont="1" applyFill="1" applyBorder="1" applyAlignment="1">
      <alignment horizontal="center" vertical="center"/>
    </xf>
    <xf numFmtId="0" fontId="37" fillId="3" borderId="32" xfId="0" applyFont="1" applyFill="1" applyBorder="1" applyAlignment="1" applyProtection="1">
      <alignment horizontal="center" wrapText="1"/>
      <protection locked="0"/>
    </xf>
    <xf numFmtId="0" fontId="14" fillId="3" borderId="32" xfId="0" applyFont="1" applyFill="1" applyBorder="1" applyAlignment="1" applyProtection="1">
      <alignment horizontal="center"/>
      <protection locked="0"/>
    </xf>
    <xf numFmtId="0" fontId="165" fillId="3" borderId="111" xfId="0" applyFont="1" applyFill="1" applyBorder="1" applyAlignment="1" applyProtection="1">
      <alignment horizontal="center" wrapText="1"/>
      <protection locked="0"/>
    </xf>
    <xf numFmtId="0" fontId="7" fillId="0" borderId="191" xfId="0" applyFont="1" applyBorder="1" applyProtection="1">
      <protection locked="0"/>
    </xf>
    <xf numFmtId="0" fontId="37" fillId="3" borderId="111" xfId="0" applyFont="1" applyFill="1" applyBorder="1" applyAlignment="1" applyProtection="1">
      <alignment horizontal="center" wrapText="1"/>
      <protection locked="0"/>
    </xf>
    <xf numFmtId="0" fontId="33" fillId="3" borderId="52" xfId="0" applyFont="1" applyFill="1" applyBorder="1" applyAlignment="1" applyProtection="1">
      <alignment horizontal="left"/>
      <protection locked="0"/>
    </xf>
    <xf numFmtId="0" fontId="1" fillId="0" borderId="7" xfId="0" applyFont="1" applyBorder="1" applyAlignment="1">
      <alignment horizontal="center" vertical="center"/>
    </xf>
    <xf numFmtId="0" fontId="1" fillId="0" borderId="0" xfId="0" applyFont="1" applyAlignment="1">
      <alignment horizontal="center"/>
    </xf>
    <xf numFmtId="0" fontId="17" fillId="0" borderId="0" xfId="0" applyFont="1" applyAlignment="1">
      <alignment horizontal="left" vertical="top" wrapText="1"/>
    </xf>
    <xf numFmtId="0" fontId="31" fillId="12" borderId="62" xfId="0" applyFont="1" applyFill="1" applyBorder="1" applyAlignment="1">
      <alignment horizontal="left" vertical="top" wrapText="1"/>
    </xf>
    <xf numFmtId="0" fontId="1" fillId="0" borderId="7" xfId="0" applyFont="1" applyBorder="1" applyAlignment="1">
      <alignment horizontal="center" wrapText="1"/>
    </xf>
    <xf numFmtId="0" fontId="11" fillId="3" borderId="59" xfId="0" applyFont="1" applyFill="1" applyBorder="1" applyProtection="1">
      <protection locked="0"/>
    </xf>
    <xf numFmtId="0" fontId="11" fillId="0" borderId="7" xfId="0" applyFont="1" applyBorder="1" applyAlignment="1">
      <alignment horizontal="left" vertical="center" wrapText="1"/>
    </xf>
    <xf numFmtId="0" fontId="11" fillId="3" borderId="59" xfId="0" applyFont="1" applyFill="1" applyBorder="1" applyAlignment="1" applyProtection="1">
      <alignment horizontal="center" vertical="center"/>
      <protection locked="0"/>
    </xf>
    <xf numFmtId="0" fontId="17" fillId="0" borderId="0" xfId="0" applyFont="1" applyAlignment="1">
      <alignment vertical="top" wrapText="1"/>
    </xf>
    <xf numFmtId="0" fontId="135" fillId="12" borderId="94" xfId="0" applyFont="1" applyFill="1" applyBorder="1" applyAlignment="1">
      <alignment horizontal="center"/>
    </xf>
    <xf numFmtId="0" fontId="28" fillId="0" borderId="69" xfId="0" applyFont="1" applyBorder="1" applyAlignment="1">
      <alignment horizontal="center" vertical="center"/>
    </xf>
    <xf numFmtId="0" fontId="28" fillId="0" borderId="69" xfId="0" applyFont="1" applyBorder="1" applyAlignment="1">
      <alignment horizontal="center" vertical="center" wrapText="1"/>
    </xf>
    <xf numFmtId="0" fontId="135" fillId="12" borderId="94" xfId="0" applyFont="1" applyFill="1" applyBorder="1" applyAlignment="1">
      <alignment horizontal="center" vertical="center"/>
    </xf>
    <xf numFmtId="0" fontId="135" fillId="12" borderId="35" xfId="0" applyFont="1" applyFill="1" applyBorder="1" applyAlignment="1">
      <alignment wrapText="1"/>
    </xf>
    <xf numFmtId="0" fontId="15" fillId="0" borderId="0" xfId="0" applyFont="1" applyAlignment="1">
      <alignment horizontal="left" vertical="center" wrapText="1"/>
    </xf>
    <xf numFmtId="0" fontId="33" fillId="3" borderId="28" xfId="0" applyFont="1" applyFill="1" applyBorder="1" applyAlignment="1" applyProtection="1">
      <alignment horizontal="left" vertical="top"/>
      <protection locked="0"/>
    </xf>
    <xf numFmtId="164" fontId="33" fillId="3" borderId="28" xfId="0" applyNumberFormat="1" applyFont="1" applyFill="1" applyBorder="1" applyAlignment="1" applyProtection="1">
      <alignment horizontal="left" vertical="top"/>
      <protection locked="0"/>
    </xf>
    <xf numFmtId="0" fontId="90" fillId="3" borderId="75" xfId="0" applyFont="1" applyFill="1" applyBorder="1" applyAlignment="1">
      <alignment horizontal="center" vertical="top" wrapText="1"/>
    </xf>
    <xf numFmtId="164" fontId="33" fillId="3" borderId="49" xfId="0" applyNumberFormat="1" applyFont="1" applyFill="1" applyBorder="1" applyAlignment="1" applyProtection="1">
      <alignment horizontal="center" vertical="center"/>
      <protection locked="0"/>
    </xf>
    <xf numFmtId="0" fontId="44" fillId="3" borderId="6" xfId="0" applyFont="1" applyFill="1" applyBorder="1" applyAlignment="1" applyProtection="1">
      <alignment horizontal="center" vertical="center" wrapText="1"/>
      <protection locked="0"/>
    </xf>
    <xf numFmtId="0" fontId="33" fillId="3" borderId="211" xfId="0" applyFont="1" applyFill="1" applyBorder="1" applyAlignment="1" applyProtection="1">
      <alignment horizontal="left" vertical="top"/>
      <protection locked="0"/>
    </xf>
    <xf numFmtId="0" fontId="7" fillId="0" borderId="134" xfId="0" applyFont="1" applyBorder="1" applyProtection="1">
      <protection locked="0"/>
    </xf>
    <xf numFmtId="0" fontId="33" fillId="3" borderId="118" xfId="0" applyFont="1" applyFill="1" applyBorder="1" applyAlignment="1" applyProtection="1">
      <alignment horizontal="left" vertical="top"/>
      <protection locked="0"/>
    </xf>
    <xf numFmtId="0" fontId="33" fillId="0" borderId="0" xfId="0" applyFont="1" applyAlignment="1">
      <alignment horizontal="left" vertical="top"/>
    </xf>
    <xf numFmtId="0" fontId="33" fillId="3" borderId="28" xfId="0" applyFont="1" applyFill="1" applyBorder="1" applyAlignment="1" applyProtection="1">
      <alignment horizontal="left"/>
      <protection locked="0"/>
    </xf>
    <xf numFmtId="0" fontId="33" fillId="3" borderId="28" xfId="0" applyFont="1" applyFill="1" applyBorder="1" applyAlignment="1" applyProtection="1">
      <alignment horizontal="center"/>
      <protection locked="0"/>
    </xf>
    <xf numFmtId="0" fontId="50" fillId="3" borderId="28" xfId="0" applyFont="1" applyFill="1" applyBorder="1" applyAlignment="1" applyProtection="1">
      <alignment horizontal="center"/>
      <protection locked="0"/>
    </xf>
    <xf numFmtId="0" fontId="13" fillId="3" borderId="32" xfId="0" applyFont="1" applyFill="1" applyBorder="1" applyAlignment="1" applyProtection="1">
      <alignment horizontal="left" wrapText="1"/>
      <protection locked="0"/>
    </xf>
    <xf numFmtId="167" fontId="13" fillId="3" borderId="52" xfId="0" applyNumberFormat="1" applyFont="1" applyFill="1" applyBorder="1" applyAlignment="1" applyProtection="1">
      <alignment horizontal="center"/>
      <protection locked="0"/>
    </xf>
    <xf numFmtId="0" fontId="33" fillId="3" borderId="225" xfId="0" applyFont="1" applyFill="1" applyBorder="1" applyAlignment="1" applyProtection="1">
      <alignment horizontal="left"/>
      <protection locked="0"/>
    </xf>
    <xf numFmtId="0" fontId="90" fillId="3" borderId="28" xfId="0" applyFont="1" applyFill="1" applyBorder="1" applyAlignment="1">
      <alignment horizontal="left"/>
    </xf>
    <xf numFmtId="0" fontId="14" fillId="3" borderId="28" xfId="0" applyFont="1" applyFill="1" applyBorder="1" applyAlignment="1" applyProtection="1">
      <alignment horizontal="center"/>
      <protection locked="0"/>
    </xf>
    <xf numFmtId="166" fontId="14" fillId="3" borderId="28" xfId="0" applyNumberFormat="1" applyFont="1" applyFill="1" applyBorder="1" applyProtection="1">
      <protection locked="0"/>
    </xf>
    <xf numFmtId="10" fontId="14" fillId="3" borderId="28" xfId="0" applyNumberFormat="1" applyFont="1" applyFill="1" applyBorder="1" applyAlignment="1" applyProtection="1">
      <alignment horizontal="center"/>
      <protection locked="0"/>
    </xf>
    <xf numFmtId="0" fontId="33" fillId="3" borderId="32" xfId="0" applyFont="1" applyFill="1" applyBorder="1" applyAlignment="1" applyProtection="1">
      <alignment horizontal="left"/>
      <protection locked="0"/>
    </xf>
    <xf numFmtId="0" fontId="14" fillId="3" borderId="6" xfId="0" applyFont="1" applyFill="1" applyBorder="1" applyAlignment="1" applyProtection="1">
      <alignment vertical="top" wrapText="1"/>
      <protection locked="0"/>
    </xf>
    <xf numFmtId="0" fontId="167" fillId="3" borderId="6" xfId="0" applyFont="1" applyFill="1" applyBorder="1" applyAlignment="1" applyProtection="1">
      <alignment vertical="top" wrapText="1"/>
      <protection locked="0"/>
    </xf>
    <xf numFmtId="0" fontId="14" fillId="28" borderId="155" xfId="0" applyFont="1" applyFill="1" applyBorder="1" applyAlignment="1" applyProtection="1">
      <alignment horizontal="left" vertical="top" wrapText="1"/>
      <protection locked="0"/>
    </xf>
    <xf numFmtId="0" fontId="51" fillId="28" borderId="155" xfId="0" applyFont="1" applyFill="1" applyBorder="1" applyAlignment="1" applyProtection="1">
      <alignment horizontal="left" vertical="center"/>
      <protection locked="0"/>
    </xf>
    <xf numFmtId="0" fontId="51" fillId="28" borderId="160" xfId="0" applyFont="1" applyFill="1" applyBorder="1" applyAlignment="1" applyProtection="1">
      <alignment horizontal="left" vertical="center"/>
      <protection locked="0"/>
    </xf>
    <xf numFmtId="164" fontId="14" fillId="3" borderId="28" xfId="0" applyNumberFormat="1" applyFont="1" applyFill="1" applyBorder="1" applyProtection="1">
      <protection locked="0"/>
    </xf>
    <xf numFmtId="0" fontId="2" fillId="17" borderId="28" xfId="0" applyFont="1" applyFill="1" applyBorder="1" applyAlignment="1">
      <alignment horizontal="center"/>
    </xf>
    <xf numFmtId="0" fontId="44" fillId="3" borderId="28" xfId="0" applyFont="1" applyFill="1" applyBorder="1" applyAlignment="1" applyProtection="1">
      <alignment horizontal="left"/>
      <protection locked="0"/>
    </xf>
    <xf numFmtId="0" fontId="166" fillId="0" borderId="28" xfId="0" applyFont="1" applyBorder="1" applyAlignment="1">
      <alignment horizontal="center"/>
    </xf>
    <xf numFmtId="0" fontId="2" fillId="0" borderId="0" xfId="0" applyFont="1" applyAlignment="1">
      <alignment vertical="center" wrapText="1"/>
    </xf>
    <xf numFmtId="0" fontId="32" fillId="0" borderId="0" xfId="0" applyFont="1" applyAlignment="1">
      <alignment horizontal="left" wrapText="1"/>
    </xf>
    <xf numFmtId="0" fontId="32" fillId="0" borderId="0" xfId="0" applyFont="1"/>
    <xf numFmtId="166" fontId="14" fillId="3" borderId="191" xfId="0" applyNumberFormat="1" applyFont="1" applyFill="1" applyBorder="1" applyAlignment="1" applyProtection="1">
      <alignment vertical="top"/>
      <protection locked="0"/>
    </xf>
    <xf numFmtId="166" fontId="14" fillId="3" borderId="131" xfId="0" applyNumberFormat="1" applyFont="1" applyFill="1" applyBorder="1" applyAlignment="1" applyProtection="1">
      <alignment vertical="top"/>
      <protection locked="0"/>
    </xf>
    <xf numFmtId="0" fontId="2" fillId="0" borderId="212" xfId="0" applyFont="1" applyBorder="1" applyAlignment="1">
      <alignment horizontal="left"/>
    </xf>
    <xf numFmtId="166" fontId="4" fillId="0" borderId="191" xfId="0" applyNumberFormat="1" applyFont="1" applyBorder="1" applyAlignment="1">
      <alignment horizontal="center"/>
    </xf>
    <xf numFmtId="166" fontId="4" fillId="0" borderId="131" xfId="0" applyNumberFormat="1" applyFont="1" applyBorder="1" applyAlignment="1">
      <alignment horizontal="center"/>
    </xf>
    <xf numFmtId="10" fontId="4" fillId="0" borderId="191" xfId="0" applyNumberFormat="1" applyFont="1" applyBorder="1" applyAlignment="1">
      <alignment horizontal="center"/>
    </xf>
    <xf numFmtId="10" fontId="4" fillId="0" borderId="131" xfId="0" applyNumberFormat="1" applyFont="1" applyBorder="1" applyAlignment="1">
      <alignment horizontal="center"/>
    </xf>
    <xf numFmtId="0" fontId="2" fillId="0" borderId="212" xfId="0" applyFont="1" applyBorder="1" applyAlignment="1">
      <alignment horizontal="left" vertical="center" wrapText="1"/>
    </xf>
    <xf numFmtId="0" fontId="58" fillId="2" borderId="9" xfId="0" applyFont="1" applyFill="1" applyBorder="1" applyAlignment="1">
      <alignment horizontal="center"/>
    </xf>
    <xf numFmtId="0" fontId="11" fillId="0" borderId="74" xfId="0" applyFont="1" applyBorder="1" applyAlignment="1">
      <alignment horizontal="left" vertical="center" wrapText="1"/>
    </xf>
    <xf numFmtId="0" fontId="11" fillId="0" borderId="74" xfId="0" applyFont="1" applyBorder="1" applyAlignment="1">
      <alignment horizontal="left" vertical="top" wrapText="1"/>
    </xf>
    <xf numFmtId="0" fontId="31" fillId="0" borderId="28" xfId="0" applyFont="1" applyBorder="1" applyAlignment="1">
      <alignment vertical="top"/>
    </xf>
    <xf numFmtId="6" fontId="31" fillId="0" borderId="28" xfId="0" applyNumberFormat="1" applyFont="1" applyBorder="1" applyAlignment="1">
      <alignment horizontal="right" vertical="center"/>
    </xf>
    <xf numFmtId="0" fontId="134" fillId="0" borderId="0" xfId="0" applyFont="1" applyAlignment="1">
      <alignment horizontal="left" vertical="center" wrapText="1"/>
    </xf>
    <xf numFmtId="0" fontId="31" fillId="0" borderId="28" xfId="0" applyFont="1" applyBorder="1" applyAlignment="1">
      <alignment vertical="top" wrapText="1"/>
    </xf>
    <xf numFmtId="8" fontId="31" fillId="0" borderId="28" xfId="0" applyNumberFormat="1" applyFont="1" applyBorder="1" applyAlignment="1">
      <alignment horizontal="right" vertical="center"/>
    </xf>
    <xf numFmtId="0" fontId="11" fillId="0" borderId="74" xfId="0" applyFont="1" applyBorder="1" applyAlignment="1">
      <alignment horizontal="left" wrapText="1"/>
    </xf>
    <xf numFmtId="0" fontId="11" fillId="0" borderId="51" xfId="0" applyFont="1" applyBorder="1" applyAlignment="1">
      <alignment horizontal="left" vertical="top" wrapText="1"/>
    </xf>
    <xf numFmtId="8" fontId="90" fillId="0" borderId="28" xfId="0" applyNumberFormat="1" applyFont="1" applyBorder="1" applyAlignment="1">
      <alignment horizontal="right" vertical="center"/>
    </xf>
    <xf numFmtId="0" fontId="11" fillId="0" borderId="28" xfId="0" applyFont="1" applyBorder="1"/>
    <xf numFmtId="6" fontId="11" fillId="0" borderId="28" xfId="0" applyNumberFormat="1" applyFont="1" applyBorder="1" applyAlignment="1">
      <alignment horizontal="right" vertical="center"/>
    </xf>
    <xf numFmtId="0" fontId="11" fillId="0" borderId="28" xfId="0" applyFont="1" applyBorder="1" applyAlignment="1">
      <alignment horizontal="right" vertical="center"/>
    </xf>
    <xf numFmtId="10" fontId="11" fillId="0" borderId="28" xfId="0" applyNumberFormat="1" applyFont="1" applyBorder="1" applyAlignment="1">
      <alignment horizontal="right" vertical="center"/>
    </xf>
    <xf numFmtId="0" fontId="11" fillId="0" borderId="28" xfId="0" applyFont="1" applyBorder="1" applyAlignment="1">
      <alignment wrapText="1"/>
    </xf>
    <xf numFmtId="0" fontId="2" fillId="0" borderId="0" xfId="0" applyFont="1" applyAlignment="1">
      <alignment horizontal="left" vertical="top"/>
    </xf>
    <xf numFmtId="0" fontId="58" fillId="0" borderId="191" xfId="0" applyFont="1" applyBorder="1" applyAlignment="1">
      <alignment horizontal="center" vertical="center" wrapText="1"/>
    </xf>
    <xf numFmtId="0" fontId="58" fillId="0" borderId="131" xfId="0" applyFont="1" applyBorder="1" applyAlignment="1">
      <alignment horizontal="center" vertical="center" wrapText="1"/>
    </xf>
    <xf numFmtId="0" fontId="58" fillId="0" borderId="212" xfId="0" applyFont="1" applyBorder="1" applyAlignment="1">
      <alignment horizontal="left" vertical="center"/>
    </xf>
    <xf numFmtId="0" fontId="2" fillId="0" borderId="212" xfId="0" applyFont="1" applyBorder="1" applyAlignment="1">
      <alignment horizontal="left" wrapText="1"/>
    </xf>
    <xf numFmtId="0" fontId="58" fillId="0" borderId="28" xfId="0" applyFont="1" applyBorder="1" applyAlignment="1">
      <alignment horizontal="center" vertical="center"/>
    </xf>
    <xf numFmtId="0" fontId="58" fillId="0" borderId="191" xfId="0" applyFont="1" applyBorder="1" applyAlignment="1">
      <alignment horizontal="center" vertical="center"/>
    </xf>
    <xf numFmtId="0" fontId="58" fillId="0" borderId="131" xfId="0" applyFont="1" applyBorder="1" applyAlignment="1">
      <alignment horizontal="center" vertical="center"/>
    </xf>
    <xf numFmtId="0" fontId="14" fillId="3" borderId="28" xfId="0" applyFont="1" applyFill="1" applyBorder="1" applyAlignment="1" applyProtection="1">
      <alignment vertical="top" wrapText="1"/>
      <protection locked="0"/>
    </xf>
    <xf numFmtId="0" fontId="14" fillId="3" borderId="191" xfId="0" applyFont="1" applyFill="1" applyBorder="1" applyAlignment="1" applyProtection="1">
      <alignment vertical="top" wrapText="1"/>
      <protection locked="0"/>
    </xf>
    <xf numFmtId="0" fontId="14" fillId="3" borderId="131" xfId="0" applyFont="1" applyFill="1" applyBorder="1" applyAlignment="1" applyProtection="1">
      <alignment vertical="top" wrapText="1"/>
      <protection locked="0"/>
    </xf>
    <xf numFmtId="0" fontId="2" fillId="0" borderId="191" xfId="0" applyFont="1" applyBorder="1" applyAlignment="1">
      <alignment horizontal="center"/>
    </xf>
    <xf numFmtId="0" fontId="2" fillId="0" borderId="131" xfId="0" applyFont="1" applyBorder="1" applyAlignment="1">
      <alignment horizontal="center"/>
    </xf>
    <xf numFmtId="0" fontId="1" fillId="2" borderId="9" xfId="0" applyFont="1" applyFill="1" applyBorder="1" applyAlignment="1">
      <alignment horizontal="left"/>
    </xf>
    <xf numFmtId="0" fontId="4" fillId="0" borderId="0" xfId="0" applyFont="1" applyAlignment="1">
      <alignment horizontal="left" wrapText="1"/>
    </xf>
    <xf numFmtId="0" fontId="0" fillId="0" borderId="0" xfId="0" applyFont="1" applyAlignment="1">
      <alignment vertical="top"/>
    </xf>
    <xf numFmtId="0" fontId="4" fillId="0" borderId="96" xfId="0" applyFont="1" applyBorder="1" applyAlignment="1">
      <alignment horizontal="left" vertical="top" wrapText="1"/>
    </xf>
    <xf numFmtId="0" fontId="124" fillId="0" borderId="158" xfId="0" applyFont="1" applyBorder="1" applyAlignment="1">
      <alignment horizontal="center"/>
    </xf>
    <xf numFmtId="0" fontId="33" fillId="0" borderId="9" xfId="0" applyFont="1" applyBorder="1" applyAlignment="1">
      <alignment horizontal="center"/>
    </xf>
    <xf numFmtId="0" fontId="28" fillId="0" borderId="9" xfId="0" applyFont="1" applyBorder="1" applyAlignment="1">
      <alignment horizontal="left"/>
    </xf>
    <xf numFmtId="49" fontId="60" fillId="3" borderId="59" xfId="0" applyNumberFormat="1" applyFont="1" applyFill="1" applyBorder="1" applyAlignment="1" applyProtection="1">
      <alignment horizontal="center"/>
      <protection locked="0"/>
    </xf>
    <xf numFmtId="0" fontId="11" fillId="0" borderId="96" xfId="0" applyFont="1" applyBorder="1" applyAlignment="1">
      <alignment horizontal="left" vertical="top" wrapText="1"/>
    </xf>
    <xf numFmtId="0" fontId="31" fillId="0" borderId="96" xfId="0" applyFont="1" applyBorder="1" applyAlignment="1">
      <alignment horizontal="left" vertical="top" wrapText="1"/>
    </xf>
    <xf numFmtId="49" fontId="11" fillId="0" borderId="96" xfId="0" applyNumberFormat="1" applyFont="1" applyBorder="1" applyAlignment="1">
      <alignment horizontal="left" vertical="top" wrapText="1"/>
    </xf>
    <xf numFmtId="3" fontId="13" fillId="2" borderId="214" xfId="0" applyNumberFormat="1" applyFont="1" applyFill="1" applyBorder="1" applyAlignment="1">
      <alignment horizontal="center" vertical="center"/>
    </xf>
    <xf numFmtId="0" fontId="51" fillId="0" borderId="11" xfId="0" applyFont="1" applyBorder="1" applyProtection="1">
      <protection locked="0"/>
    </xf>
    <xf numFmtId="0" fontId="11" fillId="0" borderId="0" xfId="0" applyFont="1" applyAlignment="1">
      <alignment horizontal="left" vertical="center"/>
    </xf>
    <xf numFmtId="49" fontId="11" fillId="0" borderId="0" xfId="0" applyNumberFormat="1" applyFont="1" applyAlignment="1">
      <alignment horizontal="left" vertical="top" wrapText="1"/>
    </xf>
    <xf numFmtId="0" fontId="11" fillId="0" borderId="132" xfId="0" applyFont="1" applyBorder="1" applyAlignment="1">
      <alignment horizontal="left" vertical="top" wrapText="1"/>
    </xf>
    <xf numFmtId="49" fontId="33" fillId="3" borderId="59" xfId="0" applyNumberFormat="1" applyFont="1" applyFill="1" applyBorder="1" applyAlignment="1" applyProtection="1">
      <alignment horizontal="center"/>
      <protection locked="0"/>
    </xf>
    <xf numFmtId="49" fontId="11" fillId="0" borderId="0" xfId="0" applyNumberFormat="1" applyFont="1" applyAlignment="1">
      <alignment horizontal="center" vertical="center"/>
    </xf>
    <xf numFmtId="184" fontId="33" fillId="3" borderId="59" xfId="0" applyNumberFormat="1" applyFont="1" applyFill="1" applyBorder="1" applyAlignment="1" applyProtection="1">
      <alignment horizontal="left" vertical="center"/>
      <protection locked="0"/>
    </xf>
    <xf numFmtId="0" fontId="135" fillId="0" borderId="0" xfId="0" applyFont="1" applyAlignment="1">
      <alignment horizontal="center" vertical="top" wrapText="1"/>
    </xf>
    <xf numFmtId="0" fontId="90" fillId="0" borderId="0" xfId="0" applyFont="1" applyAlignment="1">
      <alignment horizontal="center" vertical="top" wrapText="1"/>
    </xf>
    <xf numFmtId="0" fontId="191" fillId="28" borderId="226" xfId="0" applyFont="1" applyFill="1" applyBorder="1" applyAlignment="1" applyProtection="1">
      <alignment horizontal="left"/>
      <protection locked="0"/>
    </xf>
    <xf numFmtId="0" fontId="11" fillId="20" borderId="35" xfId="0" applyFont="1" applyFill="1" applyBorder="1" applyAlignment="1">
      <alignment horizontal="center" vertical="center" wrapText="1"/>
    </xf>
    <xf numFmtId="0" fontId="14" fillId="3" borderId="111" xfId="0" applyFont="1" applyFill="1" applyBorder="1" applyAlignment="1">
      <alignment horizontal="center"/>
    </xf>
    <xf numFmtId="0" fontId="7" fillId="0" borderId="191" xfId="0" applyFont="1" applyBorder="1"/>
    <xf numFmtId="0" fontId="2" fillId="3" borderId="111" xfId="0" applyFont="1" applyFill="1" applyBorder="1" applyAlignment="1">
      <alignment horizontal="center"/>
    </xf>
    <xf numFmtId="0" fontId="14" fillId="3" borderId="223" xfId="0" applyFont="1" applyFill="1" applyBorder="1" applyAlignment="1" applyProtection="1">
      <alignment horizontal="center"/>
      <protection locked="0"/>
    </xf>
    <xf numFmtId="0" fontId="1" fillId="17" borderId="94" xfId="0" applyFont="1" applyFill="1" applyBorder="1" applyAlignment="1">
      <alignment horizontal="left"/>
    </xf>
    <xf numFmtId="0" fontId="7" fillId="0" borderId="95" xfId="0" applyFont="1" applyBorder="1" applyAlignment="1">
      <alignment horizontal="left"/>
    </xf>
    <xf numFmtId="0" fontId="7" fillId="0" borderId="96" xfId="0" applyFont="1" applyBorder="1" applyAlignment="1">
      <alignment horizontal="left"/>
    </xf>
    <xf numFmtId="0" fontId="14" fillId="3" borderId="228" xfId="0" applyFont="1" applyFill="1" applyBorder="1" applyProtection="1">
      <protection locked="0"/>
    </xf>
    <xf numFmtId="0" fontId="7" fillId="0" borderId="228" xfId="0" applyFont="1" applyBorder="1" applyProtection="1">
      <protection locked="0"/>
    </xf>
    <xf numFmtId="0" fontId="33" fillId="3" borderId="228" xfId="0" applyFont="1" applyFill="1" applyBorder="1" applyProtection="1">
      <protection locked="0"/>
    </xf>
    <xf numFmtId="0" fontId="14" fillId="0" borderId="228" xfId="0" applyFont="1" applyBorder="1" applyProtection="1">
      <protection locked="0"/>
    </xf>
    <xf numFmtId="0" fontId="14" fillId="3" borderId="225" xfId="0" applyFont="1" applyFill="1" applyBorder="1" applyProtection="1">
      <protection locked="0"/>
    </xf>
    <xf numFmtId="0" fontId="14" fillId="3" borderId="225" xfId="0" applyFont="1" applyFill="1" applyBorder="1" applyAlignment="1" applyProtection="1">
      <alignment horizontal="center"/>
      <protection locked="0"/>
    </xf>
    <xf numFmtId="0" fontId="14" fillId="0" borderId="225" xfId="0" applyFont="1" applyBorder="1" applyProtection="1">
      <protection locked="0"/>
    </xf>
    <xf numFmtId="0" fontId="51" fillId="3" borderId="214" xfId="0" applyFont="1" applyFill="1" applyBorder="1" applyAlignment="1">
      <alignment horizontal="center"/>
    </xf>
    <xf numFmtId="0" fontId="51" fillId="3" borderId="216" xfId="0" applyFont="1" applyFill="1" applyBorder="1" applyAlignment="1">
      <alignment horizontal="center"/>
    </xf>
    <xf numFmtId="0" fontId="51" fillId="3" borderId="38" xfId="0" applyFont="1" applyFill="1" applyBorder="1" applyAlignment="1">
      <alignment horizontal="center"/>
    </xf>
    <xf numFmtId="0" fontId="51" fillId="3" borderId="40" xfId="0" applyFont="1" applyFill="1" applyBorder="1" applyAlignment="1">
      <alignment horizontal="center"/>
    </xf>
    <xf numFmtId="0" fontId="50" fillId="17" borderId="94" xfId="0" applyFont="1" applyFill="1" applyBorder="1" applyAlignment="1">
      <alignment horizontal="center" vertical="top"/>
    </xf>
    <xf numFmtId="0" fontId="14" fillId="3" borderId="228" xfId="0" applyFont="1" applyFill="1" applyBorder="1" applyAlignment="1" applyProtection="1">
      <alignment horizontal="center"/>
      <protection locked="0"/>
    </xf>
    <xf numFmtId="0" fontId="2" fillId="0" borderId="220" xfId="0" applyFont="1" applyBorder="1" applyAlignment="1">
      <alignment horizontal="left" vertical="center"/>
    </xf>
    <xf numFmtId="0" fontId="14" fillId="3" borderId="225" xfId="0" applyFont="1" applyFill="1" applyBorder="1" applyAlignment="1" applyProtection="1">
      <alignment horizontal="left"/>
      <protection locked="0"/>
    </xf>
    <xf numFmtId="0" fontId="2" fillId="0" borderId="96" xfId="0" applyFont="1" applyBorder="1" applyAlignment="1">
      <alignment horizontal="center"/>
    </xf>
    <xf numFmtId="14" fontId="14" fillId="3" borderId="225" xfId="0" applyNumberFormat="1" applyFont="1" applyFill="1" applyBorder="1" applyAlignment="1" applyProtection="1">
      <alignment horizontal="center"/>
      <protection locked="0"/>
    </xf>
    <xf numFmtId="0" fontId="2" fillId="0" borderId="223" xfId="0" applyFont="1" applyBorder="1" applyAlignment="1">
      <alignment horizontal="right"/>
    </xf>
    <xf numFmtId="0" fontId="14" fillId="3" borderId="229" xfId="0" applyFont="1" applyFill="1" applyBorder="1" applyAlignment="1" applyProtection="1">
      <alignment horizontal="center"/>
      <protection locked="0"/>
    </xf>
    <xf numFmtId="0" fontId="14" fillId="0" borderId="229" xfId="0" applyFont="1" applyBorder="1" applyProtection="1">
      <protection locked="0"/>
    </xf>
    <xf numFmtId="0" fontId="51" fillId="3" borderId="9" xfId="0" applyFont="1" applyFill="1" applyBorder="1" applyAlignment="1">
      <alignment horizontal="center"/>
    </xf>
    <xf numFmtId="0" fontId="2" fillId="0" borderId="96" xfId="0" applyFont="1" applyBorder="1" applyAlignment="1">
      <alignment horizontal="right"/>
    </xf>
    <xf numFmtId="0" fontId="14" fillId="0" borderId="223" xfId="0" applyFont="1" applyBorder="1" applyProtection="1">
      <protection locked="0"/>
    </xf>
    <xf numFmtId="0" fontId="14" fillId="3" borderId="112" xfId="0" applyFont="1" applyFill="1" applyBorder="1" applyAlignment="1">
      <alignment horizontal="center"/>
    </xf>
    <xf numFmtId="0" fontId="2" fillId="3" borderId="112" xfId="0" applyFont="1" applyFill="1" applyBorder="1" applyAlignment="1">
      <alignment horizontal="center"/>
    </xf>
    <xf numFmtId="0" fontId="7" fillId="0" borderId="160" xfId="0" applyFont="1" applyBorder="1"/>
    <xf numFmtId="0" fontId="169" fillId="0" borderId="0" xfId="0" applyFont="1" applyAlignment="1">
      <alignment horizontal="center" vertical="center" wrapText="1"/>
    </xf>
    <xf numFmtId="171" fontId="14" fillId="3" borderId="173" xfId="0" applyNumberFormat="1" applyFont="1" applyFill="1" applyBorder="1" applyProtection="1">
      <protection locked="0"/>
    </xf>
    <xf numFmtId="0" fontId="14" fillId="3" borderId="173" xfId="0" applyFont="1" applyFill="1" applyBorder="1" applyProtection="1">
      <protection locked="0"/>
    </xf>
    <xf numFmtId="0" fontId="11" fillId="3" borderId="59" xfId="0" applyFont="1" applyFill="1" applyBorder="1" applyAlignment="1" applyProtection="1">
      <alignment horizontal="center"/>
      <protection locked="0"/>
    </xf>
    <xf numFmtId="0" fontId="1" fillId="2" borderId="9" xfId="0" applyFont="1" applyFill="1" applyBorder="1" applyAlignment="1">
      <alignment vertical="top"/>
    </xf>
    <xf numFmtId="0" fontId="90" fillId="0" borderId="14" xfId="0" applyFont="1" applyBorder="1" applyAlignment="1">
      <alignment horizontal="left" vertical="top"/>
    </xf>
    <xf numFmtId="0" fontId="14" fillId="3" borderId="59" xfId="0" applyFont="1" applyFill="1" applyBorder="1" applyAlignment="1" applyProtection="1">
      <alignment horizontal="center" vertical="top"/>
      <protection locked="0"/>
    </xf>
    <xf numFmtId="0" fontId="65" fillId="2" borderId="6" xfId="0" applyFont="1" applyFill="1" applyBorder="1" applyAlignment="1">
      <alignment horizontal="center" vertical="center"/>
    </xf>
    <xf numFmtId="0" fontId="2" fillId="3" borderId="28" xfId="0" applyFont="1" applyFill="1" applyBorder="1" applyProtection="1">
      <protection locked="0"/>
    </xf>
    <xf numFmtId="0" fontId="14" fillId="3" borderId="79" xfId="0" applyFont="1" applyFill="1" applyBorder="1" applyAlignment="1" applyProtection="1">
      <alignment horizontal="left" vertical="top" wrapText="1"/>
      <protection locked="0"/>
    </xf>
    <xf numFmtId="0" fontId="7" fillId="0" borderId="80" xfId="0" applyFont="1" applyBorder="1" applyProtection="1">
      <protection locked="0"/>
    </xf>
    <xf numFmtId="0" fontId="14" fillId="3" borderId="81" xfId="0" applyFont="1" applyFill="1" applyBorder="1" applyAlignment="1" applyProtection="1">
      <alignment horizontal="left" vertical="top"/>
      <protection locked="0"/>
    </xf>
    <xf numFmtId="171" fontId="14" fillId="3" borderId="81" xfId="0" applyNumberFormat="1" applyFont="1" applyFill="1" applyBorder="1" applyAlignment="1" applyProtection="1">
      <alignment horizontal="left" vertical="top"/>
      <protection locked="0"/>
    </xf>
    <xf numFmtId="0" fontId="7" fillId="0" borderId="82" xfId="0" applyFont="1" applyBorder="1" applyProtection="1">
      <protection locked="0"/>
    </xf>
    <xf numFmtId="0" fontId="14" fillId="3" borderId="86" xfId="0" applyFont="1" applyFill="1" applyBorder="1" applyAlignment="1" applyProtection="1">
      <alignment horizontal="left" vertical="top"/>
      <protection locked="0"/>
    </xf>
    <xf numFmtId="0" fontId="14" fillId="3" borderId="99" xfId="0" applyFont="1" applyFill="1" applyBorder="1" applyAlignment="1" applyProtection="1">
      <alignment horizontal="center"/>
      <protection locked="0"/>
    </xf>
    <xf numFmtId="172" fontId="14" fillId="3" borderId="32" xfId="0" applyNumberFormat="1" applyFont="1" applyFill="1" applyBorder="1" applyAlignment="1" applyProtection="1">
      <alignment horizontal="left" vertical="top"/>
      <protection locked="0"/>
    </xf>
    <xf numFmtId="2" fontId="14" fillId="3" borderId="32" xfId="0" applyNumberFormat="1" applyFont="1" applyFill="1" applyBorder="1" applyAlignment="1" applyProtection="1">
      <alignment horizontal="left" vertical="top"/>
      <protection locked="0"/>
    </xf>
    <xf numFmtId="0" fontId="7" fillId="0" borderId="87" xfId="0" applyFont="1" applyBorder="1" applyProtection="1">
      <protection locked="0"/>
    </xf>
    <xf numFmtId="0" fontId="14" fillId="3" borderId="79" xfId="0" quotePrefix="1" applyFont="1" applyFill="1" applyBorder="1" applyAlignment="1" applyProtection="1">
      <alignment horizontal="left" vertical="top" wrapText="1"/>
      <protection locked="0"/>
    </xf>
    <xf numFmtId="0" fontId="2" fillId="0" borderId="7" xfId="0" applyFont="1" applyBorder="1" applyAlignment="1">
      <alignment horizontal="left" vertical="top" wrapText="1"/>
    </xf>
    <xf numFmtId="0" fontId="72" fillId="0" borderId="0" xfId="0" applyFont="1" applyAlignment="1">
      <alignment horizontal="center" vertical="center" wrapText="1"/>
    </xf>
    <xf numFmtId="0" fontId="135" fillId="0" borderId="0" xfId="0" applyFont="1" applyAlignment="1">
      <alignment horizontal="center"/>
    </xf>
    <xf numFmtId="0" fontId="4" fillId="0" borderId="7" xfId="0" applyFont="1" applyBorder="1" applyAlignment="1">
      <alignment horizontal="center" wrapText="1"/>
    </xf>
    <xf numFmtId="0" fontId="145" fillId="0" borderId="0" xfId="0" applyFont="1" applyAlignment="1">
      <alignment horizontal="center" vertical="center" wrapText="1"/>
    </xf>
    <xf numFmtId="0" fontId="11" fillId="0" borderId="0" xfId="0" applyFont="1" applyAlignment="1">
      <alignment horizontal="center" vertical="top" wrapText="1"/>
    </xf>
    <xf numFmtId="0" fontId="91" fillId="2" borderId="6" xfId="0" applyFont="1" applyFill="1" applyBorder="1" applyAlignment="1">
      <alignment horizontal="center" vertical="center"/>
    </xf>
    <xf numFmtId="0" fontId="1" fillId="0" borderId="18" xfId="0" applyFont="1" applyBorder="1" applyAlignment="1">
      <alignment wrapText="1"/>
    </xf>
    <xf numFmtId="0" fontId="170" fillId="0" borderId="0" xfId="0" applyFont="1" applyAlignment="1">
      <alignment horizontal="left"/>
    </xf>
    <xf numFmtId="0" fontId="2" fillId="0" borderId="14" xfId="0" applyFont="1" applyBorder="1" applyAlignment="1">
      <alignment horizontal="center"/>
    </xf>
    <xf numFmtId="0" fontId="27" fillId="0" borderId="7" xfId="0" applyFont="1" applyBorder="1" applyAlignment="1">
      <alignment horizontal="center" wrapText="1"/>
    </xf>
    <xf numFmtId="0" fontId="27" fillId="0" borderId="0" xfId="0" applyFont="1" applyAlignment="1">
      <alignment horizontal="center"/>
    </xf>
    <xf numFmtId="0" fontId="1" fillId="0" borderId="0" xfId="0" applyFont="1" applyAlignment="1">
      <alignment horizontal="center" vertical="center"/>
    </xf>
    <xf numFmtId="0" fontId="53" fillId="3" borderId="59" xfId="0" applyFont="1" applyFill="1" applyBorder="1" applyAlignment="1">
      <alignment horizontal="center"/>
    </xf>
    <xf numFmtId="0" fontId="70" fillId="3" borderId="94" xfId="0" applyFont="1" applyFill="1" applyBorder="1" applyAlignment="1">
      <alignment horizontal="center"/>
    </xf>
    <xf numFmtId="0" fontId="14" fillId="3" borderId="59" xfId="0" applyFont="1" applyFill="1" applyBorder="1" applyAlignment="1">
      <alignment horizontal="center" vertical="center"/>
    </xf>
    <xf numFmtId="10" fontId="14" fillId="3" borderId="59" xfId="0" applyNumberFormat="1" applyFont="1" applyFill="1" applyBorder="1" applyAlignment="1">
      <alignment horizontal="center"/>
    </xf>
    <xf numFmtId="0" fontId="1" fillId="0" borderId="0" xfId="0" applyFont="1" applyAlignment="1">
      <alignment horizontal="center" vertical="center" wrapText="1"/>
    </xf>
    <xf numFmtId="0" fontId="70" fillId="3" borderId="59" xfId="0" applyFont="1" applyFill="1" applyBorder="1"/>
    <xf numFmtId="0" fontId="6" fillId="2" borderId="6" xfId="0" applyFont="1" applyFill="1" applyBorder="1" applyAlignment="1">
      <alignment horizontal="center" vertical="center" wrapText="1"/>
    </xf>
    <xf numFmtId="0" fontId="4" fillId="0" borderId="75" xfId="0" applyFont="1" applyBorder="1" applyAlignment="1">
      <alignment horizontal="left" vertical="top" wrapText="1"/>
    </xf>
    <xf numFmtId="0" fontId="4" fillId="0" borderId="75" xfId="0" applyFont="1" applyBorder="1" applyAlignment="1">
      <alignment horizontal="center" vertical="top" wrapText="1"/>
    </xf>
    <xf numFmtId="0" fontId="14" fillId="3" borderId="28" xfId="0" applyFont="1" applyFill="1" applyBorder="1"/>
    <xf numFmtId="0" fontId="27" fillId="0" borderId="7" xfId="0" applyFont="1" applyBorder="1" applyAlignment="1">
      <alignment horizontal="center"/>
    </xf>
    <xf numFmtId="49" fontId="2" fillId="0" borderId="0" xfId="0" applyNumberFormat="1" applyFont="1" applyAlignment="1">
      <alignment vertical="center" wrapText="1"/>
    </xf>
    <xf numFmtId="14" fontId="14" fillId="3" borderId="59" xfId="0" applyNumberFormat="1" applyFont="1" applyFill="1" applyBorder="1" applyAlignment="1">
      <alignment horizontal="center"/>
    </xf>
    <xf numFmtId="49" fontId="2" fillId="3" borderId="9" xfId="0" applyNumberFormat="1" applyFont="1" applyFill="1" applyBorder="1" applyAlignment="1">
      <alignment horizontal="center"/>
    </xf>
    <xf numFmtId="0" fontId="11" fillId="3" borderId="9" xfId="0" applyFont="1" applyFill="1" applyBorder="1" applyAlignment="1">
      <alignment horizontal="center" wrapText="1"/>
    </xf>
    <xf numFmtId="0" fontId="28" fillId="0" borderId="0" xfId="0" applyFont="1" applyAlignment="1">
      <alignment horizontal="center" wrapText="1"/>
    </xf>
    <xf numFmtId="0" fontId="11" fillId="0" borderId="18" xfId="0" applyFont="1" applyBorder="1" applyAlignment="1">
      <alignment horizontal="left" vertical="center"/>
    </xf>
    <xf numFmtId="0" fontId="22" fillId="0" borderId="7" xfId="0" applyFont="1" applyBorder="1" applyAlignment="1">
      <alignment horizontal="left" vertical="center" wrapText="1"/>
    </xf>
    <xf numFmtId="0" fontId="31" fillId="0" borderId="155" xfId="0" applyNumberFormat="1" applyFont="1" applyBorder="1" applyAlignment="1">
      <alignment horizontal="left" vertical="top"/>
    </xf>
    <xf numFmtId="0" fontId="28" fillId="2" borderId="9" xfId="0" applyFont="1" applyFill="1" applyBorder="1" applyAlignment="1">
      <alignment horizontal="left" vertical="center"/>
    </xf>
    <xf numFmtId="0" fontId="171" fillId="0" borderId="0" xfId="0" applyFont="1" applyAlignment="1">
      <alignment horizontal="left" vertical="top" wrapText="1"/>
    </xf>
    <xf numFmtId="171" fontId="33" fillId="3" borderId="59" xfId="0" applyNumberFormat="1" applyFont="1" applyFill="1" applyBorder="1" applyAlignment="1" applyProtection="1">
      <alignment horizontal="left"/>
      <protection locked="0"/>
    </xf>
    <xf numFmtId="0" fontId="31" fillId="3" borderId="59" xfId="0" applyFont="1" applyFill="1" applyBorder="1" applyAlignment="1" applyProtection="1">
      <alignment horizontal="left" vertical="top"/>
      <protection locked="0"/>
    </xf>
    <xf numFmtId="0" fontId="31" fillId="3" borderId="59" xfId="0" applyFont="1" applyFill="1" applyBorder="1" applyAlignment="1" applyProtection="1">
      <alignment horizontal="left"/>
      <protection locked="0"/>
    </xf>
    <xf numFmtId="0" fontId="9" fillId="15" borderId="9" xfId="0" applyFont="1" applyFill="1" applyBorder="1" applyAlignment="1">
      <alignment horizontal="center" vertical="center" wrapText="1"/>
    </xf>
    <xf numFmtId="0" fontId="2" fillId="0" borderId="6" xfId="0" applyFont="1" applyBorder="1" applyAlignment="1">
      <alignment horizontal="left" vertical="top" wrapText="1"/>
    </xf>
    <xf numFmtId="0" fontId="32" fillId="0" borderId="0" xfId="0" applyFont="1" applyAlignment="1">
      <alignment horizontal="left" vertical="top"/>
    </xf>
    <xf numFmtId="0" fontId="2" fillId="0" borderId="18" xfId="0" applyFont="1" applyBorder="1" applyAlignment="1">
      <alignment horizontal="right" vertical="top"/>
    </xf>
    <xf numFmtId="0" fontId="64" fillId="0" borderId="96" xfId="0" applyFont="1" applyBorder="1" applyAlignment="1">
      <alignment horizontal="right" vertical="top" wrapText="1"/>
    </xf>
    <xf numFmtId="0" fontId="2" fillId="4" borderId="9" xfId="0" applyFont="1" applyFill="1" applyBorder="1" applyAlignment="1">
      <alignment horizontal="center"/>
    </xf>
    <xf numFmtId="0" fontId="32" fillId="0" borderId="18" xfId="0" applyFont="1" applyBorder="1" applyAlignment="1">
      <alignment horizontal="center"/>
    </xf>
    <xf numFmtId="0" fontId="2" fillId="0" borderId="0" xfId="0" applyFont="1" applyAlignment="1">
      <alignment horizontal="right" vertical="top"/>
    </xf>
    <xf numFmtId="0" fontId="2" fillId="0" borderId="0" xfId="0" applyFont="1" applyAlignment="1">
      <alignment horizontal="center" wrapText="1"/>
    </xf>
    <xf numFmtId="0" fontId="2" fillId="3" borderId="59" xfId="0" applyFont="1" applyFill="1" applyBorder="1" applyAlignment="1">
      <alignment horizontal="left"/>
    </xf>
    <xf numFmtId="0" fontId="2" fillId="3" borderId="59" xfId="0" applyFont="1" applyFill="1" applyBorder="1" applyAlignment="1">
      <alignment horizontal="left" wrapText="1"/>
    </xf>
    <xf numFmtId="0" fontId="147" fillId="0" borderId="0" xfId="0" applyFont="1" applyAlignment="1">
      <alignment horizontal="center" vertical="center" wrapText="1"/>
    </xf>
  </cellXfs>
  <cellStyles count="1">
    <cellStyle name="Normal" xfId="0" builtinId="0"/>
  </cellStyles>
  <dxfs count="24">
    <dxf>
      <font>
        <b/>
        <color rgb="FFFF0000"/>
      </font>
      <fill>
        <patternFill patternType="none"/>
      </fill>
    </dxf>
    <dxf>
      <fill>
        <patternFill patternType="solid">
          <fgColor rgb="FFFF0000"/>
          <bgColor rgb="FFFF0000"/>
        </patternFill>
      </fill>
    </dxf>
    <dxf>
      <font>
        <u/>
        <color rgb="FFFF0000"/>
      </font>
      <fill>
        <patternFill patternType="none"/>
      </fill>
    </dxf>
    <dxf>
      <font>
        <u/>
        <color rgb="FFFF0000"/>
      </font>
      <fill>
        <patternFill patternType="none"/>
      </fill>
    </dxf>
    <dxf>
      <font>
        <b/>
        <color rgb="FFFF000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ont>
        <color rgb="FFFF0000"/>
      </font>
      <fill>
        <patternFill patternType="none"/>
      </fill>
    </dxf>
    <dxf>
      <font>
        <color rgb="FFFF0000"/>
      </font>
      <fill>
        <patternFill patternType="none"/>
      </fill>
    </dxf>
    <dxf>
      <font>
        <u/>
        <color rgb="FFFF0000"/>
      </font>
      <fill>
        <patternFill patternType="none"/>
      </fill>
    </dxf>
    <dxf>
      <font>
        <color rgb="FF9C0006"/>
      </font>
      <fill>
        <patternFill patternType="solid">
          <fgColor rgb="FFFFC7CE"/>
          <bgColor rgb="FFFFC7CE"/>
        </patternFill>
      </fill>
    </dxf>
    <dxf>
      <font>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u/>
        <color rgb="FFFF0000"/>
      </font>
      <fill>
        <patternFill patternType="none"/>
      </fill>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3_5" csCatId="accent3" phldr="1"/>
      <dgm:spPr/>
      <dgm:t>
        <a:bodyPr/>
        <a:lstStyle/>
        <a:p>
          <a:endParaRPr lang="en-US"/>
        </a:p>
      </dgm:t>
    </dgm:pt>
    <dgm:pt modelId="{B9A2C067-158D-4F97-A8C4-56ABB5232517}">
      <dgm:prSet phldrT="[Text]"/>
      <dgm:spPr/>
      <dgm:t>
        <a:bodyPr/>
        <a:lstStyle/>
        <a:p>
          <a:r>
            <a:rPr lang="en-US"/>
            <a:t>Applicant</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a:t>
          </a:r>
        </a:p>
        <a:p>
          <a:r>
            <a:rPr lang="en-US"/>
            <a:t> 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a:p>
          <a:r>
            <a:rPr lang="en-US">
              <a:solidFill>
                <a:srgbClr val="FF0000"/>
              </a:solidFill>
            </a:rPr>
            <a:t>Ability to exercise Control</a:t>
          </a:r>
          <a:endParaRPr lang="en-US"/>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a:p>
          <a:r>
            <a:rPr lang="en-US">
              <a:solidFill>
                <a:srgbClr val="FF0000"/>
              </a:solidFill>
            </a:rPr>
            <a:t>Ability to exercise Control</a:t>
          </a:r>
          <a:endParaRPr lang="en-US"/>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a:p>
          <a:r>
            <a:rPr lang="en-US">
              <a:solidFill>
                <a:srgbClr val="FF0000"/>
              </a:solidFill>
            </a:rPr>
            <a:t>Ability to exercise Control</a:t>
          </a:r>
          <a:endParaRPr lang="en-US"/>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a:t>
          </a:r>
        </a:p>
        <a:p>
          <a:r>
            <a:rPr lang="en-US"/>
            <a:t>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t>
        <a:bodyPr/>
        <a:lstStyle/>
        <a:p>
          <a:endParaRPr lang="en-US"/>
        </a:p>
      </dgm:t>
    </dgm:pt>
    <dgm:pt modelId="{F45E4DDD-B234-453F-9914-4D67243602C6}" type="pres">
      <dgm:prSet presAssocID="{B9A2C067-158D-4F97-A8C4-56ABB5232517}" presName="rootComposite1" presStyleCnt="0"/>
      <dgm:spPr/>
      <dgm:t>
        <a:bodyPr/>
        <a:lstStyle/>
        <a:p>
          <a:endParaRPr lang="en-US"/>
        </a:p>
      </dgm:t>
    </dgm:pt>
    <dgm:pt modelId="{D9255AC7-128E-43E0-9DD0-91E320C782A3}" type="pres">
      <dgm:prSet presAssocID="{B9A2C067-158D-4F97-A8C4-56ABB5232517}" presName="rootText1" presStyleLbl="node0" presStyleIdx="0" presStyleCnt="1" custScaleX="106890"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t>
        <a:bodyPr/>
        <a:lstStyle/>
        <a:p>
          <a:endParaRPr lang="en-US"/>
        </a:p>
      </dgm:t>
    </dgm:pt>
    <dgm:pt modelId="{9B873549-0362-4681-B3A5-9D9AACB845F3}" type="pres">
      <dgm:prSet presAssocID="{B9A2C067-158D-4F97-A8C4-56ABB5232517}" presName="hierChild3" presStyleCnt="0"/>
      <dgm:spPr/>
      <dgm:t>
        <a:bodyPr/>
        <a:lstStyle/>
        <a:p>
          <a:endParaRPr lang="en-US"/>
        </a:p>
      </dgm:t>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t>
        <a:bodyPr/>
        <a:lstStyle/>
        <a:p>
          <a:endParaRPr lang="en-US"/>
        </a:p>
      </dgm:t>
    </dgm:pt>
    <dgm:pt modelId="{4DDEEF56-4935-4DD6-8CE3-EB9526CC4C15}" type="pres">
      <dgm:prSet presAssocID="{AE68A8F6-5CEC-4A8D-9214-602384115A44}" presName="rootComposite3" presStyleCnt="0"/>
      <dgm:spPr/>
      <dgm:t>
        <a:bodyPr/>
        <a:lstStyle/>
        <a:p>
          <a:endParaRPr lang="en-US"/>
        </a:p>
      </dgm:t>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t>
        <a:bodyPr/>
        <a:lstStyle/>
        <a:p>
          <a:endParaRPr lang="en-US"/>
        </a:p>
      </dgm:t>
    </dgm:pt>
    <dgm:pt modelId="{D8A37075-36E9-4A2E-83FE-31728A452666}" type="pres">
      <dgm:prSet presAssocID="{AE68A8F6-5CEC-4A8D-9214-602384115A44}" presName="hierChild7" presStyleCnt="0"/>
      <dgm:spPr/>
      <dgm:t>
        <a:bodyPr/>
        <a:lstStyle/>
        <a:p>
          <a:endParaRPr lang="en-US"/>
        </a:p>
      </dgm:t>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t>
        <a:bodyPr/>
        <a:lstStyle/>
        <a:p>
          <a:endParaRPr lang="en-US"/>
        </a:p>
      </dgm:t>
    </dgm:pt>
    <dgm:pt modelId="{D9049660-15BD-406E-885D-F3339AE7F87B}" type="pres">
      <dgm:prSet presAssocID="{32001E20-0811-43A8-9D25-9769CD5A1C1B}" presName="rootComposite3" presStyleCnt="0"/>
      <dgm:spPr/>
      <dgm:t>
        <a:bodyPr/>
        <a:lstStyle/>
        <a:p>
          <a:endParaRPr lang="en-US"/>
        </a:p>
      </dgm:t>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t>
        <a:bodyPr/>
        <a:lstStyle/>
        <a:p>
          <a:endParaRPr lang="en-US"/>
        </a:p>
      </dgm:t>
    </dgm:pt>
    <dgm:pt modelId="{6F681E0A-337A-4CEC-934F-2824D8E28E98}" type="pres">
      <dgm:prSet presAssocID="{32001E20-0811-43A8-9D25-9769CD5A1C1B}" presName="hierChild7" presStyleCnt="0"/>
      <dgm:spPr/>
      <dgm:t>
        <a:bodyPr/>
        <a:lstStyle/>
        <a:p>
          <a:endParaRPr lang="en-US"/>
        </a:p>
      </dgm:t>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t>
        <a:bodyPr/>
        <a:lstStyle/>
        <a:p>
          <a:endParaRPr lang="en-US"/>
        </a:p>
      </dgm:t>
    </dgm:pt>
    <dgm:pt modelId="{DE9C5886-5319-4919-8F4C-82F6597D7661}" type="pres">
      <dgm:prSet presAssocID="{BA1151C2-3024-410B-83BB-D703ED2AB32A}" presName="rootComposite3" presStyleCnt="0"/>
      <dgm:spPr/>
      <dgm:t>
        <a:bodyPr/>
        <a:lstStyle/>
        <a:p>
          <a:endParaRPr lang="en-US"/>
        </a:p>
      </dgm:t>
    </dgm:pt>
    <dgm:pt modelId="{2E1D7AEC-EDAB-4AF9-92B9-1F48968E936C}" type="pres">
      <dgm:prSet presAssocID="{BA1151C2-3024-410B-83BB-D703ED2AB32A}" presName="rootText3" presStyleLbl="asst1" presStyleIdx="2" presStyleCnt="10" custLinFactX="52615" custLinFactY="-24167"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t>
        <a:bodyPr/>
        <a:lstStyle/>
        <a:p>
          <a:endParaRPr lang="en-US"/>
        </a:p>
      </dgm:t>
    </dgm:pt>
    <dgm:pt modelId="{329FE2B5-42FD-4845-8978-05F09BA75BB0}" type="pres">
      <dgm:prSet presAssocID="{BA1151C2-3024-410B-83BB-D703ED2AB32A}" presName="hierChild7" presStyleCnt="0"/>
      <dgm:spPr/>
      <dgm:t>
        <a:bodyPr/>
        <a:lstStyle/>
        <a:p>
          <a:endParaRPr lang="en-US"/>
        </a:p>
      </dgm:t>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t>
        <a:bodyPr/>
        <a:lstStyle/>
        <a:p>
          <a:endParaRPr lang="en-US"/>
        </a:p>
      </dgm:t>
    </dgm:pt>
    <dgm:pt modelId="{DE64AC56-7708-4C36-AAB2-7414943559D5}" type="pres">
      <dgm:prSet presAssocID="{29B5F79A-437A-4AEF-94F8-440A79A593F8}" presName="rootComposite3" presStyleCnt="0"/>
      <dgm:spPr/>
      <dgm:t>
        <a:bodyPr/>
        <a:lstStyle/>
        <a:p>
          <a:endParaRPr lang="en-US"/>
        </a:p>
      </dgm:t>
    </dgm:pt>
    <dgm:pt modelId="{8BDC5DAF-4ED2-44DA-B04D-D52AB026070A}" type="pres">
      <dgm:prSet presAssocID="{29B5F79A-437A-4AEF-94F8-440A79A593F8}" presName="rootText3" presStyleLbl="asst1" presStyleIdx="3" presStyleCnt="10" custLinFactNeighborX="30902" custLinFactNeighborY="-444">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t>
        <a:bodyPr/>
        <a:lstStyle/>
        <a:p>
          <a:endParaRPr lang="en-US"/>
        </a:p>
      </dgm:t>
    </dgm:pt>
    <dgm:pt modelId="{D578E28B-C1E3-4ED7-81B7-801CC997BF2B}" type="pres">
      <dgm:prSet presAssocID="{29B5F79A-437A-4AEF-94F8-440A79A593F8}" presName="hierChild7" presStyleCnt="0"/>
      <dgm:spPr/>
      <dgm:t>
        <a:bodyPr/>
        <a:lstStyle/>
        <a:p>
          <a:endParaRPr lang="en-US"/>
        </a:p>
      </dgm:t>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t>
        <a:bodyPr/>
        <a:lstStyle/>
        <a:p>
          <a:endParaRPr lang="en-US"/>
        </a:p>
      </dgm:t>
    </dgm:pt>
    <dgm:pt modelId="{7062C1D2-66FF-421C-B507-692EB4F2FB4E}" type="pres">
      <dgm:prSet presAssocID="{3D01B4CA-E7CB-4560-AE41-75252FAF817F}" presName="rootComposite3" presStyleCnt="0"/>
      <dgm:spPr/>
      <dgm:t>
        <a:bodyPr/>
        <a:lstStyle/>
        <a:p>
          <a:endParaRPr lang="en-US"/>
        </a:p>
      </dgm:t>
    </dgm:pt>
    <dgm:pt modelId="{A2ECA55D-D971-4DD9-B622-168927E91C5F}" type="pres">
      <dgm:prSet presAssocID="{3D01B4CA-E7CB-4560-AE41-75252FAF817F}" presName="rootText3" presStyleLbl="asst1" presStyleIdx="4" presStyleCnt="10" custLinFactX="49949" custLinFactNeighborX="100000" custLinFactNeighborY="-14117">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t>
        <a:bodyPr/>
        <a:lstStyle/>
        <a:p>
          <a:endParaRPr lang="en-US"/>
        </a:p>
      </dgm:t>
    </dgm:pt>
    <dgm:pt modelId="{E5CF78CB-F4EA-41DA-B145-D56EF2B886A5}" type="pres">
      <dgm:prSet presAssocID="{3D01B4CA-E7CB-4560-AE41-75252FAF817F}" presName="hierChild7" presStyleCnt="0"/>
      <dgm:spPr/>
      <dgm:t>
        <a:bodyPr/>
        <a:lstStyle/>
        <a:p>
          <a:endParaRPr lang="en-US"/>
        </a:p>
      </dgm:t>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t>
        <a:bodyPr/>
        <a:lstStyle/>
        <a:p>
          <a:endParaRPr lang="en-US"/>
        </a:p>
      </dgm:t>
    </dgm:pt>
    <dgm:pt modelId="{6D61ACFF-5774-4428-BB08-ECA0EC0C0CC1}" type="pres">
      <dgm:prSet presAssocID="{8EB4B13E-47D6-4395-9369-74C1E22595C3}" presName="rootComposite3" presStyleCnt="0"/>
      <dgm:spPr/>
      <dgm:t>
        <a:bodyPr/>
        <a:lstStyle/>
        <a:p>
          <a:endParaRPr lang="en-US"/>
        </a:p>
      </dgm:t>
    </dgm:pt>
    <dgm:pt modelId="{9E715703-4B9F-44D0-8E59-0F3839BF9CD5}" type="pres">
      <dgm:prSet presAssocID="{8EB4B13E-47D6-4395-9369-74C1E22595C3}" presName="rootText3" presStyleLbl="asst1" presStyleIdx="5" presStyleCnt="10" custLinFactY="-3977" custLinFactNeighborX="-9319"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t>
        <a:bodyPr/>
        <a:lstStyle/>
        <a:p>
          <a:endParaRPr lang="en-US"/>
        </a:p>
      </dgm:t>
    </dgm:pt>
    <dgm:pt modelId="{CA72F90F-A1B2-4496-8E1A-5D53BB588B85}" type="pres">
      <dgm:prSet presAssocID="{8EB4B13E-47D6-4395-9369-74C1E22595C3}" presName="hierChild7" presStyleCnt="0"/>
      <dgm:spPr/>
      <dgm:t>
        <a:bodyPr/>
        <a:lstStyle/>
        <a:p>
          <a:endParaRPr lang="en-US"/>
        </a:p>
      </dgm:t>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t>
        <a:bodyPr/>
        <a:lstStyle/>
        <a:p>
          <a:endParaRPr lang="en-US"/>
        </a:p>
      </dgm:t>
    </dgm:pt>
    <dgm:pt modelId="{8CDAFFF0-E027-421B-905E-A97016279051}" type="pres">
      <dgm:prSet presAssocID="{B53E335B-A2D9-4F97-AEA0-F05652431F56}" presName="rootComposite3" presStyleCnt="0"/>
      <dgm:spPr/>
      <dgm:t>
        <a:bodyPr/>
        <a:lstStyle/>
        <a:p>
          <a:endParaRPr lang="en-US"/>
        </a:p>
      </dgm:t>
    </dgm:pt>
    <dgm:pt modelId="{AFC3B38C-7687-426F-89BB-2A457B9B5F73}" type="pres">
      <dgm:prSet presAssocID="{B53E335B-A2D9-4F97-AEA0-F05652431F56}" presName="rootText3" presStyleLbl="asst1" presStyleIdx="6" presStyleCnt="10" custLinFactX="9688" custLinFactY="-21565"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t>
        <a:bodyPr/>
        <a:lstStyle/>
        <a:p>
          <a:endParaRPr lang="en-US"/>
        </a:p>
      </dgm:t>
    </dgm:pt>
    <dgm:pt modelId="{EB96E363-2846-4A98-B4AE-0836C9D56317}" type="pres">
      <dgm:prSet presAssocID="{B53E335B-A2D9-4F97-AEA0-F05652431F56}" presName="hierChild7" presStyleCnt="0"/>
      <dgm:spPr/>
      <dgm:t>
        <a:bodyPr/>
        <a:lstStyle/>
        <a:p>
          <a:endParaRPr lang="en-US"/>
        </a:p>
      </dgm:t>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t>
        <a:bodyPr/>
        <a:lstStyle/>
        <a:p>
          <a:endParaRPr lang="en-US"/>
        </a:p>
      </dgm:t>
    </dgm:pt>
    <dgm:pt modelId="{856D8C51-D767-415D-B779-4385166C2F27}" type="pres">
      <dgm:prSet presAssocID="{7F799300-1920-4852-9C62-03821ABA780A}" presName="rootComposite3" presStyleCnt="0"/>
      <dgm:spPr/>
      <dgm:t>
        <a:bodyPr/>
        <a:lstStyle/>
        <a:p>
          <a:endParaRPr lang="en-US"/>
        </a:p>
      </dgm:t>
    </dgm:pt>
    <dgm:pt modelId="{69C1B35C-3574-4542-B1F4-5B481C302DFC}" type="pres">
      <dgm:prSet presAssocID="{7F799300-1920-4852-9C62-03821ABA780A}" presName="rootText3" presStyleLbl="asst1" presStyleIdx="7" presStyleCnt="10" custLinFactNeighborX="-11055" custLinFactNeighborY="-1158">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t>
        <a:bodyPr/>
        <a:lstStyle/>
        <a:p>
          <a:endParaRPr lang="en-US"/>
        </a:p>
      </dgm:t>
    </dgm:pt>
    <dgm:pt modelId="{085FA027-CDFA-4D21-82B2-822B5BD8A694}" type="pres">
      <dgm:prSet presAssocID="{7F799300-1920-4852-9C62-03821ABA780A}" presName="hierChild7" presStyleCnt="0"/>
      <dgm:spPr/>
      <dgm:t>
        <a:bodyPr/>
        <a:lstStyle/>
        <a:p>
          <a:endParaRPr lang="en-US"/>
        </a:p>
      </dgm:t>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t>
        <a:bodyPr/>
        <a:lstStyle/>
        <a:p>
          <a:endParaRPr lang="en-US"/>
        </a:p>
      </dgm:t>
    </dgm:pt>
    <dgm:pt modelId="{FE7F1689-FAD1-4E6B-AB2A-E74B57F08659}" type="pres">
      <dgm:prSet presAssocID="{3C22AB2E-D4A7-4216-B55C-442678F5FF19}" presName="rootComposite3" presStyleCnt="0"/>
      <dgm:spPr/>
      <dgm:t>
        <a:bodyPr/>
        <a:lstStyle/>
        <a:p>
          <a:endParaRPr lang="en-US"/>
        </a:p>
      </dgm:t>
    </dgm:pt>
    <dgm:pt modelId="{F8CC3092-48A0-48A9-9109-AE210BBB9534}" type="pres">
      <dgm:prSet presAssocID="{3C22AB2E-D4A7-4216-B55C-442678F5FF19}" presName="rootText3" presStyleLbl="asst1" presStyleIdx="8" presStyleCnt="10" custLinFactX="8006" custLinFactNeighborX="100000" custLinFactNeighborY="-19659">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t>
        <a:bodyPr/>
        <a:lstStyle/>
        <a:p>
          <a:endParaRPr lang="en-US"/>
        </a:p>
      </dgm:t>
    </dgm:pt>
    <dgm:pt modelId="{9FE4CCAD-A339-43B6-A0D1-37924E2B089B}" type="pres">
      <dgm:prSet presAssocID="{3C22AB2E-D4A7-4216-B55C-442678F5FF19}" presName="hierChild7" presStyleCnt="0"/>
      <dgm:spPr/>
      <dgm:t>
        <a:bodyPr/>
        <a:lstStyle/>
        <a:p>
          <a:endParaRPr lang="en-US"/>
        </a:p>
      </dgm:t>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t>
        <a:bodyPr/>
        <a:lstStyle/>
        <a:p>
          <a:endParaRPr lang="en-US"/>
        </a:p>
      </dgm:t>
    </dgm:pt>
    <dgm:pt modelId="{603777B2-623A-4AE4-A7EA-1C80B9C7741D}" type="pres">
      <dgm:prSet presAssocID="{9FB8E1FC-28E3-4B8C-A7AC-AB5F9D3BC14B}" presName="rootComposite3" presStyleCnt="0"/>
      <dgm:spPr/>
      <dgm:t>
        <a:bodyPr/>
        <a:lstStyle/>
        <a:p>
          <a:endParaRPr lang="en-US"/>
        </a:p>
      </dgm:t>
    </dgm:pt>
    <dgm:pt modelId="{D95F6DC7-C3A9-471B-8816-4EEC0053BE33}" type="pres">
      <dgm:prSet presAssocID="{9FB8E1FC-28E3-4B8C-A7AC-AB5F9D3BC14B}" presName="rootText3" presStyleLbl="asst1" presStyleIdx="9" presStyleCnt="10" custScaleX="106330" custScaleY="125969" custLinFactNeighborX="-38503" custLinFactNeighborY="-99341">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t>
        <a:bodyPr/>
        <a:lstStyle/>
        <a:p>
          <a:endParaRPr lang="en-US"/>
        </a:p>
      </dgm:t>
    </dgm:pt>
    <dgm:pt modelId="{F0660F93-36D3-44E9-ABC8-3E69F38E0514}" type="pres">
      <dgm:prSet presAssocID="{9FB8E1FC-28E3-4B8C-A7AC-AB5F9D3BC14B}" presName="hierChild7" presStyleCnt="0"/>
      <dgm:spPr/>
      <dgm:t>
        <a:bodyPr/>
        <a:lstStyle/>
        <a:p>
          <a:endParaRPr lang="en-US"/>
        </a:p>
      </dgm:t>
    </dgm:pt>
  </dgm:ptLst>
  <dgm:cxnLst>
    <dgm:cxn modelId="{B2E1C5E3-7620-4212-A7BD-C9188AE9682E}" srcId="{8EB4B13E-47D6-4395-9369-74C1E22595C3}" destId="{7F799300-1920-4852-9C62-03821ABA780A}" srcOrd="1" destOrd="0" parTransId="{F1ED7059-BFE0-4399-9AF5-1F266EEC2B96}" sibTransId="{6895E329-AADE-4E7B-8F26-C3670217244B}"/>
    <dgm:cxn modelId="{9F26704E-460F-48F7-97AB-24F8A03A35B8}" type="presOf" srcId="{32001E20-0811-43A8-9D25-9769CD5A1C1B}" destId="{7BA57836-644B-45A0-A9E6-F58CB1D8E15D}" srcOrd="1" destOrd="0" presId="urn:microsoft.com/office/officeart/2005/8/layout/orgChart1"/>
    <dgm:cxn modelId="{7F2723EB-F268-466D-B4B0-13AC84C4BDCD}"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B9369542-E856-4525-BFB1-28C6BA1D48B1}" type="presOf" srcId="{D09D8065-717B-43A9-A28D-0413016DA2DC}" destId="{F164A700-A70E-4FB7-A82F-52E1C143479F}" srcOrd="0" destOrd="0" presId="urn:microsoft.com/office/officeart/2005/8/layout/orgChart1"/>
    <dgm:cxn modelId="{561135CF-F707-4976-BC4D-51EBD86F0667}" type="presOf" srcId="{29B5F79A-437A-4AEF-94F8-440A79A593F8}" destId="{8BDC5DAF-4ED2-44DA-B04D-D52AB026070A}"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45CA161C-A635-4B01-9827-FB936130A2B1}" type="presOf" srcId="{8221C041-4259-4A2D-8C14-86258DD0041B}" destId="{38FF621F-1097-4BAB-BC22-CB743C9BCB8E}" srcOrd="0" destOrd="0" presId="urn:microsoft.com/office/officeart/2005/8/layout/orgChart1"/>
    <dgm:cxn modelId="{D86C80C7-BAAC-4102-95D6-7AB26067483F}" type="presOf" srcId="{B9A2C067-158D-4F97-A8C4-56ABB5232517}" destId="{6C20C4AB-5419-4032-99E0-10A6EE9D2DFD}" srcOrd="1" destOrd="0" presId="urn:microsoft.com/office/officeart/2005/8/layout/orgChart1"/>
    <dgm:cxn modelId="{EF04F40F-34C3-4679-B364-68CE47FB638A}" type="presOf" srcId="{BA1151C2-3024-410B-83BB-D703ED2AB32A}" destId="{2E1D7AEC-EDAB-4AF9-92B9-1F48968E936C}" srcOrd="0" destOrd="0" presId="urn:microsoft.com/office/officeart/2005/8/layout/orgChart1"/>
    <dgm:cxn modelId="{9AEEFFEE-F6E1-4727-BC06-1DBD723E44DF}" type="presOf" srcId="{B53E335B-A2D9-4F97-AEA0-F05652431F56}" destId="{AFC3B38C-7687-426F-89BB-2A457B9B5F73}" srcOrd="0" destOrd="0" presId="urn:microsoft.com/office/officeart/2005/8/layout/orgChart1"/>
    <dgm:cxn modelId="{FDCF8FB7-CE4C-4886-AEEE-E98188B7D7C2}" type="presOf" srcId="{6BBCFCD6-0211-4F89-A348-D4B02E846B96}" destId="{545973A4-3E01-4F8B-A0CC-D04DA1F5ACC7}" srcOrd="0" destOrd="0" presId="urn:microsoft.com/office/officeart/2005/8/layout/orgChart1"/>
    <dgm:cxn modelId="{8D228232-737C-49F1-B5C2-5CC1F22E24C4}" type="presOf" srcId="{EE7EBC83-3418-400B-9F2E-73EC53F00640}" destId="{B04DA209-29BB-4E44-BB62-65B95ED01B06}" srcOrd="0" destOrd="0" presId="urn:microsoft.com/office/officeart/2005/8/layout/orgChart1"/>
    <dgm:cxn modelId="{7D0FE921-5A53-4859-8871-0AA18EB8DAB2}" type="presOf" srcId="{0A71134C-03ED-4B55-BB5D-6BB6B45DF8D4}" destId="{B422186E-E75C-424D-ABCF-9400087A1B62}"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FE808AD6-3169-4F98-A1B6-86C1A5E0A342}" type="presOf" srcId="{BA1151C2-3024-410B-83BB-D703ED2AB32A}" destId="{7D144543-1629-4886-B5E8-0289E688BE1D}" srcOrd="1" destOrd="0" presId="urn:microsoft.com/office/officeart/2005/8/layout/orgChart1"/>
    <dgm:cxn modelId="{17CB917F-54F1-4F5F-AF7B-25424F6FF5A8}" type="presOf" srcId="{28D90F03-9018-42E5-BCFC-199B5DE5A4F5}" destId="{4DE29309-04B3-445D-8636-F7D65862B8C3}"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D972F98B-A657-4834-87C9-FA0DB415B3BC}" type="presOf" srcId="{654BFA27-25BA-45C4-A4A7-33C38BE91091}" destId="{6B388D07-5CFD-4471-84A4-5158013018EC}" srcOrd="0" destOrd="0" presId="urn:microsoft.com/office/officeart/2005/8/layout/orgChart1"/>
    <dgm:cxn modelId="{1706A8DF-F19D-4C46-BB32-A10F4893F467}" type="presOf" srcId="{7F799300-1920-4852-9C62-03821ABA780A}" destId="{69C1B35C-3574-4542-B1F4-5B481C302DFC}" srcOrd="0" destOrd="0" presId="urn:microsoft.com/office/officeart/2005/8/layout/orgChart1"/>
    <dgm:cxn modelId="{D6737588-B8D6-4D41-9DD6-97A3C2995398}" type="presOf" srcId="{2BD5784D-8E15-47CE-B972-B4F8228EAA35}" destId="{9605DB67-42A2-4C86-92F5-9DEC1F835443}" srcOrd="0" destOrd="0" presId="urn:microsoft.com/office/officeart/2005/8/layout/orgChart1"/>
    <dgm:cxn modelId="{448AF4CA-274F-490B-BDB2-C0D4375522B2}" type="presOf" srcId="{3D01B4CA-E7CB-4560-AE41-75252FAF817F}" destId="{17C14624-F2C2-4A85-AD91-81363D0CF62D}" srcOrd="1" destOrd="0" presId="urn:microsoft.com/office/officeart/2005/8/layout/orgChart1"/>
    <dgm:cxn modelId="{AB7B04BF-A1AD-411C-A2DC-591DE6D7DE56}" type="presOf" srcId="{26BCC990-72B3-4E2F-AC53-1937325E0277}" destId="{41D8587C-AE96-4331-B965-FE48145EC28A}" srcOrd="0" destOrd="0" presId="urn:microsoft.com/office/officeart/2005/8/layout/orgChart1"/>
    <dgm:cxn modelId="{9DC59916-DF39-4D00-9A75-2DA7B085DE02}" type="presOf" srcId="{32001E20-0811-43A8-9D25-9769CD5A1C1B}" destId="{FBBD8AFF-EC37-442B-8578-37A954AC7426}" srcOrd="0" destOrd="0" presId="urn:microsoft.com/office/officeart/2005/8/layout/orgChart1"/>
    <dgm:cxn modelId="{D68C70AE-5B71-4FAB-A71E-3127B2DCF476}" type="presOf" srcId="{B53E335B-A2D9-4F97-AEA0-F05652431F56}" destId="{94C3DD1D-9304-4F6E-AB2F-2334DFAAB4A1}" srcOrd="1"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8DAE5DE7-1937-417E-B2E5-32B821881652}" type="presOf" srcId="{AE68A8F6-5CEC-4A8D-9214-602384115A44}" destId="{8A4F2C8A-3B2E-4E2C-B0AF-E0DAA0B1B8A8}" srcOrd="0" destOrd="0" presId="urn:microsoft.com/office/officeart/2005/8/layout/orgChart1"/>
    <dgm:cxn modelId="{616FA12D-9D0B-482B-AC3B-FD3F193BC839}" type="presOf" srcId="{8EB4B13E-47D6-4395-9369-74C1E22595C3}" destId="{9E715703-4B9F-44D0-8E59-0F3839BF9CD5}" srcOrd="0" destOrd="0" presId="urn:microsoft.com/office/officeart/2005/8/layout/orgChart1"/>
    <dgm:cxn modelId="{11CFC8B1-E858-4AB4-B3E3-BF37E0C85E5D}" type="presOf" srcId="{7F799300-1920-4852-9C62-03821ABA780A}" destId="{9913ACAE-79CA-4EC1-93CD-09887D944228}" srcOrd="1" destOrd="0" presId="urn:microsoft.com/office/officeart/2005/8/layout/orgChart1"/>
    <dgm:cxn modelId="{9CB02851-67D7-4E69-8BFD-62C1444BAB28}" type="presOf" srcId="{2B1AA581-4DE6-41B0-B820-8FEAEFA21361}" destId="{9F2EA292-345B-4F91-AF2C-2CF1E16276FD}" srcOrd="0" destOrd="0" presId="urn:microsoft.com/office/officeart/2005/8/layout/orgChart1"/>
    <dgm:cxn modelId="{E59AD633-8937-403F-85F3-A9D1FC0BA40A}" type="presOf" srcId="{3C22AB2E-D4A7-4216-B55C-442678F5FF19}" destId="{8ED10DD0-43A0-404B-B90F-43402B311154}" srcOrd="1"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2A9828EF-28DC-4E5A-85B8-04F964C07B83}" type="presOf" srcId="{9FB8E1FC-28E3-4B8C-A7AC-AB5F9D3BC14B}" destId="{3F388961-F23F-4E9E-AB7C-5300878AA478}" srcOrd="1" destOrd="0" presId="urn:microsoft.com/office/officeart/2005/8/layout/orgChart1"/>
    <dgm:cxn modelId="{7A81C966-B375-48C2-8A29-2948516BA069}" type="presOf" srcId="{9FB8E1FC-28E3-4B8C-A7AC-AB5F9D3BC14B}" destId="{D95F6DC7-C3A9-471B-8816-4EEC0053BE33}" srcOrd="0" destOrd="0" presId="urn:microsoft.com/office/officeart/2005/8/layout/orgChart1"/>
    <dgm:cxn modelId="{085A817B-435E-4A00-8BA1-B32DDFD77A3C}" type="presOf" srcId="{AE68A8F6-5CEC-4A8D-9214-602384115A44}" destId="{2E60EFB6-849F-4C36-9194-8E71CD770AB6}" srcOrd="1" destOrd="0" presId="urn:microsoft.com/office/officeart/2005/8/layout/orgChart1"/>
    <dgm:cxn modelId="{9ADA2892-BFD9-4B2C-95D5-DED110CB357D}" type="presOf" srcId="{3C22AB2E-D4A7-4216-B55C-442678F5FF19}" destId="{F8CC3092-48A0-48A9-9109-AE210BBB9534}" srcOrd="0" destOrd="0" presId="urn:microsoft.com/office/officeart/2005/8/layout/orgChart1"/>
    <dgm:cxn modelId="{C1DB8CB3-AB22-4913-913C-8823B1A11193}" type="presOf" srcId="{3D01B4CA-E7CB-4560-AE41-75252FAF817F}" destId="{A2ECA55D-D971-4DD9-B622-168927E91C5F}" srcOrd="0" destOrd="0" presId="urn:microsoft.com/office/officeart/2005/8/layout/orgChart1"/>
    <dgm:cxn modelId="{761FA5F1-F765-45BE-B899-E04BEA30BCEF}" type="presOf" srcId="{8EB4B13E-47D6-4395-9369-74C1E22595C3}" destId="{EF823742-48FF-4A65-AFEF-54D8C4CA014E}"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2F17C8AF-5A30-4293-95D9-F8B12E896093}" type="presOf" srcId="{F1ED7059-BFE0-4399-9AF5-1F266EEC2B96}" destId="{8F26F4DD-0E65-4AAE-BDEC-FDCDECC27AB3}"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C5C2DE08-C239-43B9-8712-3A5DECEF68B3}" type="presOf" srcId="{B9A2C067-158D-4F97-A8C4-56ABB5232517}" destId="{D9255AC7-128E-43E0-9DD0-91E320C782A3}" srcOrd="0" destOrd="0" presId="urn:microsoft.com/office/officeart/2005/8/layout/orgChart1"/>
    <dgm:cxn modelId="{763041F3-0288-4247-A9D2-8AF3564D5BC2}" type="presParOf" srcId="{9F2EA292-345B-4F91-AF2C-2CF1E16276FD}" destId="{5D93A0FA-C40F-465E-819A-E2AC21B0EC04}" srcOrd="0" destOrd="0" presId="urn:microsoft.com/office/officeart/2005/8/layout/orgChart1"/>
    <dgm:cxn modelId="{78B5A37E-8A3D-4713-8370-43B58B123E13}" type="presParOf" srcId="{5D93A0FA-C40F-465E-819A-E2AC21B0EC04}" destId="{F45E4DDD-B234-453F-9914-4D67243602C6}" srcOrd="0" destOrd="0" presId="urn:microsoft.com/office/officeart/2005/8/layout/orgChart1"/>
    <dgm:cxn modelId="{3F8A0671-8A80-47E9-9F38-79EE11CC431E}" type="presParOf" srcId="{F45E4DDD-B234-453F-9914-4D67243602C6}" destId="{D9255AC7-128E-43E0-9DD0-91E320C782A3}" srcOrd="0" destOrd="0" presId="urn:microsoft.com/office/officeart/2005/8/layout/orgChart1"/>
    <dgm:cxn modelId="{99692796-A8AC-4498-987B-715A48523943}" type="presParOf" srcId="{F45E4DDD-B234-453F-9914-4D67243602C6}" destId="{6C20C4AB-5419-4032-99E0-10A6EE9D2DFD}" srcOrd="1" destOrd="0" presId="urn:microsoft.com/office/officeart/2005/8/layout/orgChart1"/>
    <dgm:cxn modelId="{F4341A17-4C3D-43EC-A035-AC1438044CBE}" type="presParOf" srcId="{5D93A0FA-C40F-465E-819A-E2AC21B0EC04}" destId="{FE32D2FD-A110-4A4C-9EA1-841BA047CAC9}" srcOrd="1" destOrd="0" presId="urn:microsoft.com/office/officeart/2005/8/layout/orgChart1"/>
    <dgm:cxn modelId="{143DE972-AD78-471C-A942-808DF3C12582}" type="presParOf" srcId="{5D93A0FA-C40F-465E-819A-E2AC21B0EC04}" destId="{9B873549-0362-4681-B3A5-9D9AACB845F3}" srcOrd="2" destOrd="0" presId="urn:microsoft.com/office/officeart/2005/8/layout/orgChart1"/>
    <dgm:cxn modelId="{725F75F8-D555-4ACA-8419-BDB77FD64301}" type="presParOf" srcId="{9B873549-0362-4681-B3A5-9D9AACB845F3}" destId="{9605DB67-42A2-4C86-92F5-9DEC1F835443}" srcOrd="0" destOrd="0" presId="urn:microsoft.com/office/officeart/2005/8/layout/orgChart1"/>
    <dgm:cxn modelId="{D8B2A9D7-7724-42F6-A3F8-EFD6930D0C89}" type="presParOf" srcId="{9B873549-0362-4681-B3A5-9D9AACB845F3}" destId="{9FB23CE7-405F-4766-887F-8B275F188723}" srcOrd="1" destOrd="0" presId="urn:microsoft.com/office/officeart/2005/8/layout/orgChart1"/>
    <dgm:cxn modelId="{DD8E9D5C-5E7F-459A-9179-F0747245D99E}" type="presParOf" srcId="{9FB23CE7-405F-4766-887F-8B275F188723}" destId="{4DDEEF56-4935-4DD6-8CE3-EB9526CC4C15}" srcOrd="0" destOrd="0" presId="urn:microsoft.com/office/officeart/2005/8/layout/orgChart1"/>
    <dgm:cxn modelId="{5F6EF1C1-DBAB-415C-92E9-47D9BD2A39D4}" type="presParOf" srcId="{4DDEEF56-4935-4DD6-8CE3-EB9526CC4C15}" destId="{8A4F2C8A-3B2E-4E2C-B0AF-E0DAA0B1B8A8}" srcOrd="0" destOrd="0" presId="urn:microsoft.com/office/officeart/2005/8/layout/orgChart1"/>
    <dgm:cxn modelId="{041056BD-A01D-440A-AFF6-FF307C3E4BBA}" type="presParOf" srcId="{4DDEEF56-4935-4DD6-8CE3-EB9526CC4C15}" destId="{2E60EFB6-849F-4C36-9194-8E71CD770AB6}" srcOrd="1" destOrd="0" presId="urn:microsoft.com/office/officeart/2005/8/layout/orgChart1"/>
    <dgm:cxn modelId="{8681EC23-AE0D-4A24-8D37-E1EDA0B05396}" type="presParOf" srcId="{9FB23CE7-405F-4766-887F-8B275F188723}" destId="{5B02E1E5-CF79-4D98-BC94-FAA7CF81EA62}" srcOrd="1" destOrd="0" presId="urn:microsoft.com/office/officeart/2005/8/layout/orgChart1"/>
    <dgm:cxn modelId="{C095B1C0-F36D-4995-8855-25BE685D71D4}" type="presParOf" srcId="{9FB23CE7-405F-4766-887F-8B275F188723}" destId="{D8A37075-36E9-4A2E-83FE-31728A452666}" srcOrd="2" destOrd="0" presId="urn:microsoft.com/office/officeart/2005/8/layout/orgChart1"/>
    <dgm:cxn modelId="{CE3E39A7-D0BF-480B-93C1-3D7879D0F093}" type="presParOf" srcId="{D8A37075-36E9-4A2E-83FE-31728A452666}" destId="{B422186E-E75C-424D-ABCF-9400087A1B62}" srcOrd="0" destOrd="0" presId="urn:microsoft.com/office/officeart/2005/8/layout/orgChart1"/>
    <dgm:cxn modelId="{FFE9C646-0E31-4034-A1EE-163C40D0F25E}" type="presParOf" srcId="{D8A37075-36E9-4A2E-83FE-31728A452666}" destId="{621A0AD5-5CE9-408B-9741-C477AA55BA24}" srcOrd="1" destOrd="0" presId="urn:microsoft.com/office/officeart/2005/8/layout/orgChart1"/>
    <dgm:cxn modelId="{EE3C954D-DD95-4165-BF5D-CBF69D722BAF}" type="presParOf" srcId="{621A0AD5-5CE9-408B-9741-C477AA55BA24}" destId="{D9049660-15BD-406E-885D-F3339AE7F87B}" srcOrd="0" destOrd="0" presId="urn:microsoft.com/office/officeart/2005/8/layout/orgChart1"/>
    <dgm:cxn modelId="{AD7440DD-2FC4-4B8D-87FE-38B590553BEE}" type="presParOf" srcId="{D9049660-15BD-406E-885D-F3339AE7F87B}" destId="{FBBD8AFF-EC37-442B-8578-37A954AC7426}" srcOrd="0" destOrd="0" presId="urn:microsoft.com/office/officeart/2005/8/layout/orgChart1"/>
    <dgm:cxn modelId="{67177E18-ED65-41C5-A7F0-B15184A12775}" type="presParOf" srcId="{D9049660-15BD-406E-885D-F3339AE7F87B}" destId="{7BA57836-644B-45A0-A9E6-F58CB1D8E15D}" srcOrd="1" destOrd="0" presId="urn:microsoft.com/office/officeart/2005/8/layout/orgChart1"/>
    <dgm:cxn modelId="{75C7EB7A-AEF5-45E7-9746-11A95E5F9909}" type="presParOf" srcId="{621A0AD5-5CE9-408B-9741-C477AA55BA24}" destId="{CA4F93CB-5368-4A45-B2FF-AE539489C2FC}" srcOrd="1" destOrd="0" presId="urn:microsoft.com/office/officeart/2005/8/layout/orgChart1"/>
    <dgm:cxn modelId="{778C1F2A-B4C7-4CBC-AF0A-5A98F614AAAF}" type="presParOf" srcId="{621A0AD5-5CE9-408B-9741-C477AA55BA24}" destId="{6F681E0A-337A-4CEC-934F-2824D8E28E98}" srcOrd="2" destOrd="0" presId="urn:microsoft.com/office/officeart/2005/8/layout/orgChart1"/>
    <dgm:cxn modelId="{3D3689CD-EF96-4740-80BC-DFA77BA4A28B}" type="presParOf" srcId="{6F681E0A-337A-4CEC-934F-2824D8E28E98}" destId="{41D8587C-AE96-4331-B965-FE48145EC28A}" srcOrd="0" destOrd="0" presId="urn:microsoft.com/office/officeart/2005/8/layout/orgChart1"/>
    <dgm:cxn modelId="{94BDAA8B-C1F0-4DA8-8936-5A0135363A3F}" type="presParOf" srcId="{6F681E0A-337A-4CEC-934F-2824D8E28E98}" destId="{54D6892C-2CFC-4EC2-9846-32B6FE62116C}" srcOrd="1" destOrd="0" presId="urn:microsoft.com/office/officeart/2005/8/layout/orgChart1"/>
    <dgm:cxn modelId="{B0297EE1-9970-4A3B-944D-49907374B5C3}" type="presParOf" srcId="{54D6892C-2CFC-4EC2-9846-32B6FE62116C}" destId="{DE9C5886-5319-4919-8F4C-82F6597D7661}" srcOrd="0" destOrd="0" presId="urn:microsoft.com/office/officeart/2005/8/layout/orgChart1"/>
    <dgm:cxn modelId="{D27DA5DE-8841-4131-9662-2A97039AFF6F}" type="presParOf" srcId="{DE9C5886-5319-4919-8F4C-82F6597D7661}" destId="{2E1D7AEC-EDAB-4AF9-92B9-1F48968E936C}" srcOrd="0" destOrd="0" presId="urn:microsoft.com/office/officeart/2005/8/layout/orgChart1"/>
    <dgm:cxn modelId="{B6E801F0-D2EA-47D8-B41E-E23758305107}" type="presParOf" srcId="{DE9C5886-5319-4919-8F4C-82F6597D7661}" destId="{7D144543-1629-4886-B5E8-0289E688BE1D}" srcOrd="1" destOrd="0" presId="urn:microsoft.com/office/officeart/2005/8/layout/orgChart1"/>
    <dgm:cxn modelId="{DE9A8741-DE72-4710-92F9-58C964313F63}" type="presParOf" srcId="{54D6892C-2CFC-4EC2-9846-32B6FE62116C}" destId="{0CC86292-A896-471A-9345-06861A73160A}" srcOrd="1" destOrd="0" presId="urn:microsoft.com/office/officeart/2005/8/layout/orgChart1"/>
    <dgm:cxn modelId="{648A9FF6-E0F1-4330-B589-47BF492CC0A5}" type="presParOf" srcId="{54D6892C-2CFC-4EC2-9846-32B6FE62116C}" destId="{329FE2B5-42FD-4845-8978-05F09BA75BB0}" srcOrd="2" destOrd="0" presId="urn:microsoft.com/office/officeart/2005/8/layout/orgChart1"/>
    <dgm:cxn modelId="{CE1BC4B4-2F0E-4FD3-BDB2-FB110BAF26A4}" type="presParOf" srcId="{6F681E0A-337A-4CEC-934F-2824D8E28E98}" destId="{4DE29309-04B3-445D-8636-F7D65862B8C3}" srcOrd="2" destOrd="0" presId="urn:microsoft.com/office/officeart/2005/8/layout/orgChart1"/>
    <dgm:cxn modelId="{FF6F7B82-40D8-45B6-8EA1-E3B56DEDA439}" type="presParOf" srcId="{6F681E0A-337A-4CEC-934F-2824D8E28E98}" destId="{E767B9B8-3434-4E5F-A2C6-96CA449B956B}" srcOrd="3" destOrd="0" presId="urn:microsoft.com/office/officeart/2005/8/layout/orgChart1"/>
    <dgm:cxn modelId="{87EE51AF-625E-4F1C-B043-CB113E1DA4EF}" type="presParOf" srcId="{E767B9B8-3434-4E5F-A2C6-96CA449B956B}" destId="{DE64AC56-7708-4C36-AAB2-7414943559D5}" srcOrd="0" destOrd="0" presId="urn:microsoft.com/office/officeart/2005/8/layout/orgChart1"/>
    <dgm:cxn modelId="{2A63182C-5874-4D13-8F02-7D2C9A4D2D17}" type="presParOf" srcId="{DE64AC56-7708-4C36-AAB2-7414943559D5}" destId="{8BDC5DAF-4ED2-44DA-B04D-D52AB026070A}" srcOrd="0" destOrd="0" presId="urn:microsoft.com/office/officeart/2005/8/layout/orgChart1"/>
    <dgm:cxn modelId="{96DC0E3B-A954-48CC-B979-284C2CE109EB}" type="presParOf" srcId="{DE64AC56-7708-4C36-AAB2-7414943559D5}" destId="{2445EFB7-54F4-4271-A44A-2DC216F636CF}" srcOrd="1" destOrd="0" presId="urn:microsoft.com/office/officeart/2005/8/layout/orgChart1"/>
    <dgm:cxn modelId="{0BAE9BFE-5D75-45F4-9AE0-3ABE32526F64}" type="presParOf" srcId="{E767B9B8-3434-4E5F-A2C6-96CA449B956B}" destId="{18538302-1474-4C39-BB51-51FF7304197E}" srcOrd="1" destOrd="0" presId="urn:microsoft.com/office/officeart/2005/8/layout/orgChart1"/>
    <dgm:cxn modelId="{FC52653B-259E-482E-A4ED-1EE0770459CF}" type="presParOf" srcId="{E767B9B8-3434-4E5F-A2C6-96CA449B956B}" destId="{D578E28B-C1E3-4ED7-81B7-801CC997BF2B}" srcOrd="2" destOrd="0" presId="urn:microsoft.com/office/officeart/2005/8/layout/orgChart1"/>
    <dgm:cxn modelId="{4305F06E-27A7-4EAE-B842-2846E5F64D49}" type="presParOf" srcId="{6F681E0A-337A-4CEC-934F-2824D8E28E98}" destId="{F164A700-A70E-4FB7-A82F-52E1C143479F}" srcOrd="4" destOrd="0" presId="urn:microsoft.com/office/officeart/2005/8/layout/orgChart1"/>
    <dgm:cxn modelId="{2CC6BDF1-F770-4FC2-BA6F-619278C498FA}" type="presParOf" srcId="{6F681E0A-337A-4CEC-934F-2824D8E28E98}" destId="{5B188A36-634C-40D7-BEB6-736F0B94B8A1}" srcOrd="5" destOrd="0" presId="urn:microsoft.com/office/officeart/2005/8/layout/orgChart1"/>
    <dgm:cxn modelId="{19D0359F-38C4-44AA-9CD4-72B28A7AC5BD}" type="presParOf" srcId="{5B188A36-634C-40D7-BEB6-736F0B94B8A1}" destId="{7062C1D2-66FF-421C-B507-692EB4F2FB4E}" srcOrd="0" destOrd="0" presId="urn:microsoft.com/office/officeart/2005/8/layout/orgChart1"/>
    <dgm:cxn modelId="{DC670D12-7C50-469F-A801-8203BDCF7A8B}" type="presParOf" srcId="{7062C1D2-66FF-421C-B507-692EB4F2FB4E}" destId="{A2ECA55D-D971-4DD9-B622-168927E91C5F}" srcOrd="0" destOrd="0" presId="urn:microsoft.com/office/officeart/2005/8/layout/orgChart1"/>
    <dgm:cxn modelId="{2062F015-DB7B-4D5E-87E1-DA215CB13377}" type="presParOf" srcId="{7062C1D2-66FF-421C-B507-692EB4F2FB4E}" destId="{17C14624-F2C2-4A85-AD91-81363D0CF62D}" srcOrd="1" destOrd="0" presId="urn:microsoft.com/office/officeart/2005/8/layout/orgChart1"/>
    <dgm:cxn modelId="{5BA011DC-A453-4F98-9B87-2065CE1E48A2}" type="presParOf" srcId="{5B188A36-634C-40D7-BEB6-736F0B94B8A1}" destId="{4F42FE9D-84AE-4A34-85E1-8BFB0AA44A46}" srcOrd="1" destOrd="0" presId="urn:microsoft.com/office/officeart/2005/8/layout/orgChart1"/>
    <dgm:cxn modelId="{54073854-AEB1-453C-955F-C17A479D2F8C}" type="presParOf" srcId="{5B188A36-634C-40D7-BEB6-736F0B94B8A1}" destId="{E5CF78CB-F4EA-41DA-B145-D56EF2B886A5}" srcOrd="2" destOrd="0" presId="urn:microsoft.com/office/officeart/2005/8/layout/orgChart1"/>
    <dgm:cxn modelId="{9A9B0555-182C-4A4E-825C-CB967F74418D}" type="presParOf" srcId="{D8A37075-36E9-4A2E-83FE-31728A452666}" destId="{545973A4-3E01-4F8B-A0CC-D04DA1F5ACC7}" srcOrd="2" destOrd="0" presId="urn:microsoft.com/office/officeart/2005/8/layout/orgChart1"/>
    <dgm:cxn modelId="{579734CE-DBC3-4528-81E0-EF73B03866DF}" type="presParOf" srcId="{D8A37075-36E9-4A2E-83FE-31728A452666}" destId="{54791291-7AA6-441D-A42E-F12713165446}" srcOrd="3" destOrd="0" presId="urn:microsoft.com/office/officeart/2005/8/layout/orgChart1"/>
    <dgm:cxn modelId="{1820BDD5-940E-402B-9DC3-F1E0ACC54729}" type="presParOf" srcId="{54791291-7AA6-441D-A42E-F12713165446}" destId="{6D61ACFF-5774-4428-BB08-ECA0EC0C0CC1}" srcOrd="0" destOrd="0" presId="urn:microsoft.com/office/officeart/2005/8/layout/orgChart1"/>
    <dgm:cxn modelId="{69F66617-2D7E-495B-BD00-BA059E645D9C}" type="presParOf" srcId="{6D61ACFF-5774-4428-BB08-ECA0EC0C0CC1}" destId="{9E715703-4B9F-44D0-8E59-0F3839BF9CD5}" srcOrd="0" destOrd="0" presId="urn:microsoft.com/office/officeart/2005/8/layout/orgChart1"/>
    <dgm:cxn modelId="{4780B66C-7DAD-44F2-BCD6-9F603899A050}" type="presParOf" srcId="{6D61ACFF-5774-4428-BB08-ECA0EC0C0CC1}" destId="{EF823742-48FF-4A65-AFEF-54D8C4CA014E}" srcOrd="1" destOrd="0" presId="urn:microsoft.com/office/officeart/2005/8/layout/orgChart1"/>
    <dgm:cxn modelId="{7A3EAD37-191D-4045-AECD-A75E394D13B6}" type="presParOf" srcId="{54791291-7AA6-441D-A42E-F12713165446}" destId="{7111F216-38BC-4734-8B46-D8F663290E77}" srcOrd="1" destOrd="0" presId="urn:microsoft.com/office/officeart/2005/8/layout/orgChart1"/>
    <dgm:cxn modelId="{5D7F5758-3F8E-4391-8235-3EFB3A42BAC6}" type="presParOf" srcId="{54791291-7AA6-441D-A42E-F12713165446}" destId="{CA72F90F-A1B2-4496-8E1A-5D53BB588B85}" srcOrd="2" destOrd="0" presId="urn:microsoft.com/office/officeart/2005/8/layout/orgChart1"/>
    <dgm:cxn modelId="{5C17EF95-718C-470F-B3DD-4E5E05CB13AC}" type="presParOf" srcId="{CA72F90F-A1B2-4496-8E1A-5D53BB588B85}" destId="{B04DA209-29BB-4E44-BB62-65B95ED01B06}" srcOrd="0" destOrd="0" presId="urn:microsoft.com/office/officeart/2005/8/layout/orgChart1"/>
    <dgm:cxn modelId="{5B92715D-B251-45D7-BA82-A067516F08A5}" type="presParOf" srcId="{CA72F90F-A1B2-4496-8E1A-5D53BB588B85}" destId="{D7DBC226-9DD5-4E31-91AC-4792F151E0C9}" srcOrd="1" destOrd="0" presId="urn:microsoft.com/office/officeart/2005/8/layout/orgChart1"/>
    <dgm:cxn modelId="{069958D3-4474-4FCE-B27D-5B6630AEBB92}" type="presParOf" srcId="{D7DBC226-9DD5-4E31-91AC-4792F151E0C9}" destId="{8CDAFFF0-E027-421B-905E-A97016279051}" srcOrd="0" destOrd="0" presId="urn:microsoft.com/office/officeart/2005/8/layout/orgChart1"/>
    <dgm:cxn modelId="{9E9FD7D0-68AE-4AD3-816F-54E29BD45C5F}" type="presParOf" srcId="{8CDAFFF0-E027-421B-905E-A97016279051}" destId="{AFC3B38C-7687-426F-89BB-2A457B9B5F73}" srcOrd="0" destOrd="0" presId="urn:microsoft.com/office/officeart/2005/8/layout/orgChart1"/>
    <dgm:cxn modelId="{AD8750D5-ED41-4AEE-A9A3-7F4A6231C456}" type="presParOf" srcId="{8CDAFFF0-E027-421B-905E-A97016279051}" destId="{94C3DD1D-9304-4F6E-AB2F-2334DFAAB4A1}" srcOrd="1" destOrd="0" presId="urn:microsoft.com/office/officeart/2005/8/layout/orgChart1"/>
    <dgm:cxn modelId="{B7BD2CEF-B609-4E55-B50E-37FFE46ED18A}" type="presParOf" srcId="{D7DBC226-9DD5-4E31-91AC-4792F151E0C9}" destId="{88AB9CBD-24B6-4818-A71F-EF15F9B686E1}" srcOrd="1" destOrd="0" presId="urn:microsoft.com/office/officeart/2005/8/layout/orgChart1"/>
    <dgm:cxn modelId="{A9563D4C-9A4B-494D-B139-4D6F0785FD47}" type="presParOf" srcId="{D7DBC226-9DD5-4E31-91AC-4792F151E0C9}" destId="{EB96E363-2846-4A98-B4AE-0836C9D56317}" srcOrd="2" destOrd="0" presId="urn:microsoft.com/office/officeart/2005/8/layout/orgChart1"/>
    <dgm:cxn modelId="{AA0D9F70-C089-4BBF-9AA3-C3A6830C82CA}" type="presParOf" srcId="{CA72F90F-A1B2-4496-8E1A-5D53BB588B85}" destId="{8F26F4DD-0E65-4AAE-BDEC-FDCDECC27AB3}" srcOrd="2" destOrd="0" presId="urn:microsoft.com/office/officeart/2005/8/layout/orgChart1"/>
    <dgm:cxn modelId="{DCD01018-36A0-4BDC-A365-7A78B4EE506E}" type="presParOf" srcId="{CA72F90F-A1B2-4496-8E1A-5D53BB588B85}" destId="{DAAAF64B-919B-4165-9E2E-462B116B6F98}" srcOrd="3" destOrd="0" presId="urn:microsoft.com/office/officeart/2005/8/layout/orgChart1"/>
    <dgm:cxn modelId="{905E54B8-76BA-471B-BCA2-F5B55AE45238}" type="presParOf" srcId="{DAAAF64B-919B-4165-9E2E-462B116B6F98}" destId="{856D8C51-D767-415D-B779-4385166C2F27}" srcOrd="0" destOrd="0" presId="urn:microsoft.com/office/officeart/2005/8/layout/orgChart1"/>
    <dgm:cxn modelId="{1599B71A-096E-4826-8340-B72185620D21}" type="presParOf" srcId="{856D8C51-D767-415D-B779-4385166C2F27}" destId="{69C1B35C-3574-4542-B1F4-5B481C302DFC}" srcOrd="0" destOrd="0" presId="urn:microsoft.com/office/officeart/2005/8/layout/orgChart1"/>
    <dgm:cxn modelId="{2BF7741D-7AF7-4B2E-961A-501D1AC94C10}" type="presParOf" srcId="{856D8C51-D767-415D-B779-4385166C2F27}" destId="{9913ACAE-79CA-4EC1-93CD-09887D944228}" srcOrd="1" destOrd="0" presId="urn:microsoft.com/office/officeart/2005/8/layout/orgChart1"/>
    <dgm:cxn modelId="{4F17A4E4-85D2-4BE4-9B3F-16ABE4EB9B2D}" type="presParOf" srcId="{DAAAF64B-919B-4165-9E2E-462B116B6F98}" destId="{C40E4C61-D6B9-4DB9-9716-57C82F7F6682}" srcOrd="1" destOrd="0" presId="urn:microsoft.com/office/officeart/2005/8/layout/orgChart1"/>
    <dgm:cxn modelId="{CFA6DEE9-5B3A-4ACA-8EEC-24B255F5E0E9}" type="presParOf" srcId="{DAAAF64B-919B-4165-9E2E-462B116B6F98}" destId="{085FA027-CDFA-4D21-82B2-822B5BD8A694}" srcOrd="2" destOrd="0" presId="urn:microsoft.com/office/officeart/2005/8/layout/orgChart1"/>
    <dgm:cxn modelId="{11094919-14EE-44B4-9854-F00732E589D1}" type="presParOf" srcId="{CA72F90F-A1B2-4496-8E1A-5D53BB588B85}" destId="{6B388D07-5CFD-4471-84A4-5158013018EC}" srcOrd="4" destOrd="0" presId="urn:microsoft.com/office/officeart/2005/8/layout/orgChart1"/>
    <dgm:cxn modelId="{27826905-F65B-4BBD-894D-2333EA9F38F6}" type="presParOf" srcId="{CA72F90F-A1B2-4496-8E1A-5D53BB588B85}" destId="{EFBDC06C-23D6-4C69-BD49-2050A6AD3175}" srcOrd="5" destOrd="0" presId="urn:microsoft.com/office/officeart/2005/8/layout/orgChart1"/>
    <dgm:cxn modelId="{3159BA4D-3E71-43EE-A2EE-41E81CF95204}" type="presParOf" srcId="{EFBDC06C-23D6-4C69-BD49-2050A6AD3175}" destId="{FE7F1689-FAD1-4E6B-AB2A-E74B57F08659}" srcOrd="0" destOrd="0" presId="urn:microsoft.com/office/officeart/2005/8/layout/orgChart1"/>
    <dgm:cxn modelId="{77A15562-BCB8-4FAA-B1CC-95038FCB9EDB}" type="presParOf" srcId="{FE7F1689-FAD1-4E6B-AB2A-E74B57F08659}" destId="{F8CC3092-48A0-48A9-9109-AE210BBB9534}" srcOrd="0" destOrd="0" presId="urn:microsoft.com/office/officeart/2005/8/layout/orgChart1"/>
    <dgm:cxn modelId="{686A092D-A7CE-4092-9501-C6026B8A2EA3}" type="presParOf" srcId="{FE7F1689-FAD1-4E6B-AB2A-E74B57F08659}" destId="{8ED10DD0-43A0-404B-B90F-43402B311154}" srcOrd="1" destOrd="0" presId="urn:microsoft.com/office/officeart/2005/8/layout/orgChart1"/>
    <dgm:cxn modelId="{7534A06D-A28E-42C8-A977-BE8818EAC4DD}" type="presParOf" srcId="{EFBDC06C-23D6-4C69-BD49-2050A6AD3175}" destId="{D0FED6E7-BCA0-40BA-B390-36F6C207DB97}" srcOrd="1" destOrd="0" presId="urn:microsoft.com/office/officeart/2005/8/layout/orgChart1"/>
    <dgm:cxn modelId="{87807B72-F9FC-43EB-B5B4-131A733FAB23}" type="presParOf" srcId="{EFBDC06C-23D6-4C69-BD49-2050A6AD3175}" destId="{9FE4CCAD-A339-43B6-A0D1-37924E2B089B}" srcOrd="2" destOrd="0" presId="urn:microsoft.com/office/officeart/2005/8/layout/orgChart1"/>
    <dgm:cxn modelId="{3FBE74D5-2A8A-45D1-B694-AF59256B724B}" type="presParOf" srcId="{9B873549-0362-4681-B3A5-9D9AACB845F3}" destId="{38FF621F-1097-4BAB-BC22-CB743C9BCB8E}" srcOrd="2" destOrd="0" presId="urn:microsoft.com/office/officeart/2005/8/layout/orgChart1"/>
    <dgm:cxn modelId="{06A1AABE-F6E8-4659-B1DE-8D25E53BE378}" type="presParOf" srcId="{9B873549-0362-4681-B3A5-9D9AACB845F3}" destId="{0E1FC3CC-2D71-4DF9-B137-AC7235BA32EF}" srcOrd="3" destOrd="0" presId="urn:microsoft.com/office/officeart/2005/8/layout/orgChart1"/>
    <dgm:cxn modelId="{1F544A2F-5451-4071-81A8-270447A823EA}" type="presParOf" srcId="{0E1FC3CC-2D71-4DF9-B137-AC7235BA32EF}" destId="{603777B2-623A-4AE4-A7EA-1C80B9C7741D}" srcOrd="0" destOrd="0" presId="urn:microsoft.com/office/officeart/2005/8/layout/orgChart1"/>
    <dgm:cxn modelId="{4B2673E9-A067-46AD-900F-AE61B161B7FC}" type="presParOf" srcId="{603777B2-623A-4AE4-A7EA-1C80B9C7741D}" destId="{D95F6DC7-C3A9-471B-8816-4EEC0053BE33}" srcOrd="0" destOrd="0" presId="urn:microsoft.com/office/officeart/2005/8/layout/orgChart1"/>
    <dgm:cxn modelId="{3C234D1D-0471-44A4-9B1A-09584C61B010}" type="presParOf" srcId="{603777B2-623A-4AE4-A7EA-1C80B9C7741D}" destId="{3F388961-F23F-4E9E-AB7C-5300878AA478}" srcOrd="1" destOrd="0" presId="urn:microsoft.com/office/officeart/2005/8/layout/orgChart1"/>
    <dgm:cxn modelId="{9352FAC0-6145-4AAE-8264-F6C396D747B7}" type="presParOf" srcId="{0E1FC3CC-2D71-4DF9-B137-AC7235BA32EF}" destId="{EAB70833-7FB4-4C96-8CAC-83909B9B2759}" srcOrd="1" destOrd="0" presId="urn:microsoft.com/office/officeart/2005/8/layout/orgChart1"/>
    <dgm:cxn modelId="{629CEDD1-253B-4C34-9933-95A80C9F6F64}"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678002" y="615608"/>
          <a:ext cx="807555" cy="520290"/>
        </a:xfrm>
        <a:custGeom>
          <a:avLst/>
          <a:gdLst/>
          <a:ahLst/>
          <a:cxnLst/>
          <a:rect l="0" t="0" r="0" b="0"/>
          <a:pathLst>
            <a:path>
              <a:moveTo>
                <a:pt x="0" y="0"/>
              </a:moveTo>
              <a:lnTo>
                <a:pt x="0" y="520290"/>
              </a:lnTo>
              <a:lnTo>
                <a:pt x="807555" y="520290"/>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180105" y="2377081"/>
          <a:ext cx="91440" cy="1959593"/>
        </a:xfrm>
        <a:custGeom>
          <a:avLst/>
          <a:gdLst/>
          <a:ahLst/>
          <a:cxnLst/>
          <a:rect l="0" t="0" r="0" b="0"/>
          <a:pathLst>
            <a:path>
              <a:moveTo>
                <a:pt x="45720" y="0"/>
              </a:moveTo>
              <a:lnTo>
                <a:pt x="45720" y="1959593"/>
              </a:lnTo>
              <a:lnTo>
                <a:pt x="129750" y="1959593"/>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225825" y="2377081"/>
          <a:ext cx="107903" cy="1199323"/>
        </a:xfrm>
        <a:custGeom>
          <a:avLst/>
          <a:gdLst/>
          <a:ahLst/>
          <a:cxnLst/>
          <a:rect l="0" t="0" r="0" b="0"/>
          <a:pathLst>
            <a:path>
              <a:moveTo>
                <a:pt x="0" y="0"/>
              </a:moveTo>
              <a:lnTo>
                <a:pt x="0" y="1199323"/>
              </a:lnTo>
              <a:lnTo>
                <a:pt x="107903" y="1199323"/>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225825" y="2377081"/>
          <a:ext cx="104739" cy="458086"/>
        </a:xfrm>
        <a:custGeom>
          <a:avLst/>
          <a:gdLst/>
          <a:ahLst/>
          <a:cxnLst/>
          <a:rect l="0" t="0" r="0" b="0"/>
          <a:pathLst>
            <a:path>
              <a:moveTo>
                <a:pt x="0" y="0"/>
              </a:moveTo>
              <a:lnTo>
                <a:pt x="0" y="458086"/>
              </a:lnTo>
              <a:lnTo>
                <a:pt x="104739" y="458086"/>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187736" y="1526789"/>
          <a:ext cx="422480" cy="542486"/>
        </a:xfrm>
        <a:custGeom>
          <a:avLst/>
          <a:gdLst/>
          <a:ahLst/>
          <a:cxnLst/>
          <a:rect l="0" t="0" r="0" b="0"/>
          <a:pathLst>
            <a:path>
              <a:moveTo>
                <a:pt x="0" y="0"/>
              </a:moveTo>
              <a:lnTo>
                <a:pt x="0" y="542486"/>
              </a:lnTo>
              <a:lnTo>
                <a:pt x="422480" y="542486"/>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671011" y="2394730"/>
          <a:ext cx="175707" cy="1976061"/>
        </a:xfrm>
        <a:custGeom>
          <a:avLst/>
          <a:gdLst/>
          <a:ahLst/>
          <a:cxnLst/>
          <a:rect l="0" t="0" r="0" b="0"/>
          <a:pathLst>
            <a:path>
              <a:moveTo>
                <a:pt x="0" y="0"/>
              </a:moveTo>
              <a:lnTo>
                <a:pt x="0" y="1976061"/>
              </a:lnTo>
              <a:lnTo>
                <a:pt x="175707" y="1976061"/>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671011" y="2394730"/>
          <a:ext cx="199752" cy="1186068"/>
        </a:xfrm>
        <a:custGeom>
          <a:avLst/>
          <a:gdLst/>
          <a:ahLst/>
          <a:cxnLst/>
          <a:rect l="0" t="0" r="0" b="0"/>
          <a:pathLst>
            <a:path>
              <a:moveTo>
                <a:pt x="0" y="0"/>
              </a:moveTo>
              <a:lnTo>
                <a:pt x="0" y="1186068"/>
              </a:lnTo>
              <a:lnTo>
                <a:pt x="199752" y="1186068"/>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671011" y="2394730"/>
          <a:ext cx="208531" cy="424419"/>
        </a:xfrm>
        <a:custGeom>
          <a:avLst/>
          <a:gdLst/>
          <a:ahLst/>
          <a:cxnLst/>
          <a:rect l="0" t="0" r="0" b="0"/>
          <a:pathLst>
            <a:path>
              <a:moveTo>
                <a:pt x="0" y="0"/>
              </a:moveTo>
              <a:lnTo>
                <a:pt x="0" y="424419"/>
              </a:lnTo>
              <a:lnTo>
                <a:pt x="208531" y="424419"/>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286620" y="1526789"/>
          <a:ext cx="901115" cy="560136"/>
        </a:xfrm>
        <a:custGeom>
          <a:avLst/>
          <a:gdLst/>
          <a:ahLst/>
          <a:cxnLst/>
          <a:rect l="0" t="0" r="0" b="0"/>
          <a:pathLst>
            <a:path>
              <a:moveTo>
                <a:pt x="901115" y="0"/>
              </a:moveTo>
              <a:lnTo>
                <a:pt x="901115" y="560136"/>
              </a:lnTo>
              <a:lnTo>
                <a:pt x="0" y="560136"/>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861138" y="615608"/>
          <a:ext cx="816863" cy="519533"/>
        </a:xfrm>
        <a:custGeom>
          <a:avLst/>
          <a:gdLst/>
          <a:ahLst/>
          <a:cxnLst/>
          <a:rect l="0" t="0" r="0" b="0"/>
          <a:pathLst>
            <a:path>
              <a:moveTo>
                <a:pt x="816863" y="0"/>
              </a:moveTo>
              <a:lnTo>
                <a:pt x="816863" y="519533"/>
              </a:lnTo>
              <a:lnTo>
                <a:pt x="0" y="519533"/>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4019977" y="0"/>
          <a:ext cx="1316048" cy="615608"/>
        </a:xfrm>
        <a:prstGeom prst="rect">
          <a:avLst/>
        </a:prstGeom>
        <a:solidFill>
          <a:schemeClr val="accent3">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Applicant</a:t>
          </a:r>
        </a:p>
      </dsp:txBody>
      <dsp:txXfrm>
        <a:off x="4019977" y="0"/>
        <a:ext cx="1316048" cy="615608"/>
      </dsp:txXfrm>
    </dsp:sp>
    <dsp:sp modelId="{8A4F2C8A-3B2E-4E2C-B0AF-E0DAA0B1B8A8}">
      <dsp:nvSpPr>
        <dsp:cNvPr id="0" name=""/>
        <dsp:cNvSpPr/>
      </dsp:nvSpPr>
      <dsp:spPr>
        <a:xfrm>
          <a:off x="2514333" y="743495"/>
          <a:ext cx="1346804" cy="783294"/>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Organization 1</a:t>
          </a:r>
        </a:p>
        <a:p>
          <a:pPr lvl="0" algn="ctr" defTabSz="400050">
            <a:lnSpc>
              <a:spcPct val="90000"/>
            </a:lnSpc>
            <a:spcBef>
              <a:spcPct val="0"/>
            </a:spcBef>
            <a:spcAft>
              <a:spcPct val="35000"/>
            </a:spcAft>
          </a:pPr>
          <a:r>
            <a:rPr lang="en-US" sz="900" kern="1200"/>
            <a:t>1%</a:t>
          </a:r>
        </a:p>
      </dsp:txBody>
      <dsp:txXfrm>
        <a:off x="2514333" y="743495"/>
        <a:ext cx="1346804" cy="783294"/>
      </dsp:txXfrm>
    </dsp:sp>
    <dsp:sp modelId="{FBBD8AFF-EC37-442B-8578-37A954AC7426}">
      <dsp:nvSpPr>
        <dsp:cNvPr id="0" name=""/>
        <dsp:cNvSpPr/>
      </dsp:nvSpPr>
      <dsp:spPr>
        <a:xfrm>
          <a:off x="1055402" y="1779121"/>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1.1</a:t>
          </a:r>
        </a:p>
        <a:p>
          <a:pPr lvl="0" algn="ctr" defTabSz="400050">
            <a:lnSpc>
              <a:spcPct val="90000"/>
            </a:lnSpc>
            <a:spcBef>
              <a:spcPct val="0"/>
            </a:spcBef>
            <a:spcAft>
              <a:spcPct val="35000"/>
            </a:spcAft>
          </a:pPr>
          <a:r>
            <a:rPr lang="en-US" sz="900" kern="1200"/>
            <a:t> 49%</a:t>
          </a:r>
        </a:p>
      </dsp:txBody>
      <dsp:txXfrm>
        <a:off x="1055402" y="1779121"/>
        <a:ext cx="1231217" cy="615608"/>
      </dsp:txXfrm>
    </dsp:sp>
    <dsp:sp modelId="{2E1D7AEC-EDAB-4AF9-92B9-1F48968E936C}">
      <dsp:nvSpPr>
        <dsp:cNvPr id="0" name=""/>
        <dsp:cNvSpPr/>
      </dsp:nvSpPr>
      <dsp:spPr>
        <a:xfrm>
          <a:off x="1879542" y="2511345"/>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1, Org. 1.1 President, 85%</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79542" y="2511345"/>
        <a:ext cx="1231217" cy="615608"/>
      </dsp:txXfrm>
    </dsp:sp>
    <dsp:sp modelId="{8BDC5DAF-4ED2-44DA-B04D-D52AB026070A}">
      <dsp:nvSpPr>
        <dsp:cNvPr id="0" name=""/>
        <dsp:cNvSpPr/>
      </dsp:nvSpPr>
      <dsp:spPr>
        <a:xfrm>
          <a:off x="1870764" y="3272995"/>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2, Org. 1.1 V.P., 10%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70764" y="3272995"/>
        <a:ext cx="1231217" cy="615608"/>
      </dsp:txXfrm>
    </dsp:sp>
    <dsp:sp modelId="{A2ECA55D-D971-4DD9-B622-168927E91C5F}">
      <dsp:nvSpPr>
        <dsp:cNvPr id="0" name=""/>
        <dsp:cNvSpPr/>
      </dsp:nvSpPr>
      <dsp:spPr>
        <a:xfrm>
          <a:off x="1846718" y="4062987"/>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3, Org. 1.1 Treasurer, 5%</a:t>
          </a:r>
        </a:p>
      </dsp:txBody>
      <dsp:txXfrm>
        <a:off x="1846718" y="4062987"/>
        <a:ext cx="1231217" cy="615608"/>
      </dsp:txXfrm>
    </dsp:sp>
    <dsp:sp modelId="{9E715703-4B9F-44D0-8E59-0F3839BF9CD5}">
      <dsp:nvSpPr>
        <dsp:cNvPr id="0" name=""/>
        <dsp:cNvSpPr/>
      </dsp:nvSpPr>
      <dsp:spPr>
        <a:xfrm>
          <a:off x="3610216" y="1761472"/>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1.2</a:t>
          </a:r>
        </a:p>
        <a:p>
          <a:pPr lvl="0" algn="ctr" defTabSz="400050">
            <a:lnSpc>
              <a:spcPct val="90000"/>
            </a:lnSpc>
            <a:spcBef>
              <a:spcPct val="0"/>
            </a:spcBef>
            <a:spcAft>
              <a:spcPct val="35000"/>
            </a:spcAft>
          </a:pPr>
          <a:r>
            <a:rPr lang="en-US" sz="900" kern="1200"/>
            <a:t>51%</a:t>
          </a:r>
        </a:p>
      </dsp:txBody>
      <dsp:txXfrm>
        <a:off x="3610216" y="1761472"/>
        <a:ext cx="1231217" cy="615608"/>
      </dsp:txXfrm>
    </dsp:sp>
    <dsp:sp modelId="{AFC3B38C-7687-426F-89BB-2A457B9B5F73}">
      <dsp:nvSpPr>
        <dsp:cNvPr id="0" name=""/>
        <dsp:cNvSpPr/>
      </dsp:nvSpPr>
      <dsp:spPr>
        <a:xfrm>
          <a:off x="4330564" y="2527363"/>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President, Org. 1.2 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4330564" y="2527363"/>
        <a:ext cx="1231217" cy="615608"/>
      </dsp:txXfrm>
    </dsp:sp>
    <dsp:sp modelId="{69C1B35C-3574-4542-B1F4-5B481C302DFC}">
      <dsp:nvSpPr>
        <dsp:cNvPr id="0" name=""/>
        <dsp:cNvSpPr/>
      </dsp:nvSpPr>
      <dsp:spPr>
        <a:xfrm>
          <a:off x="4333728" y="3268599"/>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Member,</a:t>
          </a:r>
        </a:p>
        <a:p>
          <a:pPr lvl="0" algn="ctr" defTabSz="400050">
            <a:lnSpc>
              <a:spcPct val="90000"/>
            </a:lnSpc>
            <a:spcBef>
              <a:spcPct val="0"/>
            </a:spcBef>
            <a:spcAft>
              <a:spcPct val="35000"/>
            </a:spcAft>
          </a:pPr>
          <a:r>
            <a:rPr lang="en-US" sz="900" kern="1200"/>
            <a:t> Org. 1.2 0%</a:t>
          </a:r>
        </a:p>
      </dsp:txBody>
      <dsp:txXfrm>
        <a:off x="4333728" y="3268599"/>
        <a:ext cx="1231217" cy="615608"/>
      </dsp:txXfrm>
    </dsp:sp>
    <dsp:sp modelId="{F8CC3092-48A0-48A9-9109-AE210BBB9534}">
      <dsp:nvSpPr>
        <dsp:cNvPr id="0" name=""/>
        <dsp:cNvSpPr/>
      </dsp:nvSpPr>
      <dsp:spPr>
        <a:xfrm>
          <a:off x="4309855" y="4028870"/>
          <a:ext cx="1231217" cy="615608"/>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Executive Director, Org. 1.2, 0%</a:t>
          </a:r>
        </a:p>
      </dsp:txBody>
      <dsp:txXfrm>
        <a:off x="4309855" y="4028870"/>
        <a:ext cx="1231217" cy="615608"/>
      </dsp:txXfrm>
    </dsp:sp>
    <dsp:sp modelId="{D95F6DC7-C3A9-471B-8816-4EEC0053BE33}">
      <dsp:nvSpPr>
        <dsp:cNvPr id="0" name=""/>
        <dsp:cNvSpPr/>
      </dsp:nvSpPr>
      <dsp:spPr>
        <a:xfrm>
          <a:off x="5485557" y="748161"/>
          <a:ext cx="1309153" cy="775476"/>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Limited Partner/Syndicator 99%</a:t>
          </a:r>
        </a:p>
      </dsp:txBody>
      <dsp:txXfrm>
        <a:off x="5485557" y="748161"/>
        <a:ext cx="1309153" cy="77547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2.jpg"/><Relationship Id="rId1" Type="http://schemas.openxmlformats.org/officeDocument/2006/relationships/image" Target="../media/image21.jpg"/></Relationships>
</file>

<file path=xl/drawings/_rels/drawing15.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6.jp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jpg"/><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jp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jp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oneCellAnchor>
    <xdr:from>
      <xdr:col>4</xdr:col>
      <xdr:colOff>7620</xdr:colOff>
      <xdr:row>2</xdr:row>
      <xdr:rowOff>76200</xdr:rowOff>
    </xdr:from>
    <xdr:ext cx="3924300" cy="3512820"/>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1318260" y="426720"/>
          <a:ext cx="3924300" cy="351282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11</xdr:col>
      <xdr:colOff>76200</xdr:colOff>
      <xdr:row>7</xdr:row>
      <xdr:rowOff>28575</xdr:rowOff>
    </xdr:from>
    <xdr:ext cx="295275" cy="247650"/>
    <xdr:pic>
      <xdr:nvPicPr>
        <xdr:cNvPr id="2"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619125</xdr:colOff>
      <xdr:row>54</xdr:row>
      <xdr:rowOff>28575</xdr:rowOff>
    </xdr:from>
    <xdr:ext cx="247650" cy="228600"/>
    <xdr:pic>
      <xdr:nvPicPr>
        <xdr:cNvPr id="3"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514350</xdr:colOff>
      <xdr:row>56</xdr:row>
      <xdr:rowOff>0</xdr:rowOff>
    </xdr:from>
    <xdr:ext cx="276225" cy="209550"/>
    <xdr:pic>
      <xdr:nvPicPr>
        <xdr:cNvPr id="4"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23</xdr:row>
      <xdr:rowOff>180975</xdr:rowOff>
    </xdr:from>
    <xdr:ext cx="266700" cy="247650"/>
    <xdr:pic>
      <xdr:nvPicPr>
        <xdr:cNvPr id="2" name="image20.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219075</xdr:colOff>
      <xdr:row>34</xdr:row>
      <xdr:rowOff>47625</xdr:rowOff>
    </xdr:from>
    <xdr:ext cx="1066800" cy="1076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1009650</xdr:colOff>
      <xdr:row>34</xdr:row>
      <xdr:rowOff>104775</xdr:rowOff>
    </xdr:from>
    <xdr:ext cx="752475" cy="7239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29</xdr:col>
      <xdr:colOff>132292</xdr:colOff>
      <xdr:row>49</xdr:row>
      <xdr:rowOff>171450</xdr:rowOff>
    </xdr:from>
    <xdr:ext cx="285750" cy="247650"/>
    <xdr:pic>
      <xdr:nvPicPr>
        <xdr:cNvPr id="2" name="image22.jpg" descr="ist2_4789587-paper-clip-icon.jpg"/>
        <xdr:cNvPicPr preferRelativeResize="0"/>
      </xdr:nvPicPr>
      <xdr:blipFill>
        <a:blip xmlns:r="http://schemas.openxmlformats.org/officeDocument/2006/relationships" r:embed="rId1" cstate="print"/>
        <a:stretch>
          <a:fillRect/>
        </a:stretch>
      </xdr:blipFill>
      <xdr:spPr>
        <a:xfrm>
          <a:off x="6524625" y="7782983"/>
          <a:ext cx="285750" cy="247650"/>
        </a:xfrm>
        <a:prstGeom prst="rect">
          <a:avLst/>
        </a:prstGeom>
        <a:noFill/>
      </xdr:spPr>
    </xdr:pic>
    <xdr:clientData fLocksWithSheet="0"/>
  </xdr:oneCellAnchor>
  <xdr:oneCellAnchor>
    <xdr:from>
      <xdr:col>27</xdr:col>
      <xdr:colOff>0</xdr:colOff>
      <xdr:row>30</xdr:row>
      <xdr:rowOff>171450</xdr:rowOff>
    </xdr:from>
    <xdr:ext cx="304800" cy="295275"/>
    <xdr:pic>
      <xdr:nvPicPr>
        <xdr:cNvPr id="3" name="image21.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19</xdr:col>
      <xdr:colOff>257175</xdr:colOff>
      <xdr:row>52</xdr:row>
      <xdr:rowOff>57150</xdr:rowOff>
    </xdr:from>
    <xdr:ext cx="723900" cy="7524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30</xdr:row>
      <xdr:rowOff>60960</xdr:rowOff>
    </xdr:from>
    <xdr:to>
      <xdr:col>29</xdr:col>
      <xdr:colOff>154112</xdr:colOff>
      <xdr:row>59</xdr:row>
      <xdr:rowOff>73261</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6</xdr:col>
      <xdr:colOff>0</xdr:colOff>
      <xdr:row>41</xdr:row>
      <xdr:rowOff>76200</xdr:rowOff>
    </xdr:from>
    <xdr:ext cx="666750" cy="6096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9</xdr:col>
      <xdr:colOff>438150</xdr:colOff>
      <xdr:row>3</xdr:row>
      <xdr:rowOff>66675</xdr:rowOff>
    </xdr:from>
    <xdr:ext cx="333375" cy="32385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295275</xdr:colOff>
      <xdr:row>28</xdr:row>
      <xdr:rowOff>9525</xdr:rowOff>
    </xdr:from>
    <xdr:ext cx="361950" cy="333375"/>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21</xdr:col>
      <xdr:colOff>85725</xdr:colOff>
      <xdr:row>22</xdr:row>
      <xdr:rowOff>9525</xdr:rowOff>
    </xdr:from>
    <xdr:ext cx="276225" cy="266700"/>
    <xdr:pic>
      <xdr:nvPicPr>
        <xdr:cNvPr id="2" name="image23.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xdr:row>
      <xdr:rowOff>0</xdr:rowOff>
    </xdr:from>
    <xdr:ext cx="200025" cy="200025"/>
    <xdr:pic>
      <xdr:nvPicPr>
        <xdr:cNvPr id="3" name="image2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78105</xdr:colOff>
      <xdr:row>0</xdr:row>
      <xdr:rowOff>0</xdr:rowOff>
    </xdr:from>
    <xdr:ext cx="3171825" cy="2905124"/>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1811655" y="0"/>
          <a:ext cx="3171825" cy="290512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139065</xdr:colOff>
      <xdr:row>0</xdr:row>
      <xdr:rowOff>0</xdr:rowOff>
    </xdr:from>
    <xdr:ext cx="1628775" cy="1638300"/>
    <xdr:pic>
      <xdr:nvPicPr>
        <xdr:cNvPr id="2" name="image2.jpg" descr="TDHCA logo_color.jpg"/>
        <xdr:cNvPicPr preferRelativeResize="0"/>
      </xdr:nvPicPr>
      <xdr:blipFill>
        <a:blip xmlns:r="http://schemas.openxmlformats.org/officeDocument/2006/relationships" r:embed="rId1" cstate="print"/>
        <a:stretch>
          <a:fillRect/>
        </a:stretch>
      </xdr:blipFill>
      <xdr:spPr>
        <a:xfrm>
          <a:off x="2318385" y="0"/>
          <a:ext cx="1628775" cy="16383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457200</xdr:colOff>
      <xdr:row>7</xdr:row>
      <xdr:rowOff>0</xdr:rowOff>
    </xdr:from>
    <xdr:ext cx="276225" cy="2381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457200</xdr:colOff>
      <xdr:row>7</xdr:row>
      <xdr:rowOff>0</xdr:rowOff>
    </xdr:from>
    <xdr:ext cx="276225" cy="238125"/>
    <xdr:pic>
      <xdr:nvPicPr>
        <xdr:cNvPr id="3"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438150</xdr:colOff>
      <xdr:row>56</xdr:row>
      <xdr:rowOff>0</xdr:rowOff>
    </xdr:from>
    <xdr:ext cx="257175" cy="219075"/>
    <xdr:pic>
      <xdr:nvPicPr>
        <xdr:cNvPr id="4" name="image1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438150</xdr:colOff>
      <xdr:row>60</xdr:row>
      <xdr:rowOff>0</xdr:rowOff>
    </xdr:from>
    <xdr:ext cx="276225" cy="209550"/>
    <xdr:pic>
      <xdr:nvPicPr>
        <xdr:cNvPr id="5" name="image1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0</xdr:colOff>
      <xdr:row>34</xdr:row>
      <xdr:rowOff>0</xdr:rowOff>
    </xdr:from>
    <xdr:ext cx="200025" cy="180975"/>
    <xdr:pic>
      <xdr:nvPicPr>
        <xdr:cNvPr id="6" name="image1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17</xdr:col>
      <xdr:colOff>123825</xdr:colOff>
      <xdr:row>131</xdr:row>
      <xdr:rowOff>180975</xdr:rowOff>
    </xdr:from>
    <xdr:ext cx="247650" cy="152400"/>
    <xdr:pic>
      <xdr:nvPicPr>
        <xdr:cNvPr id="2" name="image3.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295275</xdr:colOff>
      <xdr:row>88</xdr:row>
      <xdr:rowOff>142875</xdr:rowOff>
    </xdr:from>
    <xdr:ext cx="228600" cy="228600"/>
    <xdr:pic>
      <xdr:nvPicPr>
        <xdr:cNvPr id="3" name="image7.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123825</xdr:colOff>
      <xdr:row>6</xdr:row>
      <xdr:rowOff>19050</xdr:rowOff>
    </xdr:from>
    <xdr:ext cx="257175" cy="219075"/>
    <xdr:pic>
      <xdr:nvPicPr>
        <xdr:cNvPr id="4" name="image13.jpg" descr="ist2_4789587-paper-clip-icon.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304800</xdr:colOff>
      <xdr:row>142</xdr:row>
      <xdr:rowOff>0</xdr:rowOff>
    </xdr:from>
    <xdr:ext cx="198120" cy="205740"/>
    <xdr:pic>
      <xdr:nvPicPr>
        <xdr:cNvPr id="5" name="image3.jpg" descr="ist2_4789587-paper-clip-icon.jpg"/>
        <xdr:cNvPicPr preferRelativeResize="0"/>
      </xdr:nvPicPr>
      <xdr:blipFill>
        <a:blip xmlns:r="http://schemas.openxmlformats.org/officeDocument/2006/relationships" r:embed="rId1" cstate="print"/>
        <a:stretch>
          <a:fillRect/>
        </a:stretch>
      </xdr:blipFill>
      <xdr:spPr>
        <a:xfrm>
          <a:off x="5090160" y="21503640"/>
          <a:ext cx="198120" cy="205740"/>
        </a:xfrm>
        <a:prstGeom prst="rect">
          <a:avLst/>
        </a:prstGeom>
        <a:noFill/>
      </xdr:spPr>
    </xdr:pic>
    <xdr:clientData fLocksWithSheet="0"/>
  </xdr:oneCellAnchor>
  <xdr:oneCellAnchor>
    <xdr:from>
      <xdr:col>17</xdr:col>
      <xdr:colOff>0</xdr:colOff>
      <xdr:row>54</xdr:row>
      <xdr:rowOff>0</xdr:rowOff>
    </xdr:from>
    <xdr:ext cx="200025" cy="190500"/>
    <xdr:pic>
      <xdr:nvPicPr>
        <xdr:cNvPr id="6" name="image10.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118</xdr:row>
      <xdr:rowOff>0</xdr:rowOff>
    </xdr:from>
    <xdr:ext cx="200025" cy="190500"/>
    <xdr:pic>
      <xdr:nvPicPr>
        <xdr:cNvPr id="7" name="image6.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552450</xdr:colOff>
      <xdr:row>9</xdr:row>
      <xdr:rowOff>28575</xdr:rowOff>
    </xdr:from>
    <xdr:ext cx="257175" cy="228600"/>
    <xdr:pic>
      <xdr:nvPicPr>
        <xdr:cNvPr id="2" name="image1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200025</xdr:colOff>
      <xdr:row>66</xdr:row>
      <xdr:rowOff>95250</xdr:rowOff>
    </xdr:from>
    <xdr:ext cx="276225" cy="257175"/>
    <xdr:pic>
      <xdr:nvPicPr>
        <xdr:cNvPr id="4" name="image1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37</xdr:row>
      <xdr:rowOff>142875</xdr:rowOff>
    </xdr:from>
    <xdr:ext cx="304800" cy="257175"/>
    <xdr:pic>
      <xdr:nvPicPr>
        <xdr:cNvPr id="5"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6"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295275</xdr:colOff>
      <xdr:row>53</xdr:row>
      <xdr:rowOff>0</xdr:rowOff>
    </xdr:from>
    <xdr:ext cx="266700" cy="257175"/>
    <xdr:pic>
      <xdr:nvPicPr>
        <xdr:cNvPr id="7"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19050</xdr:colOff>
      <xdr:row>106</xdr:row>
      <xdr:rowOff>0</xdr:rowOff>
    </xdr:from>
    <xdr:ext cx="257175" cy="228600"/>
    <xdr:pic>
      <xdr:nvPicPr>
        <xdr:cNvPr id="8" name="image9.jpg" descr="ist2_4789587-paper-clip-icon.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200025</xdr:colOff>
      <xdr:row>73</xdr:row>
      <xdr:rowOff>95250</xdr:rowOff>
    </xdr:from>
    <xdr:ext cx="276225" cy="238125"/>
    <xdr:pic>
      <xdr:nvPicPr>
        <xdr:cNvPr id="9" name="image5.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3</xdr:row>
      <xdr:rowOff>0</xdr:rowOff>
    </xdr:from>
    <xdr:ext cx="219075" cy="219075"/>
    <xdr:pic>
      <xdr:nvPicPr>
        <xdr:cNvPr id="10" name="image9.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8</xdr:col>
      <xdr:colOff>0</xdr:colOff>
      <xdr:row>33</xdr:row>
      <xdr:rowOff>0</xdr:rowOff>
    </xdr:from>
    <xdr:ext cx="190500" cy="190500"/>
    <xdr:pic>
      <xdr:nvPicPr>
        <xdr:cNvPr id="11" name="image9.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0</xdr:colOff>
      <xdr:row>86</xdr:row>
      <xdr:rowOff>0</xdr:rowOff>
    </xdr:from>
    <xdr:ext cx="190500" cy="190500"/>
    <xdr:pic>
      <xdr:nvPicPr>
        <xdr:cNvPr id="12" name="image9.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590550</xdr:colOff>
      <xdr:row>38</xdr:row>
      <xdr:rowOff>190500</xdr:rowOff>
    </xdr:from>
    <xdr:ext cx="285750" cy="238125"/>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419100</xdr:colOff>
      <xdr:row>4</xdr:row>
      <xdr:rowOff>104775</xdr:rowOff>
    </xdr:from>
    <xdr:ext cx="352425" cy="285750"/>
    <xdr:pic>
      <xdr:nvPicPr>
        <xdr:cNvPr id="3" name="image9.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25</xdr:col>
      <xdr:colOff>152400</xdr:colOff>
      <xdr:row>135</xdr:row>
      <xdr:rowOff>19050</xdr:rowOff>
    </xdr:from>
    <xdr:ext cx="323850" cy="314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85725</xdr:colOff>
      <xdr:row>144</xdr:row>
      <xdr:rowOff>38100</xdr:rowOff>
    </xdr:from>
    <xdr:ext cx="323850" cy="304800"/>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16</xdr:col>
      <xdr:colOff>38100</xdr:colOff>
      <xdr:row>118</xdr:row>
      <xdr:rowOff>38100</xdr:rowOff>
    </xdr:from>
    <xdr:ext cx="381000" cy="3333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ebsoilsurvey.nrcs.usda.gov/app/WebSoilSurvey.aspx" TargetMode="External"/><Relationship Id="rId1" Type="http://schemas.openxmlformats.org/officeDocument/2006/relationships/hyperlink" Target="https://factfinder.census.gov/faces/nav/jsf/pages/searchresults.xhtml?refresh=t" TargetMode="Externa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texasattorneygeneral.gov/cpd/colonias" TargetMode="External"/><Relationship Id="rId7" Type="http://schemas.openxmlformats.org/officeDocument/2006/relationships/printerSettings" Target="../printerSettings/printerSettings11.bin"/><Relationship Id="rId2" Type="http://schemas.openxmlformats.org/officeDocument/2006/relationships/hyperlink" Target="http://www.txhighereddata.org/Interactive/Institutions.cfm" TargetMode="External"/><Relationship Id="rId1" Type="http://schemas.openxmlformats.org/officeDocument/2006/relationships/hyperlink" Target="http://www.dfps.state.tx.us/Child_Care/Search_Texas_Child_Care/ppFacilitySearchDayCare.asp" TargetMode="External"/><Relationship Id="rId6" Type="http://schemas.openxmlformats.org/officeDocument/2006/relationships/hyperlink" Target="http://www.tdhca.state.tx.us/multifamily/apply-for-funds.htm" TargetMode="External"/><Relationship Id="rId5" Type="http://schemas.openxmlformats.org/officeDocument/2006/relationships/hyperlink" Target="http://www.tdhca.state.tx.us/multifamily/apply-for-funds.htm" TargetMode="External"/><Relationship Id="rId4" Type="http://schemas.openxmlformats.org/officeDocument/2006/relationships/hyperlink" Target="http://www.twdb.texas.gov/financial/programs/EDAP/index.asp"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opportunityzones.hud.gov/resources/map"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3.bin"/><Relationship Id="rId1" Type="http://schemas.openxmlformats.org/officeDocument/2006/relationships/hyperlink" Target="https://www.tdhca.state.tx.us/program-services/ura/relocation.ht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ada.gov/regs2010/2010ADAStandards/2010ADAStandards.pdf"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sam.gov/portal/public/SAM" TargetMode="External"/><Relationship Id="rId1" Type="http://schemas.openxmlformats.org/officeDocument/2006/relationships/hyperlink" Target="http://fedgov.dnb.com/webform" TargetMode="External"/><Relationship Id="rId4" Type="http://schemas.openxmlformats.org/officeDocument/2006/relationships/drawing" Target="../drawings/drawing17.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52.bin"/><Relationship Id="rId1" Type="http://schemas.openxmlformats.org/officeDocument/2006/relationships/hyperlink" Target="http://www.tdhca.state.tx.us/program-services/environmental/index.htm" TargetMode="External"/></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00"/>
  <sheetViews>
    <sheetView workbookViewId="0">
      <selection activeCell="B14" sqref="B14"/>
    </sheetView>
  </sheetViews>
  <sheetFormatPr defaultColWidth="12.625" defaultRowHeight="15" customHeight="1" x14ac:dyDescent="0.2"/>
  <cols>
    <col min="1" max="1" width="23.125" customWidth="1"/>
    <col min="2" max="3" width="14.5" customWidth="1"/>
    <col min="4" max="4" width="25" customWidth="1"/>
    <col min="5" max="5" width="11.875" customWidth="1"/>
    <col min="6" max="6" width="12.625" customWidth="1"/>
    <col min="7" max="7" width="8.375" customWidth="1"/>
    <col min="8" max="8" width="9.125" customWidth="1"/>
    <col min="9" max="9" width="13.5" customWidth="1"/>
    <col min="10" max="10" width="14.375" customWidth="1"/>
    <col min="11" max="11" width="15.375" customWidth="1"/>
    <col min="12" max="12" width="13.625" customWidth="1"/>
    <col min="13" max="13" width="9.25" customWidth="1"/>
    <col min="14" max="14" width="26.75" customWidth="1"/>
    <col min="15" max="15" width="12.75" customWidth="1"/>
    <col min="16" max="16" width="17" customWidth="1"/>
    <col min="17" max="17" width="18.375" customWidth="1"/>
    <col min="18" max="18" width="15.25" customWidth="1"/>
    <col min="19" max="19" width="17.875" customWidth="1"/>
    <col min="20" max="20" width="18.875" customWidth="1"/>
    <col min="21" max="21" width="6.5" customWidth="1"/>
    <col min="22" max="22" width="7.875" customWidth="1"/>
    <col min="23" max="23" width="8.375" customWidth="1"/>
    <col min="24" max="24" width="8.75" customWidth="1"/>
    <col min="25" max="25" width="10" customWidth="1"/>
    <col min="26" max="26" width="4.875" customWidth="1"/>
    <col min="27" max="27" width="19.625" customWidth="1"/>
    <col min="28" max="28" width="11" customWidth="1"/>
    <col min="29" max="29" width="10" customWidth="1"/>
    <col min="30" max="30" width="22.25" customWidth="1"/>
    <col min="31" max="31" width="10.875" customWidth="1"/>
    <col min="32" max="32" width="9.25" customWidth="1"/>
    <col min="33" max="33" width="8.375" customWidth="1"/>
    <col min="34" max="34" width="11.875" customWidth="1"/>
    <col min="35" max="35" width="9.25" customWidth="1"/>
    <col min="36" max="36" width="11.75" customWidth="1"/>
    <col min="37" max="37" width="9.25" customWidth="1"/>
    <col min="38" max="38" width="15.375" customWidth="1"/>
    <col min="39" max="39" width="18.875" customWidth="1"/>
    <col min="40" max="40" width="18" customWidth="1"/>
    <col min="41" max="41" width="12.75" customWidth="1"/>
    <col min="42" max="42" width="35" customWidth="1"/>
    <col min="43" max="43" width="21.375" customWidth="1"/>
    <col min="44" max="44" width="25.875" customWidth="1"/>
    <col min="45" max="45" width="14.5" customWidth="1"/>
    <col min="46" max="46" width="11.875" customWidth="1"/>
    <col min="47" max="47" width="14.5" customWidth="1"/>
    <col min="48" max="48" width="24.5" customWidth="1"/>
    <col min="49" max="49" width="10.125" customWidth="1"/>
    <col min="50" max="50" width="17.875" customWidth="1"/>
    <col min="51" max="51" width="20.625" customWidth="1"/>
    <col min="52" max="52" width="21.875" customWidth="1"/>
    <col min="53" max="53" width="24" customWidth="1"/>
    <col min="54" max="54" width="25.75" customWidth="1"/>
    <col min="55" max="55" width="21.5" customWidth="1"/>
    <col min="56" max="56" width="24.125" customWidth="1"/>
    <col min="57" max="57" width="18" customWidth="1"/>
    <col min="58" max="58" width="20.625" customWidth="1"/>
    <col min="59" max="59" width="24" customWidth="1"/>
    <col min="60" max="60" width="26.625" customWidth="1"/>
    <col min="61" max="61" width="21.875" customWidth="1"/>
    <col min="62" max="62" width="23.125" customWidth="1"/>
    <col min="63" max="63" width="27.625" customWidth="1"/>
    <col min="64" max="64" width="24.125" customWidth="1"/>
    <col min="65" max="65" width="25" customWidth="1"/>
    <col min="66" max="66" width="11.75" customWidth="1"/>
    <col min="67" max="67" width="27.625" customWidth="1"/>
    <col min="68" max="68" width="21.375" customWidth="1"/>
    <col min="69" max="69" width="25" customWidth="1"/>
    <col min="70" max="70" width="14.5" customWidth="1"/>
    <col min="71" max="71" width="9.125" customWidth="1"/>
    <col min="72" max="72" width="12.625" customWidth="1"/>
    <col min="73" max="73" width="14.5" customWidth="1"/>
  </cols>
  <sheetData>
    <row r="1" spans="1:73" ht="1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2" t="s">
        <v>70</v>
      </c>
      <c r="BT1" s="3" t="s">
        <v>71</v>
      </c>
      <c r="BU1" s="4" t="s">
        <v>72</v>
      </c>
    </row>
    <row r="2" spans="1:73" ht="14.25" customHeight="1" x14ac:dyDescent="0.25">
      <c r="A2" s="5"/>
      <c r="B2" s="6"/>
      <c r="C2" s="6"/>
      <c r="D2" s="6"/>
      <c r="E2" s="6"/>
      <c r="F2" s="6"/>
      <c r="G2" s="7"/>
      <c r="H2" s="6"/>
      <c r="I2" s="6"/>
      <c r="J2" s="8">
        <f>'42. Dev Team'!B11</f>
        <v>0</v>
      </c>
      <c r="K2" s="8">
        <f>'42. Dev Team'!N11</f>
        <v>0</v>
      </c>
      <c r="L2" s="9"/>
      <c r="M2" s="8">
        <f>'42. Dev Team'!B191</f>
        <v>0</v>
      </c>
      <c r="N2" s="10" t="str">
        <f>IF('42. Dev Team'!AH28="yes", "Y", "N")</f>
        <v>N</v>
      </c>
      <c r="O2" s="8">
        <f>'42. Dev Team'!B51</f>
        <v>0</v>
      </c>
      <c r="P2" s="8" t="e">
        <f>'1a. Certifications'!#REF!</f>
        <v>#REF!</v>
      </c>
      <c r="Q2" s="8">
        <f>'7. Site Info Part I'!B7</f>
        <v>0</v>
      </c>
      <c r="R2" s="8">
        <f>'7. Site Info Part I'!R7</f>
        <v>0</v>
      </c>
      <c r="S2" s="8">
        <f>'7. Site Info Part I'!H9</f>
        <v>0</v>
      </c>
      <c r="T2" s="10">
        <f>'7. Site Info Part I'!E9</f>
        <v>0</v>
      </c>
      <c r="U2" s="11">
        <f>'7. Site Info Part I'!B9</f>
        <v>0</v>
      </c>
      <c r="V2" s="9"/>
      <c r="W2" s="6"/>
      <c r="X2" s="6"/>
      <c r="Y2" s="12" t="str">
        <f>HYPERLINK(Y3, "MAP")</f>
        <v>MAP</v>
      </c>
      <c r="Z2" s="10">
        <f>'11. Site Info Part III'!E8</f>
        <v>0</v>
      </c>
      <c r="AA2" s="10" t="str">
        <f>IF(AND('23. BldgUnit Config'!F22&lt;1, '23. BldgUnit Config'!H22&lt;1),"N", "Y")</f>
        <v>N</v>
      </c>
      <c r="AB2" s="10" t="str">
        <f>IF('17. Dev. Narr.'!E147&gt;0,"Y", "N")</f>
        <v>N</v>
      </c>
      <c r="AC2" s="10" t="str">
        <f>IF('17. Dev. Narr.'!T147&gt;0,"Y", "N")</f>
        <v>N</v>
      </c>
      <c r="AD2" s="13">
        <f>'30. Development Cost Schedule'!E194</f>
        <v>0</v>
      </c>
      <c r="AE2" s="11">
        <f>'24. Rent Schedule'!F79</f>
        <v>0</v>
      </c>
      <c r="AF2" s="11">
        <f>'24. Rent Schedule'!F55</f>
        <v>0</v>
      </c>
      <c r="AG2" s="11">
        <f>'24. Rent Schedule'!J55</f>
        <v>0</v>
      </c>
      <c r="AH2" s="14" t="e">
        <f>AG2/AF2</f>
        <v>#DIV/0!</v>
      </c>
      <c r="AI2" s="10">
        <f>'17. Dev. Narr.'!B6</f>
        <v>0</v>
      </c>
      <c r="AJ2" s="10" t="str">
        <f>IF('23. BldgUnit Config'!E7&gt;0,"SF",IF('23. BldgUnit Config'!J7&gt;0,"SRO",IF('23. BldgUnit Config'!S7&gt;0,"Duplex",IF('23. BldgUnit Config'!J9&gt;0,"4-plex",IF('23. BldgUnit Config'!M9&gt;0,"Garden",IF('23. BldgUnit Config'!S9&gt;0,"TH", IF('23. BldgUnit Config'!M7&gt;0, "Transitional","")))))))</f>
        <v/>
      </c>
      <c r="AK2" s="10" t="e">
        <f>SUMPRODUCT('23. BldgUnit Config'!I37:AD37,'23. BldgUnit Config'!I38:AD38)/'23. BldgUnit Config'!AE38</f>
        <v>#DIV/0!</v>
      </c>
      <c r="AL2" s="10">
        <f>'17. Dev. Narr.'!B16</f>
        <v>0</v>
      </c>
      <c r="AM2" s="15">
        <f>'17. Dev. Narr.'!K137</f>
        <v>0</v>
      </c>
      <c r="AN2" s="6"/>
      <c r="AO2" s="16" t="e">
        <f>AN2/AF2</f>
        <v>#DIV/0!</v>
      </c>
      <c r="AP2" s="15">
        <f>IF('17. Dev. Narr.'!K133&gt; 0, '17. Dev. Narr.'!K133,IF('17. Dev. Narr.'!K134&gt; 0, '17. Dev. Narr.'!K134, '17. Dev. Narr.'!K135))</f>
        <v>0</v>
      </c>
      <c r="AQ2" s="15">
        <f>'30. Development Cost Schedule'!C13</f>
        <v>0</v>
      </c>
      <c r="AR2" s="15">
        <f>SUM('30. Development Cost Schedule'!C33:C42)</f>
        <v>0</v>
      </c>
      <c r="AS2" s="16" t="e">
        <f>AR2/AF2</f>
        <v>#DIV/0!</v>
      </c>
      <c r="AT2" s="15">
        <f>'30. Development Cost Schedule'!C75</f>
        <v>0</v>
      </c>
      <c r="AU2" s="16" t="e">
        <f>AT2/AF2</f>
        <v>#DIV/0!</v>
      </c>
      <c r="AV2" s="15">
        <f>'30. Development Cost Schedule'!C65</f>
        <v>0</v>
      </c>
      <c r="AW2" s="15">
        <f>'30. Development Cost Schedule'!C66</f>
        <v>0</v>
      </c>
      <c r="AX2" s="15">
        <f>'30. Development Cost Schedule'!C103</f>
        <v>0</v>
      </c>
      <c r="AY2" s="15">
        <f>'30. Development Cost Schedule'!C104</f>
        <v>0</v>
      </c>
      <c r="AZ2" s="15">
        <f>'30. Development Cost Schedule'!C105</f>
        <v>0</v>
      </c>
      <c r="BA2" s="15">
        <f>'30. Development Cost Schedule'!C174+'30. Development Cost Schedule'!C175</f>
        <v>0</v>
      </c>
      <c r="BB2" s="15">
        <f>'30. Development Cost Schedule'!C176+'30. Development Cost Schedule'!C177</f>
        <v>0</v>
      </c>
      <c r="BC2" s="15">
        <f>'30. Development Cost Schedule'!C185</f>
        <v>0</v>
      </c>
      <c r="BD2" s="15" t="e">
        <f>BC2/AF2</f>
        <v>#DIV/0!</v>
      </c>
      <c r="BE2" s="17"/>
      <c r="BF2" s="17"/>
      <c r="BG2" s="17"/>
      <c r="BH2" s="17"/>
      <c r="BI2" s="16" t="e">
        <f>SUM('26. Annual Operating Expenses'!L11,'26. Annual Operating Expenses'!L18,'26. Annual Operating Expenses'!L28,'26. Annual Operating Expenses'!L36)/AF2</f>
        <v>#DIV/0!</v>
      </c>
      <c r="BJ2" s="16" t="e">
        <f>'26. Annual Operating Expenses'!L56/AF2</f>
        <v>#DIV/0!</v>
      </c>
      <c r="BK2" s="15">
        <f>'26. Annual Operating Expenses'!J46</f>
        <v>0</v>
      </c>
      <c r="BL2" s="17"/>
      <c r="BM2" s="17"/>
      <c r="BN2" s="6"/>
      <c r="BO2" s="6"/>
      <c r="BP2" s="6"/>
      <c r="BQ2" s="18">
        <f>IF(OR('31. Schedule of Sources'!AP8=1,'31. Schedule of Sources'!AP8="1st",'31. Schedule of Sources'!AP8="first"),'31. Schedule of Sources'!AB8,IF(OR('31. Schedule of Sources'!AP10=1,'31. Schedule of Sources'!AP10="1st",'31. Schedule of Sources'!AP10="first"),'31. Schedule of Sources'!AB10,IF(OR('31. Schedule of Sources'!AP11=1,'31. Schedule of Sources'!AP11="1st",'31. Schedule of Sources'!AP11="first"),'31. Schedule of Sources'!AB11,IF(OR('31. Schedule of Sources'!AP12=1,'31. Schedule of Sources'!AP12="1st",'31. Schedule of Sources'!AP12="first"),'31. Schedule of Sources'!AB12,IF(OR('31. Schedule of Sources'!AP13=1,'31. Schedule of Sources'!AP13="1st",'31. Schedule of Sources'!AP13="first"),'31. Schedule of Sources'!AB13,IF(OR('31. Schedule of Sources'!AP14=1,'31. Schedule of Sources'!AP14="1st",'31. Schedule of Sources'!AP14="first"),'31. Schedule of Sources'!AB14,IF(OR('31. Schedule of Sources'!AP15=1,'31. Schedule of Sources'!AP15="1st",'31. Schedule of Sources'!AP15="first"),'31. Schedule of Sources'!AB15,'31. Schedule of Sources'!AB16)))))))</f>
        <v>0</v>
      </c>
      <c r="BR2" s="19">
        <f>'31. Schedule of Sources'!AK18</f>
        <v>0</v>
      </c>
      <c r="BS2" s="10">
        <f>'31. Schedule of Sources'!A18</f>
        <v>0</v>
      </c>
      <c r="BT2" s="20">
        <f>'30. Development Cost Schedule'!C29</f>
        <v>0</v>
      </c>
      <c r="BU2" s="20">
        <f>'30. Development Cost Schedule'!C92</f>
        <v>0</v>
      </c>
    </row>
    <row r="3" spans="1:73" ht="14.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21" t="str">
        <f>CONCATENATE("http://maps.google.com/maps?hl=en&amp;tab=wl&amp;q=",'7. Site Info Part I'!B7, ", ",'7. Site Info Part I'!R7,", TX&amp;meta=")</f>
        <v>http://maps.google.com/maps?hl=en&amp;tab=wl&amp;q=, , TX&amp;meta=</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row>
    <row r="4" spans="1:73" ht="14.2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8"/>
      <c r="AW4" s="10"/>
      <c r="AX4" s="10"/>
      <c r="AY4" s="10"/>
      <c r="AZ4" s="10"/>
      <c r="BA4" s="10"/>
      <c r="BB4" s="10"/>
      <c r="BC4" s="10"/>
      <c r="BD4" s="10"/>
      <c r="BE4" s="10"/>
      <c r="BF4" s="10"/>
      <c r="BG4" s="10"/>
      <c r="BH4" s="10"/>
      <c r="BI4" s="10"/>
      <c r="BJ4" s="10"/>
      <c r="BK4" s="10"/>
      <c r="BL4" s="10"/>
      <c r="BM4" s="10"/>
      <c r="BN4" s="10"/>
      <c r="BO4" s="10"/>
      <c r="BP4" s="10"/>
      <c r="BQ4" s="10"/>
      <c r="BR4" s="10"/>
      <c r="BS4" s="10"/>
      <c r="BT4" s="10"/>
      <c r="BU4" s="10"/>
    </row>
    <row r="5" spans="1:73" ht="14.2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8"/>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73" ht="14.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8"/>
      <c r="AW6" s="10"/>
      <c r="AX6" s="10"/>
      <c r="AY6" s="10"/>
      <c r="AZ6" s="10"/>
      <c r="BA6" s="10"/>
      <c r="BB6" s="10"/>
      <c r="BC6" s="10"/>
      <c r="BD6" s="10"/>
      <c r="BE6" s="10"/>
      <c r="BF6" s="10"/>
      <c r="BG6" s="10"/>
      <c r="BH6" s="10"/>
      <c r="BI6" s="10"/>
      <c r="BJ6" s="10"/>
      <c r="BK6" s="10"/>
      <c r="BL6" s="10"/>
      <c r="BM6" s="10"/>
      <c r="BN6" s="10"/>
      <c r="BO6" s="10"/>
      <c r="BP6" s="10"/>
      <c r="BQ6" s="10"/>
      <c r="BR6" s="10"/>
      <c r="BS6" s="10"/>
      <c r="BT6" s="10"/>
      <c r="BU6" s="10"/>
    </row>
    <row r="7" spans="1:73" ht="14.2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row>
    <row r="8" spans="1:73" ht="14.2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row>
    <row r="9" spans="1:73" ht="14.25" customHeight="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row>
    <row r="10" spans="1:73"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row>
    <row r="11" spans="1:73" ht="14.2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row>
    <row r="12" spans="1:73" ht="14.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1:73"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row>
    <row r="14" spans="1:73" ht="14.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row>
    <row r="15" spans="1:73" ht="14.25"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ht="14.2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73" ht="14.25"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ht="14.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row>
    <row r="19" spans="1:73" ht="14.2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ht="14.25"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row>
    <row r="21" spans="1:73" ht="14.2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row>
    <row r="22" spans="1:73"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row>
    <row r="23" spans="1:73"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row>
    <row r="24" spans="1:73" ht="14.2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row>
    <row r="25" spans="1:73" ht="14.2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row>
    <row r="26" spans="1:73" ht="14.25"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row>
    <row r="27" spans="1:73" ht="14.2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row>
    <row r="28" spans="1:73" ht="14.2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row>
    <row r="29" spans="1:73" ht="14.2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row>
    <row r="30" spans="1:73" ht="14.2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row>
    <row r="31" spans="1:73" ht="14.2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row>
    <row r="32" spans="1:73" ht="14.2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row>
    <row r="33" spans="1:73" ht="14.2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row>
    <row r="34" spans="1:73" ht="14.2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row>
    <row r="35" spans="1:73" ht="14.2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row>
    <row r="36" spans="1:73" ht="14.2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row>
    <row r="37" spans="1:73" ht="14.2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row>
    <row r="38" spans="1:73" ht="14.2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row>
    <row r="39" spans="1:73" ht="14.2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row>
    <row r="40" spans="1:73" ht="14.2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row>
    <row r="41" spans="1:73" ht="14.2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row>
    <row r="42" spans="1:73" ht="14.2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row>
    <row r="43" spans="1:73" ht="14.2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row>
    <row r="44" spans="1:73" ht="14.2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row>
    <row r="45" spans="1:73" ht="14.2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row>
    <row r="46" spans="1:73" ht="14.2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row>
    <row r="47" spans="1:73" ht="14.2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row>
    <row r="48" spans="1:73" ht="14.2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row>
    <row r="49" spans="1:73" ht="14.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row>
    <row r="50" spans="1:73" ht="14.2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row>
    <row r="51" spans="1:73" ht="14.2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row>
    <row r="52" spans="1:73" ht="14.2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row>
    <row r="53" spans="1:73" ht="14.2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row>
    <row r="54" spans="1:73" ht="14.2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row>
    <row r="55" spans="1:73" ht="14.2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row>
    <row r="56" spans="1:73" ht="14.2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row>
    <row r="57" spans="1:73" ht="14.2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row>
    <row r="58" spans="1:73" ht="14.2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row>
    <row r="59" spans="1:73" ht="14.2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row>
    <row r="60" spans="1:73" ht="14.2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row>
    <row r="61" spans="1:73" ht="14.2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row>
    <row r="62" spans="1:73" ht="14.2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row>
    <row r="63" spans="1:73" ht="14.2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row>
    <row r="64" spans="1:73" ht="14.2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row>
    <row r="65" spans="1:73" ht="14.2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row>
    <row r="66" spans="1:73" ht="14.2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row>
    <row r="67" spans="1:73" ht="14.2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row>
    <row r="68" spans="1:73" ht="14.2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row>
    <row r="69" spans="1:73" ht="14.2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row>
    <row r="70" spans="1:73"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row>
    <row r="71" spans="1:73" ht="14.2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row>
    <row r="72" spans="1:73" ht="14.2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row>
    <row r="73" spans="1:73" ht="14.2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row>
    <row r="74" spans="1:73" ht="14.2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row>
    <row r="75" spans="1:73" ht="14.2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row>
    <row r="76" spans="1:73" ht="14.2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row>
    <row r="77" spans="1:73" ht="14.2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row>
    <row r="78" spans="1:73" ht="14.2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row>
    <row r="79" spans="1:73" ht="14.2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row>
    <row r="80" spans="1:73" ht="14.2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row>
    <row r="81" spans="1:73" ht="14.2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row>
    <row r="82" spans="1:73"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row>
    <row r="83" spans="1:73" ht="14.2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row>
    <row r="84" spans="1:73"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row>
    <row r="85" spans="1:73" ht="14.2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row>
    <row r="86" spans="1:73" ht="14.2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row>
    <row r="87" spans="1:73"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row>
    <row r="88" spans="1:73" ht="14.2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row>
    <row r="89" spans="1:73"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row>
    <row r="90" spans="1:73" ht="14.2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row>
    <row r="91" spans="1:73"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row>
    <row r="92" spans="1:73" ht="14.2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row>
    <row r="93" spans="1:73"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row>
    <row r="94" spans="1:73" ht="14.2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row>
    <row r="95" spans="1:73"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row>
    <row r="96" spans="1:73" ht="14.2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row>
    <row r="97" spans="1:7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row>
    <row r="98" spans="1:73" ht="14.2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row>
    <row r="99" spans="1:7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row>
    <row r="100" spans="1:73" ht="14.2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row>
    <row r="101" spans="1:73" ht="14.2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row>
    <row r="102" spans="1:73" ht="14.2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row>
    <row r="103" spans="1:73" ht="14.2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row>
    <row r="104" spans="1:73" ht="14.2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row>
    <row r="105" spans="1:73" ht="14.2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row>
    <row r="106" spans="1:73" ht="14.2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row>
    <row r="107" spans="1:73" ht="14.2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row>
    <row r="108" spans="1:73" ht="14.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row>
    <row r="109" spans="1:73" ht="14.2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row>
    <row r="110" spans="1:73" ht="14.2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row>
    <row r="111" spans="1:73" ht="14.2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row>
    <row r="112" spans="1:73" ht="14.2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row>
    <row r="113" spans="1:73" ht="14.2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row>
    <row r="114" spans="1:73" ht="14.2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row>
    <row r="115" spans="1:73" ht="14.2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row>
    <row r="116" spans="1:73" ht="14.2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row>
    <row r="117" spans="1:73" ht="14.2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row>
    <row r="118" spans="1:7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row>
    <row r="119" spans="1:73" ht="14.2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row>
    <row r="120" spans="1:73" ht="14.2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row>
    <row r="121" spans="1:7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row>
    <row r="122" spans="1:73" ht="14.2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row>
    <row r="123" spans="1:73" ht="14.2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row>
    <row r="124" spans="1:73" ht="14.2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row>
    <row r="125" spans="1:73" ht="14.2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row>
    <row r="126" spans="1:7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row>
    <row r="127" spans="1:73" ht="14.2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row>
    <row r="128" spans="1:73" ht="14.2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row>
    <row r="129" spans="1:73" ht="14.2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row>
    <row r="130" spans="1:7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row>
    <row r="131" spans="1:73" ht="14.2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row>
    <row r="132" spans="1:7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row>
    <row r="133" spans="1:7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row>
    <row r="134" spans="1:73" ht="14.2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row>
    <row r="135" spans="1:73" ht="14.2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row>
    <row r="136" spans="1:73" ht="14.2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row>
    <row r="137" spans="1:7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row>
    <row r="138" spans="1:73" ht="14.2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row>
    <row r="139" spans="1:7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row>
    <row r="140" spans="1:73" ht="14.2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row>
    <row r="141" spans="1:73" ht="14.2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row>
    <row r="142" spans="1:7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row>
    <row r="143" spans="1:73" ht="14.2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row>
    <row r="144" spans="1:7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row>
    <row r="145" spans="1:73" ht="14.2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row>
    <row r="146" spans="1:7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row>
    <row r="147" spans="1:73" ht="14.2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row>
    <row r="148" spans="1:7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row>
    <row r="149" spans="1:73" ht="14.2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row>
    <row r="150" spans="1:7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row>
    <row r="151" spans="1:73" ht="14.2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row>
    <row r="152" spans="1:7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row>
    <row r="153" spans="1:73" ht="14.2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row>
    <row r="154" spans="1:7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row>
    <row r="155" spans="1:73" ht="14.2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row>
    <row r="156" spans="1:73" ht="14.2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row>
    <row r="157" spans="1:73" ht="14.2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row>
    <row r="158" spans="1:73" ht="14.2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row>
    <row r="159" spans="1:73" ht="14.2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row>
    <row r="160" spans="1:73" ht="14.2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row>
    <row r="161" spans="1:73" ht="14.2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row>
    <row r="162" spans="1:73" ht="14.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row>
    <row r="163" spans="1:73" ht="14.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row>
    <row r="164" spans="1:73" ht="14.2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row>
    <row r="165" spans="1:73" ht="14.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row>
    <row r="166" spans="1:73" ht="14.2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row>
    <row r="167" spans="1:73"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row>
    <row r="168" spans="1:73" ht="14.2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row>
    <row r="169" spans="1:73" ht="14.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row>
    <row r="170" spans="1:73" ht="14.2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row>
    <row r="171" spans="1:73" ht="14.2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row>
    <row r="172" spans="1:73" ht="14.2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row>
    <row r="173" spans="1:7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row>
    <row r="174" spans="1:73" ht="14.2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row>
    <row r="175" spans="1:73" ht="14.2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row>
    <row r="176" spans="1:7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row>
    <row r="177" spans="1:73" ht="14.2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row>
    <row r="178" spans="1:73"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row>
    <row r="179" spans="1:73" ht="14.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row>
    <row r="180" spans="1:73"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row>
    <row r="181" spans="1:7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row>
    <row r="182" spans="1:73" ht="14.2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row>
    <row r="183" spans="1:73" ht="14.2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row>
    <row r="184" spans="1:73"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row>
    <row r="185" spans="1:7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row>
    <row r="186" spans="1:73" ht="14.2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row>
    <row r="187" spans="1:7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row>
    <row r="188" spans="1:7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row>
    <row r="189" spans="1:73" ht="14.2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row>
    <row r="190" spans="1:73" ht="14.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row>
    <row r="191" spans="1:73" ht="14.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row>
    <row r="192" spans="1:7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row>
    <row r="193" spans="1:73" ht="14.2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row>
    <row r="194" spans="1:7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row>
    <row r="195" spans="1:73" ht="14.2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row>
    <row r="196" spans="1:73" ht="14.2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row>
    <row r="197" spans="1:7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row>
    <row r="198" spans="1:73" ht="14.2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row>
    <row r="199" spans="1:7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row>
    <row r="200" spans="1:73" ht="14.2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row>
    <row r="201" spans="1:7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row>
    <row r="202" spans="1:73" ht="14.2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row>
    <row r="203" spans="1:7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row>
    <row r="204" spans="1:73" ht="14.2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row>
    <row r="205" spans="1:7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row>
    <row r="206" spans="1:73" ht="14.2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row>
    <row r="207" spans="1:7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row>
    <row r="208" spans="1:73" ht="14.2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row>
    <row r="209" spans="1:7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row>
    <row r="210" spans="1:73" ht="14.2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row>
    <row r="211" spans="1:73" ht="14.2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row>
    <row r="212" spans="1:73" ht="14.2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row>
    <row r="213" spans="1:73" ht="14.2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row>
    <row r="214" spans="1:73" ht="14.2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row>
    <row r="215" spans="1:73" ht="14.2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row>
    <row r="216" spans="1:73" ht="14.2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row>
    <row r="217" spans="1:73" ht="14.2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row>
    <row r="218" spans="1:73" ht="14.2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row>
    <row r="219" spans="1:73" ht="14.2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row>
    <row r="220" spans="1:73" ht="14.2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row>
    <row r="221" spans="1:73"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row>
    <row r="222" spans="1:73"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row>
    <row r="223" spans="1:73"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row>
    <row r="224" spans="1:73"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row>
    <row r="225" spans="1:73"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row>
    <row r="226" spans="1:73"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row>
    <row r="227" spans="1:73"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row>
    <row r="228" spans="1:7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row>
    <row r="229" spans="1:73"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row>
    <row r="230" spans="1:73"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row>
    <row r="231" spans="1:7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row>
    <row r="232" spans="1:73"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row>
    <row r="233" spans="1:73"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row>
    <row r="234" spans="1:73"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row>
    <row r="235" spans="1:73"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row>
    <row r="236" spans="1:7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row>
    <row r="237" spans="1:73"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73"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row>
    <row r="239" spans="1:73"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row>
    <row r="240" spans="1:7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row>
    <row r="241" spans="1:73"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row>
    <row r="242" spans="1:7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row>
    <row r="243" spans="1:7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row>
    <row r="244" spans="1:73"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row>
    <row r="245" spans="1:73"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row>
    <row r="246" spans="1:73"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row>
    <row r="247" spans="1:7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row>
    <row r="248" spans="1:73"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row>
    <row r="249" spans="1:7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row>
    <row r="250" spans="1:73"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row>
    <row r="251" spans="1:73"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7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row>
    <row r="253" spans="1:73"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row>
    <row r="254" spans="1:7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row>
    <row r="255" spans="1:73"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row>
    <row r="256" spans="1:7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row>
    <row r="257" spans="1:73"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row>
    <row r="258" spans="1:7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row>
    <row r="259" spans="1:73"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row>
    <row r="260" spans="1:7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row>
    <row r="261" spans="1:73"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row>
    <row r="262" spans="1:7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row>
    <row r="263" spans="1:73"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row>
    <row r="264" spans="1:7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73"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row>
    <row r="266" spans="1:73"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row>
    <row r="267" spans="1:73"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row>
    <row r="268" spans="1:73"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row>
    <row r="269" spans="1:73"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row>
    <row r="270" spans="1:73"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row>
    <row r="271" spans="1:73"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row>
    <row r="272" spans="1:73"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row>
    <row r="273" spans="1:73"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73"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row>
    <row r="275" spans="1:73"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row>
    <row r="276" spans="1:73"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row>
    <row r="277" spans="1:73"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row>
    <row r="278" spans="1:73"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row>
    <row r="279" spans="1:73"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row>
    <row r="280" spans="1:73"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row>
    <row r="281" spans="1:73"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row>
    <row r="282" spans="1:73"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row>
    <row r="283" spans="1:7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row>
    <row r="284" spans="1:73"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row>
    <row r="285" spans="1:73"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row>
    <row r="286" spans="1:7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row>
    <row r="287" spans="1:73"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row>
    <row r="288" spans="1:73"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row>
    <row r="289" spans="1:73"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row>
    <row r="290" spans="1:73"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row>
    <row r="291" spans="1:7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row>
    <row r="292" spans="1:73"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row>
    <row r="293" spans="1:73"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row>
    <row r="294" spans="1:73"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row>
    <row r="295" spans="1:7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row>
    <row r="296" spans="1:73"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row>
    <row r="297" spans="1:7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row>
    <row r="298" spans="1:7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row>
    <row r="299" spans="1:73"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row>
    <row r="300" spans="1:73"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row>
    <row r="301" spans="1:73"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row>
    <row r="302" spans="1:7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row>
    <row r="303" spans="1:73"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row>
    <row r="304" spans="1:7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row>
    <row r="305" spans="1:73"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row>
    <row r="306" spans="1:73"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row>
    <row r="307" spans="1:7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row>
    <row r="308" spans="1:73"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row>
    <row r="309" spans="1:7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row>
    <row r="310" spans="1:73"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row>
    <row r="311" spans="1:7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row>
    <row r="312" spans="1:73"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row>
    <row r="313" spans="1:7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row>
    <row r="314" spans="1:73"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row>
    <row r="315" spans="1:7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row>
    <row r="316" spans="1:73"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row>
    <row r="317" spans="1:7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row>
    <row r="318" spans="1:73"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row>
    <row r="319" spans="1:7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row>
    <row r="320" spans="1:73"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row>
    <row r="321" spans="1:73"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row>
    <row r="322" spans="1:73"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row>
    <row r="323" spans="1:73"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row>
    <row r="324" spans="1:73"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row>
    <row r="325" spans="1:73"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row>
    <row r="326" spans="1:73"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row>
    <row r="327" spans="1:73"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row>
    <row r="328" spans="1:73"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row>
    <row r="329" spans="1:73"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row>
    <row r="330" spans="1:73"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row>
    <row r="331" spans="1:73"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row>
    <row r="332" spans="1:73"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row>
    <row r="333" spans="1:73"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row>
    <row r="334" spans="1:73"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row>
    <row r="335" spans="1:73"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row>
    <row r="336" spans="1:73"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row>
    <row r="337" spans="1:73"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row>
    <row r="338" spans="1:7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row>
    <row r="339" spans="1:73"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row>
    <row r="340" spans="1:73"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row>
    <row r="341" spans="1:7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row>
    <row r="342" spans="1:73"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row>
    <row r="343" spans="1:73"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row>
    <row r="344" spans="1:73"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row>
    <row r="345" spans="1:73"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row>
    <row r="346" spans="1:7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row>
    <row r="347" spans="1:73"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row>
    <row r="348" spans="1:73"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row>
    <row r="349" spans="1:73"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row>
    <row r="350" spans="1:7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row>
    <row r="351" spans="1:73"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row>
    <row r="352" spans="1:7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row>
    <row r="353" spans="1:7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row>
    <row r="354" spans="1:73"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row>
    <row r="355" spans="1:73"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row>
    <row r="356" spans="1:73"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row>
    <row r="357" spans="1:7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row>
    <row r="358" spans="1:73"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row>
    <row r="359" spans="1:7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row>
    <row r="360" spans="1:73"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row>
    <row r="361" spans="1:73"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row>
    <row r="362" spans="1:7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row>
    <row r="363" spans="1:73"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row>
    <row r="364" spans="1:7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row>
    <row r="365" spans="1:73"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row>
    <row r="366" spans="1:7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row>
    <row r="367" spans="1:73"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row>
    <row r="368" spans="1:7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row>
    <row r="369" spans="1:73"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row>
    <row r="370" spans="1:7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row>
    <row r="371" spans="1:73"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row>
    <row r="372" spans="1:7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row>
    <row r="373" spans="1:73"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row>
    <row r="374" spans="1:7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row>
    <row r="375" spans="1:73"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row>
    <row r="376" spans="1:73"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row>
    <row r="377" spans="1:73"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row>
    <row r="378" spans="1:73"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row>
    <row r="379" spans="1:73"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row>
    <row r="380" spans="1:73"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row>
    <row r="381" spans="1:73"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row>
    <row r="382" spans="1:73"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row>
    <row r="383" spans="1:73"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row>
    <row r="384" spans="1:73"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row>
    <row r="385" spans="1:73"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row>
    <row r="386" spans="1:73"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row>
    <row r="387" spans="1:73"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row>
    <row r="388" spans="1:73"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row>
    <row r="389" spans="1:73"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row>
    <row r="390" spans="1:73"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row>
    <row r="391" spans="1:73"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row>
    <row r="392" spans="1:73"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row>
    <row r="393" spans="1:7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row>
    <row r="394" spans="1:73"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row>
    <row r="395" spans="1:73"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row>
    <row r="396" spans="1:7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row>
    <row r="397" spans="1:73"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row>
    <row r="398" spans="1:73"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row>
    <row r="399" spans="1:73"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row>
    <row r="400" spans="1:73"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row>
    <row r="401" spans="1:7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row>
    <row r="402" spans="1:73"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row>
    <row r="403" spans="1:73"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row>
    <row r="404" spans="1:73"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row>
    <row r="405" spans="1:7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row>
    <row r="406" spans="1:73"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row>
    <row r="407" spans="1:7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row>
    <row r="408" spans="1:7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row>
    <row r="409" spans="1:73"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row>
    <row r="410" spans="1:73"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row>
    <row r="411" spans="1:73"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row>
    <row r="412" spans="1:7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row>
    <row r="413" spans="1:73"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row>
    <row r="414" spans="1:7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row>
    <row r="415" spans="1:73"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row>
    <row r="416" spans="1:73"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row>
    <row r="417" spans="1:7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row>
    <row r="418" spans="1:73"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row>
    <row r="419" spans="1:7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row>
    <row r="420" spans="1:73"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row>
    <row r="421" spans="1:7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row>
    <row r="422" spans="1:73"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row>
    <row r="423" spans="1:7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row>
    <row r="424" spans="1:73"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row>
    <row r="425" spans="1:7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row>
    <row r="426" spans="1:73"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row>
    <row r="427" spans="1:7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row>
    <row r="428" spans="1:73"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row>
    <row r="429" spans="1:7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row>
    <row r="430" spans="1:73"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row>
    <row r="431" spans="1:73"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row>
    <row r="432" spans="1:73"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row>
    <row r="433" spans="1:73"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row>
    <row r="434" spans="1:73"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row>
    <row r="435" spans="1:73"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row>
    <row r="436" spans="1:73"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row>
    <row r="437" spans="1:73"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row>
    <row r="438" spans="1:73"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row>
    <row r="439" spans="1:73"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row>
    <row r="440" spans="1:73"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row>
    <row r="441" spans="1:73"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row>
    <row r="442" spans="1:73"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row>
    <row r="443" spans="1:73"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row>
    <row r="444" spans="1:73"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row>
    <row r="445" spans="1:73"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row>
    <row r="446" spans="1:73"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row>
    <row r="447" spans="1:73"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row>
    <row r="448" spans="1:7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row>
    <row r="449" spans="1:73"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row>
    <row r="450" spans="1:73"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row>
    <row r="451" spans="1:7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row>
    <row r="452" spans="1:73"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row>
    <row r="453" spans="1:73"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row>
    <row r="454" spans="1:73"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row>
    <row r="455" spans="1:73"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row>
    <row r="456" spans="1:7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row>
    <row r="457" spans="1:73"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row>
    <row r="458" spans="1:73"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row>
    <row r="459" spans="1:73"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row>
    <row r="460" spans="1:7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row>
    <row r="461" spans="1:73"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row>
    <row r="462" spans="1:7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row>
    <row r="463" spans="1:7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row>
    <row r="464" spans="1:73"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row>
    <row r="465" spans="1:73"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row>
    <row r="466" spans="1:73"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row>
    <row r="467" spans="1:7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row>
    <row r="468" spans="1:73"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row>
    <row r="469" spans="1:7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row>
    <row r="470" spans="1:73"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row>
    <row r="471" spans="1:73"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row>
    <row r="472" spans="1:7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row>
    <row r="473" spans="1:73"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row>
    <row r="474" spans="1:7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row>
    <row r="475" spans="1:73"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row>
    <row r="476" spans="1:7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row>
    <row r="477" spans="1:73"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row>
    <row r="478" spans="1:7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row>
    <row r="479" spans="1:73"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row>
    <row r="480" spans="1:7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row>
    <row r="481" spans="1:73"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row>
    <row r="482" spans="1:7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row>
    <row r="483" spans="1:73"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row>
    <row r="484" spans="1:7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row>
    <row r="485" spans="1:73"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row>
    <row r="486" spans="1:73"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row>
    <row r="487" spans="1:73"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row>
    <row r="488" spans="1:73"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row>
    <row r="489" spans="1:73"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row>
    <row r="490" spans="1:73"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row>
    <row r="491" spans="1:73"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row>
    <row r="492" spans="1:73"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row>
    <row r="493" spans="1:73"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row>
    <row r="494" spans="1:73"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row>
    <row r="495" spans="1:73"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row>
    <row r="496" spans="1:73"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row>
    <row r="497" spans="1:73"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row>
    <row r="498" spans="1:73"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row>
    <row r="499" spans="1:73"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row>
    <row r="500" spans="1:73"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row>
    <row r="501" spans="1:73"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row>
    <row r="502" spans="1:73"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row>
    <row r="503" spans="1:7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row>
    <row r="504" spans="1:73"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row>
    <row r="505" spans="1:73"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row>
    <row r="506" spans="1:7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row>
    <row r="507" spans="1:73"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row>
    <row r="508" spans="1:73"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row>
    <row r="509" spans="1:73"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row>
    <row r="510" spans="1:73"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row>
    <row r="511" spans="1:7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row>
    <row r="512" spans="1:73"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row>
    <row r="513" spans="1:73"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row>
    <row r="514" spans="1:73"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row>
    <row r="515" spans="1:7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row>
    <row r="516" spans="1:73"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row>
    <row r="517" spans="1:7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row>
    <row r="518" spans="1:7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row>
    <row r="519" spans="1:73"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row>
    <row r="520" spans="1:73"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row>
    <row r="521" spans="1:73"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row>
    <row r="522" spans="1:7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row>
    <row r="523" spans="1:73"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row>
    <row r="524" spans="1:7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row>
    <row r="525" spans="1:73"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row>
    <row r="526" spans="1:73"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row>
    <row r="527" spans="1:7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row>
    <row r="528" spans="1:73"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row>
    <row r="529" spans="1:7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row>
    <row r="530" spans="1:73"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row>
    <row r="531" spans="1:7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row>
    <row r="532" spans="1:73"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row>
    <row r="533" spans="1:7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row>
    <row r="534" spans="1:73"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row>
    <row r="535" spans="1:7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row>
    <row r="536" spans="1:73"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row>
    <row r="537" spans="1:7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row>
    <row r="538" spans="1:73"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row>
    <row r="539" spans="1:7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row>
    <row r="540" spans="1:73"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row>
    <row r="541" spans="1:73"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row>
    <row r="542" spans="1:73"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row>
    <row r="543" spans="1:73"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row>
    <row r="544" spans="1:73"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row>
    <row r="545" spans="1:73"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row>
    <row r="546" spans="1:73"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row>
    <row r="547" spans="1:73"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row>
    <row r="548" spans="1:73"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row>
    <row r="549" spans="1:73"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row>
    <row r="550" spans="1:73"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row>
    <row r="551" spans="1:73"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row>
    <row r="552" spans="1:73"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row>
    <row r="553" spans="1:73"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row>
    <row r="554" spans="1:73"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row>
    <row r="555" spans="1:73"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row>
    <row r="556" spans="1:73"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row>
    <row r="557" spans="1:73"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row>
    <row r="558" spans="1:7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row>
    <row r="559" spans="1:73"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row>
    <row r="560" spans="1:73"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row>
    <row r="561" spans="1:7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row>
    <row r="562" spans="1:73"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row>
    <row r="563" spans="1:73"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row>
    <row r="564" spans="1:73"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row>
    <row r="565" spans="1:73"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row>
    <row r="566" spans="1:7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row>
    <row r="567" spans="1:73"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row>
    <row r="568" spans="1:73"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row>
    <row r="569" spans="1:73"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row>
    <row r="570" spans="1:7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row>
    <row r="571" spans="1:73"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row>
    <row r="572" spans="1:7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row>
    <row r="573" spans="1:7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row>
    <row r="574" spans="1:73"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row>
    <row r="575" spans="1:73"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row>
    <row r="576" spans="1:73"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row>
    <row r="577" spans="1:7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row>
    <row r="578" spans="1:73"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row>
    <row r="579" spans="1:7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row>
    <row r="580" spans="1:73"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row>
    <row r="581" spans="1:73"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row>
    <row r="582" spans="1:7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row>
    <row r="583" spans="1:73"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row>
    <row r="584" spans="1:7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row>
    <row r="585" spans="1:73"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row>
    <row r="586" spans="1:7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row>
    <row r="587" spans="1:73"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row>
    <row r="588" spans="1:7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row>
    <row r="589" spans="1:73"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row>
    <row r="590" spans="1:7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row>
    <row r="591" spans="1:73"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row>
    <row r="592" spans="1:7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row>
    <row r="593" spans="1:73"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row>
    <row r="594" spans="1:7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row>
    <row r="595" spans="1:73"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row>
    <row r="596" spans="1:73"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row>
    <row r="597" spans="1:73"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row>
    <row r="598" spans="1:73"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row>
    <row r="599" spans="1:73"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row>
    <row r="600" spans="1:73"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row>
    <row r="601" spans="1:73"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row>
    <row r="602" spans="1:73"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row>
    <row r="603" spans="1:73"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row>
    <row r="604" spans="1:73"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row>
    <row r="605" spans="1:73"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row>
    <row r="606" spans="1:73"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row>
    <row r="607" spans="1:73"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row>
    <row r="608" spans="1:73"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row>
    <row r="609" spans="1:73"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row>
    <row r="610" spans="1:73"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row>
    <row r="611" spans="1:73"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row>
    <row r="612" spans="1:73"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row>
    <row r="613" spans="1:7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row>
    <row r="614" spans="1:73"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row>
    <row r="615" spans="1:73"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row>
    <row r="616" spans="1:7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row>
    <row r="617" spans="1:73"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row>
    <row r="618" spans="1:73"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row>
    <row r="619" spans="1:73"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row>
    <row r="620" spans="1:73"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row>
    <row r="621" spans="1:7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row>
    <row r="622" spans="1:73"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row>
    <row r="623" spans="1:73"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row>
    <row r="624" spans="1:73"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row>
    <row r="625" spans="1:7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row>
    <row r="626" spans="1:73"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row>
    <row r="627" spans="1:7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row>
    <row r="628" spans="1:7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row>
    <row r="629" spans="1:73"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row>
    <row r="630" spans="1:73"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row>
    <row r="631" spans="1:73"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row>
    <row r="632" spans="1:7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row>
    <row r="633" spans="1:73"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row>
    <row r="634" spans="1:7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row>
    <row r="635" spans="1:73"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row>
    <row r="636" spans="1:73"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row>
    <row r="637" spans="1:7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row>
    <row r="638" spans="1:73"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row>
    <row r="639" spans="1:7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row>
    <row r="640" spans="1:73"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row>
    <row r="641" spans="1:7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row>
    <row r="642" spans="1:73"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row>
    <row r="643" spans="1:7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row>
    <row r="644" spans="1:73"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row>
    <row r="645" spans="1:7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row>
    <row r="646" spans="1:73"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row>
    <row r="647" spans="1:7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row>
    <row r="648" spans="1:73"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row>
    <row r="649" spans="1:7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row>
    <row r="650" spans="1:73"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row>
    <row r="651" spans="1:73"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row>
    <row r="652" spans="1:73"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row>
    <row r="653" spans="1:73"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row>
    <row r="654" spans="1:73"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row>
    <row r="655" spans="1:73"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row>
    <row r="656" spans="1:73"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row>
    <row r="657" spans="1:73"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row>
    <row r="658" spans="1:73"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row>
    <row r="659" spans="1:73"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row>
    <row r="660" spans="1:73"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row>
    <row r="661" spans="1:73"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row>
    <row r="662" spans="1:73"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row>
    <row r="663" spans="1:73"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row>
    <row r="664" spans="1:73"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row>
    <row r="665" spans="1:73"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row>
    <row r="666" spans="1:73"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row>
    <row r="667" spans="1:73"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row>
    <row r="668" spans="1:7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row>
    <row r="669" spans="1:73"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row>
    <row r="670" spans="1:73"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row>
    <row r="671" spans="1:7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row>
    <row r="672" spans="1:73"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row>
    <row r="673" spans="1:73"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row>
    <row r="674" spans="1:73"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row>
    <row r="675" spans="1:73"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row>
    <row r="676" spans="1:7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row>
    <row r="677" spans="1:73"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row>
    <row r="678" spans="1:73"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row>
    <row r="679" spans="1:73"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row>
    <row r="680" spans="1:7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row>
    <row r="681" spans="1:73"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row>
    <row r="682" spans="1:7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row>
    <row r="683" spans="1:7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row>
    <row r="684" spans="1:73"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row>
    <row r="685" spans="1:73"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row>
    <row r="686" spans="1:73"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row>
    <row r="687" spans="1:7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row>
    <row r="688" spans="1:73"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row>
    <row r="689" spans="1:7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row>
    <row r="690" spans="1:73"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row>
    <row r="691" spans="1:73"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row>
    <row r="692" spans="1:7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row>
    <row r="693" spans="1:73"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row>
    <row r="694" spans="1:7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row>
    <row r="695" spans="1:73"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row>
    <row r="696" spans="1:7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row>
    <row r="697" spans="1:73"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row>
    <row r="698" spans="1:7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row>
    <row r="699" spans="1:73"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row>
    <row r="700" spans="1:7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row>
    <row r="701" spans="1:73"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row>
    <row r="702" spans="1:7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row>
    <row r="703" spans="1:73"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row>
    <row r="704" spans="1:7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row>
    <row r="705" spans="1:73"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row>
    <row r="706" spans="1:73"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row>
    <row r="707" spans="1:73"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row>
    <row r="708" spans="1:73"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row>
    <row r="709" spans="1:73"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row>
    <row r="710" spans="1:73"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row>
    <row r="711" spans="1:73"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row>
    <row r="712" spans="1:73"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row>
    <row r="713" spans="1:73"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row>
    <row r="714" spans="1:73"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row>
    <row r="715" spans="1:73"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row>
    <row r="716" spans="1:73"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row>
    <row r="717" spans="1:73"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row>
    <row r="718" spans="1:73"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row>
    <row r="719" spans="1:73"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row>
    <row r="720" spans="1:73"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row>
    <row r="721" spans="1:73"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row>
    <row r="722" spans="1:73"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row>
    <row r="723" spans="1:7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row>
    <row r="724" spans="1:73"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row>
    <row r="725" spans="1:73"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row>
    <row r="726" spans="1:7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row>
    <row r="727" spans="1:73"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row>
    <row r="728" spans="1:73"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row>
    <row r="729" spans="1:73"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row>
    <row r="730" spans="1:73"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row>
    <row r="731" spans="1:7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row>
    <row r="732" spans="1:73"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row>
    <row r="733" spans="1:73"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row>
    <row r="734" spans="1:73"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row>
    <row r="735" spans="1:7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row>
    <row r="736" spans="1:73"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row>
    <row r="737" spans="1:7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row>
    <row r="738" spans="1:7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row>
    <row r="739" spans="1:73"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row>
    <row r="740" spans="1:73"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row>
    <row r="741" spans="1:73"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row>
    <row r="742" spans="1:7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row>
    <row r="743" spans="1:73"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row>
    <row r="744" spans="1:7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row>
    <row r="745" spans="1:73"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row>
    <row r="746" spans="1:73"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row>
    <row r="747" spans="1:7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row>
    <row r="748" spans="1:73"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row>
    <row r="749" spans="1:7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row>
    <row r="750" spans="1:73"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row>
    <row r="751" spans="1:7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row>
    <row r="752" spans="1:73"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row>
    <row r="753" spans="1:7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row>
    <row r="754" spans="1:73"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row>
    <row r="755" spans="1:7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row>
    <row r="756" spans="1:73"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row>
    <row r="757" spans="1:7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row>
    <row r="758" spans="1:73"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row>
    <row r="759" spans="1:7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row>
    <row r="760" spans="1:73"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row>
    <row r="761" spans="1:73"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row>
    <row r="762" spans="1:73"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row>
    <row r="763" spans="1:73"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row>
    <row r="764" spans="1:73"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row>
    <row r="765" spans="1:73"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row>
    <row r="766" spans="1:73"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row>
    <row r="767" spans="1:73"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row>
    <row r="768" spans="1:73"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row>
    <row r="769" spans="1:73"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row>
    <row r="770" spans="1:73"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row>
    <row r="771" spans="1:73"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row>
    <row r="772" spans="1:73"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row>
    <row r="773" spans="1:73"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row>
    <row r="774" spans="1:73"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row>
    <row r="775" spans="1:73"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row>
    <row r="776" spans="1:73"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row>
    <row r="777" spans="1:73"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row>
    <row r="778" spans="1:7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row>
    <row r="779" spans="1:73"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row>
    <row r="780" spans="1:73"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row>
    <row r="781" spans="1:7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row>
    <row r="782" spans="1:73"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row>
    <row r="783" spans="1:73"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row>
    <row r="784" spans="1:73"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row>
    <row r="785" spans="1:73"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row>
    <row r="786" spans="1:7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row>
    <row r="787" spans="1:73"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row>
    <row r="788" spans="1:73"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row>
    <row r="789" spans="1:73"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row>
    <row r="790" spans="1:7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row>
    <row r="791" spans="1:73"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row>
    <row r="792" spans="1:7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row>
    <row r="793" spans="1:7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row>
    <row r="794" spans="1:73"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row>
    <row r="795" spans="1:73"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row>
    <row r="796" spans="1:73"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row>
    <row r="797" spans="1:7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row>
    <row r="798" spans="1:73"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row>
    <row r="799" spans="1:7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row>
    <row r="800" spans="1:73"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row>
    <row r="801" spans="1:73"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row>
    <row r="802" spans="1:7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row>
    <row r="803" spans="1:73"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row>
    <row r="804" spans="1:7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row>
    <row r="805" spans="1:73"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row>
    <row r="806" spans="1:7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row>
    <row r="807" spans="1:73"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row>
    <row r="808" spans="1:7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row>
    <row r="809" spans="1:73"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row>
    <row r="810" spans="1:7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row>
    <row r="811" spans="1:73"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row>
    <row r="812" spans="1:7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row>
    <row r="813" spans="1:73"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row>
    <row r="814" spans="1:7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row>
    <row r="815" spans="1:73"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row>
    <row r="816" spans="1:73"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row>
    <row r="817" spans="1:73"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row>
    <row r="818" spans="1:73"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row>
    <row r="819" spans="1:73"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row>
    <row r="820" spans="1:73"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row>
    <row r="821" spans="1:73"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row>
    <row r="822" spans="1:73"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row>
    <row r="823" spans="1:73"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row>
    <row r="824" spans="1:73"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row>
    <row r="825" spans="1:73"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row>
    <row r="826" spans="1:73"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row>
    <row r="827" spans="1:73"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row>
    <row r="828" spans="1:73"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row>
    <row r="829" spans="1:73"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row>
    <row r="830" spans="1:73"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row>
    <row r="831" spans="1:73"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row>
    <row r="832" spans="1:73"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row>
    <row r="833" spans="1:7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row>
    <row r="834" spans="1:73"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row>
    <row r="835" spans="1:73"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row>
    <row r="836" spans="1:7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row>
    <row r="837" spans="1:73"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row>
    <row r="838" spans="1:73"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row>
    <row r="839" spans="1:73"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row>
    <row r="840" spans="1:73"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row>
    <row r="841" spans="1:7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row>
    <row r="842" spans="1:73"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row>
    <row r="843" spans="1:73"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row>
    <row r="844" spans="1:73"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row>
    <row r="845" spans="1:7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row>
    <row r="846" spans="1:73"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row>
    <row r="847" spans="1:7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row>
    <row r="848" spans="1:7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row>
    <row r="849" spans="1:73"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row>
    <row r="850" spans="1:73"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row>
    <row r="851" spans="1:73"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row>
    <row r="852" spans="1:7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row>
    <row r="853" spans="1:73"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row>
    <row r="854" spans="1:7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row>
    <row r="855" spans="1:73"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row>
    <row r="856" spans="1:73"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row>
    <row r="857" spans="1:7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row>
    <row r="858" spans="1:73"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row>
    <row r="859" spans="1:7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row>
    <row r="860" spans="1:73"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row>
    <row r="861" spans="1:7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row>
    <row r="862" spans="1:73"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row>
    <row r="863" spans="1:7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row>
    <row r="864" spans="1:73"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row>
    <row r="865" spans="1:7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row>
    <row r="866" spans="1:73"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row>
    <row r="867" spans="1:7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row>
    <row r="868" spans="1:73"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row>
    <row r="869" spans="1:7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row>
    <row r="870" spans="1:73"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row>
    <row r="871" spans="1:73"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row>
    <row r="872" spans="1:73"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row>
    <row r="873" spans="1:73"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row>
    <row r="874" spans="1:73"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row>
    <row r="875" spans="1:73"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row>
    <row r="876" spans="1:73"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row>
    <row r="877" spans="1:73"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row>
    <row r="878" spans="1:73"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row>
    <row r="879" spans="1:73"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row>
    <row r="880" spans="1:73"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row>
    <row r="881" spans="1:73"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row>
    <row r="882" spans="1:73"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row>
    <row r="883" spans="1:73"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row>
    <row r="884" spans="1:73"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row>
    <row r="885" spans="1:73"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row>
    <row r="886" spans="1:73"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row>
    <row r="887" spans="1:73"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row>
    <row r="888" spans="1:7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row>
    <row r="889" spans="1:73"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row>
    <row r="890" spans="1:73"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row>
    <row r="891" spans="1:7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row>
    <row r="892" spans="1:73"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row>
    <row r="893" spans="1:73"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row>
    <row r="894" spans="1:73"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row>
    <row r="895" spans="1:73"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row>
    <row r="896" spans="1:7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row>
    <row r="897" spans="1:73"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row>
    <row r="898" spans="1:73"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row>
    <row r="899" spans="1:73"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row>
    <row r="900" spans="1:7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row>
    <row r="901" spans="1:73"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row>
    <row r="902" spans="1:7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row>
    <row r="903" spans="1:7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row>
    <row r="904" spans="1:73"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row>
    <row r="905" spans="1:73"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row>
    <row r="906" spans="1:73"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row>
    <row r="907" spans="1:7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row>
    <row r="908" spans="1:73"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row>
    <row r="909" spans="1:7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row>
    <row r="910" spans="1:73"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row>
    <row r="911" spans="1:73"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row>
    <row r="912" spans="1:7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row>
    <row r="913" spans="1:73"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row>
    <row r="914" spans="1:7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row>
    <row r="915" spans="1:73"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row>
    <row r="916" spans="1:7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row>
    <row r="917" spans="1:73"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row>
    <row r="918" spans="1:7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row>
    <row r="919" spans="1:73"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row>
    <row r="920" spans="1:7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row>
    <row r="921" spans="1:73"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row>
    <row r="922" spans="1:7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row>
    <row r="923" spans="1:73"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row>
    <row r="924" spans="1:7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row>
    <row r="925" spans="1:73"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row>
    <row r="926" spans="1:73"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row>
    <row r="927" spans="1:73"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row>
    <row r="928" spans="1:73"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row>
    <row r="929" spans="1:73"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row>
    <row r="930" spans="1:73"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row>
    <row r="931" spans="1:73"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row>
    <row r="932" spans="1:73"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row>
    <row r="933" spans="1:73"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row>
    <row r="934" spans="1:73"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row>
    <row r="935" spans="1:73"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row>
    <row r="936" spans="1:73"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row>
    <row r="937" spans="1:73"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row>
    <row r="938" spans="1:73"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row>
    <row r="939" spans="1:73"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row>
    <row r="940" spans="1:73"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row>
    <row r="941" spans="1:73"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row>
    <row r="942" spans="1:73"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row>
    <row r="943" spans="1:7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row>
    <row r="944" spans="1:73"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row>
    <row r="945" spans="1:73"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row>
    <row r="946" spans="1:7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row>
    <row r="947" spans="1:73"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row>
    <row r="948" spans="1:73"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row>
    <row r="949" spans="1:73"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row>
    <row r="950" spans="1:73"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row>
    <row r="951" spans="1:7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row>
    <row r="952" spans="1:73"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row>
    <row r="953" spans="1:73"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row>
    <row r="954" spans="1:73"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row>
    <row r="955" spans="1:7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row>
    <row r="956" spans="1:73"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row>
    <row r="957" spans="1:7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row>
    <row r="958" spans="1:7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row>
    <row r="959" spans="1:73"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row>
    <row r="960" spans="1:73"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row>
    <row r="961" spans="1:73"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row>
    <row r="962" spans="1:7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row>
    <row r="963" spans="1:73"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row>
    <row r="964" spans="1:7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row>
    <row r="965" spans="1:73"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row>
    <row r="966" spans="1:73"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row>
    <row r="967" spans="1:7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row>
    <row r="968" spans="1:73"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row>
    <row r="969" spans="1:7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row>
    <row r="970" spans="1:73"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row>
    <row r="971" spans="1:7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row>
    <row r="972" spans="1:73"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row>
    <row r="973" spans="1:7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row>
    <row r="974" spans="1:73"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row>
    <row r="975" spans="1:7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row>
    <row r="976" spans="1:73"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row>
    <row r="977" spans="1:7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row>
    <row r="978" spans="1:73"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row>
    <row r="979" spans="1:7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row>
    <row r="980" spans="1:73"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row>
    <row r="981" spans="1:73"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row>
    <row r="982" spans="1:73"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row>
    <row r="983" spans="1:73"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row>
    <row r="984" spans="1:73"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row>
    <row r="985" spans="1:73"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row>
    <row r="986" spans="1:73"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row>
    <row r="987" spans="1:73"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row>
    <row r="988" spans="1:73"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row>
    <row r="989" spans="1:73"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row>
    <row r="990" spans="1:73"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row>
    <row r="991" spans="1:73"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row>
    <row r="992" spans="1:73"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row>
    <row r="993" spans="1:73"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row>
    <row r="994" spans="1:73"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row>
    <row r="995" spans="1:73"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row>
    <row r="996" spans="1:73"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row>
    <row r="997" spans="1:73"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row>
    <row r="998" spans="1:7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row>
    <row r="999" spans="1:73"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row>
    <row r="1000" spans="1:73"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row>
  </sheetData>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0"/>
  <sheetViews>
    <sheetView showGridLines="0" workbookViewId="0"/>
  </sheetViews>
  <sheetFormatPr defaultColWidth="12.625" defaultRowHeight="15" customHeight="1" x14ac:dyDescent="0.2"/>
  <cols>
    <col min="1" max="1" width="8.25" customWidth="1"/>
    <col min="2" max="2" width="3.875" customWidth="1"/>
    <col min="3" max="9" width="8.25" customWidth="1"/>
    <col min="10" max="10" width="2.125" customWidth="1"/>
    <col min="11" max="26" width="8.25" customWidth="1"/>
  </cols>
  <sheetData>
    <row r="1" spans="1:26" ht="15" customHeight="1" x14ac:dyDescent="0.25">
      <c r="A1" s="1440" t="s">
        <v>1156</v>
      </c>
      <c r="B1" s="1397"/>
      <c r="C1" s="1397"/>
      <c r="D1" s="1397"/>
      <c r="E1" s="1397"/>
      <c r="F1" s="1397"/>
      <c r="G1" s="1397"/>
      <c r="H1" s="1397"/>
      <c r="I1" s="1397"/>
      <c r="J1" s="1397"/>
      <c r="K1" s="1398"/>
      <c r="L1" s="588"/>
      <c r="M1" s="588"/>
      <c r="N1" s="10"/>
      <c r="O1" s="10"/>
      <c r="P1" s="10"/>
      <c r="Q1" s="10"/>
      <c r="R1" s="10"/>
      <c r="S1" s="10"/>
      <c r="T1" s="10"/>
      <c r="U1" s="10"/>
      <c r="V1" s="10"/>
      <c r="W1" s="10"/>
      <c r="X1" s="10"/>
      <c r="Y1" s="10"/>
      <c r="Z1" s="10"/>
    </row>
    <row r="2" spans="1:26" ht="15.75" customHeight="1" x14ac:dyDescent="0.25">
      <c r="A2" s="1402"/>
      <c r="B2" s="1403"/>
      <c r="C2" s="1403"/>
      <c r="D2" s="1403"/>
      <c r="E2" s="1403"/>
      <c r="F2" s="1403"/>
      <c r="G2" s="1403"/>
      <c r="H2" s="1403"/>
      <c r="I2" s="1403"/>
      <c r="J2" s="1403"/>
      <c r="K2" s="1404"/>
      <c r="L2" s="588"/>
      <c r="M2" s="588"/>
      <c r="N2" s="10"/>
      <c r="O2" s="10"/>
      <c r="P2" s="10"/>
      <c r="Q2" s="10"/>
      <c r="R2" s="10"/>
      <c r="S2" s="10"/>
      <c r="T2" s="10"/>
      <c r="U2" s="10"/>
      <c r="V2" s="10"/>
      <c r="W2" s="10"/>
      <c r="X2" s="10"/>
      <c r="Y2" s="10"/>
      <c r="Z2" s="10"/>
    </row>
    <row r="3" spans="1:26" ht="15" customHeight="1" x14ac:dyDescent="0.25">
      <c r="A3" s="590"/>
      <c r="B3" s="590"/>
      <c r="C3" s="590"/>
      <c r="D3" s="590"/>
      <c r="E3" s="590"/>
      <c r="F3" s="590"/>
      <c r="G3" s="590"/>
      <c r="H3" s="590"/>
      <c r="I3" s="590"/>
      <c r="J3" s="590"/>
      <c r="K3" s="590"/>
      <c r="L3" s="590"/>
      <c r="M3" s="590"/>
      <c r="N3" s="10"/>
      <c r="O3" s="10"/>
      <c r="P3" s="10"/>
      <c r="Q3" s="10"/>
      <c r="R3" s="10"/>
      <c r="S3" s="10"/>
      <c r="T3" s="10"/>
      <c r="U3" s="10"/>
      <c r="V3" s="10"/>
      <c r="W3" s="10"/>
      <c r="X3" s="10"/>
      <c r="Y3" s="10"/>
      <c r="Z3" s="10"/>
    </row>
    <row r="4" spans="1:26" ht="15" customHeight="1" x14ac:dyDescent="0.25">
      <c r="A4" s="177"/>
      <c r="B4" s="608"/>
      <c r="C4" s="592" t="s">
        <v>1157</v>
      </c>
      <c r="D4" s="177"/>
      <c r="E4" s="177"/>
      <c r="F4" s="177"/>
      <c r="G4" s="177"/>
      <c r="H4" s="177"/>
      <c r="I4" s="177"/>
      <c r="J4" s="177"/>
      <c r="K4" s="177"/>
      <c r="L4" s="177"/>
      <c r="M4" s="177"/>
      <c r="N4" s="10"/>
      <c r="O4" s="10"/>
      <c r="P4" s="10"/>
      <c r="Q4" s="10"/>
      <c r="R4" s="10"/>
      <c r="S4" s="10"/>
      <c r="T4" s="10"/>
      <c r="U4" s="10"/>
      <c r="V4" s="10"/>
      <c r="W4" s="10"/>
      <c r="X4" s="10"/>
      <c r="Y4" s="10"/>
      <c r="Z4" s="10"/>
    </row>
    <row r="5" spans="1:26" ht="1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5" customHeight="1" x14ac:dyDescent="0.25">
      <c r="A6" s="1730" t="s">
        <v>1158</v>
      </c>
      <c r="B6" s="1400"/>
      <c r="C6" s="1400"/>
      <c r="D6" s="1400"/>
      <c r="E6" s="1400"/>
      <c r="F6" s="1400"/>
      <c r="G6" s="1400"/>
      <c r="H6" s="1400"/>
      <c r="I6" s="1400"/>
      <c r="J6" s="1400"/>
      <c r="K6" s="1400"/>
      <c r="L6" s="582"/>
      <c r="M6" s="10"/>
      <c r="N6" s="10"/>
      <c r="O6" s="10"/>
      <c r="P6" s="10"/>
      <c r="Q6" s="10"/>
      <c r="R6" s="10"/>
      <c r="S6" s="10"/>
      <c r="T6" s="10"/>
      <c r="U6" s="10"/>
      <c r="V6" s="10"/>
      <c r="W6" s="10"/>
      <c r="X6" s="10"/>
      <c r="Y6" s="10"/>
      <c r="Z6" s="10"/>
    </row>
    <row r="7" spans="1:26" ht="51.75" customHeight="1" x14ac:dyDescent="0.25">
      <c r="A7" s="1400"/>
      <c r="B7" s="1400"/>
      <c r="C7" s="1400"/>
      <c r="D7" s="1400"/>
      <c r="E7" s="1400"/>
      <c r="F7" s="1400"/>
      <c r="G7" s="1400"/>
      <c r="H7" s="1400"/>
      <c r="I7" s="1400"/>
      <c r="J7" s="1400"/>
      <c r="K7" s="1400"/>
      <c r="L7" s="582"/>
      <c r="M7" s="10"/>
      <c r="N7" s="10"/>
      <c r="O7" s="10"/>
      <c r="P7" s="10"/>
      <c r="Q7" s="10"/>
      <c r="R7" s="10"/>
      <c r="S7" s="10"/>
      <c r="T7" s="10"/>
      <c r="U7" s="10"/>
      <c r="V7" s="10"/>
      <c r="W7" s="10"/>
      <c r="X7" s="10"/>
      <c r="Y7" s="10"/>
      <c r="Z7" s="10"/>
    </row>
    <row r="8" spans="1:26" ht="15" customHeight="1" x14ac:dyDescent="0.25">
      <c r="A8" s="1729" t="s">
        <v>1159</v>
      </c>
      <c r="B8" s="1400"/>
      <c r="C8" s="1400"/>
      <c r="D8" s="1400"/>
      <c r="E8" s="1400"/>
      <c r="F8" s="1400"/>
      <c r="G8" s="1400"/>
      <c r="H8" s="1400"/>
      <c r="I8" s="1400"/>
      <c r="J8" s="1400"/>
      <c r="K8" s="1400"/>
      <c r="L8" s="177"/>
      <c r="M8" s="177"/>
      <c r="N8" s="10"/>
      <c r="O8" s="10"/>
      <c r="P8" s="10"/>
      <c r="Q8" s="10"/>
      <c r="R8" s="10"/>
      <c r="S8" s="10"/>
      <c r="T8" s="10"/>
      <c r="U8" s="10"/>
      <c r="V8" s="10"/>
      <c r="W8" s="10"/>
      <c r="X8" s="10"/>
      <c r="Y8" s="10"/>
      <c r="Z8" s="10"/>
    </row>
    <row r="9" spans="1:26" ht="15" customHeight="1" x14ac:dyDescent="0.25">
      <c r="A9" s="1731" t="s">
        <v>1130</v>
      </c>
      <c r="B9" s="1400"/>
      <c r="C9" s="1400"/>
      <c r="D9" s="1400"/>
      <c r="E9" s="1400"/>
      <c r="F9" s="1400"/>
      <c r="G9" s="1400"/>
      <c r="H9" s="1400"/>
      <c r="I9" s="1400"/>
      <c r="J9" s="1400"/>
      <c r="K9" s="1400"/>
      <c r="L9" s="10"/>
      <c r="M9" s="10"/>
      <c r="N9" s="10"/>
      <c r="O9" s="10"/>
      <c r="P9" s="10"/>
      <c r="Q9" s="10"/>
      <c r="R9" s="10"/>
      <c r="S9" s="10"/>
      <c r="T9" s="10"/>
      <c r="U9" s="10"/>
      <c r="V9" s="10"/>
      <c r="W9" s="10"/>
      <c r="X9" s="10"/>
      <c r="Y9" s="10"/>
      <c r="Z9" s="10"/>
    </row>
    <row r="10" spans="1:26"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25">
      <c r="A11" s="10"/>
      <c r="B11" s="608"/>
      <c r="C11" s="1637" t="s">
        <v>1160</v>
      </c>
      <c r="D11" s="1400"/>
      <c r="E11" s="1400"/>
      <c r="F11" s="1400"/>
      <c r="G11" s="1400"/>
      <c r="H11" s="1400"/>
      <c r="I11" s="1400"/>
      <c r="J11" s="1400"/>
      <c r="K11" s="1400"/>
      <c r="L11" s="10"/>
      <c r="M11" s="10"/>
      <c r="N11" s="10"/>
      <c r="O11" s="10"/>
      <c r="P11" s="10"/>
      <c r="Q11" s="10"/>
      <c r="R11" s="10"/>
      <c r="S11" s="10"/>
      <c r="T11" s="10"/>
      <c r="U11" s="10"/>
      <c r="V11" s="10"/>
      <c r="W11" s="10"/>
      <c r="X11" s="10"/>
      <c r="Y11" s="10"/>
      <c r="Z11" s="10"/>
    </row>
    <row r="12" spans="1:26" ht="14.25" customHeight="1" x14ac:dyDescent="0.25">
      <c r="A12" s="10"/>
      <c r="B12" s="10"/>
      <c r="C12" s="1400"/>
      <c r="D12" s="1400"/>
      <c r="E12" s="1400"/>
      <c r="F12" s="1400"/>
      <c r="G12" s="1400"/>
      <c r="H12" s="1400"/>
      <c r="I12" s="1400"/>
      <c r="J12" s="1400"/>
      <c r="K12" s="1400"/>
      <c r="L12" s="10"/>
      <c r="M12" s="10"/>
      <c r="N12" s="10"/>
      <c r="O12" s="10"/>
      <c r="P12" s="10"/>
      <c r="Q12" s="10"/>
      <c r="R12" s="10"/>
      <c r="S12" s="10"/>
      <c r="T12" s="10"/>
      <c r="U12" s="10"/>
      <c r="V12" s="10"/>
      <c r="W12" s="10"/>
      <c r="X12" s="10"/>
      <c r="Y12" s="10"/>
      <c r="Z12" s="10"/>
    </row>
    <row r="13" spans="1:26" ht="14.25" customHeight="1" x14ac:dyDescent="0.25">
      <c r="A13" s="10"/>
      <c r="B13" s="10"/>
      <c r="C13" s="311"/>
      <c r="D13" s="311"/>
      <c r="E13" s="311"/>
      <c r="F13" s="311"/>
      <c r="G13" s="311"/>
      <c r="H13" s="311"/>
      <c r="I13" s="311"/>
      <c r="J13" s="311"/>
      <c r="K13" s="311"/>
      <c r="L13" s="10"/>
      <c r="M13" s="10"/>
      <c r="N13" s="10"/>
      <c r="O13" s="10"/>
      <c r="P13" s="10"/>
      <c r="Q13" s="10"/>
      <c r="R13" s="10"/>
      <c r="S13" s="10"/>
      <c r="T13" s="10"/>
      <c r="U13" s="10"/>
      <c r="V13" s="10"/>
      <c r="W13" s="10"/>
      <c r="X13" s="10"/>
      <c r="Y13" s="10"/>
      <c r="Z13" s="10"/>
    </row>
    <row r="14" spans="1:26" ht="15" customHeight="1" x14ac:dyDescent="0.25">
      <c r="A14" s="1726" t="s">
        <v>1161</v>
      </c>
      <c r="B14" s="1400"/>
      <c r="C14" s="1400"/>
      <c r="D14" s="1400"/>
      <c r="E14" s="1400"/>
      <c r="F14" s="1400"/>
      <c r="G14" s="1400"/>
      <c r="H14" s="1400"/>
      <c r="I14" s="1400"/>
      <c r="J14" s="1400"/>
      <c r="K14" s="1400"/>
      <c r="L14" s="582"/>
      <c r="M14" s="582"/>
      <c r="N14" s="10"/>
      <c r="O14" s="10"/>
      <c r="P14" s="10"/>
      <c r="Q14" s="10"/>
      <c r="R14" s="10"/>
      <c r="S14" s="10"/>
      <c r="T14" s="10"/>
      <c r="U14" s="10"/>
      <c r="V14" s="10"/>
      <c r="W14" s="10"/>
      <c r="X14" s="10"/>
      <c r="Y14" s="10"/>
      <c r="Z14" s="10"/>
    </row>
    <row r="15" spans="1:26" ht="18" customHeight="1" x14ac:dyDescent="0.25">
      <c r="A15" s="1400"/>
      <c r="B15" s="1400"/>
      <c r="C15" s="1400"/>
      <c r="D15" s="1400"/>
      <c r="E15" s="1400"/>
      <c r="F15" s="1400"/>
      <c r="G15" s="1400"/>
      <c r="H15" s="1400"/>
      <c r="I15" s="1400"/>
      <c r="J15" s="1400"/>
      <c r="K15" s="1400"/>
      <c r="L15" s="582"/>
      <c r="M15" s="582"/>
      <c r="N15" s="10"/>
      <c r="O15" s="10"/>
      <c r="P15" s="10"/>
      <c r="Q15" s="10"/>
      <c r="R15" s="10"/>
      <c r="S15" s="10"/>
      <c r="T15" s="10"/>
      <c r="U15" s="10"/>
      <c r="V15" s="10"/>
      <c r="W15" s="10"/>
      <c r="X15" s="10"/>
      <c r="Y15" s="10"/>
      <c r="Z15" s="10"/>
    </row>
    <row r="16" spans="1:26" ht="15" customHeight="1" x14ac:dyDescent="0.25">
      <c r="A16" s="177"/>
      <c r="B16" s="177"/>
      <c r="C16" s="177"/>
      <c r="D16" s="177"/>
      <c r="E16" s="177"/>
      <c r="F16" s="177"/>
      <c r="G16" s="177"/>
      <c r="H16" s="177"/>
      <c r="I16" s="177"/>
      <c r="J16" s="177"/>
      <c r="K16" s="177"/>
      <c r="L16" s="177"/>
      <c r="M16" s="177"/>
      <c r="N16" s="10"/>
      <c r="O16" s="10"/>
      <c r="P16" s="10"/>
      <c r="Q16" s="10"/>
      <c r="R16" s="10"/>
      <c r="S16" s="10"/>
      <c r="T16" s="10"/>
      <c r="U16" s="10"/>
      <c r="V16" s="10"/>
      <c r="W16" s="10"/>
      <c r="X16" s="10"/>
      <c r="Y16" s="10"/>
      <c r="Z16" s="10"/>
    </row>
    <row r="17" spans="1:26" ht="15" customHeight="1" x14ac:dyDescent="0.25">
      <c r="A17" s="1730" t="s">
        <v>1162</v>
      </c>
      <c r="B17" s="1400"/>
      <c r="C17" s="1400"/>
      <c r="D17" s="1400"/>
      <c r="E17" s="1400"/>
      <c r="F17" s="1400"/>
      <c r="G17" s="1400"/>
      <c r="H17" s="1400"/>
      <c r="I17" s="1400"/>
      <c r="J17" s="1400"/>
      <c r="K17" s="1400"/>
      <c r="L17" s="177"/>
      <c r="M17" s="177"/>
      <c r="N17" s="10"/>
      <c r="O17" s="10"/>
      <c r="P17" s="10"/>
      <c r="Q17" s="10"/>
      <c r="R17" s="10"/>
      <c r="S17" s="10"/>
      <c r="T17" s="10"/>
      <c r="U17" s="10"/>
      <c r="V17" s="10"/>
      <c r="W17" s="10"/>
      <c r="X17" s="10"/>
      <c r="Y17" s="10"/>
      <c r="Z17" s="10"/>
    </row>
    <row r="18" spans="1:26" ht="15" customHeight="1" x14ac:dyDescent="0.25">
      <c r="A18" s="609"/>
      <c r="B18" s="609"/>
      <c r="C18" s="609"/>
      <c r="D18" s="609"/>
      <c r="E18" s="609"/>
      <c r="F18" s="609"/>
      <c r="G18" s="609"/>
      <c r="H18" s="609"/>
      <c r="I18" s="609"/>
      <c r="J18" s="609"/>
      <c r="K18" s="609"/>
      <c r="L18" s="177"/>
      <c r="M18" s="177"/>
      <c r="N18" s="10"/>
      <c r="O18" s="10"/>
      <c r="P18" s="10"/>
      <c r="Q18" s="10"/>
      <c r="R18" s="10"/>
      <c r="S18" s="10"/>
      <c r="T18" s="10"/>
      <c r="U18" s="10"/>
      <c r="V18" s="10"/>
      <c r="W18" s="10"/>
      <c r="X18" s="10"/>
      <c r="Y18" s="10"/>
      <c r="Z18" s="10"/>
    </row>
    <row r="19" spans="1:26" ht="15" customHeight="1" x14ac:dyDescent="0.25">
      <c r="A19" s="1726" t="s">
        <v>1163</v>
      </c>
      <c r="B19" s="1400"/>
      <c r="C19" s="1400"/>
      <c r="D19" s="1400"/>
      <c r="E19" s="1400"/>
      <c r="F19" s="1400"/>
      <c r="G19" s="1400"/>
      <c r="H19" s="1400"/>
      <c r="I19" s="1400"/>
      <c r="J19" s="1400"/>
      <c r="K19" s="1400"/>
      <c r="L19" s="177"/>
      <c r="M19" s="177"/>
      <c r="N19" s="10"/>
      <c r="O19" s="10"/>
      <c r="P19" s="10"/>
      <c r="Q19" s="10"/>
      <c r="R19" s="10"/>
      <c r="S19" s="10"/>
      <c r="T19" s="10"/>
      <c r="U19" s="10"/>
      <c r="V19" s="10"/>
      <c r="W19" s="10"/>
      <c r="X19" s="10"/>
      <c r="Y19" s="10"/>
      <c r="Z19" s="10"/>
    </row>
    <row r="20" spans="1:26" ht="48" customHeight="1" x14ac:dyDescent="0.25">
      <c r="A20" s="1400"/>
      <c r="B20" s="1400"/>
      <c r="C20" s="1400"/>
      <c r="D20" s="1400"/>
      <c r="E20" s="1400"/>
      <c r="F20" s="1400"/>
      <c r="G20" s="1400"/>
      <c r="H20" s="1400"/>
      <c r="I20" s="1400"/>
      <c r="J20" s="1400"/>
      <c r="K20" s="1400"/>
      <c r="L20" s="177"/>
      <c r="M20" s="177"/>
      <c r="N20" s="10"/>
      <c r="O20" s="10"/>
      <c r="P20" s="10"/>
      <c r="Q20" s="10"/>
      <c r="R20" s="10"/>
      <c r="S20" s="10"/>
      <c r="T20" s="10"/>
      <c r="U20" s="10"/>
      <c r="V20" s="10"/>
      <c r="W20" s="10"/>
      <c r="X20" s="10"/>
      <c r="Y20" s="10"/>
      <c r="Z20" s="10"/>
    </row>
    <row r="21" spans="1:26" ht="15" customHeight="1" x14ac:dyDescent="0.25">
      <c r="A21" s="10"/>
      <c r="B21" s="10"/>
      <c r="C21" s="10"/>
      <c r="D21" s="10"/>
      <c r="E21" s="10"/>
      <c r="F21" s="10"/>
      <c r="G21" s="10"/>
      <c r="H21" s="10"/>
      <c r="I21" s="10"/>
      <c r="J21" s="10"/>
      <c r="K21" s="10"/>
      <c r="L21" s="177"/>
      <c r="M21" s="177"/>
      <c r="N21" s="10"/>
      <c r="O21" s="10"/>
      <c r="P21" s="10"/>
      <c r="Q21" s="10"/>
      <c r="R21" s="10"/>
      <c r="S21" s="10"/>
      <c r="T21" s="10"/>
      <c r="U21" s="10"/>
      <c r="V21" s="10"/>
      <c r="W21" s="10"/>
      <c r="X21" s="10"/>
      <c r="Y21" s="10"/>
      <c r="Z21" s="10"/>
    </row>
    <row r="22" spans="1:26"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25">
      <c r="A24" s="177"/>
      <c r="B24" s="177"/>
      <c r="C24" s="177"/>
      <c r="D24" s="177"/>
      <c r="E24" s="177"/>
      <c r="F24" s="177"/>
      <c r="G24" s="177"/>
      <c r="H24" s="177"/>
      <c r="I24" s="177"/>
      <c r="J24" s="177"/>
      <c r="K24" s="177"/>
      <c r="L24" s="177"/>
      <c r="M24" s="177"/>
      <c r="N24" s="10"/>
      <c r="O24" s="10"/>
      <c r="P24" s="10"/>
      <c r="Q24" s="10"/>
      <c r="R24" s="10"/>
      <c r="S24" s="10"/>
      <c r="T24" s="10"/>
      <c r="U24" s="10"/>
      <c r="V24" s="10"/>
      <c r="W24" s="10"/>
      <c r="X24" s="10"/>
      <c r="Y24" s="10"/>
      <c r="Z24" s="10"/>
    </row>
    <row r="25" spans="1:26" ht="15" customHeight="1" x14ac:dyDescent="0.25">
      <c r="A25" s="10"/>
      <c r="B25" s="177"/>
      <c r="C25" s="177"/>
      <c r="D25" s="177"/>
      <c r="E25" s="177"/>
      <c r="F25" s="177"/>
      <c r="G25" s="177"/>
      <c r="H25" s="177"/>
      <c r="I25" s="177"/>
      <c r="J25" s="177"/>
      <c r="K25" s="177"/>
      <c r="L25" s="177"/>
      <c r="M25" s="177"/>
      <c r="N25" s="10"/>
      <c r="O25" s="10"/>
      <c r="P25" s="10"/>
      <c r="Q25" s="10"/>
      <c r="R25" s="10"/>
      <c r="S25" s="10"/>
      <c r="T25" s="10"/>
      <c r="U25" s="10"/>
      <c r="V25" s="10"/>
      <c r="W25" s="10"/>
      <c r="X25" s="10"/>
      <c r="Y25" s="10"/>
      <c r="Z25" s="10"/>
    </row>
    <row r="26" spans="1:26" ht="15" customHeight="1" x14ac:dyDescent="0.25">
      <c r="A26" s="177"/>
      <c r="B26" s="177"/>
      <c r="C26" s="177"/>
      <c r="D26" s="177"/>
      <c r="E26" s="177"/>
      <c r="F26" s="177"/>
      <c r="G26" s="177"/>
      <c r="H26" s="177"/>
      <c r="I26" s="177"/>
      <c r="J26" s="177"/>
      <c r="K26" s="177"/>
      <c r="L26" s="177"/>
      <c r="M26" s="177"/>
      <c r="N26" s="10"/>
      <c r="O26" s="10"/>
      <c r="P26" s="10"/>
      <c r="Q26" s="10"/>
      <c r="R26" s="10"/>
      <c r="S26" s="10"/>
      <c r="T26" s="10"/>
      <c r="U26" s="10"/>
      <c r="V26" s="10"/>
      <c r="W26" s="10"/>
      <c r="X26" s="10"/>
      <c r="Y26" s="10"/>
      <c r="Z26" s="10"/>
    </row>
    <row r="27" spans="1:26" ht="15" customHeight="1" x14ac:dyDescent="0.25">
      <c r="A27" s="177"/>
      <c r="B27" s="177"/>
      <c r="C27" s="177"/>
      <c r="D27" s="177"/>
      <c r="E27" s="177"/>
      <c r="F27" s="177"/>
      <c r="G27" s="177"/>
      <c r="H27" s="177"/>
      <c r="I27" s="177"/>
      <c r="J27" s="177"/>
      <c r="K27" s="177"/>
      <c r="L27" s="177"/>
      <c r="M27" s="177"/>
      <c r="N27" s="10"/>
      <c r="O27" s="10"/>
      <c r="P27" s="10"/>
      <c r="Q27" s="10"/>
      <c r="R27" s="10"/>
      <c r="S27" s="10"/>
      <c r="T27" s="10"/>
      <c r="U27" s="10"/>
      <c r="V27" s="10"/>
      <c r="W27" s="10"/>
      <c r="X27" s="10"/>
      <c r="Y27" s="10"/>
      <c r="Z27" s="10"/>
    </row>
    <row r="28" spans="1:26" ht="15" customHeight="1" x14ac:dyDescent="0.25">
      <c r="A28" s="177"/>
      <c r="B28" s="177"/>
      <c r="C28" s="177"/>
      <c r="D28" s="177"/>
      <c r="E28" s="177"/>
      <c r="F28" s="177"/>
      <c r="G28" s="177"/>
      <c r="H28" s="177"/>
      <c r="I28" s="177"/>
      <c r="J28" s="177"/>
      <c r="K28" s="177"/>
      <c r="L28" s="177"/>
      <c r="M28" s="177"/>
      <c r="N28" s="10"/>
      <c r="O28" s="10"/>
      <c r="P28" s="10"/>
      <c r="Q28" s="10"/>
      <c r="R28" s="10"/>
      <c r="S28" s="10"/>
      <c r="T28" s="10"/>
      <c r="U28" s="10"/>
      <c r="V28" s="10"/>
      <c r="W28" s="10"/>
      <c r="X28" s="10"/>
      <c r="Y28" s="10"/>
      <c r="Z28" s="10"/>
    </row>
    <row r="29" spans="1:26" ht="15" customHeight="1" x14ac:dyDescent="0.25">
      <c r="A29" s="177"/>
      <c r="B29" s="177"/>
      <c r="C29" s="177"/>
      <c r="D29" s="177"/>
      <c r="E29" s="177"/>
      <c r="F29" s="177"/>
      <c r="G29" s="177"/>
      <c r="H29" s="177"/>
      <c r="I29" s="177"/>
      <c r="J29" s="177"/>
      <c r="K29" s="177"/>
      <c r="L29" s="177"/>
      <c r="M29" s="177"/>
      <c r="N29" s="10"/>
      <c r="O29" s="10"/>
      <c r="P29" s="10"/>
      <c r="Q29" s="10"/>
      <c r="R29" s="10"/>
      <c r="S29" s="10"/>
      <c r="T29" s="10"/>
      <c r="U29" s="10"/>
      <c r="V29" s="10"/>
      <c r="W29" s="10"/>
      <c r="X29" s="10"/>
      <c r="Y29" s="10"/>
      <c r="Z29" s="10"/>
    </row>
    <row r="30" spans="1:26" ht="15" customHeight="1" x14ac:dyDescent="0.25">
      <c r="A30" s="177"/>
      <c r="B30" s="177"/>
      <c r="C30" s="177"/>
      <c r="D30" s="177"/>
      <c r="E30" s="177"/>
      <c r="F30" s="177"/>
      <c r="G30" s="177"/>
      <c r="H30" s="177"/>
      <c r="I30" s="177"/>
      <c r="J30" s="177"/>
      <c r="K30" s="177"/>
      <c r="L30" s="177"/>
      <c r="M30" s="177"/>
      <c r="N30" s="10"/>
      <c r="O30" s="10"/>
      <c r="P30" s="10"/>
      <c r="Q30" s="10"/>
      <c r="R30" s="10"/>
      <c r="S30" s="10"/>
      <c r="T30" s="10"/>
      <c r="U30" s="10"/>
      <c r="V30" s="10"/>
      <c r="W30" s="10"/>
      <c r="X30" s="10"/>
      <c r="Y30" s="10"/>
      <c r="Z30" s="10"/>
    </row>
    <row r="31" spans="1:26" ht="15" customHeight="1" x14ac:dyDescent="0.25">
      <c r="A31" s="177"/>
      <c r="B31" s="177"/>
      <c r="C31" s="177"/>
      <c r="D31" s="177"/>
      <c r="E31" s="177"/>
      <c r="F31" s="177"/>
      <c r="G31" s="177"/>
      <c r="H31" s="177"/>
      <c r="I31" s="177"/>
      <c r="J31" s="177"/>
      <c r="K31" s="177"/>
      <c r="L31" s="177"/>
      <c r="M31" s="177"/>
      <c r="N31" s="10"/>
      <c r="O31" s="10"/>
      <c r="P31" s="10"/>
      <c r="Q31" s="10"/>
      <c r="R31" s="10"/>
      <c r="S31" s="10"/>
      <c r="T31" s="10"/>
      <c r="U31" s="10"/>
      <c r="V31" s="10"/>
      <c r="W31" s="10"/>
      <c r="X31" s="10"/>
      <c r="Y31" s="10"/>
      <c r="Z31" s="10"/>
    </row>
    <row r="32" spans="1:26" ht="15" customHeight="1" x14ac:dyDescent="0.25">
      <c r="A32" s="177"/>
      <c r="B32" s="177"/>
      <c r="C32" s="177"/>
      <c r="D32" s="177"/>
      <c r="E32" s="177"/>
      <c r="F32" s="177"/>
      <c r="G32" s="177"/>
      <c r="H32" s="177"/>
      <c r="I32" s="177"/>
      <c r="J32" s="177"/>
      <c r="K32" s="177"/>
      <c r="L32" s="177"/>
      <c r="M32" s="177"/>
      <c r="N32" s="10"/>
      <c r="O32" s="10"/>
      <c r="P32" s="10"/>
      <c r="Q32" s="10"/>
      <c r="R32" s="10"/>
      <c r="S32" s="10"/>
      <c r="T32" s="10"/>
      <c r="U32" s="10"/>
      <c r="V32" s="10"/>
      <c r="W32" s="10"/>
      <c r="X32" s="10"/>
      <c r="Y32" s="10"/>
      <c r="Z32" s="10"/>
    </row>
    <row r="33" spans="1:26" ht="1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25">
      <c r="A34" s="177"/>
      <c r="B34" s="177"/>
      <c r="C34" s="177"/>
      <c r="D34" s="177"/>
      <c r="E34" s="177"/>
      <c r="F34" s="177"/>
      <c r="G34" s="177"/>
      <c r="H34" s="177"/>
      <c r="I34" s="177"/>
      <c r="J34" s="177"/>
      <c r="K34" s="177"/>
      <c r="L34" s="177"/>
      <c r="M34" s="177"/>
      <c r="N34" s="10"/>
      <c r="O34" s="10"/>
      <c r="P34" s="10"/>
      <c r="Q34" s="10"/>
      <c r="R34" s="10"/>
      <c r="S34" s="10"/>
      <c r="T34" s="10"/>
      <c r="U34" s="10"/>
      <c r="V34" s="10"/>
      <c r="W34" s="10"/>
      <c r="X34" s="10"/>
      <c r="Y34" s="10"/>
      <c r="Z34" s="10"/>
    </row>
    <row r="35" spans="1:26" ht="15" customHeight="1" x14ac:dyDescent="0.25">
      <c r="A35" s="177"/>
      <c r="B35" s="177"/>
      <c r="C35" s="177"/>
      <c r="D35" s="177"/>
      <c r="E35" s="177"/>
      <c r="F35" s="177"/>
      <c r="G35" s="177"/>
      <c r="H35" s="177"/>
      <c r="I35" s="177"/>
      <c r="J35" s="177"/>
      <c r="K35" s="177"/>
      <c r="L35" s="177"/>
      <c r="M35" s="177"/>
      <c r="N35" s="10"/>
      <c r="O35" s="10"/>
      <c r="P35" s="10"/>
      <c r="Q35" s="10"/>
      <c r="R35" s="10"/>
      <c r="S35" s="10"/>
      <c r="T35" s="10"/>
      <c r="U35" s="10"/>
      <c r="V35" s="10"/>
      <c r="W35" s="10"/>
      <c r="X35" s="10"/>
      <c r="Y35" s="10"/>
      <c r="Z35" s="10"/>
    </row>
    <row r="36" spans="1:26" ht="1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25">
      <c r="A37" s="177"/>
      <c r="B37" s="177"/>
      <c r="C37" s="177"/>
      <c r="D37" s="177"/>
      <c r="E37" s="177"/>
      <c r="F37" s="177"/>
      <c r="G37" s="177"/>
      <c r="H37" s="177"/>
      <c r="I37" s="177"/>
      <c r="J37" s="177"/>
      <c r="K37" s="177"/>
      <c r="L37" s="177"/>
      <c r="M37" s="177"/>
      <c r="N37" s="10"/>
      <c r="O37" s="10"/>
      <c r="P37" s="10"/>
      <c r="Q37" s="10"/>
      <c r="R37" s="10"/>
      <c r="S37" s="10"/>
      <c r="T37" s="10"/>
      <c r="U37" s="10"/>
      <c r="V37" s="10"/>
      <c r="W37" s="10"/>
      <c r="X37" s="10"/>
      <c r="Y37" s="10"/>
      <c r="Z37" s="10"/>
    </row>
    <row r="38" spans="1:26" ht="15" customHeight="1" x14ac:dyDescent="0.25">
      <c r="A38" s="177"/>
      <c r="B38" s="177"/>
      <c r="C38" s="177"/>
      <c r="D38" s="177"/>
      <c r="E38" s="177"/>
      <c r="F38" s="177"/>
      <c r="G38" s="177"/>
      <c r="H38" s="177"/>
      <c r="I38" s="177"/>
      <c r="J38" s="177"/>
      <c r="K38" s="177"/>
      <c r="L38" s="177"/>
      <c r="M38" s="177"/>
      <c r="N38" s="10"/>
      <c r="O38" s="10"/>
      <c r="P38" s="10"/>
      <c r="Q38" s="10"/>
      <c r="R38" s="10"/>
      <c r="S38" s="10"/>
      <c r="T38" s="10"/>
      <c r="U38" s="10"/>
      <c r="V38" s="10"/>
      <c r="W38" s="10"/>
      <c r="X38" s="10"/>
      <c r="Y38" s="10"/>
      <c r="Z38" s="10"/>
    </row>
    <row r="39" spans="1:26" ht="15" customHeight="1" x14ac:dyDescent="0.25">
      <c r="A39" s="177"/>
      <c r="B39" s="177"/>
      <c r="C39" s="177"/>
      <c r="D39" s="177"/>
      <c r="E39" s="177"/>
      <c r="F39" s="177"/>
      <c r="G39" s="177"/>
      <c r="H39" s="177"/>
      <c r="I39" s="177"/>
      <c r="J39" s="177"/>
      <c r="K39" s="177"/>
      <c r="L39" s="177"/>
      <c r="M39" s="177"/>
      <c r="N39" s="10"/>
      <c r="O39" s="10"/>
      <c r="P39" s="10"/>
      <c r="Q39" s="10"/>
      <c r="R39" s="10"/>
      <c r="S39" s="10"/>
      <c r="T39" s="10"/>
      <c r="U39" s="10"/>
      <c r="V39" s="10"/>
      <c r="W39" s="10"/>
      <c r="X39" s="10"/>
      <c r="Y39" s="10"/>
      <c r="Z39" s="10"/>
    </row>
    <row r="40" spans="1:26" ht="15" customHeight="1" x14ac:dyDescent="0.25">
      <c r="A40" s="177"/>
      <c r="B40" s="177"/>
      <c r="C40" s="177"/>
      <c r="D40" s="177"/>
      <c r="E40" s="177"/>
      <c r="F40" s="177"/>
      <c r="G40" s="177"/>
      <c r="H40" s="177"/>
      <c r="I40" s="177"/>
      <c r="J40" s="177"/>
      <c r="K40" s="177"/>
      <c r="L40" s="177"/>
      <c r="M40" s="177"/>
      <c r="N40" s="10"/>
      <c r="O40" s="10"/>
      <c r="P40" s="10"/>
      <c r="Q40" s="10"/>
      <c r="R40" s="10"/>
      <c r="S40" s="10"/>
      <c r="T40" s="10"/>
      <c r="U40" s="10"/>
      <c r="V40" s="10"/>
      <c r="W40" s="10"/>
      <c r="X40" s="10"/>
      <c r="Y40" s="10"/>
      <c r="Z40" s="10"/>
    </row>
    <row r="41" spans="1:26" ht="15" customHeight="1" x14ac:dyDescent="0.25">
      <c r="A41" s="177"/>
      <c r="B41" s="177"/>
      <c r="C41" s="177"/>
      <c r="D41" s="177"/>
      <c r="E41" s="177"/>
      <c r="F41" s="177"/>
      <c r="G41" s="177"/>
      <c r="H41" s="177"/>
      <c r="I41" s="177"/>
      <c r="J41" s="177"/>
      <c r="K41" s="177"/>
      <c r="L41" s="177"/>
      <c r="M41" s="177"/>
      <c r="N41" s="10"/>
      <c r="O41" s="10"/>
      <c r="P41" s="10"/>
      <c r="Q41" s="10"/>
      <c r="R41" s="10"/>
      <c r="S41" s="10"/>
      <c r="T41" s="10"/>
      <c r="U41" s="10"/>
      <c r="V41" s="10"/>
      <c r="W41" s="10"/>
      <c r="X41" s="10"/>
      <c r="Y41" s="10"/>
      <c r="Z41" s="10"/>
    </row>
    <row r="42" spans="1:26" ht="15" customHeight="1" x14ac:dyDescent="0.25">
      <c r="A42" s="177"/>
      <c r="B42" s="177"/>
      <c r="C42" s="177"/>
      <c r="D42" s="177"/>
      <c r="E42" s="177"/>
      <c r="F42" s="177"/>
      <c r="G42" s="177"/>
      <c r="H42" s="177"/>
      <c r="I42" s="177"/>
      <c r="J42" s="177"/>
      <c r="K42" s="177"/>
      <c r="L42" s="177"/>
      <c r="M42" s="177"/>
      <c r="N42" s="10"/>
      <c r="O42" s="10"/>
      <c r="P42" s="10"/>
      <c r="Q42" s="10"/>
      <c r="R42" s="10"/>
      <c r="S42" s="10"/>
      <c r="T42" s="10"/>
      <c r="U42" s="10"/>
      <c r="V42" s="10"/>
      <c r="W42" s="10"/>
      <c r="X42" s="10"/>
      <c r="Y42" s="10"/>
      <c r="Z42" s="10"/>
    </row>
    <row r="43" spans="1:26" ht="15" customHeight="1" x14ac:dyDescent="0.25">
      <c r="A43" s="177"/>
      <c r="B43" s="177"/>
      <c r="C43" s="177"/>
      <c r="D43" s="177"/>
      <c r="E43" s="177"/>
      <c r="F43" s="177"/>
      <c r="G43" s="177"/>
      <c r="H43" s="177"/>
      <c r="I43" s="177"/>
      <c r="J43" s="177"/>
      <c r="K43" s="177"/>
      <c r="L43" s="177"/>
      <c r="M43" s="177"/>
      <c r="N43" s="10"/>
      <c r="O43" s="10"/>
      <c r="P43" s="10"/>
      <c r="Q43" s="10"/>
      <c r="R43" s="10"/>
      <c r="S43" s="10"/>
      <c r="T43" s="10"/>
      <c r="U43" s="10"/>
      <c r="V43" s="10"/>
      <c r="W43" s="10"/>
      <c r="X43" s="10"/>
      <c r="Y43" s="10"/>
      <c r="Z43" s="10"/>
    </row>
    <row r="44" spans="1:26" ht="15" customHeight="1" x14ac:dyDescent="0.25">
      <c r="A44" s="177"/>
      <c r="B44" s="177"/>
      <c r="C44" s="177"/>
      <c r="D44" s="177"/>
      <c r="E44" s="177"/>
      <c r="F44" s="177"/>
      <c r="G44" s="177"/>
      <c r="H44" s="177"/>
      <c r="I44" s="177"/>
      <c r="J44" s="177"/>
      <c r="K44" s="177"/>
      <c r="L44" s="177"/>
      <c r="M44" s="177"/>
      <c r="N44" s="10"/>
      <c r="O44" s="10"/>
      <c r="P44" s="10"/>
      <c r="Q44" s="10"/>
      <c r="R44" s="10"/>
      <c r="S44" s="10"/>
      <c r="T44" s="10"/>
      <c r="U44" s="10"/>
      <c r="V44" s="10"/>
      <c r="W44" s="10"/>
      <c r="X44" s="10"/>
      <c r="Y44" s="10"/>
      <c r="Z44" s="10"/>
    </row>
    <row r="45" spans="1:26" ht="1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25">
      <c r="A47" s="177"/>
      <c r="B47" s="177"/>
      <c r="C47" s="177"/>
      <c r="D47" s="177"/>
      <c r="E47" s="177"/>
      <c r="F47" s="177"/>
      <c r="G47" s="177"/>
      <c r="H47" s="177"/>
      <c r="I47" s="177"/>
      <c r="J47" s="177"/>
      <c r="K47" s="177"/>
      <c r="L47" s="177"/>
      <c r="M47" s="177"/>
      <c r="N47" s="10"/>
      <c r="O47" s="10"/>
      <c r="P47" s="10"/>
      <c r="Q47" s="10"/>
      <c r="R47" s="10"/>
      <c r="S47" s="10"/>
      <c r="T47" s="10"/>
      <c r="U47" s="10"/>
      <c r="V47" s="10"/>
      <c r="W47" s="10"/>
      <c r="X47" s="10"/>
      <c r="Y47" s="10"/>
      <c r="Z47" s="10"/>
    </row>
    <row r="48" spans="1:26" ht="15" customHeight="1" x14ac:dyDescent="0.25">
      <c r="A48" s="177"/>
      <c r="B48" s="177"/>
      <c r="C48" s="177"/>
      <c r="D48" s="177"/>
      <c r="E48" s="177"/>
      <c r="F48" s="177"/>
      <c r="G48" s="177"/>
      <c r="H48" s="177"/>
      <c r="I48" s="177"/>
      <c r="J48" s="177"/>
      <c r="K48" s="177"/>
      <c r="L48" s="177"/>
      <c r="M48" s="177"/>
      <c r="N48" s="10"/>
      <c r="O48" s="10"/>
      <c r="P48" s="10"/>
      <c r="Q48" s="10"/>
      <c r="R48" s="10"/>
      <c r="S48" s="10"/>
      <c r="T48" s="10"/>
      <c r="U48" s="10"/>
      <c r="V48" s="10"/>
      <c r="W48" s="10"/>
      <c r="X48" s="10"/>
      <c r="Y48" s="10"/>
      <c r="Z48" s="10"/>
    </row>
    <row r="49" spans="1:26" ht="15" customHeight="1" x14ac:dyDescent="0.25">
      <c r="A49" s="177"/>
      <c r="B49" s="177"/>
      <c r="C49" s="177"/>
      <c r="D49" s="177"/>
      <c r="E49" s="177"/>
      <c r="F49" s="177"/>
      <c r="G49" s="177"/>
      <c r="H49" s="177"/>
      <c r="I49" s="177"/>
      <c r="J49" s="177"/>
      <c r="K49" s="177"/>
      <c r="L49" s="177"/>
      <c r="M49" s="177"/>
      <c r="N49" s="10"/>
      <c r="O49" s="10"/>
      <c r="P49" s="10"/>
      <c r="Q49" s="10"/>
      <c r="R49" s="10"/>
      <c r="S49" s="10"/>
      <c r="T49" s="10"/>
      <c r="U49" s="10"/>
      <c r="V49" s="10"/>
      <c r="W49" s="10"/>
      <c r="X49" s="10"/>
      <c r="Y49" s="10"/>
      <c r="Z49" s="10"/>
    </row>
    <row r="50" spans="1:26" ht="15" customHeight="1" x14ac:dyDescent="0.25">
      <c r="A50" s="177"/>
      <c r="B50" s="177"/>
      <c r="C50" s="177"/>
      <c r="D50" s="177"/>
      <c r="E50" s="177"/>
      <c r="F50" s="177"/>
      <c r="G50" s="177"/>
      <c r="H50" s="177"/>
      <c r="I50" s="177"/>
      <c r="J50" s="177"/>
      <c r="K50" s="177"/>
      <c r="L50" s="177"/>
      <c r="M50" s="177"/>
      <c r="N50" s="10"/>
      <c r="O50" s="10"/>
      <c r="P50" s="10"/>
      <c r="Q50" s="10"/>
      <c r="R50" s="10"/>
      <c r="S50" s="10"/>
      <c r="T50" s="10"/>
      <c r="U50" s="10"/>
      <c r="V50" s="10"/>
      <c r="W50" s="10"/>
      <c r="X50" s="10"/>
      <c r="Y50" s="10"/>
      <c r="Z50" s="10"/>
    </row>
    <row r="51" spans="1:26" ht="15" customHeight="1" x14ac:dyDescent="0.25">
      <c r="A51" s="177"/>
      <c r="B51" s="177"/>
      <c r="C51" s="177"/>
      <c r="D51" s="177"/>
      <c r="E51" s="177"/>
      <c r="F51" s="177"/>
      <c r="G51" s="177"/>
      <c r="H51" s="177"/>
      <c r="I51" s="177"/>
      <c r="J51" s="177"/>
      <c r="K51" s="177"/>
      <c r="L51" s="177"/>
      <c r="M51" s="177"/>
      <c r="N51" s="10"/>
      <c r="O51" s="10"/>
      <c r="P51" s="10"/>
      <c r="Q51" s="10"/>
      <c r="R51" s="10"/>
      <c r="S51" s="10"/>
      <c r="T51" s="10"/>
      <c r="U51" s="10"/>
      <c r="V51" s="10"/>
      <c r="W51" s="10"/>
      <c r="X51" s="10"/>
      <c r="Y51" s="10"/>
      <c r="Z51" s="10"/>
    </row>
    <row r="52" spans="1:26" ht="15" customHeight="1" x14ac:dyDescent="0.25">
      <c r="A52" s="177"/>
      <c r="B52" s="177"/>
      <c r="C52" s="177"/>
      <c r="D52" s="177"/>
      <c r="E52" s="177"/>
      <c r="F52" s="177"/>
      <c r="G52" s="177"/>
      <c r="H52" s="177"/>
      <c r="I52" s="177"/>
      <c r="J52" s="177"/>
      <c r="K52" s="177"/>
      <c r="L52" s="177"/>
      <c r="M52" s="177"/>
      <c r="N52" s="10"/>
      <c r="O52" s="10"/>
      <c r="P52" s="10"/>
      <c r="Q52" s="10"/>
      <c r="R52" s="10"/>
      <c r="S52" s="10"/>
      <c r="T52" s="10"/>
      <c r="U52" s="10"/>
      <c r="V52" s="10"/>
      <c r="W52" s="10"/>
      <c r="X52" s="10"/>
      <c r="Y52" s="10"/>
      <c r="Z52" s="10"/>
    </row>
    <row r="53" spans="1:26" ht="15" customHeight="1" x14ac:dyDescent="0.25">
      <c r="A53" s="610"/>
      <c r="B53" s="610"/>
      <c r="C53" s="610"/>
      <c r="D53" s="610"/>
      <c r="E53" s="610"/>
      <c r="F53" s="610"/>
      <c r="G53" s="610"/>
      <c r="H53" s="610"/>
      <c r="I53" s="610"/>
      <c r="J53" s="610"/>
      <c r="K53" s="610"/>
      <c r="L53" s="610"/>
      <c r="M53" s="610"/>
      <c r="N53" s="10"/>
      <c r="O53" s="10"/>
      <c r="P53" s="10"/>
      <c r="Q53" s="10"/>
      <c r="R53" s="10"/>
      <c r="S53" s="10"/>
      <c r="T53" s="10"/>
      <c r="U53" s="10"/>
      <c r="V53" s="10"/>
      <c r="W53" s="10"/>
      <c r="X53" s="10"/>
      <c r="Y53" s="10"/>
      <c r="Z53" s="10"/>
    </row>
    <row r="54" spans="1:26" ht="15" customHeight="1" x14ac:dyDescent="0.25">
      <c r="A54" s="177"/>
      <c r="B54" s="177"/>
      <c r="C54" s="177"/>
      <c r="D54" s="177"/>
      <c r="E54" s="177"/>
      <c r="F54" s="177"/>
      <c r="G54" s="177"/>
      <c r="H54" s="177"/>
      <c r="I54" s="177"/>
      <c r="J54" s="177"/>
      <c r="K54" s="177"/>
      <c r="L54" s="177"/>
      <c r="M54" s="177"/>
      <c r="N54" s="10"/>
      <c r="O54" s="10"/>
      <c r="P54" s="10"/>
      <c r="Q54" s="10"/>
      <c r="R54" s="10"/>
      <c r="S54" s="10"/>
      <c r="T54" s="10"/>
      <c r="U54" s="10"/>
      <c r="V54" s="10"/>
      <c r="W54" s="10"/>
      <c r="X54" s="10"/>
      <c r="Y54" s="10"/>
      <c r="Z54" s="10"/>
    </row>
    <row r="55" spans="1:26" ht="15" customHeight="1" x14ac:dyDescent="0.25">
      <c r="A55" s="177"/>
      <c r="B55" s="177"/>
      <c r="C55" s="177"/>
      <c r="D55" s="177"/>
      <c r="E55" s="177"/>
      <c r="F55" s="177"/>
      <c r="G55" s="177"/>
      <c r="H55" s="177"/>
      <c r="I55" s="177"/>
      <c r="J55" s="177"/>
      <c r="K55" s="177"/>
      <c r="L55" s="177"/>
      <c r="M55" s="177"/>
      <c r="N55" s="10"/>
      <c r="O55" s="10"/>
      <c r="P55" s="10"/>
      <c r="Q55" s="10"/>
      <c r="R55" s="10"/>
      <c r="S55" s="10"/>
      <c r="T55" s="10"/>
      <c r="U55" s="10"/>
      <c r="V55" s="10"/>
      <c r="W55" s="10"/>
      <c r="X55" s="10"/>
      <c r="Y55" s="10"/>
      <c r="Z55" s="10"/>
    </row>
    <row r="56" spans="1:26" ht="15" customHeight="1" x14ac:dyDescent="0.25">
      <c r="A56" s="177"/>
      <c r="B56" s="177"/>
      <c r="C56" s="177"/>
      <c r="D56" s="177"/>
      <c r="E56" s="177"/>
      <c r="F56" s="177"/>
      <c r="G56" s="177"/>
      <c r="H56" s="177"/>
      <c r="I56" s="177"/>
      <c r="J56" s="177"/>
      <c r="K56" s="177"/>
      <c r="L56" s="177"/>
      <c r="M56" s="177"/>
      <c r="N56" s="10"/>
      <c r="O56" s="10"/>
      <c r="P56" s="10"/>
      <c r="Q56" s="10"/>
      <c r="R56" s="10"/>
      <c r="S56" s="10"/>
      <c r="T56" s="10"/>
      <c r="U56" s="10"/>
      <c r="V56" s="10"/>
      <c r="W56" s="10"/>
      <c r="X56" s="10"/>
      <c r="Y56" s="10"/>
      <c r="Z56" s="10"/>
    </row>
    <row r="57" spans="1:26" ht="15" customHeight="1" x14ac:dyDescent="0.25">
      <c r="A57" s="177"/>
      <c r="B57" s="177"/>
      <c r="C57" s="177"/>
      <c r="D57" s="177"/>
      <c r="E57" s="177"/>
      <c r="F57" s="177"/>
      <c r="G57" s="177"/>
      <c r="H57" s="177"/>
      <c r="I57" s="177"/>
      <c r="J57" s="177"/>
      <c r="K57" s="177"/>
      <c r="L57" s="177"/>
      <c r="M57" s="177"/>
      <c r="N57" s="10"/>
      <c r="O57" s="10"/>
      <c r="P57" s="10"/>
      <c r="Q57" s="10"/>
      <c r="R57" s="10"/>
      <c r="S57" s="10"/>
      <c r="T57" s="10"/>
      <c r="U57" s="10"/>
      <c r="V57" s="10"/>
      <c r="W57" s="10"/>
      <c r="X57" s="10"/>
      <c r="Y57" s="10"/>
      <c r="Z57" s="10"/>
    </row>
    <row r="58" spans="1:26" ht="15" customHeight="1" x14ac:dyDescent="0.25">
      <c r="A58" s="177"/>
      <c r="B58" s="177"/>
      <c r="C58" s="177"/>
      <c r="D58" s="177"/>
      <c r="E58" s="177"/>
      <c r="F58" s="177"/>
      <c r="G58" s="177"/>
      <c r="H58" s="177"/>
      <c r="I58" s="177"/>
      <c r="J58" s="177"/>
      <c r="K58" s="177"/>
      <c r="L58" s="177"/>
      <c r="M58" s="177"/>
      <c r="N58" s="10"/>
      <c r="O58" s="10"/>
      <c r="P58" s="10"/>
      <c r="Q58" s="10"/>
      <c r="R58" s="10"/>
      <c r="S58" s="10"/>
      <c r="T58" s="10"/>
      <c r="U58" s="10"/>
      <c r="V58" s="10"/>
      <c r="W58" s="10"/>
      <c r="X58" s="10"/>
      <c r="Y58" s="10"/>
      <c r="Z58" s="10"/>
    </row>
    <row r="59" spans="1:26" ht="15" customHeight="1" x14ac:dyDescent="0.25">
      <c r="A59" s="177"/>
      <c r="B59" s="177"/>
      <c r="C59" s="177"/>
      <c r="D59" s="177"/>
      <c r="E59" s="177"/>
      <c r="F59" s="177"/>
      <c r="G59" s="177"/>
      <c r="H59" s="177"/>
      <c r="I59" s="177"/>
      <c r="J59" s="177"/>
      <c r="K59" s="177"/>
      <c r="L59" s="177"/>
      <c r="M59" s="177"/>
      <c r="N59" s="10"/>
      <c r="O59" s="10"/>
      <c r="P59" s="10"/>
      <c r="Q59" s="10"/>
      <c r="R59" s="10"/>
      <c r="S59" s="10"/>
      <c r="T59" s="10"/>
      <c r="U59" s="10"/>
      <c r="V59" s="10"/>
      <c r="W59" s="10"/>
      <c r="X59" s="10"/>
      <c r="Y59" s="10"/>
      <c r="Z59" s="10"/>
    </row>
    <row r="60" spans="1:26" ht="15" customHeight="1" x14ac:dyDescent="0.25">
      <c r="A60" s="177"/>
      <c r="B60" s="177"/>
      <c r="C60" s="177"/>
      <c r="D60" s="177"/>
      <c r="E60" s="177"/>
      <c r="F60" s="177"/>
      <c r="G60" s="177"/>
      <c r="H60" s="177"/>
      <c r="I60" s="177"/>
      <c r="J60" s="177"/>
      <c r="K60" s="177"/>
      <c r="L60" s="177"/>
      <c r="M60" s="177"/>
      <c r="N60" s="10"/>
      <c r="O60" s="10"/>
      <c r="P60" s="10"/>
      <c r="Q60" s="10"/>
      <c r="R60" s="10"/>
      <c r="S60" s="10"/>
      <c r="T60" s="10"/>
      <c r="U60" s="10"/>
      <c r="V60" s="10"/>
      <c r="W60" s="10"/>
      <c r="X60" s="10"/>
      <c r="Y60" s="10"/>
      <c r="Z60" s="10"/>
    </row>
    <row r="61" spans="1:26" ht="15" customHeight="1" x14ac:dyDescent="0.25">
      <c r="A61" s="177"/>
      <c r="B61" s="177"/>
      <c r="C61" s="177"/>
      <c r="D61" s="177"/>
      <c r="E61" s="177"/>
      <c r="F61" s="177"/>
      <c r="G61" s="177"/>
      <c r="H61" s="177"/>
      <c r="I61" s="177"/>
      <c r="J61" s="177"/>
      <c r="K61" s="177"/>
      <c r="L61" s="177"/>
      <c r="M61" s="177"/>
      <c r="N61" s="10"/>
      <c r="O61" s="10"/>
      <c r="P61" s="10"/>
      <c r="Q61" s="10"/>
      <c r="R61" s="10"/>
      <c r="S61" s="10"/>
      <c r="T61" s="10"/>
      <c r="U61" s="10"/>
      <c r="V61" s="10"/>
      <c r="W61" s="10"/>
      <c r="X61" s="10"/>
      <c r="Y61" s="10"/>
      <c r="Z61" s="10"/>
    </row>
    <row r="62" spans="1:26" ht="15" customHeight="1" x14ac:dyDescent="0.25">
      <c r="A62" s="177"/>
      <c r="B62" s="177"/>
      <c r="C62" s="177"/>
      <c r="D62" s="177"/>
      <c r="E62" s="177"/>
      <c r="F62" s="177"/>
      <c r="G62" s="177"/>
      <c r="H62" s="177"/>
      <c r="I62" s="177"/>
      <c r="J62" s="177"/>
      <c r="K62" s="177"/>
      <c r="L62" s="177"/>
      <c r="M62" s="177"/>
      <c r="N62" s="10"/>
      <c r="O62" s="10"/>
      <c r="P62" s="10"/>
      <c r="Q62" s="10"/>
      <c r="R62" s="10"/>
      <c r="S62" s="10"/>
      <c r="T62" s="10"/>
      <c r="U62" s="10"/>
      <c r="V62" s="10"/>
      <c r="W62" s="10"/>
      <c r="X62" s="10"/>
      <c r="Y62" s="10"/>
      <c r="Z62" s="10"/>
    </row>
    <row r="63" spans="1:26" ht="15" customHeight="1" x14ac:dyDescent="0.25">
      <c r="A63" s="177"/>
      <c r="B63" s="177"/>
      <c r="C63" s="177"/>
      <c r="D63" s="177"/>
      <c r="E63" s="177"/>
      <c r="F63" s="177"/>
      <c r="G63" s="177"/>
      <c r="H63" s="177"/>
      <c r="I63" s="177"/>
      <c r="J63" s="177"/>
      <c r="K63" s="177"/>
      <c r="L63" s="177"/>
      <c r="M63" s="177"/>
      <c r="N63" s="10"/>
      <c r="O63" s="10"/>
      <c r="P63" s="10"/>
      <c r="Q63" s="10"/>
      <c r="R63" s="10"/>
      <c r="S63" s="10"/>
      <c r="T63" s="10"/>
      <c r="U63" s="10"/>
      <c r="V63" s="10"/>
      <c r="W63" s="10"/>
      <c r="X63" s="10"/>
      <c r="Y63" s="10"/>
      <c r="Z63" s="10"/>
    </row>
    <row r="64" spans="1:26" ht="15" customHeight="1" x14ac:dyDescent="0.25">
      <c r="A64" s="177"/>
      <c r="B64" s="177"/>
      <c r="C64" s="177"/>
      <c r="D64" s="177"/>
      <c r="E64" s="177"/>
      <c r="F64" s="177"/>
      <c r="G64" s="177"/>
      <c r="H64" s="177"/>
      <c r="I64" s="177"/>
      <c r="J64" s="177"/>
      <c r="K64" s="177"/>
      <c r="L64" s="177"/>
      <c r="M64" s="177"/>
      <c r="N64" s="10"/>
      <c r="O64" s="10"/>
      <c r="P64" s="10"/>
      <c r="Q64" s="10"/>
      <c r="R64" s="10"/>
      <c r="S64" s="10"/>
      <c r="T64" s="10"/>
      <c r="U64" s="10"/>
      <c r="V64" s="10"/>
      <c r="W64" s="10"/>
      <c r="X64" s="10"/>
      <c r="Y64" s="10"/>
      <c r="Z64" s="10"/>
    </row>
    <row r="65" spans="1:26" ht="15" customHeight="1" x14ac:dyDescent="0.25">
      <c r="A65" s="177"/>
      <c r="B65" s="177"/>
      <c r="C65" s="177"/>
      <c r="D65" s="177"/>
      <c r="E65" s="177"/>
      <c r="F65" s="177"/>
      <c r="G65" s="177"/>
      <c r="H65" s="177"/>
      <c r="I65" s="177"/>
      <c r="J65" s="177"/>
      <c r="K65" s="177"/>
      <c r="L65" s="177"/>
      <c r="M65" s="177"/>
      <c r="N65" s="10"/>
      <c r="O65" s="10"/>
      <c r="P65" s="10"/>
      <c r="Q65" s="10"/>
      <c r="R65" s="10"/>
      <c r="S65" s="10"/>
      <c r="T65" s="10"/>
      <c r="U65" s="10"/>
      <c r="V65" s="10"/>
      <c r="W65" s="10"/>
      <c r="X65" s="10"/>
      <c r="Y65" s="10"/>
      <c r="Z65" s="10"/>
    </row>
    <row r="66" spans="1:26" ht="15" customHeight="1" x14ac:dyDescent="0.25">
      <c r="A66" s="177"/>
      <c r="B66" s="177"/>
      <c r="C66" s="177"/>
      <c r="D66" s="177"/>
      <c r="E66" s="177"/>
      <c r="F66" s="177"/>
      <c r="G66" s="177"/>
      <c r="H66" s="177"/>
      <c r="I66" s="177"/>
      <c r="J66" s="177"/>
      <c r="K66" s="177"/>
      <c r="L66" s="177"/>
      <c r="M66" s="177"/>
      <c r="N66" s="10"/>
      <c r="O66" s="10"/>
      <c r="P66" s="10"/>
      <c r="Q66" s="10"/>
      <c r="R66" s="10"/>
      <c r="S66" s="10"/>
      <c r="T66" s="10"/>
      <c r="U66" s="10"/>
      <c r="V66" s="10"/>
      <c r="W66" s="10"/>
      <c r="X66" s="10"/>
      <c r="Y66" s="10"/>
      <c r="Z66" s="10"/>
    </row>
    <row r="67" spans="1:26" ht="15" customHeight="1" x14ac:dyDescent="0.25">
      <c r="A67" s="177"/>
      <c r="B67" s="177"/>
      <c r="C67" s="177"/>
      <c r="D67" s="177"/>
      <c r="E67" s="177"/>
      <c r="F67" s="177"/>
      <c r="G67" s="177"/>
      <c r="H67" s="177"/>
      <c r="I67" s="177"/>
      <c r="J67" s="177"/>
      <c r="K67" s="177"/>
      <c r="L67" s="177"/>
      <c r="M67" s="177"/>
      <c r="N67" s="10"/>
      <c r="O67" s="10"/>
      <c r="P67" s="10"/>
      <c r="Q67" s="10"/>
      <c r="R67" s="10"/>
      <c r="S67" s="10"/>
      <c r="T67" s="10"/>
      <c r="U67" s="10"/>
      <c r="V67" s="10"/>
      <c r="W67" s="10"/>
      <c r="X67" s="10"/>
      <c r="Y67" s="10"/>
      <c r="Z67" s="10"/>
    </row>
    <row r="68" spans="1:26" ht="15" customHeight="1" x14ac:dyDescent="0.25">
      <c r="A68" s="177"/>
      <c r="B68" s="177"/>
      <c r="C68" s="177"/>
      <c r="D68" s="177"/>
      <c r="E68" s="177"/>
      <c r="F68" s="177"/>
      <c r="G68" s="177"/>
      <c r="H68" s="177"/>
      <c r="I68" s="177"/>
      <c r="J68" s="177"/>
      <c r="K68" s="177"/>
      <c r="L68" s="177"/>
      <c r="M68" s="177"/>
      <c r="N68" s="10"/>
      <c r="O68" s="10"/>
      <c r="P68" s="10"/>
      <c r="Q68" s="10"/>
      <c r="R68" s="10"/>
      <c r="S68" s="10"/>
      <c r="T68" s="10"/>
      <c r="U68" s="10"/>
      <c r="V68" s="10"/>
      <c r="W68" s="10"/>
      <c r="X68" s="10"/>
      <c r="Y68" s="10"/>
      <c r="Z68" s="10"/>
    </row>
    <row r="69" spans="1:26" ht="15" customHeight="1" x14ac:dyDescent="0.25">
      <c r="A69" s="177"/>
      <c r="B69" s="177"/>
      <c r="C69" s="177"/>
      <c r="D69" s="177"/>
      <c r="E69" s="177"/>
      <c r="F69" s="177"/>
      <c r="G69" s="177"/>
      <c r="H69" s="177"/>
      <c r="I69" s="177"/>
      <c r="J69" s="177"/>
      <c r="K69" s="177"/>
      <c r="L69" s="177"/>
      <c r="M69" s="177"/>
      <c r="N69" s="10"/>
      <c r="O69" s="10"/>
      <c r="P69" s="10"/>
      <c r="Q69" s="10"/>
      <c r="R69" s="10"/>
      <c r="S69" s="10"/>
      <c r="T69" s="10"/>
      <c r="U69" s="10"/>
      <c r="V69" s="10"/>
      <c r="W69" s="10"/>
      <c r="X69" s="10"/>
      <c r="Y69" s="10"/>
      <c r="Z69" s="10"/>
    </row>
    <row r="70" spans="1:26" ht="15" customHeight="1" x14ac:dyDescent="0.25">
      <c r="A70" s="177"/>
      <c r="B70" s="177"/>
      <c r="C70" s="177"/>
      <c r="D70" s="177"/>
      <c r="E70" s="177"/>
      <c r="F70" s="177"/>
      <c r="G70" s="177"/>
      <c r="H70" s="177"/>
      <c r="I70" s="177"/>
      <c r="J70" s="177"/>
      <c r="K70" s="177"/>
      <c r="L70" s="177"/>
      <c r="M70" s="177"/>
      <c r="N70" s="10"/>
      <c r="O70" s="10"/>
      <c r="P70" s="10"/>
      <c r="Q70" s="10"/>
      <c r="R70" s="10"/>
      <c r="S70" s="10"/>
      <c r="T70" s="10"/>
      <c r="U70" s="10"/>
      <c r="V70" s="10"/>
      <c r="W70" s="10"/>
      <c r="X70" s="10"/>
      <c r="Y70" s="10"/>
      <c r="Z70" s="10"/>
    </row>
    <row r="71" spans="1:26" ht="15" customHeight="1" x14ac:dyDescent="0.25">
      <c r="A71" s="177"/>
      <c r="B71" s="177"/>
      <c r="C71" s="177"/>
      <c r="D71" s="177"/>
      <c r="E71" s="177"/>
      <c r="F71" s="177"/>
      <c r="G71" s="177"/>
      <c r="H71" s="177"/>
      <c r="I71" s="177"/>
      <c r="J71" s="177"/>
      <c r="K71" s="177"/>
      <c r="L71" s="177"/>
      <c r="M71" s="177"/>
      <c r="N71" s="10"/>
      <c r="O71" s="10"/>
      <c r="P71" s="10"/>
      <c r="Q71" s="10"/>
      <c r="R71" s="10"/>
      <c r="S71" s="10"/>
      <c r="T71" s="10"/>
      <c r="U71" s="10"/>
      <c r="V71" s="10"/>
      <c r="W71" s="10"/>
      <c r="X71" s="10"/>
      <c r="Y71" s="10"/>
      <c r="Z71" s="10"/>
    </row>
    <row r="72" spans="1:26"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7"/>
      <c r="B73" s="177"/>
      <c r="C73" s="177"/>
      <c r="D73" s="177"/>
      <c r="E73" s="177"/>
      <c r="F73" s="177"/>
      <c r="G73" s="177"/>
      <c r="H73" s="177"/>
      <c r="I73" s="177"/>
      <c r="J73" s="177"/>
      <c r="K73" s="177"/>
      <c r="L73" s="177"/>
      <c r="M73" s="177"/>
      <c r="N73" s="10"/>
      <c r="O73" s="10"/>
      <c r="P73" s="10"/>
      <c r="Q73" s="10"/>
      <c r="R73" s="10"/>
      <c r="S73" s="10"/>
      <c r="T73" s="10"/>
      <c r="U73" s="10"/>
      <c r="V73" s="10"/>
      <c r="W73" s="10"/>
      <c r="X73" s="10"/>
      <c r="Y73" s="10"/>
      <c r="Z73" s="10"/>
    </row>
    <row r="74" spans="1:26" ht="15" customHeight="1" x14ac:dyDescent="0.25">
      <c r="A74" s="177"/>
      <c r="B74" s="177"/>
      <c r="C74" s="177"/>
      <c r="D74" s="177"/>
      <c r="E74" s="177"/>
      <c r="F74" s="177"/>
      <c r="G74" s="177"/>
      <c r="H74" s="177"/>
      <c r="I74" s="177"/>
      <c r="J74" s="177"/>
      <c r="K74" s="177"/>
      <c r="L74" s="177"/>
      <c r="M74" s="177"/>
      <c r="N74" s="10"/>
      <c r="O74" s="10"/>
      <c r="P74" s="10"/>
      <c r="Q74" s="10"/>
      <c r="R74" s="10"/>
      <c r="S74" s="10"/>
      <c r="T74" s="10"/>
      <c r="U74" s="10"/>
      <c r="V74" s="10"/>
      <c r="W74" s="10"/>
      <c r="X74" s="10"/>
      <c r="Y74" s="10"/>
      <c r="Z74" s="10"/>
    </row>
    <row r="75" spans="1:26" ht="15" customHeight="1" x14ac:dyDescent="0.25">
      <c r="A75" s="177"/>
      <c r="B75" s="177"/>
      <c r="C75" s="177"/>
      <c r="D75" s="177"/>
      <c r="E75" s="177"/>
      <c r="F75" s="177"/>
      <c r="G75" s="177"/>
      <c r="H75" s="177"/>
      <c r="I75" s="177"/>
      <c r="J75" s="177"/>
      <c r="K75" s="177"/>
      <c r="L75" s="177"/>
      <c r="M75" s="177"/>
      <c r="N75" s="10"/>
      <c r="O75" s="10"/>
      <c r="P75" s="10"/>
      <c r="Q75" s="10"/>
      <c r="R75" s="10"/>
      <c r="S75" s="10"/>
      <c r="T75" s="10"/>
      <c r="U75" s="10"/>
      <c r="V75" s="10"/>
      <c r="W75" s="10"/>
      <c r="X75" s="10"/>
      <c r="Y75" s="10"/>
      <c r="Z75" s="10"/>
    </row>
    <row r="76" spans="1:26" ht="15" customHeight="1" x14ac:dyDescent="0.25">
      <c r="A76" s="177"/>
      <c r="B76" s="177"/>
      <c r="C76" s="177"/>
      <c r="D76" s="177"/>
      <c r="E76" s="177"/>
      <c r="F76" s="177"/>
      <c r="G76" s="177"/>
      <c r="H76" s="177"/>
      <c r="I76" s="177"/>
      <c r="J76" s="177"/>
      <c r="K76" s="177"/>
      <c r="L76" s="177"/>
      <c r="M76" s="177"/>
      <c r="N76" s="10"/>
      <c r="O76" s="10"/>
      <c r="P76" s="10"/>
      <c r="Q76" s="10"/>
      <c r="R76" s="10"/>
      <c r="S76" s="10"/>
      <c r="T76" s="10"/>
      <c r="U76" s="10"/>
      <c r="V76" s="10"/>
      <c r="W76" s="10"/>
      <c r="X76" s="10"/>
      <c r="Y76" s="10"/>
      <c r="Z76" s="10"/>
    </row>
    <row r="77" spans="1:26" ht="15" customHeight="1" x14ac:dyDescent="0.25">
      <c r="A77" s="177"/>
      <c r="B77" s="177"/>
      <c r="C77" s="177"/>
      <c r="D77" s="177"/>
      <c r="E77" s="177"/>
      <c r="F77" s="177"/>
      <c r="G77" s="177"/>
      <c r="H77" s="177"/>
      <c r="I77" s="177"/>
      <c r="J77" s="177"/>
      <c r="K77" s="177"/>
      <c r="L77" s="177"/>
      <c r="M77" s="177"/>
      <c r="N77" s="10"/>
      <c r="O77" s="10"/>
      <c r="P77" s="10"/>
      <c r="Q77" s="10"/>
      <c r="R77" s="10"/>
      <c r="S77" s="10"/>
      <c r="T77" s="10"/>
      <c r="U77" s="10"/>
      <c r="V77" s="10"/>
      <c r="W77" s="10"/>
      <c r="X77" s="10"/>
      <c r="Y77" s="10"/>
      <c r="Z77" s="10"/>
    </row>
    <row r="78" spans="1:26" ht="15" customHeight="1" x14ac:dyDescent="0.25">
      <c r="A78" s="177"/>
      <c r="B78" s="177"/>
      <c r="C78" s="177"/>
      <c r="D78" s="177"/>
      <c r="E78" s="177"/>
      <c r="F78" s="177"/>
      <c r="G78" s="177"/>
      <c r="H78" s="177"/>
      <c r="I78" s="177"/>
      <c r="J78" s="177"/>
      <c r="K78" s="177"/>
      <c r="L78" s="177"/>
      <c r="M78" s="177"/>
      <c r="N78" s="10"/>
      <c r="O78" s="10"/>
      <c r="P78" s="10"/>
      <c r="Q78" s="10"/>
      <c r="R78" s="10"/>
      <c r="S78" s="10"/>
      <c r="T78" s="10"/>
      <c r="U78" s="10"/>
      <c r="V78" s="10"/>
      <c r="W78" s="10"/>
      <c r="X78" s="10"/>
      <c r="Y78" s="10"/>
      <c r="Z78" s="10"/>
    </row>
    <row r="79" spans="1:26"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 customHeight="1" x14ac:dyDescent="0.25">
      <c r="A80" s="259"/>
      <c r="B80" s="259"/>
      <c r="C80" s="259"/>
      <c r="D80" s="259"/>
      <c r="E80" s="259"/>
      <c r="F80" s="259"/>
      <c r="G80" s="259"/>
      <c r="H80" s="259"/>
      <c r="I80" s="259"/>
      <c r="J80" s="259"/>
      <c r="K80" s="259"/>
      <c r="L80" s="259"/>
      <c r="M80" s="259"/>
      <c r="N80" s="10"/>
      <c r="O80" s="10"/>
      <c r="P80" s="10"/>
      <c r="Q80" s="10"/>
      <c r="R80" s="10"/>
      <c r="S80" s="10"/>
      <c r="T80" s="10"/>
      <c r="U80" s="10"/>
      <c r="V80" s="10"/>
      <c r="W80" s="10"/>
      <c r="X80" s="10"/>
      <c r="Y80" s="10"/>
      <c r="Z80" s="10"/>
    </row>
    <row r="81" spans="1:26" ht="15" customHeight="1" x14ac:dyDescent="0.25">
      <c r="A81" s="259"/>
      <c r="B81" s="259"/>
      <c r="C81" s="259"/>
      <c r="D81" s="259"/>
      <c r="E81" s="259"/>
      <c r="F81" s="259"/>
      <c r="G81" s="259"/>
      <c r="H81" s="259"/>
      <c r="I81" s="259"/>
      <c r="J81" s="259"/>
      <c r="K81" s="259"/>
      <c r="L81" s="259"/>
      <c r="M81" s="259"/>
      <c r="N81" s="10"/>
      <c r="O81" s="10"/>
      <c r="P81" s="10"/>
      <c r="Q81" s="10"/>
      <c r="R81" s="10"/>
      <c r="S81" s="10"/>
      <c r="T81" s="10"/>
      <c r="U81" s="10"/>
      <c r="V81" s="10"/>
      <c r="W81" s="10"/>
      <c r="X81" s="10"/>
      <c r="Y81" s="10"/>
      <c r="Z81" s="10"/>
    </row>
    <row r="82" spans="1:26" ht="15" customHeight="1" x14ac:dyDescent="0.25">
      <c r="A82" s="259"/>
      <c r="B82" s="259"/>
      <c r="C82" s="259"/>
      <c r="D82" s="259"/>
      <c r="E82" s="259"/>
      <c r="F82" s="259"/>
      <c r="G82" s="259"/>
      <c r="H82" s="259"/>
      <c r="I82" s="259"/>
      <c r="J82" s="259"/>
      <c r="K82" s="259"/>
      <c r="L82" s="259"/>
      <c r="M82" s="259"/>
      <c r="N82" s="10"/>
      <c r="O82" s="10"/>
      <c r="P82" s="10"/>
      <c r="Q82" s="10"/>
      <c r="R82" s="10"/>
      <c r="S82" s="10"/>
      <c r="T82" s="10"/>
      <c r="U82" s="10"/>
      <c r="V82" s="10"/>
      <c r="W82" s="10"/>
      <c r="X82" s="10"/>
      <c r="Y82" s="10"/>
      <c r="Z82" s="10"/>
    </row>
    <row r="83" spans="1:26" ht="15" customHeight="1" x14ac:dyDescent="0.25">
      <c r="A83" s="177"/>
      <c r="B83" s="177"/>
      <c r="C83" s="177"/>
      <c r="D83" s="177"/>
      <c r="E83" s="177"/>
      <c r="F83" s="177"/>
      <c r="G83" s="177"/>
      <c r="H83" s="177"/>
      <c r="I83" s="177"/>
      <c r="J83" s="177"/>
      <c r="K83" s="177"/>
      <c r="L83" s="177"/>
      <c r="M83" s="177"/>
      <c r="N83" s="10"/>
      <c r="O83" s="10"/>
      <c r="P83" s="10"/>
      <c r="Q83" s="10"/>
      <c r="R83" s="10"/>
      <c r="S83" s="10"/>
      <c r="T83" s="10"/>
      <c r="U83" s="10"/>
      <c r="V83" s="10"/>
      <c r="W83" s="10"/>
      <c r="X83" s="10"/>
      <c r="Y83" s="10"/>
      <c r="Z83" s="10"/>
    </row>
    <row r="84" spans="1:26" ht="15" customHeight="1" x14ac:dyDescent="0.25">
      <c r="A84" s="177"/>
      <c r="B84" s="177"/>
      <c r="C84" s="177"/>
      <c r="D84" s="177"/>
      <c r="E84" s="177"/>
      <c r="F84" s="177"/>
      <c r="G84" s="177"/>
      <c r="H84" s="177"/>
      <c r="I84" s="177"/>
      <c r="J84" s="177"/>
      <c r="K84" s="177"/>
      <c r="L84" s="177"/>
      <c r="M84" s="177"/>
      <c r="N84" s="10"/>
      <c r="O84" s="10"/>
      <c r="P84" s="10"/>
      <c r="Q84" s="10"/>
      <c r="R84" s="10"/>
      <c r="S84" s="10"/>
      <c r="T84" s="10"/>
      <c r="U84" s="10"/>
      <c r="V84" s="10"/>
      <c r="W84" s="10"/>
      <c r="X84" s="10"/>
      <c r="Y84" s="10"/>
      <c r="Z84" s="10"/>
    </row>
    <row r="85" spans="1:26" ht="15" customHeight="1" x14ac:dyDescent="0.25">
      <c r="A85" s="177"/>
      <c r="B85" s="177"/>
      <c r="C85" s="177"/>
      <c r="D85" s="177"/>
      <c r="E85" s="177"/>
      <c r="F85" s="177"/>
      <c r="G85" s="177"/>
      <c r="H85" s="177"/>
      <c r="I85" s="177"/>
      <c r="J85" s="177"/>
      <c r="K85" s="177"/>
      <c r="L85" s="177"/>
      <c r="M85" s="177"/>
      <c r="N85" s="10"/>
      <c r="O85" s="10"/>
      <c r="P85" s="10"/>
      <c r="Q85" s="10"/>
      <c r="R85" s="10"/>
      <c r="S85" s="10"/>
      <c r="T85" s="10"/>
      <c r="U85" s="10"/>
      <c r="V85" s="10"/>
      <c r="W85" s="10"/>
      <c r="X85" s="10"/>
      <c r="Y85" s="10"/>
      <c r="Z85" s="10"/>
    </row>
    <row r="86" spans="1:26" ht="15" customHeight="1" x14ac:dyDescent="0.25">
      <c r="A86" s="177"/>
      <c r="B86" s="177"/>
      <c r="C86" s="177"/>
      <c r="D86" s="177"/>
      <c r="E86" s="177"/>
      <c r="F86" s="177"/>
      <c r="G86" s="177"/>
      <c r="H86" s="177"/>
      <c r="I86" s="177"/>
      <c r="J86" s="177"/>
      <c r="K86" s="177"/>
      <c r="L86" s="177"/>
      <c r="M86" s="177"/>
      <c r="N86" s="10"/>
      <c r="O86" s="10"/>
      <c r="P86" s="10"/>
      <c r="Q86" s="10"/>
      <c r="R86" s="10"/>
      <c r="S86" s="10"/>
      <c r="T86" s="10"/>
      <c r="U86" s="10"/>
      <c r="V86" s="10"/>
      <c r="W86" s="10"/>
      <c r="X86" s="10"/>
      <c r="Y86" s="10"/>
      <c r="Z86" s="10"/>
    </row>
    <row r="87" spans="1:26" ht="15" customHeight="1" x14ac:dyDescent="0.25">
      <c r="A87" s="177"/>
      <c r="B87" s="177"/>
      <c r="C87" s="177"/>
      <c r="D87" s="177"/>
      <c r="E87" s="177"/>
      <c r="F87" s="177"/>
      <c r="G87" s="177"/>
      <c r="H87" s="177"/>
      <c r="I87" s="177"/>
      <c r="J87" s="177"/>
      <c r="K87" s="177"/>
      <c r="L87" s="177"/>
      <c r="M87" s="177"/>
      <c r="N87" s="10"/>
      <c r="O87" s="10"/>
      <c r="P87" s="10"/>
      <c r="Q87" s="10"/>
      <c r="R87" s="10"/>
      <c r="S87" s="10"/>
      <c r="T87" s="10"/>
      <c r="U87" s="10"/>
      <c r="V87" s="10"/>
      <c r="W87" s="10"/>
      <c r="X87" s="10"/>
      <c r="Y87" s="10"/>
      <c r="Z87" s="10"/>
    </row>
    <row r="88" spans="1:26" ht="15" customHeight="1" x14ac:dyDescent="0.25">
      <c r="A88" s="177"/>
      <c r="B88" s="177"/>
      <c r="C88" s="177"/>
      <c r="D88" s="177"/>
      <c r="E88" s="177"/>
      <c r="F88" s="177"/>
      <c r="G88" s="177"/>
      <c r="H88" s="177"/>
      <c r="I88" s="177"/>
      <c r="J88" s="177"/>
      <c r="K88" s="177"/>
      <c r="L88" s="177"/>
      <c r="M88" s="177"/>
      <c r="N88" s="10"/>
      <c r="O88" s="10"/>
      <c r="P88" s="10"/>
      <c r="Q88" s="10"/>
      <c r="R88" s="10"/>
      <c r="S88" s="10"/>
      <c r="T88" s="10"/>
      <c r="U88" s="10"/>
      <c r="V88" s="10"/>
      <c r="W88" s="10"/>
      <c r="X88" s="10"/>
      <c r="Y88" s="10"/>
      <c r="Z88" s="10"/>
    </row>
    <row r="89" spans="1:26" ht="1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 customHeight="1" x14ac:dyDescent="0.25">
      <c r="A90" s="177"/>
      <c r="B90" s="177"/>
      <c r="C90" s="177"/>
      <c r="D90" s="177"/>
      <c r="E90" s="177"/>
      <c r="F90" s="177"/>
      <c r="G90" s="177"/>
      <c r="H90" s="177"/>
      <c r="I90" s="177"/>
      <c r="J90" s="177"/>
      <c r="K90" s="177"/>
      <c r="L90" s="177"/>
      <c r="M90" s="177"/>
      <c r="N90" s="10"/>
      <c r="O90" s="10"/>
      <c r="P90" s="10"/>
      <c r="Q90" s="10"/>
      <c r="R90" s="10"/>
      <c r="S90" s="10"/>
      <c r="T90" s="10"/>
      <c r="U90" s="10"/>
      <c r="V90" s="10"/>
      <c r="W90" s="10"/>
      <c r="X90" s="10"/>
      <c r="Y90" s="10"/>
      <c r="Z90" s="10"/>
    </row>
    <row r="91" spans="1:26" ht="15" customHeight="1" x14ac:dyDescent="0.25">
      <c r="A91" s="177"/>
      <c r="B91" s="177"/>
      <c r="C91" s="177"/>
      <c r="D91" s="177"/>
      <c r="E91" s="177"/>
      <c r="F91" s="177"/>
      <c r="G91" s="177"/>
      <c r="H91" s="177"/>
      <c r="I91" s="177"/>
      <c r="J91" s="177"/>
      <c r="K91" s="177"/>
      <c r="L91" s="177"/>
      <c r="M91" s="177"/>
      <c r="N91" s="10"/>
      <c r="O91" s="10"/>
      <c r="P91" s="10"/>
      <c r="Q91" s="10"/>
      <c r="R91" s="10"/>
      <c r="S91" s="10"/>
      <c r="T91" s="10"/>
      <c r="U91" s="10"/>
      <c r="V91" s="10"/>
      <c r="W91" s="10"/>
      <c r="X91" s="10"/>
      <c r="Y91" s="10"/>
      <c r="Z91" s="10"/>
    </row>
    <row r="92" spans="1:26" ht="15" customHeight="1" x14ac:dyDescent="0.25">
      <c r="A92" s="177"/>
      <c r="B92" s="177"/>
      <c r="C92" s="177"/>
      <c r="D92" s="177"/>
      <c r="E92" s="177"/>
      <c r="F92" s="177"/>
      <c r="G92" s="177"/>
      <c r="H92" s="177"/>
      <c r="I92" s="177"/>
      <c r="J92" s="177"/>
      <c r="K92" s="177"/>
      <c r="L92" s="177"/>
      <c r="M92" s="177"/>
      <c r="N92" s="10"/>
      <c r="O92" s="10"/>
      <c r="P92" s="10"/>
      <c r="Q92" s="10"/>
      <c r="R92" s="10"/>
      <c r="S92" s="10"/>
      <c r="T92" s="10"/>
      <c r="U92" s="10"/>
      <c r="V92" s="10"/>
      <c r="W92" s="10"/>
      <c r="X92" s="10"/>
      <c r="Y92" s="10"/>
      <c r="Z92" s="10"/>
    </row>
    <row r="93" spans="1:26" ht="15" customHeight="1" x14ac:dyDescent="0.25">
      <c r="A93" s="177"/>
      <c r="B93" s="177"/>
      <c r="C93" s="177"/>
      <c r="D93" s="177"/>
      <c r="E93" s="177"/>
      <c r="F93" s="177"/>
      <c r="G93" s="177"/>
      <c r="H93" s="177"/>
      <c r="I93" s="177"/>
      <c r="J93" s="177"/>
      <c r="K93" s="177"/>
      <c r="L93" s="177"/>
      <c r="M93" s="177"/>
      <c r="N93" s="10"/>
      <c r="O93" s="10"/>
      <c r="P93" s="10"/>
      <c r="Q93" s="10"/>
      <c r="R93" s="10"/>
      <c r="S93" s="10"/>
      <c r="T93" s="10"/>
      <c r="U93" s="10"/>
      <c r="V93" s="10"/>
      <c r="W93" s="10"/>
      <c r="X93" s="10"/>
      <c r="Y93" s="10"/>
      <c r="Z93" s="10"/>
    </row>
    <row r="94" spans="1:26" ht="15" customHeight="1" x14ac:dyDescent="0.25">
      <c r="A94" s="177"/>
      <c r="B94" s="177"/>
      <c r="C94" s="177"/>
      <c r="D94" s="177"/>
      <c r="E94" s="177"/>
      <c r="F94" s="177"/>
      <c r="G94" s="177"/>
      <c r="H94" s="177"/>
      <c r="I94" s="177"/>
      <c r="J94" s="177"/>
      <c r="K94" s="177"/>
      <c r="L94" s="177"/>
      <c r="M94" s="177"/>
      <c r="N94" s="10"/>
      <c r="O94" s="10"/>
      <c r="P94" s="10"/>
      <c r="Q94" s="10"/>
      <c r="R94" s="10"/>
      <c r="S94" s="10"/>
      <c r="T94" s="10"/>
      <c r="U94" s="10"/>
      <c r="V94" s="10"/>
      <c r="W94" s="10"/>
      <c r="X94" s="10"/>
      <c r="Y94" s="10"/>
      <c r="Z94" s="10"/>
    </row>
    <row r="95" spans="1:26" ht="1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 customHeight="1" x14ac:dyDescent="0.25">
      <c r="A96" s="177"/>
      <c r="B96" s="177"/>
      <c r="C96" s="177"/>
      <c r="D96" s="177"/>
      <c r="E96" s="177"/>
      <c r="F96" s="177"/>
      <c r="G96" s="177"/>
      <c r="H96" s="177"/>
      <c r="I96" s="177"/>
      <c r="J96" s="177"/>
      <c r="K96" s="177"/>
      <c r="L96" s="177"/>
      <c r="M96" s="177"/>
      <c r="N96" s="10"/>
      <c r="O96" s="10"/>
      <c r="P96" s="10"/>
      <c r="Q96" s="10"/>
      <c r="R96" s="10"/>
      <c r="S96" s="10"/>
      <c r="T96" s="10"/>
      <c r="U96" s="10"/>
      <c r="V96" s="10"/>
      <c r="W96" s="10"/>
      <c r="X96" s="10"/>
      <c r="Y96" s="10"/>
      <c r="Z96" s="10"/>
    </row>
    <row r="97" spans="1:26" ht="15" customHeight="1" x14ac:dyDescent="0.25">
      <c r="A97" s="177"/>
      <c r="B97" s="177"/>
      <c r="C97" s="177"/>
      <c r="D97" s="177"/>
      <c r="E97" s="177"/>
      <c r="F97" s="177"/>
      <c r="G97" s="177"/>
      <c r="H97" s="177"/>
      <c r="I97" s="177"/>
      <c r="J97" s="177"/>
      <c r="K97" s="177"/>
      <c r="L97" s="177"/>
      <c r="M97" s="177"/>
      <c r="N97" s="10"/>
      <c r="O97" s="10"/>
      <c r="P97" s="10"/>
      <c r="Q97" s="10"/>
      <c r="R97" s="10"/>
      <c r="S97" s="10"/>
      <c r="T97" s="10"/>
      <c r="U97" s="10"/>
      <c r="V97" s="10"/>
      <c r="W97" s="10"/>
      <c r="X97" s="10"/>
      <c r="Y97" s="10"/>
      <c r="Z97" s="10"/>
    </row>
    <row r="98" spans="1:26" ht="15" customHeight="1" x14ac:dyDescent="0.25">
      <c r="A98" s="177"/>
      <c r="B98" s="177"/>
      <c r="C98" s="177"/>
      <c r="D98" s="177"/>
      <c r="E98" s="177"/>
      <c r="F98" s="177"/>
      <c r="G98" s="177"/>
      <c r="H98" s="177"/>
      <c r="I98" s="177"/>
      <c r="J98" s="177"/>
      <c r="K98" s="177"/>
      <c r="L98" s="177"/>
      <c r="M98" s="177"/>
      <c r="N98" s="10"/>
      <c r="O98" s="10"/>
      <c r="P98" s="10"/>
      <c r="Q98" s="10"/>
      <c r="R98" s="10"/>
      <c r="S98" s="10"/>
      <c r="T98" s="10"/>
      <c r="U98" s="10"/>
      <c r="V98" s="10"/>
      <c r="W98" s="10"/>
      <c r="X98" s="10"/>
      <c r="Y98" s="10"/>
      <c r="Z98" s="10"/>
    </row>
    <row r="99" spans="1:26" ht="15" customHeight="1" x14ac:dyDescent="0.25">
      <c r="A99" s="177"/>
      <c r="B99" s="177"/>
      <c r="C99" s="177"/>
      <c r="D99" s="177"/>
      <c r="E99" s="177"/>
      <c r="F99" s="177"/>
      <c r="G99" s="177"/>
      <c r="H99" s="177"/>
      <c r="I99" s="177"/>
      <c r="J99" s="177"/>
      <c r="K99" s="177"/>
      <c r="L99" s="177"/>
      <c r="M99" s="177"/>
      <c r="N99" s="10"/>
      <c r="O99" s="10"/>
      <c r="P99" s="10"/>
      <c r="Q99" s="10"/>
      <c r="R99" s="10"/>
      <c r="S99" s="10"/>
      <c r="T99" s="10"/>
      <c r="U99" s="10"/>
      <c r="V99" s="10"/>
      <c r="W99" s="10"/>
      <c r="X99" s="10"/>
      <c r="Y99" s="10"/>
      <c r="Z99" s="10"/>
    </row>
    <row r="100" spans="1:26" ht="15" customHeight="1" x14ac:dyDescent="0.25">
      <c r="A100" s="177"/>
      <c r="B100" s="177"/>
      <c r="C100" s="177"/>
      <c r="D100" s="177"/>
      <c r="E100" s="177"/>
      <c r="F100" s="177"/>
      <c r="G100" s="177"/>
      <c r="H100" s="177"/>
      <c r="I100" s="177"/>
      <c r="J100" s="177"/>
      <c r="K100" s="177"/>
      <c r="L100" s="177"/>
      <c r="M100" s="177"/>
      <c r="N100" s="10"/>
      <c r="O100" s="10"/>
      <c r="P100" s="10"/>
      <c r="Q100" s="10"/>
      <c r="R100" s="10"/>
      <c r="S100" s="10"/>
      <c r="T100" s="10"/>
      <c r="U100" s="10"/>
      <c r="V100" s="10"/>
      <c r="W100" s="10"/>
      <c r="X100" s="10"/>
      <c r="Y100" s="10"/>
      <c r="Z100" s="10"/>
    </row>
    <row r="101" spans="1:26" ht="15" customHeight="1" x14ac:dyDescent="0.25">
      <c r="A101" s="177"/>
      <c r="B101" s="177"/>
      <c r="C101" s="177"/>
      <c r="D101" s="177"/>
      <c r="E101" s="177"/>
      <c r="F101" s="177"/>
      <c r="G101" s="177"/>
      <c r="H101" s="177"/>
      <c r="I101" s="177"/>
      <c r="J101" s="177"/>
      <c r="K101" s="177"/>
      <c r="L101" s="177"/>
      <c r="M101" s="177"/>
      <c r="N101" s="10"/>
      <c r="O101" s="10"/>
      <c r="P101" s="10"/>
      <c r="Q101" s="10"/>
      <c r="R101" s="10"/>
      <c r="S101" s="10"/>
      <c r="T101" s="10"/>
      <c r="U101" s="10"/>
      <c r="V101" s="10"/>
      <c r="W101" s="10"/>
      <c r="X101" s="10"/>
      <c r="Y101" s="10"/>
      <c r="Z101" s="10"/>
    </row>
    <row r="102" spans="1:26" ht="15" customHeight="1" x14ac:dyDescent="0.25">
      <c r="A102" s="177"/>
      <c r="B102" s="177"/>
      <c r="C102" s="177"/>
      <c r="D102" s="177"/>
      <c r="E102" s="177"/>
      <c r="F102" s="177"/>
      <c r="G102" s="177"/>
      <c r="H102" s="177"/>
      <c r="I102" s="177"/>
      <c r="J102" s="177"/>
      <c r="K102" s="177"/>
      <c r="L102" s="177"/>
      <c r="M102" s="177"/>
      <c r="N102" s="10"/>
      <c r="O102" s="10"/>
      <c r="P102" s="10"/>
      <c r="Q102" s="10"/>
      <c r="R102" s="10"/>
      <c r="S102" s="10"/>
      <c r="T102" s="10"/>
      <c r="U102" s="10"/>
      <c r="V102" s="10"/>
      <c r="W102" s="10"/>
      <c r="X102" s="10"/>
      <c r="Y102" s="10"/>
      <c r="Z102" s="10"/>
    </row>
    <row r="103" spans="1:26" ht="15" customHeight="1" x14ac:dyDescent="0.25">
      <c r="A103" s="177"/>
      <c r="B103" s="177"/>
      <c r="C103" s="177"/>
      <c r="D103" s="177"/>
      <c r="E103" s="177"/>
      <c r="F103" s="177"/>
      <c r="G103" s="177"/>
      <c r="H103" s="177"/>
      <c r="I103" s="177"/>
      <c r="J103" s="177"/>
      <c r="K103" s="177"/>
      <c r="L103" s="177"/>
      <c r="M103" s="177"/>
      <c r="N103" s="10"/>
      <c r="O103" s="10"/>
      <c r="P103" s="10"/>
      <c r="Q103" s="10"/>
      <c r="R103" s="10"/>
      <c r="S103" s="10"/>
      <c r="T103" s="10"/>
      <c r="U103" s="10"/>
      <c r="V103" s="10"/>
      <c r="W103" s="10"/>
      <c r="X103" s="10"/>
      <c r="Y103" s="10"/>
      <c r="Z103" s="10"/>
    </row>
    <row r="104" spans="1:26" ht="1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 customHeight="1" x14ac:dyDescent="0.25">
      <c r="A105" s="177"/>
      <c r="B105" s="177"/>
      <c r="C105" s="177"/>
      <c r="D105" s="177"/>
      <c r="E105" s="177"/>
      <c r="F105" s="177"/>
      <c r="G105" s="177"/>
      <c r="H105" s="177"/>
      <c r="I105" s="177"/>
      <c r="J105" s="177"/>
      <c r="K105" s="177"/>
      <c r="L105" s="177"/>
      <c r="M105" s="177"/>
      <c r="N105" s="10"/>
      <c r="O105" s="10"/>
      <c r="P105" s="10"/>
      <c r="Q105" s="10"/>
      <c r="R105" s="10"/>
      <c r="S105" s="10"/>
      <c r="T105" s="10"/>
      <c r="U105" s="10"/>
      <c r="V105" s="10"/>
      <c r="W105" s="10"/>
      <c r="X105" s="10"/>
      <c r="Y105" s="10"/>
      <c r="Z105" s="10"/>
    </row>
    <row r="106" spans="1:26" ht="15" customHeight="1" x14ac:dyDescent="0.25">
      <c r="A106" s="177"/>
      <c r="B106" s="177"/>
      <c r="C106" s="177"/>
      <c r="D106" s="177"/>
      <c r="E106" s="177"/>
      <c r="F106" s="177"/>
      <c r="G106" s="177"/>
      <c r="H106" s="177"/>
      <c r="I106" s="177"/>
      <c r="J106" s="177"/>
      <c r="K106" s="177"/>
      <c r="L106" s="177"/>
      <c r="M106" s="177"/>
      <c r="N106" s="10"/>
      <c r="O106" s="10"/>
      <c r="P106" s="10"/>
      <c r="Q106" s="10"/>
      <c r="R106" s="10"/>
      <c r="S106" s="10"/>
      <c r="T106" s="10"/>
      <c r="U106" s="10"/>
      <c r="V106" s="10"/>
      <c r="W106" s="10"/>
      <c r="X106" s="10"/>
      <c r="Y106" s="10"/>
      <c r="Z106" s="10"/>
    </row>
    <row r="107" spans="1:26" ht="15" customHeight="1" x14ac:dyDescent="0.25">
      <c r="A107" s="177"/>
      <c r="B107" s="177"/>
      <c r="C107" s="177"/>
      <c r="D107" s="177"/>
      <c r="E107" s="177"/>
      <c r="F107" s="177"/>
      <c r="G107" s="177"/>
      <c r="H107" s="177"/>
      <c r="I107" s="177"/>
      <c r="J107" s="177"/>
      <c r="K107" s="177"/>
      <c r="L107" s="177"/>
      <c r="M107" s="177"/>
      <c r="N107" s="10"/>
      <c r="O107" s="10"/>
      <c r="P107" s="10"/>
      <c r="Q107" s="10"/>
      <c r="R107" s="10"/>
      <c r="S107" s="10"/>
      <c r="T107" s="10"/>
      <c r="U107" s="10"/>
      <c r="V107" s="10"/>
      <c r="W107" s="10"/>
      <c r="X107" s="10"/>
      <c r="Y107" s="10"/>
      <c r="Z107" s="10"/>
    </row>
    <row r="108" spans="1:26" ht="15" customHeight="1" x14ac:dyDescent="0.25">
      <c r="A108" s="177"/>
      <c r="B108" s="177"/>
      <c r="C108" s="177"/>
      <c r="D108" s="177"/>
      <c r="E108" s="177"/>
      <c r="F108" s="177"/>
      <c r="G108" s="177"/>
      <c r="H108" s="177"/>
      <c r="I108" s="177"/>
      <c r="J108" s="177"/>
      <c r="K108" s="177"/>
      <c r="L108" s="177"/>
      <c r="M108" s="177"/>
      <c r="N108" s="10"/>
      <c r="O108" s="10"/>
      <c r="P108" s="10"/>
      <c r="Q108" s="10"/>
      <c r="R108" s="10"/>
      <c r="S108" s="10"/>
      <c r="T108" s="10"/>
      <c r="U108" s="10"/>
      <c r="V108" s="10"/>
      <c r="W108" s="10"/>
      <c r="X108" s="10"/>
      <c r="Y108" s="10"/>
      <c r="Z108" s="10"/>
    </row>
    <row r="109" spans="1:26" ht="15" customHeight="1" x14ac:dyDescent="0.25">
      <c r="A109" s="177"/>
      <c r="B109" s="177"/>
      <c r="C109" s="177"/>
      <c r="D109" s="177"/>
      <c r="E109" s="177"/>
      <c r="F109" s="177"/>
      <c r="G109" s="177"/>
      <c r="H109" s="177"/>
      <c r="I109" s="177"/>
      <c r="J109" s="177"/>
      <c r="K109" s="177"/>
      <c r="L109" s="177"/>
      <c r="M109" s="177"/>
      <c r="N109" s="10"/>
      <c r="O109" s="10"/>
      <c r="P109" s="10"/>
      <c r="Q109" s="10"/>
      <c r="R109" s="10"/>
      <c r="S109" s="10"/>
      <c r="T109" s="10"/>
      <c r="U109" s="10"/>
      <c r="V109" s="10"/>
      <c r="W109" s="10"/>
      <c r="X109" s="10"/>
      <c r="Y109" s="10"/>
      <c r="Z109" s="10"/>
    </row>
    <row r="110" spans="1:26" ht="15" customHeight="1" x14ac:dyDescent="0.25">
      <c r="A110" s="177"/>
      <c r="B110" s="177"/>
      <c r="C110" s="177"/>
      <c r="D110" s="177"/>
      <c r="E110" s="177"/>
      <c r="F110" s="177"/>
      <c r="G110" s="177"/>
      <c r="H110" s="177"/>
      <c r="I110" s="177"/>
      <c r="J110" s="177"/>
      <c r="K110" s="177"/>
      <c r="L110" s="177"/>
      <c r="M110" s="177"/>
      <c r="N110" s="10"/>
      <c r="O110" s="10"/>
      <c r="P110" s="10"/>
      <c r="Q110" s="10"/>
      <c r="R110" s="10"/>
      <c r="S110" s="10"/>
      <c r="T110" s="10"/>
      <c r="U110" s="10"/>
      <c r="V110" s="10"/>
      <c r="W110" s="10"/>
      <c r="X110" s="10"/>
      <c r="Y110" s="10"/>
      <c r="Z110" s="10"/>
    </row>
    <row r="111" spans="1:26" ht="15" customHeight="1" x14ac:dyDescent="0.25">
      <c r="A111" s="177"/>
      <c r="B111" s="177"/>
      <c r="C111" s="177"/>
      <c r="D111" s="177"/>
      <c r="E111" s="177"/>
      <c r="F111" s="177"/>
      <c r="G111" s="177"/>
      <c r="H111" s="177"/>
      <c r="I111" s="177"/>
      <c r="J111" s="177"/>
      <c r="K111" s="177"/>
      <c r="L111" s="177"/>
      <c r="M111" s="177"/>
      <c r="N111" s="10"/>
      <c r="O111" s="10"/>
      <c r="P111" s="10"/>
      <c r="Q111" s="10"/>
      <c r="R111" s="10"/>
      <c r="S111" s="10"/>
      <c r="T111" s="10"/>
      <c r="U111" s="10"/>
      <c r="V111" s="10"/>
      <c r="W111" s="10"/>
      <c r="X111" s="10"/>
      <c r="Y111" s="10"/>
      <c r="Z111" s="10"/>
    </row>
    <row r="112" spans="1:26" ht="15" customHeight="1" x14ac:dyDescent="0.25">
      <c r="A112" s="177"/>
      <c r="B112" s="177"/>
      <c r="C112" s="177"/>
      <c r="D112" s="177"/>
      <c r="E112" s="177"/>
      <c r="F112" s="177"/>
      <c r="G112" s="177"/>
      <c r="H112" s="177"/>
      <c r="I112" s="177"/>
      <c r="J112" s="177"/>
      <c r="K112" s="177"/>
      <c r="L112" s="177"/>
      <c r="M112" s="177"/>
      <c r="N112" s="10"/>
      <c r="O112" s="10"/>
      <c r="P112" s="10"/>
      <c r="Q112" s="10"/>
      <c r="R112" s="10"/>
      <c r="S112" s="10"/>
      <c r="T112" s="10"/>
      <c r="U112" s="10"/>
      <c r="V112" s="10"/>
      <c r="W112" s="10"/>
      <c r="X112" s="10"/>
      <c r="Y112" s="10"/>
      <c r="Z112" s="10"/>
    </row>
    <row r="113" spans="1:26" ht="15" customHeight="1" x14ac:dyDescent="0.25">
      <c r="A113" s="177"/>
      <c r="B113" s="177"/>
      <c r="C113" s="177"/>
      <c r="D113" s="177"/>
      <c r="E113" s="177"/>
      <c r="F113" s="177"/>
      <c r="G113" s="177"/>
      <c r="H113" s="177"/>
      <c r="I113" s="177"/>
      <c r="J113" s="177"/>
      <c r="K113" s="177"/>
      <c r="L113" s="177"/>
      <c r="M113" s="177"/>
      <c r="N113" s="10"/>
      <c r="O113" s="10"/>
      <c r="P113" s="10"/>
      <c r="Q113" s="10"/>
      <c r="R113" s="10"/>
      <c r="S113" s="10"/>
      <c r="T113" s="10"/>
      <c r="U113" s="10"/>
      <c r="V113" s="10"/>
      <c r="W113" s="10"/>
      <c r="X113" s="10"/>
      <c r="Y113" s="10"/>
      <c r="Z113" s="10"/>
    </row>
    <row r="114" spans="1:26" ht="15" customHeight="1" x14ac:dyDescent="0.25">
      <c r="A114" s="177"/>
      <c r="B114" s="177"/>
      <c r="C114" s="177"/>
      <c r="D114" s="177"/>
      <c r="E114" s="177"/>
      <c r="F114" s="177"/>
      <c r="G114" s="177"/>
      <c r="H114" s="177"/>
      <c r="I114" s="177"/>
      <c r="J114" s="177"/>
      <c r="K114" s="177"/>
      <c r="L114" s="177"/>
      <c r="M114" s="177"/>
      <c r="N114" s="10"/>
      <c r="O114" s="10"/>
      <c r="P114" s="10"/>
      <c r="Q114" s="10"/>
      <c r="R114" s="10"/>
      <c r="S114" s="10"/>
      <c r="T114" s="10"/>
      <c r="U114" s="10"/>
      <c r="V114" s="10"/>
      <c r="W114" s="10"/>
      <c r="X114" s="10"/>
      <c r="Y114" s="10"/>
      <c r="Z114" s="10"/>
    </row>
    <row r="115" spans="1:26" ht="15" customHeight="1" x14ac:dyDescent="0.25">
      <c r="A115" s="177"/>
      <c r="B115" s="177"/>
      <c r="C115" s="177"/>
      <c r="D115" s="177"/>
      <c r="E115" s="177"/>
      <c r="F115" s="177"/>
      <c r="G115" s="177"/>
      <c r="H115" s="177"/>
      <c r="I115" s="177"/>
      <c r="J115" s="177"/>
      <c r="K115" s="177"/>
      <c r="L115" s="177"/>
      <c r="M115" s="177"/>
      <c r="N115" s="10"/>
      <c r="O115" s="10"/>
      <c r="P115" s="10"/>
      <c r="Q115" s="10"/>
      <c r="R115" s="10"/>
      <c r="S115" s="10"/>
      <c r="T115" s="10"/>
      <c r="U115" s="10"/>
      <c r="V115" s="10"/>
      <c r="W115" s="10"/>
      <c r="X115" s="10"/>
      <c r="Y115" s="10"/>
      <c r="Z115" s="10"/>
    </row>
    <row r="116" spans="1:26" ht="1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 customHeight="1" x14ac:dyDescent="0.25">
      <c r="A117" s="177"/>
      <c r="B117" s="177"/>
      <c r="C117" s="177"/>
      <c r="D117" s="177"/>
      <c r="E117" s="177"/>
      <c r="F117" s="177"/>
      <c r="G117" s="177"/>
      <c r="H117" s="177"/>
      <c r="I117" s="177"/>
      <c r="J117" s="177"/>
      <c r="K117" s="177"/>
      <c r="L117" s="177"/>
      <c r="M117" s="177"/>
      <c r="N117" s="10"/>
      <c r="O117" s="10"/>
      <c r="P117" s="10"/>
      <c r="Q117" s="10"/>
      <c r="R117" s="10"/>
      <c r="S117" s="10"/>
      <c r="T117" s="10"/>
      <c r="U117" s="10"/>
      <c r="V117" s="10"/>
      <c r="W117" s="10"/>
      <c r="X117" s="10"/>
      <c r="Y117" s="10"/>
      <c r="Z117" s="10"/>
    </row>
    <row r="118" spans="1:26" ht="15" customHeight="1" x14ac:dyDescent="0.25">
      <c r="A118" s="177"/>
      <c r="B118" s="177"/>
      <c r="C118" s="177"/>
      <c r="D118" s="177"/>
      <c r="E118" s="177"/>
      <c r="F118" s="177"/>
      <c r="G118" s="177"/>
      <c r="H118" s="177"/>
      <c r="I118" s="177"/>
      <c r="J118" s="177"/>
      <c r="K118" s="177"/>
      <c r="L118" s="177"/>
      <c r="M118" s="177"/>
      <c r="N118" s="10"/>
      <c r="O118" s="10"/>
      <c r="P118" s="10"/>
      <c r="Q118" s="10"/>
      <c r="R118" s="10"/>
      <c r="S118" s="10"/>
      <c r="T118" s="10"/>
      <c r="U118" s="10"/>
      <c r="V118" s="10"/>
      <c r="W118" s="10"/>
      <c r="X118" s="10"/>
      <c r="Y118" s="10"/>
      <c r="Z118" s="10"/>
    </row>
    <row r="119" spans="1:26" ht="15" customHeight="1" x14ac:dyDescent="0.25">
      <c r="A119" s="177"/>
      <c r="B119" s="177"/>
      <c r="C119" s="177"/>
      <c r="D119" s="177"/>
      <c r="E119" s="177"/>
      <c r="F119" s="177"/>
      <c r="G119" s="177"/>
      <c r="H119" s="177"/>
      <c r="I119" s="177"/>
      <c r="J119" s="177"/>
      <c r="K119" s="177"/>
      <c r="L119" s="177"/>
      <c r="M119" s="177"/>
      <c r="N119" s="10"/>
      <c r="O119" s="10"/>
      <c r="P119" s="10"/>
      <c r="Q119" s="10"/>
      <c r="R119" s="10"/>
      <c r="S119" s="10"/>
      <c r="T119" s="10"/>
      <c r="U119" s="10"/>
      <c r="V119" s="10"/>
      <c r="W119" s="10"/>
      <c r="X119" s="10"/>
      <c r="Y119" s="10"/>
      <c r="Z119" s="10"/>
    </row>
    <row r="120" spans="1:26" ht="15" customHeight="1" x14ac:dyDescent="0.25">
      <c r="A120" s="177"/>
      <c r="B120" s="177"/>
      <c r="C120" s="177"/>
      <c r="D120" s="177"/>
      <c r="E120" s="177"/>
      <c r="F120" s="177"/>
      <c r="G120" s="177"/>
      <c r="H120" s="177"/>
      <c r="I120" s="177"/>
      <c r="J120" s="177"/>
      <c r="K120" s="177"/>
      <c r="L120" s="177"/>
      <c r="M120" s="177"/>
      <c r="N120" s="10"/>
      <c r="O120" s="10"/>
      <c r="P120" s="10"/>
      <c r="Q120" s="10"/>
      <c r="R120" s="10"/>
      <c r="S120" s="10"/>
      <c r="T120" s="10"/>
      <c r="U120" s="10"/>
      <c r="V120" s="10"/>
      <c r="W120" s="10"/>
      <c r="X120" s="10"/>
      <c r="Y120" s="10"/>
      <c r="Z120" s="10"/>
    </row>
    <row r="121" spans="1:26" ht="15" customHeight="1" x14ac:dyDescent="0.25">
      <c r="A121" s="177"/>
      <c r="B121" s="177"/>
      <c r="C121" s="177"/>
      <c r="D121" s="177"/>
      <c r="E121" s="177"/>
      <c r="F121" s="177"/>
      <c r="G121" s="177"/>
      <c r="H121" s="177"/>
      <c r="I121" s="177"/>
      <c r="J121" s="177"/>
      <c r="K121" s="177"/>
      <c r="L121" s="177"/>
      <c r="M121" s="177"/>
      <c r="N121" s="10"/>
      <c r="O121" s="10"/>
      <c r="P121" s="10"/>
      <c r="Q121" s="10"/>
      <c r="R121" s="10"/>
      <c r="S121" s="10"/>
      <c r="T121" s="10"/>
      <c r="U121" s="10"/>
      <c r="V121" s="10"/>
      <c r="W121" s="10"/>
      <c r="X121" s="10"/>
      <c r="Y121" s="10"/>
      <c r="Z121" s="10"/>
    </row>
    <row r="122" spans="1:26" ht="15" customHeight="1" x14ac:dyDescent="0.25">
      <c r="A122" s="177"/>
      <c r="B122" s="177"/>
      <c r="C122" s="177"/>
      <c r="D122" s="177"/>
      <c r="E122" s="177"/>
      <c r="F122" s="177"/>
      <c r="G122" s="177"/>
      <c r="H122" s="177"/>
      <c r="I122" s="177"/>
      <c r="J122" s="177"/>
      <c r="K122" s="177"/>
      <c r="L122" s="177"/>
      <c r="M122" s="177"/>
      <c r="N122" s="10"/>
      <c r="O122" s="10"/>
      <c r="P122" s="10"/>
      <c r="Q122" s="10"/>
      <c r="R122" s="10"/>
      <c r="S122" s="10"/>
      <c r="T122" s="10"/>
      <c r="U122" s="10"/>
      <c r="V122" s="10"/>
      <c r="W122" s="10"/>
      <c r="X122" s="10"/>
      <c r="Y122" s="10"/>
      <c r="Z122" s="10"/>
    </row>
    <row r="123" spans="1:26" ht="15" customHeight="1" x14ac:dyDescent="0.25">
      <c r="A123" s="177"/>
      <c r="B123" s="177"/>
      <c r="C123" s="177"/>
      <c r="D123" s="177"/>
      <c r="E123" s="177"/>
      <c r="F123" s="177"/>
      <c r="G123" s="177"/>
      <c r="H123" s="177"/>
      <c r="I123" s="177"/>
      <c r="J123" s="177"/>
      <c r="K123" s="177"/>
      <c r="L123" s="177"/>
      <c r="M123" s="177"/>
      <c r="N123" s="10"/>
      <c r="O123" s="10"/>
      <c r="P123" s="10"/>
      <c r="Q123" s="10"/>
      <c r="R123" s="10"/>
      <c r="S123" s="10"/>
      <c r="T123" s="10"/>
      <c r="U123" s="10"/>
      <c r="V123" s="10"/>
      <c r="W123" s="10"/>
      <c r="X123" s="10"/>
      <c r="Y123" s="10"/>
      <c r="Z123" s="10"/>
    </row>
    <row r="124" spans="1:26" ht="1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 customHeight="1" x14ac:dyDescent="0.25">
      <c r="A125" s="35"/>
      <c r="B125" s="10"/>
      <c r="C125" s="10"/>
      <c r="D125" s="10"/>
      <c r="E125" s="10"/>
      <c r="F125" s="10"/>
      <c r="G125" s="604"/>
      <c r="H125" s="604"/>
      <c r="I125" s="604"/>
      <c r="J125" s="604"/>
      <c r="K125" s="604"/>
      <c r="L125" s="10"/>
      <c r="M125" s="10"/>
      <c r="N125" s="10"/>
      <c r="O125" s="10"/>
      <c r="P125" s="10"/>
      <c r="Q125" s="10"/>
      <c r="R125" s="10"/>
      <c r="S125" s="10"/>
      <c r="T125" s="10"/>
      <c r="U125" s="10"/>
      <c r="V125" s="10"/>
      <c r="W125" s="10"/>
      <c r="X125" s="10"/>
      <c r="Y125" s="10"/>
      <c r="Z125" s="10"/>
    </row>
    <row r="126" spans="1:26" ht="15" customHeight="1" x14ac:dyDescent="0.25">
      <c r="A126" s="10"/>
      <c r="B126" s="181"/>
      <c r="C126" s="181"/>
      <c r="D126" s="181"/>
      <c r="E126" s="181"/>
      <c r="F126" s="10"/>
      <c r="G126" s="181"/>
      <c r="H126" s="181"/>
      <c r="I126" s="181"/>
      <c r="J126" s="181"/>
      <c r="K126" s="181"/>
      <c r="L126" s="10"/>
      <c r="M126" s="10"/>
      <c r="N126" s="10"/>
      <c r="O126" s="10"/>
      <c r="P126" s="10"/>
      <c r="Q126" s="10"/>
      <c r="R126" s="10"/>
      <c r="S126" s="10"/>
      <c r="T126" s="10"/>
      <c r="U126" s="10"/>
      <c r="V126" s="10"/>
      <c r="W126" s="10"/>
      <c r="X126" s="10"/>
      <c r="Y126" s="10"/>
      <c r="Z126" s="10"/>
    </row>
    <row r="127" spans="1:26" ht="15" customHeight="1" x14ac:dyDescent="0.25">
      <c r="A127" s="10"/>
      <c r="B127" s="604"/>
      <c r="C127" s="604"/>
      <c r="D127" s="604"/>
      <c r="E127" s="604"/>
      <c r="F127" s="10"/>
      <c r="G127" s="604"/>
      <c r="H127" s="604"/>
      <c r="I127" s="604"/>
      <c r="J127" s="604"/>
      <c r="K127" s="604"/>
      <c r="L127" s="10"/>
      <c r="M127" s="10"/>
      <c r="N127" s="10"/>
      <c r="O127" s="10"/>
      <c r="P127" s="10"/>
      <c r="Q127" s="10"/>
      <c r="R127" s="10"/>
      <c r="S127" s="10"/>
      <c r="T127" s="10"/>
      <c r="U127" s="10"/>
      <c r="V127" s="10"/>
      <c r="W127" s="10"/>
      <c r="X127" s="10"/>
      <c r="Y127" s="10"/>
      <c r="Z127" s="10"/>
    </row>
    <row r="128" spans="1:26" ht="15" customHeight="1" x14ac:dyDescent="0.25">
      <c r="A128" s="10"/>
      <c r="B128" s="181"/>
      <c r="C128" s="181"/>
      <c r="D128" s="181"/>
      <c r="E128" s="181"/>
      <c r="F128" s="10"/>
      <c r="G128" s="181"/>
      <c r="H128" s="181"/>
      <c r="I128" s="181"/>
      <c r="J128" s="181"/>
      <c r="K128" s="181"/>
      <c r="L128" s="10"/>
      <c r="M128" s="10"/>
      <c r="N128" s="10"/>
      <c r="O128" s="10"/>
      <c r="P128" s="10"/>
      <c r="Q128" s="10"/>
      <c r="R128" s="10"/>
      <c r="S128" s="10"/>
      <c r="T128" s="10"/>
      <c r="U128" s="10"/>
      <c r="V128" s="10"/>
      <c r="W128" s="10"/>
      <c r="X128" s="10"/>
      <c r="Y128" s="10"/>
      <c r="Z128" s="10"/>
    </row>
    <row r="129" spans="1:26" ht="15" customHeight="1" x14ac:dyDescent="0.25">
      <c r="A129" s="10"/>
      <c r="B129" s="605"/>
      <c r="C129" s="604"/>
      <c r="D129" s="604"/>
      <c r="E129" s="604"/>
      <c r="F129" s="10"/>
      <c r="G129" s="605"/>
      <c r="H129" s="604"/>
      <c r="I129" s="604"/>
      <c r="J129" s="604"/>
      <c r="K129" s="604"/>
      <c r="L129" s="10"/>
      <c r="M129" s="10"/>
      <c r="N129" s="10"/>
      <c r="O129" s="10"/>
      <c r="P129" s="10"/>
      <c r="Q129" s="10"/>
      <c r="R129" s="10"/>
      <c r="S129" s="10"/>
      <c r="T129" s="10"/>
      <c r="U129" s="10"/>
      <c r="V129" s="10"/>
      <c r="W129" s="10"/>
      <c r="X129" s="10"/>
      <c r="Y129" s="10"/>
      <c r="Z129" s="10"/>
    </row>
    <row r="130" spans="1:26" ht="15" customHeight="1" x14ac:dyDescent="0.25">
      <c r="A130" s="10"/>
      <c r="B130" s="181"/>
      <c r="C130" s="181"/>
      <c r="D130" s="181"/>
      <c r="E130" s="181"/>
      <c r="F130" s="10"/>
      <c r="G130" s="181"/>
      <c r="H130" s="181"/>
      <c r="I130" s="181"/>
      <c r="J130" s="181"/>
      <c r="K130" s="181"/>
      <c r="L130" s="10"/>
      <c r="M130" s="10"/>
      <c r="N130" s="10"/>
      <c r="O130" s="10"/>
      <c r="P130" s="10"/>
      <c r="Q130" s="10"/>
      <c r="R130" s="10"/>
      <c r="S130" s="10"/>
      <c r="T130" s="10"/>
      <c r="U130" s="10"/>
      <c r="V130" s="10"/>
      <c r="W130" s="10"/>
      <c r="X130" s="10"/>
      <c r="Y130" s="10"/>
      <c r="Z130" s="10"/>
    </row>
    <row r="131" spans="1:26" ht="1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 customHeight="1" x14ac:dyDescent="0.25">
      <c r="A132" s="177"/>
      <c r="B132" s="177"/>
      <c r="C132" s="177"/>
      <c r="D132" s="177"/>
      <c r="E132" s="177"/>
      <c r="F132" s="177"/>
      <c r="G132" s="177"/>
      <c r="H132" s="177"/>
      <c r="I132" s="177"/>
      <c r="J132" s="177"/>
      <c r="K132" s="177"/>
      <c r="L132" s="177"/>
      <c r="M132" s="177"/>
      <c r="N132" s="10"/>
      <c r="O132" s="10"/>
      <c r="P132" s="10"/>
      <c r="Q132" s="10"/>
      <c r="R132" s="10"/>
      <c r="S132" s="10"/>
      <c r="T132" s="10"/>
      <c r="U132" s="10"/>
      <c r="V132" s="10"/>
      <c r="W132" s="10"/>
      <c r="X132" s="10"/>
      <c r="Y132" s="10"/>
      <c r="Z132" s="10"/>
    </row>
    <row r="133" spans="1:26" ht="15" customHeight="1" x14ac:dyDescent="0.25">
      <c r="A133" s="177"/>
      <c r="B133" s="177"/>
      <c r="C133" s="177"/>
      <c r="D133" s="177"/>
      <c r="E133" s="177"/>
      <c r="F133" s="177"/>
      <c r="G133" s="177"/>
      <c r="H133" s="177"/>
      <c r="I133" s="177"/>
      <c r="J133" s="177"/>
      <c r="K133" s="177"/>
      <c r="L133" s="177"/>
      <c r="M133" s="177"/>
      <c r="N133" s="10"/>
      <c r="O133" s="10"/>
      <c r="P133" s="10"/>
      <c r="Q133" s="10"/>
      <c r="R133" s="10"/>
      <c r="S133" s="10"/>
      <c r="T133" s="10"/>
      <c r="U133" s="10"/>
      <c r="V133" s="10"/>
      <c r="W133" s="10"/>
      <c r="X133" s="10"/>
      <c r="Y133" s="10"/>
      <c r="Z133" s="10"/>
    </row>
    <row r="134" spans="1:26" ht="15" customHeight="1" x14ac:dyDescent="0.25">
      <c r="A134" s="177"/>
      <c r="B134" s="177"/>
      <c r="C134" s="177"/>
      <c r="D134" s="177"/>
      <c r="E134" s="177"/>
      <c r="F134" s="177"/>
      <c r="G134" s="177"/>
      <c r="H134" s="177"/>
      <c r="I134" s="177"/>
      <c r="J134" s="177"/>
      <c r="K134" s="177"/>
      <c r="L134" s="177"/>
      <c r="M134" s="177"/>
      <c r="N134" s="10"/>
      <c r="O134" s="10"/>
      <c r="P134" s="10"/>
      <c r="Q134" s="10"/>
      <c r="R134" s="10"/>
      <c r="S134" s="10"/>
      <c r="T134" s="10"/>
      <c r="U134" s="10"/>
      <c r="V134" s="10"/>
      <c r="W134" s="10"/>
      <c r="X134" s="10"/>
      <c r="Y134" s="10"/>
      <c r="Z134" s="10"/>
    </row>
    <row r="135" spans="1:26" ht="15" customHeight="1" x14ac:dyDescent="0.25">
      <c r="A135" s="177"/>
      <c r="B135" s="177"/>
      <c r="C135" s="177"/>
      <c r="D135" s="177"/>
      <c r="E135" s="177"/>
      <c r="F135" s="177"/>
      <c r="G135" s="177"/>
      <c r="H135" s="177"/>
      <c r="I135" s="177"/>
      <c r="J135" s="177"/>
      <c r="K135" s="177"/>
      <c r="L135" s="177"/>
      <c r="M135" s="177"/>
      <c r="N135" s="10"/>
      <c r="O135" s="10"/>
      <c r="P135" s="10"/>
      <c r="Q135" s="10"/>
      <c r="R135" s="10"/>
      <c r="S135" s="10"/>
      <c r="T135" s="10"/>
      <c r="U135" s="10"/>
      <c r="V135" s="10"/>
      <c r="W135" s="10"/>
      <c r="X135" s="10"/>
      <c r="Y135" s="10"/>
      <c r="Z135" s="10"/>
    </row>
    <row r="136" spans="1:26" ht="15" customHeight="1" x14ac:dyDescent="0.25">
      <c r="A136" s="10"/>
      <c r="B136" s="10"/>
      <c r="C136" s="10"/>
      <c r="D136" s="10"/>
      <c r="E136" s="10"/>
      <c r="F136" s="606"/>
      <c r="G136" s="75"/>
      <c r="H136" s="604"/>
      <c r="I136" s="604"/>
      <c r="J136" s="75"/>
      <c r="K136" s="606"/>
      <c r="L136" s="10"/>
      <c r="M136" s="10"/>
      <c r="N136" s="10"/>
      <c r="O136" s="10"/>
      <c r="P136" s="10"/>
      <c r="Q136" s="10"/>
      <c r="R136" s="10"/>
      <c r="S136" s="10"/>
      <c r="T136" s="10"/>
      <c r="U136" s="10"/>
      <c r="V136" s="10"/>
      <c r="W136" s="10"/>
      <c r="X136" s="10"/>
      <c r="Y136" s="10"/>
      <c r="Z136" s="10"/>
    </row>
    <row r="137" spans="1:26" ht="1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 customHeight="1" x14ac:dyDescent="0.25">
      <c r="A139" s="10"/>
      <c r="B139" s="60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 customHeight="1" x14ac:dyDescent="0.25">
      <c r="A142" s="10"/>
      <c r="B142" s="10"/>
      <c r="C142" s="10"/>
      <c r="D142" s="10"/>
      <c r="E142" s="10"/>
      <c r="F142" s="10"/>
      <c r="G142" s="181"/>
      <c r="H142" s="181"/>
      <c r="I142" s="181"/>
      <c r="J142" s="181"/>
      <c r="K142" s="181"/>
      <c r="L142" s="10"/>
      <c r="M142" s="10"/>
      <c r="N142" s="10"/>
      <c r="O142" s="10"/>
      <c r="P142" s="10"/>
      <c r="Q142" s="10"/>
      <c r="R142" s="10"/>
      <c r="S142" s="10"/>
      <c r="T142" s="10"/>
      <c r="U142" s="10"/>
      <c r="V142" s="10"/>
      <c r="W142" s="10"/>
      <c r="X142" s="10"/>
      <c r="Y142" s="10"/>
      <c r="Z142" s="10"/>
    </row>
    <row r="143" spans="1:26" ht="1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A14:K15"/>
    <mergeCell ref="A17:K17"/>
    <mergeCell ref="A19:K20"/>
    <mergeCell ref="A1:K2"/>
    <mergeCell ref="A6:K7"/>
    <mergeCell ref="A8:K8"/>
    <mergeCell ref="A9:K9"/>
    <mergeCell ref="C11:K12"/>
  </mergeCells>
  <pageMargins left="0.45" right="0.45" top="0.5" bottom="0.5" header="0" footer="0"/>
  <pageSetup orientation="portrait"/>
  <headerFooter>
    <oddFooter>&amp;R&amp;D</oddFooter>
  </headerFooter>
  <rowBreaks count="2" manualBreakCount="2">
    <brk id="53" man="1"/>
    <brk id="10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0"/>
  <sheetViews>
    <sheetView showGridLines="0" workbookViewId="0"/>
  </sheetViews>
  <sheetFormatPr defaultColWidth="12.625" defaultRowHeight="15" customHeight="1" x14ac:dyDescent="0.2"/>
  <cols>
    <col min="1" max="2" width="4.875" customWidth="1"/>
    <col min="3" max="3" width="3" customWidth="1"/>
    <col min="4" max="26" width="4.875" customWidth="1"/>
  </cols>
  <sheetData>
    <row r="1" spans="1:26" ht="19.5" customHeight="1" x14ac:dyDescent="0.2">
      <c r="A1" s="1438" t="s">
        <v>1164</v>
      </c>
      <c r="B1" s="1397"/>
      <c r="C1" s="1397"/>
      <c r="D1" s="1397"/>
      <c r="E1" s="1397"/>
      <c r="F1" s="1397"/>
      <c r="G1" s="1397"/>
      <c r="H1" s="1397"/>
      <c r="I1" s="1397"/>
      <c r="J1" s="1397"/>
      <c r="K1" s="1397"/>
      <c r="L1" s="1397"/>
      <c r="M1" s="1397"/>
      <c r="N1" s="1397"/>
      <c r="O1" s="1397"/>
      <c r="P1" s="1397"/>
      <c r="Q1" s="1398"/>
      <c r="R1" s="79"/>
      <c r="S1" s="79"/>
      <c r="T1" s="79"/>
      <c r="U1" s="79"/>
      <c r="V1" s="79"/>
      <c r="W1" s="79"/>
      <c r="X1" s="79"/>
      <c r="Y1" s="79"/>
      <c r="Z1" s="79"/>
    </row>
    <row r="2" spans="1:26" ht="19.5" customHeight="1" x14ac:dyDescent="0.2">
      <c r="A2" s="1402"/>
      <c r="B2" s="1403"/>
      <c r="C2" s="1403"/>
      <c r="D2" s="1403"/>
      <c r="E2" s="1403"/>
      <c r="F2" s="1403"/>
      <c r="G2" s="1403"/>
      <c r="H2" s="1403"/>
      <c r="I2" s="1403"/>
      <c r="J2" s="1403"/>
      <c r="K2" s="1403"/>
      <c r="L2" s="1403"/>
      <c r="M2" s="1403"/>
      <c r="N2" s="1403"/>
      <c r="O2" s="1403"/>
      <c r="P2" s="1403"/>
      <c r="Q2" s="1404"/>
      <c r="R2" s="79"/>
      <c r="S2" s="79"/>
      <c r="T2" s="79"/>
      <c r="U2" s="79"/>
      <c r="V2" s="79"/>
      <c r="W2" s="79"/>
      <c r="X2" s="79"/>
      <c r="Y2" s="79"/>
      <c r="Z2" s="79"/>
    </row>
    <row r="3" spans="1:26" ht="15" customHeight="1" x14ac:dyDescent="0.25">
      <c r="A3" s="611"/>
      <c r="B3" s="611"/>
      <c r="C3" s="611"/>
      <c r="D3" s="611"/>
      <c r="E3" s="611"/>
      <c r="F3" s="611"/>
      <c r="G3" s="611"/>
      <c r="H3" s="611"/>
      <c r="I3" s="611"/>
      <c r="J3" s="611"/>
      <c r="K3" s="611"/>
      <c r="L3" s="611"/>
      <c r="M3" s="611"/>
      <c r="N3" s="611"/>
      <c r="O3" s="611"/>
      <c r="P3" s="611"/>
      <c r="Q3" s="611"/>
      <c r="R3" s="79"/>
      <c r="S3" s="79"/>
      <c r="T3" s="79"/>
      <c r="U3" s="79"/>
      <c r="V3" s="79"/>
      <c r="W3" s="79"/>
      <c r="X3" s="79"/>
      <c r="Y3" s="79"/>
      <c r="Z3" s="79"/>
    </row>
    <row r="4" spans="1:26" ht="15" customHeight="1" x14ac:dyDescent="0.25">
      <c r="A4" s="177"/>
      <c r="B4" s="177"/>
      <c r="C4" s="177"/>
      <c r="D4" s="177"/>
      <c r="E4" s="177"/>
      <c r="F4" s="177"/>
      <c r="G4" s="177"/>
      <c r="H4" s="177"/>
      <c r="I4" s="177"/>
      <c r="J4" s="177"/>
      <c r="K4" s="177"/>
      <c r="L4" s="177"/>
      <c r="M4" s="177"/>
      <c r="N4" s="177"/>
      <c r="O4" s="177"/>
      <c r="P4" s="177"/>
      <c r="Q4" s="177"/>
      <c r="R4" s="10"/>
      <c r="S4" s="10"/>
      <c r="T4" s="10"/>
      <c r="U4" s="10"/>
      <c r="V4" s="10"/>
      <c r="W4" s="10"/>
      <c r="X4" s="10"/>
      <c r="Y4" s="10"/>
      <c r="Z4" s="10"/>
    </row>
    <row r="5" spans="1:26" ht="15" customHeight="1" x14ac:dyDescent="0.25">
      <c r="A5" s="177"/>
      <c r="B5" s="608"/>
      <c r="C5" s="592" t="s">
        <v>1165</v>
      </c>
      <c r="D5" s="177"/>
      <c r="E5" s="177"/>
      <c r="F5" s="177"/>
      <c r="G5" s="177"/>
      <c r="H5" s="177"/>
      <c r="I5" s="177"/>
      <c r="J5" s="177"/>
      <c r="K5" s="177"/>
      <c r="L5" s="177"/>
      <c r="M5" s="177"/>
      <c r="N5" s="177"/>
      <c r="O5" s="177"/>
      <c r="P5" s="177"/>
      <c r="Q5" s="592"/>
      <c r="R5" s="10"/>
      <c r="S5" s="10"/>
      <c r="T5" s="10"/>
      <c r="U5" s="10"/>
      <c r="V5" s="10"/>
      <c r="W5" s="10"/>
      <c r="X5" s="10"/>
      <c r="Y5" s="10"/>
      <c r="Z5" s="10"/>
    </row>
    <row r="6" spans="1:26" ht="15" customHeight="1" x14ac:dyDescent="0.25">
      <c r="A6" s="177"/>
      <c r="B6" s="10"/>
      <c r="C6" s="177"/>
      <c r="D6" s="177"/>
      <c r="E6" s="177"/>
      <c r="F6" s="177"/>
      <c r="G6" s="177"/>
      <c r="H6" s="177"/>
      <c r="I6" s="177"/>
      <c r="J6" s="177"/>
      <c r="K6" s="177"/>
      <c r="L6" s="177"/>
      <c r="M6" s="177"/>
      <c r="N6" s="177"/>
      <c r="O6" s="177"/>
      <c r="P6" s="177"/>
      <c r="Q6" s="177"/>
      <c r="R6" s="10"/>
      <c r="S6" s="10"/>
      <c r="T6" s="10"/>
      <c r="U6" s="10"/>
      <c r="V6" s="10"/>
      <c r="W6" s="10"/>
      <c r="X6" s="10"/>
      <c r="Y6" s="10"/>
      <c r="Z6" s="10"/>
    </row>
    <row r="7" spans="1:26" ht="15" customHeight="1" x14ac:dyDescent="0.25">
      <c r="A7" s="177"/>
      <c r="B7" s="608"/>
      <c r="C7" s="592" t="s">
        <v>1166</v>
      </c>
      <c r="D7" s="177"/>
      <c r="E7" s="177"/>
      <c r="F7" s="177"/>
      <c r="G7" s="177"/>
      <c r="H7" s="177"/>
      <c r="I7" s="177"/>
      <c r="J7" s="177"/>
      <c r="K7" s="177"/>
      <c r="L7" s="177"/>
      <c r="M7" s="177"/>
      <c r="N7" s="177"/>
      <c r="O7" s="177"/>
      <c r="P7" s="177"/>
      <c r="Q7" s="592"/>
      <c r="R7" s="10"/>
      <c r="S7" s="10"/>
      <c r="T7" s="10"/>
      <c r="U7" s="10"/>
      <c r="V7" s="10"/>
      <c r="W7" s="10"/>
      <c r="X7" s="10"/>
      <c r="Y7" s="10"/>
      <c r="Z7" s="10"/>
    </row>
    <row r="8" spans="1:26" ht="15" customHeight="1" x14ac:dyDescent="0.25">
      <c r="A8" s="177"/>
      <c r="B8" s="10"/>
      <c r="C8" s="177"/>
      <c r="D8" s="177"/>
      <c r="E8" s="177"/>
      <c r="F8" s="177"/>
      <c r="G8" s="177"/>
      <c r="H8" s="177"/>
      <c r="I8" s="177"/>
      <c r="J8" s="177"/>
      <c r="K8" s="177"/>
      <c r="L8" s="177"/>
      <c r="M8" s="177"/>
      <c r="N8" s="177"/>
      <c r="O8" s="177"/>
      <c r="P8" s="177"/>
      <c r="Q8" s="177"/>
      <c r="R8" s="10"/>
      <c r="S8" s="10"/>
      <c r="T8" s="10"/>
      <c r="U8" s="10"/>
      <c r="V8" s="10"/>
      <c r="W8" s="10"/>
      <c r="X8" s="10"/>
      <c r="Y8" s="10"/>
      <c r="Z8" s="10"/>
    </row>
    <row r="9" spans="1:26" ht="15" customHeight="1" x14ac:dyDescent="0.25">
      <c r="A9" s="1732" t="s">
        <v>1167</v>
      </c>
      <c r="B9" s="1400"/>
      <c r="C9" s="1400"/>
      <c r="D9" s="1400"/>
      <c r="E9" s="1400"/>
      <c r="F9" s="1400"/>
      <c r="G9" s="1400"/>
      <c r="H9" s="1400"/>
      <c r="I9" s="1400"/>
      <c r="J9" s="1400"/>
      <c r="K9" s="1400"/>
      <c r="L9" s="1400"/>
      <c r="M9" s="1400"/>
      <c r="N9" s="1400"/>
      <c r="O9" s="1400"/>
      <c r="P9" s="1400"/>
      <c r="Q9" s="1400"/>
      <c r="R9" s="10"/>
      <c r="S9" s="10"/>
      <c r="T9" s="10"/>
      <c r="U9" s="10"/>
      <c r="V9" s="10"/>
      <c r="W9" s="10"/>
      <c r="X9" s="10"/>
      <c r="Y9" s="10"/>
      <c r="Z9" s="10"/>
    </row>
    <row r="10" spans="1:26" ht="15" customHeight="1" x14ac:dyDescent="0.25">
      <c r="A10" s="592"/>
      <c r="B10" s="177"/>
      <c r="C10" s="177"/>
      <c r="D10" s="177"/>
      <c r="E10" s="177"/>
      <c r="F10" s="177"/>
      <c r="G10" s="177"/>
      <c r="H10" s="177"/>
      <c r="I10" s="177"/>
      <c r="J10" s="177"/>
      <c r="K10" s="177"/>
      <c r="L10" s="177"/>
      <c r="M10" s="177"/>
      <c r="N10" s="177"/>
      <c r="O10" s="177"/>
      <c r="P10" s="177"/>
      <c r="Q10" s="592"/>
      <c r="R10" s="10"/>
      <c r="S10" s="10"/>
      <c r="T10" s="10"/>
      <c r="U10" s="10"/>
      <c r="V10" s="10"/>
      <c r="W10" s="10"/>
      <c r="X10" s="10"/>
      <c r="Y10" s="10"/>
      <c r="Z10" s="10"/>
    </row>
    <row r="11" spans="1:26" ht="21" customHeight="1" x14ac:dyDescent="0.25">
      <c r="A11" s="1733" t="s">
        <v>1159</v>
      </c>
      <c r="B11" s="1400"/>
      <c r="C11" s="1400"/>
      <c r="D11" s="1400"/>
      <c r="E11" s="1400"/>
      <c r="F11" s="1400"/>
      <c r="G11" s="1400"/>
      <c r="H11" s="1400"/>
      <c r="I11" s="1400"/>
      <c r="J11" s="1400"/>
      <c r="K11" s="1400"/>
      <c r="L11" s="1400"/>
      <c r="M11" s="1400"/>
      <c r="N11" s="1400"/>
      <c r="O11" s="1400"/>
      <c r="P11" s="1400"/>
      <c r="Q11" s="1400"/>
      <c r="R11" s="10"/>
      <c r="S11" s="10"/>
      <c r="T11" s="10"/>
      <c r="U11" s="10"/>
      <c r="V11" s="10"/>
      <c r="W11" s="10"/>
      <c r="X11" s="10"/>
      <c r="Y11" s="10"/>
      <c r="Z11" s="10"/>
    </row>
    <row r="12" spans="1:26" ht="15" customHeight="1" x14ac:dyDescent="0.25">
      <c r="A12" s="1725" t="s">
        <v>1130</v>
      </c>
      <c r="B12" s="1400"/>
      <c r="C12" s="1400"/>
      <c r="D12" s="1400"/>
      <c r="E12" s="1400"/>
      <c r="F12" s="1400"/>
      <c r="G12" s="1400"/>
      <c r="H12" s="1400"/>
      <c r="I12" s="1400"/>
      <c r="J12" s="1400"/>
      <c r="K12" s="1400"/>
      <c r="L12" s="1400"/>
      <c r="M12" s="1400"/>
      <c r="N12" s="1400"/>
      <c r="O12" s="1400"/>
      <c r="P12" s="1400"/>
      <c r="Q12" s="1400"/>
      <c r="R12" s="10"/>
      <c r="S12" s="10"/>
      <c r="T12" s="10"/>
      <c r="U12" s="10"/>
      <c r="V12" s="10"/>
      <c r="W12" s="10"/>
      <c r="X12" s="10"/>
      <c r="Y12" s="10"/>
      <c r="Z12" s="10"/>
    </row>
    <row r="13" spans="1:26" ht="15" customHeight="1" x14ac:dyDescent="0.25">
      <c r="A13" s="10"/>
      <c r="B13" s="177"/>
      <c r="C13" s="177"/>
      <c r="D13" s="177"/>
      <c r="E13" s="177"/>
      <c r="F13" s="177"/>
      <c r="G13" s="177"/>
      <c r="H13" s="177"/>
      <c r="I13" s="177"/>
      <c r="J13" s="177"/>
      <c r="K13" s="177"/>
      <c r="L13" s="177"/>
      <c r="M13" s="177"/>
      <c r="N13" s="177"/>
      <c r="O13" s="177"/>
      <c r="P13" s="177"/>
      <c r="Q13" s="177"/>
      <c r="R13" s="10"/>
      <c r="S13" s="10"/>
      <c r="T13" s="10"/>
      <c r="U13" s="10"/>
      <c r="V13" s="10"/>
      <c r="W13" s="10"/>
      <c r="X13" s="10"/>
      <c r="Y13" s="10"/>
      <c r="Z13" s="10"/>
    </row>
    <row r="14" spans="1:26" ht="15" customHeight="1" x14ac:dyDescent="0.25">
      <c r="A14" s="177"/>
      <c r="B14" s="177"/>
      <c r="C14" s="177"/>
      <c r="D14" s="177"/>
      <c r="E14" s="177"/>
      <c r="F14" s="177"/>
      <c r="G14" s="177"/>
      <c r="H14" s="177"/>
      <c r="I14" s="177"/>
      <c r="J14" s="177"/>
      <c r="K14" s="177"/>
      <c r="L14" s="177"/>
      <c r="M14" s="177"/>
      <c r="N14" s="177"/>
      <c r="O14" s="177"/>
      <c r="P14" s="177"/>
      <c r="Q14" s="592"/>
      <c r="R14" s="10"/>
      <c r="S14" s="10"/>
      <c r="T14" s="10"/>
      <c r="U14" s="10"/>
      <c r="V14" s="10"/>
      <c r="W14" s="10"/>
      <c r="X14" s="10"/>
      <c r="Y14" s="10"/>
      <c r="Z14" s="10"/>
    </row>
    <row r="15" spans="1:26" ht="15" customHeight="1" x14ac:dyDescent="0.25">
      <c r="A15" s="177"/>
      <c r="B15" s="177"/>
      <c r="C15" s="177"/>
      <c r="D15" s="177"/>
      <c r="E15" s="177"/>
      <c r="F15" s="177"/>
      <c r="G15" s="177"/>
      <c r="H15" s="177"/>
      <c r="I15" s="177"/>
      <c r="J15" s="177"/>
      <c r="K15" s="177"/>
      <c r="L15" s="177"/>
      <c r="M15" s="177"/>
      <c r="N15" s="177"/>
      <c r="O15" s="177"/>
      <c r="P15" s="177"/>
      <c r="Q15" s="177"/>
      <c r="R15" s="10"/>
      <c r="S15" s="10"/>
      <c r="T15" s="10"/>
      <c r="U15" s="10"/>
      <c r="V15" s="10"/>
      <c r="W15" s="10"/>
      <c r="X15" s="10"/>
      <c r="Y15" s="10"/>
      <c r="Z15" s="10"/>
    </row>
    <row r="16" spans="1:26" ht="15" customHeight="1" x14ac:dyDescent="0.25">
      <c r="A16" s="592"/>
      <c r="B16" s="592"/>
      <c r="C16" s="592"/>
      <c r="D16" s="592"/>
      <c r="E16" s="592"/>
      <c r="F16" s="592"/>
      <c r="G16" s="592"/>
      <c r="H16" s="592"/>
      <c r="I16" s="592"/>
      <c r="J16" s="592"/>
      <c r="K16" s="592"/>
      <c r="L16" s="592"/>
      <c r="M16" s="592"/>
      <c r="N16" s="592"/>
      <c r="O16" s="592"/>
      <c r="P16" s="592"/>
      <c r="Q16" s="592"/>
      <c r="R16" s="10"/>
      <c r="S16" s="10"/>
      <c r="T16" s="10"/>
      <c r="U16" s="10"/>
      <c r="V16" s="10"/>
      <c r="W16" s="10"/>
      <c r="X16" s="10"/>
      <c r="Y16" s="10"/>
      <c r="Z16" s="10"/>
    </row>
    <row r="17" spans="1:26" ht="15" customHeight="1" x14ac:dyDescent="0.25">
      <c r="A17" s="177"/>
      <c r="B17" s="177"/>
      <c r="C17" s="177"/>
      <c r="D17" s="177"/>
      <c r="E17" s="177"/>
      <c r="F17" s="177"/>
      <c r="G17" s="177"/>
      <c r="H17" s="177"/>
      <c r="I17" s="177"/>
      <c r="J17" s="177"/>
      <c r="K17" s="177"/>
      <c r="L17" s="177"/>
      <c r="M17" s="177"/>
      <c r="N17" s="177"/>
      <c r="O17" s="177"/>
      <c r="P17" s="177"/>
      <c r="Q17" s="177"/>
      <c r="R17" s="10"/>
      <c r="S17" s="10"/>
      <c r="T17" s="10"/>
      <c r="U17" s="10"/>
      <c r="V17" s="10"/>
      <c r="W17" s="10"/>
      <c r="X17" s="10"/>
      <c r="Y17" s="10"/>
      <c r="Z17" s="10"/>
    </row>
    <row r="18" spans="1:26" ht="15" customHeight="1" x14ac:dyDescent="0.25">
      <c r="A18" s="177"/>
      <c r="B18" s="177"/>
      <c r="C18" s="177"/>
      <c r="D18" s="177"/>
      <c r="E18" s="177"/>
      <c r="F18" s="177"/>
      <c r="G18" s="177"/>
      <c r="H18" s="177"/>
      <c r="I18" s="177"/>
      <c r="J18" s="177"/>
      <c r="K18" s="177"/>
      <c r="L18" s="177"/>
      <c r="M18" s="177"/>
      <c r="N18" s="177"/>
      <c r="O18" s="177"/>
      <c r="P18" s="177"/>
      <c r="Q18" s="592"/>
      <c r="R18" s="10"/>
      <c r="S18" s="10"/>
      <c r="T18" s="10"/>
      <c r="U18" s="10"/>
      <c r="V18" s="10"/>
      <c r="W18" s="10"/>
      <c r="X18" s="10"/>
      <c r="Y18" s="10"/>
      <c r="Z18" s="10"/>
    </row>
    <row r="19" spans="1:26" ht="15" customHeight="1" x14ac:dyDescent="0.25">
      <c r="A19" s="177"/>
      <c r="B19" s="177"/>
      <c r="C19" s="177"/>
      <c r="D19" s="177"/>
      <c r="E19" s="177"/>
      <c r="F19" s="177"/>
      <c r="G19" s="177"/>
      <c r="H19" s="177"/>
      <c r="I19" s="177"/>
      <c r="J19" s="177"/>
      <c r="K19" s="177"/>
      <c r="L19" s="177"/>
      <c r="M19" s="177"/>
      <c r="N19" s="177"/>
      <c r="O19" s="177"/>
      <c r="P19" s="177"/>
      <c r="Q19" s="177"/>
      <c r="R19" s="10"/>
      <c r="S19" s="10"/>
      <c r="T19" s="10"/>
      <c r="U19" s="10"/>
      <c r="V19" s="10"/>
      <c r="W19" s="10"/>
      <c r="X19" s="10"/>
      <c r="Y19" s="10"/>
      <c r="Z19" s="10"/>
    </row>
    <row r="20" spans="1:26" ht="15" customHeight="1" x14ac:dyDescent="0.25">
      <c r="A20" s="177"/>
      <c r="B20" s="177"/>
      <c r="C20" s="177"/>
      <c r="D20" s="177"/>
      <c r="E20" s="177"/>
      <c r="F20" s="177"/>
      <c r="G20" s="177"/>
      <c r="H20" s="177"/>
      <c r="I20" s="177"/>
      <c r="J20" s="177"/>
      <c r="K20" s="177"/>
      <c r="L20" s="177"/>
      <c r="M20" s="177"/>
      <c r="N20" s="177"/>
      <c r="O20" s="177"/>
      <c r="P20" s="177"/>
      <c r="Q20" s="592"/>
      <c r="R20" s="10"/>
      <c r="S20" s="10"/>
      <c r="T20" s="10"/>
      <c r="U20" s="10"/>
      <c r="V20" s="10"/>
      <c r="W20" s="10"/>
      <c r="X20" s="10"/>
      <c r="Y20" s="10"/>
      <c r="Z20" s="10"/>
    </row>
    <row r="21" spans="1:26" ht="15" customHeight="1" x14ac:dyDescent="0.2">
      <c r="A21" s="612"/>
      <c r="B21" s="612"/>
      <c r="C21" s="612"/>
      <c r="D21" s="612"/>
      <c r="E21" s="612"/>
      <c r="F21" s="612"/>
      <c r="G21" s="612"/>
      <c r="H21" s="612"/>
      <c r="I21" s="612"/>
      <c r="J21" s="612"/>
      <c r="K21" s="612"/>
      <c r="L21" s="612"/>
      <c r="M21" s="612"/>
      <c r="N21" s="612"/>
      <c r="O21" s="612"/>
      <c r="P21" s="612"/>
      <c r="Q21" s="612"/>
      <c r="R21" s="79"/>
      <c r="S21" s="79"/>
      <c r="T21" s="79"/>
      <c r="U21" s="79"/>
      <c r="V21" s="79"/>
      <c r="W21" s="79"/>
      <c r="X21" s="79"/>
      <c r="Y21" s="79"/>
      <c r="Z21" s="79"/>
    </row>
    <row r="22" spans="1:26" ht="15" customHeight="1" x14ac:dyDescent="0.25">
      <c r="A22" s="613"/>
      <c r="B22" s="614"/>
      <c r="C22" s="614"/>
      <c r="D22" s="614"/>
      <c r="E22" s="614"/>
      <c r="F22" s="614"/>
      <c r="G22" s="614"/>
      <c r="H22" s="614"/>
      <c r="I22" s="614"/>
      <c r="J22" s="614"/>
      <c r="K22" s="614"/>
      <c r="L22" s="614"/>
      <c r="M22" s="614"/>
      <c r="N22" s="614"/>
      <c r="O22" s="614"/>
      <c r="P22" s="614"/>
      <c r="Q22" s="592"/>
      <c r="R22" s="10"/>
      <c r="S22" s="10"/>
      <c r="T22" s="10"/>
      <c r="U22" s="10"/>
      <c r="V22" s="10"/>
      <c r="W22" s="10"/>
      <c r="X22" s="10"/>
      <c r="Y22" s="10"/>
      <c r="Z22" s="10"/>
    </row>
    <row r="23" spans="1:26" ht="15" customHeight="1" x14ac:dyDescent="0.25">
      <c r="A23" s="592"/>
      <c r="B23" s="177"/>
      <c r="C23" s="177"/>
      <c r="D23" s="177"/>
      <c r="E23" s="177"/>
      <c r="F23" s="177"/>
      <c r="G23" s="177"/>
      <c r="H23" s="177"/>
      <c r="I23" s="177"/>
      <c r="J23" s="177"/>
      <c r="K23" s="177"/>
      <c r="L23" s="177"/>
      <c r="M23" s="177"/>
      <c r="N23" s="177"/>
      <c r="O23" s="177"/>
      <c r="P23" s="177"/>
      <c r="Q23" s="592"/>
      <c r="R23" s="10"/>
      <c r="S23" s="10"/>
      <c r="T23" s="10"/>
      <c r="U23" s="10"/>
      <c r="V23" s="10"/>
      <c r="W23" s="10"/>
      <c r="X23" s="10"/>
      <c r="Y23" s="10"/>
      <c r="Z23" s="10"/>
    </row>
    <row r="24" spans="1:26" ht="15" customHeight="1" x14ac:dyDescent="0.25">
      <c r="A24" s="177"/>
      <c r="B24" s="177"/>
      <c r="C24" s="177"/>
      <c r="D24" s="177"/>
      <c r="E24" s="177"/>
      <c r="F24" s="177"/>
      <c r="G24" s="177"/>
      <c r="H24" s="177"/>
      <c r="I24" s="177"/>
      <c r="J24" s="177"/>
      <c r="K24" s="177"/>
      <c r="L24" s="177"/>
      <c r="M24" s="177"/>
      <c r="N24" s="177"/>
      <c r="O24" s="177"/>
      <c r="P24" s="177"/>
      <c r="Q24" s="177"/>
      <c r="R24" s="10"/>
      <c r="S24" s="10"/>
      <c r="T24" s="10"/>
      <c r="U24" s="10"/>
      <c r="V24" s="10"/>
      <c r="W24" s="10"/>
      <c r="X24" s="10"/>
      <c r="Y24" s="10"/>
      <c r="Z24" s="10"/>
    </row>
    <row r="25" spans="1:26" ht="15" customHeight="1" x14ac:dyDescent="0.25">
      <c r="A25" s="592"/>
      <c r="B25" s="592"/>
      <c r="C25" s="592"/>
      <c r="D25" s="592"/>
      <c r="E25" s="592"/>
      <c r="F25" s="592"/>
      <c r="G25" s="592"/>
      <c r="H25" s="592"/>
      <c r="I25" s="592"/>
      <c r="J25" s="592"/>
      <c r="K25" s="592"/>
      <c r="L25" s="592"/>
      <c r="M25" s="592"/>
      <c r="N25" s="592"/>
      <c r="O25" s="592"/>
      <c r="P25" s="592"/>
      <c r="Q25" s="592"/>
      <c r="R25" s="10"/>
      <c r="S25" s="10"/>
      <c r="T25" s="10"/>
      <c r="U25" s="10"/>
      <c r="V25" s="10"/>
      <c r="W25" s="10"/>
      <c r="X25" s="10"/>
      <c r="Y25" s="10"/>
      <c r="Z25" s="10"/>
    </row>
    <row r="26" spans="1:26" ht="15" customHeight="1" x14ac:dyDescent="0.25">
      <c r="A26" s="615"/>
      <c r="B26" s="177"/>
      <c r="C26" s="177"/>
      <c r="D26" s="177"/>
      <c r="E26" s="177"/>
      <c r="F26" s="177"/>
      <c r="G26" s="177"/>
      <c r="H26" s="177"/>
      <c r="I26" s="177"/>
      <c r="J26" s="177"/>
      <c r="K26" s="177"/>
      <c r="L26" s="177"/>
      <c r="M26" s="177"/>
      <c r="N26" s="177"/>
      <c r="O26" s="177"/>
      <c r="P26" s="177"/>
      <c r="Q26" s="177"/>
      <c r="R26" s="10"/>
      <c r="S26" s="10"/>
      <c r="T26" s="10"/>
      <c r="U26" s="10"/>
      <c r="V26" s="10"/>
      <c r="W26" s="10"/>
      <c r="X26" s="10"/>
      <c r="Y26" s="10"/>
      <c r="Z26" s="10"/>
    </row>
    <row r="27" spans="1:26" ht="15" customHeight="1" x14ac:dyDescent="0.25">
      <c r="A27" s="177"/>
      <c r="B27" s="177"/>
      <c r="C27" s="177"/>
      <c r="D27" s="177"/>
      <c r="E27" s="177"/>
      <c r="F27" s="177"/>
      <c r="G27" s="177"/>
      <c r="H27" s="177"/>
      <c r="I27" s="177"/>
      <c r="J27" s="177"/>
      <c r="K27" s="177"/>
      <c r="L27" s="177"/>
      <c r="M27" s="177"/>
      <c r="N27" s="177"/>
      <c r="O27" s="177"/>
      <c r="P27" s="177"/>
      <c r="Q27" s="592"/>
      <c r="R27" s="10"/>
      <c r="S27" s="10"/>
      <c r="T27" s="10"/>
      <c r="U27" s="10"/>
      <c r="V27" s="10"/>
      <c r="W27" s="10"/>
      <c r="X27" s="10"/>
      <c r="Y27" s="10"/>
      <c r="Z27" s="10"/>
    </row>
    <row r="28" spans="1:26" ht="15" customHeight="1" x14ac:dyDescent="0.25">
      <c r="A28" s="177"/>
      <c r="B28" s="177"/>
      <c r="C28" s="177"/>
      <c r="D28" s="177"/>
      <c r="E28" s="177"/>
      <c r="F28" s="177"/>
      <c r="G28" s="177"/>
      <c r="H28" s="177"/>
      <c r="I28" s="177"/>
      <c r="J28" s="177"/>
      <c r="K28" s="177"/>
      <c r="L28" s="177"/>
      <c r="M28" s="177"/>
      <c r="N28" s="177"/>
      <c r="O28" s="177"/>
      <c r="P28" s="177"/>
      <c r="Q28" s="177"/>
      <c r="R28" s="10"/>
      <c r="S28" s="10"/>
      <c r="T28" s="10"/>
      <c r="U28" s="10"/>
      <c r="V28" s="10"/>
      <c r="W28" s="10"/>
      <c r="X28" s="10"/>
      <c r="Y28" s="10"/>
      <c r="Z28" s="10"/>
    </row>
    <row r="29" spans="1:26" ht="15" customHeight="1" x14ac:dyDescent="0.25">
      <c r="A29" s="592"/>
      <c r="B29" s="592"/>
      <c r="C29" s="177"/>
      <c r="D29" s="177"/>
      <c r="E29" s="177"/>
      <c r="F29" s="177"/>
      <c r="G29" s="177"/>
      <c r="H29" s="177"/>
      <c r="I29" s="177"/>
      <c r="J29" s="177"/>
      <c r="K29" s="177"/>
      <c r="L29" s="177"/>
      <c r="M29" s="177"/>
      <c r="N29" s="177"/>
      <c r="O29" s="177"/>
      <c r="P29" s="177"/>
      <c r="Q29" s="177"/>
      <c r="R29" s="10"/>
      <c r="S29" s="10"/>
      <c r="T29" s="10"/>
      <c r="U29" s="10"/>
      <c r="V29" s="10"/>
      <c r="W29" s="10"/>
      <c r="X29" s="10"/>
      <c r="Y29" s="10"/>
      <c r="Z29" s="10"/>
    </row>
    <row r="30" spans="1:26" ht="15" customHeight="1" x14ac:dyDescent="0.25">
      <c r="A30" s="592"/>
      <c r="B30" s="177"/>
      <c r="C30" s="177"/>
      <c r="D30" s="177"/>
      <c r="E30" s="177"/>
      <c r="F30" s="177"/>
      <c r="G30" s="177"/>
      <c r="H30" s="177"/>
      <c r="I30" s="177"/>
      <c r="J30" s="177"/>
      <c r="K30" s="177"/>
      <c r="L30" s="177"/>
      <c r="M30" s="177"/>
      <c r="N30" s="177"/>
      <c r="O30" s="177"/>
      <c r="P30" s="177"/>
      <c r="Q30" s="177"/>
      <c r="R30" s="10"/>
      <c r="S30" s="10"/>
      <c r="T30" s="10"/>
      <c r="U30" s="10"/>
      <c r="V30" s="10"/>
      <c r="W30" s="10"/>
      <c r="X30" s="10"/>
      <c r="Y30" s="10"/>
      <c r="Z30" s="10"/>
    </row>
    <row r="31" spans="1:26" ht="15" customHeight="1" x14ac:dyDescent="0.25">
      <c r="A31" s="592"/>
      <c r="B31" s="177"/>
      <c r="C31" s="177"/>
      <c r="D31" s="177"/>
      <c r="E31" s="177"/>
      <c r="F31" s="177"/>
      <c r="G31" s="177"/>
      <c r="H31" s="177"/>
      <c r="I31" s="177"/>
      <c r="J31" s="177"/>
      <c r="K31" s="177"/>
      <c r="L31" s="177"/>
      <c r="M31" s="177"/>
      <c r="N31" s="177"/>
      <c r="O31" s="177"/>
      <c r="P31" s="177"/>
      <c r="Q31" s="177"/>
      <c r="R31" s="10"/>
      <c r="S31" s="10"/>
      <c r="T31" s="10"/>
      <c r="U31" s="10"/>
      <c r="V31" s="10"/>
      <c r="W31" s="10"/>
      <c r="X31" s="10"/>
      <c r="Y31" s="10"/>
      <c r="Z31" s="10"/>
    </row>
    <row r="32" spans="1:26" ht="15" customHeight="1" x14ac:dyDescent="0.25">
      <c r="A32" s="592"/>
      <c r="B32" s="592"/>
      <c r="C32" s="177"/>
      <c r="D32" s="177"/>
      <c r="E32" s="177"/>
      <c r="F32" s="177"/>
      <c r="G32" s="177"/>
      <c r="H32" s="177"/>
      <c r="I32" s="177"/>
      <c r="J32" s="177"/>
      <c r="K32" s="177"/>
      <c r="L32" s="177"/>
      <c r="M32" s="177"/>
      <c r="N32" s="177"/>
      <c r="O32" s="177"/>
      <c r="P32" s="177"/>
      <c r="Q32" s="177"/>
      <c r="R32" s="10"/>
      <c r="S32" s="10"/>
      <c r="T32" s="10"/>
      <c r="U32" s="10"/>
      <c r="V32" s="10"/>
      <c r="W32" s="10"/>
      <c r="X32" s="10"/>
      <c r="Y32" s="10"/>
      <c r="Z32" s="10"/>
    </row>
    <row r="33" spans="1:26" ht="15" customHeight="1" x14ac:dyDescent="0.25">
      <c r="A33" s="592"/>
      <c r="B33" s="592"/>
      <c r="C33" s="592"/>
      <c r="D33" s="177"/>
      <c r="E33" s="177"/>
      <c r="F33" s="177"/>
      <c r="G33" s="177"/>
      <c r="H33" s="177"/>
      <c r="I33" s="177"/>
      <c r="J33" s="177"/>
      <c r="K33" s="177"/>
      <c r="L33" s="177"/>
      <c r="M33" s="177"/>
      <c r="N33" s="177"/>
      <c r="O33" s="177"/>
      <c r="P33" s="177"/>
      <c r="Q33" s="177"/>
      <c r="R33" s="10"/>
      <c r="S33" s="10"/>
      <c r="T33" s="10"/>
      <c r="U33" s="10"/>
      <c r="V33" s="10"/>
      <c r="W33" s="10"/>
      <c r="X33" s="10"/>
      <c r="Y33" s="10"/>
      <c r="Z33" s="10"/>
    </row>
    <row r="34" spans="1:26" ht="15" customHeight="1" x14ac:dyDescent="0.25">
      <c r="A34" s="592"/>
      <c r="B34" s="592"/>
      <c r="C34" s="177"/>
      <c r="D34" s="177"/>
      <c r="E34" s="177"/>
      <c r="F34" s="177"/>
      <c r="G34" s="177"/>
      <c r="H34" s="177"/>
      <c r="I34" s="177"/>
      <c r="J34" s="177"/>
      <c r="K34" s="177"/>
      <c r="L34" s="177"/>
      <c r="M34" s="177"/>
      <c r="N34" s="177"/>
      <c r="O34" s="177"/>
      <c r="P34" s="177"/>
      <c r="Q34" s="177"/>
      <c r="R34" s="10"/>
      <c r="S34" s="10"/>
      <c r="T34" s="10"/>
      <c r="U34" s="10"/>
      <c r="V34" s="10"/>
      <c r="W34" s="10"/>
      <c r="X34" s="10"/>
      <c r="Y34" s="10"/>
      <c r="Z34" s="10"/>
    </row>
    <row r="35" spans="1:26" ht="15" customHeight="1" x14ac:dyDescent="0.25">
      <c r="A35" s="592"/>
      <c r="B35" s="592"/>
      <c r="C35" s="177"/>
      <c r="D35" s="177"/>
      <c r="E35" s="177"/>
      <c r="F35" s="177"/>
      <c r="G35" s="177"/>
      <c r="H35" s="177"/>
      <c r="I35" s="177"/>
      <c r="J35" s="177"/>
      <c r="K35" s="177"/>
      <c r="L35" s="177"/>
      <c r="M35" s="177"/>
      <c r="N35" s="177"/>
      <c r="O35" s="177"/>
      <c r="P35" s="177"/>
      <c r="Q35" s="592"/>
      <c r="R35" s="10"/>
      <c r="S35" s="10"/>
      <c r="T35" s="10"/>
      <c r="U35" s="10"/>
      <c r="V35" s="10"/>
      <c r="W35" s="10"/>
      <c r="X35" s="10"/>
      <c r="Y35" s="10"/>
      <c r="Z35" s="10"/>
    </row>
    <row r="36" spans="1:26" ht="15" customHeight="1" x14ac:dyDescent="0.25">
      <c r="A36" s="616"/>
      <c r="B36" s="617"/>
      <c r="C36" s="617"/>
      <c r="D36" s="617"/>
      <c r="E36" s="617"/>
      <c r="F36" s="617"/>
      <c r="G36" s="617"/>
      <c r="H36" s="617"/>
      <c r="I36" s="617"/>
      <c r="J36" s="617"/>
      <c r="K36" s="617"/>
      <c r="L36" s="617"/>
      <c r="M36" s="617"/>
      <c r="N36" s="617"/>
      <c r="O36" s="617"/>
      <c r="P36" s="617"/>
      <c r="Q36" s="592"/>
      <c r="R36" s="10"/>
      <c r="S36" s="10"/>
      <c r="T36" s="10"/>
      <c r="U36" s="10"/>
      <c r="V36" s="10"/>
      <c r="W36" s="10"/>
      <c r="X36" s="10"/>
      <c r="Y36" s="10"/>
      <c r="Z36" s="10"/>
    </row>
    <row r="37" spans="1:26" ht="15" customHeight="1" x14ac:dyDescent="0.25">
      <c r="A37" s="618"/>
      <c r="B37" s="619"/>
      <c r="C37" s="619"/>
      <c r="D37" s="619"/>
      <c r="E37" s="619"/>
      <c r="F37" s="619"/>
      <c r="G37" s="619"/>
      <c r="H37" s="619"/>
      <c r="I37" s="619"/>
      <c r="J37" s="619"/>
      <c r="K37" s="619"/>
      <c r="L37" s="619"/>
      <c r="M37" s="619"/>
      <c r="N37" s="619"/>
      <c r="O37" s="619"/>
      <c r="P37" s="619"/>
      <c r="Q37" s="592"/>
      <c r="R37" s="10"/>
      <c r="S37" s="10"/>
      <c r="T37" s="10"/>
      <c r="U37" s="10"/>
      <c r="V37" s="10"/>
      <c r="W37" s="10"/>
      <c r="X37" s="10"/>
      <c r="Y37" s="10"/>
      <c r="Z37" s="10"/>
    </row>
    <row r="38" spans="1:26" ht="15" customHeight="1" x14ac:dyDescent="0.25">
      <c r="A38" s="177"/>
      <c r="B38" s="177"/>
      <c r="C38" s="177"/>
      <c r="D38" s="177"/>
      <c r="E38" s="177"/>
      <c r="F38" s="177"/>
      <c r="G38" s="177"/>
      <c r="H38" s="177"/>
      <c r="I38" s="177"/>
      <c r="J38" s="177"/>
      <c r="K38" s="177"/>
      <c r="L38" s="177"/>
      <c r="M38" s="177"/>
      <c r="N38" s="177"/>
      <c r="O38" s="177"/>
      <c r="P38" s="177"/>
      <c r="Q38" s="177"/>
      <c r="R38" s="10"/>
      <c r="S38" s="10"/>
      <c r="T38" s="10"/>
      <c r="U38" s="10"/>
      <c r="V38" s="10"/>
      <c r="W38" s="10"/>
      <c r="X38" s="10"/>
      <c r="Y38" s="10"/>
      <c r="Z38" s="10"/>
    </row>
    <row r="39" spans="1:26" ht="15" customHeight="1" x14ac:dyDescent="0.25">
      <c r="A39" s="177"/>
      <c r="B39" s="177"/>
      <c r="C39" s="177"/>
      <c r="D39" s="177"/>
      <c r="E39" s="177"/>
      <c r="F39" s="177"/>
      <c r="G39" s="177"/>
      <c r="H39" s="177"/>
      <c r="I39" s="177"/>
      <c r="J39" s="177"/>
      <c r="K39" s="177"/>
      <c r="L39" s="177"/>
      <c r="M39" s="177"/>
      <c r="N39" s="177"/>
      <c r="O39" s="177"/>
      <c r="P39" s="177"/>
      <c r="Q39" s="592"/>
      <c r="R39" s="10"/>
      <c r="S39" s="10"/>
      <c r="T39" s="10"/>
      <c r="U39" s="10"/>
      <c r="V39" s="10"/>
      <c r="W39" s="10"/>
      <c r="X39" s="10"/>
      <c r="Y39" s="10"/>
      <c r="Z39" s="10"/>
    </row>
    <row r="40" spans="1:26" ht="15" customHeight="1" x14ac:dyDescent="0.25">
      <c r="A40" s="620"/>
      <c r="B40" s="620"/>
      <c r="C40" s="620"/>
      <c r="D40" s="620"/>
      <c r="E40" s="620"/>
      <c r="F40" s="620"/>
      <c r="G40" s="620"/>
      <c r="H40" s="620"/>
      <c r="I40" s="620"/>
      <c r="J40" s="620"/>
      <c r="K40" s="620"/>
      <c r="L40" s="620"/>
      <c r="M40" s="620"/>
      <c r="N40" s="620"/>
      <c r="O40" s="620"/>
      <c r="P40" s="620"/>
      <c r="Q40" s="620"/>
      <c r="R40" s="10"/>
      <c r="S40" s="10"/>
      <c r="T40" s="10"/>
      <c r="U40" s="10"/>
      <c r="V40" s="10"/>
      <c r="W40" s="10"/>
      <c r="X40" s="10"/>
      <c r="Y40" s="10"/>
      <c r="Z40" s="10"/>
    </row>
    <row r="41" spans="1:26" ht="15" customHeight="1" x14ac:dyDescent="0.25">
      <c r="A41" s="177"/>
      <c r="B41" s="177"/>
      <c r="C41" s="177"/>
      <c r="D41" s="177"/>
      <c r="E41" s="177"/>
      <c r="F41" s="177"/>
      <c r="G41" s="177"/>
      <c r="H41" s="177"/>
      <c r="I41" s="177"/>
      <c r="J41" s="177"/>
      <c r="K41" s="177"/>
      <c r="L41" s="177"/>
      <c r="M41" s="177"/>
      <c r="N41" s="177"/>
      <c r="O41" s="177"/>
      <c r="P41" s="177"/>
      <c r="Q41" s="592"/>
      <c r="R41" s="10"/>
      <c r="S41" s="10"/>
      <c r="T41" s="10"/>
      <c r="U41" s="10"/>
      <c r="V41" s="10"/>
      <c r="W41" s="10"/>
      <c r="X41" s="10"/>
      <c r="Y41" s="10"/>
      <c r="Z41" s="10"/>
    </row>
    <row r="42" spans="1:26" ht="15" customHeight="1" x14ac:dyDescent="0.25">
      <c r="A42" s="177"/>
      <c r="B42" s="177"/>
      <c r="C42" s="177"/>
      <c r="D42" s="177"/>
      <c r="E42" s="177"/>
      <c r="F42" s="177"/>
      <c r="G42" s="177"/>
      <c r="H42" s="177"/>
      <c r="I42" s="177"/>
      <c r="J42" s="177"/>
      <c r="K42" s="177"/>
      <c r="L42" s="177"/>
      <c r="M42" s="177"/>
      <c r="N42" s="177"/>
      <c r="O42" s="177"/>
      <c r="P42" s="177"/>
      <c r="Q42" s="177"/>
      <c r="R42" s="10"/>
      <c r="S42" s="10"/>
      <c r="T42" s="10"/>
      <c r="U42" s="10"/>
      <c r="V42" s="10"/>
      <c r="W42" s="10"/>
      <c r="X42" s="10"/>
      <c r="Y42" s="10"/>
      <c r="Z42" s="10"/>
    </row>
    <row r="43" spans="1:26" ht="15" customHeight="1" x14ac:dyDescent="0.25">
      <c r="A43" s="177"/>
      <c r="B43" s="177"/>
      <c r="C43" s="177"/>
      <c r="D43" s="177"/>
      <c r="E43" s="177"/>
      <c r="F43" s="177"/>
      <c r="G43" s="177"/>
      <c r="H43" s="177"/>
      <c r="I43" s="177"/>
      <c r="J43" s="177"/>
      <c r="K43" s="177"/>
      <c r="L43" s="177"/>
      <c r="M43" s="177"/>
      <c r="N43" s="177"/>
      <c r="O43" s="177"/>
      <c r="P43" s="177"/>
      <c r="Q43" s="592"/>
      <c r="R43" s="10"/>
      <c r="S43" s="10"/>
      <c r="T43" s="10"/>
      <c r="U43" s="10"/>
      <c r="V43" s="10"/>
      <c r="W43" s="10"/>
      <c r="X43" s="10"/>
      <c r="Y43" s="10"/>
      <c r="Z43" s="10"/>
    </row>
    <row r="44" spans="1:26" ht="15" customHeight="1" x14ac:dyDescent="0.25">
      <c r="A44" s="177"/>
      <c r="B44" s="177"/>
      <c r="C44" s="177"/>
      <c r="D44" s="177"/>
      <c r="E44" s="177"/>
      <c r="F44" s="177"/>
      <c r="G44" s="177"/>
      <c r="H44" s="177"/>
      <c r="I44" s="177"/>
      <c r="J44" s="177"/>
      <c r="K44" s="177"/>
      <c r="L44" s="177"/>
      <c r="M44" s="177"/>
      <c r="N44" s="177"/>
      <c r="O44" s="177"/>
      <c r="P44" s="177"/>
      <c r="Q44" s="177"/>
      <c r="R44" s="10"/>
      <c r="S44" s="10"/>
      <c r="T44" s="10"/>
      <c r="U44" s="10"/>
      <c r="V44" s="10"/>
      <c r="W44" s="10"/>
      <c r="X44" s="10"/>
      <c r="Y44" s="10"/>
      <c r="Z44" s="10"/>
    </row>
    <row r="45" spans="1:26" ht="15" customHeight="1" x14ac:dyDescent="0.2">
      <c r="A45" s="612"/>
      <c r="B45" s="612"/>
      <c r="C45" s="612"/>
      <c r="D45" s="612"/>
      <c r="E45" s="612"/>
      <c r="F45" s="612"/>
      <c r="G45" s="612"/>
      <c r="H45" s="612"/>
      <c r="I45" s="612"/>
      <c r="J45" s="612"/>
      <c r="K45" s="612"/>
      <c r="L45" s="612"/>
      <c r="M45" s="612"/>
      <c r="N45" s="612"/>
      <c r="O45" s="612"/>
      <c r="P45" s="612"/>
      <c r="Q45" s="612"/>
      <c r="R45" s="79"/>
      <c r="S45" s="79"/>
      <c r="T45" s="79"/>
      <c r="U45" s="79"/>
      <c r="V45" s="79"/>
      <c r="W45" s="79"/>
      <c r="X45" s="79"/>
      <c r="Y45" s="79"/>
      <c r="Z45" s="79"/>
    </row>
    <row r="46" spans="1:26" ht="15" customHeight="1" x14ac:dyDescent="0.25">
      <c r="A46" s="592"/>
      <c r="B46" s="592"/>
      <c r="C46" s="592"/>
      <c r="D46" s="592"/>
      <c r="E46" s="592"/>
      <c r="F46" s="592"/>
      <c r="G46" s="592"/>
      <c r="H46" s="592"/>
      <c r="I46" s="592"/>
      <c r="J46" s="592"/>
      <c r="K46" s="592"/>
      <c r="L46" s="592"/>
      <c r="M46" s="592"/>
      <c r="N46" s="592"/>
      <c r="O46" s="592"/>
      <c r="P46" s="592"/>
      <c r="Q46" s="592"/>
      <c r="R46" s="10"/>
      <c r="S46" s="10"/>
      <c r="T46" s="10"/>
      <c r="U46" s="10"/>
      <c r="V46" s="10"/>
      <c r="W46" s="10"/>
      <c r="X46" s="10"/>
      <c r="Y46" s="10"/>
      <c r="Z46" s="10"/>
    </row>
    <row r="47" spans="1:26" ht="15" customHeight="1" x14ac:dyDescent="0.25">
      <c r="A47" s="620"/>
      <c r="B47" s="620"/>
      <c r="C47" s="620"/>
      <c r="D47" s="620"/>
      <c r="E47" s="620"/>
      <c r="F47" s="620"/>
      <c r="G47" s="620"/>
      <c r="H47" s="620"/>
      <c r="I47" s="620"/>
      <c r="J47" s="620"/>
      <c r="K47" s="620"/>
      <c r="L47" s="620"/>
      <c r="M47" s="620"/>
      <c r="N47" s="620"/>
      <c r="O47" s="620"/>
      <c r="P47" s="620"/>
      <c r="Q47" s="620"/>
      <c r="R47" s="10"/>
      <c r="S47" s="10"/>
      <c r="T47" s="10"/>
      <c r="U47" s="10"/>
      <c r="V47" s="10"/>
      <c r="W47" s="10"/>
      <c r="X47" s="10"/>
      <c r="Y47" s="10"/>
      <c r="Z47" s="10"/>
    </row>
    <row r="48" spans="1:26" ht="15" customHeight="1" x14ac:dyDescent="0.25">
      <c r="A48" s="177"/>
      <c r="B48" s="177"/>
      <c r="C48" s="177"/>
      <c r="D48" s="177"/>
      <c r="E48" s="177"/>
      <c r="F48" s="177"/>
      <c r="G48" s="177"/>
      <c r="H48" s="177"/>
      <c r="I48" s="177"/>
      <c r="J48" s="177"/>
      <c r="K48" s="177"/>
      <c r="L48" s="177"/>
      <c r="M48" s="177"/>
      <c r="N48" s="177"/>
      <c r="O48" s="177"/>
      <c r="P48" s="177"/>
      <c r="Q48" s="177"/>
      <c r="R48" s="10"/>
      <c r="S48" s="10"/>
      <c r="T48" s="10"/>
      <c r="U48" s="10"/>
      <c r="V48" s="10"/>
      <c r="W48" s="10"/>
      <c r="X48" s="10"/>
      <c r="Y48" s="10"/>
      <c r="Z48" s="10"/>
    </row>
    <row r="49" spans="1:26" ht="15" customHeight="1" x14ac:dyDescent="0.25">
      <c r="A49" s="177"/>
      <c r="B49" s="177"/>
      <c r="C49" s="177"/>
      <c r="D49" s="177"/>
      <c r="E49" s="177"/>
      <c r="F49" s="177"/>
      <c r="G49" s="177"/>
      <c r="H49" s="177"/>
      <c r="I49" s="177"/>
      <c r="J49" s="177"/>
      <c r="K49" s="177"/>
      <c r="L49" s="177"/>
      <c r="M49" s="177"/>
      <c r="N49" s="177"/>
      <c r="O49" s="177"/>
      <c r="P49" s="177"/>
      <c r="Q49" s="592"/>
      <c r="R49" s="10"/>
      <c r="S49" s="10"/>
      <c r="T49" s="10"/>
      <c r="U49" s="10"/>
      <c r="V49" s="10"/>
      <c r="W49" s="10"/>
      <c r="X49" s="10"/>
      <c r="Y49" s="10"/>
      <c r="Z49" s="10"/>
    </row>
    <row r="50" spans="1:26" ht="15" customHeight="1" x14ac:dyDescent="0.25">
      <c r="A50" s="177"/>
      <c r="B50" s="177"/>
      <c r="C50" s="177"/>
      <c r="D50" s="177"/>
      <c r="E50" s="177"/>
      <c r="F50" s="177"/>
      <c r="G50" s="177"/>
      <c r="H50" s="177"/>
      <c r="I50" s="177"/>
      <c r="J50" s="177"/>
      <c r="K50" s="177"/>
      <c r="L50" s="177"/>
      <c r="M50" s="177"/>
      <c r="N50" s="177"/>
      <c r="O50" s="177"/>
      <c r="P50" s="177"/>
      <c r="Q50" s="177"/>
      <c r="R50" s="10"/>
      <c r="S50" s="10"/>
      <c r="T50" s="10"/>
      <c r="U50" s="10"/>
      <c r="V50" s="10"/>
      <c r="W50" s="10"/>
      <c r="X50" s="10"/>
      <c r="Y50" s="10"/>
      <c r="Z50" s="10"/>
    </row>
    <row r="51" spans="1:26" ht="15" customHeight="1" x14ac:dyDescent="0.25">
      <c r="A51" s="592"/>
      <c r="B51" s="592"/>
      <c r="C51" s="592"/>
      <c r="D51" s="592"/>
      <c r="E51" s="592"/>
      <c r="F51" s="592"/>
      <c r="G51" s="592"/>
      <c r="H51" s="592"/>
      <c r="I51" s="592"/>
      <c r="J51" s="592"/>
      <c r="K51" s="592"/>
      <c r="L51" s="592"/>
      <c r="M51" s="592"/>
      <c r="N51" s="592"/>
      <c r="O51" s="592"/>
      <c r="P51" s="592"/>
      <c r="Q51" s="592"/>
      <c r="R51" s="10"/>
      <c r="S51" s="10"/>
      <c r="T51" s="10"/>
      <c r="U51" s="10"/>
      <c r="V51" s="10"/>
      <c r="W51" s="10"/>
      <c r="X51" s="10"/>
      <c r="Y51" s="10"/>
      <c r="Z51" s="10"/>
    </row>
    <row r="52" spans="1:26" ht="15" customHeight="1" x14ac:dyDescent="0.25">
      <c r="A52" s="177"/>
      <c r="B52" s="177"/>
      <c r="C52" s="177"/>
      <c r="D52" s="177"/>
      <c r="E52" s="177"/>
      <c r="F52" s="177"/>
      <c r="G52" s="177"/>
      <c r="H52" s="177"/>
      <c r="I52" s="177"/>
      <c r="J52" s="177"/>
      <c r="K52" s="177"/>
      <c r="L52" s="177"/>
      <c r="M52" s="177"/>
      <c r="N52" s="177"/>
      <c r="O52" s="177"/>
      <c r="P52" s="177"/>
      <c r="Q52" s="177"/>
      <c r="R52" s="10"/>
      <c r="S52" s="10"/>
      <c r="T52" s="10"/>
      <c r="U52" s="10"/>
      <c r="V52" s="10"/>
      <c r="W52" s="10"/>
      <c r="X52" s="10"/>
      <c r="Y52" s="10"/>
      <c r="Z52" s="10"/>
    </row>
    <row r="53" spans="1:26" ht="15" customHeight="1" x14ac:dyDescent="0.25">
      <c r="A53" s="592"/>
      <c r="B53" s="592"/>
      <c r="C53" s="592"/>
      <c r="D53" s="592"/>
      <c r="E53" s="592"/>
      <c r="F53" s="592"/>
      <c r="G53" s="592"/>
      <c r="H53" s="592"/>
      <c r="I53" s="592"/>
      <c r="J53" s="592"/>
      <c r="K53" s="592"/>
      <c r="L53" s="592"/>
      <c r="M53" s="592"/>
      <c r="N53" s="592"/>
      <c r="O53" s="592"/>
      <c r="P53" s="592"/>
      <c r="Q53" s="592"/>
      <c r="R53" s="10"/>
      <c r="S53" s="10"/>
      <c r="T53" s="10"/>
      <c r="U53" s="10"/>
      <c r="V53" s="10"/>
      <c r="W53" s="10"/>
      <c r="X53" s="10"/>
      <c r="Y53" s="10"/>
      <c r="Z53" s="10"/>
    </row>
    <row r="54" spans="1:26" ht="15" customHeight="1" x14ac:dyDescent="0.25">
      <c r="A54" s="177"/>
      <c r="B54" s="177"/>
      <c r="C54" s="177"/>
      <c r="D54" s="177"/>
      <c r="E54" s="177"/>
      <c r="F54" s="177"/>
      <c r="G54" s="177"/>
      <c r="H54" s="177"/>
      <c r="I54" s="177"/>
      <c r="J54" s="177"/>
      <c r="K54" s="177"/>
      <c r="L54" s="177"/>
      <c r="M54" s="177"/>
      <c r="N54" s="177"/>
      <c r="O54" s="177"/>
      <c r="P54" s="177"/>
      <c r="Q54" s="177"/>
      <c r="R54" s="10"/>
      <c r="S54" s="10"/>
      <c r="T54" s="10"/>
      <c r="U54" s="10"/>
      <c r="V54" s="10"/>
      <c r="W54" s="10"/>
      <c r="X54" s="10"/>
      <c r="Y54" s="10"/>
      <c r="Z54" s="10"/>
    </row>
    <row r="55" spans="1:26" ht="15" customHeight="1" x14ac:dyDescent="0.25">
      <c r="A55" s="177"/>
      <c r="B55" s="177"/>
      <c r="C55" s="177"/>
      <c r="D55" s="177"/>
      <c r="E55" s="177"/>
      <c r="F55" s="177"/>
      <c r="G55" s="177"/>
      <c r="H55" s="177"/>
      <c r="I55" s="177"/>
      <c r="J55" s="177"/>
      <c r="K55" s="177"/>
      <c r="L55" s="177"/>
      <c r="M55" s="177"/>
      <c r="N55" s="177"/>
      <c r="O55" s="177"/>
      <c r="P55" s="177"/>
      <c r="Q55" s="592"/>
      <c r="R55" s="10"/>
      <c r="S55" s="10"/>
      <c r="T55" s="10"/>
      <c r="U55" s="10"/>
      <c r="V55" s="10"/>
      <c r="W55" s="10"/>
      <c r="X55" s="10"/>
      <c r="Y55" s="10"/>
      <c r="Z55" s="10"/>
    </row>
    <row r="56" spans="1:26" ht="15" customHeight="1" x14ac:dyDescent="0.25">
      <c r="A56" s="616"/>
      <c r="B56" s="616"/>
      <c r="C56" s="616"/>
      <c r="D56" s="616"/>
      <c r="E56" s="616"/>
      <c r="F56" s="616"/>
      <c r="G56" s="616"/>
      <c r="H56" s="616"/>
      <c r="I56" s="616"/>
      <c r="J56" s="616"/>
      <c r="K56" s="616"/>
      <c r="L56" s="616"/>
      <c r="M56" s="616"/>
      <c r="N56" s="616"/>
      <c r="O56" s="616"/>
      <c r="P56" s="616"/>
      <c r="Q56" s="616"/>
      <c r="R56" s="10"/>
      <c r="S56" s="10"/>
      <c r="T56" s="10"/>
      <c r="U56" s="10"/>
      <c r="V56" s="10"/>
      <c r="W56" s="10"/>
      <c r="X56" s="10"/>
      <c r="Y56" s="10"/>
      <c r="Z56" s="10"/>
    </row>
    <row r="57" spans="1:26" ht="15" customHeight="1" x14ac:dyDescent="0.25">
      <c r="A57" s="618"/>
      <c r="B57" s="618"/>
      <c r="C57" s="618"/>
      <c r="D57" s="618"/>
      <c r="E57" s="618"/>
      <c r="F57" s="618"/>
      <c r="G57" s="618"/>
      <c r="H57" s="618"/>
      <c r="I57" s="618"/>
      <c r="J57" s="618"/>
      <c r="K57" s="618"/>
      <c r="L57" s="618"/>
      <c r="M57" s="618"/>
      <c r="N57" s="618"/>
      <c r="O57" s="618"/>
      <c r="P57" s="618"/>
      <c r="Q57" s="618"/>
      <c r="R57" s="10"/>
      <c r="S57" s="10"/>
      <c r="T57" s="10"/>
      <c r="U57" s="10"/>
      <c r="V57" s="10"/>
      <c r="W57" s="10"/>
      <c r="X57" s="10"/>
      <c r="Y57" s="10"/>
      <c r="Z57" s="10"/>
    </row>
    <row r="58" spans="1:26" ht="15" customHeight="1" x14ac:dyDescent="0.25">
      <c r="A58" s="621"/>
      <c r="B58" s="621"/>
      <c r="C58" s="621"/>
      <c r="D58" s="621"/>
      <c r="E58" s="621"/>
      <c r="F58" s="621"/>
      <c r="G58" s="621"/>
      <c r="H58" s="621"/>
      <c r="I58" s="621"/>
      <c r="J58" s="621"/>
      <c r="K58" s="621"/>
      <c r="L58" s="621"/>
      <c r="M58" s="621"/>
      <c r="N58" s="621"/>
      <c r="O58" s="621"/>
      <c r="P58" s="621"/>
      <c r="Q58" s="621"/>
      <c r="R58" s="10"/>
      <c r="S58" s="10"/>
      <c r="T58" s="10"/>
      <c r="U58" s="10"/>
      <c r="V58" s="10"/>
      <c r="W58" s="10"/>
      <c r="X58" s="10"/>
      <c r="Y58" s="10"/>
      <c r="Z58" s="10"/>
    </row>
    <row r="59" spans="1:26" ht="15" customHeight="1" x14ac:dyDescent="0.25">
      <c r="A59" s="177"/>
      <c r="B59" s="177"/>
      <c r="C59" s="177"/>
      <c r="D59" s="177"/>
      <c r="E59" s="177"/>
      <c r="F59" s="177"/>
      <c r="G59" s="177"/>
      <c r="H59" s="177"/>
      <c r="I59" s="177"/>
      <c r="J59" s="177"/>
      <c r="K59" s="177"/>
      <c r="L59" s="177"/>
      <c r="M59" s="177"/>
      <c r="N59" s="177"/>
      <c r="O59" s="177"/>
      <c r="P59" s="177"/>
      <c r="Q59" s="177"/>
      <c r="R59" s="10"/>
      <c r="S59" s="10"/>
      <c r="T59" s="10"/>
      <c r="U59" s="10"/>
      <c r="V59" s="10"/>
      <c r="W59" s="10"/>
      <c r="X59" s="10"/>
      <c r="Y59" s="10"/>
      <c r="Z59" s="10"/>
    </row>
    <row r="60" spans="1:26" ht="15" customHeight="1" x14ac:dyDescent="0.25">
      <c r="A60" s="177"/>
      <c r="B60" s="622"/>
      <c r="C60" s="177"/>
      <c r="D60" s="177"/>
      <c r="E60" s="177"/>
      <c r="F60" s="177"/>
      <c r="G60" s="177"/>
      <c r="H60" s="177"/>
      <c r="I60" s="177"/>
      <c r="J60" s="177"/>
      <c r="K60" s="177"/>
      <c r="L60" s="177"/>
      <c r="M60" s="177"/>
      <c r="N60" s="177"/>
      <c r="O60" s="177"/>
      <c r="P60" s="177"/>
      <c r="Q60" s="177"/>
      <c r="R60" s="10"/>
      <c r="S60" s="10"/>
      <c r="T60" s="10"/>
      <c r="U60" s="10"/>
      <c r="V60" s="10"/>
      <c r="W60" s="10"/>
      <c r="X60" s="10"/>
      <c r="Y60" s="10"/>
      <c r="Z60" s="10"/>
    </row>
    <row r="61" spans="1:26" ht="15" customHeight="1" x14ac:dyDescent="0.25">
      <c r="A61" s="177"/>
      <c r="B61" s="177"/>
      <c r="C61" s="177"/>
      <c r="D61" s="177"/>
      <c r="E61" s="177"/>
      <c r="F61" s="177"/>
      <c r="G61" s="177"/>
      <c r="H61" s="177"/>
      <c r="I61" s="177"/>
      <c r="J61" s="177"/>
      <c r="K61" s="177"/>
      <c r="L61" s="177"/>
      <c r="M61" s="177"/>
      <c r="N61" s="177"/>
      <c r="O61" s="177"/>
      <c r="P61" s="177"/>
      <c r="Q61" s="177"/>
      <c r="R61" s="10"/>
      <c r="S61" s="10"/>
      <c r="T61" s="10"/>
      <c r="U61" s="10"/>
      <c r="V61" s="10"/>
      <c r="W61" s="10"/>
      <c r="X61" s="10"/>
      <c r="Y61" s="10"/>
      <c r="Z61" s="10"/>
    </row>
    <row r="62" spans="1:26" ht="15" customHeight="1" x14ac:dyDescent="0.25">
      <c r="A62" s="177"/>
      <c r="B62" s="177"/>
      <c r="C62" s="177"/>
      <c r="D62" s="177"/>
      <c r="E62" s="177"/>
      <c r="F62" s="177"/>
      <c r="G62" s="177"/>
      <c r="H62" s="177"/>
      <c r="I62" s="177"/>
      <c r="J62" s="177"/>
      <c r="K62" s="177"/>
      <c r="L62" s="177"/>
      <c r="M62" s="177"/>
      <c r="N62" s="177"/>
      <c r="O62" s="177"/>
      <c r="P62" s="177"/>
      <c r="Q62" s="592"/>
      <c r="R62" s="10"/>
      <c r="S62" s="10"/>
      <c r="T62" s="10"/>
      <c r="U62" s="10"/>
      <c r="V62" s="10"/>
      <c r="W62" s="10"/>
      <c r="X62" s="10"/>
      <c r="Y62" s="10"/>
      <c r="Z62" s="10"/>
    </row>
    <row r="63" spans="1:26" ht="15" customHeight="1" x14ac:dyDescent="0.25">
      <c r="A63" s="177"/>
      <c r="B63" s="622"/>
      <c r="C63" s="592"/>
      <c r="D63" s="177"/>
      <c r="E63" s="177"/>
      <c r="F63" s="177"/>
      <c r="G63" s="177"/>
      <c r="H63" s="177"/>
      <c r="I63" s="177"/>
      <c r="J63" s="177"/>
      <c r="K63" s="177"/>
      <c r="L63" s="177"/>
      <c r="M63" s="177"/>
      <c r="N63" s="177"/>
      <c r="O63" s="177"/>
      <c r="P63" s="177"/>
      <c r="Q63" s="592"/>
      <c r="R63" s="10"/>
      <c r="S63" s="10"/>
      <c r="T63" s="10"/>
      <c r="U63" s="10"/>
      <c r="V63" s="10"/>
      <c r="W63" s="10"/>
      <c r="X63" s="10"/>
      <c r="Y63" s="10"/>
      <c r="Z63" s="10"/>
    </row>
    <row r="64" spans="1:26" ht="15" customHeight="1" x14ac:dyDescent="0.25">
      <c r="A64" s="177"/>
      <c r="B64" s="177"/>
      <c r="C64" s="177"/>
      <c r="D64" s="177"/>
      <c r="E64" s="177"/>
      <c r="F64" s="177"/>
      <c r="G64" s="177"/>
      <c r="H64" s="177"/>
      <c r="I64" s="177"/>
      <c r="J64" s="177"/>
      <c r="K64" s="177"/>
      <c r="L64" s="177"/>
      <c r="M64" s="177"/>
      <c r="N64" s="177"/>
      <c r="O64" s="177"/>
      <c r="P64" s="177"/>
      <c r="Q64" s="592"/>
      <c r="R64" s="10"/>
      <c r="S64" s="10"/>
      <c r="T64" s="10"/>
      <c r="U64" s="10"/>
      <c r="V64" s="10"/>
      <c r="W64" s="10"/>
      <c r="X64" s="10"/>
      <c r="Y64" s="10"/>
      <c r="Z64" s="10"/>
    </row>
    <row r="65" spans="1:26" ht="15" customHeight="1" x14ac:dyDescent="0.25">
      <c r="A65" s="177"/>
      <c r="B65" s="622"/>
      <c r="C65" s="177"/>
      <c r="D65" s="177"/>
      <c r="E65" s="177"/>
      <c r="F65" s="177"/>
      <c r="G65" s="177"/>
      <c r="H65" s="177"/>
      <c r="I65" s="177"/>
      <c r="J65" s="177"/>
      <c r="K65" s="177"/>
      <c r="L65" s="177"/>
      <c r="M65" s="177"/>
      <c r="N65" s="177"/>
      <c r="O65" s="177"/>
      <c r="P65" s="177"/>
      <c r="Q65" s="177"/>
      <c r="R65" s="10"/>
      <c r="S65" s="10"/>
      <c r="T65" s="10"/>
      <c r="U65" s="10"/>
      <c r="V65" s="10"/>
      <c r="W65" s="10"/>
      <c r="X65" s="10"/>
      <c r="Y65" s="10"/>
      <c r="Z65" s="10"/>
    </row>
    <row r="66" spans="1:26" ht="15" customHeight="1" x14ac:dyDescent="0.25">
      <c r="A66" s="177"/>
      <c r="B66" s="622"/>
      <c r="C66" s="177"/>
      <c r="D66" s="177"/>
      <c r="E66" s="177"/>
      <c r="F66" s="177"/>
      <c r="G66" s="177"/>
      <c r="H66" s="177"/>
      <c r="I66" s="177"/>
      <c r="J66" s="177"/>
      <c r="K66" s="177"/>
      <c r="L66" s="177"/>
      <c r="M66" s="177"/>
      <c r="N66" s="177"/>
      <c r="O66" s="177"/>
      <c r="P66" s="177"/>
      <c r="Q66" s="592"/>
      <c r="R66" s="10"/>
      <c r="S66" s="10"/>
      <c r="T66" s="10"/>
      <c r="U66" s="10"/>
      <c r="V66" s="10"/>
      <c r="W66" s="10"/>
      <c r="X66" s="10"/>
      <c r="Y66" s="10"/>
      <c r="Z66" s="10"/>
    </row>
    <row r="67" spans="1:26" ht="15" customHeight="1" x14ac:dyDescent="0.25">
      <c r="A67" s="177"/>
      <c r="B67" s="622"/>
      <c r="C67" s="177"/>
      <c r="D67" s="177"/>
      <c r="E67" s="177"/>
      <c r="F67" s="177"/>
      <c r="G67" s="177"/>
      <c r="H67" s="177"/>
      <c r="I67" s="177"/>
      <c r="J67" s="177"/>
      <c r="K67" s="177"/>
      <c r="L67" s="177"/>
      <c r="M67" s="177"/>
      <c r="N67" s="177"/>
      <c r="O67" s="177"/>
      <c r="P67" s="177"/>
      <c r="Q67" s="177"/>
      <c r="R67" s="10"/>
      <c r="S67" s="10"/>
      <c r="T67" s="10"/>
      <c r="U67" s="10"/>
      <c r="V67" s="10"/>
      <c r="W67" s="10"/>
      <c r="X67" s="10"/>
      <c r="Y67" s="10"/>
      <c r="Z67" s="10"/>
    </row>
    <row r="68" spans="1:26" ht="15" customHeight="1" x14ac:dyDescent="0.25">
      <c r="A68" s="177"/>
      <c r="B68" s="622"/>
      <c r="C68" s="177"/>
      <c r="D68" s="177"/>
      <c r="E68" s="177"/>
      <c r="F68" s="177"/>
      <c r="G68" s="177"/>
      <c r="H68" s="177"/>
      <c r="I68" s="177"/>
      <c r="J68" s="177"/>
      <c r="K68" s="177"/>
      <c r="L68" s="177"/>
      <c r="M68" s="177"/>
      <c r="N68" s="177"/>
      <c r="O68" s="177"/>
      <c r="P68" s="177"/>
      <c r="Q68" s="592"/>
      <c r="R68" s="10"/>
      <c r="S68" s="10"/>
      <c r="T68" s="10"/>
      <c r="U68" s="10"/>
      <c r="V68" s="10"/>
      <c r="W68" s="10"/>
      <c r="X68" s="10"/>
      <c r="Y68" s="10"/>
      <c r="Z68" s="10"/>
    </row>
    <row r="69" spans="1:26" ht="15" customHeight="1" x14ac:dyDescent="0.25">
      <c r="A69" s="177"/>
      <c r="B69" s="622"/>
      <c r="C69" s="177"/>
      <c r="D69" s="177"/>
      <c r="E69" s="177"/>
      <c r="F69" s="177"/>
      <c r="G69" s="177"/>
      <c r="H69" s="177"/>
      <c r="I69" s="177"/>
      <c r="J69" s="177"/>
      <c r="K69" s="177"/>
      <c r="L69" s="177"/>
      <c r="M69" s="177"/>
      <c r="N69" s="177"/>
      <c r="O69" s="177"/>
      <c r="P69" s="177"/>
      <c r="Q69" s="177"/>
      <c r="R69" s="10"/>
      <c r="S69" s="10"/>
      <c r="T69" s="10"/>
      <c r="U69" s="10"/>
      <c r="V69" s="10"/>
      <c r="W69" s="10"/>
      <c r="X69" s="10"/>
      <c r="Y69" s="10"/>
      <c r="Z69" s="10"/>
    </row>
    <row r="70" spans="1:26" ht="15" customHeight="1" x14ac:dyDescent="0.25">
      <c r="A70" s="177"/>
      <c r="B70" s="177"/>
      <c r="C70" s="177"/>
      <c r="D70" s="177"/>
      <c r="E70" s="177"/>
      <c r="F70" s="177"/>
      <c r="G70" s="177"/>
      <c r="H70" s="177"/>
      <c r="I70" s="177"/>
      <c r="J70" s="177"/>
      <c r="K70" s="177"/>
      <c r="L70" s="177"/>
      <c r="M70" s="177"/>
      <c r="N70" s="177"/>
      <c r="O70" s="177"/>
      <c r="P70" s="177"/>
      <c r="Q70" s="592"/>
      <c r="R70" s="10"/>
      <c r="S70" s="10"/>
      <c r="T70" s="10"/>
      <c r="U70" s="10"/>
      <c r="V70" s="10"/>
      <c r="W70" s="10"/>
      <c r="X70" s="10"/>
      <c r="Y70" s="10"/>
      <c r="Z70" s="10"/>
    </row>
    <row r="71" spans="1:26" ht="15" customHeight="1" x14ac:dyDescent="0.25">
      <c r="A71" s="177"/>
      <c r="B71" s="622"/>
      <c r="C71" s="177"/>
      <c r="D71" s="177"/>
      <c r="E71" s="177"/>
      <c r="F71" s="177"/>
      <c r="G71" s="177"/>
      <c r="H71" s="177"/>
      <c r="I71" s="177"/>
      <c r="J71" s="177"/>
      <c r="K71" s="177"/>
      <c r="L71" s="177"/>
      <c r="M71" s="177"/>
      <c r="N71" s="177"/>
      <c r="O71" s="177"/>
      <c r="P71" s="177"/>
      <c r="Q71" s="177"/>
      <c r="R71" s="10"/>
      <c r="S71" s="10"/>
      <c r="T71" s="10"/>
      <c r="U71" s="10"/>
      <c r="V71" s="10"/>
      <c r="W71" s="10"/>
      <c r="X71" s="10"/>
      <c r="Y71" s="10"/>
      <c r="Z71" s="10"/>
    </row>
    <row r="72" spans="1:26" ht="15" customHeight="1" x14ac:dyDescent="0.25">
      <c r="A72" s="177"/>
      <c r="B72" s="177"/>
      <c r="C72" s="177"/>
      <c r="D72" s="177"/>
      <c r="E72" s="177"/>
      <c r="F72" s="177"/>
      <c r="G72" s="177"/>
      <c r="H72" s="177"/>
      <c r="I72" s="177"/>
      <c r="J72" s="177"/>
      <c r="K72" s="177"/>
      <c r="L72" s="177"/>
      <c r="M72" s="177"/>
      <c r="N72" s="177"/>
      <c r="O72" s="177"/>
      <c r="P72" s="177"/>
      <c r="Q72" s="592"/>
      <c r="R72" s="10"/>
      <c r="S72" s="10"/>
      <c r="T72" s="10"/>
      <c r="U72" s="10"/>
      <c r="V72" s="10"/>
      <c r="W72" s="10"/>
      <c r="X72" s="10"/>
      <c r="Y72" s="10"/>
      <c r="Z72" s="10"/>
    </row>
    <row r="73" spans="1:26" ht="15" customHeight="1" x14ac:dyDescent="0.25">
      <c r="A73" s="177"/>
      <c r="B73" s="622"/>
      <c r="C73" s="177"/>
      <c r="D73" s="177"/>
      <c r="E73" s="177"/>
      <c r="F73" s="177"/>
      <c r="G73" s="177"/>
      <c r="H73" s="177"/>
      <c r="I73" s="177"/>
      <c r="J73" s="177"/>
      <c r="K73" s="177"/>
      <c r="L73" s="177"/>
      <c r="M73" s="177"/>
      <c r="N73" s="177"/>
      <c r="O73" s="177"/>
      <c r="P73" s="177"/>
      <c r="Q73" s="177"/>
      <c r="R73" s="10"/>
      <c r="S73" s="10"/>
      <c r="T73" s="10"/>
      <c r="U73" s="10"/>
      <c r="V73" s="10"/>
      <c r="W73" s="10"/>
      <c r="X73" s="10"/>
      <c r="Y73" s="10"/>
      <c r="Z73" s="10"/>
    </row>
    <row r="74" spans="1:26" ht="15" customHeight="1" x14ac:dyDescent="0.2">
      <c r="A74" s="612"/>
      <c r="B74" s="612"/>
      <c r="C74" s="612"/>
      <c r="D74" s="612"/>
      <c r="E74" s="612"/>
      <c r="F74" s="612"/>
      <c r="G74" s="612"/>
      <c r="H74" s="612"/>
      <c r="I74" s="612"/>
      <c r="J74" s="612"/>
      <c r="K74" s="612"/>
      <c r="L74" s="612"/>
      <c r="M74" s="612"/>
      <c r="N74" s="612"/>
      <c r="O74" s="612"/>
      <c r="P74" s="612"/>
      <c r="Q74" s="612"/>
      <c r="R74" s="79"/>
      <c r="S74" s="79"/>
      <c r="T74" s="79"/>
      <c r="U74" s="79"/>
      <c r="V74" s="79"/>
      <c r="W74" s="79"/>
      <c r="X74" s="79"/>
      <c r="Y74" s="79"/>
      <c r="Z74" s="79"/>
    </row>
    <row r="75" spans="1:26" ht="15" customHeight="1" x14ac:dyDescent="0.25">
      <c r="A75" s="592"/>
      <c r="B75" s="592"/>
      <c r="C75" s="592"/>
      <c r="D75" s="592"/>
      <c r="E75" s="592"/>
      <c r="F75" s="592"/>
      <c r="G75" s="592"/>
      <c r="H75" s="592"/>
      <c r="I75" s="592"/>
      <c r="J75" s="592"/>
      <c r="K75" s="592"/>
      <c r="L75" s="592"/>
      <c r="M75" s="592"/>
      <c r="N75" s="592"/>
      <c r="O75" s="592"/>
      <c r="P75" s="592"/>
      <c r="Q75" s="592"/>
      <c r="R75" s="10"/>
      <c r="S75" s="10"/>
      <c r="T75" s="10"/>
      <c r="U75" s="10"/>
      <c r="V75" s="10"/>
      <c r="W75" s="10"/>
      <c r="X75" s="10"/>
      <c r="Y75" s="10"/>
      <c r="Z75" s="10"/>
    </row>
    <row r="76" spans="1:26" ht="15" customHeight="1" x14ac:dyDescent="0.25">
      <c r="A76" s="621"/>
      <c r="B76" s="621"/>
      <c r="C76" s="621"/>
      <c r="D76" s="621"/>
      <c r="E76" s="621"/>
      <c r="F76" s="621"/>
      <c r="G76" s="621"/>
      <c r="H76" s="621"/>
      <c r="I76" s="621"/>
      <c r="J76" s="621"/>
      <c r="K76" s="621"/>
      <c r="L76" s="621"/>
      <c r="M76" s="621"/>
      <c r="N76" s="621"/>
      <c r="O76" s="621"/>
      <c r="P76" s="621"/>
      <c r="Q76" s="621"/>
      <c r="R76" s="10"/>
      <c r="S76" s="10"/>
      <c r="T76" s="10"/>
      <c r="U76" s="10"/>
      <c r="V76" s="10"/>
      <c r="W76" s="10"/>
      <c r="X76" s="10"/>
      <c r="Y76" s="10"/>
      <c r="Z76" s="10"/>
    </row>
    <row r="77" spans="1:26" ht="15" customHeight="1" x14ac:dyDescent="0.25">
      <c r="A77" s="177"/>
      <c r="B77" s="177"/>
      <c r="C77" s="177"/>
      <c r="D77" s="177"/>
      <c r="E77" s="177"/>
      <c r="F77" s="177"/>
      <c r="G77" s="177"/>
      <c r="H77" s="177"/>
      <c r="I77" s="177"/>
      <c r="J77" s="177"/>
      <c r="K77" s="177"/>
      <c r="L77" s="177"/>
      <c r="M77" s="177"/>
      <c r="N77" s="177"/>
      <c r="O77" s="177"/>
      <c r="P77" s="177"/>
      <c r="Q77" s="177"/>
      <c r="R77" s="10"/>
      <c r="S77" s="10"/>
      <c r="T77" s="10"/>
      <c r="U77" s="10"/>
      <c r="V77" s="10"/>
      <c r="W77" s="10"/>
      <c r="X77" s="10"/>
      <c r="Y77" s="10"/>
      <c r="Z77" s="10"/>
    </row>
    <row r="78" spans="1:26" ht="15" customHeight="1" x14ac:dyDescent="0.25">
      <c r="A78" s="177"/>
      <c r="B78" s="622"/>
      <c r="C78" s="592"/>
      <c r="D78" s="177"/>
      <c r="E78" s="177"/>
      <c r="F78" s="177"/>
      <c r="G78" s="177"/>
      <c r="H78" s="177"/>
      <c r="I78" s="177"/>
      <c r="J78" s="177"/>
      <c r="K78" s="177"/>
      <c r="L78" s="177"/>
      <c r="M78" s="177"/>
      <c r="N78" s="177"/>
      <c r="O78" s="177"/>
      <c r="P78" s="177"/>
      <c r="Q78" s="177"/>
      <c r="R78" s="10"/>
      <c r="S78" s="10"/>
      <c r="T78" s="10"/>
      <c r="U78" s="10"/>
      <c r="V78" s="10"/>
      <c r="W78" s="10"/>
      <c r="X78" s="10"/>
      <c r="Y78" s="10"/>
      <c r="Z78" s="10"/>
    </row>
    <row r="79" spans="1:26" ht="15" customHeight="1" x14ac:dyDescent="0.25">
      <c r="A79" s="177"/>
      <c r="B79" s="177"/>
      <c r="C79" s="177"/>
      <c r="D79" s="177"/>
      <c r="E79" s="177"/>
      <c r="F79" s="177"/>
      <c r="G79" s="177"/>
      <c r="H79" s="177"/>
      <c r="I79" s="177"/>
      <c r="J79" s="177"/>
      <c r="K79" s="177"/>
      <c r="L79" s="177"/>
      <c r="M79" s="177"/>
      <c r="N79" s="177"/>
      <c r="O79" s="177"/>
      <c r="P79" s="177"/>
      <c r="Q79" s="177"/>
      <c r="R79" s="10"/>
      <c r="S79" s="10"/>
      <c r="T79" s="10"/>
      <c r="U79" s="10"/>
      <c r="V79" s="10"/>
      <c r="W79" s="10"/>
      <c r="X79" s="10"/>
      <c r="Y79" s="10"/>
      <c r="Z79" s="10"/>
    </row>
    <row r="80" spans="1:26" ht="15" customHeight="1" x14ac:dyDescent="0.25">
      <c r="A80" s="592"/>
      <c r="B80" s="622"/>
      <c r="C80" s="592"/>
      <c r="D80" s="592"/>
      <c r="E80" s="592"/>
      <c r="F80" s="592"/>
      <c r="G80" s="592"/>
      <c r="H80" s="592"/>
      <c r="I80" s="592"/>
      <c r="J80" s="592"/>
      <c r="K80" s="592"/>
      <c r="L80" s="592"/>
      <c r="M80" s="592"/>
      <c r="N80" s="592"/>
      <c r="O80" s="592"/>
      <c r="P80" s="592"/>
      <c r="Q80" s="592"/>
      <c r="R80" s="10"/>
      <c r="S80" s="10"/>
      <c r="T80" s="10"/>
      <c r="U80" s="10"/>
      <c r="V80" s="10"/>
      <c r="W80" s="10"/>
      <c r="X80" s="10"/>
      <c r="Y80" s="10"/>
      <c r="Z80" s="10"/>
    </row>
    <row r="81" spans="1:26" ht="15" customHeight="1" x14ac:dyDescent="0.25">
      <c r="A81" s="177"/>
      <c r="B81" s="177"/>
      <c r="C81" s="177"/>
      <c r="D81" s="177"/>
      <c r="E81" s="177"/>
      <c r="F81" s="177"/>
      <c r="G81" s="177"/>
      <c r="H81" s="177"/>
      <c r="I81" s="177"/>
      <c r="J81" s="177"/>
      <c r="K81" s="177"/>
      <c r="L81" s="177"/>
      <c r="M81" s="177"/>
      <c r="N81" s="177"/>
      <c r="O81" s="177"/>
      <c r="P81" s="177"/>
      <c r="Q81" s="592"/>
      <c r="R81" s="10"/>
      <c r="S81" s="10"/>
      <c r="T81" s="10"/>
      <c r="U81" s="10"/>
      <c r="V81" s="10"/>
      <c r="W81" s="10"/>
      <c r="X81" s="10"/>
      <c r="Y81" s="10"/>
      <c r="Z81" s="10"/>
    </row>
    <row r="82" spans="1:26" ht="15" customHeight="1" x14ac:dyDescent="0.25">
      <c r="A82" s="177"/>
      <c r="B82" s="622"/>
      <c r="C82" s="592"/>
      <c r="D82" s="177"/>
      <c r="E82" s="177"/>
      <c r="F82" s="177"/>
      <c r="G82" s="177"/>
      <c r="H82" s="177"/>
      <c r="I82" s="177"/>
      <c r="J82" s="177"/>
      <c r="K82" s="177"/>
      <c r="L82" s="177"/>
      <c r="M82" s="177"/>
      <c r="N82" s="177"/>
      <c r="O82" s="177"/>
      <c r="P82" s="177"/>
      <c r="Q82" s="592"/>
      <c r="R82" s="10"/>
      <c r="S82" s="10"/>
      <c r="T82" s="10"/>
      <c r="U82" s="10"/>
      <c r="V82" s="10"/>
      <c r="W82" s="10"/>
      <c r="X82" s="10"/>
      <c r="Y82" s="10"/>
      <c r="Z82" s="10"/>
    </row>
    <row r="83" spans="1:26" ht="15" customHeight="1" x14ac:dyDescent="0.25">
      <c r="A83" s="592"/>
      <c r="B83" s="592"/>
      <c r="C83" s="592"/>
      <c r="D83" s="592"/>
      <c r="E83" s="592"/>
      <c r="F83" s="592"/>
      <c r="G83" s="592"/>
      <c r="H83" s="592"/>
      <c r="I83" s="592"/>
      <c r="J83" s="592"/>
      <c r="K83" s="592"/>
      <c r="L83" s="592"/>
      <c r="M83" s="592"/>
      <c r="N83" s="592"/>
      <c r="O83" s="592"/>
      <c r="P83" s="592"/>
      <c r="Q83" s="592"/>
      <c r="R83" s="10"/>
      <c r="S83" s="10"/>
      <c r="T83" s="10"/>
      <c r="U83" s="10"/>
      <c r="V83" s="10"/>
      <c r="W83" s="10"/>
      <c r="X83" s="10"/>
      <c r="Y83" s="10"/>
      <c r="Z83" s="10"/>
    </row>
    <row r="84" spans="1:26" ht="15" customHeight="1" x14ac:dyDescent="0.25">
      <c r="A84" s="621"/>
      <c r="B84" s="621"/>
      <c r="C84" s="621"/>
      <c r="D84" s="621"/>
      <c r="E84" s="621"/>
      <c r="F84" s="621"/>
      <c r="G84" s="621"/>
      <c r="H84" s="621"/>
      <c r="I84" s="621"/>
      <c r="J84" s="621"/>
      <c r="K84" s="621"/>
      <c r="L84" s="621"/>
      <c r="M84" s="621"/>
      <c r="N84" s="621"/>
      <c r="O84" s="621"/>
      <c r="P84" s="621"/>
      <c r="Q84" s="621"/>
      <c r="R84" s="10"/>
      <c r="S84" s="10"/>
      <c r="T84" s="10"/>
      <c r="U84" s="10"/>
      <c r="V84" s="10"/>
      <c r="W84" s="10"/>
      <c r="X84" s="10"/>
      <c r="Y84" s="10"/>
      <c r="Z84" s="10"/>
    </row>
    <row r="85" spans="1:26" ht="15" customHeight="1" x14ac:dyDescent="0.25">
      <c r="A85" s="177"/>
      <c r="B85" s="177"/>
      <c r="C85" s="177"/>
      <c r="D85" s="177"/>
      <c r="E85" s="177"/>
      <c r="F85" s="177"/>
      <c r="G85" s="177"/>
      <c r="H85" s="177"/>
      <c r="I85" s="177"/>
      <c r="J85" s="177"/>
      <c r="K85" s="177"/>
      <c r="L85" s="177"/>
      <c r="M85" s="177"/>
      <c r="N85" s="177"/>
      <c r="O85" s="177"/>
      <c r="P85" s="177"/>
      <c r="Q85" s="177"/>
      <c r="R85" s="10"/>
      <c r="S85" s="10"/>
      <c r="T85" s="10"/>
      <c r="U85" s="10"/>
      <c r="V85" s="10"/>
      <c r="W85" s="10"/>
      <c r="X85" s="10"/>
      <c r="Y85" s="10"/>
      <c r="Z85" s="10"/>
    </row>
    <row r="86" spans="1:26" ht="15" customHeight="1" x14ac:dyDescent="0.25">
      <c r="A86" s="592"/>
      <c r="B86" s="592"/>
      <c r="C86" s="592"/>
      <c r="D86" s="592"/>
      <c r="E86" s="592"/>
      <c r="F86" s="592"/>
      <c r="G86" s="592"/>
      <c r="H86" s="592"/>
      <c r="I86" s="592"/>
      <c r="J86" s="592"/>
      <c r="K86" s="592"/>
      <c r="L86" s="592"/>
      <c r="M86" s="592"/>
      <c r="N86" s="592"/>
      <c r="O86" s="592"/>
      <c r="P86" s="592"/>
      <c r="Q86" s="592"/>
      <c r="R86" s="10"/>
      <c r="S86" s="10"/>
      <c r="T86" s="10"/>
      <c r="U86" s="10"/>
      <c r="V86" s="10"/>
      <c r="W86" s="10"/>
      <c r="X86" s="10"/>
      <c r="Y86" s="10"/>
      <c r="Z86" s="10"/>
    </row>
    <row r="87" spans="1:26" ht="15" customHeight="1" x14ac:dyDescent="0.25">
      <c r="A87" s="177"/>
      <c r="B87" s="177"/>
      <c r="C87" s="177"/>
      <c r="D87" s="177"/>
      <c r="E87" s="177"/>
      <c r="F87" s="177"/>
      <c r="G87" s="177"/>
      <c r="H87" s="177"/>
      <c r="I87" s="177"/>
      <c r="J87" s="177"/>
      <c r="K87" s="177"/>
      <c r="L87" s="177"/>
      <c r="M87" s="177"/>
      <c r="N87" s="177"/>
      <c r="O87" s="177"/>
      <c r="P87" s="177"/>
      <c r="Q87" s="177"/>
      <c r="R87" s="10"/>
      <c r="S87" s="10"/>
      <c r="T87" s="10"/>
      <c r="U87" s="10"/>
      <c r="V87" s="10"/>
      <c r="W87" s="10"/>
      <c r="X87" s="10"/>
      <c r="Y87" s="10"/>
      <c r="Z87" s="10"/>
    </row>
    <row r="88" spans="1:26" ht="15" customHeight="1" x14ac:dyDescent="0.25">
      <c r="A88" s="592"/>
      <c r="B88" s="592"/>
      <c r="C88" s="592"/>
      <c r="D88" s="592"/>
      <c r="E88" s="592"/>
      <c r="F88" s="592"/>
      <c r="G88" s="592"/>
      <c r="H88" s="592"/>
      <c r="I88" s="592"/>
      <c r="J88" s="592"/>
      <c r="K88" s="592"/>
      <c r="L88" s="592"/>
      <c r="M88" s="592"/>
      <c r="N88" s="592"/>
      <c r="O88" s="592"/>
      <c r="P88" s="592"/>
      <c r="Q88" s="592"/>
      <c r="R88" s="10"/>
      <c r="S88" s="10"/>
      <c r="T88" s="10"/>
      <c r="U88" s="10"/>
      <c r="V88" s="10"/>
      <c r="W88" s="10"/>
      <c r="X88" s="10"/>
      <c r="Y88" s="10"/>
      <c r="Z88" s="10"/>
    </row>
    <row r="89" spans="1:26" ht="15" customHeight="1" x14ac:dyDescent="0.25">
      <c r="A89" s="177"/>
      <c r="B89" s="177"/>
      <c r="C89" s="177"/>
      <c r="D89" s="177"/>
      <c r="E89" s="177"/>
      <c r="F89" s="177"/>
      <c r="G89" s="177"/>
      <c r="H89" s="177"/>
      <c r="I89" s="177"/>
      <c r="J89" s="177"/>
      <c r="K89" s="177"/>
      <c r="L89" s="177"/>
      <c r="M89" s="177"/>
      <c r="N89" s="177"/>
      <c r="O89" s="177"/>
      <c r="P89" s="177"/>
      <c r="Q89" s="177"/>
      <c r="R89" s="10"/>
      <c r="S89" s="10"/>
      <c r="T89" s="10"/>
      <c r="U89" s="10"/>
      <c r="V89" s="10"/>
      <c r="W89" s="10"/>
      <c r="X89" s="10"/>
      <c r="Y89" s="10"/>
      <c r="Z89" s="10"/>
    </row>
    <row r="90" spans="1:26" ht="15" customHeight="1" x14ac:dyDescent="0.25">
      <c r="A90" s="592"/>
      <c r="B90" s="592"/>
      <c r="C90" s="592"/>
      <c r="D90" s="592"/>
      <c r="E90" s="592"/>
      <c r="F90" s="592"/>
      <c r="G90" s="592"/>
      <c r="H90" s="592"/>
      <c r="I90" s="592"/>
      <c r="J90" s="592"/>
      <c r="K90" s="592"/>
      <c r="L90" s="592"/>
      <c r="M90" s="592"/>
      <c r="N90" s="592"/>
      <c r="O90" s="592"/>
      <c r="P90" s="592"/>
      <c r="Q90" s="592"/>
      <c r="R90" s="10"/>
      <c r="S90" s="10"/>
      <c r="T90" s="10"/>
      <c r="U90" s="10"/>
      <c r="V90" s="10"/>
      <c r="W90" s="10"/>
      <c r="X90" s="10"/>
      <c r="Y90" s="10"/>
      <c r="Z90" s="10"/>
    </row>
    <row r="91" spans="1:26" ht="15" customHeight="1" x14ac:dyDescent="0.25">
      <c r="A91" s="177"/>
      <c r="B91" s="177"/>
      <c r="C91" s="177"/>
      <c r="D91" s="177"/>
      <c r="E91" s="177"/>
      <c r="F91" s="177"/>
      <c r="G91" s="177"/>
      <c r="H91" s="177"/>
      <c r="I91" s="177"/>
      <c r="J91" s="177"/>
      <c r="K91" s="177"/>
      <c r="L91" s="177"/>
      <c r="M91" s="177"/>
      <c r="N91" s="177"/>
      <c r="O91" s="177"/>
      <c r="P91" s="177"/>
      <c r="Q91" s="177"/>
      <c r="R91" s="10"/>
      <c r="S91" s="10"/>
      <c r="T91" s="10"/>
      <c r="U91" s="10"/>
      <c r="V91" s="10"/>
      <c r="W91" s="10"/>
      <c r="X91" s="10"/>
      <c r="Y91" s="10"/>
      <c r="Z91" s="10"/>
    </row>
    <row r="92" spans="1:26" ht="15" customHeight="1" x14ac:dyDescent="0.25">
      <c r="A92" s="592"/>
      <c r="B92" s="592"/>
      <c r="C92" s="592"/>
      <c r="D92" s="592"/>
      <c r="E92" s="592"/>
      <c r="F92" s="592"/>
      <c r="G92" s="592"/>
      <c r="H92" s="592"/>
      <c r="I92" s="592"/>
      <c r="J92" s="592"/>
      <c r="K92" s="592"/>
      <c r="L92" s="592"/>
      <c r="M92" s="592"/>
      <c r="N92" s="592"/>
      <c r="O92" s="592"/>
      <c r="P92" s="592"/>
      <c r="Q92" s="592"/>
      <c r="R92" s="10"/>
      <c r="S92" s="10"/>
      <c r="T92" s="10"/>
      <c r="U92" s="10"/>
      <c r="V92" s="10"/>
      <c r="W92" s="10"/>
      <c r="X92" s="10"/>
      <c r="Y92" s="10"/>
      <c r="Z92" s="10"/>
    </row>
    <row r="93" spans="1:26" ht="15" customHeight="1" x14ac:dyDescent="0.25">
      <c r="A93" s="177"/>
      <c r="B93" s="177"/>
      <c r="C93" s="177"/>
      <c r="D93" s="177"/>
      <c r="E93" s="177"/>
      <c r="F93" s="177"/>
      <c r="G93" s="177"/>
      <c r="H93" s="177"/>
      <c r="I93" s="177"/>
      <c r="J93" s="177"/>
      <c r="K93" s="177"/>
      <c r="L93" s="177"/>
      <c r="M93" s="177"/>
      <c r="N93" s="177"/>
      <c r="O93" s="177"/>
      <c r="P93" s="177"/>
      <c r="Q93" s="177"/>
      <c r="R93" s="10"/>
      <c r="S93" s="10"/>
      <c r="T93" s="10"/>
      <c r="U93" s="10"/>
      <c r="V93" s="10"/>
      <c r="W93" s="10"/>
      <c r="X93" s="10"/>
      <c r="Y93" s="10"/>
      <c r="Z93" s="10"/>
    </row>
    <row r="94" spans="1:26" ht="15" customHeight="1" x14ac:dyDescent="0.25">
      <c r="A94" s="592"/>
      <c r="B94" s="592"/>
      <c r="C94" s="592"/>
      <c r="D94" s="592"/>
      <c r="E94" s="592"/>
      <c r="F94" s="592"/>
      <c r="G94" s="592"/>
      <c r="H94" s="592"/>
      <c r="I94" s="592"/>
      <c r="J94" s="592"/>
      <c r="K94" s="592"/>
      <c r="L94" s="592"/>
      <c r="M94" s="592"/>
      <c r="N94" s="592"/>
      <c r="O94" s="592"/>
      <c r="P94" s="592"/>
      <c r="Q94" s="592"/>
      <c r="R94" s="10"/>
      <c r="S94" s="10"/>
      <c r="T94" s="10"/>
      <c r="U94" s="10"/>
      <c r="V94" s="10"/>
      <c r="W94" s="10"/>
      <c r="X94" s="10"/>
      <c r="Y94" s="10"/>
      <c r="Z94" s="10"/>
    </row>
    <row r="95" spans="1:26" ht="15" customHeight="1" x14ac:dyDescent="0.2">
      <c r="A95" s="173"/>
      <c r="B95" s="173"/>
      <c r="C95" s="173"/>
      <c r="D95" s="173"/>
      <c r="E95" s="173"/>
      <c r="F95" s="173"/>
      <c r="G95" s="173"/>
      <c r="H95" s="173"/>
      <c r="I95" s="173"/>
      <c r="J95" s="173"/>
      <c r="K95" s="173"/>
      <c r="L95" s="173"/>
      <c r="M95" s="173"/>
      <c r="N95" s="173"/>
      <c r="O95" s="173"/>
      <c r="P95" s="173"/>
      <c r="Q95" s="173"/>
      <c r="R95" s="79"/>
      <c r="S95" s="79"/>
      <c r="T95" s="79"/>
      <c r="U95" s="79"/>
      <c r="V95" s="79"/>
      <c r="W95" s="79"/>
      <c r="X95" s="79"/>
      <c r="Y95" s="79"/>
      <c r="Z95" s="79"/>
    </row>
    <row r="96" spans="1:26" ht="15" customHeight="1" x14ac:dyDescent="0.2">
      <c r="A96" s="173"/>
      <c r="B96" s="173"/>
      <c r="C96" s="173"/>
      <c r="D96" s="173"/>
      <c r="E96" s="173"/>
      <c r="F96" s="173"/>
      <c r="G96" s="173"/>
      <c r="H96" s="173"/>
      <c r="I96" s="173"/>
      <c r="J96" s="173"/>
      <c r="K96" s="173"/>
      <c r="L96" s="173"/>
      <c r="M96" s="173"/>
      <c r="N96" s="173"/>
      <c r="O96" s="173"/>
      <c r="P96" s="173"/>
      <c r="Q96" s="173"/>
      <c r="R96" s="79"/>
      <c r="S96" s="79"/>
      <c r="T96" s="79"/>
      <c r="U96" s="79"/>
      <c r="V96" s="79"/>
      <c r="W96" s="79"/>
      <c r="X96" s="79"/>
      <c r="Y96" s="79"/>
      <c r="Z96" s="79"/>
    </row>
    <row r="97" spans="1:26" ht="15" customHeight="1" x14ac:dyDescent="0.2">
      <c r="A97" s="173"/>
      <c r="B97" s="173"/>
      <c r="C97" s="173"/>
      <c r="D97" s="173"/>
      <c r="E97" s="173"/>
      <c r="F97" s="173"/>
      <c r="G97" s="173"/>
      <c r="H97" s="173"/>
      <c r="I97" s="173"/>
      <c r="J97" s="173"/>
      <c r="K97" s="173"/>
      <c r="L97" s="173"/>
      <c r="M97" s="173"/>
      <c r="N97" s="173"/>
      <c r="O97" s="173"/>
      <c r="P97" s="173"/>
      <c r="Q97" s="173"/>
      <c r="R97" s="79"/>
      <c r="S97" s="79"/>
      <c r="T97" s="79"/>
      <c r="U97" s="79"/>
      <c r="V97" s="79"/>
      <c r="W97" s="79"/>
      <c r="X97" s="79"/>
      <c r="Y97" s="79"/>
      <c r="Z97" s="79"/>
    </row>
    <row r="98" spans="1:26" ht="15" customHeight="1" x14ac:dyDescent="0.2">
      <c r="A98" s="173"/>
      <c r="B98" s="173"/>
      <c r="C98" s="173"/>
      <c r="D98" s="173"/>
      <c r="E98" s="173"/>
      <c r="F98" s="173"/>
      <c r="G98" s="173"/>
      <c r="H98" s="173"/>
      <c r="I98" s="173"/>
      <c r="J98" s="173"/>
      <c r="K98" s="173"/>
      <c r="L98" s="173"/>
      <c r="M98" s="173"/>
      <c r="N98" s="173"/>
      <c r="O98" s="173"/>
      <c r="P98" s="173"/>
      <c r="Q98" s="173"/>
      <c r="R98" s="79"/>
      <c r="S98" s="79"/>
      <c r="T98" s="79"/>
      <c r="U98" s="79"/>
      <c r="V98" s="79"/>
      <c r="W98" s="79"/>
      <c r="X98" s="79"/>
      <c r="Y98" s="79"/>
      <c r="Z98" s="79"/>
    </row>
    <row r="99" spans="1:26" ht="15" customHeight="1" x14ac:dyDescent="0.2">
      <c r="A99" s="173"/>
      <c r="B99" s="173"/>
      <c r="C99" s="173"/>
      <c r="D99" s="173"/>
      <c r="E99" s="173"/>
      <c r="F99" s="173"/>
      <c r="G99" s="173"/>
      <c r="H99" s="173"/>
      <c r="I99" s="173"/>
      <c r="J99" s="173"/>
      <c r="K99" s="173"/>
      <c r="L99" s="173"/>
      <c r="M99" s="173"/>
      <c r="N99" s="173"/>
      <c r="O99" s="173"/>
      <c r="P99" s="173"/>
      <c r="Q99" s="173"/>
      <c r="R99" s="79"/>
      <c r="S99" s="79"/>
      <c r="T99" s="79"/>
      <c r="U99" s="79"/>
      <c r="V99" s="79"/>
      <c r="W99" s="79"/>
      <c r="X99" s="79"/>
      <c r="Y99" s="79"/>
      <c r="Z99" s="79"/>
    </row>
    <row r="100" spans="1:26" ht="15" customHeight="1" x14ac:dyDescent="0.2">
      <c r="A100" s="623"/>
      <c r="B100" s="623"/>
      <c r="C100" s="623"/>
      <c r="D100" s="623"/>
      <c r="E100" s="623"/>
      <c r="F100" s="623"/>
      <c r="G100" s="623"/>
      <c r="H100" s="623"/>
      <c r="I100" s="173"/>
      <c r="J100" s="173"/>
      <c r="K100" s="173"/>
      <c r="L100" s="173"/>
      <c r="M100" s="173"/>
      <c r="N100" s="173"/>
      <c r="O100" s="173"/>
      <c r="P100" s="173"/>
      <c r="Q100" s="173"/>
      <c r="R100" s="79"/>
      <c r="S100" s="79"/>
      <c r="T100" s="79"/>
      <c r="U100" s="79"/>
      <c r="V100" s="79"/>
      <c r="W100" s="79"/>
      <c r="X100" s="79"/>
      <c r="Y100" s="79"/>
      <c r="Z100" s="79"/>
    </row>
    <row r="101" spans="1:26" ht="15" customHeight="1" x14ac:dyDescent="0.2">
      <c r="A101" s="173"/>
      <c r="B101" s="173"/>
      <c r="C101" s="173"/>
      <c r="D101" s="173"/>
      <c r="E101" s="173"/>
      <c r="F101" s="173"/>
      <c r="G101" s="173"/>
      <c r="H101" s="173"/>
      <c r="I101" s="173"/>
      <c r="J101" s="173"/>
      <c r="K101" s="173"/>
      <c r="L101" s="173"/>
      <c r="M101" s="173"/>
      <c r="N101" s="173"/>
      <c r="O101" s="173"/>
      <c r="P101" s="173"/>
      <c r="Q101" s="173"/>
      <c r="R101" s="79"/>
      <c r="S101" s="79"/>
      <c r="T101" s="79"/>
      <c r="U101" s="79"/>
      <c r="V101" s="79"/>
      <c r="W101" s="79"/>
      <c r="X101" s="79"/>
      <c r="Y101" s="79"/>
      <c r="Z101" s="79"/>
    </row>
    <row r="102" spans="1:26" ht="15" customHeight="1" x14ac:dyDescent="0.2">
      <c r="A102" s="173"/>
      <c r="B102" s="173"/>
      <c r="C102" s="173"/>
      <c r="D102" s="173"/>
      <c r="E102" s="173"/>
      <c r="F102" s="173"/>
      <c r="G102" s="173"/>
      <c r="H102" s="173"/>
      <c r="I102" s="173"/>
      <c r="J102" s="173"/>
      <c r="K102" s="173"/>
      <c r="L102" s="173"/>
      <c r="M102" s="173"/>
      <c r="N102" s="173"/>
      <c r="O102" s="173"/>
      <c r="P102" s="173"/>
      <c r="Q102" s="173"/>
      <c r="R102" s="79"/>
      <c r="S102" s="79"/>
      <c r="T102" s="79"/>
      <c r="U102" s="79"/>
      <c r="V102" s="79"/>
      <c r="W102" s="79"/>
      <c r="X102" s="79"/>
      <c r="Y102" s="79"/>
      <c r="Z102" s="79"/>
    </row>
    <row r="103" spans="1:26" ht="15" customHeight="1" x14ac:dyDescent="0.2">
      <c r="A103" s="173"/>
      <c r="B103" s="173"/>
      <c r="C103" s="173"/>
      <c r="D103" s="173"/>
      <c r="E103" s="173"/>
      <c r="F103" s="173"/>
      <c r="G103" s="173"/>
      <c r="H103" s="173"/>
      <c r="I103" s="173"/>
      <c r="J103" s="173"/>
      <c r="K103" s="173"/>
      <c r="L103" s="173"/>
      <c r="M103" s="173"/>
      <c r="N103" s="173"/>
      <c r="O103" s="173"/>
      <c r="P103" s="173"/>
      <c r="Q103" s="173"/>
      <c r="R103" s="79"/>
      <c r="S103" s="79"/>
      <c r="T103" s="79"/>
      <c r="U103" s="79"/>
      <c r="V103" s="79"/>
      <c r="W103" s="79"/>
      <c r="X103" s="79"/>
      <c r="Y103" s="79"/>
      <c r="Z103" s="79"/>
    </row>
    <row r="104" spans="1:26" ht="15" customHeight="1" x14ac:dyDescent="0.2">
      <c r="A104" s="173"/>
      <c r="B104" s="173"/>
      <c r="C104" s="173"/>
      <c r="D104" s="173"/>
      <c r="E104" s="173"/>
      <c r="F104" s="173"/>
      <c r="G104" s="173"/>
      <c r="H104" s="173"/>
      <c r="I104" s="173"/>
      <c r="J104" s="173"/>
      <c r="K104" s="173"/>
      <c r="L104" s="173"/>
      <c r="M104" s="173"/>
      <c r="N104" s="173"/>
      <c r="O104" s="173"/>
      <c r="P104" s="173"/>
      <c r="Q104" s="173"/>
      <c r="R104" s="79"/>
      <c r="S104" s="79"/>
      <c r="T104" s="79"/>
      <c r="U104" s="79"/>
      <c r="V104" s="79"/>
      <c r="W104" s="79"/>
      <c r="X104" s="79"/>
      <c r="Y104" s="79"/>
      <c r="Z104" s="79"/>
    </row>
    <row r="105" spans="1:26" ht="15" customHeight="1" x14ac:dyDescent="0.2">
      <c r="A105" s="173"/>
      <c r="B105" s="173"/>
      <c r="C105" s="173"/>
      <c r="D105" s="173"/>
      <c r="E105" s="173"/>
      <c r="F105" s="173"/>
      <c r="G105" s="173"/>
      <c r="H105" s="173"/>
      <c r="I105" s="173"/>
      <c r="J105" s="173"/>
      <c r="K105" s="173"/>
      <c r="L105" s="173"/>
      <c r="M105" s="173"/>
      <c r="N105" s="173"/>
      <c r="O105" s="173"/>
      <c r="P105" s="173"/>
      <c r="Q105" s="173"/>
      <c r="R105" s="79"/>
      <c r="S105" s="79"/>
      <c r="T105" s="79"/>
      <c r="U105" s="79"/>
      <c r="V105" s="79"/>
      <c r="W105" s="79"/>
      <c r="X105" s="79"/>
      <c r="Y105" s="79"/>
      <c r="Z105" s="79"/>
    </row>
    <row r="106" spans="1:26" ht="15" customHeight="1" x14ac:dyDescent="0.2">
      <c r="A106" s="173"/>
      <c r="B106" s="173"/>
      <c r="C106" s="173"/>
      <c r="D106" s="173"/>
      <c r="E106" s="173"/>
      <c r="F106" s="173"/>
      <c r="G106" s="173"/>
      <c r="H106" s="173"/>
      <c r="I106" s="173"/>
      <c r="J106" s="173"/>
      <c r="K106" s="173"/>
      <c r="L106" s="173"/>
      <c r="M106" s="173"/>
      <c r="N106" s="173"/>
      <c r="O106" s="173"/>
      <c r="P106" s="173"/>
      <c r="Q106" s="173"/>
      <c r="R106" s="79"/>
      <c r="S106" s="79"/>
      <c r="T106" s="79"/>
      <c r="U106" s="79"/>
      <c r="V106" s="79"/>
      <c r="W106" s="79"/>
      <c r="X106" s="79"/>
      <c r="Y106" s="79"/>
      <c r="Z106" s="79"/>
    </row>
    <row r="107" spans="1:26" ht="15" customHeight="1" x14ac:dyDescent="0.2">
      <c r="A107" s="173"/>
      <c r="B107" s="173"/>
      <c r="C107" s="173"/>
      <c r="D107" s="173"/>
      <c r="E107" s="173"/>
      <c r="F107" s="173"/>
      <c r="G107" s="173"/>
      <c r="H107" s="173"/>
      <c r="I107" s="173"/>
      <c r="J107" s="173"/>
      <c r="K107" s="173"/>
      <c r="L107" s="173"/>
      <c r="M107" s="173"/>
      <c r="N107" s="173"/>
      <c r="O107" s="173"/>
      <c r="P107" s="173"/>
      <c r="Q107" s="173"/>
      <c r="R107" s="79"/>
      <c r="S107" s="79"/>
      <c r="T107" s="79"/>
      <c r="U107" s="79"/>
      <c r="V107" s="79"/>
      <c r="W107" s="79"/>
      <c r="X107" s="79"/>
      <c r="Y107" s="79"/>
      <c r="Z107" s="79"/>
    </row>
    <row r="108" spans="1:26" ht="15" customHeight="1" x14ac:dyDescent="0.2">
      <c r="A108" s="173"/>
      <c r="B108" s="173"/>
      <c r="C108" s="173"/>
      <c r="D108" s="173"/>
      <c r="E108" s="173"/>
      <c r="F108" s="173"/>
      <c r="G108" s="173"/>
      <c r="H108" s="173"/>
      <c r="I108" s="173"/>
      <c r="J108" s="173"/>
      <c r="K108" s="173"/>
      <c r="L108" s="173"/>
      <c r="M108" s="173"/>
      <c r="N108" s="173"/>
      <c r="O108" s="173"/>
      <c r="P108" s="173"/>
      <c r="Q108" s="173"/>
      <c r="R108" s="79"/>
      <c r="S108" s="79"/>
      <c r="T108" s="79"/>
      <c r="U108" s="79"/>
      <c r="V108" s="79"/>
      <c r="W108" s="79"/>
      <c r="X108" s="79"/>
      <c r="Y108" s="79"/>
      <c r="Z108" s="79"/>
    </row>
    <row r="109" spans="1:26" ht="15" customHeight="1" x14ac:dyDescent="0.2">
      <c r="A109" s="173"/>
      <c r="B109" s="173"/>
      <c r="C109" s="173"/>
      <c r="D109" s="173"/>
      <c r="E109" s="173"/>
      <c r="F109" s="173"/>
      <c r="G109" s="173"/>
      <c r="H109" s="173"/>
      <c r="I109" s="173"/>
      <c r="J109" s="173"/>
      <c r="K109" s="173"/>
      <c r="L109" s="173"/>
      <c r="M109" s="173"/>
      <c r="N109" s="173"/>
      <c r="O109" s="173"/>
      <c r="P109" s="173"/>
      <c r="Q109" s="173"/>
      <c r="R109" s="79"/>
      <c r="S109" s="79"/>
      <c r="T109" s="79"/>
      <c r="U109" s="79"/>
      <c r="V109" s="79"/>
      <c r="W109" s="79"/>
      <c r="X109" s="79"/>
      <c r="Y109" s="79"/>
      <c r="Z109" s="79"/>
    </row>
    <row r="110" spans="1:26" ht="15" customHeight="1" x14ac:dyDescent="0.2">
      <c r="A110" s="173"/>
      <c r="B110" s="173"/>
      <c r="C110" s="173"/>
      <c r="D110" s="173"/>
      <c r="E110" s="173"/>
      <c r="F110" s="173"/>
      <c r="G110" s="173"/>
      <c r="H110" s="173"/>
      <c r="I110" s="173"/>
      <c r="J110" s="173"/>
      <c r="K110" s="173"/>
      <c r="L110" s="173"/>
      <c r="M110" s="173"/>
      <c r="N110" s="173"/>
      <c r="O110" s="173"/>
      <c r="P110" s="173"/>
      <c r="Q110" s="173"/>
      <c r="R110" s="79"/>
      <c r="S110" s="79"/>
      <c r="T110" s="79"/>
      <c r="U110" s="79"/>
      <c r="V110" s="79"/>
      <c r="W110" s="79"/>
      <c r="X110" s="79"/>
      <c r="Y110" s="79"/>
      <c r="Z110" s="79"/>
    </row>
    <row r="111" spans="1:26" ht="15" customHeight="1" x14ac:dyDescent="0.2">
      <c r="A111" s="173"/>
      <c r="B111" s="173"/>
      <c r="C111" s="173"/>
      <c r="D111" s="173"/>
      <c r="E111" s="173"/>
      <c r="F111" s="173"/>
      <c r="G111" s="173"/>
      <c r="H111" s="173"/>
      <c r="I111" s="173"/>
      <c r="J111" s="173"/>
      <c r="K111" s="173"/>
      <c r="L111" s="173"/>
      <c r="M111" s="173"/>
      <c r="N111" s="173"/>
      <c r="O111" s="173"/>
      <c r="P111" s="173"/>
      <c r="Q111" s="173"/>
      <c r="R111" s="79"/>
      <c r="S111" s="79"/>
      <c r="T111" s="79"/>
      <c r="U111" s="79"/>
      <c r="V111" s="79"/>
      <c r="W111" s="79"/>
      <c r="X111" s="79"/>
      <c r="Y111" s="79"/>
      <c r="Z111" s="79"/>
    </row>
    <row r="112" spans="1:26" ht="15" customHeight="1" x14ac:dyDescent="0.2">
      <c r="A112" s="173"/>
      <c r="B112" s="173"/>
      <c r="C112" s="173"/>
      <c r="D112" s="173"/>
      <c r="E112" s="173"/>
      <c r="F112" s="173"/>
      <c r="G112" s="173"/>
      <c r="H112" s="173"/>
      <c r="I112" s="173"/>
      <c r="J112" s="173"/>
      <c r="K112" s="173"/>
      <c r="L112" s="173"/>
      <c r="M112" s="173"/>
      <c r="N112" s="173"/>
      <c r="O112" s="173"/>
      <c r="P112" s="173"/>
      <c r="Q112" s="173"/>
      <c r="R112" s="79"/>
      <c r="S112" s="79"/>
      <c r="T112" s="79"/>
      <c r="U112" s="79"/>
      <c r="V112" s="79"/>
      <c r="W112" s="79"/>
      <c r="X112" s="79"/>
      <c r="Y112" s="79"/>
      <c r="Z112" s="79"/>
    </row>
    <row r="113" spans="1:26" ht="15" customHeight="1" x14ac:dyDescent="0.2">
      <c r="A113" s="173"/>
      <c r="B113" s="173"/>
      <c r="C113" s="173"/>
      <c r="D113" s="173"/>
      <c r="E113" s="173"/>
      <c r="F113" s="173"/>
      <c r="G113" s="173"/>
      <c r="H113" s="173"/>
      <c r="I113" s="173"/>
      <c r="J113" s="173"/>
      <c r="K113" s="173"/>
      <c r="L113" s="173"/>
      <c r="M113" s="173"/>
      <c r="N113" s="173"/>
      <c r="O113" s="173"/>
      <c r="P113" s="173"/>
      <c r="Q113" s="173"/>
      <c r="R113" s="79"/>
      <c r="S113" s="79"/>
      <c r="T113" s="79"/>
      <c r="U113" s="79"/>
      <c r="V113" s="79"/>
      <c r="W113" s="79"/>
      <c r="X113" s="79"/>
      <c r="Y113" s="79"/>
      <c r="Z113" s="79"/>
    </row>
    <row r="114" spans="1:26" ht="15" customHeight="1" x14ac:dyDescent="0.2">
      <c r="A114" s="173"/>
      <c r="B114" s="173"/>
      <c r="C114" s="173"/>
      <c r="D114" s="173"/>
      <c r="E114" s="173"/>
      <c r="F114" s="173"/>
      <c r="G114" s="173"/>
      <c r="H114" s="173"/>
      <c r="I114" s="173"/>
      <c r="J114" s="173"/>
      <c r="K114" s="173"/>
      <c r="L114" s="173"/>
      <c r="M114" s="173"/>
      <c r="N114" s="173"/>
      <c r="O114" s="173"/>
      <c r="P114" s="173"/>
      <c r="Q114" s="173"/>
      <c r="R114" s="79"/>
      <c r="S114" s="79"/>
      <c r="T114" s="79"/>
      <c r="U114" s="79"/>
      <c r="V114" s="79"/>
      <c r="W114" s="79"/>
      <c r="X114" s="79"/>
      <c r="Y114" s="79"/>
      <c r="Z114" s="79"/>
    </row>
    <row r="115" spans="1:26" ht="15" customHeight="1" x14ac:dyDescent="0.2">
      <c r="A115" s="173"/>
      <c r="B115" s="173"/>
      <c r="C115" s="173"/>
      <c r="D115" s="173"/>
      <c r="E115" s="173"/>
      <c r="F115" s="173"/>
      <c r="G115" s="173"/>
      <c r="H115" s="173"/>
      <c r="I115" s="173"/>
      <c r="J115" s="173"/>
      <c r="K115" s="173"/>
      <c r="L115" s="173"/>
      <c r="M115" s="173"/>
      <c r="N115" s="173"/>
      <c r="O115" s="173"/>
      <c r="P115" s="173"/>
      <c r="Q115" s="173"/>
      <c r="R115" s="79"/>
      <c r="S115" s="79"/>
      <c r="T115" s="79"/>
      <c r="U115" s="79"/>
      <c r="V115" s="79"/>
      <c r="W115" s="79"/>
      <c r="X115" s="79"/>
      <c r="Y115" s="79"/>
      <c r="Z115" s="79"/>
    </row>
    <row r="116" spans="1:26" ht="15" customHeight="1" x14ac:dyDescent="0.2">
      <c r="A116" s="173"/>
      <c r="B116" s="173"/>
      <c r="C116" s="173"/>
      <c r="D116" s="173"/>
      <c r="E116" s="173"/>
      <c r="F116" s="173"/>
      <c r="G116" s="173"/>
      <c r="H116" s="173"/>
      <c r="I116" s="173"/>
      <c r="J116" s="173"/>
      <c r="K116" s="173"/>
      <c r="L116" s="173"/>
      <c r="M116" s="173"/>
      <c r="N116" s="173"/>
      <c r="O116" s="173"/>
      <c r="P116" s="173"/>
      <c r="Q116" s="173"/>
      <c r="R116" s="79"/>
      <c r="S116" s="79"/>
      <c r="T116" s="79"/>
      <c r="U116" s="79"/>
      <c r="V116" s="79"/>
      <c r="W116" s="79"/>
      <c r="X116" s="79"/>
      <c r="Y116" s="79"/>
      <c r="Z116" s="79"/>
    </row>
    <row r="117" spans="1:26" ht="15" customHeight="1" x14ac:dyDescent="0.2">
      <c r="A117" s="173"/>
      <c r="B117" s="173"/>
      <c r="C117" s="173"/>
      <c r="D117" s="173"/>
      <c r="E117" s="173"/>
      <c r="F117" s="173"/>
      <c r="G117" s="173"/>
      <c r="H117" s="173"/>
      <c r="I117" s="173"/>
      <c r="J117" s="173"/>
      <c r="K117" s="173"/>
      <c r="L117" s="173"/>
      <c r="M117" s="173"/>
      <c r="N117" s="173"/>
      <c r="O117" s="173"/>
      <c r="P117" s="173"/>
      <c r="Q117" s="173"/>
      <c r="R117" s="79"/>
      <c r="S117" s="79"/>
      <c r="T117" s="79"/>
      <c r="U117" s="79"/>
      <c r="V117" s="79"/>
      <c r="W117" s="79"/>
      <c r="X117" s="79"/>
      <c r="Y117" s="79"/>
      <c r="Z117" s="79"/>
    </row>
    <row r="118" spans="1:26" ht="15" customHeight="1" x14ac:dyDescent="0.2">
      <c r="A118" s="173"/>
      <c r="B118" s="173"/>
      <c r="C118" s="173"/>
      <c r="D118" s="173"/>
      <c r="E118" s="173"/>
      <c r="F118" s="173"/>
      <c r="G118" s="173"/>
      <c r="H118" s="173"/>
      <c r="I118" s="173"/>
      <c r="J118" s="173"/>
      <c r="K118" s="173"/>
      <c r="L118" s="173"/>
      <c r="M118" s="173"/>
      <c r="N118" s="173"/>
      <c r="O118" s="173"/>
      <c r="P118" s="173"/>
      <c r="Q118" s="173"/>
      <c r="R118" s="79"/>
      <c r="S118" s="79"/>
      <c r="T118" s="79"/>
      <c r="U118" s="79"/>
      <c r="V118" s="79"/>
      <c r="W118" s="79"/>
      <c r="X118" s="79"/>
      <c r="Y118" s="79"/>
      <c r="Z118" s="79"/>
    </row>
    <row r="119" spans="1:26" ht="15" customHeight="1" x14ac:dyDescent="0.2">
      <c r="A119" s="173"/>
      <c r="B119" s="173"/>
      <c r="C119" s="173"/>
      <c r="D119" s="173"/>
      <c r="E119" s="173"/>
      <c r="F119" s="173"/>
      <c r="G119" s="173"/>
      <c r="H119" s="173"/>
      <c r="I119" s="173"/>
      <c r="J119" s="173"/>
      <c r="K119" s="173"/>
      <c r="L119" s="173"/>
      <c r="M119" s="173"/>
      <c r="N119" s="173"/>
      <c r="O119" s="173"/>
      <c r="P119" s="173"/>
      <c r="Q119" s="173"/>
      <c r="R119" s="79"/>
      <c r="S119" s="79"/>
      <c r="T119" s="79"/>
      <c r="U119" s="79"/>
      <c r="V119" s="79"/>
      <c r="W119" s="79"/>
      <c r="X119" s="79"/>
      <c r="Y119" s="79"/>
      <c r="Z119" s="79"/>
    </row>
    <row r="120" spans="1:26" ht="15" customHeight="1" x14ac:dyDescent="0.2">
      <c r="A120" s="173"/>
      <c r="B120" s="173"/>
      <c r="C120" s="173"/>
      <c r="D120" s="173"/>
      <c r="E120" s="173"/>
      <c r="F120" s="173"/>
      <c r="G120" s="173"/>
      <c r="H120" s="173"/>
      <c r="I120" s="173"/>
      <c r="J120" s="173"/>
      <c r="K120" s="173"/>
      <c r="L120" s="173"/>
      <c r="M120" s="173"/>
      <c r="N120" s="173"/>
      <c r="O120" s="173"/>
      <c r="P120" s="173"/>
      <c r="Q120" s="173"/>
      <c r="R120" s="79"/>
      <c r="S120" s="79"/>
      <c r="T120" s="79"/>
      <c r="U120" s="79"/>
      <c r="V120" s="79"/>
      <c r="W120" s="79"/>
      <c r="X120" s="79"/>
      <c r="Y120" s="79"/>
      <c r="Z120" s="79"/>
    </row>
    <row r="121" spans="1:26" ht="13.5" customHeight="1" x14ac:dyDescent="0.2">
      <c r="A121" s="173"/>
      <c r="B121" s="173"/>
      <c r="C121" s="173"/>
      <c r="D121" s="173"/>
      <c r="E121" s="173"/>
      <c r="F121" s="173"/>
      <c r="G121" s="173"/>
      <c r="H121" s="173"/>
      <c r="I121" s="173"/>
      <c r="J121" s="173"/>
      <c r="K121" s="173"/>
      <c r="L121" s="173"/>
      <c r="M121" s="173"/>
      <c r="N121" s="173"/>
      <c r="O121" s="173"/>
      <c r="P121" s="173"/>
      <c r="Q121" s="173"/>
      <c r="R121" s="79"/>
      <c r="S121" s="79"/>
      <c r="T121" s="79"/>
      <c r="U121" s="79"/>
      <c r="V121" s="79"/>
      <c r="W121" s="79"/>
      <c r="X121" s="79"/>
      <c r="Y121" s="79"/>
      <c r="Z121" s="79"/>
    </row>
    <row r="122" spans="1:26" ht="13.5" customHeight="1" x14ac:dyDescent="0.2">
      <c r="A122" s="173"/>
      <c r="B122" s="173"/>
      <c r="C122" s="173"/>
      <c r="D122" s="173"/>
      <c r="E122" s="173"/>
      <c r="F122" s="173"/>
      <c r="G122" s="173"/>
      <c r="H122" s="173"/>
      <c r="I122" s="173"/>
      <c r="J122" s="173"/>
      <c r="K122" s="173"/>
      <c r="L122" s="173"/>
      <c r="M122" s="173"/>
      <c r="N122" s="173"/>
      <c r="O122" s="173"/>
      <c r="P122" s="173"/>
      <c r="Q122" s="173"/>
      <c r="R122" s="79"/>
      <c r="S122" s="79"/>
      <c r="T122" s="79"/>
      <c r="U122" s="79"/>
      <c r="V122" s="79"/>
      <c r="W122" s="79"/>
      <c r="X122" s="79"/>
      <c r="Y122" s="79"/>
      <c r="Z122" s="79"/>
    </row>
    <row r="123" spans="1:26" ht="13.5" customHeight="1" x14ac:dyDescent="0.2">
      <c r="A123" s="173"/>
      <c r="B123" s="173"/>
      <c r="C123" s="173"/>
      <c r="D123" s="173"/>
      <c r="E123" s="173"/>
      <c r="F123" s="173"/>
      <c r="G123" s="173"/>
      <c r="H123" s="173"/>
      <c r="I123" s="173"/>
      <c r="J123" s="173"/>
      <c r="K123" s="173"/>
      <c r="L123" s="173"/>
      <c r="M123" s="173"/>
      <c r="N123" s="173"/>
      <c r="O123" s="173"/>
      <c r="P123" s="173"/>
      <c r="Q123" s="173"/>
      <c r="R123" s="79"/>
      <c r="S123" s="79"/>
      <c r="T123" s="79"/>
      <c r="U123" s="79"/>
      <c r="V123" s="79"/>
      <c r="W123" s="79"/>
      <c r="X123" s="79"/>
      <c r="Y123" s="79"/>
      <c r="Z123" s="79"/>
    </row>
    <row r="124" spans="1:26" ht="13.5" customHeight="1" x14ac:dyDescent="0.2">
      <c r="A124" s="173"/>
      <c r="B124" s="173"/>
      <c r="C124" s="173"/>
      <c r="D124" s="173"/>
      <c r="E124" s="173"/>
      <c r="F124" s="173"/>
      <c r="G124" s="173"/>
      <c r="H124" s="173"/>
      <c r="I124" s="173"/>
      <c r="J124" s="173"/>
      <c r="K124" s="173"/>
      <c r="L124" s="173"/>
      <c r="M124" s="173"/>
      <c r="N124" s="173"/>
      <c r="O124" s="173"/>
      <c r="P124" s="173"/>
      <c r="Q124" s="173"/>
      <c r="R124" s="79"/>
      <c r="S124" s="79"/>
      <c r="T124" s="79"/>
      <c r="U124" s="79"/>
      <c r="V124" s="79"/>
      <c r="W124" s="79"/>
      <c r="X124" s="79"/>
      <c r="Y124" s="79"/>
      <c r="Z124" s="79"/>
    </row>
    <row r="125" spans="1:26" ht="13.5" customHeight="1"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3.5" customHeight="1"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3.5" customHeight="1"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3.5" customHeight="1"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13.5" customHeight="1"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13.5" customHeight="1"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13.5" customHeight="1"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13.5" customHeight="1"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13.5" customHeight="1"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13.5" customHeight="1"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13.5" customHeight="1"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13.5" customHeight="1"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13.5" customHeight="1"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13.5" customHeight="1"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13.5" customHeight="1"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13.5" customHeight="1"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13.5" customHeight="1"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13.5" customHeight="1"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ht="13.5" customHeight="1"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13.5" customHeight="1"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ht="13.5" customHeight="1"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13.5" customHeight="1"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ht="13.5" customHeight="1"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13.5" customHeight="1"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ht="13.5" customHeight="1"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ht="13.5" customHeight="1"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ht="13.5" customHeight="1"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ht="13.5" customHeight="1"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ht="13.5" customHeight="1"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ht="13.5" customHeight="1"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ht="13.5" customHeight="1"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ht="13.5" customHeight="1"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ht="13.5" customHeight="1"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3.5" customHeight="1"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3.5" customHeight="1"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3.5" customHeight="1"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13.5" customHeight="1"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13.5" customHeight="1"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3.5" customHeight="1"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3.5" customHeight="1"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3.5" customHeight="1"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3.5" customHeight="1"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3.5" customHeight="1"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3.5" customHeight="1"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3.5" customHeight="1"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3.5" customHeight="1"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3.5" customHeight="1"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3.5" customHeight="1"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3.5" customHeight="1"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3.5" customHeight="1"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3.5" customHeight="1"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3.5" customHeight="1"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3.5" customHeight="1"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3.5" customHeight="1"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3.5" customHeight="1"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3.5" customHeight="1"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3.5" customHeight="1"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3.5" customHeight="1"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3.5" customHeight="1"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3.5" customHeight="1"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3.5" customHeight="1"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3.5" customHeight="1"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3.5" customHeight="1"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3.5" customHeight="1"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3.5" customHeight="1"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3.5" customHeight="1"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3.5" customHeight="1"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3.5" customHeight="1"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3.5" customHeight="1"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3.5" customHeight="1"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3.5" customHeight="1"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3.5" customHeight="1"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3.5" customHeight="1"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3.5" customHeight="1"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3.5" customHeight="1"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3.5" customHeight="1"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3.5" customHeight="1"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3.5" customHeight="1"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3.5" customHeight="1"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3.5" customHeight="1"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3.5" customHeight="1"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3.5" customHeight="1"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3.5" customHeight="1"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3.5" customHeight="1"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3.5" customHeight="1"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3.5" customHeight="1"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3.5" customHeight="1"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3.5" customHeight="1"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3.5" customHeight="1"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3.5" customHeight="1"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3.5" customHeight="1"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3.5" customHeight="1"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3.5" customHeight="1"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3.5" customHeight="1"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3.5" customHeight="1"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3.5" customHeight="1"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3.5" customHeight="1"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3.5" customHeight="1"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3.5" customHeight="1"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3.5" customHeight="1"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3.5" customHeight="1"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3.5" customHeight="1"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3.5" customHeight="1"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3.5" customHeight="1"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3.5" customHeight="1"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3.5" customHeight="1"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3.5" customHeight="1"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3.5" customHeight="1"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3.5" customHeight="1"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3.5" customHeight="1"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3.5" customHeight="1"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3.5" customHeight="1"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3.5" customHeight="1"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3.5" customHeight="1"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3.5" customHeight="1"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3.5" customHeight="1"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3.5" customHeight="1"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3.5" customHeight="1"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3.5" customHeight="1"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3.5" customHeight="1"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3.5" customHeight="1"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3.5" customHeight="1"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3.5" customHeight="1"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3.5" customHeight="1"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3.5" customHeight="1"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3.5" customHeight="1"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3.5" customHeight="1"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3.5" customHeight="1"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3.5" customHeight="1"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3.5" customHeight="1"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3.5" customHeight="1"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3.5" customHeight="1"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3.5" customHeight="1"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3.5" customHeight="1"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3.5" customHeight="1"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3.5" customHeight="1"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3.5" customHeight="1"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3.5" customHeight="1"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3.5" customHeight="1"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3.5" customHeight="1"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3.5" customHeight="1"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3.5" customHeight="1"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3.5" customHeight="1"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3.5" customHeight="1"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3.5" customHeight="1"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3.5" customHeight="1"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3.5" customHeight="1"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3.5" customHeight="1"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3.5" customHeight="1"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3.5" customHeight="1"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3.5" customHeight="1"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3.5" customHeight="1"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3.5" customHeight="1"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3.5" customHeight="1"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3.5" customHeight="1"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3.5" customHeight="1"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3.5" customHeight="1"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3.5" customHeight="1"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3.5" customHeight="1"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3.5" customHeight="1"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3.5" customHeight="1"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3.5" customHeight="1"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3.5" customHeight="1"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3.5" customHeight="1"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3.5" customHeight="1"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3.5" customHeight="1"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3.5" customHeight="1"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3.5" customHeight="1" x14ac:dyDescent="0.2">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3.5" customHeight="1" x14ac:dyDescent="0.2">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3.5" customHeight="1" x14ac:dyDescent="0.2">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3.5" customHeight="1" x14ac:dyDescent="0.2">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3.5" customHeight="1" x14ac:dyDescent="0.2">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3.5" customHeight="1" x14ac:dyDescent="0.2">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3.5" customHeight="1" x14ac:dyDescent="0.2">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3.5" customHeight="1" x14ac:dyDescent="0.2">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3.5" customHeight="1" x14ac:dyDescent="0.2">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3.5" customHeight="1" x14ac:dyDescent="0.2">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3.5" customHeight="1" x14ac:dyDescent="0.2">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3.5" customHeight="1" x14ac:dyDescent="0.2">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3.5" customHeight="1" x14ac:dyDescent="0.2">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3.5" customHeight="1" x14ac:dyDescent="0.2">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3.5" customHeight="1" x14ac:dyDescent="0.2">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3.5" customHeight="1" x14ac:dyDescent="0.2">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3.5" customHeight="1" x14ac:dyDescent="0.2">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3.5" customHeight="1" x14ac:dyDescent="0.2">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3.5" customHeight="1" x14ac:dyDescent="0.2">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3.5" customHeight="1" x14ac:dyDescent="0.2">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3.5" customHeight="1" x14ac:dyDescent="0.2">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3.5" customHeight="1" x14ac:dyDescent="0.2">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3.5" customHeight="1" x14ac:dyDescent="0.2">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3.5" customHeight="1" x14ac:dyDescent="0.2">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3.5" customHeight="1" x14ac:dyDescent="0.2">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3.5" customHeight="1" x14ac:dyDescent="0.2">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3.5" customHeight="1" x14ac:dyDescent="0.2">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3.5" customHeight="1" x14ac:dyDescent="0.2">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3.5" customHeight="1" x14ac:dyDescent="0.2">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3.5" customHeight="1" x14ac:dyDescent="0.2">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3.5" customHeight="1" x14ac:dyDescent="0.2">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3.5" customHeight="1" x14ac:dyDescent="0.2">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3.5" customHeight="1" x14ac:dyDescent="0.2">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3.5" customHeight="1" x14ac:dyDescent="0.2">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3.5" customHeight="1" x14ac:dyDescent="0.2">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3.5" customHeight="1" x14ac:dyDescent="0.2">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3.5" customHeight="1" x14ac:dyDescent="0.2">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3.5" customHeight="1" x14ac:dyDescent="0.2">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3.5" customHeight="1" x14ac:dyDescent="0.2">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3.5" customHeight="1" x14ac:dyDescent="0.2">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3.5" customHeight="1" x14ac:dyDescent="0.2">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3.5" customHeight="1" x14ac:dyDescent="0.2">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3.5" customHeight="1" x14ac:dyDescent="0.2">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3.5" customHeight="1" x14ac:dyDescent="0.2">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3.5" customHeight="1" x14ac:dyDescent="0.2">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3.5" customHeight="1" x14ac:dyDescent="0.2">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3.5" customHeight="1" x14ac:dyDescent="0.2">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3.5" customHeight="1" x14ac:dyDescent="0.2">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3.5" customHeight="1" x14ac:dyDescent="0.2">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3.5" customHeight="1" x14ac:dyDescent="0.2">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3.5" customHeight="1" x14ac:dyDescent="0.2">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3.5" customHeight="1" x14ac:dyDescent="0.2">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3.5" customHeight="1" x14ac:dyDescent="0.2">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3.5" customHeight="1" x14ac:dyDescent="0.2">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3.5" customHeight="1" x14ac:dyDescent="0.2">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3.5" customHeight="1" x14ac:dyDescent="0.2">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3.5" customHeight="1" x14ac:dyDescent="0.2">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3.5" customHeight="1" x14ac:dyDescent="0.2">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3.5" customHeight="1" x14ac:dyDescent="0.2">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3.5" customHeight="1" x14ac:dyDescent="0.2">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3.5" customHeight="1" x14ac:dyDescent="0.2">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3.5" customHeight="1" x14ac:dyDescent="0.2">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3.5" customHeight="1" x14ac:dyDescent="0.2">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3.5" customHeight="1" x14ac:dyDescent="0.2">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3.5" customHeight="1" x14ac:dyDescent="0.2">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3.5" customHeight="1" x14ac:dyDescent="0.2">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3.5" customHeight="1" x14ac:dyDescent="0.2">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3.5" customHeight="1" x14ac:dyDescent="0.2">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3.5" customHeight="1" x14ac:dyDescent="0.2">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3.5" customHeight="1" x14ac:dyDescent="0.2">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3.5" customHeight="1" x14ac:dyDescent="0.2">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3.5" customHeight="1" x14ac:dyDescent="0.2">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3.5" customHeight="1" x14ac:dyDescent="0.2">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3.5" customHeight="1" x14ac:dyDescent="0.2">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3.5" customHeight="1" x14ac:dyDescent="0.2">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3.5" customHeight="1" x14ac:dyDescent="0.2">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3.5" customHeight="1" x14ac:dyDescent="0.2">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3.5" customHeight="1" x14ac:dyDescent="0.2">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3.5" customHeight="1" x14ac:dyDescent="0.2">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3.5" customHeight="1" x14ac:dyDescent="0.2">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3.5" customHeight="1" x14ac:dyDescent="0.2">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3.5" customHeight="1" x14ac:dyDescent="0.2">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3.5" customHeight="1" x14ac:dyDescent="0.2">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3.5" customHeight="1" x14ac:dyDescent="0.2">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3.5" customHeight="1" x14ac:dyDescent="0.2">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3.5" customHeight="1" x14ac:dyDescent="0.2">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3.5" customHeight="1" x14ac:dyDescent="0.2">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3.5" customHeight="1" x14ac:dyDescent="0.2">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3.5" customHeight="1" x14ac:dyDescent="0.2">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3.5" customHeight="1" x14ac:dyDescent="0.2">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3.5" customHeight="1" x14ac:dyDescent="0.2">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3.5" customHeight="1" x14ac:dyDescent="0.2">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3.5" customHeight="1" x14ac:dyDescent="0.2">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3.5" customHeight="1" x14ac:dyDescent="0.2">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3.5" customHeight="1" x14ac:dyDescent="0.2">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3.5" customHeight="1" x14ac:dyDescent="0.2">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3.5" customHeight="1" x14ac:dyDescent="0.2">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3.5" customHeight="1" x14ac:dyDescent="0.2">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3.5" customHeight="1" x14ac:dyDescent="0.2">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3.5" customHeight="1" x14ac:dyDescent="0.2">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3.5" customHeight="1" x14ac:dyDescent="0.2">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3.5" customHeight="1" x14ac:dyDescent="0.2">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3.5" customHeight="1" x14ac:dyDescent="0.2">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3.5" customHeight="1" x14ac:dyDescent="0.2">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3.5" customHeight="1" x14ac:dyDescent="0.2">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3.5" customHeight="1" x14ac:dyDescent="0.2">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3.5" customHeight="1" x14ac:dyDescent="0.2">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3.5" customHeight="1" x14ac:dyDescent="0.2">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3.5" customHeight="1" x14ac:dyDescent="0.2">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3.5" customHeight="1" x14ac:dyDescent="0.2">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3.5" customHeight="1" x14ac:dyDescent="0.2">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3.5" customHeight="1" x14ac:dyDescent="0.2">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3.5" customHeight="1" x14ac:dyDescent="0.2">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3.5" customHeight="1" x14ac:dyDescent="0.2">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3.5" customHeight="1" x14ac:dyDescent="0.2">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3.5" customHeight="1" x14ac:dyDescent="0.2">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3.5" customHeight="1" x14ac:dyDescent="0.2">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3.5" customHeight="1" x14ac:dyDescent="0.2">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3.5" customHeight="1" x14ac:dyDescent="0.2">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3.5" customHeight="1" x14ac:dyDescent="0.2">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3.5" customHeight="1" x14ac:dyDescent="0.2">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3.5" customHeight="1" x14ac:dyDescent="0.2">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3.5" customHeight="1" x14ac:dyDescent="0.2">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3.5" customHeight="1" x14ac:dyDescent="0.2">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3.5" customHeight="1" x14ac:dyDescent="0.2">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3.5" customHeight="1" x14ac:dyDescent="0.2">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3.5" customHeight="1" x14ac:dyDescent="0.2">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3.5" customHeight="1" x14ac:dyDescent="0.2">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3.5" customHeight="1" x14ac:dyDescent="0.2">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3.5" customHeight="1" x14ac:dyDescent="0.2">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3.5" customHeight="1" x14ac:dyDescent="0.2">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3.5" customHeight="1" x14ac:dyDescent="0.2">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3.5" customHeight="1" x14ac:dyDescent="0.2">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3.5" customHeight="1" x14ac:dyDescent="0.2">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3.5" customHeight="1" x14ac:dyDescent="0.2">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3.5" customHeight="1" x14ac:dyDescent="0.2">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3.5" customHeight="1" x14ac:dyDescent="0.2">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3.5" customHeight="1" x14ac:dyDescent="0.2">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3.5" customHeight="1" x14ac:dyDescent="0.2">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3.5" customHeight="1" x14ac:dyDescent="0.2">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3.5" customHeight="1" x14ac:dyDescent="0.2">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3.5" customHeight="1" x14ac:dyDescent="0.2">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3.5" customHeight="1" x14ac:dyDescent="0.2">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3.5" customHeight="1" x14ac:dyDescent="0.2">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3.5" customHeight="1" x14ac:dyDescent="0.2">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3.5" customHeight="1" x14ac:dyDescent="0.2">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3.5" customHeight="1" x14ac:dyDescent="0.2">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3.5" customHeight="1" x14ac:dyDescent="0.2">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3.5" customHeight="1" x14ac:dyDescent="0.2">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3.5" customHeight="1" x14ac:dyDescent="0.2">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3.5" customHeight="1" x14ac:dyDescent="0.2">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3.5" customHeight="1" x14ac:dyDescent="0.2">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3.5" customHeight="1" x14ac:dyDescent="0.2">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3.5" customHeight="1" x14ac:dyDescent="0.2">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3.5" customHeight="1" x14ac:dyDescent="0.2">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3.5" customHeight="1" x14ac:dyDescent="0.2">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3.5" customHeight="1" x14ac:dyDescent="0.2">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3.5" customHeight="1" x14ac:dyDescent="0.2">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3.5" customHeight="1" x14ac:dyDescent="0.2">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3.5" customHeight="1" x14ac:dyDescent="0.2">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3.5" customHeight="1" x14ac:dyDescent="0.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3.5" customHeight="1" x14ac:dyDescent="0.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3.5" customHeight="1" x14ac:dyDescent="0.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3.5" customHeight="1" x14ac:dyDescent="0.2">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3.5" customHeight="1" x14ac:dyDescent="0.2">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3.5" customHeight="1" x14ac:dyDescent="0.2">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3.5" customHeight="1" x14ac:dyDescent="0.2">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3.5" customHeight="1" x14ac:dyDescent="0.2">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3.5" customHeight="1" x14ac:dyDescent="0.2">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3.5" customHeight="1" x14ac:dyDescent="0.2">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3.5" customHeight="1" x14ac:dyDescent="0.2">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3.5" customHeight="1" x14ac:dyDescent="0.2">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3.5" customHeight="1" x14ac:dyDescent="0.2">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3.5" customHeight="1" x14ac:dyDescent="0.2">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3.5" customHeight="1" x14ac:dyDescent="0.2">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3.5" customHeight="1" x14ac:dyDescent="0.2">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3.5" customHeight="1" x14ac:dyDescent="0.2">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3.5" customHeight="1" x14ac:dyDescent="0.2">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3.5" customHeight="1" x14ac:dyDescent="0.2">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3.5" customHeight="1" x14ac:dyDescent="0.2">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3.5" customHeight="1" x14ac:dyDescent="0.2">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3.5" customHeight="1" x14ac:dyDescent="0.2">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3.5" customHeight="1" x14ac:dyDescent="0.2">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3.5" customHeight="1" x14ac:dyDescent="0.2">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3.5" customHeight="1" x14ac:dyDescent="0.2">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3.5" customHeight="1" x14ac:dyDescent="0.2">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3.5" customHeight="1" x14ac:dyDescent="0.2">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3.5" customHeight="1" x14ac:dyDescent="0.2">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3.5" customHeight="1" x14ac:dyDescent="0.2">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3.5" customHeight="1" x14ac:dyDescent="0.2">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3.5" customHeight="1" x14ac:dyDescent="0.2">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3.5" customHeight="1" x14ac:dyDescent="0.2">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3.5" customHeight="1" x14ac:dyDescent="0.2">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3.5" customHeight="1" x14ac:dyDescent="0.2">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3.5" customHeight="1" x14ac:dyDescent="0.2">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3.5" customHeight="1" x14ac:dyDescent="0.2">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3.5" customHeight="1" x14ac:dyDescent="0.2">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3.5" customHeight="1" x14ac:dyDescent="0.2">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3.5" customHeight="1" x14ac:dyDescent="0.2">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3.5" customHeight="1" x14ac:dyDescent="0.2">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3.5" customHeight="1" x14ac:dyDescent="0.2">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3.5" customHeight="1" x14ac:dyDescent="0.2">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3.5" customHeight="1" x14ac:dyDescent="0.2">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3.5" customHeight="1" x14ac:dyDescent="0.2">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3.5" customHeight="1" x14ac:dyDescent="0.2">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3.5" customHeight="1" x14ac:dyDescent="0.2">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3.5" customHeight="1" x14ac:dyDescent="0.2">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3.5" customHeight="1" x14ac:dyDescent="0.2">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3.5" customHeight="1" x14ac:dyDescent="0.2">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3.5" customHeight="1" x14ac:dyDescent="0.2">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3.5" customHeight="1" x14ac:dyDescent="0.2">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3.5" customHeight="1" x14ac:dyDescent="0.2">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3.5" customHeight="1" x14ac:dyDescent="0.2">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3.5" customHeight="1" x14ac:dyDescent="0.2">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3.5" customHeight="1" x14ac:dyDescent="0.2">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3.5" customHeight="1" x14ac:dyDescent="0.2">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3.5" customHeight="1" x14ac:dyDescent="0.2">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3.5" customHeight="1" x14ac:dyDescent="0.2">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3.5" customHeight="1" x14ac:dyDescent="0.2">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3.5" customHeight="1" x14ac:dyDescent="0.2">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3.5" customHeight="1" x14ac:dyDescent="0.2">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3.5" customHeight="1" x14ac:dyDescent="0.2">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3.5" customHeight="1" x14ac:dyDescent="0.2">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3.5" customHeight="1" x14ac:dyDescent="0.2">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3.5" customHeight="1" x14ac:dyDescent="0.2">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3.5" customHeight="1" x14ac:dyDescent="0.2">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3.5" customHeight="1" x14ac:dyDescent="0.2">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3.5" customHeight="1" x14ac:dyDescent="0.2">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3.5" customHeight="1" x14ac:dyDescent="0.2">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3.5" customHeight="1" x14ac:dyDescent="0.2">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3.5" customHeight="1" x14ac:dyDescent="0.2">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3.5" customHeight="1" x14ac:dyDescent="0.2">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3.5" customHeight="1" x14ac:dyDescent="0.2">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3.5" customHeight="1" x14ac:dyDescent="0.2">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3.5" customHeight="1" x14ac:dyDescent="0.2">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3.5" customHeight="1" x14ac:dyDescent="0.2">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3.5" customHeight="1" x14ac:dyDescent="0.2">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3.5" customHeight="1" x14ac:dyDescent="0.2">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3.5" customHeight="1" x14ac:dyDescent="0.2">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3.5" customHeight="1" x14ac:dyDescent="0.2">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3.5" customHeight="1" x14ac:dyDescent="0.2">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3.5" customHeight="1" x14ac:dyDescent="0.2">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3.5" customHeight="1" x14ac:dyDescent="0.2">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3.5" customHeight="1" x14ac:dyDescent="0.2">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3.5" customHeight="1" x14ac:dyDescent="0.2">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3.5" customHeight="1" x14ac:dyDescent="0.2">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3.5" customHeight="1" x14ac:dyDescent="0.2">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3.5" customHeight="1" x14ac:dyDescent="0.2">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3.5" customHeight="1" x14ac:dyDescent="0.2">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3.5" customHeight="1" x14ac:dyDescent="0.2">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3.5" customHeight="1" x14ac:dyDescent="0.2">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3.5" customHeight="1" x14ac:dyDescent="0.2">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3.5" customHeight="1" x14ac:dyDescent="0.2">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3.5" customHeight="1" x14ac:dyDescent="0.2">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3.5" customHeight="1" x14ac:dyDescent="0.2">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3.5" customHeight="1" x14ac:dyDescent="0.2">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3.5" customHeight="1" x14ac:dyDescent="0.2">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3.5" customHeight="1" x14ac:dyDescent="0.2">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3.5" customHeight="1" x14ac:dyDescent="0.2">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3.5" customHeight="1" x14ac:dyDescent="0.2">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3.5" customHeight="1" x14ac:dyDescent="0.2">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3.5" customHeight="1" x14ac:dyDescent="0.2">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3.5" customHeight="1" x14ac:dyDescent="0.2">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3.5" customHeight="1" x14ac:dyDescent="0.2">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3.5" customHeight="1" x14ac:dyDescent="0.2">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3.5" customHeight="1" x14ac:dyDescent="0.2">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3.5" customHeight="1" x14ac:dyDescent="0.2">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3.5" customHeight="1" x14ac:dyDescent="0.2">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3.5" customHeight="1" x14ac:dyDescent="0.2">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3.5" customHeight="1" x14ac:dyDescent="0.2">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3.5" customHeight="1" x14ac:dyDescent="0.2">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3.5" customHeight="1" x14ac:dyDescent="0.2">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3.5" customHeight="1" x14ac:dyDescent="0.2">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3.5" customHeight="1" x14ac:dyDescent="0.2">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3.5" customHeight="1" x14ac:dyDescent="0.2">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3.5" customHeight="1" x14ac:dyDescent="0.2">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3.5" customHeight="1" x14ac:dyDescent="0.2">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3.5" customHeight="1" x14ac:dyDescent="0.2">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3.5" customHeight="1" x14ac:dyDescent="0.2">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3.5" customHeight="1" x14ac:dyDescent="0.2">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3.5" customHeight="1" x14ac:dyDescent="0.2">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3.5" customHeight="1" x14ac:dyDescent="0.2">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3.5" customHeight="1" x14ac:dyDescent="0.2">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3.5" customHeight="1" x14ac:dyDescent="0.2">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3.5" customHeight="1" x14ac:dyDescent="0.2">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3.5" customHeight="1" x14ac:dyDescent="0.2">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3.5" customHeight="1" x14ac:dyDescent="0.2">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3.5" customHeight="1" x14ac:dyDescent="0.2">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3.5" customHeight="1" x14ac:dyDescent="0.2">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3.5" customHeight="1" x14ac:dyDescent="0.2">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3.5" customHeight="1" x14ac:dyDescent="0.2">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3.5" customHeight="1" x14ac:dyDescent="0.2">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3.5" customHeight="1" x14ac:dyDescent="0.2">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3.5" customHeight="1" x14ac:dyDescent="0.2">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3.5" customHeight="1" x14ac:dyDescent="0.2">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3.5" customHeight="1" x14ac:dyDescent="0.2">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3.5" customHeight="1" x14ac:dyDescent="0.2">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3.5" customHeight="1" x14ac:dyDescent="0.2">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3.5" customHeight="1" x14ac:dyDescent="0.2">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3.5" customHeight="1" x14ac:dyDescent="0.2">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3.5" customHeight="1" x14ac:dyDescent="0.2">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3.5" customHeight="1" x14ac:dyDescent="0.2">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3.5" customHeight="1" x14ac:dyDescent="0.2">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3.5" customHeight="1" x14ac:dyDescent="0.2">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3.5" customHeight="1" x14ac:dyDescent="0.2">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3.5" customHeight="1" x14ac:dyDescent="0.2">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3.5" customHeight="1" x14ac:dyDescent="0.2">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3.5" customHeight="1" x14ac:dyDescent="0.2">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3.5" customHeight="1" x14ac:dyDescent="0.2">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3.5" customHeight="1" x14ac:dyDescent="0.2">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3.5" customHeight="1" x14ac:dyDescent="0.2">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3.5" customHeight="1" x14ac:dyDescent="0.2">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3.5" customHeight="1" x14ac:dyDescent="0.2">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3.5" customHeight="1" x14ac:dyDescent="0.2">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3.5" customHeight="1" x14ac:dyDescent="0.2">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3.5" customHeight="1" x14ac:dyDescent="0.2">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3.5" customHeight="1" x14ac:dyDescent="0.2">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3.5" customHeight="1" x14ac:dyDescent="0.2">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3.5" customHeight="1" x14ac:dyDescent="0.2">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3.5" customHeight="1" x14ac:dyDescent="0.2">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3.5" customHeight="1" x14ac:dyDescent="0.2">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3.5" customHeight="1" x14ac:dyDescent="0.2">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3.5" customHeight="1" x14ac:dyDescent="0.2">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3.5" customHeight="1" x14ac:dyDescent="0.2">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3.5" customHeight="1" x14ac:dyDescent="0.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3.5" customHeight="1" x14ac:dyDescent="0.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3.5" customHeight="1" x14ac:dyDescent="0.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3.5" customHeight="1" x14ac:dyDescent="0.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3.5" customHeight="1" x14ac:dyDescent="0.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3.5" customHeight="1" x14ac:dyDescent="0.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3.5" customHeight="1" x14ac:dyDescent="0.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3.5" customHeight="1" x14ac:dyDescent="0.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3.5" customHeight="1" x14ac:dyDescent="0.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3.5" customHeight="1" x14ac:dyDescent="0.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3.5" customHeight="1" x14ac:dyDescent="0.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3.5" customHeight="1" x14ac:dyDescent="0.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3.5" customHeight="1" x14ac:dyDescent="0.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3.5" customHeight="1" x14ac:dyDescent="0.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3.5" customHeight="1" x14ac:dyDescent="0.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3.5" customHeight="1" x14ac:dyDescent="0.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3.5" customHeight="1" x14ac:dyDescent="0.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3.5" customHeight="1" x14ac:dyDescent="0.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3.5" customHeight="1" x14ac:dyDescent="0.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3.5" customHeight="1" x14ac:dyDescent="0.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3.5" customHeight="1" x14ac:dyDescent="0.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3.5" customHeight="1" x14ac:dyDescent="0.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3.5" customHeight="1" x14ac:dyDescent="0.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3.5" customHeight="1" x14ac:dyDescent="0.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3.5" customHeight="1" x14ac:dyDescent="0.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3.5" customHeight="1" x14ac:dyDescent="0.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3.5" customHeight="1" x14ac:dyDescent="0.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3.5" customHeight="1" x14ac:dyDescent="0.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3.5" customHeight="1" x14ac:dyDescent="0.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3.5" customHeight="1" x14ac:dyDescent="0.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3.5" customHeight="1" x14ac:dyDescent="0.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3.5" customHeight="1" x14ac:dyDescent="0.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3.5" customHeight="1" x14ac:dyDescent="0.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3.5" customHeight="1" x14ac:dyDescent="0.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3.5" customHeight="1" x14ac:dyDescent="0.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3.5" customHeight="1" x14ac:dyDescent="0.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3.5" customHeight="1" x14ac:dyDescent="0.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3.5" customHeight="1" x14ac:dyDescent="0.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3.5" customHeight="1" x14ac:dyDescent="0.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3.5" customHeight="1" x14ac:dyDescent="0.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3.5" customHeight="1" x14ac:dyDescent="0.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3.5" customHeight="1" x14ac:dyDescent="0.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3.5" customHeight="1" x14ac:dyDescent="0.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3.5" customHeight="1" x14ac:dyDescent="0.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3.5" customHeight="1" x14ac:dyDescent="0.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3.5" customHeight="1" x14ac:dyDescent="0.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3.5" customHeight="1" x14ac:dyDescent="0.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3.5" customHeight="1" x14ac:dyDescent="0.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3.5" customHeight="1" x14ac:dyDescent="0.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3.5" customHeight="1" x14ac:dyDescent="0.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3.5" customHeight="1" x14ac:dyDescent="0.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3.5" customHeight="1" x14ac:dyDescent="0.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3.5" customHeight="1" x14ac:dyDescent="0.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3.5" customHeight="1" x14ac:dyDescent="0.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3.5" customHeight="1" x14ac:dyDescent="0.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3.5" customHeight="1" x14ac:dyDescent="0.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3.5" customHeight="1" x14ac:dyDescent="0.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3.5" customHeight="1" x14ac:dyDescent="0.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3.5" customHeight="1" x14ac:dyDescent="0.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3.5" customHeight="1" x14ac:dyDescent="0.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3.5" customHeight="1" x14ac:dyDescent="0.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3.5" customHeight="1" x14ac:dyDescent="0.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3.5" customHeight="1" x14ac:dyDescent="0.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3.5" customHeight="1" x14ac:dyDescent="0.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3.5" customHeight="1" x14ac:dyDescent="0.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3.5" customHeight="1" x14ac:dyDescent="0.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3.5" customHeight="1" x14ac:dyDescent="0.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3.5" customHeight="1" x14ac:dyDescent="0.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3.5" customHeight="1" x14ac:dyDescent="0.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3.5" customHeight="1" x14ac:dyDescent="0.2">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3.5" customHeight="1" x14ac:dyDescent="0.2">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3.5" customHeight="1" x14ac:dyDescent="0.2">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3.5" customHeight="1" x14ac:dyDescent="0.2">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3.5" customHeight="1" x14ac:dyDescent="0.2">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3.5" customHeight="1" x14ac:dyDescent="0.2">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3.5" customHeight="1" x14ac:dyDescent="0.2">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3.5" customHeight="1" x14ac:dyDescent="0.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3.5" customHeight="1" x14ac:dyDescent="0.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3.5" customHeight="1" x14ac:dyDescent="0.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3.5" customHeight="1" x14ac:dyDescent="0.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3.5" customHeight="1" x14ac:dyDescent="0.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3.5" customHeight="1" x14ac:dyDescent="0.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3.5" customHeight="1" x14ac:dyDescent="0.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3.5" customHeight="1" x14ac:dyDescent="0.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3.5" customHeight="1" x14ac:dyDescent="0.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3.5" customHeight="1" x14ac:dyDescent="0.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3.5" customHeight="1" x14ac:dyDescent="0.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3.5" customHeight="1" x14ac:dyDescent="0.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3.5" customHeight="1" x14ac:dyDescent="0.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3.5" customHeight="1" x14ac:dyDescent="0.2">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3.5" customHeight="1" x14ac:dyDescent="0.2">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3.5" customHeight="1" x14ac:dyDescent="0.2">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3.5" customHeight="1" x14ac:dyDescent="0.2">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3.5" customHeight="1" x14ac:dyDescent="0.2">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3.5" customHeight="1" x14ac:dyDescent="0.2">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3.5" customHeight="1" x14ac:dyDescent="0.2">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3.5" customHeight="1" x14ac:dyDescent="0.2">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3.5" customHeight="1" x14ac:dyDescent="0.2">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3.5" customHeight="1" x14ac:dyDescent="0.2">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3.5" customHeight="1" x14ac:dyDescent="0.2">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3.5" customHeight="1" x14ac:dyDescent="0.2">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3.5" customHeight="1" x14ac:dyDescent="0.2">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3.5" customHeight="1" x14ac:dyDescent="0.2">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3.5" customHeight="1" x14ac:dyDescent="0.2">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3.5" customHeight="1" x14ac:dyDescent="0.2">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3.5" customHeight="1" x14ac:dyDescent="0.2">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3.5" customHeight="1" x14ac:dyDescent="0.2">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3.5" customHeight="1" x14ac:dyDescent="0.2">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3.5" customHeight="1" x14ac:dyDescent="0.2">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3.5" customHeight="1" x14ac:dyDescent="0.2">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3.5" customHeight="1" x14ac:dyDescent="0.2">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3.5" customHeight="1" x14ac:dyDescent="0.2">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3.5" customHeight="1" x14ac:dyDescent="0.2">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3.5" customHeight="1" x14ac:dyDescent="0.2">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3.5" customHeight="1" x14ac:dyDescent="0.2">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3.5" customHeight="1" x14ac:dyDescent="0.2">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3.5" customHeight="1" x14ac:dyDescent="0.2">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3.5" customHeight="1" x14ac:dyDescent="0.2">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3.5" customHeight="1" x14ac:dyDescent="0.2">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3.5" customHeight="1" x14ac:dyDescent="0.2">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3.5" customHeight="1" x14ac:dyDescent="0.2">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3.5" customHeight="1" x14ac:dyDescent="0.2">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3.5" customHeight="1" x14ac:dyDescent="0.2">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3.5" customHeight="1" x14ac:dyDescent="0.2">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3.5" customHeight="1" x14ac:dyDescent="0.2">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3.5" customHeight="1" x14ac:dyDescent="0.2">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3.5" customHeight="1" x14ac:dyDescent="0.2">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3.5" customHeight="1" x14ac:dyDescent="0.2">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3.5" customHeight="1" x14ac:dyDescent="0.2">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3.5" customHeight="1" x14ac:dyDescent="0.2">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3.5" customHeight="1" x14ac:dyDescent="0.2">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3.5" customHeight="1" x14ac:dyDescent="0.2">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3.5" customHeight="1" x14ac:dyDescent="0.2">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3.5" customHeight="1" x14ac:dyDescent="0.2">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3.5" customHeight="1" x14ac:dyDescent="0.2">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3.5" customHeight="1" x14ac:dyDescent="0.2">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3.5" customHeight="1" x14ac:dyDescent="0.2">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3.5" customHeight="1" x14ac:dyDescent="0.2">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3.5" customHeight="1" x14ac:dyDescent="0.2">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3.5" customHeight="1" x14ac:dyDescent="0.2">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3.5" customHeight="1" x14ac:dyDescent="0.2">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3.5" customHeight="1" x14ac:dyDescent="0.2">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3.5" customHeight="1" x14ac:dyDescent="0.2">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3.5" customHeight="1" x14ac:dyDescent="0.2">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3.5" customHeight="1" x14ac:dyDescent="0.2">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3.5" customHeight="1" x14ac:dyDescent="0.2">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3.5" customHeight="1" x14ac:dyDescent="0.2">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3.5" customHeight="1" x14ac:dyDescent="0.2">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3.5" customHeight="1" x14ac:dyDescent="0.2">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3.5" customHeight="1" x14ac:dyDescent="0.2">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3.5" customHeight="1" x14ac:dyDescent="0.2">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3.5" customHeight="1" x14ac:dyDescent="0.2">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3.5" customHeight="1" x14ac:dyDescent="0.2">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3.5" customHeight="1" x14ac:dyDescent="0.2">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3.5" customHeight="1" x14ac:dyDescent="0.2">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3.5" customHeight="1" x14ac:dyDescent="0.2">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3.5" customHeight="1" x14ac:dyDescent="0.2">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3.5" customHeight="1" x14ac:dyDescent="0.2">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3.5" customHeight="1" x14ac:dyDescent="0.2">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3.5" customHeight="1" x14ac:dyDescent="0.2">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3.5" customHeight="1" x14ac:dyDescent="0.2">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3.5" customHeight="1" x14ac:dyDescent="0.2">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3.5" customHeight="1" x14ac:dyDescent="0.2">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3.5" customHeight="1" x14ac:dyDescent="0.2">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3.5" customHeight="1" x14ac:dyDescent="0.2">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3.5" customHeight="1" x14ac:dyDescent="0.2">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3.5" customHeight="1" x14ac:dyDescent="0.2">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3.5" customHeight="1" x14ac:dyDescent="0.2">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3.5" customHeight="1" x14ac:dyDescent="0.2">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3.5" customHeight="1" x14ac:dyDescent="0.2">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3.5" customHeight="1" x14ac:dyDescent="0.2">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3.5" customHeight="1" x14ac:dyDescent="0.2">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3.5" customHeight="1" x14ac:dyDescent="0.2">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3.5" customHeight="1" x14ac:dyDescent="0.2">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3.5" customHeight="1" x14ac:dyDescent="0.2">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3.5" customHeight="1" x14ac:dyDescent="0.2">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3.5" customHeight="1" x14ac:dyDescent="0.2">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3.5" customHeight="1" x14ac:dyDescent="0.2">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3.5" customHeight="1" x14ac:dyDescent="0.2">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3.5" customHeight="1" x14ac:dyDescent="0.2">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3.5" customHeight="1" x14ac:dyDescent="0.2">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3.5" customHeight="1" x14ac:dyDescent="0.2">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3.5" customHeight="1" x14ac:dyDescent="0.2">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3.5" customHeight="1" x14ac:dyDescent="0.2">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3.5" customHeight="1" x14ac:dyDescent="0.2">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3.5" customHeight="1" x14ac:dyDescent="0.2">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3.5" customHeight="1" x14ac:dyDescent="0.2">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3.5" customHeight="1" x14ac:dyDescent="0.2">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3.5" customHeight="1" x14ac:dyDescent="0.2">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3.5" customHeight="1" x14ac:dyDescent="0.2">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3.5" customHeight="1" x14ac:dyDescent="0.2">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3.5" customHeight="1" x14ac:dyDescent="0.2">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3.5" customHeight="1" x14ac:dyDescent="0.2">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3.5" customHeight="1" x14ac:dyDescent="0.2">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3.5" customHeight="1" x14ac:dyDescent="0.2">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3.5" customHeight="1" x14ac:dyDescent="0.2">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3.5" customHeight="1" x14ac:dyDescent="0.2">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3.5" customHeight="1" x14ac:dyDescent="0.2">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3.5" customHeight="1" x14ac:dyDescent="0.2">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3.5" customHeight="1" x14ac:dyDescent="0.2">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3.5" customHeight="1" x14ac:dyDescent="0.2">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3.5" customHeight="1" x14ac:dyDescent="0.2">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3.5" customHeight="1" x14ac:dyDescent="0.2">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3.5" customHeight="1" x14ac:dyDescent="0.2">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3.5" customHeight="1" x14ac:dyDescent="0.2">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3.5" customHeight="1" x14ac:dyDescent="0.2">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3.5" customHeight="1" x14ac:dyDescent="0.2">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3.5" customHeight="1" x14ac:dyDescent="0.2">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3.5" customHeight="1" x14ac:dyDescent="0.2">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3.5" customHeight="1" x14ac:dyDescent="0.2">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3.5" customHeight="1" x14ac:dyDescent="0.2">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3.5" customHeight="1" x14ac:dyDescent="0.2">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3.5" customHeight="1" x14ac:dyDescent="0.2">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3.5" customHeight="1" x14ac:dyDescent="0.2">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3.5" customHeight="1" x14ac:dyDescent="0.2">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3.5" customHeight="1" x14ac:dyDescent="0.2">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3.5" customHeight="1" x14ac:dyDescent="0.2">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3.5" customHeight="1" x14ac:dyDescent="0.2">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3.5" customHeight="1" x14ac:dyDescent="0.2">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3.5" customHeight="1" x14ac:dyDescent="0.2">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3.5" customHeight="1" x14ac:dyDescent="0.2">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3.5" customHeight="1" x14ac:dyDescent="0.2">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3.5" customHeight="1" x14ac:dyDescent="0.2">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3.5" customHeight="1" x14ac:dyDescent="0.2">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3.5" customHeight="1" x14ac:dyDescent="0.2">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3.5" customHeight="1" x14ac:dyDescent="0.2">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3.5" customHeight="1" x14ac:dyDescent="0.2">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3.5" customHeight="1" x14ac:dyDescent="0.2">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3.5" customHeight="1" x14ac:dyDescent="0.2">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3.5" customHeight="1" x14ac:dyDescent="0.2">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3.5" customHeight="1" x14ac:dyDescent="0.2">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3.5" customHeight="1" x14ac:dyDescent="0.2">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3.5" customHeight="1" x14ac:dyDescent="0.2">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3.5" customHeight="1" x14ac:dyDescent="0.2">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3.5" customHeight="1" x14ac:dyDescent="0.2">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3.5" customHeight="1" x14ac:dyDescent="0.2">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3.5" customHeight="1" x14ac:dyDescent="0.2">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3.5" customHeight="1" x14ac:dyDescent="0.2">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3.5" customHeight="1" x14ac:dyDescent="0.2">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3.5" customHeight="1" x14ac:dyDescent="0.2">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3.5" customHeight="1" x14ac:dyDescent="0.2">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3.5" customHeight="1" x14ac:dyDescent="0.2">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3.5" customHeight="1" x14ac:dyDescent="0.2">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3.5" customHeight="1" x14ac:dyDescent="0.2">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3.5" customHeight="1" x14ac:dyDescent="0.2">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3.5" customHeight="1" x14ac:dyDescent="0.2">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3.5" customHeight="1" x14ac:dyDescent="0.2">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3.5" customHeight="1" x14ac:dyDescent="0.2">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3.5" customHeight="1" x14ac:dyDescent="0.2">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3.5" customHeight="1" x14ac:dyDescent="0.2">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3.5" customHeight="1" x14ac:dyDescent="0.2">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3.5" customHeight="1" x14ac:dyDescent="0.2">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3.5" customHeight="1" x14ac:dyDescent="0.2">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3.5" customHeight="1" x14ac:dyDescent="0.2">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3.5" customHeight="1" x14ac:dyDescent="0.2">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3.5" customHeight="1" x14ac:dyDescent="0.2">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3.5" customHeight="1" x14ac:dyDescent="0.2">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3.5" customHeight="1" x14ac:dyDescent="0.2">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3.5" customHeight="1" x14ac:dyDescent="0.2">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3.5" customHeight="1" x14ac:dyDescent="0.2">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3.5" customHeight="1" x14ac:dyDescent="0.2">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3.5" customHeight="1" x14ac:dyDescent="0.2">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3.5" customHeight="1" x14ac:dyDescent="0.2">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3.5" customHeight="1" x14ac:dyDescent="0.2">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3.5" customHeight="1" x14ac:dyDescent="0.2">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3.5" customHeight="1" x14ac:dyDescent="0.2">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3.5" customHeight="1" x14ac:dyDescent="0.2">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3.5" customHeight="1" x14ac:dyDescent="0.2">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3.5" customHeight="1" x14ac:dyDescent="0.2">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3.5" customHeight="1" x14ac:dyDescent="0.2">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3.5" customHeight="1" x14ac:dyDescent="0.2">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3.5" customHeight="1" x14ac:dyDescent="0.2">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3.5" customHeight="1" x14ac:dyDescent="0.2">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3.5" customHeight="1" x14ac:dyDescent="0.2">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3.5" customHeight="1" x14ac:dyDescent="0.2">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3.5" customHeight="1" x14ac:dyDescent="0.2">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3.5" customHeight="1" x14ac:dyDescent="0.2">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3.5" customHeight="1" x14ac:dyDescent="0.2">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3.5" customHeight="1" x14ac:dyDescent="0.2">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3.5" customHeight="1" x14ac:dyDescent="0.2">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3.5" customHeight="1" x14ac:dyDescent="0.2">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3.5" customHeight="1" x14ac:dyDescent="0.2">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3.5" customHeight="1" x14ac:dyDescent="0.2">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3.5" customHeight="1" x14ac:dyDescent="0.2">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3.5" customHeight="1" x14ac:dyDescent="0.2">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3.5" customHeight="1" x14ac:dyDescent="0.2">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3.5" customHeight="1" x14ac:dyDescent="0.2">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3.5" customHeight="1" x14ac:dyDescent="0.2">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3.5" customHeight="1" x14ac:dyDescent="0.2">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3.5" customHeight="1" x14ac:dyDescent="0.2">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3.5" customHeight="1" x14ac:dyDescent="0.2">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3.5" customHeight="1" x14ac:dyDescent="0.2">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3.5" customHeight="1" x14ac:dyDescent="0.2">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3.5" customHeight="1" x14ac:dyDescent="0.2">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3.5" customHeight="1" x14ac:dyDescent="0.2">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3.5" customHeight="1" x14ac:dyDescent="0.2">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3.5" customHeight="1" x14ac:dyDescent="0.2">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3.5" customHeight="1" x14ac:dyDescent="0.2">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3.5" customHeight="1" x14ac:dyDescent="0.2">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3.5" customHeight="1" x14ac:dyDescent="0.2">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3.5" customHeight="1" x14ac:dyDescent="0.2">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3.5" customHeight="1" x14ac:dyDescent="0.2">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3.5" customHeight="1" x14ac:dyDescent="0.2">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3.5" customHeight="1" x14ac:dyDescent="0.2">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3.5" customHeight="1" x14ac:dyDescent="0.2">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3.5" customHeight="1" x14ac:dyDescent="0.2">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3.5" customHeight="1" x14ac:dyDescent="0.2">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3.5" customHeight="1" x14ac:dyDescent="0.2">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3.5" customHeight="1" x14ac:dyDescent="0.2">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3.5" customHeight="1" x14ac:dyDescent="0.2">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3.5" customHeight="1" x14ac:dyDescent="0.2">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3.5" customHeight="1" x14ac:dyDescent="0.2">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3.5" customHeight="1" x14ac:dyDescent="0.2">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3.5" customHeight="1" x14ac:dyDescent="0.2">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3.5" customHeight="1" x14ac:dyDescent="0.2">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3.5" customHeight="1" x14ac:dyDescent="0.2">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3.5" customHeight="1" x14ac:dyDescent="0.2">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3.5" customHeight="1" x14ac:dyDescent="0.2">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3.5" customHeight="1" x14ac:dyDescent="0.2">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3.5" customHeight="1" x14ac:dyDescent="0.2">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3.5" customHeight="1" x14ac:dyDescent="0.2">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3.5" customHeight="1" x14ac:dyDescent="0.2">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3.5" customHeight="1" x14ac:dyDescent="0.2">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3.5" customHeight="1" x14ac:dyDescent="0.2">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3.5" customHeight="1" x14ac:dyDescent="0.2">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3.5" customHeight="1" x14ac:dyDescent="0.2">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3.5" customHeight="1" x14ac:dyDescent="0.2">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3.5" customHeight="1" x14ac:dyDescent="0.2">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3.5" customHeight="1" x14ac:dyDescent="0.2">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3.5" customHeight="1" x14ac:dyDescent="0.2">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3.5" customHeight="1" x14ac:dyDescent="0.2">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3.5" customHeight="1" x14ac:dyDescent="0.2">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3.5" customHeight="1" x14ac:dyDescent="0.2">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3.5" customHeight="1" x14ac:dyDescent="0.2">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3.5" customHeight="1" x14ac:dyDescent="0.2">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3.5" customHeight="1" x14ac:dyDescent="0.2">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3.5" customHeight="1" x14ac:dyDescent="0.2">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3.5" customHeight="1" x14ac:dyDescent="0.2">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3.5" customHeight="1" x14ac:dyDescent="0.2">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3.5" customHeight="1" x14ac:dyDescent="0.2">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3.5" customHeight="1" x14ac:dyDescent="0.2">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3.5" customHeight="1" x14ac:dyDescent="0.2">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3.5" customHeight="1" x14ac:dyDescent="0.2">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3.5" customHeight="1" x14ac:dyDescent="0.2">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3.5" customHeight="1" x14ac:dyDescent="0.2">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3.5" customHeight="1" x14ac:dyDescent="0.2">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3.5" customHeight="1" x14ac:dyDescent="0.2">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3.5" customHeight="1" x14ac:dyDescent="0.2">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3.5" customHeight="1" x14ac:dyDescent="0.2">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3.5" customHeight="1" x14ac:dyDescent="0.2">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3.5" customHeight="1" x14ac:dyDescent="0.2">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3.5" customHeight="1" x14ac:dyDescent="0.2">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3.5" customHeight="1" x14ac:dyDescent="0.2">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3.5" customHeight="1" x14ac:dyDescent="0.2">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3.5" customHeight="1" x14ac:dyDescent="0.2">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3.5" customHeight="1" x14ac:dyDescent="0.2">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3.5" customHeight="1" x14ac:dyDescent="0.2">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3.5" customHeight="1" x14ac:dyDescent="0.2">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3.5" customHeight="1" x14ac:dyDescent="0.2">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3.5" customHeight="1" x14ac:dyDescent="0.2">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3.5" customHeight="1" x14ac:dyDescent="0.2">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3.5" customHeight="1" x14ac:dyDescent="0.2">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3.5" customHeight="1" x14ac:dyDescent="0.2">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3.5" customHeight="1" x14ac:dyDescent="0.2">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3.5" customHeight="1" x14ac:dyDescent="0.2">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3.5" customHeight="1" x14ac:dyDescent="0.2">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3.5" customHeight="1" x14ac:dyDescent="0.2">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3.5" customHeight="1" x14ac:dyDescent="0.2">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3.5" customHeight="1" x14ac:dyDescent="0.2">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3.5" customHeight="1" x14ac:dyDescent="0.2">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3.5" customHeight="1" x14ac:dyDescent="0.2">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3.5" customHeight="1" x14ac:dyDescent="0.2">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3.5" customHeight="1" x14ac:dyDescent="0.2">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3.5" customHeight="1" x14ac:dyDescent="0.2">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3.5" customHeight="1" x14ac:dyDescent="0.2">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3.5" customHeight="1" x14ac:dyDescent="0.2">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3.5" customHeight="1" x14ac:dyDescent="0.2">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3.5" customHeight="1" x14ac:dyDescent="0.2">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3.5" customHeight="1" x14ac:dyDescent="0.2">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3.5" customHeight="1" x14ac:dyDescent="0.2">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3.5" customHeight="1" x14ac:dyDescent="0.2">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3.5" customHeight="1" x14ac:dyDescent="0.2">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3.5" customHeight="1" x14ac:dyDescent="0.2">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3.5" customHeight="1" x14ac:dyDescent="0.2">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row r="1000" spans="1:26" ht="13.5" customHeight="1" x14ac:dyDescent="0.2">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row>
  </sheetData>
  <mergeCells count="4">
    <mergeCell ref="A1:Q2"/>
    <mergeCell ref="A9:Q9"/>
    <mergeCell ref="A11:Q11"/>
    <mergeCell ref="A12:Q12"/>
  </mergeCells>
  <printOptions horizontalCentered="1"/>
  <pageMargins left="0.45" right="0.45" top="0.5" bottom="0.5" header="0" footer="0"/>
  <pageSetup orientation="portrait"/>
  <headerFooter>
    <oddFooter>&amp;R&amp;D</oddFooter>
  </headerFooter>
  <rowBreaks count="3" manualBreakCount="3">
    <brk id="20" man="1"/>
    <brk id="73" man="1"/>
    <brk id="4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36"/>
  <sheetViews>
    <sheetView showGridLines="0" zoomScaleNormal="100" zoomScaleSheetLayoutView="120" workbookViewId="0">
      <selection sqref="A1:AL2"/>
    </sheetView>
  </sheetViews>
  <sheetFormatPr defaultColWidth="12.625" defaultRowHeight="15" customHeight="1" x14ac:dyDescent="0.2"/>
  <cols>
    <col min="1" max="38" width="2.125" customWidth="1"/>
  </cols>
  <sheetData>
    <row r="1" spans="1:38" ht="15" customHeight="1" x14ac:dyDescent="0.2">
      <c r="A1" s="1440" t="s">
        <v>79</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8"/>
    </row>
    <row r="2" spans="1:38" ht="15.7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4"/>
    </row>
    <row r="3" spans="1:38" ht="14.25" customHeight="1" x14ac:dyDescent="0.25">
      <c r="A3" s="10"/>
      <c r="B3" s="10"/>
      <c r="C3" s="10"/>
      <c r="D3" s="10"/>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row>
    <row r="4" spans="1:38" ht="15" customHeight="1" x14ac:dyDescent="0.2">
      <c r="A4" s="1453" t="s">
        <v>1168</v>
      </c>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row>
    <row r="5" spans="1:38" ht="14.25" customHeight="1" x14ac:dyDescent="0.2">
      <c r="A5" s="1400"/>
      <c r="B5" s="1400"/>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row>
    <row r="6" spans="1:38" ht="14.25" customHeight="1" x14ac:dyDescent="0.25">
      <c r="A6" s="10"/>
      <c r="B6" s="10"/>
      <c r="C6" s="10"/>
      <c r="D6" s="10"/>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row>
    <row r="7" spans="1:38" ht="14.25" customHeight="1" x14ac:dyDescent="0.25">
      <c r="A7" s="84" t="s">
        <v>96</v>
      </c>
      <c r="B7" s="85" t="s">
        <v>124</v>
      </c>
      <c r="C7" s="85"/>
      <c r="D7" s="85"/>
      <c r="E7" s="85"/>
      <c r="F7" s="85"/>
      <c r="G7" s="85"/>
      <c r="H7" s="85"/>
      <c r="I7" s="85"/>
      <c r="J7" s="85"/>
      <c r="K7" s="85"/>
      <c r="L7" s="85"/>
      <c r="M7" s="85"/>
      <c r="N7" s="27"/>
      <c r="O7" s="27"/>
      <c r="P7" s="27"/>
      <c r="Q7" s="27"/>
      <c r="R7" s="27"/>
      <c r="S7" s="27"/>
      <c r="T7" s="27"/>
      <c r="U7" s="27"/>
      <c r="V7" s="27"/>
      <c r="W7" s="27"/>
      <c r="X7" s="27"/>
      <c r="Y7" s="27"/>
      <c r="Z7" s="27"/>
      <c r="AA7" s="27"/>
      <c r="AB7" s="27"/>
      <c r="AC7" s="27"/>
      <c r="AD7" s="27"/>
      <c r="AE7" s="27"/>
      <c r="AF7" s="27"/>
      <c r="AG7" s="27"/>
      <c r="AH7" s="27"/>
      <c r="AI7" s="27"/>
      <c r="AJ7" s="27"/>
      <c r="AK7" s="27"/>
      <c r="AL7" s="86"/>
    </row>
    <row r="8" spans="1:38" ht="14.25" customHeight="1" x14ac:dyDescent="0.25">
      <c r="A8" s="34"/>
      <c r="B8" s="100" t="s">
        <v>145</v>
      </c>
      <c r="C8" s="10"/>
      <c r="D8" s="10"/>
      <c r="E8" s="1734"/>
      <c r="F8" s="1718"/>
      <c r="G8" s="1718"/>
      <c r="H8" s="1718"/>
      <c r="I8" s="1718"/>
      <c r="J8" s="1718"/>
      <c r="K8" s="1718"/>
      <c r="L8" s="1718"/>
      <c r="M8" s="1718"/>
      <c r="N8" s="1718"/>
      <c r="O8" s="1718"/>
      <c r="P8" s="1718"/>
      <c r="Q8" s="1718"/>
      <c r="R8" s="1719"/>
      <c r="S8" s="10"/>
      <c r="T8" s="100" t="s">
        <v>146</v>
      </c>
      <c r="U8" s="10"/>
      <c r="V8" s="10"/>
      <c r="W8" s="10"/>
      <c r="X8" s="1735"/>
      <c r="Y8" s="1718"/>
      <c r="Z8" s="1718"/>
      <c r="AA8" s="1718"/>
      <c r="AB8" s="1718"/>
      <c r="AC8" s="1718"/>
      <c r="AD8" s="1718"/>
      <c r="AE8" s="1719"/>
      <c r="AF8" s="10"/>
      <c r="AG8" s="10"/>
      <c r="AH8" s="1736"/>
      <c r="AI8" s="1718"/>
      <c r="AJ8" s="1718"/>
      <c r="AK8" s="1718"/>
      <c r="AL8" s="1737"/>
    </row>
    <row r="9" spans="1:38" ht="14.25" customHeight="1" x14ac:dyDescent="0.25">
      <c r="A9" s="34"/>
      <c r="B9" s="10"/>
      <c r="C9" s="10"/>
      <c r="D9" s="10"/>
      <c r="E9" s="10"/>
      <c r="F9" s="10"/>
      <c r="G9" s="10"/>
      <c r="H9" s="10"/>
      <c r="I9" s="10"/>
      <c r="J9" s="10"/>
      <c r="K9" s="10"/>
      <c r="L9" s="10"/>
      <c r="M9" s="10"/>
      <c r="N9" s="10"/>
      <c r="O9" s="10"/>
      <c r="P9" s="10"/>
      <c r="Q9" s="10"/>
      <c r="R9" s="10"/>
      <c r="S9" s="10"/>
      <c r="T9" s="10"/>
      <c r="U9" s="10"/>
      <c r="V9" s="10"/>
      <c r="W9" s="10"/>
      <c r="X9" s="10"/>
      <c r="Y9" s="1477" t="s">
        <v>168</v>
      </c>
      <c r="Z9" s="1400"/>
      <c r="AA9" s="1400"/>
      <c r="AB9" s="1400"/>
      <c r="AC9" s="1400"/>
      <c r="AD9" s="1400"/>
      <c r="AE9" s="10"/>
      <c r="AF9" s="10"/>
      <c r="AG9" s="10"/>
      <c r="AH9" s="1477" t="s">
        <v>169</v>
      </c>
      <c r="AI9" s="1400"/>
      <c r="AJ9" s="1400"/>
      <c r="AK9" s="1400"/>
      <c r="AL9" s="1401"/>
    </row>
    <row r="10" spans="1:38" ht="14.25" customHeight="1" x14ac:dyDescent="0.25">
      <c r="A10" s="34"/>
      <c r="B10" s="100" t="s">
        <v>173</v>
      </c>
      <c r="C10" s="10"/>
      <c r="D10" s="10"/>
      <c r="E10" s="1738"/>
      <c r="F10" s="1739"/>
      <c r="G10" s="1739"/>
      <c r="H10" s="1739"/>
      <c r="I10" s="1739"/>
      <c r="J10" s="1739"/>
      <c r="K10" s="1739"/>
      <c r="L10" s="1739"/>
      <c r="M10" s="1739"/>
      <c r="N10" s="1739"/>
      <c r="O10" s="1739"/>
      <c r="P10" s="1739"/>
      <c r="Q10" s="1739"/>
      <c r="R10" s="1739"/>
      <c r="S10" s="1739"/>
      <c r="T10" s="1739"/>
      <c r="U10" s="1739"/>
      <c r="V10" s="1740"/>
      <c r="W10" s="10"/>
      <c r="X10" s="1735"/>
      <c r="Y10" s="1718"/>
      <c r="Z10" s="1718"/>
      <c r="AA10" s="1718"/>
      <c r="AB10" s="1718"/>
      <c r="AC10" s="1718"/>
      <c r="AD10" s="1718"/>
      <c r="AE10" s="1719"/>
      <c r="AF10" s="10"/>
      <c r="AG10" s="10"/>
      <c r="AH10" s="10"/>
      <c r="AI10" s="10"/>
      <c r="AJ10" s="10"/>
      <c r="AK10" s="10"/>
      <c r="AL10" s="140"/>
    </row>
    <row r="11" spans="1:38" ht="14.25" customHeight="1" x14ac:dyDescent="0.25">
      <c r="A11" s="34"/>
      <c r="B11" s="10"/>
      <c r="C11" s="10"/>
      <c r="D11" s="10"/>
      <c r="E11" s="10"/>
      <c r="F11" s="10"/>
      <c r="G11" s="10"/>
      <c r="H11" s="10"/>
      <c r="I11" s="10"/>
      <c r="J11" s="10"/>
      <c r="K11" s="10"/>
      <c r="L11" s="10"/>
      <c r="M11" s="10"/>
      <c r="N11" s="10"/>
      <c r="O11" s="10"/>
      <c r="P11" s="10"/>
      <c r="Q11" s="10"/>
      <c r="R11" s="10"/>
      <c r="S11" s="10"/>
      <c r="T11" s="10"/>
      <c r="U11" s="10"/>
      <c r="V11" s="10"/>
      <c r="W11" s="10"/>
      <c r="X11" s="10"/>
      <c r="Y11" s="1477" t="s">
        <v>187</v>
      </c>
      <c r="Z11" s="1400"/>
      <c r="AA11" s="1400"/>
      <c r="AB11" s="1400"/>
      <c r="AC11" s="1400"/>
      <c r="AD11" s="1400"/>
      <c r="AE11" s="10"/>
      <c r="AF11" s="10"/>
      <c r="AG11" s="10"/>
      <c r="AH11" s="10"/>
      <c r="AI11" s="10"/>
      <c r="AJ11" s="10"/>
      <c r="AK11" s="10"/>
      <c r="AL11" s="140"/>
    </row>
    <row r="12" spans="1:38" ht="14.25" customHeight="1" x14ac:dyDescent="0.25">
      <c r="A12" s="175"/>
      <c r="B12" s="176" t="s">
        <v>200</v>
      </c>
      <c r="C12" s="177"/>
      <c r="D12" s="177"/>
      <c r="E12" s="177"/>
      <c r="F12" s="10"/>
      <c r="G12" s="10"/>
      <c r="H12" s="10"/>
      <c r="I12" s="1736"/>
      <c r="J12" s="1718"/>
      <c r="K12" s="1718"/>
      <c r="L12" s="1718"/>
      <c r="M12" s="1718"/>
      <c r="N12" s="1718"/>
      <c r="O12" s="1718"/>
      <c r="P12" s="1718"/>
      <c r="Q12" s="1718"/>
      <c r="R12" s="1718"/>
      <c r="S12" s="1718"/>
      <c r="T12" s="1718"/>
      <c r="U12" s="1718"/>
      <c r="V12" s="1718"/>
      <c r="W12" s="1718"/>
      <c r="X12" s="1718"/>
      <c r="Y12" s="1718"/>
      <c r="Z12" s="1718"/>
      <c r="AA12" s="1718"/>
      <c r="AB12" s="1718"/>
      <c r="AC12" s="1718"/>
      <c r="AD12" s="1718"/>
      <c r="AE12" s="1718"/>
      <c r="AF12" s="1718"/>
      <c r="AG12" s="1718"/>
      <c r="AH12" s="1718"/>
      <c r="AI12" s="1718"/>
      <c r="AJ12" s="1718"/>
      <c r="AK12" s="1718"/>
      <c r="AL12" s="1737"/>
    </row>
    <row r="13" spans="1:38" ht="15" customHeight="1" x14ac:dyDescent="0.25">
      <c r="A13" s="34"/>
      <c r="B13" s="177"/>
      <c r="C13" s="177"/>
      <c r="D13" s="177"/>
      <c r="E13" s="177"/>
      <c r="F13" s="10"/>
      <c r="G13" s="10"/>
      <c r="H13" s="10"/>
      <c r="I13" s="100" t="s">
        <v>217</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40"/>
    </row>
    <row r="14" spans="1:38" ht="14.25" customHeight="1" x14ac:dyDescent="0.25">
      <c r="A14" s="34"/>
      <c r="B14" s="10"/>
      <c r="C14" s="10"/>
      <c r="D14" s="10"/>
      <c r="E14" s="10"/>
      <c r="F14" s="10"/>
      <c r="G14" s="10"/>
      <c r="H14" s="10"/>
      <c r="I14" s="1736"/>
      <c r="J14" s="1718"/>
      <c r="K14" s="1718"/>
      <c r="L14" s="1718"/>
      <c r="M14" s="1718"/>
      <c r="N14" s="1718"/>
      <c r="O14" s="1718"/>
      <c r="P14" s="1718"/>
      <c r="Q14" s="1718"/>
      <c r="R14" s="1718"/>
      <c r="S14" s="1718"/>
      <c r="T14" s="1718"/>
      <c r="U14" s="1719"/>
      <c r="V14" s="10"/>
      <c r="W14" s="1741"/>
      <c r="X14" s="1718"/>
      <c r="Y14" s="1719"/>
      <c r="Z14" s="10"/>
      <c r="AA14" s="1736"/>
      <c r="AB14" s="1718"/>
      <c r="AC14" s="1718"/>
      <c r="AD14" s="1718"/>
      <c r="AE14" s="1719"/>
      <c r="AF14" s="10"/>
      <c r="AG14" s="10"/>
      <c r="AH14" s="10"/>
      <c r="AI14" s="10"/>
      <c r="AJ14" s="10"/>
      <c r="AK14" s="10"/>
      <c r="AL14" s="140"/>
    </row>
    <row r="15" spans="1:38" ht="14.25" customHeight="1" x14ac:dyDescent="0.25">
      <c r="A15" s="206"/>
      <c r="B15" s="207"/>
      <c r="C15" s="207"/>
      <c r="D15" s="207"/>
      <c r="E15" s="207"/>
      <c r="F15" s="207"/>
      <c r="G15" s="207"/>
      <c r="H15" s="207"/>
      <c r="I15" s="208" t="s">
        <v>148</v>
      </c>
      <c r="J15" s="207"/>
      <c r="K15" s="207"/>
      <c r="L15" s="207"/>
      <c r="M15" s="207"/>
      <c r="N15" s="207"/>
      <c r="O15" s="207"/>
      <c r="P15" s="207"/>
      <c r="Q15" s="207"/>
      <c r="R15" s="207"/>
      <c r="S15" s="207"/>
      <c r="T15" s="207"/>
      <c r="U15" s="207"/>
      <c r="V15" s="207"/>
      <c r="W15" s="1515" t="s">
        <v>232</v>
      </c>
      <c r="X15" s="1442"/>
      <c r="Y15" s="1442"/>
      <c r="Z15" s="207"/>
      <c r="AA15" s="1515" t="s">
        <v>174</v>
      </c>
      <c r="AB15" s="1442"/>
      <c r="AC15" s="1442"/>
      <c r="AD15" s="1442"/>
      <c r="AE15" s="1442"/>
      <c r="AF15" s="207"/>
      <c r="AG15" s="207"/>
      <c r="AH15" s="207"/>
      <c r="AI15" s="207"/>
      <c r="AJ15" s="207"/>
      <c r="AK15" s="207"/>
      <c r="AL15" s="209"/>
    </row>
    <row r="16" spans="1:38" ht="15.7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row>
    <row r="17" spans="1:38" ht="15.75" customHeight="1" x14ac:dyDescent="0.25">
      <c r="A17" s="84" t="s">
        <v>201</v>
      </c>
      <c r="B17" s="85" t="s">
        <v>244</v>
      </c>
      <c r="C17" s="85"/>
      <c r="D17" s="85"/>
      <c r="E17" s="85"/>
      <c r="F17" s="85"/>
      <c r="G17" s="85"/>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86"/>
    </row>
    <row r="18" spans="1:38" ht="15.75" customHeight="1" x14ac:dyDescent="0.25">
      <c r="A18" s="34"/>
      <c r="B18" s="100" t="s">
        <v>145</v>
      </c>
      <c r="C18" s="10"/>
      <c r="D18" s="10"/>
      <c r="E18" s="1736"/>
      <c r="F18" s="1718"/>
      <c r="G18" s="1718"/>
      <c r="H18" s="1718"/>
      <c r="I18" s="1718"/>
      <c r="J18" s="1718"/>
      <c r="K18" s="1718"/>
      <c r="L18" s="1718"/>
      <c r="M18" s="1718"/>
      <c r="N18" s="1718"/>
      <c r="O18" s="1718"/>
      <c r="P18" s="1718"/>
      <c r="Q18" s="1718"/>
      <c r="R18" s="1719"/>
      <c r="S18" s="10"/>
      <c r="T18" s="100" t="s">
        <v>146</v>
      </c>
      <c r="U18" s="10"/>
      <c r="V18" s="10"/>
      <c r="W18" s="10"/>
      <c r="X18" s="1735"/>
      <c r="Y18" s="1718"/>
      <c r="Z18" s="1718"/>
      <c r="AA18" s="1718"/>
      <c r="AB18" s="1718"/>
      <c r="AC18" s="1718"/>
      <c r="AD18" s="1718"/>
      <c r="AE18" s="1719"/>
      <c r="AF18" s="10"/>
      <c r="AG18" s="10"/>
      <c r="AH18" s="1736"/>
      <c r="AI18" s="1718"/>
      <c r="AJ18" s="1718"/>
      <c r="AK18" s="1718"/>
      <c r="AL18" s="1737"/>
    </row>
    <row r="19" spans="1:38" ht="15.75" customHeight="1" x14ac:dyDescent="0.25">
      <c r="A19" s="34"/>
      <c r="B19" s="10"/>
      <c r="C19" s="10"/>
      <c r="D19" s="10"/>
      <c r="E19" s="10"/>
      <c r="F19" s="10"/>
      <c r="G19" s="10"/>
      <c r="H19" s="10"/>
      <c r="I19" s="10"/>
      <c r="J19" s="10"/>
      <c r="K19" s="10"/>
      <c r="L19" s="10"/>
      <c r="M19" s="10"/>
      <c r="N19" s="10"/>
      <c r="O19" s="10"/>
      <c r="P19" s="10"/>
      <c r="Q19" s="10"/>
      <c r="R19" s="10"/>
      <c r="S19" s="10"/>
      <c r="T19" s="10"/>
      <c r="U19" s="10"/>
      <c r="V19" s="10"/>
      <c r="W19" s="10"/>
      <c r="X19" s="10"/>
      <c r="Y19" s="1477" t="s">
        <v>168</v>
      </c>
      <c r="Z19" s="1400"/>
      <c r="AA19" s="1400"/>
      <c r="AB19" s="1400"/>
      <c r="AC19" s="1400"/>
      <c r="AD19" s="1400"/>
      <c r="AE19" s="10"/>
      <c r="AF19" s="10"/>
      <c r="AG19" s="10"/>
      <c r="AH19" s="1477" t="s">
        <v>169</v>
      </c>
      <c r="AI19" s="1400"/>
      <c r="AJ19" s="1400"/>
      <c r="AK19" s="1400"/>
      <c r="AL19" s="1401"/>
    </row>
    <row r="20" spans="1:38" ht="15.75" customHeight="1" x14ac:dyDescent="0.25">
      <c r="A20" s="34"/>
      <c r="B20" s="100" t="s">
        <v>173</v>
      </c>
      <c r="C20" s="10"/>
      <c r="D20" s="10"/>
      <c r="E20" s="1738"/>
      <c r="F20" s="1739"/>
      <c r="G20" s="1739"/>
      <c r="H20" s="1739"/>
      <c r="I20" s="1739"/>
      <c r="J20" s="1739"/>
      <c r="K20" s="1739"/>
      <c r="L20" s="1739"/>
      <c r="M20" s="1739"/>
      <c r="N20" s="1739"/>
      <c r="O20" s="1739"/>
      <c r="P20" s="1739"/>
      <c r="Q20" s="1739"/>
      <c r="R20" s="1739"/>
      <c r="S20" s="1739"/>
      <c r="T20" s="1739"/>
      <c r="U20" s="1739"/>
      <c r="V20" s="1740"/>
      <c r="W20" s="10"/>
      <c r="X20" s="1735"/>
      <c r="Y20" s="1718"/>
      <c r="Z20" s="1718"/>
      <c r="AA20" s="1718"/>
      <c r="AB20" s="1718"/>
      <c r="AC20" s="1718"/>
      <c r="AD20" s="1718"/>
      <c r="AE20" s="1719"/>
      <c r="AF20" s="10"/>
      <c r="AG20" s="10"/>
      <c r="AH20" s="10"/>
      <c r="AI20" s="10"/>
      <c r="AJ20" s="10"/>
      <c r="AK20" s="10"/>
      <c r="AL20" s="140"/>
    </row>
    <row r="21" spans="1:38" ht="15.75" customHeight="1" x14ac:dyDescent="0.25">
      <c r="A21" s="206"/>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1513" t="s">
        <v>187</v>
      </c>
      <c r="Z21" s="1403"/>
      <c r="AA21" s="1403"/>
      <c r="AB21" s="1403"/>
      <c r="AC21" s="1403"/>
      <c r="AD21" s="1403"/>
      <c r="AE21" s="207"/>
      <c r="AF21" s="207"/>
      <c r="AG21" s="207"/>
      <c r="AH21" s="207"/>
      <c r="AI21" s="207"/>
      <c r="AJ21" s="207"/>
      <c r="AK21" s="207"/>
      <c r="AL21" s="209"/>
    </row>
    <row r="22" spans="1:38" ht="15.7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19"/>
      <c r="Z22" s="119"/>
      <c r="AA22" s="119"/>
      <c r="AB22" s="119"/>
      <c r="AC22" s="119"/>
      <c r="AD22" s="119"/>
      <c r="AE22" s="10"/>
      <c r="AF22" s="10"/>
      <c r="AG22" s="10"/>
      <c r="AH22" s="10"/>
      <c r="AI22" s="10"/>
      <c r="AJ22" s="10"/>
      <c r="AK22" s="10"/>
      <c r="AL22" s="10"/>
    </row>
    <row r="23" spans="1:38" ht="15.75" customHeight="1" x14ac:dyDescent="0.25">
      <c r="A23" s="84" t="s">
        <v>245</v>
      </c>
      <c r="B23" s="85" t="s">
        <v>1169</v>
      </c>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86"/>
    </row>
    <row r="24" spans="1:38" ht="15.75" customHeight="1" x14ac:dyDescent="0.25">
      <c r="A24" s="34"/>
      <c r="B24" s="100" t="s">
        <v>145</v>
      </c>
      <c r="C24" s="10"/>
      <c r="D24" s="10"/>
      <c r="E24" s="1736"/>
      <c r="F24" s="1718"/>
      <c r="G24" s="1718"/>
      <c r="H24" s="1718"/>
      <c r="I24" s="1718"/>
      <c r="J24" s="1718"/>
      <c r="K24" s="1718"/>
      <c r="L24" s="1718"/>
      <c r="M24" s="1718"/>
      <c r="N24" s="1718"/>
      <c r="O24" s="1718"/>
      <c r="P24" s="1718"/>
      <c r="Q24" s="1718"/>
      <c r="R24" s="1719"/>
      <c r="S24" s="10"/>
      <c r="T24" s="100" t="s">
        <v>146</v>
      </c>
      <c r="U24" s="10"/>
      <c r="V24" s="10"/>
      <c r="W24" s="10"/>
      <c r="X24" s="1735"/>
      <c r="Y24" s="1718"/>
      <c r="Z24" s="1718"/>
      <c r="AA24" s="1718"/>
      <c r="AB24" s="1718"/>
      <c r="AC24" s="1718"/>
      <c r="AD24" s="1718"/>
      <c r="AE24" s="1719"/>
      <c r="AF24" s="10"/>
      <c r="AG24" s="10"/>
      <c r="AH24" s="1736"/>
      <c r="AI24" s="1718"/>
      <c r="AJ24" s="1718"/>
      <c r="AK24" s="1718"/>
      <c r="AL24" s="1737"/>
    </row>
    <row r="25" spans="1:38" ht="14.25" customHeight="1" x14ac:dyDescent="0.25">
      <c r="A25" s="34"/>
      <c r="B25" s="10"/>
      <c r="C25" s="10"/>
      <c r="D25" s="10"/>
      <c r="E25" s="10"/>
      <c r="F25" s="10"/>
      <c r="G25" s="10"/>
      <c r="H25" s="10"/>
      <c r="I25" s="10"/>
      <c r="J25" s="10"/>
      <c r="K25" s="255"/>
      <c r="L25" s="10"/>
      <c r="M25" s="10"/>
      <c r="N25" s="10"/>
      <c r="O25" s="10"/>
      <c r="P25" s="10"/>
      <c r="Q25" s="10"/>
      <c r="R25" s="10"/>
      <c r="S25" s="10"/>
      <c r="T25" s="10"/>
      <c r="U25" s="10"/>
      <c r="V25" s="10"/>
      <c r="W25" s="10"/>
      <c r="X25" s="10"/>
      <c r="Y25" s="1477" t="s">
        <v>168</v>
      </c>
      <c r="Z25" s="1400"/>
      <c r="AA25" s="1400"/>
      <c r="AB25" s="1400"/>
      <c r="AC25" s="1400"/>
      <c r="AD25" s="1400"/>
      <c r="AE25" s="10"/>
      <c r="AF25" s="10"/>
      <c r="AG25" s="10"/>
      <c r="AH25" s="1477" t="s">
        <v>169</v>
      </c>
      <c r="AI25" s="1400"/>
      <c r="AJ25" s="1400"/>
      <c r="AK25" s="1400"/>
      <c r="AL25" s="1401"/>
    </row>
    <row r="26" spans="1:38" ht="14.25" customHeight="1" x14ac:dyDescent="0.25">
      <c r="A26" s="34"/>
      <c r="B26" s="100" t="s">
        <v>173</v>
      </c>
      <c r="C26" s="10"/>
      <c r="D26" s="10"/>
      <c r="E26" s="1738"/>
      <c r="F26" s="1739"/>
      <c r="G26" s="1739"/>
      <c r="H26" s="1739"/>
      <c r="I26" s="1739"/>
      <c r="J26" s="1739"/>
      <c r="K26" s="1739"/>
      <c r="L26" s="1739"/>
      <c r="M26" s="1739"/>
      <c r="N26" s="1739"/>
      <c r="O26" s="1739"/>
      <c r="P26" s="1739"/>
      <c r="Q26" s="1739"/>
      <c r="R26" s="1739"/>
      <c r="S26" s="1739"/>
      <c r="T26" s="1739"/>
      <c r="U26" s="1739"/>
      <c r="V26" s="1740"/>
      <c r="W26" s="10"/>
      <c r="X26" s="1735"/>
      <c r="Y26" s="1718"/>
      <c r="Z26" s="1718"/>
      <c r="AA26" s="1718"/>
      <c r="AB26" s="1718"/>
      <c r="AC26" s="1718"/>
      <c r="AD26" s="1718"/>
      <c r="AE26" s="1719"/>
      <c r="AF26" s="10"/>
      <c r="AG26" s="10"/>
      <c r="AH26" s="10"/>
      <c r="AI26" s="10"/>
      <c r="AJ26" s="10"/>
      <c r="AK26" s="10"/>
      <c r="AL26" s="140"/>
    </row>
    <row r="27" spans="1:38" ht="14.25" customHeight="1" x14ac:dyDescent="0.25">
      <c r="A27" s="34"/>
      <c r="B27" s="10"/>
      <c r="C27" s="10"/>
      <c r="D27" s="10"/>
      <c r="E27" s="10"/>
      <c r="F27" s="10"/>
      <c r="G27" s="10"/>
      <c r="H27" s="10"/>
      <c r="I27" s="10"/>
      <c r="J27" s="10"/>
      <c r="K27" s="10"/>
      <c r="L27" s="10"/>
      <c r="M27" s="10"/>
      <c r="N27" s="10"/>
      <c r="O27" s="10"/>
      <c r="P27" s="10"/>
      <c r="Q27" s="10"/>
      <c r="R27" s="10"/>
      <c r="S27" s="10"/>
      <c r="T27" s="10"/>
      <c r="U27" s="10"/>
      <c r="V27" s="10"/>
      <c r="W27" s="10"/>
      <c r="X27" s="10"/>
      <c r="Y27" s="1477" t="s">
        <v>187</v>
      </c>
      <c r="Z27" s="1400"/>
      <c r="AA27" s="1400"/>
      <c r="AB27" s="1400"/>
      <c r="AC27" s="1400"/>
      <c r="AD27" s="1400"/>
      <c r="AE27" s="10"/>
      <c r="AF27" s="10"/>
      <c r="AG27" s="10"/>
      <c r="AH27" s="10"/>
      <c r="AI27" s="10"/>
      <c r="AJ27" s="10"/>
      <c r="AK27" s="10"/>
      <c r="AL27" s="140"/>
    </row>
    <row r="28" spans="1:38" ht="14.25" customHeight="1" x14ac:dyDescent="0.25">
      <c r="A28" s="34"/>
      <c r="B28" s="176" t="s">
        <v>200</v>
      </c>
      <c r="C28" s="177"/>
      <c r="D28" s="177"/>
      <c r="E28" s="177"/>
      <c r="F28" s="10"/>
      <c r="G28" s="10"/>
      <c r="H28" s="10"/>
      <c r="I28" s="1736"/>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737"/>
    </row>
    <row r="29" spans="1:38" ht="14.25" customHeight="1" x14ac:dyDescent="0.25">
      <c r="A29" s="34"/>
      <c r="B29" s="177"/>
      <c r="C29" s="177"/>
      <c r="D29" s="177"/>
      <c r="E29" s="177"/>
      <c r="F29" s="10"/>
      <c r="G29" s="10"/>
      <c r="H29" s="10"/>
      <c r="I29" s="100" t="s">
        <v>217</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40"/>
    </row>
    <row r="30" spans="1:38" ht="14.25" customHeight="1" x14ac:dyDescent="0.25">
      <c r="A30" s="34"/>
      <c r="B30" s="10"/>
      <c r="C30" s="10"/>
      <c r="D30" s="10"/>
      <c r="E30" s="10"/>
      <c r="F30" s="10"/>
      <c r="G30" s="10"/>
      <c r="H30" s="10"/>
      <c r="I30" s="1736"/>
      <c r="J30" s="1718"/>
      <c r="K30" s="1718"/>
      <c r="L30" s="1718"/>
      <c r="M30" s="1718"/>
      <c r="N30" s="1718"/>
      <c r="O30" s="1718"/>
      <c r="P30" s="1718"/>
      <c r="Q30" s="1718"/>
      <c r="R30" s="1718"/>
      <c r="S30" s="1718"/>
      <c r="T30" s="1718"/>
      <c r="U30" s="1719"/>
      <c r="V30" s="10"/>
      <c r="W30" s="1741"/>
      <c r="X30" s="1718"/>
      <c r="Y30" s="1719"/>
      <c r="Z30" s="10"/>
      <c r="AA30" s="1736"/>
      <c r="AB30" s="1718"/>
      <c r="AC30" s="1718"/>
      <c r="AD30" s="1718"/>
      <c r="AE30" s="1719"/>
      <c r="AF30" s="10"/>
      <c r="AG30" s="10"/>
      <c r="AH30" s="10"/>
      <c r="AI30" s="10"/>
      <c r="AJ30" s="10"/>
      <c r="AK30" s="10"/>
      <c r="AL30" s="140"/>
    </row>
    <row r="31" spans="1:38" ht="14.25" customHeight="1" x14ac:dyDescent="0.25">
      <c r="A31" s="206"/>
      <c r="B31" s="207"/>
      <c r="C31" s="207"/>
      <c r="D31" s="207"/>
      <c r="E31" s="207"/>
      <c r="F31" s="207"/>
      <c r="G31" s="207"/>
      <c r="H31" s="207"/>
      <c r="I31" s="208" t="s">
        <v>148</v>
      </c>
      <c r="J31" s="207"/>
      <c r="K31" s="207"/>
      <c r="L31" s="207"/>
      <c r="M31" s="207"/>
      <c r="N31" s="207"/>
      <c r="O31" s="207"/>
      <c r="P31" s="207"/>
      <c r="Q31" s="207"/>
      <c r="R31" s="207"/>
      <c r="S31" s="207"/>
      <c r="T31" s="207"/>
      <c r="U31" s="207"/>
      <c r="V31" s="207"/>
      <c r="W31" s="1515" t="s">
        <v>232</v>
      </c>
      <c r="X31" s="1442"/>
      <c r="Y31" s="1442"/>
      <c r="Z31" s="207"/>
      <c r="AA31" s="1515" t="s">
        <v>174</v>
      </c>
      <c r="AB31" s="1442"/>
      <c r="AC31" s="1442"/>
      <c r="AD31" s="1442"/>
      <c r="AE31" s="1442"/>
      <c r="AF31" s="207"/>
      <c r="AG31" s="207"/>
      <c r="AH31" s="207"/>
      <c r="AI31" s="207"/>
      <c r="AJ31" s="207"/>
      <c r="AK31" s="207"/>
      <c r="AL31" s="209"/>
    </row>
    <row r="32" spans="1:38" ht="14.25" customHeight="1" x14ac:dyDescent="0.2"/>
    <row r="33" ht="14.25" customHeight="1" x14ac:dyDescent="0.2"/>
    <row r="34" ht="14.25" customHeight="1" x14ac:dyDescent="0.2"/>
    <row r="35" ht="14.25" customHeight="1" x14ac:dyDescent="0.2"/>
    <row r="36" ht="14.25" customHeight="1" x14ac:dyDescent="0.2"/>
  </sheetData>
  <sheetProtection algorithmName="SHA-512" hashValue="SjxYUw+mjPiLfgu+Ba/pYpJMHkv8Qug6uhya3rc3L0bnJ76Vc6Udoz4eNAyE8N6ls3KAE0QPCmeoj7fNbL3+Sg==" saltValue="pBKjVIiNXOwuDPnDkG620g==" spinCount="100000" sheet="1" objects="1" scenarios="1"/>
  <mergeCells count="38">
    <mergeCell ref="AA30:AE30"/>
    <mergeCell ref="AA31:AE31"/>
    <mergeCell ref="E26:V26"/>
    <mergeCell ref="X26:AE26"/>
    <mergeCell ref="Y27:AD27"/>
    <mergeCell ref="I28:AL28"/>
    <mergeCell ref="I30:U30"/>
    <mergeCell ref="W30:Y30"/>
    <mergeCell ref="W31:Y31"/>
    <mergeCell ref="X24:AE24"/>
    <mergeCell ref="AH24:AL24"/>
    <mergeCell ref="Y25:AD25"/>
    <mergeCell ref="AH25:AL25"/>
    <mergeCell ref="E18:R18"/>
    <mergeCell ref="X18:AE18"/>
    <mergeCell ref="AH18:AL18"/>
    <mergeCell ref="AH19:AL19"/>
    <mergeCell ref="E20:V20"/>
    <mergeCell ref="X20:AE20"/>
    <mergeCell ref="E24:R24"/>
    <mergeCell ref="Y21:AD21"/>
    <mergeCell ref="Y19:AD19"/>
    <mergeCell ref="E10:V10"/>
    <mergeCell ref="X10:AE10"/>
    <mergeCell ref="Y11:AD11"/>
    <mergeCell ref="I12:AL12"/>
    <mergeCell ref="I14:U14"/>
    <mergeCell ref="W14:Y14"/>
    <mergeCell ref="W15:Y15"/>
    <mergeCell ref="Y9:AD9"/>
    <mergeCell ref="AH9:AL9"/>
    <mergeCell ref="AA14:AE14"/>
    <mergeCell ref="AA15:AE15"/>
    <mergeCell ref="A1:AL2"/>
    <mergeCell ref="A4:AL5"/>
    <mergeCell ref="E8:R8"/>
    <mergeCell ref="X8:AE8"/>
    <mergeCell ref="AH8:AL8"/>
  </mergeCells>
  <pageMargins left="0.7" right="0.7" top="0.75" bottom="0.75" header="0" footer="0"/>
  <pageSetup orientation="portrait" r:id="rId1"/>
  <headerFooter>
    <oddFooter>&amp;R&amp;D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52"/>
  <sheetViews>
    <sheetView showGridLines="0" zoomScaleNormal="100" workbookViewId="0">
      <selection sqref="A1:AL2"/>
    </sheetView>
  </sheetViews>
  <sheetFormatPr defaultColWidth="12.625" defaultRowHeight="15" customHeight="1" x14ac:dyDescent="0.2"/>
  <cols>
    <col min="1" max="38" width="2.125" customWidth="1"/>
  </cols>
  <sheetData>
    <row r="1" spans="1:38" ht="15" customHeight="1" x14ac:dyDescent="0.2">
      <c r="A1" s="1440" t="s">
        <v>1170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8"/>
    </row>
    <row r="2" spans="1:38" ht="6"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4"/>
    </row>
    <row r="3" spans="1:38" ht="48" customHeight="1" x14ac:dyDescent="0.2">
      <c r="A3" s="1744" t="s">
        <v>1171</v>
      </c>
      <c r="B3" s="1442"/>
      <c r="C3" s="1442"/>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3"/>
    </row>
    <row r="4" spans="1:38" ht="14.25" customHeight="1" x14ac:dyDescent="0.25">
      <c r="A4" s="1552" t="s">
        <v>1172</v>
      </c>
      <c r="B4" s="1442"/>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3"/>
    </row>
    <row r="5" spans="1:38" ht="26.25" customHeight="1" x14ac:dyDescent="0.2">
      <c r="A5" s="1745" t="s">
        <v>1173</v>
      </c>
      <c r="B5" s="1746"/>
      <c r="C5" s="1746"/>
      <c r="D5" s="1746"/>
      <c r="E5" s="1746"/>
      <c r="F5" s="1746"/>
      <c r="G5" s="1746"/>
      <c r="H5" s="1746"/>
      <c r="I5" s="1746"/>
      <c r="J5" s="1746"/>
      <c r="K5" s="1746"/>
      <c r="L5" s="1746"/>
      <c r="M5" s="1746"/>
      <c r="N5" s="1746"/>
      <c r="O5" s="1746"/>
      <c r="P5" s="1746"/>
      <c r="Q5" s="1746"/>
      <c r="R5" s="1746"/>
      <c r="S5" s="1746"/>
      <c r="T5" s="1746"/>
      <c r="U5" s="1746"/>
      <c r="V5" s="1746"/>
      <c r="W5" s="1746"/>
      <c r="X5" s="1746"/>
      <c r="Y5" s="1746"/>
      <c r="Z5" s="1746"/>
      <c r="AA5" s="1746"/>
      <c r="AB5" s="1747"/>
      <c r="AC5" s="1748" t="s">
        <v>1174</v>
      </c>
      <c r="AD5" s="1442"/>
      <c r="AE5" s="1442"/>
      <c r="AF5" s="1442"/>
      <c r="AG5" s="1442"/>
      <c r="AH5" s="1443"/>
      <c r="AI5" s="1749" t="s">
        <v>1175</v>
      </c>
      <c r="AJ5" s="1746"/>
      <c r="AK5" s="1746"/>
      <c r="AL5" s="1750"/>
    </row>
    <row r="6" spans="1:38" ht="14.25" customHeight="1" x14ac:dyDescent="0.25">
      <c r="A6" s="1751" t="s">
        <v>1176</v>
      </c>
      <c r="B6" s="1442"/>
      <c r="C6" s="1442"/>
      <c r="D6" s="1442"/>
      <c r="E6" s="1442"/>
      <c r="F6" s="1442"/>
      <c r="G6" s="1442"/>
      <c r="H6" s="1442"/>
      <c r="I6" s="1442"/>
      <c r="J6" s="1442"/>
      <c r="K6" s="1442"/>
      <c r="L6" s="1442"/>
      <c r="M6" s="1442"/>
      <c r="N6" s="1442"/>
      <c r="O6" s="1442"/>
      <c r="P6" s="1442"/>
      <c r="Q6" s="1442"/>
      <c r="R6" s="1442"/>
      <c r="S6" s="1442"/>
      <c r="T6" s="1442"/>
      <c r="U6" s="1442"/>
      <c r="V6" s="1442"/>
      <c r="W6" s="1442"/>
      <c r="X6" s="1442"/>
      <c r="Y6" s="1442"/>
      <c r="Z6" s="1442"/>
      <c r="AA6" s="1442"/>
      <c r="AB6" s="1443"/>
      <c r="AC6" s="1742" t="s">
        <v>1177</v>
      </c>
      <c r="AD6" s="1397"/>
      <c r="AE6" s="1397"/>
      <c r="AF6" s="1397"/>
      <c r="AG6" s="1397"/>
      <c r="AH6" s="1461"/>
      <c r="AI6" s="1743">
        <f>'19. Development Activities II'!AB7</f>
        <v>0</v>
      </c>
      <c r="AJ6" s="1442"/>
      <c r="AK6" s="1442"/>
      <c r="AL6" s="1443"/>
    </row>
    <row r="7" spans="1:38" ht="14.25" customHeight="1" x14ac:dyDescent="0.25">
      <c r="A7" s="1751" t="s">
        <v>1178</v>
      </c>
      <c r="B7" s="1442"/>
      <c r="C7" s="1442"/>
      <c r="D7" s="1442"/>
      <c r="E7" s="1442"/>
      <c r="F7" s="1442"/>
      <c r="G7" s="1442"/>
      <c r="H7" s="1442"/>
      <c r="I7" s="1442"/>
      <c r="J7" s="1442"/>
      <c r="K7" s="1442"/>
      <c r="L7" s="1442"/>
      <c r="M7" s="1442"/>
      <c r="N7" s="1442"/>
      <c r="O7" s="1442"/>
      <c r="P7" s="1442"/>
      <c r="Q7" s="1442"/>
      <c r="R7" s="1442"/>
      <c r="S7" s="1442"/>
      <c r="T7" s="1442"/>
      <c r="U7" s="1442"/>
      <c r="V7" s="1442"/>
      <c r="W7" s="1442"/>
      <c r="X7" s="1442"/>
      <c r="Y7" s="1442"/>
      <c r="Z7" s="1442"/>
      <c r="AA7" s="1442"/>
      <c r="AB7" s="1443"/>
      <c r="AC7" s="1743" t="s">
        <v>1179</v>
      </c>
      <c r="AD7" s="1442"/>
      <c r="AE7" s="1442"/>
      <c r="AF7" s="1442"/>
      <c r="AG7" s="1442"/>
      <c r="AH7" s="1443"/>
      <c r="AI7" s="1752">
        <f>'19. Development Activities II'!AB12</f>
        <v>0</v>
      </c>
      <c r="AJ7" s="1400"/>
      <c r="AK7" s="1400"/>
      <c r="AL7" s="1401"/>
    </row>
    <row r="8" spans="1:38" ht="14.25" customHeight="1" x14ac:dyDescent="0.25">
      <c r="A8" s="1751" t="s">
        <v>1180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3"/>
      <c r="AC8" s="1743" t="s">
        <v>1181</v>
      </c>
      <c r="AD8" s="1442"/>
      <c r="AE8" s="1442"/>
      <c r="AF8" s="1442"/>
      <c r="AG8" s="1442"/>
      <c r="AH8" s="1443"/>
      <c r="AI8" s="1743">
        <f>'36. Sponsor Characteristics'!AD57</f>
        <v>0</v>
      </c>
      <c r="AJ8" s="1442"/>
      <c r="AK8" s="1442"/>
      <c r="AL8" s="1443"/>
    </row>
    <row r="9" spans="1:38" ht="14.25" customHeight="1" x14ac:dyDescent="0.25">
      <c r="A9" s="1753" t="s">
        <v>1182</v>
      </c>
      <c r="B9" s="1442"/>
      <c r="C9" s="1442"/>
      <c r="D9" s="1442"/>
      <c r="E9" s="1442"/>
      <c r="F9" s="1442"/>
      <c r="G9" s="1442"/>
      <c r="H9" s="1442"/>
      <c r="I9" s="1442"/>
      <c r="J9" s="1442"/>
      <c r="K9" s="1442"/>
      <c r="L9" s="1442"/>
      <c r="M9" s="1442"/>
      <c r="N9" s="1442"/>
      <c r="O9" s="1442"/>
      <c r="P9" s="1442"/>
      <c r="Q9" s="1442"/>
      <c r="R9" s="1442"/>
      <c r="S9" s="1442"/>
      <c r="T9" s="1442"/>
      <c r="U9" s="1442"/>
      <c r="V9" s="1442"/>
      <c r="W9" s="1442"/>
      <c r="X9" s="1442"/>
      <c r="Y9" s="1442"/>
      <c r="Z9" s="1442"/>
      <c r="AA9" s="1442"/>
      <c r="AB9" s="1442"/>
      <c r="AC9" s="1442"/>
      <c r="AD9" s="1442"/>
      <c r="AE9" s="1442"/>
      <c r="AF9" s="1442"/>
      <c r="AG9" s="1442"/>
      <c r="AH9" s="1578"/>
      <c r="AI9" s="1743">
        <f>SUM(AI6:AL8)</f>
        <v>0</v>
      </c>
      <c r="AJ9" s="1442"/>
      <c r="AK9" s="1442"/>
      <c r="AL9" s="1443"/>
    </row>
    <row r="10" spans="1:38" ht="14.25" hidden="1" customHeight="1" x14ac:dyDescent="0.25">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row>
    <row r="11" spans="1:38" ht="14.25" customHeight="1" x14ac:dyDescent="0.25">
      <c r="A11" s="1552" t="s">
        <v>1183</v>
      </c>
      <c r="B11" s="1442"/>
      <c r="C11" s="1442"/>
      <c r="D11" s="1442"/>
      <c r="E11" s="1442"/>
      <c r="F11" s="1442"/>
      <c r="G11" s="1442"/>
      <c r="H11" s="1442"/>
      <c r="I11" s="1442"/>
      <c r="J11" s="1442"/>
      <c r="K11" s="1442"/>
      <c r="L11" s="1442"/>
      <c r="M11" s="1442"/>
      <c r="N11" s="1442"/>
      <c r="O11" s="1442"/>
      <c r="P11" s="1442"/>
      <c r="Q11" s="1442"/>
      <c r="R11" s="1442"/>
      <c r="S11" s="1442"/>
      <c r="T11" s="1442"/>
      <c r="U11" s="1442"/>
      <c r="V11" s="1442"/>
      <c r="W11" s="1442"/>
      <c r="X11" s="1442"/>
      <c r="Y11" s="1442"/>
      <c r="Z11" s="1442"/>
      <c r="AA11" s="1442"/>
      <c r="AB11" s="1442"/>
      <c r="AC11" s="1442"/>
      <c r="AD11" s="1442"/>
      <c r="AE11" s="1442"/>
      <c r="AF11" s="1442"/>
      <c r="AG11" s="1442"/>
      <c r="AH11" s="1442"/>
      <c r="AI11" s="1442"/>
      <c r="AJ11" s="1442"/>
      <c r="AK11" s="1442"/>
      <c r="AL11" s="1443"/>
    </row>
    <row r="12" spans="1:38" ht="26.25" customHeight="1" x14ac:dyDescent="0.2">
      <c r="A12" s="1745" t="s">
        <v>1173</v>
      </c>
      <c r="B12" s="1746"/>
      <c r="C12" s="1746"/>
      <c r="D12" s="1746"/>
      <c r="E12" s="1746"/>
      <c r="F12" s="1746"/>
      <c r="G12" s="1746"/>
      <c r="H12" s="1746"/>
      <c r="I12" s="1746"/>
      <c r="J12" s="1746"/>
      <c r="K12" s="1746"/>
      <c r="L12" s="1746"/>
      <c r="M12" s="1746"/>
      <c r="N12" s="1746"/>
      <c r="O12" s="1746"/>
      <c r="P12" s="1746"/>
      <c r="Q12" s="1746"/>
      <c r="R12" s="1746"/>
      <c r="S12" s="1746"/>
      <c r="T12" s="1746"/>
      <c r="U12" s="1746"/>
      <c r="V12" s="1746"/>
      <c r="W12" s="1746"/>
      <c r="X12" s="1746"/>
      <c r="Y12" s="1746"/>
      <c r="Z12" s="1746"/>
      <c r="AA12" s="1746"/>
      <c r="AB12" s="1747"/>
      <c r="AC12" s="1748" t="s">
        <v>1174</v>
      </c>
      <c r="AD12" s="1442"/>
      <c r="AE12" s="1442"/>
      <c r="AF12" s="1442"/>
      <c r="AG12" s="1442"/>
      <c r="AH12" s="1443"/>
      <c r="AI12" s="1754" t="s">
        <v>1175</v>
      </c>
      <c r="AJ12" s="1442"/>
      <c r="AK12" s="1442"/>
      <c r="AL12" s="1443"/>
    </row>
    <row r="13" spans="1:38" ht="14.25" customHeight="1" x14ac:dyDescent="0.25">
      <c r="A13" s="1751" t="s">
        <v>1184</v>
      </c>
      <c r="B13" s="1442"/>
      <c r="C13" s="1442"/>
      <c r="D13" s="1442"/>
      <c r="E13" s="1442"/>
      <c r="F13" s="1442"/>
      <c r="G13" s="1442"/>
      <c r="H13" s="1442"/>
      <c r="I13" s="1442"/>
      <c r="J13" s="1442"/>
      <c r="K13" s="1442"/>
      <c r="L13" s="1442"/>
      <c r="M13" s="1442"/>
      <c r="N13" s="1442"/>
      <c r="O13" s="1442"/>
      <c r="P13" s="1442"/>
      <c r="Q13" s="1442"/>
      <c r="R13" s="1442"/>
      <c r="S13" s="1442"/>
      <c r="T13" s="1442"/>
      <c r="U13" s="1442"/>
      <c r="V13" s="1442"/>
      <c r="W13" s="1442"/>
      <c r="X13" s="1442"/>
      <c r="Y13" s="1442"/>
      <c r="Z13" s="1442"/>
      <c r="AA13" s="1442"/>
      <c r="AB13" s="1443"/>
      <c r="AC13" s="1743" t="s">
        <v>1185</v>
      </c>
      <c r="AD13" s="1442"/>
      <c r="AE13" s="1442"/>
      <c r="AF13" s="1442"/>
      <c r="AG13" s="1442"/>
      <c r="AH13" s="1443"/>
      <c r="AI13" s="1755">
        <f>'19. Development Activities II'!AB89</f>
        <v>0</v>
      </c>
      <c r="AJ13" s="1400"/>
      <c r="AK13" s="1400"/>
      <c r="AL13" s="1401"/>
    </row>
    <row r="14" spans="1:38" ht="14.25" customHeight="1" x14ac:dyDescent="0.25">
      <c r="A14" s="1751" t="s">
        <v>1186</v>
      </c>
      <c r="B14" s="1442"/>
      <c r="C14" s="1442"/>
      <c r="D14" s="1442"/>
      <c r="E14" s="1442"/>
      <c r="F14" s="1442"/>
      <c r="G14" s="1442"/>
      <c r="H14" s="1442"/>
      <c r="I14" s="1442"/>
      <c r="J14" s="1442"/>
      <c r="K14" s="1442"/>
      <c r="L14" s="1442"/>
      <c r="M14" s="1442"/>
      <c r="N14" s="1442"/>
      <c r="O14" s="1442"/>
      <c r="P14" s="1442"/>
      <c r="Q14" s="1442"/>
      <c r="R14" s="1442"/>
      <c r="S14" s="1442"/>
      <c r="T14" s="1442"/>
      <c r="U14" s="1442"/>
      <c r="V14" s="1442"/>
      <c r="W14" s="1442"/>
      <c r="X14" s="1442"/>
      <c r="Y14" s="1442"/>
      <c r="Z14" s="1442"/>
      <c r="AA14" s="1442"/>
      <c r="AB14" s="1443"/>
      <c r="AC14" s="1743" t="s">
        <v>1187</v>
      </c>
      <c r="AD14" s="1442"/>
      <c r="AE14" s="1442"/>
      <c r="AF14" s="1442"/>
      <c r="AG14" s="1442"/>
      <c r="AH14" s="1443"/>
      <c r="AI14" s="1743">
        <f>'19. Development Activities II'!AB103</f>
        <v>0</v>
      </c>
      <c r="AJ14" s="1442"/>
      <c r="AK14" s="1442"/>
      <c r="AL14" s="1443"/>
    </row>
    <row r="15" spans="1:38" ht="14.25" customHeight="1" x14ac:dyDescent="0.25">
      <c r="A15" s="1756" t="s">
        <v>1188</v>
      </c>
      <c r="B15" s="1442"/>
      <c r="C15" s="1442"/>
      <c r="D15" s="1442"/>
      <c r="E15" s="1442"/>
      <c r="F15" s="1442"/>
      <c r="G15" s="1442"/>
      <c r="H15" s="1442"/>
      <c r="I15" s="1442"/>
      <c r="J15" s="1442"/>
      <c r="K15" s="1442"/>
      <c r="L15" s="1442"/>
      <c r="M15" s="1442"/>
      <c r="N15" s="1442"/>
      <c r="O15" s="1442"/>
      <c r="P15" s="1442"/>
      <c r="Q15" s="1442"/>
      <c r="R15" s="1442"/>
      <c r="S15" s="1442"/>
      <c r="T15" s="1442"/>
      <c r="U15" s="1442"/>
      <c r="V15" s="1442"/>
      <c r="W15" s="1442"/>
      <c r="X15" s="1442"/>
      <c r="Y15" s="1442"/>
      <c r="Z15" s="1442"/>
      <c r="AA15" s="1442"/>
      <c r="AB15" s="1443"/>
      <c r="AC15" s="1757" t="s">
        <v>1189</v>
      </c>
      <c r="AD15" s="1442"/>
      <c r="AE15" s="1442"/>
      <c r="AF15" s="1442"/>
      <c r="AG15" s="1442"/>
      <c r="AH15" s="1443"/>
      <c r="AI15" s="1758">
        <f>'19. Development Activities II'!AB112</f>
        <v>0</v>
      </c>
      <c r="AJ15" s="1442"/>
      <c r="AK15" s="1442"/>
      <c r="AL15" s="1443"/>
    </row>
    <row r="16" spans="1:38" ht="14.25" customHeight="1" x14ac:dyDescent="0.25">
      <c r="A16" s="1756" t="s">
        <v>1190</v>
      </c>
      <c r="B16" s="1442"/>
      <c r="C16" s="1442"/>
      <c r="D16" s="1442"/>
      <c r="E16" s="1442"/>
      <c r="F16" s="1442"/>
      <c r="G16" s="1442"/>
      <c r="H16" s="1442"/>
      <c r="I16" s="1442"/>
      <c r="J16" s="1442"/>
      <c r="K16" s="1442"/>
      <c r="L16" s="1442"/>
      <c r="M16" s="1442"/>
      <c r="N16" s="1442"/>
      <c r="O16" s="1442"/>
      <c r="P16" s="1442"/>
      <c r="Q16" s="1442"/>
      <c r="R16" s="1442"/>
      <c r="S16" s="1442"/>
      <c r="T16" s="1442"/>
      <c r="U16" s="1442"/>
      <c r="V16" s="1442"/>
      <c r="W16" s="1442"/>
      <c r="X16" s="1442"/>
      <c r="Y16" s="1442"/>
      <c r="Z16" s="1442"/>
      <c r="AA16" s="1442"/>
      <c r="AB16" s="1443"/>
      <c r="AC16" s="1757" t="s">
        <v>1191</v>
      </c>
      <c r="AD16" s="1442"/>
      <c r="AE16" s="1442"/>
      <c r="AF16" s="1442"/>
      <c r="AG16" s="1442"/>
      <c r="AH16" s="1443"/>
      <c r="AI16" s="1757">
        <f>'9. Site Info Part II'!U55</f>
        <v>0</v>
      </c>
      <c r="AJ16" s="1442"/>
      <c r="AK16" s="1442"/>
      <c r="AL16" s="1443"/>
    </row>
    <row r="17" spans="1:38" ht="14.25" customHeight="1" x14ac:dyDescent="0.25">
      <c r="A17" s="1756" t="s">
        <v>1192</v>
      </c>
      <c r="B17" s="1442"/>
      <c r="C17" s="1442"/>
      <c r="D17" s="1442"/>
      <c r="E17" s="1442"/>
      <c r="F17" s="1442"/>
      <c r="G17" s="1442"/>
      <c r="H17" s="1442"/>
      <c r="I17" s="1442"/>
      <c r="J17" s="1442"/>
      <c r="K17" s="1442"/>
      <c r="L17" s="1442"/>
      <c r="M17" s="1442"/>
      <c r="N17" s="1442"/>
      <c r="O17" s="1442"/>
      <c r="P17" s="1442"/>
      <c r="Q17" s="1442"/>
      <c r="R17" s="1442"/>
      <c r="S17" s="1442"/>
      <c r="T17" s="1442"/>
      <c r="U17" s="1442"/>
      <c r="V17" s="1442"/>
      <c r="W17" s="1442"/>
      <c r="X17" s="1442"/>
      <c r="Y17" s="1442"/>
      <c r="Z17" s="1442"/>
      <c r="AA17" s="1442"/>
      <c r="AB17" s="1443"/>
      <c r="AC17" s="1757" t="s">
        <v>1193</v>
      </c>
      <c r="AD17" s="1442"/>
      <c r="AE17" s="1442"/>
      <c r="AF17" s="1442"/>
      <c r="AG17" s="1442"/>
      <c r="AH17" s="1443"/>
      <c r="AI17" s="1759">
        <f>'9. Site Info Part II'!U91</f>
        <v>0</v>
      </c>
      <c r="AJ17" s="1456"/>
      <c r="AK17" s="1456"/>
      <c r="AL17" s="1476"/>
    </row>
    <row r="18" spans="1:38" ht="14.25" customHeight="1" x14ac:dyDescent="0.25">
      <c r="A18" s="1756" t="s">
        <v>1194</v>
      </c>
      <c r="B18" s="1442"/>
      <c r="C18" s="1442"/>
      <c r="D18" s="1442"/>
      <c r="E18" s="1442"/>
      <c r="F18" s="1442"/>
      <c r="G18" s="1442"/>
      <c r="H18" s="1442"/>
      <c r="I18" s="1442"/>
      <c r="J18" s="1442"/>
      <c r="K18" s="1442"/>
      <c r="L18" s="1442"/>
      <c r="M18" s="1442"/>
      <c r="N18" s="1442"/>
      <c r="O18" s="1442"/>
      <c r="P18" s="1442"/>
      <c r="Q18" s="1442"/>
      <c r="R18" s="1442"/>
      <c r="S18" s="1442"/>
      <c r="T18" s="1442"/>
      <c r="U18" s="1442"/>
      <c r="V18" s="1442"/>
      <c r="W18" s="1442"/>
      <c r="X18" s="1442"/>
      <c r="Y18" s="1442"/>
      <c r="Z18" s="1442"/>
      <c r="AA18" s="1442"/>
      <c r="AB18" s="1443"/>
      <c r="AC18" s="1757" t="s">
        <v>1195</v>
      </c>
      <c r="AD18" s="1442"/>
      <c r="AE18" s="1442"/>
      <c r="AF18" s="1442"/>
      <c r="AG18" s="1442"/>
      <c r="AH18" s="1443"/>
      <c r="AI18" s="1757">
        <f>'19. Development Activities II'!AB120</f>
        <v>0</v>
      </c>
      <c r="AJ18" s="1442"/>
      <c r="AK18" s="1442"/>
      <c r="AL18" s="1443"/>
    </row>
    <row r="19" spans="1:38" ht="14.25" customHeight="1" x14ac:dyDescent="0.25">
      <c r="A19" s="1751" t="s">
        <v>1196</v>
      </c>
      <c r="B19" s="1442"/>
      <c r="C19" s="1442"/>
      <c r="D19" s="1442"/>
      <c r="E19" s="1442"/>
      <c r="F19" s="1442"/>
      <c r="G19" s="1442"/>
      <c r="H19" s="1442"/>
      <c r="I19" s="1442"/>
      <c r="J19" s="1442"/>
      <c r="K19" s="1442"/>
      <c r="L19" s="1442"/>
      <c r="M19" s="1442"/>
      <c r="N19" s="1442"/>
      <c r="O19" s="1442"/>
      <c r="P19" s="1442"/>
      <c r="Q19" s="1442"/>
      <c r="R19" s="1442"/>
      <c r="S19" s="1442"/>
      <c r="T19" s="1442"/>
      <c r="U19" s="1442"/>
      <c r="V19" s="1442"/>
      <c r="W19" s="1442"/>
      <c r="X19" s="1442"/>
      <c r="Y19" s="1442"/>
      <c r="Z19" s="1442"/>
      <c r="AA19" s="1442"/>
      <c r="AB19" s="1443"/>
      <c r="AC19" s="1743" t="s">
        <v>1197</v>
      </c>
      <c r="AD19" s="1442"/>
      <c r="AE19" s="1442"/>
      <c r="AF19" s="1442"/>
      <c r="AG19" s="1442"/>
      <c r="AH19" s="1443"/>
      <c r="AI19" s="1743">
        <f>'9. Site Info Part II'!U119</f>
        <v>0</v>
      </c>
      <c r="AJ19" s="1442"/>
      <c r="AK19" s="1442"/>
      <c r="AL19" s="1443"/>
    </row>
    <row r="20" spans="1:38" ht="14.25" hidden="1" customHeight="1" x14ac:dyDescent="0.25">
      <c r="A20" s="1765" t="s">
        <v>1198</v>
      </c>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3"/>
      <c r="AC20" s="1743" t="s">
        <v>1199</v>
      </c>
      <c r="AD20" s="1442"/>
      <c r="AE20" s="1442"/>
      <c r="AF20" s="1442"/>
      <c r="AG20" s="1442"/>
      <c r="AH20" s="1443"/>
      <c r="AI20" s="1766"/>
      <c r="AJ20" s="1442"/>
      <c r="AK20" s="1442"/>
      <c r="AL20" s="1443"/>
    </row>
    <row r="21" spans="1:38" ht="14.25" customHeight="1" x14ac:dyDescent="0.25">
      <c r="A21" s="1753" t="s">
        <v>1200</v>
      </c>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3"/>
      <c r="AI21" s="1767">
        <f>AI13+AI14+AI15+AI16+AI17+AI18+AI19</f>
        <v>0</v>
      </c>
      <c r="AJ21" s="1442"/>
      <c r="AK21" s="1442"/>
      <c r="AL21" s="1443"/>
    </row>
    <row r="22" spans="1:38" ht="14.25" hidden="1" customHeight="1" x14ac:dyDescent="0.25">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row>
    <row r="23" spans="1:38" ht="14.25" customHeight="1" x14ac:dyDescent="0.25">
      <c r="A23" s="1552" t="s">
        <v>1201</v>
      </c>
      <c r="B23" s="1442"/>
      <c r="C23" s="1442"/>
      <c r="D23" s="1442"/>
      <c r="E23" s="1442"/>
      <c r="F23" s="1442"/>
      <c r="G23" s="1442"/>
      <c r="H23" s="1442"/>
      <c r="I23" s="1442"/>
      <c r="J23" s="1442"/>
      <c r="K23" s="1442"/>
      <c r="L23" s="1442"/>
      <c r="M23" s="1442"/>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2"/>
      <c r="AL23" s="1523"/>
    </row>
    <row r="24" spans="1:38" ht="26.25" customHeight="1" x14ac:dyDescent="0.2">
      <c r="A24" s="1768" t="s">
        <v>1173</v>
      </c>
      <c r="B24" s="1442"/>
      <c r="C24" s="1442"/>
      <c r="D24" s="1442"/>
      <c r="E24" s="1442"/>
      <c r="F24" s="1442"/>
      <c r="G24" s="1442"/>
      <c r="H24" s="1442"/>
      <c r="I24" s="1442"/>
      <c r="J24" s="1442"/>
      <c r="K24" s="1442"/>
      <c r="L24" s="1442"/>
      <c r="M24" s="1442"/>
      <c r="N24" s="1442"/>
      <c r="O24" s="1442"/>
      <c r="P24" s="1442"/>
      <c r="Q24" s="1442"/>
      <c r="R24" s="1442"/>
      <c r="S24" s="1442"/>
      <c r="T24" s="1442"/>
      <c r="U24" s="1442"/>
      <c r="V24" s="1442"/>
      <c r="W24" s="1442"/>
      <c r="X24" s="1442"/>
      <c r="Y24" s="1442"/>
      <c r="Z24" s="1442"/>
      <c r="AA24" s="1442"/>
      <c r="AB24" s="1578"/>
      <c r="AC24" s="1748" t="s">
        <v>1174</v>
      </c>
      <c r="AD24" s="1442"/>
      <c r="AE24" s="1442"/>
      <c r="AF24" s="1442"/>
      <c r="AG24" s="1442"/>
      <c r="AH24" s="1443"/>
      <c r="AI24" s="1754" t="s">
        <v>1175</v>
      </c>
      <c r="AJ24" s="1442"/>
      <c r="AK24" s="1442"/>
      <c r="AL24" s="1443"/>
    </row>
    <row r="25" spans="1:38" ht="15.75" customHeight="1" x14ac:dyDescent="0.25">
      <c r="A25" s="1770" t="s">
        <v>1202</v>
      </c>
      <c r="B25" s="1442"/>
      <c r="C25" s="1442"/>
      <c r="D25" s="1442"/>
      <c r="E25" s="1442"/>
      <c r="F25" s="1442"/>
      <c r="G25" s="1442"/>
      <c r="H25" s="1442"/>
      <c r="I25" s="1442"/>
      <c r="J25" s="1442"/>
      <c r="K25" s="1442"/>
      <c r="L25" s="1442"/>
      <c r="M25" s="1442"/>
      <c r="N25" s="1442"/>
      <c r="O25" s="1442"/>
      <c r="P25" s="1442"/>
      <c r="Q25" s="1442"/>
      <c r="R25" s="1442"/>
      <c r="S25" s="1442"/>
      <c r="T25" s="1442"/>
      <c r="U25" s="1442"/>
      <c r="V25" s="1442"/>
      <c r="W25" s="1442"/>
      <c r="X25" s="1442"/>
      <c r="Y25" s="1442"/>
      <c r="Z25" s="1442"/>
      <c r="AA25" s="1442"/>
      <c r="AB25" s="1443"/>
      <c r="AC25" s="1743" t="s">
        <v>1203</v>
      </c>
      <c r="AD25" s="1442"/>
      <c r="AE25" s="1442"/>
      <c r="AF25" s="1442"/>
      <c r="AG25" s="1442"/>
      <c r="AH25" s="1443"/>
      <c r="AI25" s="1769"/>
      <c r="AJ25" s="1442"/>
      <c r="AK25" s="1442"/>
      <c r="AL25" s="1443"/>
    </row>
    <row r="26" spans="1:38" ht="14.25" customHeight="1" x14ac:dyDescent="0.25">
      <c r="A26" s="1751" t="s">
        <v>1204</v>
      </c>
      <c r="B26" s="1442"/>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442"/>
      <c r="Y26" s="1442"/>
      <c r="Z26" s="1442"/>
      <c r="AA26" s="1442"/>
      <c r="AB26" s="1443"/>
      <c r="AC26" s="1743" t="s">
        <v>1205</v>
      </c>
      <c r="AD26" s="1442"/>
      <c r="AE26" s="1442"/>
      <c r="AF26" s="1442"/>
      <c r="AG26" s="1442"/>
      <c r="AH26" s="1443"/>
      <c r="AI26" s="1771">
        <f>'34. Financing Scoring'!N17</f>
        <v>0</v>
      </c>
      <c r="AJ26" s="1442"/>
      <c r="AK26" s="1442"/>
      <c r="AL26" s="1443"/>
    </row>
    <row r="27" spans="1:38" ht="14.25" customHeight="1" x14ac:dyDescent="0.25">
      <c r="A27" s="1751" t="s">
        <v>1206</v>
      </c>
      <c r="B27" s="1442"/>
      <c r="C27" s="1442"/>
      <c r="D27" s="1442"/>
      <c r="E27" s="1442"/>
      <c r="F27" s="1442"/>
      <c r="G27" s="1442"/>
      <c r="H27" s="1442"/>
      <c r="I27" s="1442"/>
      <c r="J27" s="1442"/>
      <c r="K27" s="1442"/>
      <c r="L27" s="1442"/>
      <c r="M27" s="1442"/>
      <c r="N27" s="1442"/>
      <c r="O27" s="1442"/>
      <c r="P27" s="1442"/>
      <c r="Q27" s="1442"/>
      <c r="R27" s="1442"/>
      <c r="S27" s="1442"/>
      <c r="T27" s="1442"/>
      <c r="U27" s="1442"/>
      <c r="V27" s="1442"/>
      <c r="W27" s="1442"/>
      <c r="X27" s="1442"/>
      <c r="Y27" s="1442"/>
      <c r="Z27" s="1442"/>
      <c r="AA27" s="1442"/>
      <c r="AB27" s="1443"/>
      <c r="AC27" s="1743" t="s">
        <v>1207</v>
      </c>
      <c r="AD27" s="1442"/>
      <c r="AE27" s="1442"/>
      <c r="AF27" s="1442"/>
      <c r="AG27" s="1442"/>
      <c r="AH27" s="1443"/>
      <c r="AI27" s="1767">
        <f>'9. Site Info Part II'!U139</f>
        <v>0</v>
      </c>
      <c r="AJ27" s="1442"/>
      <c r="AK27" s="1442"/>
      <c r="AL27" s="1443"/>
    </row>
    <row r="28" spans="1:38" ht="14.25" customHeight="1" x14ac:dyDescent="0.25">
      <c r="A28" s="1770" t="s">
        <v>1208</v>
      </c>
      <c r="B28" s="1442"/>
      <c r="C28" s="1442"/>
      <c r="D28" s="1442"/>
      <c r="E28" s="1442"/>
      <c r="F28" s="1442"/>
      <c r="G28" s="1442"/>
      <c r="H28" s="1442"/>
      <c r="I28" s="1442"/>
      <c r="J28" s="1442"/>
      <c r="K28" s="1442"/>
      <c r="L28" s="1442"/>
      <c r="M28" s="1442"/>
      <c r="N28" s="1442"/>
      <c r="O28" s="1442"/>
      <c r="P28" s="1442"/>
      <c r="Q28" s="1442"/>
      <c r="R28" s="1442"/>
      <c r="S28" s="1442"/>
      <c r="T28" s="1442"/>
      <c r="U28" s="1442"/>
      <c r="V28" s="1442"/>
      <c r="W28" s="1442"/>
      <c r="X28" s="1442"/>
      <c r="Y28" s="1442"/>
      <c r="Z28" s="1442"/>
      <c r="AA28" s="1442"/>
      <c r="AB28" s="1443"/>
      <c r="AC28" s="1743" t="s">
        <v>1209</v>
      </c>
      <c r="AD28" s="1442"/>
      <c r="AE28" s="1442"/>
      <c r="AF28" s="1442"/>
      <c r="AG28" s="1442"/>
      <c r="AH28" s="1443"/>
      <c r="AI28" s="1772"/>
      <c r="AJ28" s="1442"/>
      <c r="AK28" s="1442"/>
      <c r="AL28" s="1443"/>
    </row>
    <row r="29" spans="1:38" ht="14.25" customHeight="1" x14ac:dyDescent="0.25">
      <c r="A29" s="1770" t="s">
        <v>1210</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3"/>
      <c r="AC29" s="1743" t="s">
        <v>1211</v>
      </c>
      <c r="AD29" s="1442"/>
      <c r="AE29" s="1442"/>
      <c r="AF29" s="1442"/>
      <c r="AG29" s="1442"/>
      <c r="AH29" s="1443"/>
      <c r="AI29" s="1763"/>
      <c r="AJ29" s="1442"/>
      <c r="AK29" s="1442"/>
      <c r="AL29" s="1443"/>
    </row>
    <row r="30" spans="1:38" ht="14.25" customHeight="1" x14ac:dyDescent="0.25">
      <c r="A30" s="1770" t="s">
        <v>1212</v>
      </c>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3"/>
      <c r="AC30" s="1743" t="s">
        <v>1213</v>
      </c>
      <c r="AD30" s="1442"/>
      <c r="AE30" s="1442"/>
      <c r="AF30" s="1442"/>
      <c r="AG30" s="1442"/>
      <c r="AH30" s="1443"/>
      <c r="AI30" s="1763"/>
      <c r="AJ30" s="1442"/>
      <c r="AK30" s="1442"/>
      <c r="AL30" s="1443"/>
    </row>
    <row r="31" spans="1:38" ht="14.25" customHeight="1" x14ac:dyDescent="0.25">
      <c r="A31" s="1770" t="s">
        <v>1214</v>
      </c>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3"/>
      <c r="AC31" s="1742" t="s">
        <v>1215</v>
      </c>
      <c r="AD31" s="1397"/>
      <c r="AE31" s="1397"/>
      <c r="AF31" s="1397"/>
      <c r="AG31" s="1397"/>
      <c r="AH31" s="1398"/>
      <c r="AI31" s="1766"/>
      <c r="AJ31" s="1442"/>
      <c r="AK31" s="1442"/>
      <c r="AL31" s="1443"/>
    </row>
    <row r="32" spans="1:38" ht="14.25" customHeight="1" x14ac:dyDescent="0.25">
      <c r="A32" s="1753" t="s">
        <v>1216</v>
      </c>
      <c r="B32" s="1442"/>
      <c r="C32" s="1442"/>
      <c r="D32" s="1442"/>
      <c r="E32" s="1442"/>
      <c r="F32" s="1442"/>
      <c r="G32" s="1442"/>
      <c r="H32" s="1442"/>
      <c r="I32" s="1442"/>
      <c r="J32" s="1442"/>
      <c r="K32" s="1442"/>
      <c r="L32" s="1442"/>
      <c r="M32" s="1442"/>
      <c r="N32" s="1442"/>
      <c r="O32" s="1442"/>
      <c r="P32" s="1442"/>
      <c r="Q32" s="1442"/>
      <c r="R32" s="1442"/>
      <c r="S32" s="1442"/>
      <c r="T32" s="1442"/>
      <c r="U32" s="1442"/>
      <c r="V32" s="1442"/>
      <c r="W32" s="1442"/>
      <c r="X32" s="1442"/>
      <c r="Y32" s="1442"/>
      <c r="Z32" s="1442"/>
      <c r="AA32" s="1442"/>
      <c r="AB32" s="1442"/>
      <c r="AC32" s="1442"/>
      <c r="AD32" s="1442"/>
      <c r="AE32" s="1442"/>
      <c r="AF32" s="1442"/>
      <c r="AG32" s="1442"/>
      <c r="AH32" s="1443"/>
      <c r="AI32" s="1755">
        <f>+SUM(AI25:AL31)</f>
        <v>0</v>
      </c>
      <c r="AJ32" s="1400"/>
      <c r="AK32" s="1400"/>
      <c r="AL32" s="1401"/>
    </row>
    <row r="33" spans="1:38" ht="14.25" hidden="1" customHeight="1" x14ac:dyDescent="0.25">
      <c r="A33" s="626"/>
      <c r="B33" s="626"/>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7"/>
      <c r="AJ33" s="627"/>
      <c r="AK33" s="627"/>
      <c r="AL33" s="628"/>
    </row>
    <row r="34" spans="1:38" ht="14.25" customHeight="1" x14ac:dyDescent="0.25">
      <c r="A34" s="1552" t="s">
        <v>1217</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3"/>
    </row>
    <row r="35" spans="1:38" ht="26.25" customHeight="1" x14ac:dyDescent="0.2">
      <c r="A35" s="1768" t="s">
        <v>1173</v>
      </c>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578"/>
      <c r="AC35" s="1748" t="s">
        <v>1174</v>
      </c>
      <c r="AD35" s="1442"/>
      <c r="AE35" s="1442"/>
      <c r="AF35" s="1442"/>
      <c r="AG35" s="1442"/>
      <c r="AH35" s="1443"/>
      <c r="AI35" s="1748" t="s">
        <v>1175</v>
      </c>
      <c r="AJ35" s="1442"/>
      <c r="AK35" s="1442"/>
      <c r="AL35" s="1443"/>
    </row>
    <row r="36" spans="1:38" ht="14.25" customHeight="1" x14ac:dyDescent="0.25">
      <c r="A36" s="1751" t="s">
        <v>1218</v>
      </c>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3"/>
      <c r="AC36" s="1743" t="s">
        <v>1219</v>
      </c>
      <c r="AD36" s="1442"/>
      <c r="AE36" s="1442"/>
      <c r="AF36" s="1442"/>
      <c r="AG36" s="1442"/>
      <c r="AH36" s="1443"/>
      <c r="AI36" s="1743">
        <f>'34. Financing Scoring'!N32</f>
        <v>0</v>
      </c>
      <c r="AJ36" s="1442"/>
      <c r="AK36" s="1442"/>
      <c r="AL36" s="1443"/>
    </row>
    <row r="37" spans="1:38" ht="14.25" customHeight="1" x14ac:dyDescent="0.25">
      <c r="A37" s="1751" t="s">
        <v>1220</v>
      </c>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3"/>
      <c r="AC37" s="1743" t="s">
        <v>1221</v>
      </c>
      <c r="AD37" s="1442"/>
      <c r="AE37" s="1442"/>
      <c r="AF37" s="1442"/>
      <c r="AG37" s="1442"/>
      <c r="AH37" s="1443"/>
      <c r="AI37" s="1760">
        <f>'30. Development Cost Schedule'!D202</f>
        <v>0</v>
      </c>
      <c r="AJ37" s="1442"/>
      <c r="AK37" s="1442"/>
      <c r="AL37" s="1443"/>
    </row>
    <row r="38" spans="1:38" ht="14.25" customHeight="1" x14ac:dyDescent="0.25">
      <c r="A38" s="1751" t="s">
        <v>1222</v>
      </c>
      <c r="B38" s="1442"/>
      <c r="C38" s="1442"/>
      <c r="D38" s="1442"/>
      <c r="E38" s="1442"/>
      <c r="F38" s="1442"/>
      <c r="G38" s="1442"/>
      <c r="H38" s="1442"/>
      <c r="I38" s="1442"/>
      <c r="J38" s="1442"/>
      <c r="K38" s="1442"/>
      <c r="L38" s="1442"/>
      <c r="M38" s="1442"/>
      <c r="N38" s="1442"/>
      <c r="O38" s="1442"/>
      <c r="P38" s="1442"/>
      <c r="Q38" s="1442"/>
      <c r="R38" s="1442"/>
      <c r="S38" s="1442"/>
      <c r="T38" s="1442"/>
      <c r="U38" s="1442"/>
      <c r="V38" s="1442"/>
      <c r="W38" s="1442"/>
      <c r="X38" s="1442"/>
      <c r="Y38" s="1442"/>
      <c r="Z38" s="1442"/>
      <c r="AA38" s="1442"/>
      <c r="AB38" s="1443"/>
      <c r="AC38" s="1743" t="s">
        <v>1223</v>
      </c>
      <c r="AD38" s="1442"/>
      <c r="AE38" s="1442"/>
      <c r="AF38" s="1442"/>
      <c r="AG38" s="1442"/>
      <c r="AH38" s="1443"/>
      <c r="AI38" s="1743" t="str">
        <f>'19. Development Activities II'!AB124</f>
        <v>0</v>
      </c>
      <c r="AJ38" s="1442"/>
      <c r="AK38" s="1442"/>
      <c r="AL38" s="1443"/>
    </row>
    <row r="39" spans="1:38" ht="14.25" customHeight="1" x14ac:dyDescent="0.25">
      <c r="A39" s="1751" t="s">
        <v>1224</v>
      </c>
      <c r="B39" s="1442"/>
      <c r="C39" s="1442"/>
      <c r="D39" s="1442"/>
      <c r="E39" s="1442"/>
      <c r="F39" s="1442"/>
      <c r="G39" s="1442"/>
      <c r="H39" s="1442"/>
      <c r="I39" s="1442"/>
      <c r="J39" s="1442"/>
      <c r="K39" s="1442"/>
      <c r="L39" s="1442"/>
      <c r="M39" s="1442"/>
      <c r="N39" s="1442"/>
      <c r="O39" s="1442"/>
      <c r="P39" s="1442"/>
      <c r="Q39" s="1442"/>
      <c r="R39" s="1442"/>
      <c r="S39" s="1442"/>
      <c r="T39" s="1442"/>
      <c r="U39" s="1442"/>
      <c r="V39" s="1442"/>
      <c r="W39" s="1442"/>
      <c r="X39" s="1442"/>
      <c r="Y39" s="1442"/>
      <c r="Z39" s="1442"/>
      <c r="AA39" s="1442"/>
      <c r="AB39" s="1443"/>
      <c r="AC39" s="1743" t="s">
        <v>1225</v>
      </c>
      <c r="AD39" s="1442"/>
      <c r="AE39" s="1442"/>
      <c r="AF39" s="1442"/>
      <c r="AG39" s="1442"/>
      <c r="AH39" s="1443"/>
      <c r="AI39" s="1743">
        <f>'34. Financing Scoring'!N50</f>
        <v>0</v>
      </c>
      <c r="AJ39" s="1442"/>
      <c r="AK39" s="1442"/>
      <c r="AL39" s="1443"/>
    </row>
    <row r="40" spans="1:38" ht="14.25" customHeight="1" x14ac:dyDescent="0.25">
      <c r="A40" s="1751" t="s">
        <v>1226</v>
      </c>
      <c r="B40" s="1442"/>
      <c r="C40" s="1442"/>
      <c r="D40" s="1442"/>
      <c r="E40" s="1442"/>
      <c r="F40" s="1442"/>
      <c r="G40" s="1442"/>
      <c r="H40" s="1442"/>
      <c r="I40" s="1442"/>
      <c r="J40" s="1442"/>
      <c r="K40" s="1442"/>
      <c r="L40" s="1442"/>
      <c r="M40" s="1442"/>
      <c r="N40" s="1442"/>
      <c r="O40" s="1442"/>
      <c r="P40" s="1442"/>
      <c r="Q40" s="1442"/>
      <c r="R40" s="1442"/>
      <c r="S40" s="1442"/>
      <c r="T40" s="1442"/>
      <c r="U40" s="1442"/>
      <c r="V40" s="1442"/>
      <c r="W40" s="1442"/>
      <c r="X40" s="1442"/>
      <c r="Y40" s="1442"/>
      <c r="Z40" s="1442"/>
      <c r="AA40" s="1442"/>
      <c r="AB40" s="1443"/>
      <c r="AC40" s="1743" t="s">
        <v>1227</v>
      </c>
      <c r="AD40" s="1442"/>
      <c r="AE40" s="1442"/>
      <c r="AF40" s="1442"/>
      <c r="AG40" s="1442"/>
      <c r="AH40" s="1443"/>
      <c r="AI40" s="1743">
        <f>'19. Development Activities II'!AB133</f>
        <v>0</v>
      </c>
      <c r="AJ40" s="1442"/>
      <c r="AK40" s="1442"/>
      <c r="AL40" s="1443"/>
    </row>
    <row r="41" spans="1:38" ht="14.25" customHeight="1" x14ac:dyDescent="0.25">
      <c r="A41" s="1751" t="s">
        <v>1228</v>
      </c>
      <c r="B41" s="1442"/>
      <c r="C41" s="1442"/>
      <c r="D41" s="1442"/>
      <c r="E41" s="1442"/>
      <c r="F41" s="1442"/>
      <c r="G41" s="1442"/>
      <c r="H41" s="1442"/>
      <c r="I41" s="629"/>
      <c r="J41" s="629"/>
      <c r="K41" s="629"/>
      <c r="L41" s="629"/>
      <c r="M41" s="629"/>
      <c r="N41" s="629"/>
      <c r="O41" s="629"/>
      <c r="P41" s="629"/>
      <c r="Q41" s="629"/>
      <c r="R41" s="629"/>
      <c r="S41" s="629"/>
      <c r="T41" s="629"/>
      <c r="U41" s="629"/>
      <c r="V41" s="629"/>
      <c r="W41" s="629"/>
      <c r="X41" s="629"/>
      <c r="Y41" s="629"/>
      <c r="Z41" s="629"/>
      <c r="AA41" s="629"/>
      <c r="AB41" s="630"/>
      <c r="AC41" s="1743" t="s">
        <v>1229</v>
      </c>
      <c r="AD41" s="1442"/>
      <c r="AE41" s="1442"/>
      <c r="AF41" s="1442"/>
      <c r="AG41" s="1442"/>
      <c r="AH41" s="1443"/>
      <c r="AI41" s="1743">
        <f>'19. Development Activities II'!AB151</f>
        <v>0</v>
      </c>
      <c r="AJ41" s="1442"/>
      <c r="AK41" s="1442"/>
      <c r="AL41" s="1443"/>
    </row>
    <row r="42" spans="1:38" ht="14.25" customHeight="1" x14ac:dyDescent="0.25">
      <c r="A42" s="1751" t="s">
        <v>1230</v>
      </c>
      <c r="B42" s="1442"/>
      <c r="C42" s="1442"/>
      <c r="D42" s="1442"/>
      <c r="E42" s="1442"/>
      <c r="F42" s="1442"/>
      <c r="G42" s="1442"/>
      <c r="H42" s="1442"/>
      <c r="I42" s="1442"/>
      <c r="J42" s="1442"/>
      <c r="K42" s="1442"/>
      <c r="L42" s="1442"/>
      <c r="M42" s="1442"/>
      <c r="N42" s="1442"/>
      <c r="O42" s="1442"/>
      <c r="P42" s="1442"/>
      <c r="Q42" s="1442"/>
      <c r="R42" s="1442"/>
      <c r="S42" s="1442"/>
      <c r="T42" s="1442"/>
      <c r="U42" s="1442"/>
      <c r="V42" s="1442"/>
      <c r="W42" s="1442"/>
      <c r="X42" s="1442"/>
      <c r="Y42" s="1442"/>
      <c r="Z42" s="1442"/>
      <c r="AA42" s="1442"/>
      <c r="AB42" s="1443"/>
      <c r="AC42" s="1743" t="s">
        <v>1231</v>
      </c>
      <c r="AD42" s="1442"/>
      <c r="AE42" s="1442"/>
      <c r="AF42" s="1442"/>
      <c r="AG42" s="1442"/>
      <c r="AH42" s="1443"/>
      <c r="AI42" s="1743" t="str">
        <f>'19. Development Activities II'!AB155</f>
        <v>0</v>
      </c>
      <c r="AJ42" s="1442"/>
      <c r="AK42" s="1442"/>
      <c r="AL42" s="1443"/>
    </row>
    <row r="43" spans="1:38" ht="14.25" customHeight="1" x14ac:dyDescent="0.25">
      <c r="A43" s="1751" t="s">
        <v>1232</v>
      </c>
      <c r="B43" s="1442"/>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3"/>
      <c r="AC43" s="1743" t="s">
        <v>1233</v>
      </c>
      <c r="AD43" s="1442"/>
      <c r="AE43" s="1442"/>
      <c r="AF43" s="1442"/>
      <c r="AG43" s="1442"/>
      <c r="AH43" s="1443"/>
      <c r="AI43" s="1743" t="str">
        <f>'19. Development Activities II'!AB159</f>
        <v>0</v>
      </c>
      <c r="AJ43" s="1442"/>
      <c r="AK43" s="1442"/>
      <c r="AL43" s="1443"/>
    </row>
    <row r="44" spans="1:38" ht="14.25" customHeight="1" x14ac:dyDescent="0.25">
      <c r="A44" s="1761" t="s">
        <v>1234</v>
      </c>
      <c r="B44" s="1456"/>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6"/>
      <c r="AB44" s="1456"/>
      <c r="AC44" s="1456"/>
      <c r="AD44" s="1456"/>
      <c r="AE44" s="1456"/>
      <c r="AF44" s="1456"/>
      <c r="AG44" s="1456"/>
      <c r="AH44" s="1476"/>
      <c r="AI44" s="1760">
        <f>AI36+AI37+AI38+AI39+AI40+AI41+AI42+AI43</f>
        <v>0</v>
      </c>
      <c r="AJ44" s="1442"/>
      <c r="AK44" s="1442"/>
      <c r="AL44" s="1443"/>
    </row>
    <row r="45" spans="1:38" ht="14.25" hidden="1"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row>
    <row r="46" spans="1:38" ht="14.25" customHeight="1" x14ac:dyDescent="0.25">
      <c r="A46" s="1762" t="s">
        <v>1235</v>
      </c>
      <c r="B46" s="1442"/>
      <c r="C46" s="1442"/>
      <c r="D46" s="1442"/>
      <c r="E46" s="1442"/>
      <c r="F46" s="1442"/>
      <c r="G46" s="1442"/>
      <c r="H46" s="1442"/>
      <c r="I46" s="1442"/>
      <c r="J46" s="1442"/>
      <c r="K46" s="1442"/>
      <c r="L46" s="1442"/>
      <c r="M46" s="1442"/>
      <c r="N46" s="1442"/>
      <c r="O46" s="1442"/>
      <c r="P46" s="1442"/>
      <c r="Q46" s="1442"/>
      <c r="R46" s="1442"/>
      <c r="S46" s="1442"/>
      <c r="T46" s="1442"/>
      <c r="U46" s="1442"/>
      <c r="V46" s="1442"/>
      <c r="W46" s="1442"/>
      <c r="X46" s="1442"/>
      <c r="Y46" s="1442"/>
      <c r="Z46" s="1442"/>
      <c r="AA46" s="1442"/>
      <c r="AB46" s="1443"/>
      <c r="AC46" s="1743" t="s">
        <v>1236</v>
      </c>
      <c r="AD46" s="1442"/>
      <c r="AE46" s="1442"/>
      <c r="AF46" s="1442"/>
      <c r="AG46" s="1442"/>
      <c r="AH46" s="1443"/>
      <c r="AI46" s="1763"/>
      <c r="AJ46" s="1442"/>
      <c r="AK46" s="1442"/>
      <c r="AL46" s="1443"/>
    </row>
    <row r="47" spans="1:38" ht="14.25" customHeight="1" x14ac:dyDescent="0.25">
      <c r="A47" s="1753" t="s">
        <v>1237</v>
      </c>
      <c r="B47" s="1442"/>
      <c r="C47" s="1442"/>
      <c r="D47" s="1442"/>
      <c r="E47" s="1442"/>
      <c r="F47" s="1442"/>
      <c r="G47" s="1442"/>
      <c r="H47" s="1442"/>
      <c r="I47" s="1442"/>
      <c r="J47" s="1442"/>
      <c r="K47" s="1442"/>
      <c r="L47" s="1442"/>
      <c r="M47" s="1442"/>
      <c r="N47" s="1442"/>
      <c r="O47" s="1442"/>
      <c r="P47" s="1442"/>
      <c r="Q47" s="1442"/>
      <c r="R47" s="1442"/>
      <c r="S47" s="1442"/>
      <c r="T47" s="1442"/>
      <c r="U47" s="1442"/>
      <c r="V47" s="1442"/>
      <c r="W47" s="1442"/>
      <c r="X47" s="1442"/>
      <c r="Y47" s="1442"/>
      <c r="Z47" s="1442"/>
      <c r="AA47" s="1442"/>
      <c r="AB47" s="1442"/>
      <c r="AC47" s="1442"/>
      <c r="AD47" s="1442"/>
      <c r="AE47" s="1442"/>
      <c r="AF47" s="1442"/>
      <c r="AG47" s="1442"/>
      <c r="AH47" s="1443"/>
      <c r="AI47" s="1764">
        <f>AI9+AI21+AI32+AI44</f>
        <v>0</v>
      </c>
      <c r="AJ47" s="1442"/>
      <c r="AK47" s="1442"/>
      <c r="AL47" s="1443"/>
    </row>
    <row r="48" spans="1:38" ht="14.25" customHeight="1" x14ac:dyDescent="0.2"/>
    <row r="49" ht="14.25" customHeight="1" x14ac:dyDescent="0.2"/>
    <row r="50" ht="14.25" customHeight="1" x14ac:dyDescent="0.2"/>
    <row r="51" ht="14.25" customHeight="1" x14ac:dyDescent="0.2"/>
    <row r="52" ht="14.25" customHeight="1" x14ac:dyDescent="0.2"/>
  </sheetData>
  <sheetProtection algorithmName="SHA-512" hashValue="oTYvV/ZV4d7gmTfODWT+4I0bbAx4cb9Q787P2Zu1wV/vlEh9CuBUXchcxWGBLcgLyeHT6dmQnXXcpttMwu8nNg==" saltValue="B82hLc7Fo+8JU8Q7m05Zog==" spinCount="100000" sheet="1" objects="1" scenarios="1"/>
  <mergeCells count="109">
    <mergeCell ref="AC35:AH35"/>
    <mergeCell ref="AI35:AL35"/>
    <mergeCell ref="A31:AB31"/>
    <mergeCell ref="AC31:AH31"/>
    <mergeCell ref="AI31:AL31"/>
    <mergeCell ref="A32:AH32"/>
    <mergeCell ref="AI32:AL32"/>
    <mergeCell ref="A34:AL34"/>
    <mergeCell ref="A35:AB35"/>
    <mergeCell ref="A27:AB27"/>
    <mergeCell ref="AC27:AH27"/>
    <mergeCell ref="AI27:AL27"/>
    <mergeCell ref="AC30:AH30"/>
    <mergeCell ref="AI30:AL30"/>
    <mergeCell ref="A28:AB28"/>
    <mergeCell ref="AC28:AH28"/>
    <mergeCell ref="AI28:AL28"/>
    <mergeCell ref="A29:AB29"/>
    <mergeCell ref="AC29:AH29"/>
    <mergeCell ref="AI29:AL29"/>
    <mergeCell ref="A30:AB30"/>
    <mergeCell ref="A24:AB24"/>
    <mergeCell ref="AC24:AH24"/>
    <mergeCell ref="AI24:AL24"/>
    <mergeCell ref="AC25:AH25"/>
    <mergeCell ref="AI25:AL25"/>
    <mergeCell ref="A25:AB25"/>
    <mergeCell ref="A26:AB26"/>
    <mergeCell ref="AC26:AH26"/>
    <mergeCell ref="AI26:AL26"/>
    <mergeCell ref="A19:AB19"/>
    <mergeCell ref="AC19:AH19"/>
    <mergeCell ref="AI19:AL19"/>
    <mergeCell ref="A20:AB20"/>
    <mergeCell ref="AC20:AH20"/>
    <mergeCell ref="AI20:AL20"/>
    <mergeCell ref="AI21:AL21"/>
    <mergeCell ref="A21:AH21"/>
    <mergeCell ref="A23:AL23"/>
    <mergeCell ref="A44:AH44"/>
    <mergeCell ref="A46:AB46"/>
    <mergeCell ref="AC46:AH46"/>
    <mergeCell ref="AI46:AL46"/>
    <mergeCell ref="A47:AH47"/>
    <mergeCell ref="AI47:AL47"/>
    <mergeCell ref="A42:AB42"/>
    <mergeCell ref="AC42:AH42"/>
    <mergeCell ref="AI42:AL42"/>
    <mergeCell ref="A43:AB43"/>
    <mergeCell ref="AC43:AH43"/>
    <mergeCell ref="AI43:AL43"/>
    <mergeCell ref="AI44:AL44"/>
    <mergeCell ref="AC41:AH41"/>
    <mergeCell ref="AI41:AL41"/>
    <mergeCell ref="A39:AB39"/>
    <mergeCell ref="AC39:AH39"/>
    <mergeCell ref="AI39:AL39"/>
    <mergeCell ref="A40:AB40"/>
    <mergeCell ref="AC40:AH40"/>
    <mergeCell ref="AI40:AL40"/>
    <mergeCell ref="A41:H41"/>
    <mergeCell ref="AC38:AH38"/>
    <mergeCell ref="AI38:AL38"/>
    <mergeCell ref="A36:AB36"/>
    <mergeCell ref="AC36:AH36"/>
    <mergeCell ref="AI36:AL36"/>
    <mergeCell ref="A37:AB37"/>
    <mergeCell ref="AC37:AH37"/>
    <mergeCell ref="AI37:AL37"/>
    <mergeCell ref="A38:AB38"/>
    <mergeCell ref="A15:AB15"/>
    <mergeCell ref="AC15:AH15"/>
    <mergeCell ref="AI15:AL15"/>
    <mergeCell ref="AC18:AH18"/>
    <mergeCell ref="AI18:AL18"/>
    <mergeCell ref="A16:AB16"/>
    <mergeCell ref="AC16:AH16"/>
    <mergeCell ref="AI16:AL16"/>
    <mergeCell ref="A17:AB17"/>
    <mergeCell ref="AC17:AH17"/>
    <mergeCell ref="AI17:AL17"/>
    <mergeCell ref="A18:AB18"/>
    <mergeCell ref="A12:AB12"/>
    <mergeCell ref="AC12:AH12"/>
    <mergeCell ref="AI12:AL12"/>
    <mergeCell ref="AC13:AH13"/>
    <mergeCell ref="AI13:AL13"/>
    <mergeCell ref="A13:AB13"/>
    <mergeCell ref="A14:AB14"/>
    <mergeCell ref="AC14:AH14"/>
    <mergeCell ref="AI14:AL14"/>
    <mergeCell ref="A7:AB7"/>
    <mergeCell ref="AC7:AH7"/>
    <mergeCell ref="AI7:AL7"/>
    <mergeCell ref="A8:AB8"/>
    <mergeCell ref="AC8:AH8"/>
    <mergeCell ref="AI8:AL8"/>
    <mergeCell ref="AI9:AL9"/>
    <mergeCell ref="A9:AH9"/>
    <mergeCell ref="A11:AL11"/>
    <mergeCell ref="AC6:AH6"/>
    <mergeCell ref="AI6:AL6"/>
    <mergeCell ref="A1:AL2"/>
    <mergeCell ref="A3:AL3"/>
    <mergeCell ref="A4:AL4"/>
    <mergeCell ref="A5:AB5"/>
    <mergeCell ref="AC5:AH5"/>
    <mergeCell ref="AI5:AL5"/>
    <mergeCell ref="A6:AB6"/>
  </mergeCells>
  <printOptions horizontalCentered="1"/>
  <pageMargins left="0.7" right="0.7" top="0.75" bottom="0.5" header="0" footer="0"/>
  <pageSetup orientation="portrait" r:id="rId1"/>
  <headerFooter>
    <oddFooter>&amp;R&amp;D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
  <sheetViews>
    <sheetView showGridLines="0" zoomScaleNormal="100" zoomScaleSheetLayoutView="120" workbookViewId="0">
      <selection sqref="A1:AI2"/>
    </sheetView>
  </sheetViews>
  <sheetFormatPr defaultColWidth="12.625" defaultRowHeight="15" customHeight="1" x14ac:dyDescent="0.2"/>
  <cols>
    <col min="1" max="34" width="2.125" customWidth="1"/>
    <col min="35" max="35" width="8.25" customWidth="1"/>
  </cols>
  <sheetData>
    <row r="1" spans="1:35" ht="15" customHeight="1" x14ac:dyDescent="0.2">
      <c r="A1" s="1440" t="s">
        <v>1238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8"/>
    </row>
    <row r="2" spans="1:35" ht="6"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4"/>
    </row>
    <row r="3" spans="1:35" ht="81.75" customHeight="1" x14ac:dyDescent="0.2">
      <c r="A3" s="1774" t="s">
        <v>1239</v>
      </c>
      <c r="B3" s="1442"/>
      <c r="C3" s="1442"/>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row>
    <row r="4" spans="1:35" ht="27" customHeight="1" x14ac:dyDescent="0.2">
      <c r="A4" s="1775" t="s">
        <v>1173</v>
      </c>
      <c r="B4" s="1746"/>
      <c r="C4" s="1746"/>
      <c r="D4" s="1746"/>
      <c r="E4" s="1746"/>
      <c r="F4" s="1746"/>
      <c r="G4" s="1746"/>
      <c r="H4" s="1746"/>
      <c r="I4" s="1746"/>
      <c r="J4" s="1746"/>
      <c r="K4" s="1746"/>
      <c r="L4" s="1746"/>
      <c r="M4" s="1746"/>
      <c r="N4" s="1746"/>
      <c r="O4" s="1746"/>
      <c r="P4" s="1746"/>
      <c r="Q4" s="1746"/>
      <c r="R4" s="1746"/>
      <c r="S4" s="1746"/>
      <c r="T4" s="1746"/>
      <c r="U4" s="1746"/>
      <c r="V4" s="1746"/>
      <c r="W4" s="1746"/>
      <c r="X4" s="1746"/>
      <c r="Y4" s="1746"/>
      <c r="Z4" s="1746"/>
      <c r="AA4" s="1746"/>
      <c r="AB4" s="1750"/>
      <c r="AC4" s="1749" t="s">
        <v>1240</v>
      </c>
      <c r="AD4" s="1746"/>
      <c r="AE4" s="1746"/>
      <c r="AF4" s="1746"/>
      <c r="AG4" s="1746"/>
      <c r="AH4" s="1750"/>
      <c r="AI4" s="631" t="s">
        <v>1175</v>
      </c>
    </row>
    <row r="5" spans="1:35" ht="14.25" customHeight="1" x14ac:dyDescent="0.25">
      <c r="A5" s="1776" t="s">
        <v>1241</v>
      </c>
      <c r="B5" s="1442"/>
      <c r="C5" s="1442"/>
      <c r="D5" s="1442"/>
      <c r="E5" s="1442"/>
      <c r="F5" s="1442"/>
      <c r="G5" s="1442"/>
      <c r="H5" s="1442"/>
      <c r="I5" s="1442"/>
      <c r="J5" s="1442"/>
      <c r="K5" s="1442"/>
      <c r="L5" s="1442"/>
      <c r="M5" s="1442"/>
      <c r="N5" s="1442"/>
      <c r="O5" s="1442"/>
      <c r="P5" s="1442"/>
      <c r="Q5" s="1442"/>
      <c r="R5" s="1442"/>
      <c r="S5" s="1442"/>
      <c r="T5" s="1442"/>
      <c r="U5" s="1442"/>
      <c r="V5" s="1442"/>
      <c r="W5" s="1442"/>
      <c r="X5" s="1442"/>
      <c r="Y5" s="1442"/>
      <c r="Z5" s="1442"/>
      <c r="AA5" s="1442"/>
      <c r="AB5" s="1443"/>
      <c r="AC5" s="1777" t="s">
        <v>1242</v>
      </c>
      <c r="AD5" s="1397"/>
      <c r="AE5" s="1397"/>
      <c r="AF5" s="1397"/>
      <c r="AG5" s="1397"/>
      <c r="AH5" s="1398"/>
      <c r="AI5" s="632"/>
    </row>
    <row r="6" spans="1:35" ht="14.25" customHeight="1" x14ac:dyDescent="0.25">
      <c r="A6" s="1773"/>
      <c r="B6" s="1442"/>
      <c r="C6" s="1442"/>
      <c r="D6" s="1442"/>
      <c r="E6" s="1442"/>
      <c r="F6" s="1442"/>
      <c r="G6" s="1443"/>
      <c r="H6" s="1778" t="s">
        <v>1243</v>
      </c>
      <c r="I6" s="1442"/>
      <c r="J6" s="1442"/>
      <c r="K6" s="1442"/>
      <c r="L6" s="1442"/>
      <c r="M6" s="1442"/>
      <c r="N6" s="1442"/>
      <c r="O6" s="1442"/>
      <c r="P6" s="1442"/>
      <c r="Q6" s="1442"/>
      <c r="R6" s="1442"/>
      <c r="S6" s="1442"/>
      <c r="T6" s="1442"/>
      <c r="U6" s="1442"/>
      <c r="V6" s="1442"/>
      <c r="W6" s="1442"/>
      <c r="X6" s="1442"/>
      <c r="Y6" s="1442"/>
      <c r="Z6" s="1442"/>
      <c r="AA6" s="1442"/>
      <c r="AB6" s="1443"/>
      <c r="AC6" s="1399"/>
      <c r="AD6" s="1400"/>
      <c r="AE6" s="1400"/>
      <c r="AF6" s="1400"/>
      <c r="AG6" s="1400"/>
      <c r="AH6" s="1401"/>
      <c r="AI6" s="633" t="str">
        <f>'19. Development Activities II'!AB38</f>
        <v>0</v>
      </c>
    </row>
    <row r="7" spans="1:35" ht="14.25" customHeight="1" x14ac:dyDescent="0.25">
      <c r="A7" s="1773"/>
      <c r="B7" s="1442"/>
      <c r="C7" s="1442"/>
      <c r="D7" s="1442"/>
      <c r="E7" s="1442"/>
      <c r="F7" s="1442"/>
      <c r="G7" s="1443"/>
      <c r="H7" s="1778" t="s">
        <v>1244</v>
      </c>
      <c r="I7" s="1442"/>
      <c r="J7" s="1442"/>
      <c r="K7" s="1442"/>
      <c r="L7" s="1442"/>
      <c r="M7" s="1442"/>
      <c r="N7" s="1442"/>
      <c r="O7" s="1442"/>
      <c r="P7" s="1442"/>
      <c r="Q7" s="1442"/>
      <c r="R7" s="1442"/>
      <c r="S7" s="1442"/>
      <c r="T7" s="1442"/>
      <c r="U7" s="1442"/>
      <c r="V7" s="1442"/>
      <c r="W7" s="1442"/>
      <c r="X7" s="1442"/>
      <c r="Y7" s="1442"/>
      <c r="Z7" s="1442"/>
      <c r="AA7" s="1442"/>
      <c r="AB7" s="1443"/>
      <c r="AC7" s="1399"/>
      <c r="AD7" s="1400"/>
      <c r="AE7" s="1400"/>
      <c r="AF7" s="1400"/>
      <c r="AG7" s="1400"/>
      <c r="AH7" s="1401"/>
      <c r="AI7" s="633" t="str">
        <f>'19. Development Activities II'!AB36</f>
        <v>0</v>
      </c>
    </row>
    <row r="8" spans="1:35" ht="14.25" customHeight="1" x14ac:dyDescent="0.25">
      <c r="A8" s="1773"/>
      <c r="B8" s="1442"/>
      <c r="C8" s="1442"/>
      <c r="D8" s="1442"/>
      <c r="E8" s="1442"/>
      <c r="F8" s="1442"/>
      <c r="G8" s="1443"/>
      <c r="H8" s="1778" t="s">
        <v>1245</v>
      </c>
      <c r="I8" s="1442"/>
      <c r="J8" s="1442"/>
      <c r="K8" s="1442"/>
      <c r="L8" s="1442"/>
      <c r="M8" s="1442"/>
      <c r="N8" s="1442"/>
      <c r="O8" s="1442"/>
      <c r="P8" s="1442"/>
      <c r="Q8" s="1442"/>
      <c r="R8" s="1442"/>
      <c r="S8" s="1442"/>
      <c r="T8" s="1442"/>
      <c r="U8" s="1442"/>
      <c r="V8" s="1442"/>
      <c r="W8" s="1442"/>
      <c r="X8" s="1442"/>
      <c r="Y8" s="1442"/>
      <c r="Z8" s="1442"/>
      <c r="AA8" s="1442"/>
      <c r="AB8" s="1443"/>
      <c r="AC8" s="1402"/>
      <c r="AD8" s="1403"/>
      <c r="AE8" s="1403"/>
      <c r="AF8" s="1403"/>
      <c r="AG8" s="1403"/>
      <c r="AH8" s="1404"/>
      <c r="AI8" s="633">
        <f>'19. Development Activities II'!AB34</f>
        <v>0</v>
      </c>
    </row>
    <row r="9" spans="1:35" ht="14.25" customHeight="1" x14ac:dyDescent="0.25">
      <c r="A9" s="1751" t="s">
        <v>1186</v>
      </c>
      <c r="B9" s="1442"/>
      <c r="C9" s="1442"/>
      <c r="D9" s="1442"/>
      <c r="E9" s="1442"/>
      <c r="F9" s="1442"/>
      <c r="G9" s="1442"/>
      <c r="H9" s="1442"/>
      <c r="I9" s="1442"/>
      <c r="J9" s="1442"/>
      <c r="K9" s="1442"/>
      <c r="L9" s="1442"/>
      <c r="M9" s="1442"/>
      <c r="N9" s="1442"/>
      <c r="O9" s="1442"/>
      <c r="P9" s="1442"/>
      <c r="Q9" s="1442"/>
      <c r="R9" s="1442"/>
      <c r="S9" s="1442"/>
      <c r="T9" s="1442"/>
      <c r="U9" s="1442"/>
      <c r="V9" s="1442"/>
      <c r="W9" s="1442"/>
      <c r="X9" s="1442"/>
      <c r="Y9" s="1442"/>
      <c r="Z9" s="1442"/>
      <c r="AA9" s="1442"/>
      <c r="AB9" s="1443"/>
      <c r="AC9" s="1743" t="s">
        <v>1246</v>
      </c>
      <c r="AD9" s="1442"/>
      <c r="AE9" s="1442"/>
      <c r="AF9" s="1442"/>
      <c r="AG9" s="1442"/>
      <c r="AH9" s="1443"/>
      <c r="AI9" s="633">
        <f>'19. Development Activities II'!AB30</f>
        <v>0</v>
      </c>
    </row>
    <row r="10" spans="1:35" ht="14.25" customHeight="1" x14ac:dyDescent="0.25">
      <c r="A10" s="1756" t="s">
        <v>1188</v>
      </c>
      <c r="B10" s="1442"/>
      <c r="C10" s="1442"/>
      <c r="D10" s="1442"/>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2"/>
      <c r="AA10" s="1442"/>
      <c r="AB10" s="1443"/>
      <c r="AC10" s="1757" t="s">
        <v>1189</v>
      </c>
      <c r="AD10" s="1442"/>
      <c r="AE10" s="1442"/>
      <c r="AF10" s="1442"/>
      <c r="AG10" s="1442"/>
      <c r="AH10" s="1443"/>
      <c r="AI10" s="634">
        <f>'19. Development Activities II'!AB112</f>
        <v>0</v>
      </c>
    </row>
    <row r="11" spans="1:35" ht="14.25" customHeight="1" x14ac:dyDescent="0.25">
      <c r="A11" s="1756" t="s">
        <v>1190</v>
      </c>
      <c r="B11" s="1442"/>
      <c r="C11" s="1442"/>
      <c r="D11" s="1442"/>
      <c r="E11" s="1442"/>
      <c r="F11" s="1442"/>
      <c r="G11" s="1442"/>
      <c r="H11" s="1442"/>
      <c r="I11" s="1442"/>
      <c r="J11" s="1442"/>
      <c r="K11" s="1442"/>
      <c r="L11" s="1442"/>
      <c r="M11" s="1442"/>
      <c r="N11" s="1442"/>
      <c r="O11" s="1442"/>
      <c r="P11" s="1442"/>
      <c r="Q11" s="1442"/>
      <c r="R11" s="1442"/>
      <c r="S11" s="1442"/>
      <c r="T11" s="1442"/>
      <c r="U11" s="1442"/>
      <c r="V11" s="1442"/>
      <c r="W11" s="1442"/>
      <c r="X11" s="1442"/>
      <c r="Y11" s="1442"/>
      <c r="Z11" s="1442"/>
      <c r="AA11" s="1442"/>
      <c r="AB11" s="1443"/>
      <c r="AC11" s="1757" t="s">
        <v>1191</v>
      </c>
      <c r="AD11" s="1442"/>
      <c r="AE11" s="1442"/>
      <c r="AF11" s="1442"/>
      <c r="AG11" s="1442"/>
      <c r="AH11" s="1443"/>
      <c r="AI11" s="634">
        <f>'9. Site Info Part II'!U55</f>
        <v>0</v>
      </c>
    </row>
    <row r="12" spans="1:35" ht="14.25" customHeight="1" x14ac:dyDescent="0.25">
      <c r="A12" s="1756" t="s">
        <v>1192</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3"/>
      <c r="AC12" s="1757" t="s">
        <v>1193</v>
      </c>
      <c r="AD12" s="1442"/>
      <c r="AE12" s="1442"/>
      <c r="AF12" s="1442"/>
      <c r="AG12" s="1442"/>
      <c r="AH12" s="1443"/>
      <c r="AI12" s="634">
        <f>'9. Site Info Part II'!U91</f>
        <v>0</v>
      </c>
    </row>
    <row r="13" spans="1:35" ht="15.75" customHeight="1" x14ac:dyDescent="0.25">
      <c r="A13" s="1753" t="s">
        <v>1237</v>
      </c>
      <c r="B13" s="1442"/>
      <c r="C13" s="1442"/>
      <c r="D13" s="1442"/>
      <c r="E13" s="1442"/>
      <c r="F13" s="1442"/>
      <c r="G13" s="1442"/>
      <c r="H13" s="1442"/>
      <c r="I13" s="1442"/>
      <c r="J13" s="1442"/>
      <c r="K13" s="1442"/>
      <c r="L13" s="1442"/>
      <c r="M13" s="1442"/>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3"/>
      <c r="AI13" s="635">
        <f>SUM(AI6:AI6:AI12)</f>
        <v>0</v>
      </c>
    </row>
    <row r="14" spans="1:35" ht="14.25" customHeight="1" x14ac:dyDescent="0.25">
      <c r="A14" s="1751" t="s">
        <v>1247</v>
      </c>
      <c r="B14" s="1442"/>
      <c r="C14" s="1442"/>
      <c r="D14" s="1442"/>
      <c r="E14" s="1442"/>
      <c r="F14" s="1442"/>
      <c r="G14" s="1442"/>
      <c r="H14" s="1442"/>
      <c r="I14" s="1442"/>
      <c r="J14" s="1442"/>
      <c r="K14" s="1442"/>
      <c r="L14" s="1442"/>
      <c r="M14" s="1442"/>
      <c r="N14" s="1442"/>
      <c r="O14" s="1442"/>
      <c r="P14" s="1442"/>
      <c r="Q14" s="1442"/>
      <c r="R14" s="1442"/>
      <c r="S14" s="1442"/>
      <c r="T14" s="1442"/>
      <c r="U14" s="1442"/>
      <c r="V14" s="1442"/>
      <c r="W14" s="1442"/>
      <c r="X14" s="1442"/>
      <c r="Y14" s="1442"/>
      <c r="Z14" s="1442"/>
      <c r="AA14" s="1442"/>
      <c r="AB14" s="1443"/>
      <c r="AC14" s="1743" t="s">
        <v>1248</v>
      </c>
      <c r="AD14" s="1442"/>
      <c r="AE14" s="1442"/>
      <c r="AF14" s="1442"/>
      <c r="AG14" s="1442"/>
      <c r="AH14" s="1443"/>
      <c r="AI14" s="636">
        <f>'19. Development Activities II'!B26</f>
        <v>0</v>
      </c>
    </row>
    <row r="15" spans="1:35" ht="14.25" customHeight="1" x14ac:dyDescent="0.2"/>
    <row r="16" spans="1:35" ht="14.25" customHeight="1" x14ac:dyDescent="0.2"/>
    <row r="17" ht="14.25" customHeight="1" x14ac:dyDescent="0.2"/>
  </sheetData>
  <sheetProtection algorithmName="SHA-512" hashValue="S3hpUC86m0yq4ZGEkEkNLfiqWeSNiQNgYghz/1is4qZ5bkONgcCdgoUjYSBVAapfoJCaE60/rn0DbXWcigC9Cw==" saltValue="22iVK/DVDg3jvB4ERTZsaA==" spinCount="100000" sheet="1" objects="1" scenarios="1"/>
  <mergeCells count="23">
    <mergeCell ref="A14:AB14"/>
    <mergeCell ref="AC14:AH14"/>
    <mergeCell ref="H7:AB7"/>
    <mergeCell ref="A8:G8"/>
    <mergeCell ref="H8:AB8"/>
    <mergeCell ref="A9:AB9"/>
    <mergeCell ref="AC9:AH9"/>
    <mergeCell ref="A10:AB10"/>
    <mergeCell ref="AC10:AH10"/>
    <mergeCell ref="A11:AB11"/>
    <mergeCell ref="AC11:AH11"/>
    <mergeCell ref="A12:AB12"/>
    <mergeCell ref="AC12:AH12"/>
    <mergeCell ref="A13:AH13"/>
    <mergeCell ref="A6:G6"/>
    <mergeCell ref="A7:G7"/>
    <mergeCell ref="A1:AI2"/>
    <mergeCell ref="A3:AI3"/>
    <mergeCell ref="A4:AB4"/>
    <mergeCell ref="AC4:AH4"/>
    <mergeCell ref="A5:AB5"/>
    <mergeCell ref="AC5:AH8"/>
    <mergeCell ref="H6:AB6"/>
  </mergeCells>
  <pageMargins left="0.7"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A144"/>
  <sheetViews>
    <sheetView showGridLines="0" topLeftCell="A84" zoomScale="120" zoomScaleNormal="120" zoomScaleSheetLayoutView="100" workbookViewId="0">
      <selection activeCell="J88" sqref="J88:N90"/>
    </sheetView>
  </sheetViews>
  <sheetFormatPr defaultColWidth="12.625" defaultRowHeight="15" customHeight="1" x14ac:dyDescent="0.2"/>
  <cols>
    <col min="1" max="1" width="3" customWidth="1"/>
    <col min="2" max="11" width="3.125" customWidth="1"/>
    <col min="12" max="12" width="5.625" customWidth="1"/>
    <col min="13" max="13" width="4.875" customWidth="1"/>
    <col min="14" max="14" width="3.875" customWidth="1"/>
    <col min="15" max="16" width="4.75" customWidth="1"/>
    <col min="17" max="17" width="7.5" customWidth="1"/>
    <col min="18" max="18" width="3.125" customWidth="1"/>
    <col min="19" max="22" width="2.125" customWidth="1"/>
    <col min="23" max="23" width="5.625" customWidth="1"/>
    <col min="24" max="25" width="3.125" customWidth="1"/>
    <col min="26" max="26" width="3.125" hidden="1" customWidth="1"/>
    <col min="27" max="27" width="3.125" customWidth="1"/>
  </cols>
  <sheetData>
    <row r="1" spans="1:27" ht="19.149999999999999" customHeight="1" thickBot="1" x14ac:dyDescent="0.25">
      <c r="A1" s="1814" t="s">
        <v>80</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6"/>
      <c r="Z1" s="1365"/>
      <c r="AA1" s="1366"/>
    </row>
    <row r="2" spans="1:27" ht="3.6" customHeight="1" thickBot="1" x14ac:dyDescent="0.25">
      <c r="A2" s="1108"/>
      <c r="B2" s="1108"/>
      <c r="C2" s="1108"/>
      <c r="D2" s="1108"/>
      <c r="E2" s="1108"/>
      <c r="F2" s="1108"/>
      <c r="G2" s="1108"/>
      <c r="H2" s="1108"/>
      <c r="I2" s="1108"/>
      <c r="J2" s="1108"/>
      <c r="K2" s="1108"/>
      <c r="L2" s="1108"/>
      <c r="M2" s="1108"/>
      <c r="N2" s="1108"/>
      <c r="O2" s="1108"/>
      <c r="P2" s="1108"/>
      <c r="Q2" s="1108"/>
      <c r="R2" s="1108"/>
      <c r="S2" s="1108"/>
      <c r="T2" s="1108"/>
      <c r="U2" s="1108"/>
      <c r="V2" s="1108"/>
      <c r="W2" s="1108"/>
      <c r="X2" s="1108"/>
      <c r="Y2" s="1108"/>
      <c r="Z2" s="1082"/>
      <c r="AA2" s="1366"/>
    </row>
    <row r="3" spans="1:27" ht="15" customHeight="1" thickBot="1" x14ac:dyDescent="0.25">
      <c r="A3" s="1109"/>
      <c r="B3" s="1817" t="s">
        <v>2900</v>
      </c>
      <c r="C3" s="1817"/>
      <c r="D3" s="1817"/>
      <c r="E3" s="1817"/>
      <c r="F3" s="1817"/>
      <c r="G3" s="1817"/>
      <c r="H3" s="1817"/>
      <c r="I3" s="1817"/>
      <c r="J3" s="1817"/>
      <c r="K3" s="1817"/>
      <c r="L3" s="1817"/>
      <c r="M3" s="1817"/>
      <c r="N3" s="1817"/>
      <c r="O3" s="1817"/>
      <c r="P3" s="1817"/>
      <c r="Q3" s="1109"/>
      <c r="R3" s="1109"/>
      <c r="S3" s="1109"/>
      <c r="T3" s="1109"/>
      <c r="U3" s="1109"/>
      <c r="V3" s="1110" t="s">
        <v>85</v>
      </c>
      <c r="W3" s="1112">
        <f>'6a. Competitive HTC Self Score'!AI47</f>
        <v>0</v>
      </c>
      <c r="X3" s="1111"/>
      <c r="Y3" s="1109"/>
      <c r="Z3" s="1365"/>
      <c r="AA3" s="1368"/>
    </row>
    <row r="4" spans="1:27" ht="15" customHeight="1" thickBot="1" x14ac:dyDescent="0.25">
      <c r="A4" s="31"/>
      <c r="B4" s="1818"/>
      <c r="C4" s="1819"/>
      <c r="D4" s="1819"/>
      <c r="E4" s="1819"/>
      <c r="F4" s="1819"/>
      <c r="G4" s="1819"/>
      <c r="H4" s="1819"/>
      <c r="I4" s="1819"/>
      <c r="J4" s="1819"/>
      <c r="K4" s="1819"/>
      <c r="L4" s="1819"/>
      <c r="M4" s="1819"/>
      <c r="N4" s="1819"/>
      <c r="O4" s="1819"/>
      <c r="P4" s="1820"/>
      <c r="Q4" s="31"/>
      <c r="R4" s="31"/>
      <c r="S4" s="31"/>
      <c r="T4" s="31"/>
      <c r="U4" s="31"/>
      <c r="V4" s="31"/>
      <c r="W4" s="31"/>
      <c r="X4" s="31"/>
      <c r="Y4" s="31"/>
      <c r="Z4" s="1365"/>
      <c r="AA4" s="1368"/>
    </row>
    <row r="5" spans="1:27" ht="15" customHeight="1" thickBot="1" x14ac:dyDescent="0.25">
      <c r="A5" s="68" t="s">
        <v>96</v>
      </c>
      <c r="B5" s="1801" t="s">
        <v>1249</v>
      </c>
      <c r="C5" s="1677"/>
      <c r="D5" s="1677"/>
      <c r="E5" s="1677"/>
      <c r="F5" s="1677"/>
      <c r="G5" s="1677"/>
      <c r="H5" s="1677"/>
      <c r="I5" s="1677"/>
      <c r="J5" s="1677"/>
      <c r="K5" s="1677"/>
      <c r="L5" s="1677"/>
      <c r="M5" s="1677"/>
      <c r="N5" s="1677"/>
      <c r="O5" s="1677"/>
      <c r="P5" s="1677"/>
      <c r="Q5" s="1442"/>
      <c r="R5" s="1442"/>
      <c r="S5" s="1442"/>
      <c r="T5" s="1442"/>
      <c r="U5" s="1442"/>
      <c r="V5" s="1442"/>
      <c r="W5" s="1442"/>
      <c r="X5" s="1442"/>
      <c r="Y5" s="1443"/>
      <c r="Z5" s="1365"/>
      <c r="AA5" s="1369"/>
    </row>
    <row r="6" spans="1:27" ht="4.5" customHeight="1" thickBot="1" x14ac:dyDescent="0.25">
      <c r="A6" s="31"/>
      <c r="B6" s="31"/>
      <c r="C6" s="31"/>
      <c r="D6" s="31"/>
      <c r="E6" s="31"/>
      <c r="F6" s="31"/>
      <c r="G6" s="31"/>
      <c r="H6" s="31"/>
      <c r="I6" s="31"/>
      <c r="J6" s="31"/>
      <c r="K6" s="31"/>
      <c r="L6" s="31"/>
      <c r="M6" s="31"/>
      <c r="N6" s="31"/>
      <c r="O6" s="31"/>
      <c r="P6" s="31"/>
      <c r="Q6" s="31"/>
      <c r="R6" s="31"/>
      <c r="S6" s="31"/>
      <c r="T6" s="31"/>
      <c r="U6" s="31"/>
      <c r="V6" s="31"/>
      <c r="W6" s="31"/>
      <c r="X6" s="31"/>
      <c r="Y6" s="31"/>
      <c r="Z6" s="1365"/>
      <c r="AA6" s="1368"/>
    </row>
    <row r="7" spans="1:27" ht="15" customHeight="1" thickBot="1" x14ac:dyDescent="0.3">
      <c r="A7" s="31"/>
      <c r="B7" s="1802"/>
      <c r="C7" s="1803"/>
      <c r="D7" s="1803"/>
      <c r="E7" s="1803"/>
      <c r="F7" s="1803"/>
      <c r="G7" s="1803"/>
      <c r="H7" s="1803"/>
      <c r="I7" s="1803"/>
      <c r="J7" s="1803"/>
      <c r="K7" s="1803"/>
      <c r="L7" s="1803"/>
      <c r="M7" s="1803"/>
      <c r="N7" s="1803"/>
      <c r="O7" s="1803"/>
      <c r="P7" s="1804"/>
      <c r="Q7" s="87"/>
      <c r="R7" s="1805"/>
      <c r="S7" s="1803"/>
      <c r="T7" s="1803"/>
      <c r="U7" s="1803"/>
      <c r="V7" s="1804"/>
      <c r="W7" s="88" t="s">
        <v>125</v>
      </c>
      <c r="X7" s="1807"/>
      <c r="Y7" s="1808"/>
      <c r="Z7" s="1367" t="str">
        <f>IF(X14&gt;55%,"Yes")</f>
        <v>Yes</v>
      </c>
      <c r="AA7" s="1370"/>
    </row>
    <row r="8" spans="1:27" ht="15" customHeight="1" thickBot="1" x14ac:dyDescent="0.25">
      <c r="A8" s="31"/>
      <c r="B8" s="101" t="s">
        <v>147</v>
      </c>
      <c r="C8" s="102"/>
      <c r="D8" s="102"/>
      <c r="E8" s="102"/>
      <c r="F8" s="102"/>
      <c r="G8" s="102"/>
      <c r="H8" s="102"/>
      <c r="I8" s="102"/>
      <c r="J8" s="102"/>
      <c r="K8" s="102"/>
      <c r="L8" s="31"/>
      <c r="M8" s="102"/>
      <c r="N8" s="102"/>
      <c r="O8" s="102"/>
      <c r="P8" s="31"/>
      <c r="Q8" s="103"/>
      <c r="R8" s="101" t="s">
        <v>148</v>
      </c>
      <c r="S8" s="31"/>
      <c r="T8" s="31"/>
      <c r="U8" s="31"/>
      <c r="V8" s="31"/>
      <c r="W8" s="31"/>
      <c r="X8" s="31"/>
      <c r="Y8" s="31"/>
      <c r="Z8" s="1365"/>
      <c r="AA8" s="1368"/>
    </row>
    <row r="9" spans="1:27" ht="15" customHeight="1" thickBot="1" x14ac:dyDescent="0.25">
      <c r="A9" s="31"/>
      <c r="B9" s="1807"/>
      <c r="C9" s="1808"/>
      <c r="D9" s="120"/>
      <c r="E9" s="1806"/>
      <c r="F9" s="1804"/>
      <c r="G9" s="87"/>
      <c r="H9" s="1802"/>
      <c r="I9" s="1803"/>
      <c r="J9" s="1803"/>
      <c r="K9" s="1803"/>
      <c r="L9" s="1803"/>
      <c r="M9" s="1803"/>
      <c r="N9" s="1804"/>
      <c r="O9" s="31"/>
      <c r="P9" s="1118"/>
      <c r="R9" s="1118"/>
      <c r="S9" s="1520" t="s">
        <v>1250</v>
      </c>
      <c r="T9" s="1400"/>
      <c r="U9" s="1400"/>
      <c r="V9" s="1400"/>
      <c r="W9" s="1400"/>
      <c r="X9" s="1400"/>
      <c r="Y9" s="1400"/>
      <c r="Z9" s="1365"/>
      <c r="AA9" s="1368"/>
    </row>
    <row r="10" spans="1:27" ht="13.5" customHeight="1" x14ac:dyDescent="0.2">
      <c r="A10" s="31"/>
      <c r="B10" s="101" t="s">
        <v>20</v>
      </c>
      <c r="C10" s="101"/>
      <c r="D10" s="101"/>
      <c r="E10" s="101" t="s">
        <v>174</v>
      </c>
      <c r="F10" s="101"/>
      <c r="G10" s="102"/>
      <c r="H10" s="101" t="s">
        <v>175</v>
      </c>
      <c r="I10" s="103"/>
      <c r="J10" s="31"/>
      <c r="K10" s="31"/>
      <c r="L10" s="31"/>
      <c r="M10" s="31"/>
      <c r="N10" s="31"/>
      <c r="O10" s="31"/>
      <c r="P10" s="101" t="s">
        <v>176</v>
      </c>
      <c r="Q10" s="101"/>
      <c r="R10" s="31"/>
      <c r="S10" s="1400"/>
      <c r="T10" s="1400"/>
      <c r="U10" s="1400"/>
      <c r="V10" s="1400"/>
      <c r="W10" s="1400"/>
      <c r="X10" s="1400"/>
      <c r="Y10" s="1400"/>
      <c r="Z10" s="1365"/>
      <c r="AA10" s="1368"/>
    </row>
    <row r="11" spans="1:27" ht="1.9" customHeight="1" thickBot="1" x14ac:dyDescent="0.3">
      <c r="A11" s="31"/>
      <c r="B11" s="101"/>
      <c r="C11" s="101"/>
      <c r="D11" s="101"/>
      <c r="E11" s="101"/>
      <c r="F11" s="101"/>
      <c r="G11" s="102"/>
      <c r="H11" s="101"/>
      <c r="I11" s="103"/>
      <c r="J11" s="31"/>
      <c r="K11" s="31"/>
      <c r="L11" s="31"/>
      <c r="M11" s="31"/>
      <c r="N11" s="31"/>
      <c r="O11" s="31"/>
      <c r="P11" s="101"/>
      <c r="Q11" s="101"/>
      <c r="R11" s="101"/>
      <c r="S11" s="58"/>
      <c r="T11" s="58"/>
      <c r="U11" s="58"/>
      <c r="V11" s="31"/>
      <c r="W11" s="31"/>
      <c r="X11" s="101"/>
      <c r="Y11" s="101"/>
      <c r="Z11" s="1367"/>
      <c r="AA11" s="1368"/>
    </row>
    <row r="12" spans="1:27" ht="15" customHeight="1" thickBot="1" x14ac:dyDescent="0.25">
      <c r="A12" s="178" t="s">
        <v>201</v>
      </c>
      <c r="B12" s="1454" t="s">
        <v>1251</v>
      </c>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3"/>
      <c r="Z12" s="1365"/>
      <c r="AA12" s="1369"/>
    </row>
    <row r="13" spans="1:27" ht="3.6" customHeight="1" thickBot="1"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1365"/>
      <c r="AA13" s="1368"/>
    </row>
    <row r="14" spans="1:27" ht="15" customHeight="1" thickBot="1" x14ac:dyDescent="0.25">
      <c r="A14" s="31"/>
      <c r="B14" s="1802"/>
      <c r="C14" s="1803"/>
      <c r="D14" s="1803"/>
      <c r="E14" s="1804"/>
      <c r="G14" s="31"/>
      <c r="H14" s="31"/>
      <c r="I14" s="1118"/>
      <c r="J14" s="1809" t="s">
        <v>222</v>
      </c>
      <c r="K14" s="1400"/>
      <c r="L14" s="1400"/>
      <c r="M14" s="1400"/>
      <c r="N14" s="1401"/>
      <c r="O14" s="1810" t="str">
        <f>IF($B$14&gt;0,VLOOKUP($B$14,CensusTractInfo!$A$2:$C$5266,3,FALSE),"")</f>
        <v/>
      </c>
      <c r="P14" s="1443"/>
      <c r="Q14" s="638" t="s">
        <v>223</v>
      </c>
      <c r="R14" s="1493" t="str">
        <f>IF($B$14&gt;0,VLOOKUP($B$14,CensusTractInfo!$A$2:$F$5266,4,FALSE),"")</f>
        <v/>
      </c>
      <c r="S14" s="1443"/>
      <c r="T14" s="1489" t="s">
        <v>224</v>
      </c>
      <c r="U14" s="1400"/>
      <c r="V14" s="1400"/>
      <c r="W14" s="1401"/>
      <c r="X14" s="1490" t="str">
        <f>IF($B$14&gt;0,VLOOKUP($B$14,CensusTractInfo!$A$2:$F$5266,5,FALSE),"")</f>
        <v/>
      </c>
      <c r="Y14" s="1443"/>
      <c r="Z14" s="1365"/>
      <c r="AA14" s="1368"/>
    </row>
    <row r="15" spans="1:27" ht="12" customHeight="1" thickBot="1" x14ac:dyDescent="0.3">
      <c r="A15" s="579"/>
      <c r="B15" s="194" t="s">
        <v>233</v>
      </c>
      <c r="C15" s="10"/>
      <c r="D15" s="10"/>
      <c r="E15" s="10"/>
      <c r="F15" s="10"/>
      <c r="G15" s="10"/>
      <c r="H15" s="10"/>
      <c r="I15" s="58" t="s">
        <v>234</v>
      </c>
      <c r="J15" s="10"/>
      <c r="K15" s="10"/>
      <c r="L15" s="639" t="str">
        <f>IF(X14="","",(IF(OR(X14&gt;55,AND(X14&gt;40,B9&lt;11),AND(X14&gt;40,B9=12)),"Yes","")))</f>
        <v/>
      </c>
      <c r="M15" s="1822" t="s">
        <v>1252</v>
      </c>
      <c r="N15" s="1400"/>
      <c r="O15" s="1400"/>
      <c r="P15" s="1400"/>
      <c r="Q15" s="1400"/>
      <c r="R15" s="1400"/>
      <c r="S15" s="1400"/>
      <c r="T15" s="1400"/>
      <c r="U15" s="1400"/>
      <c r="V15" s="1400"/>
      <c r="W15" s="1400"/>
      <c r="X15" s="1400"/>
      <c r="Y15" s="1400"/>
      <c r="Z15" s="1371"/>
      <c r="AA15" s="1371"/>
    </row>
    <row r="16" spans="1:27" ht="11.25" customHeight="1" thickBot="1" x14ac:dyDescent="0.25">
      <c r="A16" s="31"/>
      <c r="B16" s="101"/>
      <c r="C16" s="101"/>
      <c r="D16" s="101"/>
      <c r="E16" s="101"/>
      <c r="F16" s="101"/>
      <c r="G16" s="102"/>
      <c r="H16" s="101"/>
      <c r="I16" s="103"/>
      <c r="J16" s="31"/>
      <c r="K16" s="216"/>
      <c r="L16" s="640"/>
      <c r="M16" s="1403"/>
      <c r="N16" s="1403"/>
      <c r="O16" s="1403"/>
      <c r="P16" s="1403"/>
      <c r="Q16" s="1403"/>
      <c r="R16" s="1403"/>
      <c r="S16" s="1403"/>
      <c r="T16" s="1403"/>
      <c r="U16" s="1403"/>
      <c r="V16" s="1403"/>
      <c r="W16" s="1403"/>
      <c r="X16" s="1403"/>
      <c r="Y16" s="1403"/>
      <c r="Z16" s="1371"/>
      <c r="AA16" s="1371"/>
    </row>
    <row r="17" spans="1:27" ht="15.75" customHeight="1" thickBot="1" x14ac:dyDescent="0.25">
      <c r="A17" s="178" t="s">
        <v>245</v>
      </c>
      <c r="B17" s="1454" t="s">
        <v>1253</v>
      </c>
      <c r="C17" s="1442"/>
      <c r="D17" s="1442"/>
      <c r="E17" s="1442"/>
      <c r="F17" s="1442"/>
      <c r="G17" s="1442"/>
      <c r="H17" s="1442"/>
      <c r="I17" s="1442"/>
      <c r="J17" s="1442"/>
      <c r="K17" s="1442"/>
      <c r="L17" s="1442"/>
      <c r="M17" s="1442"/>
      <c r="N17" s="1442"/>
      <c r="O17" s="1442"/>
      <c r="P17" s="1442"/>
      <c r="Q17" s="1442"/>
      <c r="R17" s="1442"/>
      <c r="S17" s="1442"/>
      <c r="T17" s="1442"/>
      <c r="U17" s="1442"/>
      <c r="V17" s="1442"/>
      <c r="W17" s="1442"/>
      <c r="X17" s="1442"/>
      <c r="Y17" s="1443"/>
      <c r="Z17" s="1365"/>
      <c r="AA17" s="1369"/>
    </row>
    <row r="18" spans="1:27" ht="3.6" customHeight="1" x14ac:dyDescent="0.2">
      <c r="A18" s="178"/>
      <c r="B18" s="31"/>
      <c r="C18" s="227"/>
      <c r="D18" s="31"/>
      <c r="E18" s="58"/>
      <c r="F18" s="58"/>
      <c r="G18" s="58"/>
      <c r="H18" s="58"/>
      <c r="I18" s="58"/>
      <c r="J18" s="58"/>
      <c r="K18" s="58"/>
      <c r="L18" s="58"/>
      <c r="M18" s="58"/>
      <c r="N18" s="58"/>
      <c r="O18" s="58"/>
      <c r="P18" s="58"/>
      <c r="Q18" s="58"/>
      <c r="R18" s="58"/>
      <c r="S18" s="58"/>
      <c r="T18" s="58"/>
      <c r="U18" s="58"/>
      <c r="V18" s="58"/>
      <c r="W18" s="58"/>
      <c r="X18" s="58"/>
      <c r="Y18" s="58"/>
      <c r="Z18" s="1365"/>
      <c r="AA18" s="1369"/>
    </row>
    <row r="19" spans="1:27" ht="15" customHeight="1" thickBot="1" x14ac:dyDescent="0.25">
      <c r="A19" s="178"/>
      <c r="B19" s="102" t="s">
        <v>1254</v>
      </c>
      <c r="C19" s="227"/>
      <c r="D19" s="31"/>
      <c r="E19" s="58"/>
      <c r="F19" s="58"/>
      <c r="G19" s="58"/>
      <c r="H19" s="58"/>
      <c r="I19" s="58"/>
      <c r="J19" s="58"/>
      <c r="K19" s="58"/>
      <c r="L19" s="58"/>
      <c r="M19" s="58"/>
      <c r="N19" s="58"/>
      <c r="O19" s="58"/>
      <c r="P19" s="58"/>
      <c r="Q19" s="58"/>
      <c r="R19" s="58"/>
      <c r="S19" s="58"/>
      <c r="T19" s="58"/>
      <c r="U19" s="58"/>
      <c r="V19" s="58"/>
      <c r="W19" s="58"/>
      <c r="X19" s="58"/>
      <c r="Y19" s="58"/>
      <c r="Z19" s="1365"/>
      <c r="AA19" s="1369"/>
    </row>
    <row r="20" spans="1:27" ht="12.75" customHeight="1" thickBot="1" x14ac:dyDescent="0.25">
      <c r="A20" s="178"/>
      <c r="B20" s="1119"/>
      <c r="C20" s="1511" t="s">
        <v>1255</v>
      </c>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365"/>
      <c r="AA20" s="1371"/>
    </row>
    <row r="21" spans="1:27" ht="12.75" customHeight="1" x14ac:dyDescent="0.2">
      <c r="A21" s="178"/>
      <c r="B21" s="31"/>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365"/>
      <c r="AA21" s="1371"/>
    </row>
    <row r="22" spans="1:27" ht="4.5" customHeight="1" thickBot="1" x14ac:dyDescent="0.25">
      <c r="A22" s="178"/>
      <c r="B22" s="3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1365"/>
      <c r="AA22" s="1371"/>
    </row>
    <row r="23" spans="1:27" ht="12.75" customHeight="1" thickBot="1" x14ac:dyDescent="0.25">
      <c r="A23" s="178"/>
      <c r="B23" s="1119"/>
      <c r="C23" s="1520" t="s">
        <v>1256</v>
      </c>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365"/>
      <c r="AA23" s="1371"/>
    </row>
    <row r="24" spans="1:27" ht="15" customHeight="1" x14ac:dyDescent="0.2">
      <c r="A24" s="178"/>
      <c r="B24" s="31"/>
      <c r="C24" s="1400"/>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365"/>
      <c r="AA24" s="1371"/>
    </row>
    <row r="25" spans="1:27" ht="27.6" customHeight="1" x14ac:dyDescent="0.2">
      <c r="A25" s="178"/>
      <c r="B25" s="31"/>
      <c r="C25" s="1400"/>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365"/>
      <c r="AA25" s="1371"/>
    </row>
    <row r="26" spans="1:27" ht="4.5" customHeight="1" thickBot="1" x14ac:dyDescent="0.3">
      <c r="A26" s="178"/>
      <c r="B26" s="31"/>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1367"/>
      <c r="AA26" s="1371"/>
    </row>
    <row r="27" spans="1:27" ht="12.75" customHeight="1" thickBot="1" x14ac:dyDescent="0.25">
      <c r="A27" s="178"/>
      <c r="B27" s="1119"/>
      <c r="C27" s="1511" t="s">
        <v>1257</v>
      </c>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c r="Z27" s="1365"/>
      <c r="AA27" s="1368"/>
    </row>
    <row r="28" spans="1:27" ht="28.9" customHeight="1" x14ac:dyDescent="0.2">
      <c r="A28" s="178"/>
      <c r="B28" s="81"/>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365"/>
      <c r="AA28" s="1368"/>
    </row>
    <row r="29" spans="1:27" ht="1.9" customHeight="1" thickBot="1" x14ac:dyDescent="0.3">
      <c r="A29" s="178"/>
      <c r="B29" s="81"/>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367"/>
      <c r="AA29" s="1368"/>
    </row>
    <row r="30" spans="1:27" ht="15.75" customHeight="1" thickBot="1" x14ac:dyDescent="0.3">
      <c r="A30" s="178" t="s">
        <v>309</v>
      </c>
      <c r="B30" s="1454" t="s">
        <v>1258</v>
      </c>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3"/>
      <c r="Z30" s="1367"/>
      <c r="AA30" s="1368"/>
    </row>
    <row r="31" spans="1:27" ht="4.5" customHeight="1" thickBot="1" x14ac:dyDescent="0.3">
      <c r="A31" s="178"/>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367"/>
      <c r="AA31" s="1368"/>
    </row>
    <row r="32" spans="1:27" ht="13.5" customHeight="1" thickBot="1" x14ac:dyDescent="0.3">
      <c r="A32" s="31"/>
      <c r="B32" s="1119"/>
      <c r="C32" s="1518" t="s">
        <v>1259</v>
      </c>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367"/>
      <c r="AA32" s="1368"/>
    </row>
    <row r="33" spans="1:27" ht="5.25" customHeight="1" thickBot="1" x14ac:dyDescent="0.3">
      <c r="A33" s="579"/>
      <c r="B33" s="10"/>
      <c r="C33" s="10"/>
      <c r="D33" s="10"/>
      <c r="E33" s="10"/>
      <c r="F33" s="10"/>
      <c r="G33" s="10"/>
      <c r="H33" s="10"/>
      <c r="I33" s="10"/>
      <c r="J33" s="10"/>
      <c r="K33" s="10"/>
      <c r="L33" s="10"/>
      <c r="M33" s="10"/>
      <c r="N33" s="10"/>
      <c r="O33" s="10"/>
      <c r="P33" s="10"/>
      <c r="Q33" s="10"/>
      <c r="R33" s="10"/>
      <c r="S33" s="10"/>
      <c r="T33" s="10"/>
      <c r="U33" s="10"/>
      <c r="V33" s="10"/>
      <c r="W33" s="10"/>
      <c r="X33" s="10"/>
      <c r="Y33" s="10"/>
      <c r="Z33" s="1365"/>
      <c r="AA33" s="1367"/>
    </row>
    <row r="34" spans="1:27" ht="13.5" customHeight="1" thickBot="1" x14ac:dyDescent="0.3">
      <c r="A34" s="31"/>
      <c r="B34" s="1119"/>
      <c r="C34" s="1511" t="s">
        <v>326</v>
      </c>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c r="Z34" s="1367"/>
      <c r="AA34" s="1368"/>
    </row>
    <row r="35" spans="1:27" ht="15" customHeight="1" x14ac:dyDescent="0.25">
      <c r="A35" s="10"/>
      <c r="B35" s="10"/>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367"/>
      <c r="AA35" s="1367"/>
    </row>
    <row r="36" spans="1:27" ht="5.25" customHeight="1" thickBot="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367"/>
      <c r="AA36" s="1367"/>
    </row>
    <row r="37" spans="1:27" ht="13.5" customHeight="1" thickBot="1" x14ac:dyDescent="0.3">
      <c r="A37" s="31"/>
      <c r="B37" s="1119"/>
      <c r="C37" s="1511" t="s">
        <v>1260</v>
      </c>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c r="Z37" s="1367"/>
      <c r="AA37" s="1368"/>
    </row>
    <row r="38" spans="1:27" ht="12.75" customHeight="1" x14ac:dyDescent="0.25">
      <c r="A38" s="579"/>
      <c r="B38" s="10"/>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365"/>
      <c r="AA38" s="1367"/>
    </row>
    <row r="39" spans="1:27" ht="4.5" customHeight="1" thickBot="1" x14ac:dyDescent="0.3">
      <c r="A39" s="10"/>
      <c r="B39" s="10"/>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367"/>
      <c r="AA39" s="1367"/>
    </row>
    <row r="40" spans="1:27" ht="13.5" customHeight="1" thickBot="1" x14ac:dyDescent="0.3">
      <c r="A40" s="31"/>
      <c r="B40" s="1119"/>
      <c r="C40" s="1511" t="s">
        <v>1261</v>
      </c>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367"/>
      <c r="AA40" s="1368"/>
    </row>
    <row r="41" spans="1:27" ht="13.5" customHeight="1" x14ac:dyDescent="0.25">
      <c r="A41" s="31"/>
      <c r="B41" s="81"/>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367"/>
      <c r="AA41" s="1368"/>
    </row>
    <row r="42" spans="1:27" ht="4.5" customHeight="1" x14ac:dyDescent="0.25">
      <c r="A42" s="31"/>
      <c r="B42" s="81"/>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367"/>
      <c r="AA42" s="1368"/>
    </row>
    <row r="43" spans="1:27" ht="15.75" customHeight="1" thickBot="1" x14ac:dyDescent="0.3">
      <c r="A43" s="31"/>
      <c r="B43" s="81"/>
      <c r="C43" s="1812"/>
      <c r="D43" s="1803"/>
      <c r="E43" s="1803"/>
      <c r="F43" s="1803"/>
      <c r="G43" s="1803"/>
      <c r="H43" s="1803"/>
      <c r="I43" s="1803"/>
      <c r="J43" s="1803"/>
      <c r="K43" s="1803"/>
      <c r="L43" s="1803"/>
      <c r="M43" s="1803"/>
      <c r="N43" s="1803"/>
      <c r="O43" s="1803"/>
      <c r="P43" s="1803"/>
      <c r="Q43" s="1803"/>
      <c r="R43" s="1803"/>
      <c r="S43" s="1803"/>
      <c r="T43" s="1803"/>
      <c r="U43" s="1803"/>
      <c r="V43" s="1803"/>
      <c r="W43" s="1803"/>
      <c r="X43" s="1803"/>
      <c r="Y43" s="1804"/>
      <c r="Z43" s="1367"/>
      <c r="AA43" s="1368"/>
    </row>
    <row r="44" spans="1:27" ht="2.4500000000000002" customHeight="1" thickBot="1" x14ac:dyDescent="0.3">
      <c r="A44" s="31"/>
      <c r="B44" s="101"/>
      <c r="C44" s="101"/>
      <c r="D44" s="101"/>
      <c r="E44" s="101"/>
      <c r="F44" s="101"/>
      <c r="G44" s="102"/>
      <c r="H44" s="101"/>
      <c r="I44" s="103"/>
      <c r="J44" s="31"/>
      <c r="K44" s="31"/>
      <c r="L44" s="31"/>
      <c r="M44" s="31"/>
      <c r="N44" s="31"/>
      <c r="O44" s="31"/>
      <c r="P44" s="101"/>
      <c r="Q44" s="101"/>
      <c r="R44" s="101"/>
      <c r="S44" s="58"/>
      <c r="T44" s="58"/>
      <c r="U44" s="58"/>
      <c r="V44" s="31"/>
      <c r="W44" s="31"/>
      <c r="X44" s="101"/>
      <c r="Y44" s="101"/>
      <c r="Z44" s="1367"/>
      <c r="AA44" s="1368"/>
    </row>
    <row r="45" spans="1:27" ht="15.75" customHeight="1" thickBot="1" x14ac:dyDescent="0.3">
      <c r="A45" s="178" t="s">
        <v>374</v>
      </c>
      <c r="B45" s="1454" t="s">
        <v>1262</v>
      </c>
      <c r="C45" s="1442"/>
      <c r="D45" s="1442"/>
      <c r="E45" s="1442"/>
      <c r="F45" s="1442"/>
      <c r="G45" s="1442"/>
      <c r="H45" s="1442"/>
      <c r="I45" s="1442"/>
      <c r="J45" s="1442"/>
      <c r="K45" s="1442"/>
      <c r="L45" s="1442"/>
      <c r="M45" s="1442"/>
      <c r="N45" s="1442"/>
      <c r="O45" s="1442"/>
      <c r="P45" s="1442"/>
      <c r="Q45" s="1442"/>
      <c r="R45" s="1442"/>
      <c r="S45" s="1442"/>
      <c r="T45" s="1442"/>
      <c r="U45" s="1442"/>
      <c r="V45" s="1442"/>
      <c r="W45" s="1442"/>
      <c r="X45" s="1442"/>
      <c r="Y45" s="1443"/>
      <c r="Z45" s="1367"/>
      <c r="AA45" s="1368"/>
    </row>
    <row r="46" spans="1:27" ht="3.6" customHeight="1" thickBot="1" x14ac:dyDescent="0.3">
      <c r="A46" s="31"/>
      <c r="C46" s="308"/>
      <c r="D46" s="179"/>
      <c r="E46" s="179"/>
      <c r="F46" s="179"/>
      <c r="G46" s="179"/>
      <c r="H46" s="179"/>
      <c r="I46" s="179"/>
      <c r="J46" s="179"/>
      <c r="K46" s="179"/>
      <c r="L46" s="179"/>
      <c r="M46" s="179"/>
      <c r="N46" s="179"/>
      <c r="O46" s="179"/>
      <c r="P46" s="179"/>
      <c r="Q46" s="179"/>
      <c r="R46" s="179"/>
      <c r="S46" s="179"/>
      <c r="T46" s="179"/>
      <c r="U46" s="179"/>
      <c r="V46" s="179"/>
      <c r="W46" s="179"/>
      <c r="X46" s="179"/>
      <c r="Y46" s="179"/>
      <c r="Z46" s="1367"/>
      <c r="AA46" s="1368"/>
    </row>
    <row r="47" spans="1:27" ht="13.5" customHeight="1" thickBot="1" x14ac:dyDescent="0.3">
      <c r="A47" s="31"/>
      <c r="B47" s="1119"/>
      <c r="C47" s="1518" t="s">
        <v>383</v>
      </c>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367"/>
      <c r="AA47" s="1368"/>
    </row>
    <row r="48" spans="1:27" ht="6" customHeight="1" thickBot="1" x14ac:dyDescent="0.3">
      <c r="A48" s="31"/>
      <c r="B48" s="10"/>
      <c r="C48" s="308"/>
      <c r="D48" s="179"/>
      <c r="E48" s="179"/>
      <c r="F48" s="179"/>
      <c r="G48" s="179"/>
      <c r="H48" s="179"/>
      <c r="I48" s="179"/>
      <c r="J48" s="179"/>
      <c r="K48" s="179"/>
      <c r="L48" s="179"/>
      <c r="M48" s="179"/>
      <c r="N48" s="179"/>
      <c r="O48" s="179"/>
      <c r="P48" s="179"/>
      <c r="Q48" s="179"/>
      <c r="R48" s="179"/>
      <c r="S48" s="179"/>
      <c r="T48" s="179"/>
      <c r="U48" s="179"/>
      <c r="V48" s="179"/>
      <c r="W48" s="179"/>
      <c r="X48" s="179"/>
      <c r="Y48" s="179"/>
      <c r="Z48" s="1367"/>
      <c r="AA48" s="1368"/>
    </row>
    <row r="49" spans="1:27" ht="13.5" customHeight="1" thickBot="1" x14ac:dyDescent="0.3">
      <c r="A49" s="31"/>
      <c r="B49" s="1119"/>
      <c r="C49" s="1511" t="s">
        <v>389</v>
      </c>
      <c r="D49" s="1400"/>
      <c r="E49" s="1400"/>
      <c r="F49" s="1400"/>
      <c r="G49" s="1400"/>
      <c r="H49" s="1400"/>
      <c r="I49" s="1400"/>
      <c r="J49" s="1400"/>
      <c r="K49" s="1400"/>
      <c r="L49" s="1400"/>
      <c r="M49" s="1400"/>
      <c r="N49" s="1400"/>
      <c r="O49" s="1400"/>
      <c r="P49" s="1400"/>
      <c r="Q49" s="1400"/>
      <c r="R49" s="1400"/>
      <c r="S49" s="1400"/>
      <c r="T49" s="1400"/>
      <c r="U49" s="1400"/>
      <c r="V49" s="1400"/>
      <c r="W49" s="1400"/>
      <c r="X49" s="1400"/>
      <c r="Y49" s="1400"/>
      <c r="Z49" s="1367"/>
      <c r="AA49" s="1368"/>
    </row>
    <row r="50" spans="1:27" ht="13.5" customHeight="1" x14ac:dyDescent="0.25">
      <c r="A50" s="10"/>
      <c r="B50" s="10"/>
      <c r="C50" s="1400"/>
      <c r="D50" s="1400"/>
      <c r="E50" s="1400"/>
      <c r="F50" s="1400"/>
      <c r="G50" s="1400"/>
      <c r="H50" s="1400"/>
      <c r="I50" s="1400"/>
      <c r="J50" s="1400"/>
      <c r="K50" s="1400"/>
      <c r="L50" s="1400"/>
      <c r="M50" s="1400"/>
      <c r="N50" s="1400"/>
      <c r="O50" s="1400"/>
      <c r="P50" s="1400"/>
      <c r="Q50" s="1400"/>
      <c r="R50" s="1400"/>
      <c r="S50" s="1400"/>
      <c r="T50" s="1400"/>
      <c r="U50" s="1400"/>
      <c r="V50" s="1400"/>
      <c r="W50" s="1400"/>
      <c r="X50" s="1400"/>
      <c r="Y50" s="1400"/>
      <c r="Z50" s="1367"/>
      <c r="AA50" s="1367"/>
    </row>
    <row r="51" spans="1:27" ht="6" customHeight="1" thickBot="1" x14ac:dyDescent="0.3">
      <c r="A51" s="31"/>
      <c r="B51" s="10"/>
      <c r="C51" s="308"/>
      <c r="D51" s="179"/>
      <c r="E51" s="179"/>
      <c r="F51" s="179"/>
      <c r="G51" s="179"/>
      <c r="H51" s="179"/>
      <c r="I51" s="179"/>
      <c r="J51" s="179"/>
      <c r="K51" s="179"/>
      <c r="L51" s="179"/>
      <c r="M51" s="179"/>
      <c r="N51" s="179"/>
      <c r="O51" s="179"/>
      <c r="P51" s="179"/>
      <c r="Q51" s="179"/>
      <c r="R51" s="179"/>
      <c r="S51" s="179"/>
      <c r="T51" s="179"/>
      <c r="U51" s="179"/>
      <c r="V51" s="179"/>
      <c r="W51" s="179"/>
      <c r="X51" s="179"/>
      <c r="Y51" s="179"/>
      <c r="Z51" s="1367"/>
      <c r="AA51" s="1368"/>
    </row>
    <row r="52" spans="1:27" ht="13.5" customHeight="1" thickBot="1" x14ac:dyDescent="0.3">
      <c r="A52" s="31"/>
      <c r="B52" s="1119"/>
      <c r="C52" s="1511" t="s">
        <v>1263</v>
      </c>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1400"/>
      <c r="Z52" s="1367"/>
      <c r="AA52" s="1368"/>
    </row>
    <row r="53" spans="1:27" ht="13.5" customHeight="1" x14ac:dyDescent="0.25">
      <c r="A53" s="579"/>
      <c r="B53" s="10"/>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365"/>
      <c r="AA53" s="1367"/>
    </row>
    <row r="54" spans="1:27" ht="15.75" customHeight="1" thickBot="1" x14ac:dyDescent="0.3">
      <c r="A54" s="31"/>
      <c r="B54" s="81"/>
      <c r="C54" s="1812"/>
      <c r="D54" s="1803"/>
      <c r="E54" s="1803"/>
      <c r="F54" s="1803"/>
      <c r="G54" s="1803"/>
      <c r="H54" s="1803"/>
      <c r="I54" s="1803"/>
      <c r="J54" s="1803"/>
      <c r="K54" s="1803"/>
      <c r="L54" s="1803"/>
      <c r="M54" s="1803"/>
      <c r="N54" s="1803"/>
      <c r="O54" s="1803"/>
      <c r="P54" s="1803"/>
      <c r="Q54" s="1803"/>
      <c r="R54" s="1803"/>
      <c r="S54" s="1803"/>
      <c r="T54" s="1803"/>
      <c r="U54" s="1803"/>
      <c r="V54" s="1803"/>
      <c r="W54" s="1803"/>
      <c r="X54" s="1803"/>
      <c r="Y54" s="1804"/>
      <c r="Z54" s="1367"/>
      <c r="AA54" s="1368"/>
    </row>
    <row r="55" spans="1:27" ht="6" customHeight="1" thickBot="1" x14ac:dyDescent="0.3">
      <c r="A55" s="31"/>
      <c r="B55" s="101"/>
      <c r="C55" s="101"/>
      <c r="D55" s="101"/>
      <c r="E55" s="101"/>
      <c r="F55" s="101"/>
      <c r="G55" s="102"/>
      <c r="H55" s="101"/>
      <c r="I55" s="103"/>
      <c r="J55" s="31"/>
      <c r="K55" s="31"/>
      <c r="L55" s="31"/>
      <c r="M55" s="31"/>
      <c r="N55" s="31"/>
      <c r="O55" s="31"/>
      <c r="P55" s="101"/>
      <c r="Q55" s="101"/>
      <c r="R55" s="101"/>
      <c r="S55" s="58"/>
      <c r="T55" s="58"/>
      <c r="U55" s="58"/>
      <c r="V55" s="31"/>
      <c r="W55" s="31"/>
      <c r="X55" s="101"/>
      <c r="Y55" s="101"/>
      <c r="Z55" s="1367"/>
      <c r="AA55" s="1368"/>
    </row>
    <row r="56" spans="1:27" ht="15.75" customHeight="1" thickBot="1" x14ac:dyDescent="0.3">
      <c r="A56" s="178" t="s">
        <v>418</v>
      </c>
      <c r="B56" s="1454" t="s">
        <v>1264</v>
      </c>
      <c r="C56" s="1442"/>
      <c r="D56" s="1442"/>
      <c r="E56" s="1442"/>
      <c r="F56" s="1442"/>
      <c r="G56" s="1442"/>
      <c r="H56" s="1442"/>
      <c r="I56" s="1442"/>
      <c r="J56" s="1442"/>
      <c r="K56" s="1442"/>
      <c r="L56" s="1442"/>
      <c r="M56" s="1442"/>
      <c r="N56" s="1442"/>
      <c r="O56" s="1442"/>
      <c r="P56" s="1442"/>
      <c r="Q56" s="1442"/>
      <c r="R56" s="1442"/>
      <c r="S56" s="1442"/>
      <c r="T56" s="1442"/>
      <c r="U56" s="1442"/>
      <c r="V56" s="1442"/>
      <c r="W56" s="1442"/>
      <c r="X56" s="1442"/>
      <c r="Y56" s="1443"/>
      <c r="Z56" s="1367"/>
      <c r="AA56" s="1368"/>
    </row>
    <row r="57" spans="1:27" ht="6" customHeight="1" thickBot="1" x14ac:dyDescent="0.3">
      <c r="A57" s="31"/>
      <c r="B57" s="10"/>
      <c r="C57" s="308"/>
      <c r="D57" s="179"/>
      <c r="E57" s="179"/>
      <c r="F57" s="179"/>
      <c r="G57" s="179"/>
      <c r="H57" s="179"/>
      <c r="I57" s="179"/>
      <c r="J57" s="179"/>
      <c r="K57" s="179"/>
      <c r="L57" s="179"/>
      <c r="M57" s="179"/>
      <c r="N57" s="179"/>
      <c r="O57" s="179"/>
      <c r="P57" s="179"/>
      <c r="Q57" s="179"/>
      <c r="R57" s="179"/>
      <c r="S57" s="179"/>
      <c r="T57" s="179"/>
      <c r="U57" s="179"/>
      <c r="V57" s="179"/>
      <c r="W57" s="179"/>
      <c r="X57" s="179"/>
      <c r="Y57" s="179"/>
      <c r="Z57" s="1367"/>
      <c r="AA57" s="1368"/>
    </row>
    <row r="58" spans="1:27" ht="13.5" customHeight="1" thickBot="1" x14ac:dyDescent="0.3">
      <c r="A58" s="31"/>
      <c r="B58" s="1119"/>
      <c r="C58" s="1518" t="s">
        <v>427</v>
      </c>
      <c r="D58" s="1400"/>
      <c r="E58" s="1400"/>
      <c r="F58" s="1400"/>
      <c r="G58" s="1400"/>
      <c r="H58" s="1400"/>
      <c r="I58" s="1400"/>
      <c r="J58" s="1400"/>
      <c r="K58" s="1400"/>
      <c r="L58" s="1400"/>
      <c r="M58" s="1400"/>
      <c r="N58" s="1400"/>
      <c r="O58" s="1400"/>
      <c r="P58" s="1400"/>
      <c r="Q58" s="1400"/>
      <c r="R58" s="1400"/>
      <c r="S58" s="241"/>
      <c r="T58" s="241"/>
      <c r="U58" s="241"/>
      <c r="V58" s="241"/>
      <c r="W58" s="241"/>
      <c r="X58" s="241"/>
      <c r="Y58" s="241"/>
      <c r="Z58" s="1367"/>
      <c r="AA58" s="1368"/>
    </row>
    <row r="59" spans="1:27" ht="6" customHeight="1" thickBot="1" x14ac:dyDescent="0.3">
      <c r="A59" s="10"/>
      <c r="B59" s="10"/>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1367"/>
      <c r="AA59" s="1367"/>
    </row>
    <row r="60" spans="1:27" ht="13.5" customHeight="1" thickBot="1" x14ac:dyDescent="0.3">
      <c r="A60" s="31"/>
      <c r="B60" s="1119"/>
      <c r="C60" s="1511" t="s">
        <v>434</v>
      </c>
      <c r="D60" s="1400"/>
      <c r="E60" s="1400"/>
      <c r="F60" s="1400"/>
      <c r="G60" s="1400"/>
      <c r="H60" s="1400"/>
      <c r="I60" s="1400"/>
      <c r="J60" s="1400"/>
      <c r="K60" s="1400"/>
      <c r="L60" s="1400"/>
      <c r="M60" s="1400"/>
      <c r="N60" s="1400"/>
      <c r="O60" s="1400"/>
      <c r="P60" s="1400"/>
      <c r="Q60" s="1400"/>
      <c r="R60" s="1400"/>
      <c r="S60" s="1400"/>
      <c r="T60" s="1400"/>
      <c r="U60" s="1400"/>
      <c r="V60" s="1400"/>
      <c r="W60" s="1400"/>
      <c r="X60" s="1400"/>
      <c r="Y60" s="1400"/>
      <c r="Z60" s="1367"/>
      <c r="AA60" s="1368"/>
    </row>
    <row r="61" spans="1:27" ht="13.5" customHeight="1" x14ac:dyDescent="0.25">
      <c r="A61" s="10"/>
      <c r="B61" s="10"/>
      <c r="C61" s="1400"/>
      <c r="D61" s="1400"/>
      <c r="E61" s="1400"/>
      <c r="F61" s="1400"/>
      <c r="G61" s="1400"/>
      <c r="H61" s="1400"/>
      <c r="I61" s="1400"/>
      <c r="J61" s="1400"/>
      <c r="K61" s="1400"/>
      <c r="L61" s="1400"/>
      <c r="M61" s="1400"/>
      <c r="N61" s="1400"/>
      <c r="O61" s="1400"/>
      <c r="P61" s="1400"/>
      <c r="Q61" s="1400"/>
      <c r="R61" s="1400"/>
      <c r="S61" s="1400"/>
      <c r="T61" s="1400"/>
      <c r="U61" s="1400"/>
      <c r="V61" s="1400"/>
      <c r="W61" s="1400"/>
      <c r="X61" s="1400"/>
      <c r="Y61" s="1400"/>
      <c r="Z61" s="1367"/>
      <c r="AA61" s="1367"/>
    </row>
    <row r="62" spans="1:27" ht="1.1499999999999999" customHeight="1" x14ac:dyDescent="0.25">
      <c r="A62" s="10"/>
      <c r="B62" s="10"/>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367"/>
      <c r="AA62" s="1367"/>
    </row>
    <row r="63" spans="1:27" ht="15.75" customHeight="1" thickBot="1" x14ac:dyDescent="0.3">
      <c r="A63" s="31"/>
      <c r="B63" s="81"/>
      <c r="C63" s="1812"/>
      <c r="D63" s="1803"/>
      <c r="E63" s="1803"/>
      <c r="F63" s="1803"/>
      <c r="G63" s="1803"/>
      <c r="H63" s="1803"/>
      <c r="I63" s="1803"/>
      <c r="J63" s="1803"/>
      <c r="K63" s="1803"/>
      <c r="L63" s="1803"/>
      <c r="M63" s="1803"/>
      <c r="N63" s="1803"/>
      <c r="O63" s="1803"/>
      <c r="P63" s="1803"/>
      <c r="Q63" s="1803"/>
      <c r="R63" s="1803"/>
      <c r="S63" s="1803"/>
      <c r="T63" s="1803"/>
      <c r="U63" s="1803"/>
      <c r="V63" s="1803"/>
      <c r="W63" s="1803"/>
      <c r="X63" s="1803"/>
      <c r="Y63" s="1804"/>
      <c r="Z63" s="1367"/>
      <c r="AA63" s="1368"/>
    </row>
    <row r="64" spans="1:27" ht="6" customHeight="1" thickBot="1" x14ac:dyDescent="0.3">
      <c r="A64" s="31"/>
      <c r="B64" s="101"/>
      <c r="C64" s="101"/>
      <c r="D64" s="101"/>
      <c r="E64" s="101"/>
      <c r="F64" s="101"/>
      <c r="G64" s="102"/>
      <c r="H64" s="101"/>
      <c r="I64" s="103"/>
      <c r="J64" s="31"/>
      <c r="K64" s="31"/>
      <c r="L64" s="31"/>
      <c r="M64" s="31"/>
      <c r="N64" s="31"/>
      <c r="O64" s="31"/>
      <c r="P64" s="101"/>
      <c r="Q64" s="101"/>
      <c r="R64" s="101"/>
      <c r="S64" s="58"/>
      <c r="T64" s="58"/>
      <c r="U64" s="58"/>
      <c r="V64" s="31"/>
      <c r="W64" s="31"/>
      <c r="X64" s="101"/>
      <c r="Y64" s="101"/>
      <c r="Z64" s="1367"/>
      <c r="AA64" s="1368"/>
    </row>
    <row r="65" spans="1:27" ht="15" customHeight="1" thickBot="1" x14ac:dyDescent="0.25">
      <c r="A65" s="68" t="s">
        <v>457</v>
      </c>
      <c r="B65" s="1454" t="s">
        <v>1265</v>
      </c>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3"/>
      <c r="Z65" s="1365"/>
      <c r="AA65" s="1369"/>
    </row>
    <row r="66" spans="1:27" ht="5.25" customHeight="1" thickBot="1" x14ac:dyDescent="0.25">
      <c r="A66" s="68"/>
      <c r="B66" s="31"/>
      <c r="C66" s="31"/>
      <c r="D66" s="31"/>
      <c r="E66" s="31"/>
      <c r="F66" s="31"/>
      <c r="G66" s="31"/>
      <c r="H66" s="31"/>
      <c r="I66" s="31"/>
      <c r="J66" s="31"/>
      <c r="K66" s="31"/>
      <c r="L66" s="31"/>
      <c r="M66" s="31"/>
      <c r="N66" s="31"/>
      <c r="O66" s="31"/>
      <c r="P66" s="31"/>
      <c r="Q66" s="31"/>
      <c r="R66" s="31"/>
      <c r="S66" s="31"/>
      <c r="T66" s="31"/>
      <c r="U66" s="31"/>
      <c r="V66" s="31"/>
      <c r="W66" s="31"/>
      <c r="X66" s="31"/>
      <c r="Y66" s="31"/>
      <c r="Z66" s="1365"/>
      <c r="AA66" s="1368"/>
    </row>
    <row r="67" spans="1:27" ht="15" customHeight="1" thickBot="1" x14ac:dyDescent="0.25">
      <c r="A67" s="68"/>
      <c r="B67" s="58" t="s">
        <v>464</v>
      </c>
      <c r="C67" s="31"/>
      <c r="D67" s="31"/>
      <c r="E67" s="31"/>
      <c r="F67" s="31"/>
      <c r="G67" s="31"/>
      <c r="H67" s="31"/>
      <c r="I67" s="31"/>
      <c r="J67" s="31"/>
      <c r="K67" s="31"/>
      <c r="L67" s="1120"/>
      <c r="M67" s="31"/>
      <c r="N67" s="120"/>
      <c r="O67" s="31"/>
      <c r="P67" s="31"/>
      <c r="Q67" s="104" t="s">
        <v>465</v>
      </c>
      <c r="R67" s="1821"/>
      <c r="S67" s="1803"/>
      <c r="T67" s="1803"/>
      <c r="U67" s="1803"/>
      <c r="V67" s="1803"/>
      <c r="W67" s="1803"/>
      <c r="X67" s="1803"/>
      <c r="Y67" s="1804"/>
      <c r="Z67" s="1365"/>
      <c r="AA67" s="1368"/>
    </row>
    <row r="68" spans="1:27" ht="4.5" customHeight="1" thickBot="1" x14ac:dyDescent="0.25">
      <c r="A68" s="68"/>
      <c r="B68" s="31"/>
      <c r="C68" s="31"/>
      <c r="D68" s="31"/>
      <c r="E68" s="31"/>
      <c r="F68" s="31"/>
      <c r="G68" s="31"/>
      <c r="H68" s="31"/>
      <c r="I68" s="31"/>
      <c r="J68" s="31"/>
      <c r="K68" s="31"/>
      <c r="L68" s="31"/>
      <c r="M68" s="31"/>
      <c r="N68" s="31"/>
      <c r="O68" s="31"/>
      <c r="P68" s="31"/>
      <c r="Q68" s="31"/>
      <c r="R68" s="31"/>
      <c r="S68" s="31"/>
      <c r="T68" s="31"/>
      <c r="U68" s="31"/>
      <c r="V68" s="31"/>
      <c r="W68" s="31"/>
      <c r="X68" s="31"/>
      <c r="Y68" s="31"/>
      <c r="Z68" s="1365"/>
      <c r="AA68" s="1368"/>
    </row>
    <row r="69" spans="1:27" ht="15" customHeight="1" thickBot="1" x14ac:dyDescent="0.25">
      <c r="A69" s="31"/>
      <c r="B69" s="58" t="s">
        <v>469</v>
      </c>
      <c r="C69" s="58"/>
      <c r="D69" s="58"/>
      <c r="E69" s="58"/>
      <c r="F69" s="58"/>
      <c r="G69" s="31"/>
      <c r="H69" s="1813"/>
      <c r="I69" s="1804"/>
      <c r="J69" s="120"/>
      <c r="K69" s="31"/>
      <c r="L69" s="31"/>
      <c r="M69" s="31"/>
      <c r="N69" s="31"/>
      <c r="O69" s="120"/>
      <c r="P69" s="31"/>
      <c r="Q69" s="31"/>
      <c r="R69" s="120"/>
      <c r="S69" s="120"/>
      <c r="T69" s="120"/>
      <c r="U69" s="31"/>
      <c r="V69" s="31"/>
      <c r="W69" s="104" t="s">
        <v>470</v>
      </c>
      <c r="X69" s="1811"/>
      <c r="Y69" s="1808"/>
      <c r="Z69" s="1365"/>
      <c r="AA69" s="1368"/>
    </row>
    <row r="70" spans="1:27" ht="5.25" customHeight="1" x14ac:dyDescent="0.2">
      <c r="A70" s="31"/>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1365"/>
      <c r="AA70" s="1368"/>
    </row>
    <row r="71" spans="1:27" ht="15" customHeight="1" x14ac:dyDescent="0.25">
      <c r="A71" s="31"/>
      <c r="B71" s="228" t="s">
        <v>478</v>
      </c>
      <c r="C71" s="228"/>
      <c r="D71" s="228"/>
      <c r="E71" s="228"/>
      <c r="F71" s="228"/>
      <c r="G71" s="385" t="s">
        <v>1266</v>
      </c>
      <c r="H71" s="385"/>
      <c r="I71" s="385"/>
      <c r="J71" s="385"/>
      <c r="K71" s="385"/>
      <c r="L71" s="385"/>
      <c r="M71" s="385"/>
      <c r="N71" s="385"/>
      <c r="O71" s="385"/>
      <c r="P71" s="385"/>
      <c r="Q71" s="385"/>
      <c r="R71" s="385"/>
      <c r="S71" s="385"/>
      <c r="T71" s="385"/>
      <c r="U71" s="385"/>
      <c r="V71" s="385"/>
      <c r="W71" s="385"/>
      <c r="X71" s="385"/>
      <c r="Y71" s="385"/>
      <c r="Z71" s="1367"/>
      <c r="AA71" s="1368"/>
    </row>
    <row r="72" spans="1:27" ht="4.5" customHeight="1" thickBot="1" x14ac:dyDescent="0.3">
      <c r="A72" s="31"/>
      <c r="B72" s="228"/>
      <c r="C72" s="228"/>
      <c r="D72" s="228"/>
      <c r="E72" s="228"/>
      <c r="F72" s="228"/>
      <c r="G72" s="385"/>
      <c r="H72" s="385"/>
      <c r="I72" s="385"/>
      <c r="J72" s="385"/>
      <c r="K72" s="385"/>
      <c r="L72" s="385"/>
      <c r="M72" s="385"/>
      <c r="N72" s="385"/>
      <c r="O72" s="385"/>
      <c r="P72" s="385"/>
      <c r="Q72" s="385"/>
      <c r="R72" s="385"/>
      <c r="S72" s="385"/>
      <c r="T72" s="385"/>
      <c r="U72" s="385"/>
      <c r="V72" s="385"/>
      <c r="W72" s="385"/>
      <c r="X72" s="385"/>
      <c r="Y72" s="385"/>
      <c r="Z72" s="1367"/>
      <c r="AA72" s="1368"/>
    </row>
    <row r="73" spans="1:27" ht="15" customHeight="1" thickBot="1" x14ac:dyDescent="0.3">
      <c r="A73" s="579"/>
      <c r="B73" s="10"/>
      <c r="C73" s="1782"/>
      <c r="D73" s="1783"/>
      <c r="E73" s="1783"/>
      <c r="F73" s="1783"/>
      <c r="G73" s="1783"/>
      <c r="H73" s="1783"/>
      <c r="I73" s="1783"/>
      <c r="J73" s="1784"/>
      <c r="K73" s="10"/>
      <c r="L73" s="10"/>
      <c r="M73" s="10"/>
      <c r="N73" s="10"/>
      <c r="O73" s="10"/>
      <c r="P73" s="10"/>
      <c r="Q73" s="10"/>
      <c r="R73" s="10"/>
      <c r="S73" s="10"/>
      <c r="T73" s="10"/>
      <c r="U73" s="10"/>
      <c r="V73" s="10"/>
      <c r="W73" s="10"/>
      <c r="X73" s="10"/>
      <c r="Y73" s="10"/>
      <c r="Z73" s="1365"/>
      <c r="AA73" s="1367"/>
    </row>
    <row r="74" spans="1:27" ht="6" customHeight="1" thickBot="1" x14ac:dyDescent="0.3">
      <c r="A74" s="31"/>
      <c r="B74" s="228"/>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1367"/>
      <c r="AA74" s="1368"/>
    </row>
    <row r="75" spans="1:27" ht="15" customHeight="1" thickBot="1" x14ac:dyDescent="0.25">
      <c r="A75" s="178" t="s">
        <v>497</v>
      </c>
      <c r="B75" s="1605" t="s">
        <v>1267</v>
      </c>
      <c r="C75" s="1442"/>
      <c r="D75" s="1442"/>
      <c r="E75" s="1442"/>
      <c r="F75" s="1442"/>
      <c r="G75" s="1442"/>
      <c r="H75" s="1442"/>
      <c r="I75" s="1442"/>
      <c r="J75" s="1442"/>
      <c r="K75" s="1442"/>
      <c r="L75" s="1442"/>
      <c r="M75" s="1442"/>
      <c r="N75" s="1442"/>
      <c r="O75" s="1442"/>
      <c r="P75" s="1442"/>
      <c r="Q75" s="1442"/>
      <c r="R75" s="1442"/>
      <c r="S75" s="1442"/>
      <c r="T75" s="1442"/>
      <c r="U75" s="1442"/>
      <c r="V75" s="1442"/>
      <c r="W75" s="1442"/>
      <c r="X75" s="1442"/>
      <c r="Y75" s="1443"/>
      <c r="Z75" s="1365"/>
      <c r="AA75" s="1368"/>
    </row>
    <row r="76" spans="1:27" ht="15" customHeight="1" x14ac:dyDescent="0.25">
      <c r="A76" s="31"/>
      <c r="B76" s="58" t="s">
        <v>505</v>
      </c>
      <c r="C76" s="58"/>
      <c r="D76" s="58"/>
      <c r="E76" s="58"/>
      <c r="F76" s="58"/>
      <c r="G76" s="58"/>
      <c r="H76" s="58"/>
      <c r="I76" s="58"/>
      <c r="J76" s="10"/>
      <c r="K76" s="10"/>
      <c r="L76" s="241"/>
      <c r="M76" s="241"/>
      <c r="N76" s="241"/>
      <c r="O76" s="241"/>
      <c r="P76" s="241"/>
      <c r="Q76" s="241"/>
      <c r="R76" s="241"/>
      <c r="S76" s="241"/>
      <c r="T76" s="241"/>
      <c r="U76" s="241"/>
      <c r="V76" s="241"/>
      <c r="W76" s="241"/>
      <c r="X76" s="241"/>
      <c r="Y76" s="241"/>
      <c r="Z76" s="1365"/>
      <c r="AA76" s="1368"/>
    </row>
    <row r="77" spans="1:27" ht="4.5" customHeight="1" thickBot="1" x14ac:dyDescent="0.3">
      <c r="A77" s="31"/>
      <c r="B77" s="10"/>
      <c r="C77" s="10"/>
      <c r="D77" s="10"/>
      <c r="E77" s="10"/>
      <c r="F77" s="10"/>
      <c r="G77" s="10"/>
      <c r="H77" s="10"/>
      <c r="I77" s="10"/>
      <c r="J77" s="10"/>
      <c r="K77" s="10"/>
      <c r="L77" s="31"/>
      <c r="M77" s="31"/>
      <c r="N77" s="31"/>
      <c r="O77" s="31"/>
      <c r="P77" s="31"/>
      <c r="Q77" s="31"/>
      <c r="R77" s="31"/>
      <c r="S77" s="419"/>
      <c r="T77" s="58"/>
      <c r="U77" s="31"/>
      <c r="V77" s="31"/>
      <c r="W77" s="31"/>
      <c r="X77" s="31"/>
      <c r="Y77" s="31"/>
      <c r="Z77" s="1365"/>
      <c r="AA77" s="1368"/>
    </row>
    <row r="78" spans="1:27" ht="15" customHeight="1" thickBot="1" x14ac:dyDescent="0.3">
      <c r="A78" s="31"/>
      <c r="B78" s="1121"/>
      <c r="C78" s="10"/>
      <c r="D78" s="1511" t="s">
        <v>1268</v>
      </c>
      <c r="E78" s="1400"/>
      <c r="F78" s="1400"/>
      <c r="G78" s="1400"/>
      <c r="H78" s="1400"/>
      <c r="I78" s="1400"/>
      <c r="J78" s="1400"/>
      <c r="K78" s="1400"/>
      <c r="L78" s="1400"/>
      <c r="M78" s="1400"/>
      <c r="N78" s="1400"/>
      <c r="O78" s="1400"/>
      <c r="P78" s="1400"/>
      <c r="Q78" s="1400"/>
      <c r="R78" s="1400"/>
      <c r="S78" s="1400"/>
      <c r="T78" s="1400"/>
      <c r="U78" s="1400"/>
      <c r="V78" s="1400"/>
      <c r="W78" s="1400"/>
      <c r="X78" s="1400"/>
      <c r="Y78" s="1400"/>
      <c r="Z78" s="1367"/>
      <c r="AA78" s="1368"/>
    </row>
    <row r="79" spans="1:27" ht="11.25" customHeight="1" x14ac:dyDescent="0.25">
      <c r="A79" s="31"/>
      <c r="B79" s="10"/>
      <c r="C79" s="10"/>
      <c r="D79" s="1400"/>
      <c r="E79" s="1400"/>
      <c r="F79" s="1400"/>
      <c r="G79" s="1400"/>
      <c r="H79" s="1400"/>
      <c r="I79" s="1400"/>
      <c r="J79" s="1400"/>
      <c r="K79" s="1400"/>
      <c r="L79" s="1400"/>
      <c r="M79" s="1400"/>
      <c r="N79" s="1400"/>
      <c r="O79" s="1400"/>
      <c r="P79" s="1400"/>
      <c r="Q79" s="1400"/>
      <c r="R79" s="1400"/>
      <c r="S79" s="1400"/>
      <c r="T79" s="1400"/>
      <c r="U79" s="1400"/>
      <c r="V79" s="1400"/>
      <c r="W79" s="1400"/>
      <c r="X79" s="1400"/>
      <c r="Y79" s="1400"/>
      <c r="Z79" s="1367"/>
      <c r="AA79" s="1368"/>
    </row>
    <row r="80" spans="1:27" ht="4.5" customHeight="1" thickBot="1" x14ac:dyDescent="0.3">
      <c r="A80" s="31"/>
      <c r="B80" s="10"/>
      <c r="C80" s="10"/>
      <c r="D80" s="433"/>
      <c r="E80" s="433"/>
      <c r="F80" s="433"/>
      <c r="G80" s="433"/>
      <c r="H80" s="433"/>
      <c r="I80" s="433"/>
      <c r="J80" s="433"/>
      <c r="K80" s="433"/>
      <c r="L80" s="31"/>
      <c r="M80" s="10"/>
      <c r="N80" s="10"/>
      <c r="O80" s="10"/>
      <c r="P80" s="31"/>
      <c r="Q80" s="31"/>
      <c r="R80" s="31"/>
      <c r="S80" s="434"/>
      <c r="T80" s="31"/>
      <c r="U80" s="31"/>
      <c r="V80" s="31"/>
      <c r="W80" s="31"/>
      <c r="X80" s="31"/>
      <c r="Y80" s="31"/>
      <c r="Z80" s="1367"/>
      <c r="AA80" s="1368"/>
    </row>
    <row r="81" spans="1:27" ht="15" customHeight="1" thickBot="1" x14ac:dyDescent="0.3">
      <c r="A81" s="31"/>
      <c r="B81" s="1121"/>
      <c r="C81" s="10"/>
      <c r="D81" s="1609" t="s">
        <v>1269</v>
      </c>
      <c r="E81" s="1400"/>
      <c r="F81" s="1400"/>
      <c r="G81" s="1400"/>
      <c r="H81" s="1400"/>
      <c r="I81" s="1400"/>
      <c r="J81" s="1400"/>
      <c r="K81" s="1400"/>
      <c r="L81" s="1400"/>
      <c r="M81" s="1400"/>
      <c r="N81" s="1400"/>
      <c r="O81" s="1400"/>
      <c r="P81" s="1400"/>
      <c r="Q81" s="1400"/>
      <c r="R81" s="1400"/>
      <c r="S81" s="1400"/>
      <c r="T81" s="1400"/>
      <c r="U81" s="1400"/>
      <c r="V81" s="1400"/>
      <c r="W81" s="1400"/>
      <c r="X81" s="1400"/>
      <c r="Y81" s="1400"/>
      <c r="Z81" s="1367"/>
      <c r="AA81" s="1368"/>
    </row>
    <row r="82" spans="1:27" ht="15" customHeight="1" x14ac:dyDescent="0.25">
      <c r="A82" s="10"/>
      <c r="B82" s="10"/>
      <c r="C82" s="10"/>
      <c r="D82" s="1400"/>
      <c r="E82" s="1400"/>
      <c r="F82" s="1400"/>
      <c r="G82" s="1400"/>
      <c r="H82" s="1400"/>
      <c r="I82" s="1400"/>
      <c r="J82" s="1400"/>
      <c r="K82" s="1400"/>
      <c r="L82" s="1400"/>
      <c r="M82" s="1400"/>
      <c r="N82" s="1400"/>
      <c r="O82" s="1400"/>
      <c r="P82" s="1400"/>
      <c r="Q82" s="1400"/>
      <c r="R82" s="1400"/>
      <c r="S82" s="1400"/>
      <c r="T82" s="1400"/>
      <c r="U82" s="1400"/>
      <c r="V82" s="1400"/>
      <c r="W82" s="1400"/>
      <c r="X82" s="1400"/>
      <c r="Y82" s="1400"/>
      <c r="Z82" s="1367"/>
      <c r="AA82" s="1368"/>
    </row>
    <row r="83" spans="1:27" ht="10.5" customHeight="1" x14ac:dyDescent="0.25">
      <c r="A83" s="10"/>
      <c r="B83" s="10"/>
      <c r="C83" s="10"/>
      <c r="D83" s="1400"/>
      <c r="E83" s="1400"/>
      <c r="F83" s="1400"/>
      <c r="G83" s="1400"/>
      <c r="H83" s="1400"/>
      <c r="I83" s="1400"/>
      <c r="J83" s="1400"/>
      <c r="K83" s="1400"/>
      <c r="L83" s="1400"/>
      <c r="M83" s="1400"/>
      <c r="N83" s="1400"/>
      <c r="O83" s="1400"/>
      <c r="P83" s="1400"/>
      <c r="Q83" s="1400"/>
      <c r="R83" s="1400"/>
      <c r="S83" s="1400"/>
      <c r="T83" s="1400"/>
      <c r="U83" s="1400"/>
      <c r="V83" s="1400"/>
      <c r="W83" s="1400"/>
      <c r="X83" s="1400"/>
      <c r="Y83" s="1400"/>
      <c r="Z83" s="1367"/>
      <c r="AA83" s="1370"/>
    </row>
    <row r="84" spans="1:27" ht="4.5" customHeight="1" thickBot="1" x14ac:dyDescent="0.3">
      <c r="A84" s="10"/>
      <c r="B84" s="10"/>
      <c r="C84" s="10"/>
      <c r="D84" s="390"/>
      <c r="E84" s="390"/>
      <c r="F84" s="390"/>
      <c r="G84" s="390"/>
      <c r="H84" s="390"/>
      <c r="I84" s="390"/>
      <c r="J84" s="390"/>
      <c r="K84" s="390"/>
      <c r="L84" s="10"/>
      <c r="M84" s="10"/>
      <c r="N84" s="10"/>
      <c r="O84" s="10"/>
      <c r="P84" s="31"/>
      <c r="Q84" s="31"/>
      <c r="R84" s="454"/>
      <c r="S84" s="454"/>
      <c r="T84" s="454"/>
      <c r="U84" s="454"/>
      <c r="V84" s="454"/>
      <c r="W84" s="454"/>
      <c r="X84" s="454"/>
      <c r="Y84" s="454"/>
      <c r="Z84" s="1367"/>
      <c r="AA84" s="1372"/>
    </row>
    <row r="85" spans="1:27" ht="15.75" customHeight="1" thickBot="1" x14ac:dyDescent="0.3">
      <c r="A85" s="456" t="s">
        <v>546</v>
      </c>
      <c r="B85" s="1454" t="s">
        <v>1270</v>
      </c>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3"/>
      <c r="Z85" s="1367"/>
      <c r="AA85" s="1367"/>
    </row>
    <row r="86" spans="1:27" ht="4.5" customHeight="1" x14ac:dyDescent="0.25">
      <c r="A86" s="68"/>
      <c r="B86" s="31"/>
      <c r="C86" s="31"/>
      <c r="D86" s="31"/>
      <c r="E86" s="31"/>
      <c r="F86" s="31"/>
      <c r="G86" s="31"/>
      <c r="H86" s="31"/>
      <c r="I86" s="31"/>
      <c r="J86" s="31"/>
      <c r="K86" s="31"/>
      <c r="L86" s="31"/>
      <c r="M86" s="31"/>
      <c r="N86" s="31"/>
      <c r="O86" s="31"/>
      <c r="P86" s="31"/>
      <c r="Q86" s="31"/>
      <c r="R86" s="31"/>
      <c r="S86" s="31"/>
      <c r="T86" s="31"/>
      <c r="U86" s="31"/>
      <c r="V86" s="31"/>
      <c r="W86" s="31"/>
      <c r="X86" s="10"/>
      <c r="Y86" s="10"/>
      <c r="Z86" s="1367"/>
      <c r="AA86" s="1367"/>
    </row>
    <row r="87" spans="1:27" ht="11.25" customHeight="1" thickBot="1" x14ac:dyDescent="0.3">
      <c r="A87" s="68"/>
      <c r="B87" s="31" t="s">
        <v>557</v>
      </c>
      <c r="C87" s="31"/>
      <c r="D87" s="31"/>
      <c r="E87" s="31"/>
      <c r="F87" s="31"/>
      <c r="G87" s="31"/>
      <c r="H87" s="31"/>
      <c r="I87" s="31"/>
      <c r="J87" s="31"/>
      <c r="K87" s="31"/>
      <c r="L87" s="31"/>
      <c r="M87" s="31"/>
      <c r="N87" s="31"/>
      <c r="O87" s="31"/>
      <c r="P87" s="31"/>
      <c r="Q87" s="31"/>
      <c r="R87" s="31"/>
      <c r="S87" s="31"/>
      <c r="T87" s="31"/>
      <c r="U87" s="31"/>
      <c r="V87" s="31"/>
      <c r="W87" s="31"/>
      <c r="X87" s="10"/>
      <c r="Y87" s="10"/>
      <c r="Z87" s="1367"/>
      <c r="AA87" s="1367"/>
    </row>
    <row r="88" spans="1:27" ht="15" customHeight="1" thickBot="1" x14ac:dyDescent="0.3">
      <c r="A88" s="178"/>
      <c r="B88" s="1651" t="s">
        <v>561</v>
      </c>
      <c r="C88" s="1397"/>
      <c r="D88" s="1397"/>
      <c r="E88" s="1397"/>
      <c r="F88" s="1397"/>
      <c r="G88" s="1397"/>
      <c r="H88" s="1397"/>
      <c r="I88" s="1398"/>
      <c r="J88" s="1793" t="s">
        <v>1271</v>
      </c>
      <c r="K88" s="1397"/>
      <c r="L88" s="1397"/>
      <c r="M88" s="1397"/>
      <c r="N88" s="1398"/>
      <c r="O88" s="1669" t="s">
        <v>563</v>
      </c>
      <c r="P88" s="1442"/>
      <c r="Q88" s="1443"/>
      <c r="R88" s="10"/>
      <c r="S88" s="1791" t="s">
        <v>2907</v>
      </c>
      <c r="T88" s="1791"/>
      <c r="U88" s="1791"/>
      <c r="V88" s="1791"/>
      <c r="W88" s="1791"/>
      <c r="X88" s="1791"/>
      <c r="Y88" s="1791"/>
      <c r="Z88" s="1367"/>
      <c r="AA88" s="1367"/>
    </row>
    <row r="89" spans="1:27" ht="8.25" customHeight="1" x14ac:dyDescent="0.25">
      <c r="A89" s="178"/>
      <c r="B89" s="1399"/>
      <c r="C89" s="1400"/>
      <c r="D89" s="1400"/>
      <c r="E89" s="1400"/>
      <c r="F89" s="1400"/>
      <c r="G89" s="1400"/>
      <c r="H89" s="1400"/>
      <c r="I89" s="1401"/>
      <c r="J89" s="1399"/>
      <c r="K89" s="1400"/>
      <c r="L89" s="1400"/>
      <c r="M89" s="1400"/>
      <c r="N89" s="1401"/>
      <c r="O89" s="1794" t="s">
        <v>1272</v>
      </c>
      <c r="P89" s="1795"/>
      <c r="Q89" s="1798" t="s">
        <v>1272</v>
      </c>
      <c r="R89" s="10"/>
      <c r="S89" s="1791"/>
      <c r="T89" s="1791"/>
      <c r="U89" s="1791"/>
      <c r="V89" s="1791"/>
      <c r="W89" s="1791"/>
      <c r="X89" s="1791"/>
      <c r="Y89" s="1791"/>
      <c r="Z89" s="1367"/>
      <c r="AA89" s="1367"/>
    </row>
    <row r="90" spans="1:27" ht="6" customHeight="1" thickBot="1" x14ac:dyDescent="0.3">
      <c r="A90" s="178"/>
      <c r="B90" s="1402"/>
      <c r="C90" s="1403"/>
      <c r="D90" s="1403"/>
      <c r="E90" s="1403"/>
      <c r="F90" s="1403"/>
      <c r="G90" s="1403"/>
      <c r="H90" s="1403"/>
      <c r="I90" s="1404"/>
      <c r="J90" s="1402"/>
      <c r="K90" s="1403"/>
      <c r="L90" s="1403"/>
      <c r="M90" s="1403"/>
      <c r="N90" s="1404"/>
      <c r="O90" s="1796"/>
      <c r="P90" s="1797"/>
      <c r="Q90" s="1799"/>
      <c r="R90" s="10"/>
      <c r="S90" s="1791"/>
      <c r="T90" s="1791"/>
      <c r="U90" s="1791"/>
      <c r="V90" s="1791"/>
      <c r="W90" s="1791"/>
      <c r="X90" s="1791"/>
      <c r="Y90" s="1791"/>
      <c r="Z90" s="1367"/>
      <c r="AA90" s="1367"/>
    </row>
    <row r="91" spans="1:27" ht="15.75" customHeight="1" x14ac:dyDescent="0.25">
      <c r="A91" s="68"/>
      <c r="B91" s="1785"/>
      <c r="C91" s="1786"/>
      <c r="D91" s="1786"/>
      <c r="E91" s="1786"/>
      <c r="F91" s="1786"/>
      <c r="G91" s="1786"/>
      <c r="H91" s="1786"/>
      <c r="I91" s="1787"/>
      <c r="J91" s="1122"/>
      <c r="K91" s="1663" t="s">
        <v>576</v>
      </c>
      <c r="L91" s="1496"/>
      <c r="M91" s="1497"/>
      <c r="N91" s="1122"/>
      <c r="O91" s="1788"/>
      <c r="P91" s="1789"/>
      <c r="Q91" s="1122"/>
      <c r="R91" s="10"/>
      <c r="S91" s="1791"/>
      <c r="T91" s="1791"/>
      <c r="U91" s="1791"/>
      <c r="V91" s="1791"/>
      <c r="W91" s="1791"/>
      <c r="X91" s="1791"/>
      <c r="Y91" s="1791"/>
      <c r="Z91" s="1367"/>
      <c r="AA91" s="1367"/>
    </row>
    <row r="92" spans="1:27" ht="15.75" customHeight="1" x14ac:dyDescent="0.25">
      <c r="A92" s="68"/>
      <c r="B92" s="1779"/>
      <c r="C92" s="1780"/>
      <c r="D92" s="1780"/>
      <c r="E92" s="1780"/>
      <c r="F92" s="1780"/>
      <c r="G92" s="1780"/>
      <c r="H92" s="1780"/>
      <c r="I92" s="1781"/>
      <c r="J92" s="1123"/>
      <c r="K92" s="1603" t="s">
        <v>576</v>
      </c>
      <c r="L92" s="1393"/>
      <c r="M92" s="1394"/>
      <c r="N92" s="1123"/>
      <c r="O92" s="1790"/>
      <c r="P92" s="1781"/>
      <c r="Q92" s="1122"/>
      <c r="R92" s="10"/>
      <c r="S92" s="1791"/>
      <c r="T92" s="1791"/>
      <c r="U92" s="1791"/>
      <c r="V92" s="1791"/>
      <c r="W92" s="1791"/>
      <c r="X92" s="1791"/>
      <c r="Y92" s="1791"/>
      <c r="Z92" s="1367"/>
      <c r="AA92" s="1367"/>
    </row>
    <row r="93" spans="1:27" ht="15.75" customHeight="1" x14ac:dyDescent="0.25">
      <c r="A93" s="68"/>
      <c r="B93" s="1779"/>
      <c r="C93" s="1780"/>
      <c r="D93" s="1780"/>
      <c r="E93" s="1780"/>
      <c r="F93" s="1780"/>
      <c r="G93" s="1780"/>
      <c r="H93" s="1780"/>
      <c r="I93" s="1781"/>
      <c r="J93" s="1123"/>
      <c r="K93" s="1603" t="s">
        <v>576</v>
      </c>
      <c r="L93" s="1393"/>
      <c r="M93" s="1394"/>
      <c r="N93" s="1123"/>
      <c r="O93" s="1790"/>
      <c r="P93" s="1781"/>
      <c r="Q93" s="1122"/>
      <c r="R93" s="10"/>
      <c r="S93" s="1791"/>
      <c r="T93" s="1791"/>
      <c r="U93" s="1791"/>
      <c r="V93" s="1791"/>
      <c r="W93" s="1791"/>
      <c r="X93" s="1791"/>
      <c r="Y93" s="1791"/>
      <c r="Z93" s="1367"/>
      <c r="AA93" s="1367"/>
    </row>
    <row r="94" spans="1:27" ht="15.75" customHeight="1" x14ac:dyDescent="0.25">
      <c r="A94" s="68"/>
      <c r="B94" s="1779"/>
      <c r="C94" s="1780"/>
      <c r="D94" s="1780"/>
      <c r="E94" s="1780"/>
      <c r="F94" s="1780"/>
      <c r="G94" s="1780"/>
      <c r="H94" s="1780"/>
      <c r="I94" s="1781"/>
      <c r="J94" s="1123"/>
      <c r="K94" s="1603" t="s">
        <v>576</v>
      </c>
      <c r="L94" s="1393"/>
      <c r="M94" s="1394"/>
      <c r="N94" s="1123"/>
      <c r="O94" s="1790"/>
      <c r="P94" s="1781"/>
      <c r="Q94" s="1122"/>
      <c r="R94" s="10"/>
      <c r="S94" s="1791"/>
      <c r="T94" s="1791"/>
      <c r="U94" s="1791"/>
      <c r="V94" s="1791"/>
      <c r="W94" s="1791"/>
      <c r="X94" s="1791"/>
      <c r="Y94" s="1791"/>
      <c r="Z94" s="1367"/>
      <c r="AA94" s="1367"/>
    </row>
    <row r="95" spans="1:27" ht="15.75" customHeight="1" x14ac:dyDescent="0.25">
      <c r="A95" s="68"/>
      <c r="B95" s="1779"/>
      <c r="C95" s="1780"/>
      <c r="D95" s="1780"/>
      <c r="E95" s="1780"/>
      <c r="F95" s="1780"/>
      <c r="G95" s="1780"/>
      <c r="H95" s="1780"/>
      <c r="I95" s="1781"/>
      <c r="J95" s="1123"/>
      <c r="K95" s="1603" t="s">
        <v>576</v>
      </c>
      <c r="L95" s="1393"/>
      <c r="M95" s="1394"/>
      <c r="N95" s="1123"/>
      <c r="O95" s="1790"/>
      <c r="P95" s="1781"/>
      <c r="Q95" s="1122"/>
      <c r="R95" s="10"/>
      <c r="S95" s="1791"/>
      <c r="T95" s="1791"/>
      <c r="U95" s="1791"/>
      <c r="V95" s="1791"/>
      <c r="W95" s="1791"/>
      <c r="X95" s="1791"/>
      <c r="Y95" s="1791"/>
      <c r="Z95" s="1367"/>
      <c r="AA95" s="1367" t="s">
        <v>1273</v>
      </c>
    </row>
    <row r="96" spans="1:27" ht="6.75" customHeight="1" thickBot="1" x14ac:dyDescent="0.3">
      <c r="A96" s="68"/>
      <c r="B96" s="31"/>
      <c r="C96" s="31"/>
      <c r="D96" s="31"/>
      <c r="E96" s="31"/>
      <c r="F96" s="31"/>
      <c r="G96" s="31"/>
      <c r="H96" s="31"/>
      <c r="I96" s="31"/>
      <c r="J96" s="31"/>
      <c r="K96" s="31"/>
      <c r="L96" s="10"/>
      <c r="M96" s="10"/>
      <c r="N96" s="10"/>
      <c r="O96" s="10"/>
      <c r="P96" s="10"/>
      <c r="Q96" s="10"/>
      <c r="R96" s="10"/>
      <c r="S96" s="10"/>
      <c r="T96" s="10"/>
      <c r="U96" s="10"/>
      <c r="V96" s="10"/>
      <c r="W96" s="10"/>
      <c r="X96" s="10"/>
      <c r="Y96" s="10"/>
      <c r="Z96" s="1367"/>
      <c r="AA96" s="1367"/>
    </row>
    <row r="97" spans="1:27" ht="13.5" customHeight="1" thickBot="1" x14ac:dyDescent="0.3">
      <c r="A97" s="68"/>
      <c r="B97" s="1119"/>
      <c r="C97" s="1800" t="s">
        <v>590</v>
      </c>
      <c r="D97" s="1400"/>
      <c r="E97" s="1400"/>
      <c r="F97" s="1400"/>
      <c r="G97" s="1400"/>
      <c r="H97" s="1400"/>
      <c r="I97" s="1400"/>
      <c r="J97" s="1400"/>
      <c r="K97" s="1400"/>
      <c r="L97" s="1400"/>
      <c r="M97" s="1400"/>
      <c r="N97" s="1400"/>
      <c r="O97" s="1400"/>
      <c r="P97" s="1400"/>
      <c r="Q97" s="1400"/>
      <c r="R97" s="1400"/>
      <c r="S97" s="10"/>
      <c r="T97" s="10"/>
      <c r="U97" s="10"/>
      <c r="V97" s="10"/>
      <c r="W97" s="10"/>
      <c r="X97" s="10"/>
      <c r="Y97" s="10"/>
      <c r="Z97" s="1367"/>
      <c r="AA97" s="1367"/>
    </row>
    <row r="98" spans="1:27" ht="7.5" customHeight="1" thickBot="1" x14ac:dyDescent="0.25">
      <c r="A98" s="68"/>
      <c r="B98" s="31"/>
      <c r="C98" s="31"/>
      <c r="D98" s="31"/>
      <c r="E98" s="31"/>
      <c r="F98" s="31"/>
      <c r="G98" s="31"/>
      <c r="H98" s="31"/>
      <c r="I98" s="31"/>
      <c r="J98" s="31"/>
      <c r="K98" s="31"/>
      <c r="L98" s="31"/>
      <c r="M98" s="31"/>
      <c r="N98" s="31"/>
      <c r="O98" s="31"/>
      <c r="P98" s="31"/>
      <c r="Q98" s="31"/>
      <c r="R98" s="31"/>
      <c r="S98" s="31"/>
      <c r="T98" s="31"/>
      <c r="U98" s="31"/>
      <c r="V98" s="31"/>
      <c r="W98" s="31"/>
      <c r="X98" s="31"/>
      <c r="Y98" s="31"/>
      <c r="Z98" s="1365"/>
      <c r="AA98" s="1368"/>
    </row>
    <row r="99" spans="1:27" ht="15" customHeight="1" thickBot="1" x14ac:dyDescent="0.3">
      <c r="A99" s="10"/>
      <c r="B99" s="1119"/>
      <c r="C99" s="1792" t="s">
        <v>1274</v>
      </c>
      <c r="D99" s="1400"/>
      <c r="E99" s="1400"/>
      <c r="F99" s="1400"/>
      <c r="G99" s="1400"/>
      <c r="H99" s="1400"/>
      <c r="I99" s="1400"/>
      <c r="J99" s="1400"/>
      <c r="K99" s="1400"/>
      <c r="L99" s="1400"/>
      <c r="M99" s="1400"/>
      <c r="N99" s="1400"/>
      <c r="O99" s="1400"/>
      <c r="P99" s="1400"/>
      <c r="Q99" s="1400"/>
      <c r="R99" s="1400"/>
      <c r="S99" s="1400"/>
      <c r="T99" s="1400"/>
      <c r="U99" s="1400"/>
      <c r="V99" s="1400"/>
      <c r="W99" s="1400"/>
      <c r="X99" s="1400"/>
      <c r="Y99" s="1400"/>
      <c r="Z99" s="1365"/>
      <c r="AA99" s="1367"/>
    </row>
    <row r="100" spans="1:27" ht="52.5" customHeight="1" thickBot="1" x14ac:dyDescent="0.3">
      <c r="A100" s="241"/>
      <c r="B100" s="241"/>
      <c r="C100" s="1400"/>
      <c r="D100" s="1400"/>
      <c r="E100" s="1400"/>
      <c r="F100" s="1400"/>
      <c r="G100" s="1400"/>
      <c r="H100" s="1400"/>
      <c r="I100" s="1400"/>
      <c r="J100" s="1400"/>
      <c r="K100" s="1400"/>
      <c r="L100" s="1400"/>
      <c r="M100" s="1400"/>
      <c r="N100" s="1400"/>
      <c r="O100" s="1400"/>
      <c r="P100" s="1400"/>
      <c r="Q100" s="1400"/>
      <c r="R100" s="1400"/>
      <c r="S100" s="1400"/>
      <c r="T100" s="1400"/>
      <c r="U100" s="1400"/>
      <c r="V100" s="1400"/>
      <c r="W100" s="1400"/>
      <c r="X100" s="1400"/>
      <c r="Y100" s="1400"/>
      <c r="Z100" s="1367"/>
      <c r="AA100" s="1367"/>
    </row>
    <row r="101" spans="1:27" ht="12" customHeight="1" thickBot="1" x14ac:dyDescent="0.3">
      <c r="A101" s="241"/>
      <c r="B101" s="1119"/>
      <c r="C101" s="1511" t="s">
        <v>1275</v>
      </c>
      <c r="D101" s="1400"/>
      <c r="E101" s="1400"/>
      <c r="F101" s="1400"/>
      <c r="G101" s="1400"/>
      <c r="H101" s="1400"/>
      <c r="I101" s="1400"/>
      <c r="J101" s="1400"/>
      <c r="K101" s="1400"/>
      <c r="L101" s="1400"/>
      <c r="M101" s="1400"/>
      <c r="N101" s="1400"/>
      <c r="O101" s="1400"/>
      <c r="P101" s="1400"/>
      <c r="Q101" s="1400"/>
      <c r="R101" s="1400"/>
      <c r="S101" s="1400"/>
      <c r="T101" s="1400"/>
      <c r="U101" s="1400"/>
      <c r="V101" s="1400"/>
      <c r="W101" s="1400"/>
      <c r="X101" s="1400"/>
      <c r="Y101" s="1400"/>
      <c r="Z101" s="1367"/>
      <c r="AA101" s="1367"/>
    </row>
    <row r="102" spans="1:27" ht="15" customHeight="1" x14ac:dyDescent="0.2">
      <c r="A102" s="31"/>
      <c r="B102" s="31"/>
      <c r="C102" s="1400"/>
      <c r="D102" s="1400"/>
      <c r="E102" s="1400"/>
      <c r="F102" s="1400"/>
      <c r="G102" s="1400"/>
      <c r="H102" s="1400"/>
      <c r="I102" s="1400"/>
      <c r="J102" s="1400"/>
      <c r="K102" s="1400"/>
      <c r="L102" s="1400"/>
      <c r="M102" s="1400"/>
      <c r="N102" s="1400"/>
      <c r="O102" s="1400"/>
      <c r="P102" s="1400"/>
      <c r="Q102" s="1400"/>
      <c r="R102" s="1400"/>
      <c r="S102" s="1400"/>
      <c r="T102" s="1400"/>
      <c r="U102" s="1400"/>
      <c r="V102" s="1400"/>
      <c r="W102" s="1400"/>
      <c r="X102" s="1400"/>
      <c r="Y102" s="1400"/>
      <c r="Z102" s="1365"/>
      <c r="AA102" s="1368"/>
    </row>
    <row r="103" spans="1:27" ht="5.25" customHeight="1" thickBot="1" x14ac:dyDescent="0.3">
      <c r="A103" s="31"/>
      <c r="B103" s="31"/>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367"/>
      <c r="AA103" s="1368"/>
    </row>
    <row r="104" spans="1:27" ht="12.75" customHeight="1" thickBot="1" x14ac:dyDescent="0.3">
      <c r="A104" s="31"/>
      <c r="B104" s="31"/>
      <c r="C104" s="1119"/>
      <c r="D104" s="308" t="s">
        <v>605</v>
      </c>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367"/>
      <c r="AA104" s="1368"/>
    </row>
    <row r="105" spans="1:27" ht="6" customHeight="1" thickBot="1" x14ac:dyDescent="0.3">
      <c r="A105" s="57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365"/>
      <c r="AA105" s="1367"/>
    </row>
    <row r="106" spans="1:27" ht="12.75" customHeight="1" thickBot="1" x14ac:dyDescent="0.3">
      <c r="A106" s="31"/>
      <c r="B106" s="31"/>
      <c r="C106" s="1119"/>
      <c r="D106" s="1511" t="s">
        <v>610</v>
      </c>
      <c r="E106" s="1400"/>
      <c r="F106" s="1400"/>
      <c r="G106" s="1400"/>
      <c r="H106" s="1400"/>
      <c r="I106" s="1400"/>
      <c r="J106" s="1400"/>
      <c r="K106" s="1400"/>
      <c r="L106" s="1400"/>
      <c r="M106" s="1400"/>
      <c r="N106" s="1400"/>
      <c r="O106" s="1400"/>
      <c r="P106" s="1400"/>
      <c r="Q106" s="1400"/>
      <c r="R106" s="1400"/>
      <c r="S106" s="1400"/>
      <c r="T106" s="1400"/>
      <c r="U106" s="1400"/>
      <c r="V106" s="1400"/>
      <c r="W106" s="1400"/>
      <c r="X106" s="1400"/>
      <c r="Y106" s="1400"/>
      <c r="Z106" s="1367"/>
      <c r="AA106" s="1368"/>
    </row>
    <row r="107" spans="1:27" ht="17.25" customHeight="1" thickBot="1" x14ac:dyDescent="0.3">
      <c r="A107" s="31"/>
      <c r="B107" s="31"/>
      <c r="C107" s="179"/>
      <c r="D107" s="1400"/>
      <c r="E107" s="1400"/>
      <c r="F107" s="1400"/>
      <c r="G107" s="1400"/>
      <c r="H107" s="1400"/>
      <c r="I107" s="1400"/>
      <c r="J107" s="1400"/>
      <c r="K107" s="1400"/>
      <c r="L107" s="1400"/>
      <c r="M107" s="1400"/>
      <c r="N107" s="1400"/>
      <c r="O107" s="1400"/>
      <c r="P107" s="1400"/>
      <c r="Q107" s="1400"/>
      <c r="R107" s="1400"/>
      <c r="S107" s="1400"/>
      <c r="T107" s="1400"/>
      <c r="U107" s="1400"/>
      <c r="V107" s="1400"/>
      <c r="W107" s="1400"/>
      <c r="X107" s="1400"/>
      <c r="Y107" s="1400"/>
      <c r="Z107" s="1367"/>
      <c r="AA107" s="1368"/>
    </row>
    <row r="108" spans="1:27" ht="12.75" customHeight="1" thickBot="1" x14ac:dyDescent="0.3">
      <c r="A108" s="31"/>
      <c r="B108" s="31"/>
      <c r="C108" s="1119"/>
      <c r="D108" s="308" t="s">
        <v>615</v>
      </c>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367"/>
      <c r="AA108" s="1368"/>
    </row>
    <row r="109" spans="1:27" ht="3" customHeight="1" x14ac:dyDescent="0.25">
      <c r="A109" s="31"/>
      <c r="B109" s="31"/>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367"/>
      <c r="AA109" s="1368"/>
    </row>
    <row r="110" spans="1:27" ht="6" customHeight="1"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1367"/>
      <c r="AA110" s="1368"/>
    </row>
    <row r="111" spans="1:27" ht="15" customHeight="1" x14ac:dyDescent="0.2">
      <c r="A111" s="31"/>
      <c r="B111" s="337"/>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1365"/>
      <c r="AA111" s="1368"/>
    </row>
    <row r="112" spans="1:27" ht="15.75" customHeight="1" x14ac:dyDescent="0.25">
      <c r="A112" s="57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365"/>
      <c r="AA112" s="1367"/>
    </row>
    <row r="113" spans="1:27" ht="15.75" customHeight="1" x14ac:dyDescent="0.25">
      <c r="A113" s="57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365"/>
      <c r="AA113" s="1367"/>
    </row>
    <row r="114" spans="1:27" ht="15.75" customHeight="1" x14ac:dyDescent="0.25">
      <c r="A114" s="57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365"/>
      <c r="AA114" s="1367"/>
    </row>
    <row r="115" spans="1:27" ht="15.75" customHeight="1" x14ac:dyDescent="0.25">
      <c r="A115" s="57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365"/>
      <c r="AA115" s="1367"/>
    </row>
    <row r="116" spans="1:27" ht="15.75" customHeight="1" x14ac:dyDescent="0.25">
      <c r="A116" s="57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365"/>
      <c r="AA116" s="1367"/>
    </row>
    <row r="117" spans="1:27" ht="15.75" customHeight="1" x14ac:dyDescent="0.25">
      <c r="A117" s="57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365"/>
      <c r="AA117" s="1367"/>
    </row>
    <row r="118" spans="1:27" ht="15.75" customHeight="1" x14ac:dyDescent="0.25">
      <c r="A118" s="579" t="s">
        <v>1276</v>
      </c>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365"/>
      <c r="AA118" s="1367"/>
    </row>
    <row r="119" spans="1:27" ht="15.75" customHeight="1" x14ac:dyDescent="0.25">
      <c r="A119" s="579" t="s">
        <v>1278</v>
      </c>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365"/>
      <c r="AA119" s="1367"/>
    </row>
    <row r="120" spans="1:27" ht="15.75" customHeight="1" x14ac:dyDescent="0.25">
      <c r="A120" s="579" t="s">
        <v>1280</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365"/>
      <c r="AA120" s="1367"/>
    </row>
    <row r="121" spans="1:27" ht="15" customHeight="1" x14ac:dyDescent="0.2">
      <c r="A121" s="1368" t="s">
        <v>1282</v>
      </c>
      <c r="B121" s="1368"/>
      <c r="C121" s="1374"/>
      <c r="D121" s="1374"/>
      <c r="E121" s="1374"/>
      <c r="F121" s="1374"/>
      <c r="G121" s="1374"/>
      <c r="H121" s="1374"/>
      <c r="I121" s="1374"/>
      <c r="J121" s="1374"/>
      <c r="K121" s="1374"/>
      <c r="L121" s="1374"/>
      <c r="M121" s="1374"/>
      <c r="N121" s="1374"/>
      <c r="O121" s="1374"/>
      <c r="P121" s="1374"/>
      <c r="Q121" s="1374"/>
      <c r="R121" s="1374"/>
      <c r="S121" s="1374"/>
      <c r="T121" s="1374"/>
      <c r="U121" s="1374"/>
      <c r="V121" s="1374"/>
      <c r="W121" s="1374"/>
      <c r="X121" s="1374"/>
      <c r="Y121" s="1374"/>
      <c r="Z121" s="1365"/>
      <c r="AA121" s="1374"/>
    </row>
    <row r="122" spans="1:27" ht="15" customHeight="1" x14ac:dyDescent="0.25">
      <c r="A122" s="1367" t="s">
        <v>2906</v>
      </c>
      <c r="B122" s="1367"/>
      <c r="C122" s="1367"/>
      <c r="D122" s="1367"/>
      <c r="E122" s="1367"/>
      <c r="F122" s="1367"/>
      <c r="G122" s="1367"/>
      <c r="H122" s="1367"/>
      <c r="I122" s="1367"/>
      <c r="J122" s="1367"/>
      <c r="K122" s="1367"/>
      <c r="L122" s="1367"/>
      <c r="M122" s="1371"/>
      <c r="N122" s="1371"/>
      <c r="O122" s="1371"/>
      <c r="P122" s="1371"/>
      <c r="Q122" s="1371"/>
      <c r="R122" s="1371"/>
      <c r="S122" s="1371"/>
      <c r="T122" s="1371"/>
      <c r="U122" s="1371"/>
      <c r="V122" s="1371"/>
      <c r="W122" s="1371"/>
      <c r="X122" s="1371"/>
      <c r="Y122" s="1371"/>
      <c r="Z122" s="1365"/>
      <c r="AA122" s="1371"/>
    </row>
    <row r="123" spans="1:27" ht="15" customHeight="1" x14ac:dyDescent="0.25">
      <c r="A123" s="1367" t="s">
        <v>1277</v>
      </c>
      <c r="B123" s="1367"/>
      <c r="C123" s="1367"/>
      <c r="D123" s="1367"/>
      <c r="E123" s="1367"/>
      <c r="F123" s="1367"/>
      <c r="G123" s="1367"/>
      <c r="H123" s="1367"/>
      <c r="I123" s="1367"/>
      <c r="J123" s="1367"/>
      <c r="K123" s="1367"/>
      <c r="L123" s="1367"/>
      <c r="M123" s="1371"/>
      <c r="N123" s="1371"/>
      <c r="O123" s="1371"/>
      <c r="P123" s="1371"/>
      <c r="Q123" s="1371"/>
      <c r="R123" s="1371"/>
      <c r="S123" s="1371"/>
      <c r="T123" s="1371"/>
      <c r="U123" s="1371"/>
      <c r="V123" s="1371"/>
      <c r="W123" s="1371"/>
      <c r="X123" s="1371"/>
      <c r="Y123" s="1371"/>
      <c r="Z123" s="1365"/>
      <c r="AA123" s="1371"/>
    </row>
    <row r="124" spans="1:27" ht="15" customHeight="1" x14ac:dyDescent="0.25">
      <c r="A124" s="1367" t="s">
        <v>1279</v>
      </c>
      <c r="B124" s="1367"/>
      <c r="C124" s="1367"/>
      <c r="D124" s="1367"/>
      <c r="E124" s="1367"/>
      <c r="F124" s="1367"/>
      <c r="G124" s="1367"/>
      <c r="H124" s="1367"/>
      <c r="I124" s="1367"/>
      <c r="J124" s="1367"/>
      <c r="K124" s="1367"/>
      <c r="L124" s="1367"/>
      <c r="M124" s="1371"/>
      <c r="N124" s="1371"/>
      <c r="O124" s="1371"/>
      <c r="P124" s="1371"/>
      <c r="Q124" s="1371"/>
      <c r="R124" s="1371"/>
      <c r="S124" s="1371"/>
      <c r="T124" s="1371"/>
      <c r="U124" s="1371"/>
      <c r="V124" s="1371"/>
      <c r="W124" s="1371"/>
      <c r="X124" s="1371"/>
      <c r="Y124" s="1371"/>
      <c r="Z124" s="1365"/>
      <c r="AA124" s="1368"/>
    </row>
    <row r="125" spans="1:27" ht="15" customHeight="1" x14ac:dyDescent="0.2">
      <c r="A125" s="1368" t="s">
        <v>1281</v>
      </c>
      <c r="B125" s="1368"/>
      <c r="C125" s="1375"/>
      <c r="D125" s="1375"/>
      <c r="E125" s="1375"/>
      <c r="F125" s="1375"/>
      <c r="G125" s="1375"/>
      <c r="H125" s="1375"/>
      <c r="I125" s="1375"/>
      <c r="J125" s="1375"/>
      <c r="K125" s="1375"/>
      <c r="L125" s="1375"/>
      <c r="M125" s="1375"/>
      <c r="N125" s="1375"/>
      <c r="O125" s="1375"/>
      <c r="P125" s="1375"/>
      <c r="Q125" s="1375"/>
      <c r="R125" s="1375"/>
      <c r="S125" s="1375"/>
      <c r="T125" s="1375"/>
      <c r="U125" s="1375"/>
      <c r="V125" s="1375"/>
      <c r="W125" s="1375"/>
      <c r="X125" s="1375"/>
      <c r="Y125" s="1375"/>
      <c r="Z125" s="1365"/>
      <c r="AA125" s="1375"/>
    </row>
    <row r="126" spans="1:27" ht="15" customHeight="1" x14ac:dyDescent="0.2">
      <c r="A126" s="1378"/>
      <c r="B126" s="1369"/>
      <c r="C126" s="1369"/>
      <c r="D126" s="1369"/>
      <c r="E126" s="1369"/>
      <c r="F126" s="1369"/>
      <c r="G126" s="1369"/>
      <c r="H126" s="1369"/>
      <c r="I126" s="1369"/>
      <c r="J126" s="1369"/>
      <c r="K126" s="1369"/>
      <c r="L126" s="1369"/>
      <c r="M126" s="1369"/>
      <c r="N126" s="1369"/>
      <c r="O126" s="1369"/>
      <c r="P126" s="1369"/>
      <c r="Q126" s="1369"/>
      <c r="R126" s="1369"/>
      <c r="S126" s="1369"/>
      <c r="T126" s="1369"/>
      <c r="U126" s="1369"/>
      <c r="V126" s="1369"/>
      <c r="W126" s="1369"/>
      <c r="X126" s="1369"/>
      <c r="Y126" s="1369"/>
      <c r="Z126" s="1365"/>
      <c r="AA126" s="1369"/>
    </row>
    <row r="127" spans="1:27" ht="15" customHeight="1" x14ac:dyDescent="0.2">
      <c r="A127" s="1368"/>
      <c r="B127" s="1368"/>
      <c r="C127" s="1375"/>
      <c r="D127" s="1375"/>
      <c r="E127" s="1375"/>
      <c r="F127" s="1375"/>
      <c r="G127" s="1375"/>
      <c r="H127" s="1375"/>
      <c r="I127" s="1375"/>
      <c r="J127" s="1375"/>
      <c r="K127" s="1375"/>
      <c r="L127" s="1375"/>
      <c r="M127" s="1375"/>
      <c r="N127" s="1375"/>
      <c r="O127" s="1375"/>
      <c r="P127" s="1375"/>
      <c r="Q127" s="1375"/>
      <c r="R127" s="1375"/>
      <c r="S127" s="1375"/>
      <c r="T127" s="1375"/>
      <c r="U127" s="1375"/>
      <c r="V127" s="1375"/>
      <c r="W127" s="1375"/>
      <c r="X127" s="1375"/>
      <c r="Y127" s="1375"/>
      <c r="Z127" s="1365"/>
      <c r="AA127" s="1375"/>
    </row>
    <row r="128" spans="1:27" ht="15" customHeight="1" x14ac:dyDescent="0.2">
      <c r="A128" s="1376"/>
      <c r="B128" s="1368"/>
      <c r="C128" s="1373"/>
      <c r="D128" s="1373"/>
      <c r="E128" s="1373"/>
      <c r="F128" s="1373"/>
      <c r="G128" s="1373"/>
      <c r="H128" s="1373"/>
      <c r="I128" s="1373"/>
      <c r="J128" s="1373"/>
      <c r="K128" s="1373"/>
      <c r="L128" s="1373"/>
      <c r="M128" s="1373"/>
      <c r="N128" s="1373"/>
      <c r="O128" s="1373"/>
      <c r="P128" s="1373"/>
      <c r="Q128" s="1373"/>
      <c r="R128" s="1373"/>
      <c r="S128" s="1373"/>
      <c r="T128" s="1373"/>
      <c r="U128" s="1373"/>
      <c r="V128" s="1373"/>
      <c r="W128" s="1373"/>
      <c r="X128" s="1373"/>
      <c r="Y128" s="1373"/>
      <c r="Z128" s="1365"/>
      <c r="AA128" s="1373"/>
    </row>
    <row r="129" spans="1:27" ht="15" customHeight="1" x14ac:dyDescent="0.2">
      <c r="A129" s="1376"/>
      <c r="B129" s="1369"/>
      <c r="C129" s="1369"/>
      <c r="D129" s="1369"/>
      <c r="E129" s="1369"/>
      <c r="F129" s="1369"/>
      <c r="G129" s="1369"/>
      <c r="H129" s="1369"/>
      <c r="I129" s="1369"/>
      <c r="J129" s="1369"/>
      <c r="K129" s="1369"/>
      <c r="L129" s="1369"/>
      <c r="M129" s="1369"/>
      <c r="N129" s="1369"/>
      <c r="O129" s="1369"/>
      <c r="P129" s="1369"/>
      <c r="Q129" s="1369"/>
      <c r="R129" s="1369"/>
      <c r="S129" s="1369"/>
      <c r="T129" s="1369"/>
      <c r="U129" s="1369"/>
      <c r="V129" s="1369"/>
      <c r="W129" s="1369"/>
      <c r="X129" s="1369"/>
      <c r="Y129" s="1369"/>
      <c r="Z129" s="1365"/>
      <c r="AA129" s="1369"/>
    </row>
    <row r="130" spans="1:27" ht="15" customHeight="1" x14ac:dyDescent="0.2">
      <c r="A130" s="1376"/>
      <c r="B130" s="1368"/>
      <c r="C130" s="1368"/>
      <c r="D130" s="1368"/>
      <c r="E130" s="1368"/>
      <c r="F130" s="1368"/>
      <c r="G130" s="1368"/>
      <c r="H130" s="1368"/>
      <c r="I130" s="1368"/>
      <c r="J130" s="1368"/>
      <c r="K130" s="1368"/>
      <c r="L130" s="1368"/>
      <c r="M130" s="1368"/>
      <c r="N130" s="1368"/>
      <c r="O130" s="1368"/>
      <c r="P130" s="1368"/>
      <c r="Q130" s="1368"/>
      <c r="R130" s="1368"/>
      <c r="S130" s="1368"/>
      <c r="T130" s="1368"/>
      <c r="U130" s="1368"/>
      <c r="V130" s="1368"/>
      <c r="W130" s="1368"/>
      <c r="X130" s="1368"/>
      <c r="Y130" s="1368"/>
      <c r="Z130" s="1365"/>
      <c r="AA130" s="1368"/>
    </row>
    <row r="131" spans="1:27" ht="15" customHeight="1" x14ac:dyDescent="0.25">
      <c r="A131" s="1377"/>
      <c r="B131" s="1367"/>
      <c r="C131" s="1367"/>
      <c r="D131" s="1367"/>
      <c r="E131" s="1367"/>
      <c r="F131" s="1367"/>
      <c r="G131" s="1367"/>
      <c r="H131" s="1367"/>
      <c r="I131" s="1367"/>
      <c r="J131" s="1367"/>
      <c r="K131" s="1367"/>
      <c r="L131" s="1367"/>
      <c r="M131" s="1367"/>
      <c r="N131" s="1367"/>
      <c r="O131" s="1367"/>
      <c r="P131" s="1367"/>
      <c r="Q131" s="1367"/>
      <c r="R131" s="1367"/>
      <c r="S131" s="1367"/>
      <c r="T131" s="1367"/>
      <c r="U131" s="1367"/>
      <c r="V131" s="1367"/>
      <c r="W131" s="1367"/>
      <c r="X131" s="1367"/>
      <c r="Y131" s="1367"/>
      <c r="Z131" s="1365"/>
      <c r="AA131" s="1367"/>
    </row>
    <row r="132" spans="1:27" ht="15" customHeight="1" x14ac:dyDescent="0.25">
      <c r="A132" s="1377"/>
      <c r="B132" s="1367">
        <v>0</v>
      </c>
      <c r="C132" s="1367"/>
      <c r="D132" s="1367"/>
      <c r="E132" s="1367"/>
      <c r="F132" s="1367"/>
      <c r="G132" s="1367"/>
      <c r="H132" s="1367"/>
      <c r="I132" s="1367"/>
      <c r="J132" s="1367"/>
      <c r="K132" s="1367"/>
      <c r="L132" s="1367"/>
      <c r="M132" s="1367"/>
      <c r="N132" s="1367"/>
      <c r="O132" s="1367"/>
      <c r="P132" s="1367"/>
      <c r="Q132" s="1367"/>
      <c r="R132" s="1367"/>
      <c r="S132" s="1367"/>
      <c r="T132" s="1367">
        <v>0</v>
      </c>
      <c r="U132" s="1367">
        <v>0</v>
      </c>
      <c r="V132" s="1367">
        <v>0</v>
      </c>
      <c r="W132" s="1367"/>
      <c r="X132" s="1368" t="s">
        <v>1283</v>
      </c>
      <c r="Y132" s="1367"/>
      <c r="Z132" s="1365"/>
      <c r="AA132" s="1367"/>
    </row>
    <row r="133" spans="1:27" ht="15" customHeight="1" x14ac:dyDescent="0.25">
      <c r="A133" s="1377"/>
      <c r="B133" s="1368">
        <v>1</v>
      </c>
      <c r="C133" s="1368"/>
      <c r="D133" s="1368" t="s">
        <v>1284</v>
      </c>
      <c r="E133" s="1368"/>
      <c r="F133" s="1368" t="s">
        <v>1285</v>
      </c>
      <c r="G133" s="1367"/>
      <c r="H133" s="1367"/>
      <c r="I133" s="1368" t="s">
        <v>1286</v>
      </c>
      <c r="J133" s="1367"/>
      <c r="K133" s="1367"/>
      <c r="L133" s="1367"/>
      <c r="M133" s="1367"/>
      <c r="N133" s="1367"/>
      <c r="O133" s="1367"/>
      <c r="P133" s="1367"/>
      <c r="Q133" s="1368" t="s">
        <v>1287</v>
      </c>
      <c r="R133" s="1367"/>
      <c r="S133" s="1367"/>
      <c r="T133" s="1368">
        <v>3</v>
      </c>
      <c r="U133" s="1368">
        <v>7</v>
      </c>
      <c r="V133" s="1367">
        <v>6</v>
      </c>
      <c r="W133" s="1367"/>
      <c r="X133" s="1368" t="s">
        <v>1288</v>
      </c>
      <c r="Y133" s="1367"/>
      <c r="Z133" s="1365"/>
      <c r="AA133" s="1367"/>
    </row>
    <row r="134" spans="1:27" ht="15" customHeight="1" x14ac:dyDescent="0.25">
      <c r="A134" s="1377"/>
      <c r="B134" s="1368">
        <v>2</v>
      </c>
      <c r="C134" s="1368"/>
      <c r="D134" s="1368" t="s">
        <v>1289</v>
      </c>
      <c r="E134" s="1368"/>
      <c r="F134" s="1368" t="s">
        <v>1290</v>
      </c>
      <c r="G134" s="1367"/>
      <c r="H134" s="1367"/>
      <c r="I134" s="1368" t="s">
        <v>160</v>
      </c>
      <c r="J134" s="1367"/>
      <c r="K134" s="1367"/>
      <c r="L134" s="1367"/>
      <c r="M134" s="1367"/>
      <c r="N134" s="1367"/>
      <c r="O134" s="1367"/>
      <c r="P134" s="1367"/>
      <c r="Q134" s="1368" t="s">
        <v>1291</v>
      </c>
      <c r="R134" s="1367"/>
      <c r="S134" s="1367"/>
      <c r="T134" s="1368">
        <v>1</v>
      </c>
      <c r="U134" s="1368">
        <v>5</v>
      </c>
      <c r="V134" s="1367">
        <v>4</v>
      </c>
      <c r="W134" s="1367"/>
      <c r="X134" s="1368" t="s">
        <v>1292</v>
      </c>
      <c r="Y134" s="1367"/>
      <c r="Z134" s="1365"/>
      <c r="AA134" s="1367"/>
    </row>
    <row r="135" spans="1:27" ht="15" customHeight="1" x14ac:dyDescent="0.25">
      <c r="A135" s="1377"/>
      <c r="B135" s="1368">
        <v>3</v>
      </c>
      <c r="C135" s="1368"/>
      <c r="D135" s="1368" t="s">
        <v>1292</v>
      </c>
      <c r="E135" s="1368"/>
      <c r="F135" s="1368" t="s">
        <v>1293</v>
      </c>
      <c r="G135" s="1367"/>
      <c r="H135" s="1367"/>
      <c r="I135" s="1367"/>
      <c r="J135" s="1367"/>
      <c r="K135" s="1367"/>
      <c r="L135" s="1367"/>
      <c r="M135" s="1367"/>
      <c r="N135" s="1367"/>
      <c r="O135" s="1367"/>
      <c r="P135" s="1367"/>
      <c r="Q135" s="1367"/>
      <c r="R135" s="1367"/>
      <c r="S135" s="1367"/>
      <c r="T135" s="1367"/>
      <c r="U135" s="1368">
        <v>3</v>
      </c>
      <c r="V135" s="1367">
        <v>2</v>
      </c>
      <c r="W135" s="1367"/>
      <c r="X135" s="1367"/>
      <c r="Y135" s="1367"/>
      <c r="Z135" s="1365"/>
      <c r="AA135" s="1367"/>
    </row>
    <row r="136" spans="1:27" ht="15" customHeight="1" x14ac:dyDescent="0.25">
      <c r="A136" s="1377"/>
      <c r="B136" s="1368">
        <v>4</v>
      </c>
      <c r="C136" s="1368"/>
      <c r="D136" s="1368"/>
      <c r="E136" s="1368"/>
      <c r="F136" s="1368" t="s">
        <v>1294</v>
      </c>
      <c r="G136" s="1367"/>
      <c r="H136" s="1367"/>
      <c r="I136" s="1368" t="s">
        <v>1292</v>
      </c>
      <c r="J136" s="1367"/>
      <c r="K136" s="1367"/>
      <c r="L136" s="1367"/>
      <c r="M136" s="1367"/>
      <c r="N136" s="1367"/>
      <c r="O136" s="1367"/>
      <c r="P136" s="1367"/>
      <c r="Q136" s="1367"/>
      <c r="R136" s="1367"/>
      <c r="S136" s="1367"/>
      <c r="T136" s="1367"/>
      <c r="U136" s="1368">
        <v>1</v>
      </c>
      <c r="V136" s="1367"/>
      <c r="W136" s="1367"/>
      <c r="X136" s="1367"/>
      <c r="Y136" s="1367"/>
      <c r="Z136" s="1365"/>
      <c r="AA136" s="1367"/>
    </row>
    <row r="137" spans="1:27" ht="15" customHeight="1" x14ac:dyDescent="0.25">
      <c r="A137" s="1377"/>
      <c r="B137" s="1368">
        <v>5</v>
      </c>
      <c r="C137" s="1368"/>
      <c r="D137" s="1368"/>
      <c r="E137" s="1368"/>
      <c r="F137" s="1368"/>
      <c r="G137" s="1367"/>
      <c r="H137" s="1367"/>
      <c r="I137" s="1368" t="s">
        <v>1300</v>
      </c>
      <c r="J137" s="1367"/>
      <c r="K137" s="1367"/>
      <c r="L137" s="1367"/>
      <c r="M137" s="1367"/>
      <c r="N137" s="1367"/>
      <c r="O137" s="1367"/>
      <c r="P137" s="1367"/>
      <c r="Q137" s="1367"/>
      <c r="R137" s="1367"/>
      <c r="S137" s="1367"/>
      <c r="T137" s="1367"/>
      <c r="U137" s="1367"/>
      <c r="V137" s="1367"/>
      <c r="W137" s="1367"/>
      <c r="X137" s="1367"/>
      <c r="Y137" s="1367"/>
      <c r="Z137" s="1365"/>
      <c r="AA137" s="1367"/>
    </row>
    <row r="138" spans="1:27" ht="15" customHeight="1" x14ac:dyDescent="0.25">
      <c r="A138" s="1377"/>
      <c r="B138" s="1368">
        <v>6</v>
      </c>
      <c r="C138" s="1368"/>
      <c r="D138" s="1368"/>
      <c r="E138" s="1368"/>
      <c r="F138" s="1368"/>
      <c r="G138" s="1367"/>
      <c r="H138" s="1367"/>
      <c r="I138" s="1368" t="s">
        <v>1304</v>
      </c>
      <c r="J138" s="1367"/>
      <c r="K138" s="1367"/>
      <c r="L138" s="1367"/>
      <c r="M138" s="1367"/>
      <c r="N138" s="1367"/>
      <c r="O138" s="1367"/>
      <c r="P138" s="1367"/>
      <c r="Q138" s="1367"/>
      <c r="R138" s="1367"/>
      <c r="S138" s="1367"/>
      <c r="T138" s="1367"/>
      <c r="U138" s="1367"/>
      <c r="V138" s="1367"/>
      <c r="W138" s="1367"/>
      <c r="X138" s="1367"/>
      <c r="Y138" s="1367"/>
      <c r="Z138" s="1365"/>
      <c r="AA138" s="1367"/>
    </row>
    <row r="139" spans="1:27" ht="15" customHeight="1" x14ac:dyDescent="0.25">
      <c r="A139" s="1377"/>
      <c r="B139" s="1368">
        <v>7</v>
      </c>
      <c r="C139" s="1368"/>
      <c r="D139" s="1368"/>
      <c r="E139" s="1368"/>
      <c r="F139" s="1368"/>
      <c r="G139" s="1367"/>
      <c r="H139" s="1367"/>
      <c r="I139" s="1368" t="s">
        <v>1305</v>
      </c>
      <c r="J139" s="1367"/>
      <c r="K139" s="1367"/>
      <c r="L139" s="1367"/>
      <c r="M139" s="1367"/>
      <c r="N139" s="1367"/>
      <c r="O139" s="1367"/>
      <c r="P139" s="1367"/>
      <c r="Q139" s="1367"/>
      <c r="R139" s="1367"/>
      <c r="S139" s="1367"/>
      <c r="T139" s="1367"/>
      <c r="U139" s="1367"/>
      <c r="V139" s="1367"/>
      <c r="W139" s="1367"/>
      <c r="X139" s="1367"/>
      <c r="Y139" s="1367"/>
      <c r="Z139" s="1365"/>
      <c r="AA139" s="1367"/>
    </row>
    <row r="140" spans="1:27" ht="15" customHeight="1" x14ac:dyDescent="0.25">
      <c r="A140" s="1377"/>
      <c r="B140" s="1368">
        <v>8</v>
      </c>
      <c r="C140" s="1368"/>
      <c r="D140" s="1368"/>
      <c r="E140" s="1368"/>
      <c r="F140" s="1368"/>
      <c r="G140" s="1367"/>
      <c r="H140" s="1367"/>
      <c r="I140" s="1368" t="s">
        <v>1308</v>
      </c>
      <c r="J140" s="1367"/>
      <c r="K140" s="1367"/>
      <c r="L140" s="1367"/>
      <c r="M140" s="1367"/>
      <c r="N140" s="1367"/>
      <c r="O140" s="1367"/>
      <c r="P140" s="1367"/>
      <c r="Q140" s="1367"/>
      <c r="R140" s="1367"/>
      <c r="S140" s="1367"/>
      <c r="T140" s="1367"/>
      <c r="U140" s="1367"/>
      <c r="V140" s="1367"/>
      <c r="W140" s="1367"/>
      <c r="X140" s="1367"/>
      <c r="Y140" s="1367"/>
      <c r="Z140" s="1365"/>
      <c r="AA140" s="1367"/>
    </row>
    <row r="141" spans="1:27" ht="15" customHeight="1" x14ac:dyDescent="0.25">
      <c r="A141" s="1377"/>
      <c r="B141" s="1368">
        <v>9</v>
      </c>
      <c r="C141" s="1368"/>
      <c r="D141" s="1368"/>
      <c r="E141" s="1368"/>
      <c r="F141" s="1368"/>
      <c r="G141" s="1367"/>
      <c r="H141" s="1367"/>
      <c r="I141" s="1367"/>
      <c r="J141" s="1367"/>
      <c r="K141" s="1367"/>
      <c r="L141" s="1367"/>
      <c r="M141" s="1367"/>
      <c r="N141" s="1367"/>
      <c r="O141" s="1367"/>
      <c r="P141" s="1367"/>
      <c r="Q141" s="1367"/>
      <c r="R141" s="1367"/>
      <c r="S141" s="1367"/>
      <c r="T141" s="1367"/>
      <c r="U141" s="1367"/>
      <c r="V141" s="1367"/>
      <c r="W141" s="1367"/>
      <c r="X141" s="1367"/>
      <c r="Y141" s="1367"/>
      <c r="Z141" s="1365"/>
      <c r="AA141" s="1367"/>
    </row>
    <row r="142" spans="1:27" ht="15" customHeight="1" x14ac:dyDescent="0.25">
      <c r="A142" s="1377"/>
      <c r="B142" s="1368">
        <v>10</v>
      </c>
      <c r="C142" s="1368"/>
      <c r="D142" s="1368"/>
      <c r="E142" s="1368"/>
      <c r="F142" s="1368"/>
      <c r="G142" s="1367"/>
      <c r="H142" s="1367"/>
      <c r="I142" s="1367"/>
      <c r="J142" s="1367"/>
      <c r="K142" s="1367"/>
      <c r="L142" s="1367"/>
      <c r="M142" s="1367"/>
      <c r="N142" s="1367"/>
      <c r="O142" s="1367"/>
      <c r="P142" s="1367"/>
      <c r="Q142" s="1367"/>
      <c r="R142" s="1367"/>
      <c r="S142" s="1367"/>
      <c r="T142" s="1367"/>
      <c r="U142" s="1367"/>
      <c r="V142" s="1367"/>
      <c r="W142" s="1367"/>
      <c r="X142" s="1367"/>
      <c r="Y142" s="1367"/>
      <c r="Z142" s="1365"/>
      <c r="AA142" s="1367"/>
    </row>
    <row r="143" spans="1:27" ht="15" customHeight="1" x14ac:dyDescent="0.25">
      <c r="A143" s="1377"/>
      <c r="B143" s="1368">
        <v>11</v>
      </c>
      <c r="C143" s="1368"/>
      <c r="D143" s="1368"/>
      <c r="E143" s="1368"/>
      <c r="F143" s="1368"/>
      <c r="G143" s="1367"/>
      <c r="H143" s="1367"/>
      <c r="I143" s="1367"/>
      <c r="J143" s="1367"/>
      <c r="K143" s="1367"/>
      <c r="L143" s="1367"/>
      <c r="M143" s="1367"/>
      <c r="N143" s="1367"/>
      <c r="O143" s="1367"/>
      <c r="P143" s="1367"/>
      <c r="Q143" s="1367"/>
      <c r="R143" s="1367"/>
      <c r="S143" s="1367"/>
      <c r="T143" s="1367"/>
      <c r="U143" s="1367"/>
      <c r="V143" s="1367"/>
      <c r="W143" s="1367"/>
      <c r="X143" s="1367"/>
      <c r="Y143" s="1367"/>
      <c r="Z143" s="1365"/>
      <c r="AA143" s="1367"/>
    </row>
    <row r="144" spans="1:27" ht="15" customHeight="1" x14ac:dyDescent="0.25">
      <c r="A144" s="1377"/>
      <c r="B144" s="1368">
        <v>12</v>
      </c>
      <c r="C144" s="1368"/>
      <c r="D144" s="1368"/>
      <c r="E144" s="1368"/>
      <c r="F144" s="1368"/>
      <c r="G144" s="1367"/>
      <c r="H144" s="1367"/>
      <c r="I144" s="1367"/>
      <c r="J144" s="1367"/>
      <c r="K144" s="1367"/>
      <c r="L144" s="1367"/>
      <c r="M144" s="1367"/>
      <c r="N144" s="1367"/>
      <c r="O144" s="1367"/>
      <c r="P144" s="1367"/>
      <c r="Q144" s="1367"/>
      <c r="R144" s="1367"/>
      <c r="S144" s="1367"/>
      <c r="T144" s="1367"/>
      <c r="U144" s="1367"/>
      <c r="V144" s="1367"/>
      <c r="W144" s="1367"/>
      <c r="X144" s="1367"/>
      <c r="Y144" s="1367"/>
      <c r="Z144" s="1365"/>
      <c r="AA144" s="1367"/>
    </row>
  </sheetData>
  <sheetProtection password="8E37" sheet="1" objects="1" scenarios="1"/>
  <mergeCells count="72">
    <mergeCell ref="A1:Y1"/>
    <mergeCell ref="B3:P3"/>
    <mergeCell ref="B4:P4"/>
    <mergeCell ref="B65:Y65"/>
    <mergeCell ref="R67:Y67"/>
    <mergeCell ref="C43:Y43"/>
    <mergeCell ref="B45:Y45"/>
    <mergeCell ref="C47:Y47"/>
    <mergeCell ref="C49:Y50"/>
    <mergeCell ref="C52:Y53"/>
    <mergeCell ref="B30:Y30"/>
    <mergeCell ref="C32:Y32"/>
    <mergeCell ref="C34:Y35"/>
    <mergeCell ref="C37:Y38"/>
    <mergeCell ref="C40:Y41"/>
    <mergeCell ref="M15:Y16"/>
    <mergeCell ref="X69:Y69"/>
    <mergeCell ref="C54:Y54"/>
    <mergeCell ref="B56:Y56"/>
    <mergeCell ref="C58:R58"/>
    <mergeCell ref="C60:Y61"/>
    <mergeCell ref="C63:Y63"/>
    <mergeCell ref="H69:I69"/>
    <mergeCell ref="B17:Y17"/>
    <mergeCell ref="C20:Y21"/>
    <mergeCell ref="C23:Y25"/>
    <mergeCell ref="C27:Y28"/>
    <mergeCell ref="X7:Y7"/>
    <mergeCell ref="S9:Y10"/>
    <mergeCell ref="B9:C9"/>
    <mergeCell ref="B14:E14"/>
    <mergeCell ref="B12:Y12"/>
    <mergeCell ref="J14:N14"/>
    <mergeCell ref="O14:P14"/>
    <mergeCell ref="R14:S14"/>
    <mergeCell ref="T14:W14"/>
    <mergeCell ref="X14:Y14"/>
    <mergeCell ref="B5:Y5"/>
    <mergeCell ref="B7:P7"/>
    <mergeCell ref="R7:V7"/>
    <mergeCell ref="E9:F9"/>
    <mergeCell ref="H9:N9"/>
    <mergeCell ref="C99:Y100"/>
    <mergeCell ref="C101:Y102"/>
    <mergeCell ref="D106:Y107"/>
    <mergeCell ref="J88:N90"/>
    <mergeCell ref="O88:Q88"/>
    <mergeCell ref="O89:P90"/>
    <mergeCell ref="Q89:Q90"/>
    <mergeCell ref="K91:M91"/>
    <mergeCell ref="K92:M92"/>
    <mergeCell ref="K94:M94"/>
    <mergeCell ref="O94:P94"/>
    <mergeCell ref="K95:M95"/>
    <mergeCell ref="O95:P95"/>
    <mergeCell ref="C97:R97"/>
    <mergeCell ref="B94:I94"/>
    <mergeCell ref="B95:I95"/>
    <mergeCell ref="C73:J73"/>
    <mergeCell ref="B75:Y75"/>
    <mergeCell ref="D78:Y79"/>
    <mergeCell ref="D81:Y83"/>
    <mergeCell ref="B91:I91"/>
    <mergeCell ref="B85:Y85"/>
    <mergeCell ref="B88:I90"/>
    <mergeCell ref="O91:P91"/>
    <mergeCell ref="O92:P92"/>
    <mergeCell ref="K93:M93"/>
    <mergeCell ref="O93:P93"/>
    <mergeCell ref="B92:I92"/>
    <mergeCell ref="B93:I93"/>
    <mergeCell ref="S88:Y95"/>
  </mergeCells>
  <dataValidations count="5">
    <dataValidation type="list" allowBlank="1" showErrorMessage="1" sqref="X7 R9 I14 X69 L67">
      <formula1>$D$132:$D$134</formula1>
    </dataValidation>
    <dataValidation type="list" allowBlank="1" showErrorMessage="1" sqref="C73">
      <formula1>$I$136:$I$140</formula1>
    </dataValidation>
    <dataValidation type="list" allowBlank="1" showErrorMessage="1" sqref="P9">
      <formula1>$Q$132:$Q$134</formula1>
    </dataValidation>
    <dataValidation type="list" allowBlank="1" showErrorMessage="1" sqref="B9">
      <formula1>$B$132:$B$144</formula1>
    </dataValidation>
    <dataValidation type="list" allowBlank="1" showInputMessage="1" showErrorMessage="1" sqref="O91:Q95">
      <formula1>$A$118:$A$125</formula1>
    </dataValidation>
  </dataValidations>
  <printOptions horizontalCentered="1"/>
  <pageMargins left="0.45" right="0.45" top="0.5" bottom="0.5" header="0" footer="0"/>
  <pageSetup orientation="portrait" r:id="rId1"/>
  <headerFooter>
    <oddFooter>&amp;R&amp;D</oddFooter>
  </headerFooter>
  <rowBreaks count="1" manualBreakCount="1">
    <brk id="64" max="24"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66"/>
  <sheetViews>
    <sheetView zoomScaleNormal="100" workbookViewId="0"/>
  </sheetViews>
  <sheetFormatPr defaultRowHeight="14.25" x14ac:dyDescent="0.2"/>
  <cols>
    <col min="1" max="1" width="14.75" customWidth="1"/>
  </cols>
  <sheetData>
    <row r="1" spans="1:8" ht="15" x14ac:dyDescent="0.25">
      <c r="A1" s="10" t="s">
        <v>1295</v>
      </c>
      <c r="B1" s="10" t="s">
        <v>175</v>
      </c>
      <c r="C1" s="201" t="s">
        <v>1296</v>
      </c>
      <c r="D1" s="201" t="s">
        <v>1297</v>
      </c>
      <c r="E1" s="201" t="s">
        <v>1298</v>
      </c>
      <c r="F1" s="432" t="s">
        <v>1299</v>
      </c>
      <c r="H1" s="10"/>
    </row>
    <row r="2" spans="1:8" ht="15" x14ac:dyDescent="0.25">
      <c r="A2" s="651">
        <v>48001950100</v>
      </c>
      <c r="B2" s="652" t="s">
        <v>1301</v>
      </c>
      <c r="C2" s="652">
        <v>54904</v>
      </c>
      <c r="D2" s="652" t="s">
        <v>1302</v>
      </c>
      <c r="E2" s="653">
        <v>16.2</v>
      </c>
      <c r="F2" s="652" t="s">
        <v>1303</v>
      </c>
      <c r="H2" s="10"/>
    </row>
    <row r="3" spans="1:8" ht="15" x14ac:dyDescent="0.25">
      <c r="A3" s="654">
        <v>48001950401</v>
      </c>
      <c r="B3" s="655" t="s">
        <v>1301</v>
      </c>
      <c r="C3" s="655">
        <v>53750</v>
      </c>
      <c r="D3" s="655" t="s">
        <v>1302</v>
      </c>
      <c r="E3" s="656">
        <v>1</v>
      </c>
      <c r="F3" s="655" t="s">
        <v>1303</v>
      </c>
      <c r="H3" s="10"/>
    </row>
    <row r="4" spans="1:8" ht="15" x14ac:dyDescent="0.25">
      <c r="A4" s="651">
        <v>48001950402</v>
      </c>
      <c r="B4" s="652" t="s">
        <v>1301</v>
      </c>
      <c r="C4" s="652">
        <v>85096</v>
      </c>
      <c r="D4" s="652" t="s">
        <v>1306</v>
      </c>
      <c r="E4" s="652">
        <v>20.3</v>
      </c>
      <c r="F4" s="652" t="s">
        <v>1307</v>
      </c>
      <c r="H4" s="10"/>
    </row>
    <row r="5" spans="1:8" ht="15" x14ac:dyDescent="0.25">
      <c r="A5" s="654">
        <v>48001950500</v>
      </c>
      <c r="B5" s="655" t="s">
        <v>1301</v>
      </c>
      <c r="C5" s="655">
        <v>35057</v>
      </c>
      <c r="D5" s="655" t="s">
        <v>1309</v>
      </c>
      <c r="E5" s="655">
        <v>21.1</v>
      </c>
      <c r="F5" s="655" t="s">
        <v>1307</v>
      </c>
      <c r="H5" s="10"/>
    </row>
    <row r="6" spans="1:8" ht="15" x14ac:dyDescent="0.25">
      <c r="A6" s="651">
        <v>48001950600</v>
      </c>
      <c r="B6" s="652" t="s">
        <v>1301</v>
      </c>
      <c r="C6" s="652">
        <v>52549</v>
      </c>
      <c r="D6" s="652" t="s">
        <v>1302</v>
      </c>
      <c r="E6" s="652">
        <v>10</v>
      </c>
      <c r="F6" s="652" t="s">
        <v>1303</v>
      </c>
      <c r="H6" s="10"/>
    </row>
    <row r="7" spans="1:8" ht="15" x14ac:dyDescent="0.25">
      <c r="A7" s="654">
        <v>48001950700</v>
      </c>
      <c r="B7" s="655" t="s">
        <v>1301</v>
      </c>
      <c r="C7" s="655">
        <v>28950</v>
      </c>
      <c r="D7" s="655" t="s">
        <v>1309</v>
      </c>
      <c r="E7" s="655">
        <v>27.5</v>
      </c>
      <c r="F7" s="655" t="s">
        <v>1307</v>
      </c>
      <c r="H7" s="10"/>
    </row>
    <row r="8" spans="1:8" ht="15" x14ac:dyDescent="0.25">
      <c r="A8" s="651">
        <v>48001950800</v>
      </c>
      <c r="B8" s="652" t="s">
        <v>1301</v>
      </c>
      <c r="C8" s="652">
        <v>50565</v>
      </c>
      <c r="D8" s="652" t="s">
        <v>1302</v>
      </c>
      <c r="E8" s="652">
        <v>22.3</v>
      </c>
      <c r="F8" s="652" t="s">
        <v>1307</v>
      </c>
      <c r="H8" s="10"/>
    </row>
    <row r="9" spans="1:8" ht="15" x14ac:dyDescent="0.25">
      <c r="A9" s="654">
        <v>48001950901</v>
      </c>
      <c r="B9" s="655" t="s">
        <v>1301</v>
      </c>
      <c r="C9" s="655">
        <v>42790</v>
      </c>
      <c r="D9" s="655" t="s">
        <v>1310</v>
      </c>
      <c r="E9" s="655">
        <v>8.8000000000000007</v>
      </c>
      <c r="F9" s="655" t="s">
        <v>1303</v>
      </c>
      <c r="H9" s="10"/>
    </row>
    <row r="10" spans="1:8" ht="15" x14ac:dyDescent="0.25">
      <c r="A10" s="651">
        <v>48001950902</v>
      </c>
      <c r="B10" s="652" t="s">
        <v>1301</v>
      </c>
      <c r="C10" s="652">
        <v>39760</v>
      </c>
      <c r="D10" s="652" t="s">
        <v>1309</v>
      </c>
      <c r="E10" s="652">
        <v>10.9</v>
      </c>
      <c r="F10" s="652" t="s">
        <v>1303</v>
      </c>
      <c r="H10" s="10"/>
    </row>
    <row r="11" spans="1:8" ht="15" x14ac:dyDescent="0.25">
      <c r="A11" s="654">
        <v>48001951000</v>
      </c>
      <c r="B11" s="655" t="s">
        <v>1301</v>
      </c>
      <c r="C11" s="655">
        <v>43592</v>
      </c>
      <c r="D11" s="655" t="s">
        <v>1310</v>
      </c>
      <c r="E11" s="655">
        <v>13.7</v>
      </c>
      <c r="F11" s="655" t="s">
        <v>1303</v>
      </c>
      <c r="H11" s="10"/>
    </row>
    <row r="12" spans="1:8" ht="15" x14ac:dyDescent="0.25">
      <c r="A12" s="651">
        <v>48001951100</v>
      </c>
      <c r="B12" s="652" t="s">
        <v>1301</v>
      </c>
      <c r="C12" s="652">
        <v>49523</v>
      </c>
      <c r="D12" s="652" t="s">
        <v>1302</v>
      </c>
      <c r="E12" s="652">
        <v>10.199999999999999</v>
      </c>
      <c r="F12" s="652" t="s">
        <v>1303</v>
      </c>
      <c r="H12" s="10"/>
    </row>
    <row r="13" spans="1:8" ht="15" x14ac:dyDescent="0.25">
      <c r="A13" s="654">
        <v>48003950100</v>
      </c>
      <c r="B13" s="655" t="s">
        <v>1311</v>
      </c>
      <c r="C13" s="655">
        <v>102232</v>
      </c>
      <c r="D13" s="655" t="s">
        <v>1306</v>
      </c>
      <c r="E13" s="655">
        <v>10.9</v>
      </c>
      <c r="F13" s="655" t="s">
        <v>1303</v>
      </c>
      <c r="H13" s="10"/>
    </row>
    <row r="14" spans="1:8" ht="15" x14ac:dyDescent="0.25">
      <c r="A14" s="651">
        <v>48003950200</v>
      </c>
      <c r="B14" s="652" t="s">
        <v>1311</v>
      </c>
      <c r="C14" s="652">
        <v>75000</v>
      </c>
      <c r="D14" s="652" t="s">
        <v>1306</v>
      </c>
      <c r="E14" s="652">
        <v>14.4</v>
      </c>
      <c r="F14" s="652" t="s">
        <v>1303</v>
      </c>
      <c r="H14" s="10"/>
    </row>
    <row r="15" spans="1:8" ht="15" x14ac:dyDescent="0.25">
      <c r="A15" s="654">
        <v>48003950300</v>
      </c>
      <c r="B15" s="655" t="s">
        <v>1311</v>
      </c>
      <c r="C15" s="655">
        <v>63879</v>
      </c>
      <c r="D15" s="655" t="s">
        <v>1302</v>
      </c>
      <c r="E15" s="655">
        <v>10</v>
      </c>
      <c r="F15" s="655" t="s">
        <v>1303</v>
      </c>
      <c r="H15" s="10"/>
    </row>
    <row r="16" spans="1:8" ht="15" x14ac:dyDescent="0.25">
      <c r="A16" s="651">
        <v>48003950400</v>
      </c>
      <c r="B16" s="652" t="s">
        <v>1311</v>
      </c>
      <c r="C16" s="652">
        <v>62740</v>
      </c>
      <c r="D16" s="652" t="s">
        <v>1302</v>
      </c>
      <c r="E16" s="652">
        <v>1.5</v>
      </c>
      <c r="F16" s="652" t="s">
        <v>1303</v>
      </c>
      <c r="H16" s="10"/>
    </row>
    <row r="17" spans="1:8" ht="15" x14ac:dyDescent="0.25">
      <c r="A17" s="654">
        <v>48005000101</v>
      </c>
      <c r="B17" s="655" t="s">
        <v>1312</v>
      </c>
      <c r="C17" s="655">
        <v>56204</v>
      </c>
      <c r="D17" s="655" t="s">
        <v>1302</v>
      </c>
      <c r="E17" s="655">
        <v>16.399999999999999</v>
      </c>
      <c r="F17" s="655" t="s">
        <v>1303</v>
      </c>
      <c r="H17" s="10"/>
    </row>
    <row r="18" spans="1:8" ht="15" x14ac:dyDescent="0.25">
      <c r="A18" s="651">
        <v>48005000102</v>
      </c>
      <c r="B18" s="652" t="s">
        <v>1312</v>
      </c>
      <c r="C18" s="652">
        <v>65676</v>
      </c>
      <c r="D18" s="652" t="s">
        <v>1306</v>
      </c>
      <c r="E18" s="652">
        <v>8.6</v>
      </c>
      <c r="F18" s="652" t="s">
        <v>1303</v>
      </c>
      <c r="H18" s="10"/>
    </row>
    <row r="19" spans="1:8" ht="15" x14ac:dyDescent="0.25">
      <c r="A19" s="654">
        <v>48005000200</v>
      </c>
      <c r="B19" s="655" t="s">
        <v>1312</v>
      </c>
      <c r="C19" s="655">
        <v>44101</v>
      </c>
      <c r="D19" s="655" t="s">
        <v>1310</v>
      </c>
      <c r="E19" s="655">
        <v>17.600000000000001</v>
      </c>
      <c r="F19" s="655" t="s">
        <v>1303</v>
      </c>
      <c r="H19" s="10"/>
    </row>
    <row r="20" spans="1:8" ht="15" x14ac:dyDescent="0.25">
      <c r="A20" s="651">
        <v>48005000301</v>
      </c>
      <c r="B20" s="652" t="s">
        <v>1312</v>
      </c>
      <c r="C20" s="652">
        <v>57207</v>
      </c>
      <c r="D20" s="652" t="s">
        <v>1306</v>
      </c>
      <c r="E20" s="652">
        <v>16</v>
      </c>
      <c r="F20" s="652" t="s">
        <v>1303</v>
      </c>
      <c r="H20" s="10"/>
    </row>
    <row r="21" spans="1:8" ht="15" x14ac:dyDescent="0.25">
      <c r="A21" s="654">
        <v>48005000302</v>
      </c>
      <c r="B21" s="655" t="s">
        <v>1312</v>
      </c>
      <c r="C21" s="655">
        <v>55313</v>
      </c>
      <c r="D21" s="655" t="s">
        <v>1302</v>
      </c>
      <c r="E21" s="655">
        <v>16</v>
      </c>
      <c r="F21" s="655" t="s">
        <v>1303</v>
      </c>
      <c r="H21" s="10"/>
    </row>
    <row r="22" spans="1:8" ht="15" x14ac:dyDescent="0.25">
      <c r="A22" s="651">
        <v>48005000400</v>
      </c>
      <c r="B22" s="652" t="s">
        <v>1312</v>
      </c>
      <c r="C22" s="652">
        <v>32716</v>
      </c>
      <c r="D22" s="652" t="s">
        <v>1309</v>
      </c>
      <c r="E22" s="652">
        <v>25.3</v>
      </c>
      <c r="F22" s="652" t="s">
        <v>1307</v>
      </c>
      <c r="H22" s="10"/>
    </row>
    <row r="23" spans="1:8" ht="15" x14ac:dyDescent="0.25">
      <c r="A23" s="654">
        <v>48005000500</v>
      </c>
      <c r="B23" s="655" t="s">
        <v>1312</v>
      </c>
      <c r="C23" s="655">
        <v>26987</v>
      </c>
      <c r="D23" s="655" t="s">
        <v>1309</v>
      </c>
      <c r="E23" s="655">
        <v>37.4</v>
      </c>
      <c r="F23" s="655" t="s">
        <v>1307</v>
      </c>
      <c r="H23" s="10"/>
    </row>
    <row r="24" spans="1:8" ht="15" x14ac:dyDescent="0.25">
      <c r="A24" s="651">
        <v>48005000600</v>
      </c>
      <c r="B24" s="652" t="s">
        <v>1312</v>
      </c>
      <c r="C24" s="652">
        <v>39388</v>
      </c>
      <c r="D24" s="652" t="s">
        <v>1310</v>
      </c>
      <c r="E24" s="652">
        <v>19.600000000000001</v>
      </c>
      <c r="F24" s="652" t="s">
        <v>1303</v>
      </c>
      <c r="H24" s="10"/>
    </row>
    <row r="25" spans="1:8" ht="15" x14ac:dyDescent="0.25">
      <c r="A25" s="654">
        <v>48005000700</v>
      </c>
      <c r="B25" s="655" t="s">
        <v>1312</v>
      </c>
      <c r="C25" s="655">
        <v>36250</v>
      </c>
      <c r="D25" s="655" t="s">
        <v>1309</v>
      </c>
      <c r="E25" s="655">
        <v>36</v>
      </c>
      <c r="F25" s="655" t="s">
        <v>1307</v>
      </c>
      <c r="H25" s="10"/>
    </row>
    <row r="26" spans="1:8" ht="15" x14ac:dyDescent="0.25">
      <c r="A26" s="651">
        <v>48005000800</v>
      </c>
      <c r="B26" s="652" t="s">
        <v>1312</v>
      </c>
      <c r="C26" s="652">
        <v>54307</v>
      </c>
      <c r="D26" s="652" t="s">
        <v>1302</v>
      </c>
      <c r="E26" s="652">
        <v>9.3000000000000007</v>
      </c>
      <c r="F26" s="652" t="s">
        <v>1303</v>
      </c>
      <c r="H26" s="10"/>
    </row>
    <row r="27" spans="1:8" ht="15" x14ac:dyDescent="0.25">
      <c r="A27" s="654">
        <v>48005000901</v>
      </c>
      <c r="B27" s="655" t="s">
        <v>1312</v>
      </c>
      <c r="C27" s="655">
        <v>55965</v>
      </c>
      <c r="D27" s="655" t="s">
        <v>1302</v>
      </c>
      <c r="E27" s="655">
        <v>14.4</v>
      </c>
      <c r="F27" s="655" t="s">
        <v>1303</v>
      </c>
      <c r="H27" s="10"/>
    </row>
    <row r="28" spans="1:8" ht="15" x14ac:dyDescent="0.25">
      <c r="A28" s="651">
        <v>48005000902</v>
      </c>
      <c r="B28" s="652" t="s">
        <v>1312</v>
      </c>
      <c r="C28" s="652">
        <v>64643</v>
      </c>
      <c r="D28" s="652" t="s">
        <v>1306</v>
      </c>
      <c r="E28" s="652">
        <v>12.2</v>
      </c>
      <c r="F28" s="652" t="s">
        <v>1303</v>
      </c>
      <c r="H28" s="10"/>
    </row>
    <row r="29" spans="1:8" ht="15" x14ac:dyDescent="0.25">
      <c r="A29" s="654">
        <v>48005001001</v>
      </c>
      <c r="B29" s="655" t="s">
        <v>1312</v>
      </c>
      <c r="C29" s="655">
        <v>39306</v>
      </c>
      <c r="D29" s="655" t="s">
        <v>1310</v>
      </c>
      <c r="E29" s="655">
        <v>27.5</v>
      </c>
      <c r="F29" s="655" t="s">
        <v>1307</v>
      </c>
      <c r="H29" s="10"/>
    </row>
    <row r="30" spans="1:8" ht="15" x14ac:dyDescent="0.25">
      <c r="A30" s="651">
        <v>48005001002</v>
      </c>
      <c r="B30" s="652" t="s">
        <v>1312</v>
      </c>
      <c r="C30" s="652">
        <v>47695</v>
      </c>
      <c r="D30" s="652" t="s">
        <v>1302</v>
      </c>
      <c r="E30" s="652">
        <v>18.7</v>
      </c>
      <c r="F30" s="652" t="s">
        <v>1303</v>
      </c>
      <c r="H30" s="10"/>
    </row>
    <row r="31" spans="1:8" ht="15" x14ac:dyDescent="0.25">
      <c r="A31" s="654">
        <v>48005001100</v>
      </c>
      <c r="B31" s="655" t="s">
        <v>1312</v>
      </c>
      <c r="C31" s="655">
        <v>60616</v>
      </c>
      <c r="D31" s="655" t="s">
        <v>1306</v>
      </c>
      <c r="E31" s="655">
        <v>11.8</v>
      </c>
      <c r="F31" s="655" t="s">
        <v>1303</v>
      </c>
      <c r="H31" s="10"/>
    </row>
    <row r="32" spans="1:8" ht="15" x14ac:dyDescent="0.25">
      <c r="A32" s="651">
        <v>48005001200</v>
      </c>
      <c r="B32" s="652" t="s">
        <v>1312</v>
      </c>
      <c r="C32" s="652">
        <v>37607</v>
      </c>
      <c r="D32" s="652" t="s">
        <v>1310</v>
      </c>
      <c r="E32" s="652">
        <v>19.2</v>
      </c>
      <c r="F32" s="652" t="s">
        <v>1303</v>
      </c>
      <c r="H32" s="10"/>
    </row>
    <row r="33" spans="1:8" ht="15" x14ac:dyDescent="0.25">
      <c r="A33" s="654">
        <v>48005001300</v>
      </c>
      <c r="B33" s="655" t="s">
        <v>1312</v>
      </c>
      <c r="C33" s="655">
        <v>38056</v>
      </c>
      <c r="D33" s="655" t="s">
        <v>1310</v>
      </c>
      <c r="E33" s="655">
        <v>18.600000000000001</v>
      </c>
      <c r="F33" s="655" t="s">
        <v>1303</v>
      </c>
      <c r="H33" s="10"/>
    </row>
    <row r="34" spans="1:8" ht="15" x14ac:dyDescent="0.25">
      <c r="A34" s="651">
        <v>48007950100</v>
      </c>
      <c r="B34" s="652" t="s">
        <v>1313</v>
      </c>
      <c r="C34" s="652">
        <v>38544</v>
      </c>
      <c r="D34" s="652" t="s">
        <v>1309</v>
      </c>
      <c r="E34" s="652">
        <v>14.2</v>
      </c>
      <c r="F34" s="652" t="s">
        <v>1303</v>
      </c>
      <c r="H34" s="10"/>
    </row>
    <row r="35" spans="1:8" ht="15" x14ac:dyDescent="0.25">
      <c r="A35" s="654">
        <v>48007950200</v>
      </c>
      <c r="B35" s="655" t="s">
        <v>1313</v>
      </c>
      <c r="C35" s="655">
        <v>93750</v>
      </c>
      <c r="D35" s="655" t="s">
        <v>1306</v>
      </c>
      <c r="E35" s="655">
        <v>4.3</v>
      </c>
      <c r="F35" s="655" t="s">
        <v>1303</v>
      </c>
      <c r="H35" s="10"/>
    </row>
    <row r="36" spans="1:8" ht="15" x14ac:dyDescent="0.25">
      <c r="A36" s="651">
        <v>48007950300</v>
      </c>
      <c r="B36" s="652" t="s">
        <v>1313</v>
      </c>
      <c r="C36" s="652">
        <v>52669</v>
      </c>
      <c r="D36" s="652" t="s">
        <v>1302</v>
      </c>
      <c r="E36" s="652">
        <v>23</v>
      </c>
      <c r="F36" s="652" t="s">
        <v>1307</v>
      </c>
      <c r="H36" s="10"/>
    </row>
    <row r="37" spans="1:8" ht="15" x14ac:dyDescent="0.25">
      <c r="A37" s="654">
        <v>48007950400</v>
      </c>
      <c r="B37" s="655" t="s">
        <v>1313</v>
      </c>
      <c r="C37" s="655">
        <v>36458</v>
      </c>
      <c r="D37" s="655" t="s">
        <v>1309</v>
      </c>
      <c r="E37" s="655">
        <v>32.4</v>
      </c>
      <c r="F37" s="655" t="s">
        <v>1307</v>
      </c>
      <c r="H37" s="10"/>
    </row>
    <row r="38" spans="1:8" ht="15" x14ac:dyDescent="0.25">
      <c r="A38" s="651">
        <v>48007950500</v>
      </c>
      <c r="B38" s="652" t="s">
        <v>1313</v>
      </c>
      <c r="C38" s="652">
        <v>45212</v>
      </c>
      <c r="D38" s="652" t="s">
        <v>1310</v>
      </c>
      <c r="E38" s="652">
        <v>16.5</v>
      </c>
      <c r="F38" s="652" t="s">
        <v>1303</v>
      </c>
      <c r="H38" s="10"/>
    </row>
    <row r="39" spans="1:8" ht="15" x14ac:dyDescent="0.25">
      <c r="A39" s="654">
        <v>48007990000</v>
      </c>
      <c r="B39" s="655" t="s">
        <v>1313</v>
      </c>
      <c r="C39" s="655" t="s">
        <v>1314</v>
      </c>
      <c r="D39" s="655" t="s">
        <v>1315</v>
      </c>
      <c r="E39" s="655" t="s">
        <v>1314</v>
      </c>
      <c r="F39" s="655" t="s">
        <v>1307</v>
      </c>
      <c r="H39" s="10"/>
    </row>
    <row r="40" spans="1:8" ht="15" x14ac:dyDescent="0.25">
      <c r="A40" s="651">
        <v>48009020100</v>
      </c>
      <c r="B40" s="652" t="s">
        <v>1316</v>
      </c>
      <c r="C40" s="652">
        <v>97500</v>
      </c>
      <c r="D40" s="652" t="s">
        <v>1306</v>
      </c>
      <c r="E40" s="652">
        <v>2.4</v>
      </c>
      <c r="F40" s="652" t="s">
        <v>1303</v>
      </c>
      <c r="H40" s="10"/>
    </row>
    <row r="41" spans="1:8" ht="15" x14ac:dyDescent="0.25">
      <c r="A41" s="654">
        <v>48009020200</v>
      </c>
      <c r="B41" s="655" t="s">
        <v>1316</v>
      </c>
      <c r="C41" s="655">
        <v>56053</v>
      </c>
      <c r="D41" s="655" t="s">
        <v>1306</v>
      </c>
      <c r="E41" s="655">
        <v>11.7</v>
      </c>
      <c r="F41" s="655" t="s">
        <v>1303</v>
      </c>
      <c r="H41" s="10"/>
    </row>
    <row r="42" spans="1:8" ht="15" x14ac:dyDescent="0.25">
      <c r="A42" s="651">
        <v>48009020300</v>
      </c>
      <c r="B42" s="652" t="s">
        <v>1316</v>
      </c>
      <c r="C42" s="652">
        <v>49231</v>
      </c>
      <c r="D42" s="652" t="s">
        <v>1302</v>
      </c>
      <c r="E42" s="652">
        <v>13.6</v>
      </c>
      <c r="F42" s="652" t="s">
        <v>1303</v>
      </c>
      <c r="H42" s="10"/>
    </row>
    <row r="43" spans="1:8" ht="15" x14ac:dyDescent="0.25">
      <c r="A43" s="654">
        <v>48011950100</v>
      </c>
      <c r="B43" s="655" t="s">
        <v>1317</v>
      </c>
      <c r="C43" s="655">
        <v>66563</v>
      </c>
      <c r="D43" s="655" t="s">
        <v>1306</v>
      </c>
      <c r="E43" s="655">
        <v>7.3</v>
      </c>
      <c r="F43" s="655" t="s">
        <v>1303</v>
      </c>
      <c r="H43" s="10"/>
    </row>
    <row r="44" spans="1:8" ht="15" x14ac:dyDescent="0.25">
      <c r="A44" s="651">
        <v>48013960100</v>
      </c>
      <c r="B44" s="652" t="s">
        <v>1318</v>
      </c>
      <c r="C44" s="652">
        <v>60424</v>
      </c>
      <c r="D44" s="652" t="s">
        <v>1302</v>
      </c>
      <c r="E44" s="652">
        <v>18.899999999999999</v>
      </c>
      <c r="F44" s="652" t="s">
        <v>1303</v>
      </c>
      <c r="H44" s="10"/>
    </row>
    <row r="45" spans="1:8" ht="15" x14ac:dyDescent="0.25">
      <c r="A45" s="654">
        <v>48013960201</v>
      </c>
      <c r="B45" s="655" t="s">
        <v>1318</v>
      </c>
      <c r="C45" s="655">
        <v>59263</v>
      </c>
      <c r="D45" s="655" t="s">
        <v>1302</v>
      </c>
      <c r="E45" s="655">
        <v>13.4</v>
      </c>
      <c r="F45" s="655" t="s">
        <v>1303</v>
      </c>
      <c r="H45" s="10"/>
    </row>
    <row r="46" spans="1:8" ht="15" x14ac:dyDescent="0.25">
      <c r="A46" s="651">
        <v>48013960202</v>
      </c>
      <c r="B46" s="652" t="s">
        <v>1318</v>
      </c>
      <c r="C46" s="652">
        <v>49931</v>
      </c>
      <c r="D46" s="652" t="s">
        <v>1310</v>
      </c>
      <c r="E46" s="652">
        <v>16.899999999999999</v>
      </c>
      <c r="F46" s="652" t="s">
        <v>1303</v>
      </c>
      <c r="H46" s="10"/>
    </row>
    <row r="47" spans="1:8" ht="15" x14ac:dyDescent="0.25">
      <c r="A47" s="654">
        <v>48013960300</v>
      </c>
      <c r="B47" s="655" t="s">
        <v>1318</v>
      </c>
      <c r="C47" s="655">
        <v>37857</v>
      </c>
      <c r="D47" s="655" t="s">
        <v>1309</v>
      </c>
      <c r="E47" s="655">
        <v>20.8</v>
      </c>
      <c r="F47" s="655" t="s">
        <v>1307</v>
      </c>
      <c r="H47" s="10"/>
    </row>
    <row r="48" spans="1:8" ht="15" x14ac:dyDescent="0.25">
      <c r="A48" s="651">
        <v>48013960401</v>
      </c>
      <c r="B48" s="652" t="s">
        <v>1318</v>
      </c>
      <c r="C48" s="652">
        <v>50441</v>
      </c>
      <c r="D48" s="652" t="s">
        <v>1310</v>
      </c>
      <c r="E48" s="652">
        <v>11.4</v>
      </c>
      <c r="F48" s="652" t="s">
        <v>1303</v>
      </c>
      <c r="H48" s="10"/>
    </row>
    <row r="49" spans="1:8" ht="15" x14ac:dyDescent="0.25">
      <c r="A49" s="654">
        <v>48013960402</v>
      </c>
      <c r="B49" s="655" t="s">
        <v>1318</v>
      </c>
      <c r="C49" s="655">
        <v>73004</v>
      </c>
      <c r="D49" s="655" t="s">
        <v>1302</v>
      </c>
      <c r="E49" s="655">
        <v>9.5</v>
      </c>
      <c r="F49" s="655" t="s">
        <v>1303</v>
      </c>
      <c r="H49" s="10"/>
    </row>
    <row r="50" spans="1:8" ht="15" x14ac:dyDescent="0.25">
      <c r="A50" s="651">
        <v>48013960500</v>
      </c>
      <c r="B50" s="652" t="s">
        <v>1318</v>
      </c>
      <c r="C50" s="652">
        <v>43262</v>
      </c>
      <c r="D50" s="652" t="s">
        <v>1310</v>
      </c>
      <c r="E50" s="652">
        <v>20.2</v>
      </c>
      <c r="F50" s="652" t="s">
        <v>1307</v>
      </c>
      <c r="H50" s="10"/>
    </row>
    <row r="51" spans="1:8" ht="15" x14ac:dyDescent="0.25">
      <c r="A51" s="654">
        <v>48013960600</v>
      </c>
      <c r="B51" s="655" t="s">
        <v>1318</v>
      </c>
      <c r="C51" s="655">
        <v>54375</v>
      </c>
      <c r="D51" s="655" t="s">
        <v>1310</v>
      </c>
      <c r="E51" s="655">
        <v>13.2</v>
      </c>
      <c r="F51" s="655" t="s">
        <v>1303</v>
      </c>
      <c r="H51" s="10"/>
    </row>
    <row r="52" spans="1:8" ht="15" x14ac:dyDescent="0.25">
      <c r="A52" s="651">
        <v>48015760100</v>
      </c>
      <c r="B52" s="652" t="s">
        <v>1319</v>
      </c>
      <c r="C52" s="652">
        <v>48800</v>
      </c>
      <c r="D52" s="652" t="s">
        <v>1310</v>
      </c>
      <c r="E52" s="652">
        <v>12.9</v>
      </c>
      <c r="F52" s="652" t="s">
        <v>1303</v>
      </c>
      <c r="H52" s="10"/>
    </row>
    <row r="53" spans="1:8" ht="15" x14ac:dyDescent="0.25">
      <c r="A53" s="654">
        <v>48015760200</v>
      </c>
      <c r="B53" s="655" t="s">
        <v>1319</v>
      </c>
      <c r="C53" s="655">
        <v>63377</v>
      </c>
      <c r="D53" s="655" t="s">
        <v>1302</v>
      </c>
      <c r="E53" s="655">
        <v>14</v>
      </c>
      <c r="F53" s="655" t="s">
        <v>1303</v>
      </c>
      <c r="H53" s="10"/>
    </row>
    <row r="54" spans="1:8" ht="15" x14ac:dyDescent="0.25">
      <c r="A54" s="651">
        <v>48015760300</v>
      </c>
      <c r="B54" s="652" t="s">
        <v>1319</v>
      </c>
      <c r="C54" s="652">
        <v>74043</v>
      </c>
      <c r="D54" s="652" t="s">
        <v>1302</v>
      </c>
      <c r="E54" s="652">
        <v>7.9</v>
      </c>
      <c r="F54" s="652" t="s">
        <v>1303</v>
      </c>
      <c r="H54" s="10"/>
    </row>
    <row r="55" spans="1:8" ht="15" x14ac:dyDescent="0.25">
      <c r="A55" s="654">
        <v>48015760400</v>
      </c>
      <c r="B55" s="655" t="s">
        <v>1319</v>
      </c>
      <c r="C55" s="655">
        <v>54889</v>
      </c>
      <c r="D55" s="655" t="s">
        <v>1310</v>
      </c>
      <c r="E55" s="655">
        <v>17</v>
      </c>
      <c r="F55" s="655" t="s">
        <v>1303</v>
      </c>
      <c r="H55" s="10"/>
    </row>
    <row r="56" spans="1:8" ht="15" x14ac:dyDescent="0.25">
      <c r="A56" s="651">
        <v>48015760501</v>
      </c>
      <c r="B56" s="652" t="s">
        <v>1319</v>
      </c>
      <c r="C56" s="652">
        <v>90387</v>
      </c>
      <c r="D56" s="652" t="s">
        <v>1306</v>
      </c>
      <c r="E56" s="652">
        <v>6</v>
      </c>
      <c r="F56" s="652" t="s">
        <v>1303</v>
      </c>
      <c r="H56" s="10"/>
    </row>
    <row r="57" spans="1:8" ht="15" x14ac:dyDescent="0.25">
      <c r="A57" s="654">
        <v>48015760502</v>
      </c>
      <c r="B57" s="655" t="s">
        <v>1319</v>
      </c>
      <c r="C57" s="655">
        <v>50863</v>
      </c>
      <c r="D57" s="655" t="s">
        <v>1310</v>
      </c>
      <c r="E57" s="655">
        <v>10.199999999999999</v>
      </c>
      <c r="F57" s="655" t="s">
        <v>1303</v>
      </c>
      <c r="H57" s="10"/>
    </row>
    <row r="58" spans="1:8" ht="15" x14ac:dyDescent="0.25">
      <c r="A58" s="651">
        <v>48017950100</v>
      </c>
      <c r="B58" s="652" t="s">
        <v>1320</v>
      </c>
      <c r="C58" s="652">
        <v>46485</v>
      </c>
      <c r="D58" s="652" t="s">
        <v>1310</v>
      </c>
      <c r="E58" s="652">
        <v>14.5</v>
      </c>
      <c r="F58" s="652" t="s">
        <v>1303</v>
      </c>
      <c r="H58" s="10"/>
    </row>
    <row r="59" spans="1:8" ht="15" x14ac:dyDescent="0.25">
      <c r="A59" s="654">
        <v>48019000101</v>
      </c>
      <c r="B59" s="655" t="s">
        <v>1321</v>
      </c>
      <c r="C59" s="655">
        <v>56477</v>
      </c>
      <c r="D59" s="655" t="s">
        <v>1302</v>
      </c>
      <c r="E59" s="655">
        <v>9.4</v>
      </c>
      <c r="F59" s="655" t="s">
        <v>1303</v>
      </c>
      <c r="H59" s="10"/>
    </row>
    <row r="60" spans="1:8" ht="15" x14ac:dyDescent="0.25">
      <c r="A60" s="651">
        <v>48019000102</v>
      </c>
      <c r="B60" s="652" t="s">
        <v>1321</v>
      </c>
      <c r="C60" s="652">
        <v>55741</v>
      </c>
      <c r="D60" s="652" t="s">
        <v>1302</v>
      </c>
      <c r="E60" s="652">
        <v>17.7</v>
      </c>
      <c r="F60" s="652" t="s">
        <v>1303</v>
      </c>
      <c r="H60" s="10"/>
    </row>
    <row r="61" spans="1:8" ht="15" x14ac:dyDescent="0.25">
      <c r="A61" s="654">
        <v>48019000200</v>
      </c>
      <c r="B61" s="655" t="s">
        <v>1321</v>
      </c>
      <c r="C61" s="655">
        <v>47786</v>
      </c>
      <c r="D61" s="655" t="s">
        <v>1310</v>
      </c>
      <c r="E61" s="655">
        <v>13.6</v>
      </c>
      <c r="F61" s="655" t="s">
        <v>1303</v>
      </c>
      <c r="H61" s="10"/>
    </row>
    <row r="62" spans="1:8" ht="15" x14ac:dyDescent="0.25">
      <c r="A62" s="651">
        <v>48019000300</v>
      </c>
      <c r="B62" s="652" t="s">
        <v>1321</v>
      </c>
      <c r="C62" s="652">
        <v>54087</v>
      </c>
      <c r="D62" s="652" t="s">
        <v>1310</v>
      </c>
      <c r="E62" s="652">
        <v>18.5</v>
      </c>
      <c r="F62" s="652" t="s">
        <v>1303</v>
      </c>
      <c r="H62" s="10"/>
    </row>
    <row r="63" spans="1:8" ht="15" x14ac:dyDescent="0.25">
      <c r="A63" s="654">
        <v>48019000400</v>
      </c>
      <c r="B63" s="655" t="s">
        <v>1321</v>
      </c>
      <c r="C63" s="655">
        <v>60625</v>
      </c>
      <c r="D63" s="655" t="s">
        <v>1302</v>
      </c>
      <c r="E63" s="655">
        <v>9.6</v>
      </c>
      <c r="F63" s="655" t="s">
        <v>1303</v>
      </c>
      <c r="H63" s="10"/>
    </row>
    <row r="64" spans="1:8" ht="15" x14ac:dyDescent="0.25">
      <c r="A64" s="651">
        <v>48021950100</v>
      </c>
      <c r="B64" s="652" t="s">
        <v>1322</v>
      </c>
      <c r="C64" s="652">
        <v>76418</v>
      </c>
      <c r="D64" s="652" t="s">
        <v>1302</v>
      </c>
      <c r="E64" s="652">
        <v>11.3</v>
      </c>
      <c r="F64" s="652" t="s">
        <v>1303</v>
      </c>
      <c r="H64" s="10"/>
    </row>
    <row r="65" spans="1:8" ht="15" x14ac:dyDescent="0.25">
      <c r="A65" s="654">
        <v>48021950200</v>
      </c>
      <c r="B65" s="655" t="s">
        <v>1322</v>
      </c>
      <c r="C65" s="655">
        <v>50103</v>
      </c>
      <c r="D65" s="655" t="s">
        <v>1309</v>
      </c>
      <c r="E65" s="655">
        <v>15</v>
      </c>
      <c r="F65" s="655" t="s">
        <v>1303</v>
      </c>
      <c r="H65" s="10"/>
    </row>
    <row r="66" spans="1:8" ht="15" x14ac:dyDescent="0.25">
      <c r="A66" s="651">
        <v>48021950300</v>
      </c>
      <c r="B66" s="652" t="s">
        <v>1322</v>
      </c>
      <c r="C66" s="652">
        <v>73880</v>
      </c>
      <c r="D66" s="652" t="s">
        <v>1302</v>
      </c>
      <c r="E66" s="652">
        <v>9.1999999999999993</v>
      </c>
      <c r="F66" s="652" t="s">
        <v>1303</v>
      </c>
      <c r="H66" s="10"/>
    </row>
    <row r="67" spans="1:8" ht="15" x14ac:dyDescent="0.25">
      <c r="A67" s="654">
        <v>48021950400</v>
      </c>
      <c r="B67" s="655" t="s">
        <v>1322</v>
      </c>
      <c r="C67" s="655">
        <v>65357</v>
      </c>
      <c r="D67" s="655" t="s">
        <v>1310</v>
      </c>
      <c r="E67" s="655">
        <v>6.5</v>
      </c>
      <c r="F67" s="655" t="s">
        <v>1303</v>
      </c>
      <c r="H67" s="10"/>
    </row>
    <row r="68" spans="1:8" ht="15" x14ac:dyDescent="0.25">
      <c r="A68" s="651">
        <v>48021950501</v>
      </c>
      <c r="B68" s="652" t="s">
        <v>1322</v>
      </c>
      <c r="C68" s="652">
        <v>50288</v>
      </c>
      <c r="D68" s="652" t="s">
        <v>1309</v>
      </c>
      <c r="E68" s="652">
        <v>11.8</v>
      </c>
      <c r="F68" s="652" t="s">
        <v>1303</v>
      </c>
      <c r="H68" s="10"/>
    </row>
    <row r="69" spans="1:8" ht="15" x14ac:dyDescent="0.25">
      <c r="A69" s="654">
        <v>48021950502</v>
      </c>
      <c r="B69" s="655" t="s">
        <v>1322</v>
      </c>
      <c r="C69" s="655">
        <v>67336</v>
      </c>
      <c r="D69" s="655" t="s">
        <v>1310</v>
      </c>
      <c r="E69" s="655">
        <v>7.7</v>
      </c>
      <c r="F69" s="655" t="s">
        <v>1303</v>
      </c>
      <c r="H69" s="10"/>
    </row>
    <row r="70" spans="1:8" ht="15" x14ac:dyDescent="0.25">
      <c r="A70" s="651">
        <v>48021950600</v>
      </c>
      <c r="B70" s="652" t="s">
        <v>1322</v>
      </c>
      <c r="C70" s="652">
        <v>61695</v>
      </c>
      <c r="D70" s="652" t="s">
        <v>1310</v>
      </c>
      <c r="E70" s="652">
        <v>12.7</v>
      </c>
      <c r="F70" s="652" t="s">
        <v>1303</v>
      </c>
      <c r="H70" s="10"/>
    </row>
    <row r="71" spans="1:8" ht="15" x14ac:dyDescent="0.25">
      <c r="A71" s="654">
        <v>48021950700</v>
      </c>
      <c r="B71" s="655" t="s">
        <v>1322</v>
      </c>
      <c r="C71" s="655">
        <v>52045</v>
      </c>
      <c r="D71" s="655" t="s">
        <v>1309</v>
      </c>
      <c r="E71" s="655">
        <v>8</v>
      </c>
      <c r="F71" s="655" t="s">
        <v>1303</v>
      </c>
      <c r="H71" s="10"/>
    </row>
    <row r="72" spans="1:8" ht="15" x14ac:dyDescent="0.25">
      <c r="A72" s="651">
        <v>48021950801</v>
      </c>
      <c r="B72" s="652" t="s">
        <v>1322</v>
      </c>
      <c r="C72" s="652">
        <v>68080</v>
      </c>
      <c r="D72" s="652" t="s">
        <v>1310</v>
      </c>
      <c r="E72" s="652">
        <v>5</v>
      </c>
      <c r="F72" s="652" t="s">
        <v>1303</v>
      </c>
      <c r="H72" s="10"/>
    </row>
    <row r="73" spans="1:8" ht="15" x14ac:dyDescent="0.25">
      <c r="A73" s="654">
        <v>48021950802</v>
      </c>
      <c r="B73" s="655" t="s">
        <v>1322</v>
      </c>
      <c r="C73" s="655">
        <v>61603</v>
      </c>
      <c r="D73" s="655" t="s">
        <v>1310</v>
      </c>
      <c r="E73" s="655">
        <v>13.3</v>
      </c>
      <c r="F73" s="655" t="s">
        <v>1303</v>
      </c>
      <c r="H73" s="10"/>
    </row>
    <row r="74" spans="1:8" ht="15" x14ac:dyDescent="0.25">
      <c r="A74" s="651">
        <v>48023950300</v>
      </c>
      <c r="B74" s="652" t="s">
        <v>1323</v>
      </c>
      <c r="C74" s="652">
        <v>40750</v>
      </c>
      <c r="D74" s="652" t="s">
        <v>1310</v>
      </c>
      <c r="E74" s="652">
        <v>10.9</v>
      </c>
      <c r="F74" s="652" t="s">
        <v>1303</v>
      </c>
      <c r="H74" s="10"/>
    </row>
    <row r="75" spans="1:8" ht="15" x14ac:dyDescent="0.25">
      <c r="A75" s="654">
        <v>48025950100</v>
      </c>
      <c r="B75" s="655" t="s">
        <v>1324</v>
      </c>
      <c r="C75" s="655">
        <v>60104</v>
      </c>
      <c r="D75" s="655" t="s">
        <v>1302</v>
      </c>
      <c r="E75" s="655">
        <v>4.2</v>
      </c>
      <c r="F75" s="655" t="s">
        <v>1303</v>
      </c>
      <c r="H75" s="10"/>
    </row>
    <row r="76" spans="1:8" ht="15" x14ac:dyDescent="0.25">
      <c r="A76" s="651">
        <v>48025950201</v>
      </c>
      <c r="B76" s="652" t="s">
        <v>1324</v>
      </c>
      <c r="C76" s="652">
        <v>59250</v>
      </c>
      <c r="D76" s="652" t="s">
        <v>1302</v>
      </c>
      <c r="E76" s="652">
        <v>8</v>
      </c>
      <c r="F76" s="652" t="s">
        <v>1303</v>
      </c>
      <c r="H76" s="10"/>
    </row>
    <row r="77" spans="1:8" ht="15" x14ac:dyDescent="0.25">
      <c r="A77" s="654">
        <v>48025950202</v>
      </c>
      <c r="B77" s="655" t="s">
        <v>1324</v>
      </c>
      <c r="C77" s="655">
        <v>49068</v>
      </c>
      <c r="D77" s="655" t="s">
        <v>1310</v>
      </c>
      <c r="E77" s="655">
        <v>15.5</v>
      </c>
      <c r="F77" s="655" t="s">
        <v>1303</v>
      </c>
      <c r="H77" s="10"/>
    </row>
    <row r="78" spans="1:8" ht="15" x14ac:dyDescent="0.25">
      <c r="A78" s="651">
        <v>48025950300</v>
      </c>
      <c r="B78" s="652" t="s">
        <v>1324</v>
      </c>
      <c r="C78" s="652">
        <v>38833</v>
      </c>
      <c r="D78" s="652" t="s">
        <v>1309</v>
      </c>
      <c r="E78" s="652">
        <v>24.2</v>
      </c>
      <c r="F78" s="652" t="s">
        <v>1307</v>
      </c>
      <c r="H78" s="10"/>
    </row>
    <row r="79" spans="1:8" ht="15" x14ac:dyDescent="0.25">
      <c r="A79" s="654">
        <v>48025950400</v>
      </c>
      <c r="B79" s="655" t="s">
        <v>1324</v>
      </c>
      <c r="C79" s="655">
        <v>38790</v>
      </c>
      <c r="D79" s="655" t="s">
        <v>1309</v>
      </c>
      <c r="E79" s="655">
        <v>25.4</v>
      </c>
      <c r="F79" s="655" t="s">
        <v>1307</v>
      </c>
      <c r="H79" s="10"/>
    </row>
    <row r="80" spans="1:8" ht="15" x14ac:dyDescent="0.25">
      <c r="A80" s="651">
        <v>48025950500</v>
      </c>
      <c r="B80" s="652" t="s">
        <v>1324</v>
      </c>
      <c r="C80" s="652">
        <v>33247</v>
      </c>
      <c r="D80" s="652" t="s">
        <v>1309</v>
      </c>
      <c r="E80" s="652">
        <v>31.9</v>
      </c>
      <c r="F80" s="652" t="s">
        <v>1307</v>
      </c>
      <c r="H80" s="10"/>
    </row>
    <row r="81" spans="1:8" ht="15" x14ac:dyDescent="0.25">
      <c r="A81" s="654">
        <v>48025950600</v>
      </c>
      <c r="B81" s="655" t="s">
        <v>1324</v>
      </c>
      <c r="C81" s="655">
        <v>43875</v>
      </c>
      <c r="D81" s="655" t="s">
        <v>1310</v>
      </c>
      <c r="E81" s="655">
        <v>19.899999999999999</v>
      </c>
      <c r="F81" s="655" t="s">
        <v>1303</v>
      </c>
      <c r="H81" s="10"/>
    </row>
    <row r="82" spans="1:8" ht="15" x14ac:dyDescent="0.25">
      <c r="A82" s="651">
        <v>48027020100</v>
      </c>
      <c r="B82" s="652" t="s">
        <v>1325</v>
      </c>
      <c r="C82" s="652">
        <v>61226</v>
      </c>
      <c r="D82" s="652" t="s">
        <v>1306</v>
      </c>
      <c r="E82" s="652">
        <v>8.9</v>
      </c>
      <c r="F82" s="652" t="s">
        <v>1303</v>
      </c>
      <c r="H82" s="10"/>
    </row>
    <row r="83" spans="1:8" ht="15" x14ac:dyDescent="0.25">
      <c r="A83" s="654">
        <v>48027020201</v>
      </c>
      <c r="B83" s="655" t="s">
        <v>1325</v>
      </c>
      <c r="C83" s="655">
        <v>89583</v>
      </c>
      <c r="D83" s="655" t="s">
        <v>1306</v>
      </c>
      <c r="E83" s="655">
        <v>2.4</v>
      </c>
      <c r="F83" s="655" t="s">
        <v>1303</v>
      </c>
      <c r="H83" s="10"/>
    </row>
    <row r="84" spans="1:8" ht="15" x14ac:dyDescent="0.25">
      <c r="A84" s="651">
        <v>48027020202</v>
      </c>
      <c r="B84" s="652" t="s">
        <v>1325</v>
      </c>
      <c r="C84" s="652">
        <v>67125</v>
      </c>
      <c r="D84" s="652" t="s">
        <v>1306</v>
      </c>
      <c r="E84" s="652">
        <v>8.1999999999999993</v>
      </c>
      <c r="F84" s="652" t="s">
        <v>1303</v>
      </c>
      <c r="H84" s="10"/>
    </row>
    <row r="85" spans="1:8" ht="15" x14ac:dyDescent="0.25">
      <c r="A85" s="654">
        <v>48027020300</v>
      </c>
      <c r="B85" s="655" t="s">
        <v>1325</v>
      </c>
      <c r="C85" s="655">
        <v>75716</v>
      </c>
      <c r="D85" s="655" t="s">
        <v>1306</v>
      </c>
      <c r="E85" s="655">
        <v>9.6</v>
      </c>
      <c r="F85" s="655" t="s">
        <v>1303</v>
      </c>
      <c r="H85" s="10"/>
    </row>
    <row r="86" spans="1:8" ht="15" x14ac:dyDescent="0.25">
      <c r="A86" s="651">
        <v>48027020401</v>
      </c>
      <c r="B86" s="652" t="s">
        <v>1325</v>
      </c>
      <c r="C86" s="652">
        <v>41800</v>
      </c>
      <c r="D86" s="652" t="s">
        <v>1310</v>
      </c>
      <c r="E86" s="652">
        <v>18.399999999999999</v>
      </c>
      <c r="F86" s="652" t="s">
        <v>1303</v>
      </c>
      <c r="H86" s="10"/>
    </row>
    <row r="87" spans="1:8" ht="15" x14ac:dyDescent="0.25">
      <c r="A87" s="654">
        <v>48027020402</v>
      </c>
      <c r="B87" s="655" t="s">
        <v>1325</v>
      </c>
      <c r="C87" s="655">
        <v>48235</v>
      </c>
      <c r="D87" s="655" t="s">
        <v>1310</v>
      </c>
      <c r="E87" s="655">
        <v>15.8</v>
      </c>
      <c r="F87" s="655" t="s">
        <v>1303</v>
      </c>
      <c r="H87" s="10"/>
    </row>
    <row r="88" spans="1:8" ht="15" x14ac:dyDescent="0.25">
      <c r="A88" s="651">
        <v>48027020500</v>
      </c>
      <c r="B88" s="652" t="s">
        <v>1325</v>
      </c>
      <c r="C88" s="652">
        <v>45995</v>
      </c>
      <c r="D88" s="652" t="s">
        <v>1310</v>
      </c>
      <c r="E88" s="652">
        <v>6.6</v>
      </c>
      <c r="F88" s="652" t="s">
        <v>1303</v>
      </c>
      <c r="H88" s="10"/>
    </row>
    <row r="89" spans="1:8" ht="15" x14ac:dyDescent="0.25">
      <c r="A89" s="654">
        <v>48027020600</v>
      </c>
      <c r="B89" s="655" t="s">
        <v>1325</v>
      </c>
      <c r="C89" s="655">
        <v>51069</v>
      </c>
      <c r="D89" s="655" t="s">
        <v>1302</v>
      </c>
      <c r="E89" s="655">
        <v>23.5</v>
      </c>
      <c r="F89" s="655" t="s">
        <v>1307</v>
      </c>
      <c r="H89" s="10"/>
    </row>
    <row r="90" spans="1:8" ht="15" x14ac:dyDescent="0.25">
      <c r="A90" s="651">
        <v>48027020701</v>
      </c>
      <c r="B90" s="652" t="s">
        <v>1325</v>
      </c>
      <c r="C90" s="652">
        <v>14569</v>
      </c>
      <c r="D90" s="652" t="s">
        <v>1309</v>
      </c>
      <c r="E90" s="652">
        <v>44.9</v>
      </c>
      <c r="F90" s="652" t="s">
        <v>1307</v>
      </c>
      <c r="H90" s="10"/>
    </row>
    <row r="91" spans="1:8" ht="15" x14ac:dyDescent="0.25">
      <c r="A91" s="654">
        <v>48027020702</v>
      </c>
      <c r="B91" s="655" t="s">
        <v>1325</v>
      </c>
      <c r="C91" s="655">
        <v>28000</v>
      </c>
      <c r="D91" s="655" t="s">
        <v>1309</v>
      </c>
      <c r="E91" s="655">
        <v>47.1</v>
      </c>
      <c r="F91" s="655" t="s">
        <v>1307</v>
      </c>
      <c r="H91" s="10"/>
    </row>
    <row r="92" spans="1:8" ht="15" x14ac:dyDescent="0.25">
      <c r="A92" s="651">
        <v>48027020800</v>
      </c>
      <c r="B92" s="652" t="s">
        <v>1325</v>
      </c>
      <c r="C92" s="652">
        <v>32404</v>
      </c>
      <c r="D92" s="652" t="s">
        <v>1309</v>
      </c>
      <c r="E92" s="652">
        <v>41.4</v>
      </c>
      <c r="F92" s="652" t="s">
        <v>1307</v>
      </c>
      <c r="H92" s="10"/>
    </row>
    <row r="93" spans="1:8" ht="15" x14ac:dyDescent="0.25">
      <c r="A93" s="654">
        <v>48027020900</v>
      </c>
      <c r="B93" s="655" t="s">
        <v>1325</v>
      </c>
      <c r="C93" s="655">
        <v>22129</v>
      </c>
      <c r="D93" s="655" t="s">
        <v>1309</v>
      </c>
      <c r="E93" s="655">
        <v>52.9</v>
      </c>
      <c r="F93" s="655" t="s">
        <v>1307</v>
      </c>
      <c r="H93" s="10"/>
    </row>
    <row r="94" spans="1:8" ht="15" x14ac:dyDescent="0.25">
      <c r="A94" s="651">
        <v>48027021000</v>
      </c>
      <c r="B94" s="652" t="s">
        <v>1325</v>
      </c>
      <c r="C94" s="652">
        <v>31831</v>
      </c>
      <c r="D94" s="652" t="s">
        <v>1309</v>
      </c>
      <c r="E94" s="652">
        <v>24</v>
      </c>
      <c r="F94" s="652" t="s">
        <v>1307</v>
      </c>
      <c r="H94" s="10"/>
    </row>
    <row r="95" spans="1:8" ht="15" x14ac:dyDescent="0.25">
      <c r="A95" s="654">
        <v>48027021100</v>
      </c>
      <c r="B95" s="655" t="s">
        <v>1325</v>
      </c>
      <c r="C95" s="655">
        <v>47566</v>
      </c>
      <c r="D95" s="655" t="s">
        <v>1310</v>
      </c>
      <c r="E95" s="655">
        <v>20.3</v>
      </c>
      <c r="F95" s="655" t="s">
        <v>1307</v>
      </c>
      <c r="H95" s="10"/>
    </row>
    <row r="96" spans="1:8" ht="15" x14ac:dyDescent="0.25">
      <c r="A96" s="651">
        <v>48027021201</v>
      </c>
      <c r="B96" s="652" t="s">
        <v>1325</v>
      </c>
      <c r="C96" s="652">
        <v>50943</v>
      </c>
      <c r="D96" s="652" t="s">
        <v>1302</v>
      </c>
      <c r="E96" s="652">
        <v>8.1999999999999993</v>
      </c>
      <c r="F96" s="652" t="s">
        <v>1303</v>
      </c>
      <c r="H96" s="10"/>
    </row>
    <row r="97" spans="1:8" ht="15" x14ac:dyDescent="0.25">
      <c r="A97" s="654">
        <v>48027021202</v>
      </c>
      <c r="B97" s="655" t="s">
        <v>1325</v>
      </c>
      <c r="C97" s="655">
        <v>46481</v>
      </c>
      <c r="D97" s="655" t="s">
        <v>1310</v>
      </c>
      <c r="E97" s="655">
        <v>18.2</v>
      </c>
      <c r="F97" s="655" t="s">
        <v>1303</v>
      </c>
      <c r="H97" s="10"/>
    </row>
    <row r="98" spans="1:8" ht="15" x14ac:dyDescent="0.25">
      <c r="A98" s="651">
        <v>48027021203</v>
      </c>
      <c r="B98" s="652" t="s">
        <v>1325</v>
      </c>
      <c r="C98" s="652">
        <v>50714</v>
      </c>
      <c r="D98" s="652" t="s">
        <v>1302</v>
      </c>
      <c r="E98" s="652">
        <v>14.2</v>
      </c>
      <c r="F98" s="652" t="s">
        <v>1303</v>
      </c>
      <c r="H98" s="10"/>
    </row>
    <row r="99" spans="1:8" ht="15" x14ac:dyDescent="0.25">
      <c r="A99" s="654">
        <v>48027021301</v>
      </c>
      <c r="B99" s="655" t="s">
        <v>1325</v>
      </c>
      <c r="C99" s="655">
        <v>63000</v>
      </c>
      <c r="D99" s="655" t="s">
        <v>1306</v>
      </c>
      <c r="E99" s="655">
        <v>4</v>
      </c>
      <c r="F99" s="655" t="s">
        <v>1303</v>
      </c>
      <c r="H99" s="10"/>
    </row>
    <row r="100" spans="1:8" ht="15" x14ac:dyDescent="0.25">
      <c r="A100" s="651">
        <v>48027021302</v>
      </c>
      <c r="B100" s="652" t="s">
        <v>1325</v>
      </c>
      <c r="C100" s="652">
        <v>69475</v>
      </c>
      <c r="D100" s="652" t="s">
        <v>1306</v>
      </c>
      <c r="E100" s="652">
        <v>9.9</v>
      </c>
      <c r="F100" s="652" t="s">
        <v>1303</v>
      </c>
      <c r="H100" s="10"/>
    </row>
    <row r="101" spans="1:8" ht="15" x14ac:dyDescent="0.25">
      <c r="A101" s="654">
        <v>48027021303</v>
      </c>
      <c r="B101" s="655" t="s">
        <v>1325</v>
      </c>
      <c r="C101" s="655">
        <v>69833</v>
      </c>
      <c r="D101" s="655" t="s">
        <v>1306</v>
      </c>
      <c r="E101" s="655">
        <v>13</v>
      </c>
      <c r="F101" s="655" t="s">
        <v>1303</v>
      </c>
      <c r="H101" s="10"/>
    </row>
    <row r="102" spans="1:8" ht="15" x14ac:dyDescent="0.25">
      <c r="A102" s="651">
        <v>48027021400</v>
      </c>
      <c r="B102" s="652" t="s">
        <v>1325</v>
      </c>
      <c r="C102" s="652">
        <v>62654</v>
      </c>
      <c r="D102" s="652" t="s">
        <v>1306</v>
      </c>
      <c r="E102" s="652">
        <v>9.4</v>
      </c>
      <c r="F102" s="652" t="s">
        <v>1303</v>
      </c>
      <c r="H102" s="10"/>
    </row>
    <row r="103" spans="1:8" ht="15" x14ac:dyDescent="0.25">
      <c r="A103" s="654">
        <v>48027021500</v>
      </c>
      <c r="B103" s="655" t="s">
        <v>1325</v>
      </c>
      <c r="C103" s="655">
        <v>48571</v>
      </c>
      <c r="D103" s="655" t="s">
        <v>1310</v>
      </c>
      <c r="E103" s="655">
        <v>21.2</v>
      </c>
      <c r="F103" s="655" t="s">
        <v>1307</v>
      </c>
      <c r="H103" s="10"/>
    </row>
    <row r="104" spans="1:8" ht="15" x14ac:dyDescent="0.25">
      <c r="A104" s="651">
        <v>48027021601</v>
      </c>
      <c r="B104" s="652" t="s">
        <v>1325</v>
      </c>
      <c r="C104" s="652">
        <v>46389</v>
      </c>
      <c r="D104" s="652" t="s">
        <v>1310</v>
      </c>
      <c r="E104" s="652">
        <v>19.600000000000001</v>
      </c>
      <c r="F104" s="652" t="s">
        <v>1303</v>
      </c>
      <c r="H104" s="10"/>
    </row>
    <row r="105" spans="1:8" ht="15" x14ac:dyDescent="0.25">
      <c r="A105" s="654">
        <v>48027021602</v>
      </c>
      <c r="B105" s="655" t="s">
        <v>1325</v>
      </c>
      <c r="C105" s="655">
        <v>49432</v>
      </c>
      <c r="D105" s="655" t="s">
        <v>1302</v>
      </c>
      <c r="E105" s="655">
        <v>16.600000000000001</v>
      </c>
      <c r="F105" s="655" t="s">
        <v>1303</v>
      </c>
      <c r="H105" s="10"/>
    </row>
    <row r="106" spans="1:8" ht="15" x14ac:dyDescent="0.25">
      <c r="A106" s="651">
        <v>48027021700</v>
      </c>
      <c r="B106" s="652" t="s">
        <v>1325</v>
      </c>
      <c r="C106" s="652">
        <v>58258</v>
      </c>
      <c r="D106" s="652" t="s">
        <v>1302</v>
      </c>
      <c r="E106" s="652">
        <v>11.9</v>
      </c>
      <c r="F106" s="652" t="s">
        <v>1303</v>
      </c>
      <c r="H106" s="10"/>
    </row>
    <row r="107" spans="1:8" ht="15" x14ac:dyDescent="0.25">
      <c r="A107" s="654">
        <v>48027021800</v>
      </c>
      <c r="B107" s="655" t="s">
        <v>1325</v>
      </c>
      <c r="C107" s="655">
        <v>58454</v>
      </c>
      <c r="D107" s="655" t="s">
        <v>1302</v>
      </c>
      <c r="E107" s="655">
        <v>14.5</v>
      </c>
      <c r="F107" s="655" t="s">
        <v>1303</v>
      </c>
      <c r="H107" s="10"/>
    </row>
    <row r="108" spans="1:8" ht="15" x14ac:dyDescent="0.25">
      <c r="A108" s="651">
        <v>48027021901</v>
      </c>
      <c r="B108" s="652" t="s">
        <v>1325</v>
      </c>
      <c r="C108" s="652">
        <v>54441</v>
      </c>
      <c r="D108" s="652" t="s">
        <v>1302</v>
      </c>
      <c r="E108" s="652">
        <v>15.8</v>
      </c>
      <c r="F108" s="652" t="s">
        <v>1303</v>
      </c>
      <c r="H108" s="10"/>
    </row>
    <row r="109" spans="1:8" ht="15" x14ac:dyDescent="0.25">
      <c r="A109" s="654">
        <v>48027021903</v>
      </c>
      <c r="B109" s="655" t="s">
        <v>1325</v>
      </c>
      <c r="C109" s="655">
        <v>82475</v>
      </c>
      <c r="D109" s="655" t="s">
        <v>1306</v>
      </c>
      <c r="E109" s="655">
        <v>3.5</v>
      </c>
      <c r="F109" s="655" t="s">
        <v>1303</v>
      </c>
      <c r="H109" s="10"/>
    </row>
    <row r="110" spans="1:8" ht="15" x14ac:dyDescent="0.25">
      <c r="A110" s="651">
        <v>48027021904</v>
      </c>
      <c r="B110" s="652" t="s">
        <v>1325</v>
      </c>
      <c r="C110" s="652">
        <v>82398</v>
      </c>
      <c r="D110" s="652" t="s">
        <v>1306</v>
      </c>
      <c r="E110" s="652">
        <v>11.6</v>
      </c>
      <c r="F110" s="652" t="s">
        <v>1303</v>
      </c>
      <c r="H110" s="10"/>
    </row>
    <row r="111" spans="1:8" ht="15" x14ac:dyDescent="0.25">
      <c r="A111" s="654">
        <v>48027022000</v>
      </c>
      <c r="B111" s="655" t="s">
        <v>1325</v>
      </c>
      <c r="C111" s="655">
        <v>45549</v>
      </c>
      <c r="D111" s="655" t="s">
        <v>1310</v>
      </c>
      <c r="E111" s="655">
        <v>21.6</v>
      </c>
      <c r="F111" s="655" t="s">
        <v>1307</v>
      </c>
      <c r="H111" s="10"/>
    </row>
    <row r="112" spans="1:8" ht="15" x14ac:dyDescent="0.25">
      <c r="A112" s="651">
        <v>48027022101</v>
      </c>
      <c r="B112" s="652" t="s">
        <v>1325</v>
      </c>
      <c r="C112" s="652">
        <v>39628</v>
      </c>
      <c r="D112" s="652" t="s">
        <v>1310</v>
      </c>
      <c r="E112" s="652">
        <v>12.6</v>
      </c>
      <c r="F112" s="652" t="s">
        <v>1303</v>
      </c>
      <c r="H112" s="10"/>
    </row>
    <row r="113" spans="1:8" ht="15" x14ac:dyDescent="0.25">
      <c r="A113" s="654">
        <v>48027022103</v>
      </c>
      <c r="B113" s="655" t="s">
        <v>1325</v>
      </c>
      <c r="C113" s="655">
        <v>51885</v>
      </c>
      <c r="D113" s="655" t="s">
        <v>1302</v>
      </c>
      <c r="E113" s="655">
        <v>19.8</v>
      </c>
      <c r="F113" s="655" t="s">
        <v>1303</v>
      </c>
      <c r="H113" s="10"/>
    </row>
    <row r="114" spans="1:8" ht="15" x14ac:dyDescent="0.25">
      <c r="A114" s="651">
        <v>48027022104</v>
      </c>
      <c r="B114" s="652" t="s">
        <v>1325</v>
      </c>
      <c r="C114" s="652">
        <v>36431</v>
      </c>
      <c r="D114" s="652" t="s">
        <v>1309</v>
      </c>
      <c r="E114" s="652">
        <v>18.3</v>
      </c>
      <c r="F114" s="652" t="s">
        <v>1303</v>
      </c>
      <c r="H114" s="10"/>
    </row>
    <row r="115" spans="1:8" ht="15" x14ac:dyDescent="0.25">
      <c r="A115" s="654">
        <v>48027022105</v>
      </c>
      <c r="B115" s="655" t="s">
        <v>1325</v>
      </c>
      <c r="C115" s="655">
        <v>49199</v>
      </c>
      <c r="D115" s="655" t="s">
        <v>1302</v>
      </c>
      <c r="E115" s="655">
        <v>15.9</v>
      </c>
      <c r="F115" s="655" t="s">
        <v>1303</v>
      </c>
      <c r="H115" s="10"/>
    </row>
    <row r="116" spans="1:8" ht="15" x14ac:dyDescent="0.25">
      <c r="A116" s="651">
        <v>48027022200</v>
      </c>
      <c r="B116" s="652" t="s">
        <v>1325</v>
      </c>
      <c r="C116" s="652">
        <v>35699</v>
      </c>
      <c r="D116" s="652" t="s">
        <v>1309</v>
      </c>
      <c r="E116" s="652">
        <v>23.1</v>
      </c>
      <c r="F116" s="652" t="s">
        <v>1307</v>
      </c>
      <c r="H116" s="10"/>
    </row>
    <row r="117" spans="1:8" ht="15" x14ac:dyDescent="0.25">
      <c r="A117" s="654">
        <v>48027022300</v>
      </c>
      <c r="B117" s="655" t="s">
        <v>1325</v>
      </c>
      <c r="C117" s="655">
        <v>36281</v>
      </c>
      <c r="D117" s="655" t="s">
        <v>1309</v>
      </c>
      <c r="E117" s="655">
        <v>28</v>
      </c>
      <c r="F117" s="655" t="s">
        <v>1307</v>
      </c>
      <c r="H117" s="10"/>
    </row>
    <row r="118" spans="1:8" ht="15" x14ac:dyDescent="0.25">
      <c r="A118" s="651">
        <v>48027022401</v>
      </c>
      <c r="B118" s="652" t="s">
        <v>1325</v>
      </c>
      <c r="C118" s="652">
        <v>48716</v>
      </c>
      <c r="D118" s="652" t="s">
        <v>1310</v>
      </c>
      <c r="E118" s="652">
        <v>16.2</v>
      </c>
      <c r="F118" s="652" t="s">
        <v>1303</v>
      </c>
      <c r="H118" s="10"/>
    </row>
    <row r="119" spans="1:8" ht="15" x14ac:dyDescent="0.25">
      <c r="A119" s="654">
        <v>48027022402</v>
      </c>
      <c r="B119" s="655" t="s">
        <v>1325</v>
      </c>
      <c r="C119" s="655">
        <v>97210</v>
      </c>
      <c r="D119" s="655" t="s">
        <v>1306</v>
      </c>
      <c r="E119" s="655">
        <v>6.7</v>
      </c>
      <c r="F119" s="655" t="s">
        <v>1303</v>
      </c>
      <c r="H119" s="10"/>
    </row>
    <row r="120" spans="1:8" ht="15" x14ac:dyDescent="0.25">
      <c r="A120" s="651">
        <v>48027022403</v>
      </c>
      <c r="B120" s="652" t="s">
        <v>1325</v>
      </c>
      <c r="C120" s="652">
        <v>62000</v>
      </c>
      <c r="D120" s="652" t="s">
        <v>1306</v>
      </c>
      <c r="E120" s="652">
        <v>7.3</v>
      </c>
      <c r="F120" s="652" t="s">
        <v>1303</v>
      </c>
      <c r="H120" s="10"/>
    </row>
    <row r="121" spans="1:8" ht="15" x14ac:dyDescent="0.25">
      <c r="A121" s="654">
        <v>48027022404</v>
      </c>
      <c r="B121" s="655" t="s">
        <v>1325</v>
      </c>
      <c r="C121" s="655">
        <v>73197</v>
      </c>
      <c r="D121" s="655" t="s">
        <v>1306</v>
      </c>
      <c r="E121" s="655">
        <v>7.6</v>
      </c>
      <c r="F121" s="655" t="s">
        <v>1303</v>
      </c>
      <c r="H121" s="10"/>
    </row>
    <row r="122" spans="1:8" ht="15" x14ac:dyDescent="0.25">
      <c r="A122" s="651">
        <v>48027022405</v>
      </c>
      <c r="B122" s="652" t="s">
        <v>1325</v>
      </c>
      <c r="C122" s="652">
        <v>51979</v>
      </c>
      <c r="D122" s="652" t="s">
        <v>1302</v>
      </c>
      <c r="E122" s="652">
        <v>17.600000000000001</v>
      </c>
      <c r="F122" s="652" t="s">
        <v>1303</v>
      </c>
      <c r="H122" s="10"/>
    </row>
    <row r="123" spans="1:8" ht="15" x14ac:dyDescent="0.25">
      <c r="A123" s="654">
        <v>48027022501</v>
      </c>
      <c r="B123" s="655" t="s">
        <v>1325</v>
      </c>
      <c r="C123" s="655">
        <v>47083</v>
      </c>
      <c r="D123" s="655" t="s">
        <v>1310</v>
      </c>
      <c r="E123" s="655">
        <v>13.9</v>
      </c>
      <c r="F123" s="655" t="s">
        <v>1303</v>
      </c>
      <c r="H123" s="10"/>
    </row>
    <row r="124" spans="1:8" ht="15" x14ac:dyDescent="0.25">
      <c r="A124" s="651">
        <v>48027022502</v>
      </c>
      <c r="B124" s="652" t="s">
        <v>1325</v>
      </c>
      <c r="C124" s="652">
        <v>62297</v>
      </c>
      <c r="D124" s="652" t="s">
        <v>1306</v>
      </c>
      <c r="E124" s="652">
        <v>6.5</v>
      </c>
      <c r="F124" s="652" t="s">
        <v>1303</v>
      </c>
      <c r="H124" s="10"/>
    </row>
    <row r="125" spans="1:8" ht="15" x14ac:dyDescent="0.25">
      <c r="A125" s="654">
        <v>48027022600</v>
      </c>
      <c r="B125" s="655" t="s">
        <v>1325</v>
      </c>
      <c r="C125" s="655">
        <v>28423</v>
      </c>
      <c r="D125" s="655" t="s">
        <v>1309</v>
      </c>
      <c r="E125" s="655">
        <v>29.2</v>
      </c>
      <c r="F125" s="655" t="s">
        <v>1307</v>
      </c>
      <c r="H125" s="10"/>
    </row>
    <row r="126" spans="1:8" ht="15" x14ac:dyDescent="0.25">
      <c r="A126" s="651">
        <v>48027022801</v>
      </c>
      <c r="B126" s="652" t="s">
        <v>1325</v>
      </c>
      <c r="C126" s="652">
        <v>28301</v>
      </c>
      <c r="D126" s="652" t="s">
        <v>1309</v>
      </c>
      <c r="E126" s="652">
        <v>29</v>
      </c>
      <c r="F126" s="652" t="s">
        <v>1307</v>
      </c>
      <c r="H126" s="10"/>
    </row>
    <row r="127" spans="1:8" ht="15" x14ac:dyDescent="0.25">
      <c r="A127" s="654">
        <v>48027022900</v>
      </c>
      <c r="B127" s="655" t="s">
        <v>1325</v>
      </c>
      <c r="C127" s="655">
        <v>31585</v>
      </c>
      <c r="D127" s="655" t="s">
        <v>1309</v>
      </c>
      <c r="E127" s="655">
        <v>26</v>
      </c>
      <c r="F127" s="655" t="s">
        <v>1307</v>
      </c>
      <c r="H127" s="10"/>
    </row>
    <row r="128" spans="1:8" ht="15" x14ac:dyDescent="0.25">
      <c r="A128" s="651">
        <v>48027023000</v>
      </c>
      <c r="B128" s="652" t="s">
        <v>1325</v>
      </c>
      <c r="C128" s="652">
        <v>61106</v>
      </c>
      <c r="D128" s="652" t="s">
        <v>1306</v>
      </c>
      <c r="E128" s="652">
        <v>11.5</v>
      </c>
      <c r="F128" s="652" t="s">
        <v>1303</v>
      </c>
      <c r="H128" s="10"/>
    </row>
    <row r="129" spans="1:8" ht="15" x14ac:dyDescent="0.25">
      <c r="A129" s="654">
        <v>48027023103</v>
      </c>
      <c r="B129" s="655" t="s">
        <v>1325</v>
      </c>
      <c r="C129" s="655">
        <v>38938</v>
      </c>
      <c r="D129" s="655" t="s">
        <v>1310</v>
      </c>
      <c r="E129" s="655">
        <v>21.4</v>
      </c>
      <c r="F129" s="655" t="s">
        <v>1307</v>
      </c>
      <c r="H129" s="10"/>
    </row>
    <row r="130" spans="1:8" ht="15" x14ac:dyDescent="0.25">
      <c r="A130" s="651">
        <v>48027023104</v>
      </c>
      <c r="B130" s="652" t="s">
        <v>1325</v>
      </c>
      <c r="C130" s="652">
        <v>38542</v>
      </c>
      <c r="D130" s="652" t="s">
        <v>1309</v>
      </c>
      <c r="E130" s="652">
        <v>18</v>
      </c>
      <c r="F130" s="652" t="s">
        <v>1303</v>
      </c>
      <c r="H130" s="10"/>
    </row>
    <row r="131" spans="1:8" ht="15" x14ac:dyDescent="0.25">
      <c r="A131" s="654">
        <v>48027023105</v>
      </c>
      <c r="B131" s="655" t="s">
        <v>1325</v>
      </c>
      <c r="C131" s="655">
        <v>56599</v>
      </c>
      <c r="D131" s="655" t="s">
        <v>1302</v>
      </c>
      <c r="E131" s="655">
        <v>9.1999999999999993</v>
      </c>
      <c r="F131" s="655" t="s">
        <v>1303</v>
      </c>
      <c r="H131" s="10"/>
    </row>
    <row r="132" spans="1:8" ht="15" x14ac:dyDescent="0.25">
      <c r="A132" s="651">
        <v>48027023106</v>
      </c>
      <c r="B132" s="652" t="s">
        <v>1325</v>
      </c>
      <c r="C132" s="652">
        <v>52021</v>
      </c>
      <c r="D132" s="652" t="s">
        <v>1302</v>
      </c>
      <c r="E132" s="652">
        <v>6.8</v>
      </c>
      <c r="F132" s="652" t="s">
        <v>1303</v>
      </c>
      <c r="H132" s="10"/>
    </row>
    <row r="133" spans="1:8" ht="15" x14ac:dyDescent="0.25">
      <c r="A133" s="654">
        <v>48027023107</v>
      </c>
      <c r="B133" s="655" t="s">
        <v>1325</v>
      </c>
      <c r="C133" s="655">
        <v>42209</v>
      </c>
      <c r="D133" s="655" t="s">
        <v>1310</v>
      </c>
      <c r="E133" s="655">
        <v>14.4</v>
      </c>
      <c r="F133" s="655" t="s">
        <v>1303</v>
      </c>
      <c r="H133" s="10"/>
    </row>
    <row r="134" spans="1:8" ht="15" x14ac:dyDescent="0.25">
      <c r="A134" s="651">
        <v>48027023108</v>
      </c>
      <c r="B134" s="652" t="s">
        <v>1325</v>
      </c>
      <c r="C134" s="652">
        <v>55339</v>
      </c>
      <c r="D134" s="652" t="s">
        <v>1302</v>
      </c>
      <c r="E134" s="652">
        <v>10.3</v>
      </c>
      <c r="F134" s="652" t="s">
        <v>1303</v>
      </c>
      <c r="H134" s="10"/>
    </row>
    <row r="135" spans="1:8" ht="15" x14ac:dyDescent="0.25">
      <c r="A135" s="654">
        <v>48027023201</v>
      </c>
      <c r="B135" s="655" t="s">
        <v>1325</v>
      </c>
      <c r="C135" s="655">
        <v>56250</v>
      </c>
      <c r="D135" s="655" t="s">
        <v>1302</v>
      </c>
      <c r="E135" s="655">
        <v>5.4</v>
      </c>
      <c r="F135" s="655" t="s">
        <v>1303</v>
      </c>
      <c r="H135" s="10"/>
    </row>
    <row r="136" spans="1:8" ht="15" x14ac:dyDescent="0.25">
      <c r="A136" s="651">
        <v>48027023202</v>
      </c>
      <c r="B136" s="652" t="s">
        <v>1325</v>
      </c>
      <c r="C136" s="652">
        <v>38641</v>
      </c>
      <c r="D136" s="652" t="s">
        <v>1309</v>
      </c>
      <c r="E136" s="652">
        <v>16</v>
      </c>
      <c r="F136" s="652" t="s">
        <v>1303</v>
      </c>
      <c r="H136" s="10"/>
    </row>
    <row r="137" spans="1:8" ht="15" x14ac:dyDescent="0.25">
      <c r="A137" s="654">
        <v>48027023203</v>
      </c>
      <c r="B137" s="655" t="s">
        <v>1325</v>
      </c>
      <c r="C137" s="655">
        <v>41698</v>
      </c>
      <c r="D137" s="655" t="s">
        <v>1310</v>
      </c>
      <c r="E137" s="655">
        <v>7.8</v>
      </c>
      <c r="F137" s="655" t="s">
        <v>1303</v>
      </c>
      <c r="H137" s="10"/>
    </row>
    <row r="138" spans="1:8" ht="15" x14ac:dyDescent="0.25">
      <c r="A138" s="651">
        <v>48027023204</v>
      </c>
      <c r="B138" s="652" t="s">
        <v>1325</v>
      </c>
      <c r="C138" s="652">
        <v>41250</v>
      </c>
      <c r="D138" s="652" t="s">
        <v>1310</v>
      </c>
      <c r="E138" s="652">
        <v>15.3</v>
      </c>
      <c r="F138" s="652" t="s">
        <v>1303</v>
      </c>
      <c r="H138" s="10"/>
    </row>
    <row r="139" spans="1:8" ht="15" x14ac:dyDescent="0.25">
      <c r="A139" s="654">
        <v>48027023300</v>
      </c>
      <c r="B139" s="655" t="s">
        <v>1325</v>
      </c>
      <c r="C139" s="655">
        <v>78280</v>
      </c>
      <c r="D139" s="655" t="s">
        <v>1306</v>
      </c>
      <c r="E139" s="655">
        <v>10.7</v>
      </c>
      <c r="F139" s="655" t="s">
        <v>1303</v>
      </c>
      <c r="H139" s="10"/>
    </row>
    <row r="140" spans="1:8" ht="15" x14ac:dyDescent="0.25">
      <c r="A140" s="651">
        <v>48027023402</v>
      </c>
      <c r="B140" s="652" t="s">
        <v>1325</v>
      </c>
      <c r="C140" s="652">
        <v>54428</v>
      </c>
      <c r="D140" s="652" t="s">
        <v>1302</v>
      </c>
      <c r="E140" s="652">
        <v>14.4</v>
      </c>
      <c r="F140" s="652" t="s">
        <v>1303</v>
      </c>
      <c r="H140" s="10"/>
    </row>
    <row r="141" spans="1:8" ht="15" x14ac:dyDescent="0.25">
      <c r="A141" s="654">
        <v>48027023403</v>
      </c>
      <c r="B141" s="655" t="s">
        <v>1325</v>
      </c>
      <c r="C141" s="655">
        <v>85284</v>
      </c>
      <c r="D141" s="655" t="s">
        <v>1306</v>
      </c>
      <c r="E141" s="655">
        <v>5.7</v>
      </c>
      <c r="F141" s="655" t="s">
        <v>1303</v>
      </c>
      <c r="H141" s="10"/>
    </row>
    <row r="142" spans="1:8" ht="15" x14ac:dyDescent="0.25">
      <c r="A142" s="651">
        <v>48027023404</v>
      </c>
      <c r="B142" s="652" t="s">
        <v>1325</v>
      </c>
      <c r="C142" s="652">
        <v>84866</v>
      </c>
      <c r="D142" s="652" t="s">
        <v>1306</v>
      </c>
      <c r="E142" s="652">
        <v>9.6999999999999993</v>
      </c>
      <c r="F142" s="652" t="s">
        <v>1303</v>
      </c>
      <c r="H142" s="10"/>
    </row>
    <row r="143" spans="1:8" ht="15" x14ac:dyDescent="0.25">
      <c r="A143" s="654">
        <v>48027023500</v>
      </c>
      <c r="B143" s="655" t="s">
        <v>1325</v>
      </c>
      <c r="C143" s="655">
        <v>24283</v>
      </c>
      <c r="D143" s="655" t="s">
        <v>1309</v>
      </c>
      <c r="E143" s="655">
        <v>40</v>
      </c>
      <c r="F143" s="655" t="s">
        <v>1307</v>
      </c>
      <c r="H143" s="10"/>
    </row>
    <row r="144" spans="1:8" ht="15" x14ac:dyDescent="0.25">
      <c r="A144" s="651">
        <v>48027980001</v>
      </c>
      <c r="B144" s="652" t="s">
        <v>1325</v>
      </c>
      <c r="C144" s="652" t="s">
        <v>1314</v>
      </c>
      <c r="D144" s="652" t="s">
        <v>1315</v>
      </c>
      <c r="E144" s="652" t="s">
        <v>1314</v>
      </c>
      <c r="F144" s="652" t="s">
        <v>1307</v>
      </c>
      <c r="H144" s="10"/>
    </row>
    <row r="145" spans="1:8" ht="15" x14ac:dyDescent="0.25">
      <c r="A145" s="654">
        <v>48027980002</v>
      </c>
      <c r="B145" s="655" t="s">
        <v>1325</v>
      </c>
      <c r="C145" s="655" t="s">
        <v>1314</v>
      </c>
      <c r="D145" s="655" t="s">
        <v>1315</v>
      </c>
      <c r="E145" s="655" t="s">
        <v>1314</v>
      </c>
      <c r="F145" s="655" t="s">
        <v>1307</v>
      </c>
      <c r="H145" s="10"/>
    </row>
    <row r="146" spans="1:8" ht="15" x14ac:dyDescent="0.25">
      <c r="A146" s="651">
        <v>48027980003</v>
      </c>
      <c r="B146" s="652" t="s">
        <v>1325</v>
      </c>
      <c r="C146" s="652" t="s">
        <v>1314</v>
      </c>
      <c r="D146" s="652" t="s">
        <v>1315</v>
      </c>
      <c r="E146" s="652" t="s">
        <v>1314</v>
      </c>
      <c r="F146" s="652" t="s">
        <v>1307</v>
      </c>
      <c r="H146" s="10"/>
    </row>
    <row r="147" spans="1:8" ht="15" x14ac:dyDescent="0.25">
      <c r="A147" s="654">
        <v>48029110100</v>
      </c>
      <c r="B147" s="655" t="s">
        <v>1326</v>
      </c>
      <c r="C147" s="655">
        <v>44050</v>
      </c>
      <c r="D147" s="655" t="s">
        <v>1310</v>
      </c>
      <c r="E147" s="655">
        <v>20.8</v>
      </c>
      <c r="F147" s="655" t="s">
        <v>1307</v>
      </c>
      <c r="H147" s="10"/>
    </row>
    <row r="148" spans="1:8" ht="15" x14ac:dyDescent="0.25">
      <c r="A148" s="651">
        <v>48029110300</v>
      </c>
      <c r="B148" s="652" t="s">
        <v>1326</v>
      </c>
      <c r="C148" s="652">
        <v>34375</v>
      </c>
      <c r="D148" s="652" t="s">
        <v>1309</v>
      </c>
      <c r="E148" s="652">
        <v>35.1</v>
      </c>
      <c r="F148" s="652" t="s">
        <v>1307</v>
      </c>
      <c r="H148" s="10"/>
    </row>
    <row r="149" spans="1:8" ht="15" x14ac:dyDescent="0.25">
      <c r="A149" s="654">
        <v>48029110500</v>
      </c>
      <c r="B149" s="655" t="s">
        <v>1326</v>
      </c>
      <c r="C149" s="655">
        <v>11360</v>
      </c>
      <c r="D149" s="655" t="s">
        <v>1309</v>
      </c>
      <c r="E149" s="655">
        <v>68</v>
      </c>
      <c r="F149" s="655" t="s">
        <v>1307</v>
      </c>
      <c r="H149" s="10"/>
    </row>
    <row r="150" spans="1:8" ht="15" x14ac:dyDescent="0.25">
      <c r="A150" s="651">
        <v>48029110600</v>
      </c>
      <c r="B150" s="652" t="s">
        <v>1326</v>
      </c>
      <c r="C150" s="652">
        <v>14547</v>
      </c>
      <c r="D150" s="652" t="s">
        <v>1309</v>
      </c>
      <c r="E150" s="652">
        <v>51.1</v>
      </c>
      <c r="F150" s="652" t="s">
        <v>1307</v>
      </c>
      <c r="H150" s="10"/>
    </row>
    <row r="151" spans="1:8" ht="15" x14ac:dyDescent="0.25">
      <c r="A151" s="654">
        <v>48029110700</v>
      </c>
      <c r="B151" s="655" t="s">
        <v>1326</v>
      </c>
      <c r="C151" s="655">
        <v>14891</v>
      </c>
      <c r="D151" s="655" t="s">
        <v>1309</v>
      </c>
      <c r="E151" s="655">
        <v>33.799999999999997</v>
      </c>
      <c r="F151" s="655" t="s">
        <v>1307</v>
      </c>
      <c r="H151" s="10"/>
    </row>
    <row r="152" spans="1:8" ht="15" x14ac:dyDescent="0.25">
      <c r="A152" s="651">
        <v>48029110800</v>
      </c>
      <c r="B152" s="652" t="s">
        <v>1326</v>
      </c>
      <c r="C152" s="652">
        <v>29345</v>
      </c>
      <c r="D152" s="652" t="s">
        <v>1309</v>
      </c>
      <c r="E152" s="652">
        <v>26.4</v>
      </c>
      <c r="F152" s="652" t="s">
        <v>1307</v>
      </c>
      <c r="H152" s="10"/>
    </row>
    <row r="153" spans="1:8" ht="15" x14ac:dyDescent="0.25">
      <c r="A153" s="654">
        <v>48029110900</v>
      </c>
      <c r="B153" s="655" t="s">
        <v>1326</v>
      </c>
      <c r="C153" s="655">
        <v>78947</v>
      </c>
      <c r="D153" s="655" t="s">
        <v>1306</v>
      </c>
      <c r="E153" s="655">
        <v>13.8</v>
      </c>
      <c r="F153" s="655" t="s">
        <v>1303</v>
      </c>
      <c r="H153" s="10"/>
    </row>
    <row r="154" spans="1:8" ht="15" x14ac:dyDescent="0.25">
      <c r="A154" s="651">
        <v>48029111000</v>
      </c>
      <c r="B154" s="652" t="s">
        <v>1326</v>
      </c>
      <c r="C154" s="652">
        <v>41923</v>
      </c>
      <c r="D154" s="652" t="s">
        <v>1310</v>
      </c>
      <c r="E154" s="652">
        <v>21.5</v>
      </c>
      <c r="F154" s="652" t="s">
        <v>1307</v>
      </c>
      <c r="H154" s="10"/>
    </row>
    <row r="155" spans="1:8" ht="15" x14ac:dyDescent="0.25">
      <c r="A155" s="654">
        <v>48029120100</v>
      </c>
      <c r="B155" s="655" t="s">
        <v>1326</v>
      </c>
      <c r="C155" s="655">
        <v>68221</v>
      </c>
      <c r="D155" s="655" t="s">
        <v>1302</v>
      </c>
      <c r="E155" s="655">
        <v>6.1</v>
      </c>
      <c r="F155" s="655" t="s">
        <v>1303</v>
      </c>
      <c r="H155" s="10"/>
    </row>
    <row r="156" spans="1:8" ht="15" x14ac:dyDescent="0.25">
      <c r="A156" s="651">
        <v>48029120300</v>
      </c>
      <c r="B156" s="652" t="s">
        <v>1326</v>
      </c>
      <c r="C156" s="652">
        <v>132313</v>
      </c>
      <c r="D156" s="652" t="s">
        <v>1306</v>
      </c>
      <c r="E156" s="652">
        <v>4.7</v>
      </c>
      <c r="F156" s="652" t="s">
        <v>1303</v>
      </c>
      <c r="H156" s="10"/>
    </row>
    <row r="157" spans="1:8" ht="15" x14ac:dyDescent="0.25">
      <c r="A157" s="654">
        <v>48029120400</v>
      </c>
      <c r="B157" s="655" t="s">
        <v>1326</v>
      </c>
      <c r="C157" s="655">
        <v>146089</v>
      </c>
      <c r="D157" s="655" t="s">
        <v>1306</v>
      </c>
      <c r="E157" s="655">
        <v>0.7</v>
      </c>
      <c r="F157" s="655" t="s">
        <v>1303</v>
      </c>
      <c r="H157" s="10"/>
    </row>
    <row r="158" spans="1:8" ht="15" x14ac:dyDescent="0.25">
      <c r="A158" s="651">
        <v>48029120501</v>
      </c>
      <c r="B158" s="652" t="s">
        <v>1326</v>
      </c>
      <c r="C158" s="652">
        <v>41068</v>
      </c>
      <c r="D158" s="652" t="s">
        <v>1310</v>
      </c>
      <c r="E158" s="652">
        <v>19</v>
      </c>
      <c r="F158" s="652" t="s">
        <v>1303</v>
      </c>
      <c r="H158" s="10"/>
    </row>
    <row r="159" spans="1:8" ht="15" x14ac:dyDescent="0.25">
      <c r="A159" s="654">
        <v>48029120502</v>
      </c>
      <c r="B159" s="655" t="s">
        <v>1326</v>
      </c>
      <c r="C159" s="655">
        <v>34821</v>
      </c>
      <c r="D159" s="655" t="s">
        <v>1309</v>
      </c>
      <c r="E159" s="655">
        <v>31.8</v>
      </c>
      <c r="F159" s="655" t="s">
        <v>1307</v>
      </c>
      <c r="H159" s="10"/>
    </row>
    <row r="160" spans="1:8" ht="15" x14ac:dyDescent="0.25">
      <c r="A160" s="651">
        <v>48029120600</v>
      </c>
      <c r="B160" s="652" t="s">
        <v>1326</v>
      </c>
      <c r="C160" s="652">
        <v>52196</v>
      </c>
      <c r="D160" s="652" t="s">
        <v>1310</v>
      </c>
      <c r="E160" s="652">
        <v>19.600000000000001</v>
      </c>
      <c r="F160" s="652" t="s">
        <v>1303</v>
      </c>
      <c r="H160" s="10"/>
    </row>
    <row r="161" spans="1:8" ht="15" x14ac:dyDescent="0.25">
      <c r="A161" s="654">
        <v>48029120701</v>
      </c>
      <c r="B161" s="655" t="s">
        <v>1326</v>
      </c>
      <c r="C161" s="655">
        <v>41362</v>
      </c>
      <c r="D161" s="655" t="s">
        <v>1310</v>
      </c>
      <c r="E161" s="655">
        <v>15.6</v>
      </c>
      <c r="F161" s="655" t="s">
        <v>1303</v>
      </c>
      <c r="H161" s="10"/>
    </row>
    <row r="162" spans="1:8" ht="15" x14ac:dyDescent="0.25">
      <c r="A162" s="651">
        <v>48029120702</v>
      </c>
      <c r="B162" s="652" t="s">
        <v>1326</v>
      </c>
      <c r="C162" s="652">
        <v>68646</v>
      </c>
      <c r="D162" s="652" t="s">
        <v>1302</v>
      </c>
      <c r="E162" s="652">
        <v>7.7</v>
      </c>
      <c r="F162" s="652" t="s">
        <v>1303</v>
      </c>
      <c r="H162" s="10"/>
    </row>
    <row r="163" spans="1:8" ht="15" x14ac:dyDescent="0.25">
      <c r="A163" s="654">
        <v>48029120800</v>
      </c>
      <c r="B163" s="655" t="s">
        <v>1326</v>
      </c>
      <c r="C163" s="655">
        <v>93431</v>
      </c>
      <c r="D163" s="655" t="s">
        <v>1306</v>
      </c>
      <c r="E163" s="655">
        <v>2.5</v>
      </c>
      <c r="F163" s="655" t="s">
        <v>1303</v>
      </c>
      <c r="H163" s="10"/>
    </row>
    <row r="164" spans="1:8" ht="15" x14ac:dyDescent="0.25">
      <c r="A164" s="651">
        <v>48029120901</v>
      </c>
      <c r="B164" s="652" t="s">
        <v>1326</v>
      </c>
      <c r="C164" s="652">
        <v>37750</v>
      </c>
      <c r="D164" s="652" t="s">
        <v>1309</v>
      </c>
      <c r="E164" s="652">
        <v>23.7</v>
      </c>
      <c r="F164" s="652" t="s">
        <v>1307</v>
      </c>
      <c r="H164" s="10"/>
    </row>
    <row r="165" spans="1:8" ht="15" x14ac:dyDescent="0.25">
      <c r="A165" s="654">
        <v>48029120902</v>
      </c>
      <c r="B165" s="655" t="s">
        <v>1326</v>
      </c>
      <c r="C165" s="655">
        <v>44931</v>
      </c>
      <c r="D165" s="655" t="s">
        <v>1310</v>
      </c>
      <c r="E165" s="655">
        <v>16.100000000000001</v>
      </c>
      <c r="F165" s="655" t="s">
        <v>1303</v>
      </c>
      <c r="H165" s="10"/>
    </row>
    <row r="166" spans="1:8" ht="15" x14ac:dyDescent="0.25">
      <c r="A166" s="651">
        <v>48029121000</v>
      </c>
      <c r="B166" s="652" t="s">
        <v>1326</v>
      </c>
      <c r="C166" s="652">
        <v>51792</v>
      </c>
      <c r="D166" s="652" t="s">
        <v>1310</v>
      </c>
      <c r="E166" s="652">
        <v>17.2</v>
      </c>
      <c r="F166" s="652" t="s">
        <v>1303</v>
      </c>
      <c r="H166" s="10"/>
    </row>
    <row r="167" spans="1:8" ht="15" x14ac:dyDescent="0.25">
      <c r="A167" s="654">
        <v>48029121108</v>
      </c>
      <c r="B167" s="655" t="s">
        <v>1326</v>
      </c>
      <c r="C167" s="655">
        <v>61725</v>
      </c>
      <c r="D167" s="655" t="s">
        <v>1302</v>
      </c>
      <c r="E167" s="655">
        <v>8.9</v>
      </c>
      <c r="F167" s="655" t="s">
        <v>1303</v>
      </c>
      <c r="H167" s="10"/>
    </row>
    <row r="168" spans="1:8" ht="15" x14ac:dyDescent="0.25">
      <c r="A168" s="651">
        <v>48029121110</v>
      </c>
      <c r="B168" s="652" t="s">
        <v>1326</v>
      </c>
      <c r="C168" s="652">
        <v>85833</v>
      </c>
      <c r="D168" s="652" t="s">
        <v>1306</v>
      </c>
      <c r="E168" s="652">
        <v>7</v>
      </c>
      <c r="F168" s="652" t="s">
        <v>1303</v>
      </c>
      <c r="H168" s="10"/>
    </row>
    <row r="169" spans="1:8" ht="15" x14ac:dyDescent="0.25">
      <c r="A169" s="654">
        <v>48029121111</v>
      </c>
      <c r="B169" s="655" t="s">
        <v>1326</v>
      </c>
      <c r="C169" s="655">
        <v>59611</v>
      </c>
      <c r="D169" s="655" t="s">
        <v>1302</v>
      </c>
      <c r="E169" s="655">
        <v>16.100000000000001</v>
      </c>
      <c r="F169" s="655" t="s">
        <v>1303</v>
      </c>
      <c r="H169" s="10"/>
    </row>
    <row r="170" spans="1:8" ht="15" x14ac:dyDescent="0.25">
      <c r="A170" s="651">
        <v>48029121112</v>
      </c>
      <c r="B170" s="652" t="s">
        <v>1326</v>
      </c>
      <c r="C170" s="652">
        <v>52396</v>
      </c>
      <c r="D170" s="652" t="s">
        <v>1310</v>
      </c>
      <c r="E170" s="652">
        <v>16</v>
      </c>
      <c r="F170" s="652" t="s">
        <v>1303</v>
      </c>
      <c r="H170" s="10"/>
    </row>
    <row r="171" spans="1:8" ht="15" x14ac:dyDescent="0.25">
      <c r="A171" s="654">
        <v>48029121115</v>
      </c>
      <c r="B171" s="655" t="s">
        <v>1326</v>
      </c>
      <c r="C171" s="655">
        <v>85260</v>
      </c>
      <c r="D171" s="655" t="s">
        <v>1306</v>
      </c>
      <c r="E171" s="655">
        <v>11.8</v>
      </c>
      <c r="F171" s="655" t="s">
        <v>1303</v>
      </c>
      <c r="H171" s="10"/>
    </row>
    <row r="172" spans="1:8" ht="15" x14ac:dyDescent="0.25">
      <c r="A172" s="651">
        <v>48029121116</v>
      </c>
      <c r="B172" s="652" t="s">
        <v>1326</v>
      </c>
      <c r="C172" s="652">
        <v>52955</v>
      </c>
      <c r="D172" s="652" t="s">
        <v>1310</v>
      </c>
      <c r="E172" s="652">
        <v>7.2</v>
      </c>
      <c r="F172" s="652" t="s">
        <v>1303</v>
      </c>
      <c r="H172" s="10"/>
    </row>
    <row r="173" spans="1:8" ht="15" x14ac:dyDescent="0.25">
      <c r="A173" s="654">
        <v>48029121117</v>
      </c>
      <c r="B173" s="655" t="s">
        <v>1326</v>
      </c>
      <c r="C173" s="655">
        <v>69846</v>
      </c>
      <c r="D173" s="655" t="s">
        <v>1302</v>
      </c>
      <c r="E173" s="655">
        <v>8</v>
      </c>
      <c r="F173" s="655" t="s">
        <v>1303</v>
      </c>
      <c r="H173" s="10"/>
    </row>
    <row r="174" spans="1:8" ht="15" x14ac:dyDescent="0.25">
      <c r="A174" s="651">
        <v>48029121118</v>
      </c>
      <c r="B174" s="652" t="s">
        <v>1326</v>
      </c>
      <c r="C174" s="652">
        <v>65547</v>
      </c>
      <c r="D174" s="652" t="s">
        <v>1302</v>
      </c>
      <c r="E174" s="652">
        <v>7.4</v>
      </c>
      <c r="F174" s="652" t="s">
        <v>1303</v>
      </c>
      <c r="H174" s="10"/>
    </row>
    <row r="175" spans="1:8" ht="15" x14ac:dyDescent="0.25">
      <c r="A175" s="654">
        <v>48029121119</v>
      </c>
      <c r="B175" s="655" t="s">
        <v>1326</v>
      </c>
      <c r="C175" s="655">
        <v>59961</v>
      </c>
      <c r="D175" s="655" t="s">
        <v>1302</v>
      </c>
      <c r="E175" s="655">
        <v>10.3</v>
      </c>
      <c r="F175" s="655" t="s">
        <v>1303</v>
      </c>
      <c r="H175" s="10"/>
    </row>
    <row r="176" spans="1:8" ht="15" x14ac:dyDescent="0.25">
      <c r="A176" s="651">
        <v>48029121120</v>
      </c>
      <c r="B176" s="652" t="s">
        <v>1326</v>
      </c>
      <c r="C176" s="652">
        <v>78720</v>
      </c>
      <c r="D176" s="652" t="s">
        <v>1306</v>
      </c>
      <c r="E176" s="652">
        <v>2.7</v>
      </c>
      <c r="F176" s="652" t="s">
        <v>1303</v>
      </c>
      <c r="H176" s="10"/>
    </row>
    <row r="177" spans="1:8" ht="15" x14ac:dyDescent="0.25">
      <c r="A177" s="654">
        <v>48029121121</v>
      </c>
      <c r="B177" s="655" t="s">
        <v>1326</v>
      </c>
      <c r="C177" s="655">
        <v>116125</v>
      </c>
      <c r="D177" s="655" t="s">
        <v>1306</v>
      </c>
      <c r="E177" s="655">
        <v>1.1000000000000001</v>
      </c>
      <c r="F177" s="655" t="s">
        <v>1303</v>
      </c>
      <c r="H177" s="10"/>
    </row>
    <row r="178" spans="1:8" ht="15" x14ac:dyDescent="0.25">
      <c r="A178" s="651">
        <v>48029121122</v>
      </c>
      <c r="B178" s="652" t="s">
        <v>1326</v>
      </c>
      <c r="C178" s="652">
        <v>89097</v>
      </c>
      <c r="D178" s="652" t="s">
        <v>1306</v>
      </c>
      <c r="E178" s="652">
        <v>6.1</v>
      </c>
      <c r="F178" s="652" t="s">
        <v>1303</v>
      </c>
      <c r="H178" s="10"/>
    </row>
    <row r="179" spans="1:8" ht="15" x14ac:dyDescent="0.25">
      <c r="A179" s="654">
        <v>48029121203</v>
      </c>
      <c r="B179" s="655" t="s">
        <v>1326</v>
      </c>
      <c r="C179" s="655">
        <v>42319</v>
      </c>
      <c r="D179" s="655" t="s">
        <v>1310</v>
      </c>
      <c r="E179" s="655">
        <v>10.7</v>
      </c>
      <c r="F179" s="655" t="s">
        <v>1303</v>
      </c>
      <c r="H179" s="10"/>
    </row>
    <row r="180" spans="1:8" ht="15" x14ac:dyDescent="0.25">
      <c r="A180" s="651">
        <v>48029121204</v>
      </c>
      <c r="B180" s="652" t="s">
        <v>1326</v>
      </c>
      <c r="C180" s="652">
        <v>40604</v>
      </c>
      <c r="D180" s="652" t="s">
        <v>1309</v>
      </c>
      <c r="E180" s="652">
        <v>16.7</v>
      </c>
      <c r="F180" s="652" t="s">
        <v>1303</v>
      </c>
      <c r="H180" s="10"/>
    </row>
    <row r="181" spans="1:8" ht="15" x14ac:dyDescent="0.25">
      <c r="A181" s="654">
        <v>48029121205</v>
      </c>
      <c r="B181" s="655" t="s">
        <v>1326</v>
      </c>
      <c r="C181" s="655">
        <v>35362</v>
      </c>
      <c r="D181" s="655" t="s">
        <v>1309</v>
      </c>
      <c r="E181" s="655">
        <v>35.299999999999997</v>
      </c>
      <c r="F181" s="655" t="s">
        <v>1307</v>
      </c>
      <c r="H181" s="10"/>
    </row>
    <row r="182" spans="1:8" ht="15" x14ac:dyDescent="0.25">
      <c r="A182" s="651">
        <v>48029121206</v>
      </c>
      <c r="B182" s="652" t="s">
        <v>1326</v>
      </c>
      <c r="C182" s="652">
        <v>63688</v>
      </c>
      <c r="D182" s="652" t="s">
        <v>1302</v>
      </c>
      <c r="E182" s="652">
        <v>6.8</v>
      </c>
      <c r="F182" s="652" t="s">
        <v>1303</v>
      </c>
      <c r="H182" s="10"/>
    </row>
    <row r="183" spans="1:8" ht="15" x14ac:dyDescent="0.25">
      <c r="A183" s="654">
        <v>48029121300</v>
      </c>
      <c r="B183" s="655" t="s">
        <v>1326</v>
      </c>
      <c r="C183" s="655">
        <v>75250</v>
      </c>
      <c r="D183" s="655" t="s">
        <v>1306</v>
      </c>
      <c r="E183" s="655">
        <v>12.7</v>
      </c>
      <c r="F183" s="655" t="s">
        <v>1303</v>
      </c>
      <c r="H183" s="10"/>
    </row>
    <row r="184" spans="1:8" ht="15" x14ac:dyDescent="0.25">
      <c r="A184" s="651">
        <v>48029121402</v>
      </c>
      <c r="B184" s="652" t="s">
        <v>1326</v>
      </c>
      <c r="C184" s="652">
        <v>54693</v>
      </c>
      <c r="D184" s="652" t="s">
        <v>1310</v>
      </c>
      <c r="E184" s="652">
        <v>13.1</v>
      </c>
      <c r="F184" s="652" t="s">
        <v>1303</v>
      </c>
      <c r="H184" s="10"/>
    </row>
    <row r="185" spans="1:8" ht="15" x14ac:dyDescent="0.25">
      <c r="A185" s="654">
        <v>48029121403</v>
      </c>
      <c r="B185" s="655" t="s">
        <v>1326</v>
      </c>
      <c r="C185" s="655">
        <v>40462</v>
      </c>
      <c r="D185" s="655" t="s">
        <v>1309</v>
      </c>
      <c r="E185" s="655">
        <v>15.1</v>
      </c>
      <c r="F185" s="655" t="s">
        <v>1303</v>
      </c>
      <c r="H185" s="10"/>
    </row>
    <row r="186" spans="1:8" ht="15" x14ac:dyDescent="0.25">
      <c r="A186" s="651">
        <v>48029121404</v>
      </c>
      <c r="B186" s="652" t="s">
        <v>1326</v>
      </c>
      <c r="C186" s="652">
        <v>25395</v>
      </c>
      <c r="D186" s="652" t="s">
        <v>1309</v>
      </c>
      <c r="E186" s="652">
        <v>33.5</v>
      </c>
      <c r="F186" s="652" t="s">
        <v>1307</v>
      </c>
      <c r="H186" s="10"/>
    </row>
    <row r="187" spans="1:8" ht="15" x14ac:dyDescent="0.25">
      <c r="A187" s="654">
        <v>48029121501</v>
      </c>
      <c r="B187" s="655" t="s">
        <v>1326</v>
      </c>
      <c r="C187" s="655">
        <v>76190</v>
      </c>
      <c r="D187" s="655" t="s">
        <v>1306</v>
      </c>
      <c r="E187" s="655">
        <v>8.4</v>
      </c>
      <c r="F187" s="655" t="s">
        <v>1303</v>
      </c>
      <c r="H187" s="10"/>
    </row>
    <row r="188" spans="1:8" ht="15" x14ac:dyDescent="0.25">
      <c r="A188" s="651">
        <v>48029121504</v>
      </c>
      <c r="B188" s="652" t="s">
        <v>1326</v>
      </c>
      <c r="C188" s="652">
        <v>60194</v>
      </c>
      <c r="D188" s="652" t="s">
        <v>1302</v>
      </c>
      <c r="E188" s="652">
        <v>3.8</v>
      </c>
      <c r="F188" s="652" t="s">
        <v>1303</v>
      </c>
      <c r="H188" s="10"/>
    </row>
    <row r="189" spans="1:8" ht="15" x14ac:dyDescent="0.25">
      <c r="A189" s="654">
        <v>48029121505</v>
      </c>
      <c r="B189" s="655" t="s">
        <v>1326</v>
      </c>
      <c r="C189" s="655">
        <v>61128</v>
      </c>
      <c r="D189" s="655" t="s">
        <v>1302</v>
      </c>
      <c r="E189" s="655">
        <v>9.1999999999999993</v>
      </c>
      <c r="F189" s="655" t="s">
        <v>1303</v>
      </c>
      <c r="H189" s="10"/>
    </row>
    <row r="190" spans="1:8" ht="15" x14ac:dyDescent="0.25">
      <c r="A190" s="651">
        <v>48029121506</v>
      </c>
      <c r="B190" s="652" t="s">
        <v>1326</v>
      </c>
      <c r="C190" s="652">
        <v>54202</v>
      </c>
      <c r="D190" s="652" t="s">
        <v>1310</v>
      </c>
      <c r="E190" s="652">
        <v>15.1</v>
      </c>
      <c r="F190" s="652" t="s">
        <v>1303</v>
      </c>
      <c r="H190" s="10"/>
    </row>
    <row r="191" spans="1:8" ht="15" x14ac:dyDescent="0.25">
      <c r="A191" s="654">
        <v>48029121507</v>
      </c>
      <c r="B191" s="655" t="s">
        <v>1326</v>
      </c>
      <c r="C191" s="655">
        <v>57210</v>
      </c>
      <c r="D191" s="655" t="s">
        <v>1302</v>
      </c>
      <c r="E191" s="655">
        <v>8</v>
      </c>
      <c r="F191" s="655" t="s">
        <v>1303</v>
      </c>
      <c r="H191" s="10"/>
    </row>
    <row r="192" spans="1:8" ht="15" x14ac:dyDescent="0.25">
      <c r="A192" s="651">
        <v>48029121508</v>
      </c>
      <c r="B192" s="652" t="s">
        <v>1326</v>
      </c>
      <c r="C192" s="652">
        <v>48017</v>
      </c>
      <c r="D192" s="652" t="s">
        <v>1310</v>
      </c>
      <c r="E192" s="652">
        <v>24.8</v>
      </c>
      <c r="F192" s="652" t="s">
        <v>1307</v>
      </c>
      <c r="H192" s="10"/>
    </row>
    <row r="193" spans="1:8" ht="15" x14ac:dyDescent="0.25">
      <c r="A193" s="654">
        <v>48029121601</v>
      </c>
      <c r="B193" s="655" t="s">
        <v>1326</v>
      </c>
      <c r="C193" s="655">
        <v>45805</v>
      </c>
      <c r="D193" s="655" t="s">
        <v>1310</v>
      </c>
      <c r="E193" s="655">
        <v>15.2</v>
      </c>
      <c r="F193" s="655" t="s">
        <v>1303</v>
      </c>
      <c r="H193" s="10"/>
    </row>
    <row r="194" spans="1:8" ht="15" x14ac:dyDescent="0.25">
      <c r="A194" s="651">
        <v>48029121604</v>
      </c>
      <c r="B194" s="652" t="s">
        <v>1326</v>
      </c>
      <c r="C194" s="652">
        <v>66875</v>
      </c>
      <c r="D194" s="652" t="s">
        <v>1302</v>
      </c>
      <c r="E194" s="652">
        <v>7.5</v>
      </c>
      <c r="F194" s="652" t="s">
        <v>1303</v>
      </c>
      <c r="H194" s="10"/>
    </row>
    <row r="195" spans="1:8" ht="15" x14ac:dyDescent="0.25">
      <c r="A195" s="654">
        <v>48029121605</v>
      </c>
      <c r="B195" s="655" t="s">
        <v>1326</v>
      </c>
      <c r="C195" s="655">
        <v>54135</v>
      </c>
      <c r="D195" s="655" t="s">
        <v>1310</v>
      </c>
      <c r="E195" s="655">
        <v>19.7</v>
      </c>
      <c r="F195" s="655" t="s">
        <v>1303</v>
      </c>
      <c r="H195" s="10"/>
    </row>
    <row r="196" spans="1:8" ht="15" x14ac:dyDescent="0.25">
      <c r="A196" s="651">
        <v>48029121606</v>
      </c>
      <c r="B196" s="652" t="s">
        <v>1326</v>
      </c>
      <c r="C196" s="652">
        <v>55493</v>
      </c>
      <c r="D196" s="652" t="s">
        <v>1310</v>
      </c>
      <c r="E196" s="652">
        <v>7.1</v>
      </c>
      <c r="F196" s="652" t="s">
        <v>1303</v>
      </c>
      <c r="H196" s="10"/>
    </row>
    <row r="197" spans="1:8" ht="15" x14ac:dyDescent="0.25">
      <c r="A197" s="654">
        <v>48029121701</v>
      </c>
      <c r="B197" s="655" t="s">
        <v>1326</v>
      </c>
      <c r="C197" s="655">
        <v>57326</v>
      </c>
      <c r="D197" s="655" t="s">
        <v>1302</v>
      </c>
      <c r="E197" s="655">
        <v>16.7</v>
      </c>
      <c r="F197" s="655" t="s">
        <v>1303</v>
      </c>
      <c r="H197" s="10"/>
    </row>
    <row r="198" spans="1:8" ht="15" x14ac:dyDescent="0.25">
      <c r="A198" s="651">
        <v>48029121702</v>
      </c>
      <c r="B198" s="652" t="s">
        <v>1326</v>
      </c>
      <c r="C198" s="652">
        <v>73362</v>
      </c>
      <c r="D198" s="652" t="s">
        <v>1302</v>
      </c>
      <c r="E198" s="652">
        <v>6.6</v>
      </c>
      <c r="F198" s="652" t="s">
        <v>1303</v>
      </c>
      <c r="H198" s="10"/>
    </row>
    <row r="199" spans="1:8" ht="15" x14ac:dyDescent="0.25">
      <c r="A199" s="654">
        <v>48029121802</v>
      </c>
      <c r="B199" s="655" t="s">
        <v>1326</v>
      </c>
      <c r="C199" s="655">
        <v>58202</v>
      </c>
      <c r="D199" s="655" t="s">
        <v>1302</v>
      </c>
      <c r="E199" s="655">
        <v>14.5</v>
      </c>
      <c r="F199" s="655" t="s">
        <v>1303</v>
      </c>
      <c r="H199" s="10"/>
    </row>
    <row r="200" spans="1:8" ht="15" x14ac:dyDescent="0.25">
      <c r="A200" s="651">
        <v>48029121803</v>
      </c>
      <c r="B200" s="652" t="s">
        <v>1326</v>
      </c>
      <c r="C200" s="652">
        <v>60994</v>
      </c>
      <c r="D200" s="652" t="s">
        <v>1302</v>
      </c>
      <c r="E200" s="652">
        <v>6.3</v>
      </c>
      <c r="F200" s="652" t="s">
        <v>1303</v>
      </c>
      <c r="H200" s="10"/>
    </row>
    <row r="201" spans="1:8" ht="15" x14ac:dyDescent="0.25">
      <c r="A201" s="654">
        <v>48029121804</v>
      </c>
      <c r="B201" s="655" t="s">
        <v>1326</v>
      </c>
      <c r="C201" s="655">
        <v>52023</v>
      </c>
      <c r="D201" s="655" t="s">
        <v>1310</v>
      </c>
      <c r="E201" s="655">
        <v>24.4</v>
      </c>
      <c r="F201" s="655" t="s">
        <v>1307</v>
      </c>
      <c r="H201" s="10"/>
    </row>
    <row r="202" spans="1:8" ht="15" x14ac:dyDescent="0.25">
      <c r="A202" s="651">
        <v>48029121808</v>
      </c>
      <c r="B202" s="652" t="s">
        <v>1326</v>
      </c>
      <c r="C202" s="652">
        <v>85341</v>
      </c>
      <c r="D202" s="652" t="s">
        <v>1306</v>
      </c>
      <c r="E202" s="652">
        <v>5.4</v>
      </c>
      <c r="F202" s="652" t="s">
        <v>1303</v>
      </c>
      <c r="H202" s="10"/>
    </row>
    <row r="203" spans="1:8" ht="15" x14ac:dyDescent="0.25">
      <c r="A203" s="654">
        <v>48029121809</v>
      </c>
      <c r="B203" s="655" t="s">
        <v>1326</v>
      </c>
      <c r="C203" s="655">
        <v>70975</v>
      </c>
      <c r="D203" s="655" t="s">
        <v>1302</v>
      </c>
      <c r="E203" s="655">
        <v>8.6</v>
      </c>
      <c r="F203" s="655" t="s">
        <v>1303</v>
      </c>
      <c r="H203" s="10"/>
    </row>
    <row r="204" spans="1:8" ht="15" x14ac:dyDescent="0.25">
      <c r="A204" s="651">
        <v>48029121810</v>
      </c>
      <c r="B204" s="652" t="s">
        <v>1326</v>
      </c>
      <c r="C204" s="652">
        <v>79214</v>
      </c>
      <c r="D204" s="652" t="s">
        <v>1306</v>
      </c>
      <c r="E204" s="652">
        <v>12.6</v>
      </c>
      <c r="F204" s="652" t="s">
        <v>1303</v>
      </c>
      <c r="H204" s="10"/>
    </row>
    <row r="205" spans="1:8" ht="15" x14ac:dyDescent="0.25">
      <c r="A205" s="654">
        <v>48029121811</v>
      </c>
      <c r="B205" s="655" t="s">
        <v>1326</v>
      </c>
      <c r="C205" s="655">
        <v>75278</v>
      </c>
      <c r="D205" s="655" t="s">
        <v>1306</v>
      </c>
      <c r="E205" s="655">
        <v>6.8</v>
      </c>
      <c r="F205" s="655" t="s">
        <v>1303</v>
      </c>
      <c r="H205" s="10"/>
    </row>
    <row r="206" spans="1:8" ht="15" x14ac:dyDescent="0.25">
      <c r="A206" s="651">
        <v>48029121812</v>
      </c>
      <c r="B206" s="652" t="s">
        <v>1326</v>
      </c>
      <c r="C206" s="652">
        <v>67054</v>
      </c>
      <c r="D206" s="652" t="s">
        <v>1302</v>
      </c>
      <c r="E206" s="652">
        <v>14</v>
      </c>
      <c r="F206" s="652" t="s">
        <v>1303</v>
      </c>
      <c r="H206" s="10"/>
    </row>
    <row r="207" spans="1:8" ht="15" x14ac:dyDescent="0.25">
      <c r="A207" s="654">
        <v>48029121813</v>
      </c>
      <c r="B207" s="655" t="s">
        <v>1326</v>
      </c>
      <c r="C207" s="655">
        <v>70417</v>
      </c>
      <c r="D207" s="655" t="s">
        <v>1302</v>
      </c>
      <c r="E207" s="655">
        <v>12.1</v>
      </c>
      <c r="F207" s="655" t="s">
        <v>1303</v>
      </c>
      <c r="H207" s="10"/>
    </row>
    <row r="208" spans="1:8" ht="15" x14ac:dyDescent="0.25">
      <c r="A208" s="651">
        <v>48029121903</v>
      </c>
      <c r="B208" s="652" t="s">
        <v>1326</v>
      </c>
      <c r="C208" s="652">
        <v>99688</v>
      </c>
      <c r="D208" s="652" t="s">
        <v>1306</v>
      </c>
      <c r="E208" s="652">
        <v>5.0999999999999996</v>
      </c>
      <c r="F208" s="652" t="s">
        <v>1303</v>
      </c>
      <c r="H208" s="10"/>
    </row>
    <row r="209" spans="1:8" ht="15" x14ac:dyDescent="0.25">
      <c r="A209" s="654">
        <v>48029121904</v>
      </c>
      <c r="B209" s="655" t="s">
        <v>1326</v>
      </c>
      <c r="C209" s="655">
        <v>108625</v>
      </c>
      <c r="D209" s="655" t="s">
        <v>1306</v>
      </c>
      <c r="E209" s="655">
        <v>1.8</v>
      </c>
      <c r="F209" s="655" t="s">
        <v>1303</v>
      </c>
      <c r="H209" s="10"/>
    </row>
    <row r="210" spans="1:8" ht="15" x14ac:dyDescent="0.25">
      <c r="A210" s="651">
        <v>48029121905</v>
      </c>
      <c r="B210" s="652" t="s">
        <v>1326</v>
      </c>
      <c r="C210" s="652">
        <v>94279</v>
      </c>
      <c r="D210" s="652" t="s">
        <v>1306</v>
      </c>
      <c r="E210" s="652">
        <v>5.6</v>
      </c>
      <c r="F210" s="652" t="s">
        <v>1303</v>
      </c>
      <c r="H210" s="10"/>
    </row>
    <row r="211" spans="1:8" ht="15" x14ac:dyDescent="0.25">
      <c r="A211" s="654">
        <v>48029121906</v>
      </c>
      <c r="B211" s="655" t="s">
        <v>1326</v>
      </c>
      <c r="C211" s="655">
        <v>89892</v>
      </c>
      <c r="D211" s="655" t="s">
        <v>1306</v>
      </c>
      <c r="E211" s="655">
        <v>5.5</v>
      </c>
      <c r="F211" s="655" t="s">
        <v>1303</v>
      </c>
      <c r="H211" s="10"/>
    </row>
    <row r="212" spans="1:8" ht="15" x14ac:dyDescent="0.25">
      <c r="A212" s="651">
        <v>48029121907</v>
      </c>
      <c r="B212" s="652" t="s">
        <v>1326</v>
      </c>
      <c r="C212" s="652">
        <v>91088</v>
      </c>
      <c r="D212" s="652" t="s">
        <v>1306</v>
      </c>
      <c r="E212" s="652">
        <v>3.5</v>
      </c>
      <c r="F212" s="652" t="s">
        <v>1303</v>
      </c>
      <c r="H212" s="10"/>
    </row>
    <row r="213" spans="1:8" ht="15" x14ac:dyDescent="0.25">
      <c r="A213" s="654">
        <v>48029121908</v>
      </c>
      <c r="B213" s="655" t="s">
        <v>1326</v>
      </c>
      <c r="C213" s="655">
        <v>103042</v>
      </c>
      <c r="D213" s="655" t="s">
        <v>1306</v>
      </c>
      <c r="E213" s="655">
        <v>3.4</v>
      </c>
      <c r="F213" s="655" t="s">
        <v>1303</v>
      </c>
      <c r="H213" s="10"/>
    </row>
    <row r="214" spans="1:8" ht="15" x14ac:dyDescent="0.25">
      <c r="A214" s="651">
        <v>48029121909</v>
      </c>
      <c r="B214" s="652" t="s">
        <v>1326</v>
      </c>
      <c r="C214" s="652">
        <v>84593</v>
      </c>
      <c r="D214" s="652" t="s">
        <v>1306</v>
      </c>
      <c r="E214" s="652">
        <v>3.2</v>
      </c>
      <c r="F214" s="652" t="s">
        <v>1303</v>
      </c>
      <c r="H214" s="10"/>
    </row>
    <row r="215" spans="1:8" ht="15" x14ac:dyDescent="0.25">
      <c r="A215" s="654">
        <v>48029121910</v>
      </c>
      <c r="B215" s="655" t="s">
        <v>1326</v>
      </c>
      <c r="C215" s="655">
        <v>98401</v>
      </c>
      <c r="D215" s="655" t="s">
        <v>1306</v>
      </c>
      <c r="E215" s="655">
        <v>2.1</v>
      </c>
      <c r="F215" s="655" t="s">
        <v>1303</v>
      </c>
      <c r="H215" s="10"/>
    </row>
    <row r="216" spans="1:8" ht="15" x14ac:dyDescent="0.25">
      <c r="A216" s="651">
        <v>48029130200</v>
      </c>
      <c r="B216" s="652" t="s">
        <v>1326</v>
      </c>
      <c r="C216" s="652">
        <v>35288</v>
      </c>
      <c r="D216" s="652" t="s">
        <v>1309</v>
      </c>
      <c r="E216" s="652">
        <v>19.2</v>
      </c>
      <c r="F216" s="652" t="s">
        <v>1303</v>
      </c>
      <c r="H216" s="10"/>
    </row>
    <row r="217" spans="1:8" ht="15" x14ac:dyDescent="0.25">
      <c r="A217" s="654">
        <v>48029130300</v>
      </c>
      <c r="B217" s="655" t="s">
        <v>1326</v>
      </c>
      <c r="C217" s="655">
        <v>30000</v>
      </c>
      <c r="D217" s="655" t="s">
        <v>1309</v>
      </c>
      <c r="E217" s="655">
        <v>26.2</v>
      </c>
      <c r="F217" s="655" t="s">
        <v>1307</v>
      </c>
      <c r="H217" s="10"/>
    </row>
    <row r="218" spans="1:8" ht="15" x14ac:dyDescent="0.25">
      <c r="A218" s="651">
        <v>48029130401</v>
      </c>
      <c r="B218" s="652" t="s">
        <v>1326</v>
      </c>
      <c r="C218" s="652">
        <v>28577</v>
      </c>
      <c r="D218" s="652" t="s">
        <v>1309</v>
      </c>
      <c r="E218" s="652">
        <v>35.9</v>
      </c>
      <c r="F218" s="652" t="s">
        <v>1307</v>
      </c>
      <c r="H218" s="10"/>
    </row>
    <row r="219" spans="1:8" ht="15" x14ac:dyDescent="0.25">
      <c r="A219" s="654">
        <v>48029130402</v>
      </c>
      <c r="B219" s="655" t="s">
        <v>1326</v>
      </c>
      <c r="C219" s="655">
        <v>22047</v>
      </c>
      <c r="D219" s="655" t="s">
        <v>1309</v>
      </c>
      <c r="E219" s="655">
        <v>39.1</v>
      </c>
      <c r="F219" s="655" t="s">
        <v>1307</v>
      </c>
      <c r="H219" s="10"/>
    </row>
    <row r="220" spans="1:8" ht="15" x14ac:dyDescent="0.25">
      <c r="A220" s="651">
        <v>48029130500</v>
      </c>
      <c r="B220" s="652" t="s">
        <v>1326</v>
      </c>
      <c r="C220" s="652">
        <v>24353</v>
      </c>
      <c r="D220" s="652" t="s">
        <v>1309</v>
      </c>
      <c r="E220" s="652">
        <v>47.6</v>
      </c>
      <c r="F220" s="652" t="s">
        <v>1307</v>
      </c>
      <c r="H220" s="10"/>
    </row>
    <row r="221" spans="1:8" ht="15" x14ac:dyDescent="0.25">
      <c r="A221" s="654">
        <v>48029130600</v>
      </c>
      <c r="B221" s="655" t="s">
        <v>1326</v>
      </c>
      <c r="C221" s="655">
        <v>21554</v>
      </c>
      <c r="D221" s="655" t="s">
        <v>1309</v>
      </c>
      <c r="E221" s="655">
        <v>46.4</v>
      </c>
      <c r="F221" s="655" t="s">
        <v>1307</v>
      </c>
      <c r="H221" s="10"/>
    </row>
    <row r="222" spans="1:8" ht="15" x14ac:dyDescent="0.25">
      <c r="A222" s="651">
        <v>48029130700</v>
      </c>
      <c r="B222" s="652" t="s">
        <v>1326</v>
      </c>
      <c r="C222" s="652">
        <v>28698</v>
      </c>
      <c r="D222" s="652" t="s">
        <v>1309</v>
      </c>
      <c r="E222" s="652">
        <v>37.5</v>
      </c>
      <c r="F222" s="652" t="s">
        <v>1307</v>
      </c>
      <c r="H222" s="10"/>
    </row>
    <row r="223" spans="1:8" ht="15" x14ac:dyDescent="0.25">
      <c r="A223" s="654">
        <v>48029130800</v>
      </c>
      <c r="B223" s="655" t="s">
        <v>1326</v>
      </c>
      <c r="C223" s="655">
        <v>28900</v>
      </c>
      <c r="D223" s="655" t="s">
        <v>1309</v>
      </c>
      <c r="E223" s="655">
        <v>32.4</v>
      </c>
      <c r="F223" s="655" t="s">
        <v>1307</v>
      </c>
      <c r="H223" s="10"/>
    </row>
    <row r="224" spans="1:8" ht="15" x14ac:dyDescent="0.25">
      <c r="A224" s="651">
        <v>48029130900</v>
      </c>
      <c r="B224" s="652" t="s">
        <v>1326</v>
      </c>
      <c r="C224" s="652">
        <v>26897</v>
      </c>
      <c r="D224" s="652" t="s">
        <v>1309</v>
      </c>
      <c r="E224" s="652">
        <v>31.6</v>
      </c>
      <c r="F224" s="652" t="s">
        <v>1307</v>
      </c>
      <c r="H224" s="10"/>
    </row>
    <row r="225" spans="1:8" ht="15" x14ac:dyDescent="0.25">
      <c r="A225" s="654">
        <v>48029131000</v>
      </c>
      <c r="B225" s="655" t="s">
        <v>1326</v>
      </c>
      <c r="C225" s="655">
        <v>23262</v>
      </c>
      <c r="D225" s="655" t="s">
        <v>1309</v>
      </c>
      <c r="E225" s="655">
        <v>40.5</v>
      </c>
      <c r="F225" s="655" t="s">
        <v>1307</v>
      </c>
      <c r="H225" s="10"/>
    </row>
    <row r="226" spans="1:8" ht="15" x14ac:dyDescent="0.25">
      <c r="A226" s="651">
        <v>48029131100</v>
      </c>
      <c r="B226" s="652" t="s">
        <v>1326</v>
      </c>
      <c r="C226" s="652">
        <v>36694</v>
      </c>
      <c r="D226" s="652" t="s">
        <v>1309</v>
      </c>
      <c r="E226" s="652">
        <v>22.3</v>
      </c>
      <c r="F226" s="652" t="s">
        <v>1307</v>
      </c>
      <c r="H226" s="10"/>
    </row>
    <row r="227" spans="1:8" ht="15" x14ac:dyDescent="0.25">
      <c r="A227" s="654">
        <v>48029131200</v>
      </c>
      <c r="B227" s="655" t="s">
        <v>1326</v>
      </c>
      <c r="C227" s="655">
        <v>27849</v>
      </c>
      <c r="D227" s="655" t="s">
        <v>1309</v>
      </c>
      <c r="E227" s="655">
        <v>38.1</v>
      </c>
      <c r="F227" s="655" t="s">
        <v>1307</v>
      </c>
      <c r="H227" s="10"/>
    </row>
    <row r="228" spans="1:8" ht="15" x14ac:dyDescent="0.25">
      <c r="A228" s="651">
        <v>48029131300</v>
      </c>
      <c r="B228" s="652" t="s">
        <v>1326</v>
      </c>
      <c r="C228" s="652">
        <v>37743</v>
      </c>
      <c r="D228" s="652" t="s">
        <v>1309</v>
      </c>
      <c r="E228" s="652">
        <v>22.7</v>
      </c>
      <c r="F228" s="652" t="s">
        <v>1307</v>
      </c>
      <c r="H228" s="10"/>
    </row>
    <row r="229" spans="1:8" ht="15" x14ac:dyDescent="0.25">
      <c r="A229" s="654">
        <v>48029131401</v>
      </c>
      <c r="B229" s="655" t="s">
        <v>1326</v>
      </c>
      <c r="C229" s="655">
        <v>64831</v>
      </c>
      <c r="D229" s="655" t="s">
        <v>1302</v>
      </c>
      <c r="E229" s="655">
        <v>12.7</v>
      </c>
      <c r="F229" s="655" t="s">
        <v>1303</v>
      </c>
      <c r="H229" s="10"/>
    </row>
    <row r="230" spans="1:8" ht="15" x14ac:dyDescent="0.25">
      <c r="A230" s="651">
        <v>48029131402</v>
      </c>
      <c r="B230" s="652" t="s">
        <v>1326</v>
      </c>
      <c r="C230" s="652">
        <v>42441</v>
      </c>
      <c r="D230" s="652" t="s">
        <v>1310</v>
      </c>
      <c r="E230" s="652">
        <v>24.8</v>
      </c>
      <c r="F230" s="652" t="s">
        <v>1307</v>
      </c>
      <c r="H230" s="10"/>
    </row>
    <row r="231" spans="1:8" ht="15" x14ac:dyDescent="0.25">
      <c r="A231" s="654">
        <v>48029131503</v>
      </c>
      <c r="B231" s="655" t="s">
        <v>1326</v>
      </c>
      <c r="C231" s="655">
        <v>49146</v>
      </c>
      <c r="D231" s="655" t="s">
        <v>1310</v>
      </c>
      <c r="E231" s="655">
        <v>8.5</v>
      </c>
      <c r="F231" s="655" t="s">
        <v>1303</v>
      </c>
      <c r="H231" s="10"/>
    </row>
    <row r="232" spans="1:8" ht="15" x14ac:dyDescent="0.25">
      <c r="A232" s="651">
        <v>48029131504</v>
      </c>
      <c r="B232" s="652" t="s">
        <v>1326</v>
      </c>
      <c r="C232" s="652">
        <v>41848</v>
      </c>
      <c r="D232" s="652" t="s">
        <v>1310</v>
      </c>
      <c r="E232" s="652">
        <v>28.5</v>
      </c>
      <c r="F232" s="652" t="s">
        <v>1307</v>
      </c>
      <c r="H232" s="10"/>
    </row>
    <row r="233" spans="1:8" ht="15" x14ac:dyDescent="0.25">
      <c r="A233" s="654">
        <v>48029131505</v>
      </c>
      <c r="B233" s="655" t="s">
        <v>1326</v>
      </c>
      <c r="C233" s="655">
        <v>57143</v>
      </c>
      <c r="D233" s="655" t="s">
        <v>1302</v>
      </c>
      <c r="E233" s="655">
        <v>11.2</v>
      </c>
      <c r="F233" s="655" t="s">
        <v>1303</v>
      </c>
      <c r="H233" s="10"/>
    </row>
    <row r="234" spans="1:8" ht="15" x14ac:dyDescent="0.25">
      <c r="A234" s="651">
        <v>48029131506</v>
      </c>
      <c r="B234" s="652" t="s">
        <v>1326</v>
      </c>
      <c r="C234" s="652">
        <v>53833</v>
      </c>
      <c r="D234" s="652" t="s">
        <v>1310</v>
      </c>
      <c r="E234" s="652">
        <v>9.8000000000000007</v>
      </c>
      <c r="F234" s="652" t="s">
        <v>1303</v>
      </c>
      <c r="H234" s="10"/>
    </row>
    <row r="235" spans="1:8" ht="15" x14ac:dyDescent="0.25">
      <c r="A235" s="654">
        <v>48029131507</v>
      </c>
      <c r="B235" s="655" t="s">
        <v>1326</v>
      </c>
      <c r="C235" s="655">
        <v>41406</v>
      </c>
      <c r="D235" s="655" t="s">
        <v>1310</v>
      </c>
      <c r="E235" s="655">
        <v>31.9</v>
      </c>
      <c r="F235" s="655" t="s">
        <v>1307</v>
      </c>
      <c r="H235" s="10"/>
    </row>
    <row r="236" spans="1:8" ht="15" x14ac:dyDescent="0.25">
      <c r="A236" s="651">
        <v>48029131601</v>
      </c>
      <c r="B236" s="652" t="s">
        <v>1326</v>
      </c>
      <c r="C236" s="652">
        <v>101250</v>
      </c>
      <c r="D236" s="652" t="s">
        <v>1306</v>
      </c>
      <c r="E236" s="652">
        <v>3.9</v>
      </c>
      <c r="F236" s="652" t="s">
        <v>1303</v>
      </c>
      <c r="H236" s="10"/>
    </row>
    <row r="237" spans="1:8" ht="15" x14ac:dyDescent="0.25">
      <c r="A237" s="654">
        <v>48029131606</v>
      </c>
      <c r="B237" s="655" t="s">
        <v>1326</v>
      </c>
      <c r="C237" s="655">
        <v>69063</v>
      </c>
      <c r="D237" s="655" t="s">
        <v>1302</v>
      </c>
      <c r="E237" s="655">
        <v>3.5</v>
      </c>
      <c r="F237" s="655" t="s">
        <v>1303</v>
      </c>
      <c r="H237" s="10"/>
    </row>
    <row r="238" spans="1:8" ht="15" x14ac:dyDescent="0.25">
      <c r="A238" s="651">
        <v>48029131608</v>
      </c>
      <c r="B238" s="652" t="s">
        <v>1326</v>
      </c>
      <c r="C238" s="652">
        <v>54855</v>
      </c>
      <c r="D238" s="652" t="s">
        <v>1310</v>
      </c>
      <c r="E238" s="652">
        <v>11.8</v>
      </c>
      <c r="F238" s="652" t="s">
        <v>1303</v>
      </c>
      <c r="H238" s="10"/>
    </row>
    <row r="239" spans="1:8" ht="15" x14ac:dyDescent="0.25">
      <c r="A239" s="654">
        <v>48029131609</v>
      </c>
      <c r="B239" s="655" t="s">
        <v>1326</v>
      </c>
      <c r="C239" s="655">
        <v>75013</v>
      </c>
      <c r="D239" s="655" t="s">
        <v>1306</v>
      </c>
      <c r="E239" s="655">
        <v>8.6999999999999993</v>
      </c>
      <c r="F239" s="655" t="s">
        <v>1303</v>
      </c>
      <c r="H239" s="10"/>
    </row>
    <row r="240" spans="1:8" ht="15" x14ac:dyDescent="0.25">
      <c r="A240" s="651">
        <v>48029131610</v>
      </c>
      <c r="B240" s="652" t="s">
        <v>1326</v>
      </c>
      <c r="C240" s="652">
        <v>75607</v>
      </c>
      <c r="D240" s="652" t="s">
        <v>1306</v>
      </c>
      <c r="E240" s="652">
        <v>7.2</v>
      </c>
      <c r="F240" s="652" t="s">
        <v>1303</v>
      </c>
      <c r="H240" s="10"/>
    </row>
    <row r="241" spans="1:8" ht="15" x14ac:dyDescent="0.25">
      <c r="A241" s="654">
        <v>48029131611</v>
      </c>
      <c r="B241" s="655" t="s">
        <v>1326</v>
      </c>
      <c r="C241" s="655">
        <v>69375</v>
      </c>
      <c r="D241" s="655" t="s">
        <v>1302</v>
      </c>
      <c r="E241" s="655">
        <v>9</v>
      </c>
      <c r="F241" s="655" t="s">
        <v>1303</v>
      </c>
      <c r="H241" s="10"/>
    </row>
    <row r="242" spans="1:8" ht="15" x14ac:dyDescent="0.25">
      <c r="A242" s="651">
        <v>48029131612</v>
      </c>
      <c r="B242" s="652" t="s">
        <v>1326</v>
      </c>
      <c r="C242" s="652">
        <v>70417</v>
      </c>
      <c r="D242" s="652" t="s">
        <v>1302</v>
      </c>
      <c r="E242" s="652">
        <v>8.1999999999999993</v>
      </c>
      <c r="F242" s="652" t="s">
        <v>1303</v>
      </c>
      <c r="H242" s="10"/>
    </row>
    <row r="243" spans="1:8" ht="15" x14ac:dyDescent="0.25">
      <c r="A243" s="654">
        <v>48029131613</v>
      </c>
      <c r="B243" s="655" t="s">
        <v>1326</v>
      </c>
      <c r="C243" s="655">
        <v>63816</v>
      </c>
      <c r="D243" s="655" t="s">
        <v>1302</v>
      </c>
      <c r="E243" s="655">
        <v>6.5</v>
      </c>
      <c r="F243" s="655" t="s">
        <v>1303</v>
      </c>
      <c r="H243" s="10"/>
    </row>
    <row r="244" spans="1:8" ht="15" x14ac:dyDescent="0.25">
      <c r="A244" s="651">
        <v>48029131614</v>
      </c>
      <c r="B244" s="652" t="s">
        <v>1326</v>
      </c>
      <c r="C244" s="652">
        <v>73050</v>
      </c>
      <c r="D244" s="652" t="s">
        <v>1302</v>
      </c>
      <c r="E244" s="652">
        <v>6.9</v>
      </c>
      <c r="F244" s="652" t="s">
        <v>1303</v>
      </c>
      <c r="H244" s="10"/>
    </row>
    <row r="245" spans="1:8" ht="15" x14ac:dyDescent="0.25">
      <c r="A245" s="654">
        <v>48029131615</v>
      </c>
      <c r="B245" s="655" t="s">
        <v>1326</v>
      </c>
      <c r="C245" s="655">
        <v>65030</v>
      </c>
      <c r="D245" s="655" t="s">
        <v>1302</v>
      </c>
      <c r="E245" s="655">
        <v>8.1</v>
      </c>
      <c r="F245" s="655" t="s">
        <v>1303</v>
      </c>
      <c r="H245" s="10"/>
    </row>
    <row r="246" spans="1:8" ht="15" x14ac:dyDescent="0.25">
      <c r="A246" s="651">
        <v>48029131700</v>
      </c>
      <c r="B246" s="652" t="s">
        <v>1326</v>
      </c>
      <c r="C246" s="652">
        <v>91648</v>
      </c>
      <c r="D246" s="652" t="s">
        <v>1306</v>
      </c>
      <c r="E246" s="652">
        <v>3.8</v>
      </c>
      <c r="F246" s="652" t="s">
        <v>1303</v>
      </c>
      <c r="H246" s="10"/>
    </row>
    <row r="247" spans="1:8" ht="15" x14ac:dyDescent="0.25">
      <c r="A247" s="654">
        <v>48029131801</v>
      </c>
      <c r="B247" s="655" t="s">
        <v>1326</v>
      </c>
      <c r="C247" s="655">
        <v>89583</v>
      </c>
      <c r="D247" s="655" t="s">
        <v>1306</v>
      </c>
      <c r="E247" s="655">
        <v>4.2</v>
      </c>
      <c r="F247" s="655" t="s">
        <v>1303</v>
      </c>
      <c r="H247" s="10"/>
    </row>
    <row r="248" spans="1:8" ht="15" x14ac:dyDescent="0.25">
      <c r="A248" s="651">
        <v>48029131802</v>
      </c>
      <c r="B248" s="652" t="s">
        <v>1326</v>
      </c>
      <c r="C248" s="652">
        <v>65313</v>
      </c>
      <c r="D248" s="652" t="s">
        <v>1302</v>
      </c>
      <c r="E248" s="652">
        <v>9.5</v>
      </c>
      <c r="F248" s="652" t="s">
        <v>1303</v>
      </c>
      <c r="H248" s="10"/>
    </row>
    <row r="249" spans="1:8" ht="15" x14ac:dyDescent="0.25">
      <c r="A249" s="654">
        <v>48029140100</v>
      </c>
      <c r="B249" s="655" t="s">
        <v>1326</v>
      </c>
      <c r="C249" s="655">
        <v>44015</v>
      </c>
      <c r="D249" s="655" t="s">
        <v>1310</v>
      </c>
      <c r="E249" s="655">
        <v>20.9</v>
      </c>
      <c r="F249" s="655" t="s">
        <v>1307</v>
      </c>
      <c r="H249" s="10"/>
    </row>
    <row r="250" spans="1:8" ht="15" x14ac:dyDescent="0.25">
      <c r="A250" s="651">
        <v>48029140200</v>
      </c>
      <c r="B250" s="652" t="s">
        <v>1326</v>
      </c>
      <c r="C250" s="652">
        <v>31726</v>
      </c>
      <c r="D250" s="652" t="s">
        <v>1309</v>
      </c>
      <c r="E250" s="652">
        <v>11.6</v>
      </c>
      <c r="F250" s="652" t="s">
        <v>1303</v>
      </c>
      <c r="H250" s="10"/>
    </row>
    <row r="251" spans="1:8" ht="15" x14ac:dyDescent="0.25">
      <c r="A251" s="654">
        <v>48029140300</v>
      </c>
      <c r="B251" s="655" t="s">
        <v>1326</v>
      </c>
      <c r="C251" s="655">
        <v>27273</v>
      </c>
      <c r="D251" s="655" t="s">
        <v>1309</v>
      </c>
      <c r="E251" s="655">
        <v>30.1</v>
      </c>
      <c r="F251" s="655" t="s">
        <v>1307</v>
      </c>
      <c r="H251" s="10"/>
    </row>
    <row r="252" spans="1:8" ht="15" x14ac:dyDescent="0.25">
      <c r="A252" s="651">
        <v>48029140400</v>
      </c>
      <c r="B252" s="652" t="s">
        <v>1326</v>
      </c>
      <c r="C252" s="652">
        <v>43500</v>
      </c>
      <c r="D252" s="652" t="s">
        <v>1310</v>
      </c>
      <c r="E252" s="652">
        <v>17.100000000000001</v>
      </c>
      <c r="F252" s="652" t="s">
        <v>1303</v>
      </c>
      <c r="H252" s="10"/>
    </row>
    <row r="253" spans="1:8" ht="15" x14ac:dyDescent="0.25">
      <c r="A253" s="654">
        <v>48029140500</v>
      </c>
      <c r="B253" s="655" t="s">
        <v>1326</v>
      </c>
      <c r="C253" s="655">
        <v>47232</v>
      </c>
      <c r="D253" s="655" t="s">
        <v>1310</v>
      </c>
      <c r="E253" s="655">
        <v>13.5</v>
      </c>
      <c r="F253" s="655" t="s">
        <v>1303</v>
      </c>
      <c r="H253" s="10"/>
    </row>
    <row r="254" spans="1:8" ht="15" x14ac:dyDescent="0.25">
      <c r="A254" s="651">
        <v>48029140600</v>
      </c>
      <c r="B254" s="652" t="s">
        <v>1326</v>
      </c>
      <c r="C254" s="652">
        <v>37700</v>
      </c>
      <c r="D254" s="652" t="s">
        <v>1309</v>
      </c>
      <c r="E254" s="652">
        <v>20.3</v>
      </c>
      <c r="F254" s="652" t="s">
        <v>1307</v>
      </c>
      <c r="H254" s="10"/>
    </row>
    <row r="255" spans="1:8" ht="15" x14ac:dyDescent="0.25">
      <c r="A255" s="654">
        <v>48029140700</v>
      </c>
      <c r="B255" s="655" t="s">
        <v>1326</v>
      </c>
      <c r="C255" s="655">
        <v>31816</v>
      </c>
      <c r="D255" s="655" t="s">
        <v>1309</v>
      </c>
      <c r="E255" s="655">
        <v>21.5</v>
      </c>
      <c r="F255" s="655" t="s">
        <v>1307</v>
      </c>
      <c r="H255" s="10"/>
    </row>
    <row r="256" spans="1:8" ht="15" x14ac:dyDescent="0.25">
      <c r="A256" s="651">
        <v>48029140800</v>
      </c>
      <c r="B256" s="652" t="s">
        <v>1326</v>
      </c>
      <c r="C256" s="652">
        <v>37629</v>
      </c>
      <c r="D256" s="652" t="s">
        <v>1309</v>
      </c>
      <c r="E256" s="652">
        <v>32.1</v>
      </c>
      <c r="F256" s="652" t="s">
        <v>1307</v>
      </c>
      <c r="H256" s="10"/>
    </row>
    <row r="257" spans="1:8" ht="15" x14ac:dyDescent="0.25">
      <c r="A257" s="654">
        <v>48029140900</v>
      </c>
      <c r="B257" s="655" t="s">
        <v>1326</v>
      </c>
      <c r="C257" s="655">
        <v>33190</v>
      </c>
      <c r="D257" s="655" t="s">
        <v>1309</v>
      </c>
      <c r="E257" s="655">
        <v>29.8</v>
      </c>
      <c r="F257" s="655" t="s">
        <v>1307</v>
      </c>
      <c r="H257" s="10"/>
    </row>
    <row r="258" spans="1:8" ht="15" x14ac:dyDescent="0.25">
      <c r="A258" s="651">
        <v>48029141000</v>
      </c>
      <c r="B258" s="652" t="s">
        <v>1326</v>
      </c>
      <c r="C258" s="652">
        <v>25408</v>
      </c>
      <c r="D258" s="652" t="s">
        <v>1309</v>
      </c>
      <c r="E258" s="652">
        <v>36.1</v>
      </c>
      <c r="F258" s="652" t="s">
        <v>1307</v>
      </c>
      <c r="H258" s="10"/>
    </row>
    <row r="259" spans="1:8" ht="15" x14ac:dyDescent="0.25">
      <c r="A259" s="654">
        <v>48029141101</v>
      </c>
      <c r="B259" s="655" t="s">
        <v>1326</v>
      </c>
      <c r="C259" s="655">
        <v>24669</v>
      </c>
      <c r="D259" s="655" t="s">
        <v>1309</v>
      </c>
      <c r="E259" s="655">
        <v>41</v>
      </c>
      <c r="F259" s="655" t="s">
        <v>1307</v>
      </c>
      <c r="H259" s="10"/>
    </row>
    <row r="260" spans="1:8" ht="15" x14ac:dyDescent="0.25">
      <c r="A260" s="651">
        <v>48029141102</v>
      </c>
      <c r="B260" s="652" t="s">
        <v>1326</v>
      </c>
      <c r="C260" s="652">
        <v>30417</v>
      </c>
      <c r="D260" s="652" t="s">
        <v>1309</v>
      </c>
      <c r="E260" s="652">
        <v>17.8</v>
      </c>
      <c r="F260" s="652" t="s">
        <v>1303</v>
      </c>
      <c r="H260" s="10"/>
    </row>
    <row r="261" spans="1:8" ht="15" x14ac:dyDescent="0.25">
      <c r="A261" s="654">
        <v>48029141200</v>
      </c>
      <c r="B261" s="655" t="s">
        <v>1326</v>
      </c>
      <c r="C261" s="655">
        <v>32124</v>
      </c>
      <c r="D261" s="655" t="s">
        <v>1309</v>
      </c>
      <c r="E261" s="655">
        <v>30.6</v>
      </c>
      <c r="F261" s="655" t="s">
        <v>1307</v>
      </c>
      <c r="H261" s="10"/>
    </row>
    <row r="262" spans="1:8" ht="15" x14ac:dyDescent="0.25">
      <c r="A262" s="651">
        <v>48029141300</v>
      </c>
      <c r="B262" s="652" t="s">
        <v>1326</v>
      </c>
      <c r="C262" s="652">
        <v>46477</v>
      </c>
      <c r="D262" s="652" t="s">
        <v>1310</v>
      </c>
      <c r="E262" s="652">
        <v>16.3</v>
      </c>
      <c r="F262" s="652" t="s">
        <v>1303</v>
      </c>
      <c r="H262" s="10"/>
    </row>
    <row r="263" spans="1:8" ht="15" x14ac:dyDescent="0.25">
      <c r="A263" s="654">
        <v>48029141402</v>
      </c>
      <c r="B263" s="655" t="s">
        <v>1326</v>
      </c>
      <c r="C263" s="655">
        <v>74561</v>
      </c>
      <c r="D263" s="655" t="s">
        <v>1306</v>
      </c>
      <c r="E263" s="655">
        <v>9.3000000000000007</v>
      </c>
      <c r="F263" s="655" t="s">
        <v>1303</v>
      </c>
      <c r="H263" s="10"/>
    </row>
    <row r="264" spans="1:8" ht="15" x14ac:dyDescent="0.25">
      <c r="A264" s="651">
        <v>48029141403</v>
      </c>
      <c r="B264" s="652" t="s">
        <v>1326</v>
      </c>
      <c r="C264" s="652">
        <v>53992</v>
      </c>
      <c r="D264" s="652" t="s">
        <v>1310</v>
      </c>
      <c r="E264" s="652">
        <v>14</v>
      </c>
      <c r="F264" s="652" t="s">
        <v>1303</v>
      </c>
      <c r="H264" s="10"/>
    </row>
    <row r="265" spans="1:8" ht="15" x14ac:dyDescent="0.25">
      <c r="A265" s="654">
        <v>48029141404</v>
      </c>
      <c r="B265" s="655" t="s">
        <v>1326</v>
      </c>
      <c r="C265" s="655">
        <v>41213</v>
      </c>
      <c r="D265" s="655" t="s">
        <v>1310</v>
      </c>
      <c r="E265" s="655">
        <v>13.2</v>
      </c>
      <c r="F265" s="655" t="s">
        <v>1303</v>
      </c>
      <c r="H265" s="10"/>
    </row>
    <row r="266" spans="1:8" ht="15" x14ac:dyDescent="0.25">
      <c r="A266" s="651">
        <v>48029141600</v>
      </c>
      <c r="B266" s="652" t="s">
        <v>1326</v>
      </c>
      <c r="C266" s="652">
        <v>56635</v>
      </c>
      <c r="D266" s="652" t="s">
        <v>1302</v>
      </c>
      <c r="E266" s="652">
        <v>14.5</v>
      </c>
      <c r="F266" s="652" t="s">
        <v>1303</v>
      </c>
      <c r="H266" s="10"/>
    </row>
    <row r="267" spans="1:8" ht="15" x14ac:dyDescent="0.25">
      <c r="A267" s="654">
        <v>48029141700</v>
      </c>
      <c r="B267" s="655" t="s">
        <v>1326</v>
      </c>
      <c r="C267" s="655">
        <v>70872</v>
      </c>
      <c r="D267" s="655" t="s">
        <v>1302</v>
      </c>
      <c r="E267" s="655">
        <v>8</v>
      </c>
      <c r="F267" s="655" t="s">
        <v>1303</v>
      </c>
      <c r="H267" s="10"/>
    </row>
    <row r="268" spans="1:8" ht="15" x14ac:dyDescent="0.25">
      <c r="A268" s="651">
        <v>48029141800</v>
      </c>
      <c r="B268" s="652" t="s">
        <v>1326</v>
      </c>
      <c r="C268" s="652">
        <v>42202</v>
      </c>
      <c r="D268" s="652" t="s">
        <v>1310</v>
      </c>
      <c r="E268" s="652">
        <v>18.899999999999999</v>
      </c>
      <c r="F268" s="652" t="s">
        <v>1303</v>
      </c>
      <c r="H268" s="10"/>
    </row>
    <row r="269" spans="1:8" ht="15" x14ac:dyDescent="0.25">
      <c r="A269" s="654">
        <v>48029141900</v>
      </c>
      <c r="B269" s="655" t="s">
        <v>1326</v>
      </c>
      <c r="C269" s="655">
        <v>60630</v>
      </c>
      <c r="D269" s="655" t="s">
        <v>1302</v>
      </c>
      <c r="E269" s="655">
        <v>4</v>
      </c>
      <c r="F269" s="655" t="s">
        <v>1303</v>
      </c>
      <c r="H269" s="10"/>
    </row>
    <row r="270" spans="1:8" ht="15" x14ac:dyDescent="0.25">
      <c r="A270" s="651">
        <v>48029150100</v>
      </c>
      <c r="B270" s="652" t="s">
        <v>1326</v>
      </c>
      <c r="C270" s="652">
        <v>36678</v>
      </c>
      <c r="D270" s="652" t="s">
        <v>1309</v>
      </c>
      <c r="E270" s="652">
        <v>23.7</v>
      </c>
      <c r="F270" s="652" t="s">
        <v>1307</v>
      </c>
      <c r="H270" s="10"/>
    </row>
    <row r="271" spans="1:8" ht="15" x14ac:dyDescent="0.25">
      <c r="A271" s="654">
        <v>48029150300</v>
      </c>
      <c r="B271" s="655" t="s">
        <v>1326</v>
      </c>
      <c r="C271" s="655">
        <v>42594</v>
      </c>
      <c r="D271" s="655" t="s">
        <v>1310</v>
      </c>
      <c r="E271" s="655">
        <v>24.3</v>
      </c>
      <c r="F271" s="655" t="s">
        <v>1307</v>
      </c>
      <c r="H271" s="10"/>
    </row>
    <row r="272" spans="1:8" ht="15" x14ac:dyDescent="0.25">
      <c r="A272" s="651">
        <v>48029150400</v>
      </c>
      <c r="B272" s="652" t="s">
        <v>1326</v>
      </c>
      <c r="C272" s="652">
        <v>38974</v>
      </c>
      <c r="D272" s="652" t="s">
        <v>1309</v>
      </c>
      <c r="E272" s="652">
        <v>31.2</v>
      </c>
      <c r="F272" s="652" t="s">
        <v>1307</v>
      </c>
      <c r="H272" s="10"/>
    </row>
    <row r="273" spans="1:8" ht="15" x14ac:dyDescent="0.25">
      <c r="A273" s="654">
        <v>48029150501</v>
      </c>
      <c r="B273" s="655" t="s">
        <v>1326</v>
      </c>
      <c r="C273" s="655">
        <v>36862</v>
      </c>
      <c r="D273" s="655" t="s">
        <v>1309</v>
      </c>
      <c r="E273" s="655">
        <v>23</v>
      </c>
      <c r="F273" s="655" t="s">
        <v>1307</v>
      </c>
      <c r="H273" s="10"/>
    </row>
    <row r="274" spans="1:8" ht="15" x14ac:dyDescent="0.25">
      <c r="A274" s="651">
        <v>48029150502</v>
      </c>
      <c r="B274" s="652" t="s">
        <v>1326</v>
      </c>
      <c r="C274" s="652">
        <v>36667</v>
      </c>
      <c r="D274" s="652" t="s">
        <v>1309</v>
      </c>
      <c r="E274" s="652">
        <v>24.9</v>
      </c>
      <c r="F274" s="652" t="s">
        <v>1307</v>
      </c>
      <c r="H274" s="10"/>
    </row>
    <row r="275" spans="1:8" ht="15" x14ac:dyDescent="0.25">
      <c r="A275" s="654">
        <v>48029150600</v>
      </c>
      <c r="B275" s="655" t="s">
        <v>1326</v>
      </c>
      <c r="C275" s="655">
        <v>33669</v>
      </c>
      <c r="D275" s="655" t="s">
        <v>1309</v>
      </c>
      <c r="E275" s="655">
        <v>31.5</v>
      </c>
      <c r="F275" s="655" t="s">
        <v>1307</v>
      </c>
      <c r="H275" s="10"/>
    </row>
    <row r="276" spans="1:8" ht="15" x14ac:dyDescent="0.25">
      <c r="A276" s="651">
        <v>48029150700</v>
      </c>
      <c r="B276" s="652" t="s">
        <v>1326</v>
      </c>
      <c r="C276" s="652">
        <v>38594</v>
      </c>
      <c r="D276" s="652" t="s">
        <v>1309</v>
      </c>
      <c r="E276" s="652">
        <v>22.3</v>
      </c>
      <c r="F276" s="652" t="s">
        <v>1307</v>
      </c>
      <c r="H276" s="10"/>
    </row>
    <row r="277" spans="1:8" ht="15" x14ac:dyDescent="0.25">
      <c r="A277" s="654">
        <v>48029150800</v>
      </c>
      <c r="B277" s="655" t="s">
        <v>1326</v>
      </c>
      <c r="C277" s="655">
        <v>16012</v>
      </c>
      <c r="D277" s="655" t="s">
        <v>1309</v>
      </c>
      <c r="E277" s="655">
        <v>61.9</v>
      </c>
      <c r="F277" s="655" t="s">
        <v>1307</v>
      </c>
      <c r="H277" s="10"/>
    </row>
    <row r="278" spans="1:8" ht="15" x14ac:dyDescent="0.25">
      <c r="A278" s="651">
        <v>48029150900</v>
      </c>
      <c r="B278" s="652" t="s">
        <v>1326</v>
      </c>
      <c r="C278" s="652">
        <v>41513</v>
      </c>
      <c r="D278" s="652" t="s">
        <v>1310</v>
      </c>
      <c r="E278" s="652">
        <v>16.8</v>
      </c>
      <c r="F278" s="652" t="s">
        <v>1303</v>
      </c>
      <c r="H278" s="10"/>
    </row>
    <row r="279" spans="1:8" ht="15" x14ac:dyDescent="0.25">
      <c r="A279" s="654">
        <v>48029151000</v>
      </c>
      <c r="B279" s="655" t="s">
        <v>1326</v>
      </c>
      <c r="C279" s="655">
        <v>37113</v>
      </c>
      <c r="D279" s="655" t="s">
        <v>1309</v>
      </c>
      <c r="E279" s="655">
        <v>23.9</v>
      </c>
      <c r="F279" s="655" t="s">
        <v>1307</v>
      </c>
      <c r="H279" s="10"/>
    </row>
    <row r="280" spans="1:8" ht="15" x14ac:dyDescent="0.25">
      <c r="A280" s="651">
        <v>48029151100</v>
      </c>
      <c r="B280" s="652" t="s">
        <v>1326</v>
      </c>
      <c r="C280" s="652">
        <v>37227</v>
      </c>
      <c r="D280" s="652" t="s">
        <v>1309</v>
      </c>
      <c r="E280" s="652">
        <v>27.7</v>
      </c>
      <c r="F280" s="652" t="s">
        <v>1307</v>
      </c>
      <c r="H280" s="10"/>
    </row>
    <row r="281" spans="1:8" ht="15" x14ac:dyDescent="0.25">
      <c r="A281" s="654">
        <v>48029151200</v>
      </c>
      <c r="B281" s="655" t="s">
        <v>1326</v>
      </c>
      <c r="C281" s="655">
        <v>47733</v>
      </c>
      <c r="D281" s="655" t="s">
        <v>1310</v>
      </c>
      <c r="E281" s="655">
        <v>20.399999999999999</v>
      </c>
      <c r="F281" s="655" t="s">
        <v>1307</v>
      </c>
      <c r="H281" s="10"/>
    </row>
    <row r="282" spans="1:8" ht="15" x14ac:dyDescent="0.25">
      <c r="A282" s="651">
        <v>48029151301</v>
      </c>
      <c r="B282" s="652" t="s">
        <v>1326</v>
      </c>
      <c r="C282" s="652">
        <v>40256</v>
      </c>
      <c r="D282" s="652" t="s">
        <v>1309</v>
      </c>
      <c r="E282" s="652">
        <v>20.399999999999999</v>
      </c>
      <c r="F282" s="652" t="s">
        <v>1307</v>
      </c>
      <c r="H282" s="10"/>
    </row>
    <row r="283" spans="1:8" ht="15" x14ac:dyDescent="0.25">
      <c r="A283" s="654">
        <v>48029151302</v>
      </c>
      <c r="B283" s="655" t="s">
        <v>1326</v>
      </c>
      <c r="C283" s="655">
        <v>37098</v>
      </c>
      <c r="D283" s="655" t="s">
        <v>1309</v>
      </c>
      <c r="E283" s="655">
        <v>24.3</v>
      </c>
      <c r="F283" s="655" t="s">
        <v>1307</v>
      </c>
      <c r="H283" s="10"/>
    </row>
    <row r="284" spans="1:8" ht="15" x14ac:dyDescent="0.25">
      <c r="A284" s="651">
        <v>48029151400</v>
      </c>
      <c r="B284" s="652" t="s">
        <v>1326</v>
      </c>
      <c r="C284" s="652">
        <v>33066</v>
      </c>
      <c r="D284" s="652" t="s">
        <v>1309</v>
      </c>
      <c r="E284" s="652">
        <v>26.6</v>
      </c>
      <c r="F284" s="652" t="s">
        <v>1307</v>
      </c>
      <c r="H284" s="10"/>
    </row>
    <row r="285" spans="1:8" ht="15" x14ac:dyDescent="0.25">
      <c r="A285" s="654">
        <v>48029151500</v>
      </c>
      <c r="B285" s="655" t="s">
        <v>1326</v>
      </c>
      <c r="C285" s="655">
        <v>40851</v>
      </c>
      <c r="D285" s="655" t="s">
        <v>1309</v>
      </c>
      <c r="E285" s="655">
        <v>16.100000000000001</v>
      </c>
      <c r="F285" s="655" t="s">
        <v>1303</v>
      </c>
      <c r="H285" s="10"/>
    </row>
    <row r="286" spans="1:8" ht="15" x14ac:dyDescent="0.25">
      <c r="A286" s="651">
        <v>48029151600</v>
      </c>
      <c r="B286" s="652" t="s">
        <v>1326</v>
      </c>
      <c r="C286" s="652">
        <v>40476</v>
      </c>
      <c r="D286" s="652" t="s">
        <v>1309</v>
      </c>
      <c r="E286" s="652">
        <v>23.2</v>
      </c>
      <c r="F286" s="652" t="s">
        <v>1307</v>
      </c>
      <c r="H286" s="10"/>
    </row>
    <row r="287" spans="1:8" ht="15" x14ac:dyDescent="0.25">
      <c r="A287" s="654">
        <v>48029151700</v>
      </c>
      <c r="B287" s="655" t="s">
        <v>1326</v>
      </c>
      <c r="C287" s="655">
        <v>49044</v>
      </c>
      <c r="D287" s="655" t="s">
        <v>1310</v>
      </c>
      <c r="E287" s="655">
        <v>21.2</v>
      </c>
      <c r="F287" s="655" t="s">
        <v>1307</v>
      </c>
      <c r="H287" s="10"/>
    </row>
    <row r="288" spans="1:8" ht="15" x14ac:dyDescent="0.25">
      <c r="A288" s="651">
        <v>48029151900</v>
      </c>
      <c r="B288" s="652" t="s">
        <v>1326</v>
      </c>
      <c r="C288" s="652">
        <v>46377</v>
      </c>
      <c r="D288" s="652" t="s">
        <v>1310</v>
      </c>
      <c r="E288" s="652">
        <v>19.100000000000001</v>
      </c>
      <c r="F288" s="652" t="s">
        <v>1303</v>
      </c>
      <c r="H288" s="10"/>
    </row>
    <row r="289" spans="1:8" ht="15" x14ac:dyDescent="0.25">
      <c r="A289" s="654">
        <v>48029152000</v>
      </c>
      <c r="B289" s="655" t="s">
        <v>1326</v>
      </c>
      <c r="C289" s="655">
        <v>44583</v>
      </c>
      <c r="D289" s="655" t="s">
        <v>1310</v>
      </c>
      <c r="E289" s="655">
        <v>29.6</v>
      </c>
      <c r="F289" s="655" t="s">
        <v>1307</v>
      </c>
      <c r="H289" s="10"/>
    </row>
    <row r="290" spans="1:8" ht="15" x14ac:dyDescent="0.25">
      <c r="A290" s="651">
        <v>48029152100</v>
      </c>
      <c r="B290" s="652" t="s">
        <v>1326</v>
      </c>
      <c r="C290" s="652">
        <v>56573</v>
      </c>
      <c r="D290" s="652" t="s">
        <v>1302</v>
      </c>
      <c r="E290" s="652">
        <v>23.6</v>
      </c>
      <c r="F290" s="652" t="s">
        <v>1307</v>
      </c>
      <c r="H290" s="10"/>
    </row>
    <row r="291" spans="1:8" ht="15" x14ac:dyDescent="0.25">
      <c r="A291" s="654">
        <v>48029152201</v>
      </c>
      <c r="B291" s="655" t="s">
        <v>1326</v>
      </c>
      <c r="C291" s="655">
        <v>41714</v>
      </c>
      <c r="D291" s="655" t="s">
        <v>1310</v>
      </c>
      <c r="E291" s="655">
        <v>31.1</v>
      </c>
      <c r="F291" s="655" t="s">
        <v>1307</v>
      </c>
      <c r="H291" s="10"/>
    </row>
    <row r="292" spans="1:8" ht="15" x14ac:dyDescent="0.25">
      <c r="A292" s="651">
        <v>48029152202</v>
      </c>
      <c r="B292" s="652" t="s">
        <v>1326</v>
      </c>
      <c r="C292" s="652">
        <v>52480</v>
      </c>
      <c r="D292" s="652" t="s">
        <v>1310</v>
      </c>
      <c r="E292" s="652">
        <v>12.1</v>
      </c>
      <c r="F292" s="652" t="s">
        <v>1303</v>
      </c>
      <c r="H292" s="10"/>
    </row>
    <row r="293" spans="1:8" ht="15" x14ac:dyDescent="0.25">
      <c r="A293" s="654">
        <v>48029160100</v>
      </c>
      <c r="B293" s="655" t="s">
        <v>1326</v>
      </c>
      <c r="C293" s="655">
        <v>24980</v>
      </c>
      <c r="D293" s="655" t="s">
        <v>1309</v>
      </c>
      <c r="E293" s="655">
        <v>44.2</v>
      </c>
      <c r="F293" s="655" t="s">
        <v>1307</v>
      </c>
      <c r="H293" s="10"/>
    </row>
    <row r="294" spans="1:8" ht="15" x14ac:dyDescent="0.25">
      <c r="A294" s="651">
        <v>48029160200</v>
      </c>
      <c r="B294" s="652" t="s">
        <v>1326</v>
      </c>
      <c r="C294" s="652">
        <v>33281</v>
      </c>
      <c r="D294" s="652" t="s">
        <v>1309</v>
      </c>
      <c r="E294" s="652">
        <v>13.8</v>
      </c>
      <c r="F294" s="652" t="s">
        <v>1303</v>
      </c>
      <c r="H294" s="10"/>
    </row>
    <row r="295" spans="1:8" ht="15" x14ac:dyDescent="0.25">
      <c r="A295" s="654">
        <v>48029160300</v>
      </c>
      <c r="B295" s="655" t="s">
        <v>1326</v>
      </c>
      <c r="C295" s="655">
        <v>30324</v>
      </c>
      <c r="D295" s="655" t="s">
        <v>1309</v>
      </c>
      <c r="E295" s="655">
        <v>25.5</v>
      </c>
      <c r="F295" s="655" t="s">
        <v>1307</v>
      </c>
      <c r="H295" s="10"/>
    </row>
    <row r="296" spans="1:8" ht="15" x14ac:dyDescent="0.25">
      <c r="A296" s="651">
        <v>48029160400</v>
      </c>
      <c r="B296" s="652" t="s">
        <v>1326</v>
      </c>
      <c r="C296" s="652">
        <v>35348</v>
      </c>
      <c r="D296" s="652" t="s">
        <v>1309</v>
      </c>
      <c r="E296" s="652">
        <v>31.8</v>
      </c>
      <c r="F296" s="652" t="s">
        <v>1307</v>
      </c>
      <c r="H296" s="10"/>
    </row>
    <row r="297" spans="1:8" ht="15" x14ac:dyDescent="0.25">
      <c r="A297" s="654">
        <v>48029160501</v>
      </c>
      <c r="B297" s="655" t="s">
        <v>1326</v>
      </c>
      <c r="C297" s="655">
        <v>19411</v>
      </c>
      <c r="D297" s="655" t="s">
        <v>1309</v>
      </c>
      <c r="E297" s="655">
        <v>56</v>
      </c>
      <c r="F297" s="655" t="s">
        <v>1307</v>
      </c>
      <c r="H297" s="10"/>
    </row>
    <row r="298" spans="1:8" ht="15" x14ac:dyDescent="0.25">
      <c r="A298" s="651">
        <v>48029160502</v>
      </c>
      <c r="B298" s="652" t="s">
        <v>1326</v>
      </c>
      <c r="C298" s="652">
        <v>31758</v>
      </c>
      <c r="D298" s="652" t="s">
        <v>1309</v>
      </c>
      <c r="E298" s="652">
        <v>32.700000000000003</v>
      </c>
      <c r="F298" s="652" t="s">
        <v>1307</v>
      </c>
      <c r="H298" s="10"/>
    </row>
    <row r="299" spans="1:8" ht="15" x14ac:dyDescent="0.25">
      <c r="A299" s="654">
        <v>48029160600</v>
      </c>
      <c r="B299" s="655" t="s">
        <v>1326</v>
      </c>
      <c r="C299" s="655">
        <v>32975</v>
      </c>
      <c r="D299" s="655" t="s">
        <v>1309</v>
      </c>
      <c r="E299" s="655">
        <v>38.6</v>
      </c>
      <c r="F299" s="655" t="s">
        <v>1307</v>
      </c>
      <c r="H299" s="10"/>
    </row>
    <row r="300" spans="1:8" ht="15" x14ac:dyDescent="0.25">
      <c r="A300" s="651">
        <v>48029160701</v>
      </c>
      <c r="B300" s="652" t="s">
        <v>1326</v>
      </c>
      <c r="C300" s="652">
        <v>38250</v>
      </c>
      <c r="D300" s="652" t="s">
        <v>1309</v>
      </c>
      <c r="E300" s="652">
        <v>25.1</v>
      </c>
      <c r="F300" s="652" t="s">
        <v>1307</v>
      </c>
      <c r="H300" s="10"/>
    </row>
    <row r="301" spans="1:8" ht="15" x14ac:dyDescent="0.25">
      <c r="A301" s="654">
        <v>48029160702</v>
      </c>
      <c r="B301" s="655" t="s">
        <v>1326</v>
      </c>
      <c r="C301" s="655">
        <v>29022</v>
      </c>
      <c r="D301" s="655" t="s">
        <v>1309</v>
      </c>
      <c r="E301" s="655">
        <v>34.299999999999997</v>
      </c>
      <c r="F301" s="655" t="s">
        <v>1307</v>
      </c>
      <c r="H301" s="10"/>
    </row>
    <row r="302" spans="1:8" ht="15" x14ac:dyDescent="0.25">
      <c r="A302" s="651">
        <v>48029160901</v>
      </c>
      <c r="B302" s="652" t="s">
        <v>1326</v>
      </c>
      <c r="C302" s="652">
        <v>28274</v>
      </c>
      <c r="D302" s="652" t="s">
        <v>1309</v>
      </c>
      <c r="E302" s="652">
        <v>25.3</v>
      </c>
      <c r="F302" s="652" t="s">
        <v>1307</v>
      </c>
      <c r="H302" s="10"/>
    </row>
    <row r="303" spans="1:8" ht="15" x14ac:dyDescent="0.25">
      <c r="A303" s="654">
        <v>48029160902</v>
      </c>
      <c r="B303" s="655" t="s">
        <v>1326</v>
      </c>
      <c r="C303" s="655">
        <v>32264</v>
      </c>
      <c r="D303" s="655" t="s">
        <v>1309</v>
      </c>
      <c r="E303" s="655">
        <v>30.3</v>
      </c>
      <c r="F303" s="655" t="s">
        <v>1307</v>
      </c>
      <c r="H303" s="10"/>
    </row>
    <row r="304" spans="1:8" ht="15" x14ac:dyDescent="0.25">
      <c r="A304" s="651">
        <v>48029161000</v>
      </c>
      <c r="B304" s="652" t="s">
        <v>1326</v>
      </c>
      <c r="C304" s="652">
        <v>27472</v>
      </c>
      <c r="D304" s="652" t="s">
        <v>1309</v>
      </c>
      <c r="E304" s="652">
        <v>38</v>
      </c>
      <c r="F304" s="652" t="s">
        <v>1307</v>
      </c>
      <c r="H304" s="10"/>
    </row>
    <row r="305" spans="1:8" ht="15" x14ac:dyDescent="0.25">
      <c r="A305" s="654">
        <v>48029161100</v>
      </c>
      <c r="B305" s="655" t="s">
        <v>1326</v>
      </c>
      <c r="C305" s="655">
        <v>42312</v>
      </c>
      <c r="D305" s="655" t="s">
        <v>1310</v>
      </c>
      <c r="E305" s="655">
        <v>18.399999999999999</v>
      </c>
      <c r="F305" s="655" t="s">
        <v>1303</v>
      </c>
      <c r="H305" s="10"/>
    </row>
    <row r="306" spans="1:8" ht="15" x14ac:dyDescent="0.25">
      <c r="A306" s="651">
        <v>48029161200</v>
      </c>
      <c r="B306" s="652" t="s">
        <v>1326</v>
      </c>
      <c r="C306" s="652">
        <v>45208</v>
      </c>
      <c r="D306" s="652" t="s">
        <v>1310</v>
      </c>
      <c r="E306" s="652">
        <v>26.4</v>
      </c>
      <c r="F306" s="652" t="s">
        <v>1307</v>
      </c>
      <c r="H306" s="10"/>
    </row>
    <row r="307" spans="1:8" ht="15" x14ac:dyDescent="0.25">
      <c r="A307" s="654">
        <v>48029161302</v>
      </c>
      <c r="B307" s="655" t="s">
        <v>1326</v>
      </c>
      <c r="C307" s="655">
        <v>45297</v>
      </c>
      <c r="D307" s="655" t="s">
        <v>1310</v>
      </c>
      <c r="E307" s="655">
        <v>22.4</v>
      </c>
      <c r="F307" s="655" t="s">
        <v>1307</v>
      </c>
      <c r="H307" s="10"/>
    </row>
    <row r="308" spans="1:8" ht="15" x14ac:dyDescent="0.25">
      <c r="A308" s="651">
        <v>48029161303</v>
      </c>
      <c r="B308" s="652" t="s">
        <v>1326</v>
      </c>
      <c r="C308" s="652">
        <v>42821</v>
      </c>
      <c r="D308" s="652" t="s">
        <v>1310</v>
      </c>
      <c r="E308" s="652">
        <v>23.6</v>
      </c>
      <c r="F308" s="652" t="s">
        <v>1307</v>
      </c>
      <c r="H308" s="10"/>
    </row>
    <row r="309" spans="1:8" ht="15" x14ac:dyDescent="0.25">
      <c r="A309" s="654">
        <v>48029161304</v>
      </c>
      <c r="B309" s="655" t="s">
        <v>1326</v>
      </c>
      <c r="C309" s="655">
        <v>48359</v>
      </c>
      <c r="D309" s="655" t="s">
        <v>1310</v>
      </c>
      <c r="E309" s="655">
        <v>23.2</v>
      </c>
      <c r="F309" s="655" t="s">
        <v>1307</v>
      </c>
      <c r="H309" s="10"/>
    </row>
    <row r="310" spans="1:8" ht="15" x14ac:dyDescent="0.25">
      <c r="A310" s="651">
        <v>48029161400</v>
      </c>
      <c r="B310" s="652" t="s">
        <v>1326</v>
      </c>
      <c r="C310" s="652">
        <v>76771</v>
      </c>
      <c r="D310" s="652" t="s">
        <v>1306</v>
      </c>
      <c r="E310" s="652">
        <v>10.3</v>
      </c>
      <c r="F310" s="652" t="s">
        <v>1303</v>
      </c>
      <c r="H310" s="10"/>
    </row>
    <row r="311" spans="1:8" ht="15" x14ac:dyDescent="0.25">
      <c r="A311" s="654">
        <v>48029161501</v>
      </c>
      <c r="B311" s="655" t="s">
        <v>1326</v>
      </c>
      <c r="C311" s="655">
        <v>37846</v>
      </c>
      <c r="D311" s="655" t="s">
        <v>1309</v>
      </c>
      <c r="E311" s="655">
        <v>29.8</v>
      </c>
      <c r="F311" s="655" t="s">
        <v>1307</v>
      </c>
      <c r="H311" s="10"/>
    </row>
    <row r="312" spans="1:8" ht="15" x14ac:dyDescent="0.25">
      <c r="A312" s="651">
        <v>48029161503</v>
      </c>
      <c r="B312" s="652" t="s">
        <v>1326</v>
      </c>
      <c r="C312" s="652">
        <v>52390</v>
      </c>
      <c r="D312" s="652" t="s">
        <v>1310</v>
      </c>
      <c r="E312" s="652">
        <v>24.9</v>
      </c>
      <c r="F312" s="652" t="s">
        <v>1307</v>
      </c>
      <c r="H312" s="10"/>
    </row>
    <row r="313" spans="1:8" ht="15" x14ac:dyDescent="0.25">
      <c r="A313" s="654">
        <v>48029161504</v>
      </c>
      <c r="B313" s="655" t="s">
        <v>1326</v>
      </c>
      <c r="C313" s="655">
        <v>40487</v>
      </c>
      <c r="D313" s="655" t="s">
        <v>1309</v>
      </c>
      <c r="E313" s="655">
        <v>24.6</v>
      </c>
      <c r="F313" s="655" t="s">
        <v>1307</v>
      </c>
      <c r="H313" s="10"/>
    </row>
    <row r="314" spans="1:8" ht="15" x14ac:dyDescent="0.25">
      <c r="A314" s="651">
        <v>48029161600</v>
      </c>
      <c r="B314" s="652" t="s">
        <v>1326</v>
      </c>
      <c r="C314" s="652">
        <v>36596</v>
      </c>
      <c r="D314" s="652" t="s">
        <v>1309</v>
      </c>
      <c r="E314" s="652">
        <v>19.899999999999999</v>
      </c>
      <c r="F314" s="652" t="s">
        <v>1303</v>
      </c>
      <c r="H314" s="10"/>
    </row>
    <row r="315" spans="1:8" ht="15" x14ac:dyDescent="0.25">
      <c r="A315" s="654">
        <v>48029161801</v>
      </c>
      <c r="B315" s="655" t="s">
        <v>1326</v>
      </c>
      <c r="C315" s="655">
        <v>54701</v>
      </c>
      <c r="D315" s="655" t="s">
        <v>1310</v>
      </c>
      <c r="E315" s="655">
        <v>10.4</v>
      </c>
      <c r="F315" s="655" t="s">
        <v>1303</v>
      </c>
      <c r="H315" s="10"/>
    </row>
    <row r="316" spans="1:8" ht="15" x14ac:dyDescent="0.25">
      <c r="A316" s="651">
        <v>48029161802</v>
      </c>
      <c r="B316" s="652" t="s">
        <v>1326</v>
      </c>
      <c r="C316" s="652">
        <v>52243</v>
      </c>
      <c r="D316" s="652" t="s">
        <v>1310</v>
      </c>
      <c r="E316" s="652">
        <v>18.2</v>
      </c>
      <c r="F316" s="652" t="s">
        <v>1303</v>
      </c>
      <c r="H316" s="10"/>
    </row>
    <row r="317" spans="1:8" ht="15" x14ac:dyDescent="0.25">
      <c r="A317" s="654">
        <v>48029161901</v>
      </c>
      <c r="B317" s="655" t="s">
        <v>1326</v>
      </c>
      <c r="C317" s="655">
        <v>34518</v>
      </c>
      <c r="D317" s="655" t="s">
        <v>1309</v>
      </c>
      <c r="E317" s="655">
        <v>19.5</v>
      </c>
      <c r="F317" s="655" t="s">
        <v>1303</v>
      </c>
      <c r="H317" s="10"/>
    </row>
    <row r="318" spans="1:8" ht="15" x14ac:dyDescent="0.25">
      <c r="A318" s="651">
        <v>48029161902</v>
      </c>
      <c r="B318" s="652" t="s">
        <v>1326</v>
      </c>
      <c r="C318" s="652">
        <v>56939</v>
      </c>
      <c r="D318" s="652" t="s">
        <v>1302</v>
      </c>
      <c r="E318" s="652">
        <v>14.3</v>
      </c>
      <c r="F318" s="652" t="s">
        <v>1303</v>
      </c>
      <c r="H318" s="10"/>
    </row>
    <row r="319" spans="1:8" ht="15" x14ac:dyDescent="0.25">
      <c r="A319" s="654">
        <v>48029162001</v>
      </c>
      <c r="B319" s="655" t="s">
        <v>1326</v>
      </c>
      <c r="C319" s="655">
        <v>48333</v>
      </c>
      <c r="D319" s="655" t="s">
        <v>1310</v>
      </c>
      <c r="E319" s="655">
        <v>18</v>
      </c>
      <c r="F319" s="655" t="s">
        <v>1303</v>
      </c>
      <c r="H319" s="10"/>
    </row>
    <row r="320" spans="1:8" ht="15" x14ac:dyDescent="0.25">
      <c r="A320" s="651">
        <v>48029162003</v>
      </c>
      <c r="B320" s="652" t="s">
        <v>1326</v>
      </c>
      <c r="C320" s="652">
        <v>41302</v>
      </c>
      <c r="D320" s="652" t="s">
        <v>1310</v>
      </c>
      <c r="E320" s="652">
        <v>22.5</v>
      </c>
      <c r="F320" s="652" t="s">
        <v>1307</v>
      </c>
      <c r="H320" s="10"/>
    </row>
    <row r="321" spans="1:8" ht="15" x14ac:dyDescent="0.25">
      <c r="A321" s="654">
        <v>48029162004</v>
      </c>
      <c r="B321" s="655" t="s">
        <v>1326</v>
      </c>
      <c r="C321" s="655">
        <v>41371</v>
      </c>
      <c r="D321" s="655" t="s">
        <v>1310</v>
      </c>
      <c r="E321" s="655">
        <v>15.6</v>
      </c>
      <c r="F321" s="655" t="s">
        <v>1303</v>
      </c>
      <c r="H321" s="10"/>
    </row>
    <row r="322" spans="1:8" ht="15" x14ac:dyDescent="0.25">
      <c r="A322" s="651">
        <v>48029170101</v>
      </c>
      <c r="B322" s="652" t="s">
        <v>1326</v>
      </c>
      <c r="C322" s="652">
        <v>26538</v>
      </c>
      <c r="D322" s="652" t="s">
        <v>1309</v>
      </c>
      <c r="E322" s="652">
        <v>33</v>
      </c>
      <c r="F322" s="652" t="s">
        <v>1307</v>
      </c>
      <c r="H322" s="10"/>
    </row>
    <row r="323" spans="1:8" ht="15" x14ac:dyDescent="0.25">
      <c r="A323" s="654">
        <v>48029170102</v>
      </c>
      <c r="B323" s="655" t="s">
        <v>1326</v>
      </c>
      <c r="C323" s="655">
        <v>31063</v>
      </c>
      <c r="D323" s="655" t="s">
        <v>1309</v>
      </c>
      <c r="E323" s="655">
        <v>27.8</v>
      </c>
      <c r="F323" s="655" t="s">
        <v>1307</v>
      </c>
      <c r="H323" s="10"/>
    </row>
    <row r="324" spans="1:8" ht="15" x14ac:dyDescent="0.25">
      <c r="A324" s="651">
        <v>48029170200</v>
      </c>
      <c r="B324" s="652" t="s">
        <v>1326</v>
      </c>
      <c r="C324" s="652">
        <v>25691</v>
      </c>
      <c r="D324" s="652" t="s">
        <v>1309</v>
      </c>
      <c r="E324" s="652">
        <v>42.7</v>
      </c>
      <c r="F324" s="652" t="s">
        <v>1307</v>
      </c>
      <c r="H324" s="10"/>
    </row>
    <row r="325" spans="1:8" ht="15" x14ac:dyDescent="0.25">
      <c r="A325" s="654">
        <v>48029170300</v>
      </c>
      <c r="B325" s="655" t="s">
        <v>1326</v>
      </c>
      <c r="C325" s="655">
        <v>25986</v>
      </c>
      <c r="D325" s="655" t="s">
        <v>1309</v>
      </c>
      <c r="E325" s="655">
        <v>32.4</v>
      </c>
      <c r="F325" s="655" t="s">
        <v>1307</v>
      </c>
      <c r="H325" s="10"/>
    </row>
    <row r="326" spans="1:8" ht="15" x14ac:dyDescent="0.25">
      <c r="A326" s="651">
        <v>48029170401</v>
      </c>
      <c r="B326" s="652" t="s">
        <v>1326</v>
      </c>
      <c r="C326" s="652">
        <v>22529</v>
      </c>
      <c r="D326" s="652" t="s">
        <v>1309</v>
      </c>
      <c r="E326" s="652">
        <v>43.5</v>
      </c>
      <c r="F326" s="652" t="s">
        <v>1307</v>
      </c>
      <c r="H326" s="10"/>
    </row>
    <row r="327" spans="1:8" ht="15" x14ac:dyDescent="0.25">
      <c r="A327" s="654">
        <v>48029170402</v>
      </c>
      <c r="B327" s="655" t="s">
        <v>1326</v>
      </c>
      <c r="C327" s="655">
        <v>32421</v>
      </c>
      <c r="D327" s="655" t="s">
        <v>1309</v>
      </c>
      <c r="E327" s="655">
        <v>34.1</v>
      </c>
      <c r="F327" s="655" t="s">
        <v>1307</v>
      </c>
      <c r="H327" s="10"/>
    </row>
    <row r="328" spans="1:8" ht="15" x14ac:dyDescent="0.25">
      <c r="A328" s="651">
        <v>48029170500</v>
      </c>
      <c r="B328" s="652" t="s">
        <v>1326</v>
      </c>
      <c r="C328" s="652">
        <v>31568</v>
      </c>
      <c r="D328" s="652" t="s">
        <v>1309</v>
      </c>
      <c r="E328" s="652">
        <v>32.1</v>
      </c>
      <c r="F328" s="652" t="s">
        <v>1307</v>
      </c>
      <c r="H328" s="10"/>
    </row>
    <row r="329" spans="1:8" ht="15" x14ac:dyDescent="0.25">
      <c r="A329" s="654">
        <v>48029170600</v>
      </c>
      <c r="B329" s="655" t="s">
        <v>1326</v>
      </c>
      <c r="C329" s="655">
        <v>48203</v>
      </c>
      <c r="D329" s="655" t="s">
        <v>1310</v>
      </c>
      <c r="E329" s="655">
        <v>14.8</v>
      </c>
      <c r="F329" s="655" t="s">
        <v>1303</v>
      </c>
      <c r="H329" s="10"/>
    </row>
    <row r="330" spans="1:8" ht="15" x14ac:dyDescent="0.25">
      <c r="A330" s="651">
        <v>48029170700</v>
      </c>
      <c r="B330" s="652" t="s">
        <v>1326</v>
      </c>
      <c r="C330" s="652">
        <v>41462</v>
      </c>
      <c r="D330" s="652" t="s">
        <v>1310</v>
      </c>
      <c r="E330" s="652">
        <v>22.9</v>
      </c>
      <c r="F330" s="652" t="s">
        <v>1307</v>
      </c>
      <c r="H330" s="10"/>
    </row>
    <row r="331" spans="1:8" ht="15" x14ac:dyDescent="0.25">
      <c r="A331" s="654">
        <v>48029170800</v>
      </c>
      <c r="B331" s="655" t="s">
        <v>1326</v>
      </c>
      <c r="C331" s="655">
        <v>24500</v>
      </c>
      <c r="D331" s="655" t="s">
        <v>1309</v>
      </c>
      <c r="E331" s="655">
        <v>40.5</v>
      </c>
      <c r="F331" s="655" t="s">
        <v>1307</v>
      </c>
      <c r="H331" s="10"/>
    </row>
    <row r="332" spans="1:8" ht="15" x14ac:dyDescent="0.25">
      <c r="A332" s="651">
        <v>48029170900</v>
      </c>
      <c r="B332" s="652" t="s">
        <v>1326</v>
      </c>
      <c r="C332" s="652">
        <v>26044</v>
      </c>
      <c r="D332" s="652" t="s">
        <v>1309</v>
      </c>
      <c r="E332" s="652">
        <v>33.6</v>
      </c>
      <c r="F332" s="652" t="s">
        <v>1307</v>
      </c>
      <c r="H332" s="10"/>
    </row>
    <row r="333" spans="1:8" ht="15" x14ac:dyDescent="0.25">
      <c r="A333" s="654">
        <v>48029171000</v>
      </c>
      <c r="B333" s="655" t="s">
        <v>1326</v>
      </c>
      <c r="C333" s="655">
        <v>22379</v>
      </c>
      <c r="D333" s="655" t="s">
        <v>1309</v>
      </c>
      <c r="E333" s="655">
        <v>40</v>
      </c>
      <c r="F333" s="655" t="s">
        <v>1307</v>
      </c>
      <c r="H333" s="10"/>
    </row>
    <row r="334" spans="1:8" ht="15" x14ac:dyDescent="0.25">
      <c r="A334" s="651">
        <v>48029171100</v>
      </c>
      <c r="B334" s="652" t="s">
        <v>1326</v>
      </c>
      <c r="C334" s="652">
        <v>27660</v>
      </c>
      <c r="D334" s="652" t="s">
        <v>1309</v>
      </c>
      <c r="E334" s="652">
        <v>30.9</v>
      </c>
      <c r="F334" s="652" t="s">
        <v>1307</v>
      </c>
      <c r="H334" s="10"/>
    </row>
    <row r="335" spans="1:8" ht="15" x14ac:dyDescent="0.25">
      <c r="A335" s="654">
        <v>48029171200</v>
      </c>
      <c r="B335" s="655" t="s">
        <v>1326</v>
      </c>
      <c r="C335" s="655">
        <v>28472</v>
      </c>
      <c r="D335" s="655" t="s">
        <v>1309</v>
      </c>
      <c r="E335" s="655">
        <v>21.8</v>
      </c>
      <c r="F335" s="655" t="s">
        <v>1307</v>
      </c>
      <c r="H335" s="10"/>
    </row>
    <row r="336" spans="1:8" ht="15" x14ac:dyDescent="0.25">
      <c r="A336" s="651">
        <v>48029171301</v>
      </c>
      <c r="B336" s="652" t="s">
        <v>1326</v>
      </c>
      <c r="C336" s="652">
        <v>32031</v>
      </c>
      <c r="D336" s="652" t="s">
        <v>1309</v>
      </c>
      <c r="E336" s="652">
        <v>29</v>
      </c>
      <c r="F336" s="652" t="s">
        <v>1307</v>
      </c>
      <c r="H336" s="10"/>
    </row>
    <row r="337" spans="1:8" ht="15" x14ac:dyDescent="0.25">
      <c r="A337" s="654">
        <v>48029171302</v>
      </c>
      <c r="B337" s="655" t="s">
        <v>1326</v>
      </c>
      <c r="C337" s="655">
        <v>31654</v>
      </c>
      <c r="D337" s="655" t="s">
        <v>1309</v>
      </c>
      <c r="E337" s="655">
        <v>35.200000000000003</v>
      </c>
      <c r="F337" s="655" t="s">
        <v>1307</v>
      </c>
      <c r="H337" s="10"/>
    </row>
    <row r="338" spans="1:8" ht="15" x14ac:dyDescent="0.25">
      <c r="A338" s="651">
        <v>48029171401</v>
      </c>
      <c r="B338" s="652" t="s">
        <v>1326</v>
      </c>
      <c r="C338" s="652">
        <v>50952</v>
      </c>
      <c r="D338" s="652" t="s">
        <v>1310</v>
      </c>
      <c r="E338" s="652">
        <v>19.600000000000001</v>
      </c>
      <c r="F338" s="652" t="s">
        <v>1303</v>
      </c>
      <c r="H338" s="10"/>
    </row>
    <row r="339" spans="1:8" ht="15" x14ac:dyDescent="0.25">
      <c r="A339" s="654">
        <v>48029171402</v>
      </c>
      <c r="B339" s="655" t="s">
        <v>1326</v>
      </c>
      <c r="C339" s="655">
        <v>39023</v>
      </c>
      <c r="D339" s="655" t="s">
        <v>1309</v>
      </c>
      <c r="E339" s="655">
        <v>26.3</v>
      </c>
      <c r="F339" s="655" t="s">
        <v>1307</v>
      </c>
      <c r="H339" s="10"/>
    </row>
    <row r="340" spans="1:8" ht="15" x14ac:dyDescent="0.25">
      <c r="A340" s="651">
        <v>48029171501</v>
      </c>
      <c r="B340" s="652" t="s">
        <v>1326</v>
      </c>
      <c r="C340" s="652">
        <v>31827</v>
      </c>
      <c r="D340" s="652" t="s">
        <v>1309</v>
      </c>
      <c r="E340" s="652">
        <v>30.9</v>
      </c>
      <c r="F340" s="652" t="s">
        <v>1307</v>
      </c>
      <c r="H340" s="10"/>
    </row>
    <row r="341" spans="1:8" ht="15" x14ac:dyDescent="0.25">
      <c r="A341" s="654">
        <v>48029171502</v>
      </c>
      <c r="B341" s="655" t="s">
        <v>1326</v>
      </c>
      <c r="C341" s="655">
        <v>30746</v>
      </c>
      <c r="D341" s="655" t="s">
        <v>1309</v>
      </c>
      <c r="E341" s="655">
        <v>26.4</v>
      </c>
      <c r="F341" s="655" t="s">
        <v>1307</v>
      </c>
      <c r="H341" s="10"/>
    </row>
    <row r="342" spans="1:8" ht="15" x14ac:dyDescent="0.25">
      <c r="A342" s="651">
        <v>48029171601</v>
      </c>
      <c r="B342" s="652" t="s">
        <v>1326</v>
      </c>
      <c r="C342" s="652">
        <v>36958</v>
      </c>
      <c r="D342" s="652" t="s">
        <v>1309</v>
      </c>
      <c r="E342" s="652">
        <v>38.799999999999997</v>
      </c>
      <c r="F342" s="652" t="s">
        <v>1307</v>
      </c>
      <c r="H342" s="10"/>
    </row>
    <row r="343" spans="1:8" ht="15" x14ac:dyDescent="0.25">
      <c r="A343" s="654">
        <v>48029171602</v>
      </c>
      <c r="B343" s="655" t="s">
        <v>1326</v>
      </c>
      <c r="C343" s="655">
        <v>21761</v>
      </c>
      <c r="D343" s="655" t="s">
        <v>1309</v>
      </c>
      <c r="E343" s="655">
        <v>47.8</v>
      </c>
      <c r="F343" s="655" t="s">
        <v>1307</v>
      </c>
      <c r="H343" s="10"/>
    </row>
    <row r="344" spans="1:8" ht="15" x14ac:dyDescent="0.25">
      <c r="A344" s="651">
        <v>48029171700</v>
      </c>
      <c r="B344" s="652" t="s">
        <v>1326</v>
      </c>
      <c r="C344" s="652">
        <v>41401</v>
      </c>
      <c r="D344" s="652" t="s">
        <v>1310</v>
      </c>
      <c r="E344" s="652">
        <v>19.100000000000001</v>
      </c>
      <c r="F344" s="652" t="s">
        <v>1303</v>
      </c>
      <c r="H344" s="10"/>
    </row>
    <row r="345" spans="1:8" ht="15" x14ac:dyDescent="0.25">
      <c r="A345" s="654">
        <v>48029171801</v>
      </c>
      <c r="B345" s="655" t="s">
        <v>1326</v>
      </c>
      <c r="C345" s="655">
        <v>42965</v>
      </c>
      <c r="D345" s="655" t="s">
        <v>1310</v>
      </c>
      <c r="E345" s="655">
        <v>17.100000000000001</v>
      </c>
      <c r="F345" s="655" t="s">
        <v>1303</v>
      </c>
      <c r="H345" s="10"/>
    </row>
    <row r="346" spans="1:8" ht="15" x14ac:dyDescent="0.25">
      <c r="A346" s="651">
        <v>48029171802</v>
      </c>
      <c r="B346" s="652" t="s">
        <v>1326</v>
      </c>
      <c r="C346" s="652">
        <v>30099</v>
      </c>
      <c r="D346" s="652" t="s">
        <v>1309</v>
      </c>
      <c r="E346" s="652">
        <v>30.8</v>
      </c>
      <c r="F346" s="652" t="s">
        <v>1307</v>
      </c>
      <c r="H346" s="10"/>
    </row>
    <row r="347" spans="1:8" ht="15" x14ac:dyDescent="0.25">
      <c r="A347" s="654">
        <v>48029171902</v>
      </c>
      <c r="B347" s="655" t="s">
        <v>1326</v>
      </c>
      <c r="C347" s="655">
        <v>42377</v>
      </c>
      <c r="D347" s="655" t="s">
        <v>1310</v>
      </c>
      <c r="E347" s="655">
        <v>25.5</v>
      </c>
      <c r="F347" s="655" t="s">
        <v>1307</v>
      </c>
      <c r="H347" s="10"/>
    </row>
    <row r="348" spans="1:8" ht="15" x14ac:dyDescent="0.25">
      <c r="A348" s="651">
        <v>48029171903</v>
      </c>
      <c r="B348" s="652" t="s">
        <v>1326</v>
      </c>
      <c r="C348" s="652">
        <v>47735</v>
      </c>
      <c r="D348" s="652" t="s">
        <v>1310</v>
      </c>
      <c r="E348" s="652">
        <v>14.4</v>
      </c>
      <c r="F348" s="652" t="s">
        <v>1303</v>
      </c>
      <c r="H348" s="10"/>
    </row>
    <row r="349" spans="1:8" ht="15" x14ac:dyDescent="0.25">
      <c r="A349" s="654">
        <v>48029171912</v>
      </c>
      <c r="B349" s="655" t="s">
        <v>1326</v>
      </c>
      <c r="C349" s="655">
        <v>80975</v>
      </c>
      <c r="D349" s="655" t="s">
        <v>1306</v>
      </c>
      <c r="E349" s="655">
        <v>5.8</v>
      </c>
      <c r="F349" s="655" t="s">
        <v>1303</v>
      </c>
      <c r="H349" s="10"/>
    </row>
    <row r="350" spans="1:8" ht="15" x14ac:dyDescent="0.25">
      <c r="A350" s="651">
        <v>48029171913</v>
      </c>
      <c r="B350" s="652" t="s">
        <v>1326</v>
      </c>
      <c r="C350" s="652">
        <v>42236</v>
      </c>
      <c r="D350" s="652" t="s">
        <v>1310</v>
      </c>
      <c r="E350" s="652">
        <v>22</v>
      </c>
      <c r="F350" s="652" t="s">
        <v>1307</v>
      </c>
      <c r="H350" s="10"/>
    </row>
    <row r="351" spans="1:8" ht="15" x14ac:dyDescent="0.25">
      <c r="A351" s="654">
        <v>48029171914</v>
      </c>
      <c r="B351" s="655" t="s">
        <v>1326</v>
      </c>
      <c r="C351" s="655">
        <v>77723</v>
      </c>
      <c r="D351" s="655" t="s">
        <v>1306</v>
      </c>
      <c r="E351" s="655">
        <v>10.9</v>
      </c>
      <c r="F351" s="655" t="s">
        <v>1303</v>
      </c>
      <c r="H351" s="10"/>
    </row>
    <row r="352" spans="1:8" ht="15" x14ac:dyDescent="0.25">
      <c r="A352" s="651">
        <v>48029171915</v>
      </c>
      <c r="B352" s="652" t="s">
        <v>1326</v>
      </c>
      <c r="C352" s="652">
        <v>64821</v>
      </c>
      <c r="D352" s="652" t="s">
        <v>1302</v>
      </c>
      <c r="E352" s="652">
        <v>14.2</v>
      </c>
      <c r="F352" s="652" t="s">
        <v>1303</v>
      </c>
      <c r="H352" s="10"/>
    </row>
    <row r="353" spans="1:8" ht="15" x14ac:dyDescent="0.25">
      <c r="A353" s="654">
        <v>48029171916</v>
      </c>
      <c r="B353" s="655" t="s">
        <v>1326</v>
      </c>
      <c r="C353" s="655">
        <v>79092</v>
      </c>
      <c r="D353" s="655" t="s">
        <v>1306</v>
      </c>
      <c r="E353" s="655">
        <v>4.3</v>
      </c>
      <c r="F353" s="655" t="s">
        <v>1303</v>
      </c>
      <c r="H353" s="10"/>
    </row>
    <row r="354" spans="1:8" ht="15" x14ac:dyDescent="0.25">
      <c r="A354" s="651">
        <v>48029171917</v>
      </c>
      <c r="B354" s="652" t="s">
        <v>1326</v>
      </c>
      <c r="C354" s="652">
        <v>86544</v>
      </c>
      <c r="D354" s="652" t="s">
        <v>1306</v>
      </c>
      <c r="E354" s="652">
        <v>3.6</v>
      </c>
      <c r="F354" s="652" t="s">
        <v>1303</v>
      </c>
      <c r="H354" s="10"/>
    </row>
    <row r="355" spans="1:8" ht="15" x14ac:dyDescent="0.25">
      <c r="A355" s="654">
        <v>48029171918</v>
      </c>
      <c r="B355" s="655" t="s">
        <v>1326</v>
      </c>
      <c r="C355" s="655">
        <v>67971</v>
      </c>
      <c r="D355" s="655" t="s">
        <v>1302</v>
      </c>
      <c r="E355" s="655">
        <v>5.0999999999999996</v>
      </c>
      <c r="F355" s="655" t="s">
        <v>1303</v>
      </c>
      <c r="H355" s="10"/>
    </row>
    <row r="356" spans="1:8" ht="15" x14ac:dyDescent="0.25">
      <c r="A356" s="651">
        <v>48029171919</v>
      </c>
      <c r="B356" s="652" t="s">
        <v>1326</v>
      </c>
      <c r="C356" s="652">
        <v>58571</v>
      </c>
      <c r="D356" s="652" t="s">
        <v>1302</v>
      </c>
      <c r="E356" s="652">
        <v>10.1</v>
      </c>
      <c r="F356" s="652" t="s">
        <v>1303</v>
      </c>
      <c r="H356" s="10"/>
    </row>
    <row r="357" spans="1:8" ht="15" x14ac:dyDescent="0.25">
      <c r="A357" s="654">
        <v>48029171920</v>
      </c>
      <c r="B357" s="655" t="s">
        <v>1326</v>
      </c>
      <c r="C357" s="655">
        <v>57734</v>
      </c>
      <c r="D357" s="655" t="s">
        <v>1302</v>
      </c>
      <c r="E357" s="655">
        <v>12.9</v>
      </c>
      <c r="F357" s="655" t="s">
        <v>1303</v>
      </c>
      <c r="H357" s="10"/>
    </row>
    <row r="358" spans="1:8" ht="15" x14ac:dyDescent="0.25">
      <c r="A358" s="651">
        <v>48029171921</v>
      </c>
      <c r="B358" s="652" t="s">
        <v>1326</v>
      </c>
      <c r="C358" s="652">
        <v>64761</v>
      </c>
      <c r="D358" s="652" t="s">
        <v>1302</v>
      </c>
      <c r="E358" s="652">
        <v>14.1</v>
      </c>
      <c r="F358" s="652" t="s">
        <v>1303</v>
      </c>
      <c r="H358" s="10"/>
    </row>
    <row r="359" spans="1:8" ht="15" x14ac:dyDescent="0.25">
      <c r="A359" s="654">
        <v>48029171922</v>
      </c>
      <c r="B359" s="655" t="s">
        <v>1326</v>
      </c>
      <c r="C359" s="655">
        <v>81890</v>
      </c>
      <c r="D359" s="655" t="s">
        <v>1306</v>
      </c>
      <c r="E359" s="655">
        <v>14.4</v>
      </c>
      <c r="F359" s="655" t="s">
        <v>1303</v>
      </c>
      <c r="H359" s="10"/>
    </row>
    <row r="360" spans="1:8" ht="15" x14ac:dyDescent="0.25">
      <c r="A360" s="651">
        <v>48029171923</v>
      </c>
      <c r="B360" s="652" t="s">
        <v>1326</v>
      </c>
      <c r="C360" s="652">
        <v>60994</v>
      </c>
      <c r="D360" s="652" t="s">
        <v>1302</v>
      </c>
      <c r="E360" s="652">
        <v>9.6999999999999993</v>
      </c>
      <c r="F360" s="652" t="s">
        <v>1303</v>
      </c>
      <c r="H360" s="10"/>
    </row>
    <row r="361" spans="1:8" ht="15" x14ac:dyDescent="0.25">
      <c r="A361" s="654">
        <v>48029171924</v>
      </c>
      <c r="B361" s="655" t="s">
        <v>1326</v>
      </c>
      <c r="C361" s="655">
        <v>70250</v>
      </c>
      <c r="D361" s="655" t="s">
        <v>1302</v>
      </c>
      <c r="E361" s="655">
        <v>10</v>
      </c>
      <c r="F361" s="655" t="s">
        <v>1303</v>
      </c>
      <c r="H361" s="10"/>
    </row>
    <row r="362" spans="1:8" ht="15" x14ac:dyDescent="0.25">
      <c r="A362" s="651">
        <v>48029171925</v>
      </c>
      <c r="B362" s="652" t="s">
        <v>1326</v>
      </c>
      <c r="C362" s="652">
        <v>68878</v>
      </c>
      <c r="D362" s="652" t="s">
        <v>1302</v>
      </c>
      <c r="E362" s="652">
        <v>12.3</v>
      </c>
      <c r="F362" s="652" t="s">
        <v>1303</v>
      </c>
      <c r="H362" s="10"/>
    </row>
    <row r="363" spans="1:8" ht="15" x14ac:dyDescent="0.25">
      <c r="A363" s="654">
        <v>48029172002</v>
      </c>
      <c r="B363" s="655" t="s">
        <v>1326</v>
      </c>
      <c r="C363" s="655">
        <v>82149</v>
      </c>
      <c r="D363" s="655" t="s">
        <v>1306</v>
      </c>
      <c r="E363" s="655">
        <v>2.9</v>
      </c>
      <c r="F363" s="655" t="s">
        <v>1303</v>
      </c>
      <c r="H363" s="10"/>
    </row>
    <row r="364" spans="1:8" ht="15" x14ac:dyDescent="0.25">
      <c r="A364" s="651">
        <v>48029172003</v>
      </c>
      <c r="B364" s="652" t="s">
        <v>1326</v>
      </c>
      <c r="C364" s="652">
        <v>101452</v>
      </c>
      <c r="D364" s="652" t="s">
        <v>1306</v>
      </c>
      <c r="E364" s="652">
        <v>4.7</v>
      </c>
      <c r="F364" s="652" t="s">
        <v>1303</v>
      </c>
      <c r="H364" s="10"/>
    </row>
    <row r="365" spans="1:8" ht="15" x14ac:dyDescent="0.25">
      <c r="A365" s="654">
        <v>48029172004</v>
      </c>
      <c r="B365" s="655" t="s">
        <v>1326</v>
      </c>
      <c r="C365" s="655">
        <v>87521</v>
      </c>
      <c r="D365" s="655" t="s">
        <v>1306</v>
      </c>
      <c r="E365" s="655">
        <v>6.5</v>
      </c>
      <c r="F365" s="655" t="s">
        <v>1303</v>
      </c>
      <c r="H365" s="10"/>
    </row>
    <row r="366" spans="1:8" ht="15" x14ac:dyDescent="0.25">
      <c r="A366" s="651">
        <v>48029172005</v>
      </c>
      <c r="B366" s="652" t="s">
        <v>1326</v>
      </c>
      <c r="C366" s="652">
        <v>95053</v>
      </c>
      <c r="D366" s="652" t="s">
        <v>1306</v>
      </c>
      <c r="E366" s="652">
        <v>7.4</v>
      </c>
      <c r="F366" s="652" t="s">
        <v>1303</v>
      </c>
      <c r="H366" s="10"/>
    </row>
    <row r="367" spans="1:8" ht="15" x14ac:dyDescent="0.25">
      <c r="A367" s="654">
        <v>48029172006</v>
      </c>
      <c r="B367" s="655" t="s">
        <v>1326</v>
      </c>
      <c r="C367" s="655">
        <v>98377</v>
      </c>
      <c r="D367" s="655" t="s">
        <v>1306</v>
      </c>
      <c r="E367" s="655">
        <v>8.1999999999999993</v>
      </c>
      <c r="F367" s="655" t="s">
        <v>1303</v>
      </c>
      <c r="H367" s="10"/>
    </row>
    <row r="368" spans="1:8" ht="15" x14ac:dyDescent="0.25">
      <c r="A368" s="651">
        <v>48029172007</v>
      </c>
      <c r="B368" s="652" t="s">
        <v>1326</v>
      </c>
      <c r="C368" s="652">
        <v>110212</v>
      </c>
      <c r="D368" s="652" t="s">
        <v>1306</v>
      </c>
      <c r="E368" s="652">
        <v>2.9</v>
      </c>
      <c r="F368" s="652" t="s">
        <v>1303</v>
      </c>
      <c r="H368" s="10"/>
    </row>
    <row r="369" spans="1:8" ht="15" x14ac:dyDescent="0.25">
      <c r="A369" s="654">
        <v>48029180101</v>
      </c>
      <c r="B369" s="655" t="s">
        <v>1326</v>
      </c>
      <c r="C369" s="655">
        <v>49679</v>
      </c>
      <c r="D369" s="655" t="s">
        <v>1310</v>
      </c>
      <c r="E369" s="655">
        <v>13.7</v>
      </c>
      <c r="F369" s="655" t="s">
        <v>1303</v>
      </c>
      <c r="H369" s="10"/>
    </row>
    <row r="370" spans="1:8" ht="15" x14ac:dyDescent="0.25">
      <c r="A370" s="651">
        <v>48029180102</v>
      </c>
      <c r="B370" s="652" t="s">
        <v>1326</v>
      </c>
      <c r="C370" s="652">
        <v>61300</v>
      </c>
      <c r="D370" s="652" t="s">
        <v>1302</v>
      </c>
      <c r="E370" s="652">
        <v>11.7</v>
      </c>
      <c r="F370" s="652" t="s">
        <v>1303</v>
      </c>
      <c r="H370" s="10"/>
    </row>
    <row r="371" spans="1:8" ht="15" x14ac:dyDescent="0.25">
      <c r="A371" s="654">
        <v>48029180201</v>
      </c>
      <c r="B371" s="655" t="s">
        <v>1326</v>
      </c>
      <c r="C371" s="655">
        <v>35981</v>
      </c>
      <c r="D371" s="655" t="s">
        <v>1309</v>
      </c>
      <c r="E371" s="655">
        <v>29.3</v>
      </c>
      <c r="F371" s="655" t="s">
        <v>1307</v>
      </c>
      <c r="H371" s="10"/>
    </row>
    <row r="372" spans="1:8" ht="15" x14ac:dyDescent="0.25">
      <c r="A372" s="651">
        <v>48029180202</v>
      </c>
      <c r="B372" s="652" t="s">
        <v>1326</v>
      </c>
      <c r="C372" s="652">
        <v>23640</v>
      </c>
      <c r="D372" s="652" t="s">
        <v>1309</v>
      </c>
      <c r="E372" s="652">
        <v>31.4</v>
      </c>
      <c r="F372" s="652" t="s">
        <v>1307</v>
      </c>
      <c r="H372" s="10"/>
    </row>
    <row r="373" spans="1:8" ht="15" x14ac:dyDescent="0.25">
      <c r="A373" s="654">
        <v>48029180300</v>
      </c>
      <c r="B373" s="655" t="s">
        <v>1326</v>
      </c>
      <c r="C373" s="655">
        <v>38330</v>
      </c>
      <c r="D373" s="655" t="s">
        <v>1309</v>
      </c>
      <c r="E373" s="655">
        <v>22.1</v>
      </c>
      <c r="F373" s="655" t="s">
        <v>1307</v>
      </c>
      <c r="H373" s="10"/>
    </row>
    <row r="374" spans="1:8" ht="15" x14ac:dyDescent="0.25">
      <c r="A374" s="651">
        <v>48029180400</v>
      </c>
      <c r="B374" s="652" t="s">
        <v>1326</v>
      </c>
      <c r="C374" s="652">
        <v>35181</v>
      </c>
      <c r="D374" s="652" t="s">
        <v>1309</v>
      </c>
      <c r="E374" s="652">
        <v>27.6</v>
      </c>
      <c r="F374" s="652" t="s">
        <v>1307</v>
      </c>
      <c r="H374" s="10"/>
    </row>
    <row r="375" spans="1:8" ht="15" x14ac:dyDescent="0.25">
      <c r="A375" s="654">
        <v>48029180501</v>
      </c>
      <c r="B375" s="655" t="s">
        <v>1326</v>
      </c>
      <c r="C375" s="655">
        <v>30118</v>
      </c>
      <c r="D375" s="655" t="s">
        <v>1309</v>
      </c>
      <c r="E375" s="655">
        <v>25.6</v>
      </c>
      <c r="F375" s="655" t="s">
        <v>1307</v>
      </c>
      <c r="H375" s="10"/>
    </row>
    <row r="376" spans="1:8" ht="15" x14ac:dyDescent="0.25">
      <c r="A376" s="651">
        <v>48029180503</v>
      </c>
      <c r="B376" s="652" t="s">
        <v>1326</v>
      </c>
      <c r="C376" s="652">
        <v>60422</v>
      </c>
      <c r="D376" s="652" t="s">
        <v>1302</v>
      </c>
      <c r="E376" s="652">
        <v>16.7</v>
      </c>
      <c r="F376" s="652" t="s">
        <v>1303</v>
      </c>
      <c r="H376" s="10"/>
    </row>
    <row r="377" spans="1:8" ht="15" x14ac:dyDescent="0.25">
      <c r="A377" s="654">
        <v>48029180504</v>
      </c>
      <c r="B377" s="655" t="s">
        <v>1326</v>
      </c>
      <c r="C377" s="655">
        <v>38345</v>
      </c>
      <c r="D377" s="655" t="s">
        <v>1309</v>
      </c>
      <c r="E377" s="655">
        <v>28.7</v>
      </c>
      <c r="F377" s="655" t="s">
        <v>1307</v>
      </c>
      <c r="H377" s="10"/>
    </row>
    <row r="378" spans="1:8" ht="15" x14ac:dyDescent="0.25">
      <c r="A378" s="651">
        <v>48029180602</v>
      </c>
      <c r="B378" s="652" t="s">
        <v>1326</v>
      </c>
      <c r="C378" s="652">
        <v>37078</v>
      </c>
      <c r="D378" s="652" t="s">
        <v>1309</v>
      </c>
      <c r="E378" s="652">
        <v>16.100000000000001</v>
      </c>
      <c r="F378" s="652" t="s">
        <v>1303</v>
      </c>
      <c r="H378" s="10"/>
    </row>
    <row r="379" spans="1:8" ht="15" x14ac:dyDescent="0.25">
      <c r="A379" s="654">
        <v>48029180603</v>
      </c>
      <c r="B379" s="655" t="s">
        <v>1326</v>
      </c>
      <c r="C379" s="655">
        <v>70298</v>
      </c>
      <c r="D379" s="655" t="s">
        <v>1302</v>
      </c>
      <c r="E379" s="655">
        <v>15.4</v>
      </c>
      <c r="F379" s="655" t="s">
        <v>1303</v>
      </c>
      <c r="H379" s="10"/>
    </row>
    <row r="380" spans="1:8" ht="15" x14ac:dyDescent="0.25">
      <c r="A380" s="651">
        <v>48029180604</v>
      </c>
      <c r="B380" s="652" t="s">
        <v>1326</v>
      </c>
      <c r="C380" s="652">
        <v>44098</v>
      </c>
      <c r="D380" s="652" t="s">
        <v>1310</v>
      </c>
      <c r="E380" s="652">
        <v>20.9</v>
      </c>
      <c r="F380" s="652" t="s">
        <v>1307</v>
      </c>
      <c r="H380" s="10"/>
    </row>
    <row r="381" spans="1:8" ht="15" x14ac:dyDescent="0.25">
      <c r="A381" s="654">
        <v>48029180701</v>
      </c>
      <c r="B381" s="655" t="s">
        <v>1326</v>
      </c>
      <c r="C381" s="655">
        <v>46750</v>
      </c>
      <c r="D381" s="655" t="s">
        <v>1310</v>
      </c>
      <c r="E381" s="655">
        <v>14.6</v>
      </c>
      <c r="F381" s="655" t="s">
        <v>1303</v>
      </c>
      <c r="H381" s="10"/>
    </row>
    <row r="382" spans="1:8" ht="15" x14ac:dyDescent="0.25">
      <c r="A382" s="651">
        <v>48029180702</v>
      </c>
      <c r="B382" s="652" t="s">
        <v>1326</v>
      </c>
      <c r="C382" s="652">
        <v>35023</v>
      </c>
      <c r="D382" s="652" t="s">
        <v>1309</v>
      </c>
      <c r="E382" s="652">
        <v>26.2</v>
      </c>
      <c r="F382" s="652" t="s">
        <v>1307</v>
      </c>
      <c r="H382" s="10"/>
    </row>
    <row r="383" spans="1:8" ht="15" x14ac:dyDescent="0.25">
      <c r="A383" s="654">
        <v>48029180800</v>
      </c>
      <c r="B383" s="655" t="s">
        <v>1326</v>
      </c>
      <c r="C383" s="655">
        <v>32286</v>
      </c>
      <c r="D383" s="655" t="s">
        <v>1309</v>
      </c>
      <c r="E383" s="655">
        <v>28.5</v>
      </c>
      <c r="F383" s="655" t="s">
        <v>1307</v>
      </c>
      <c r="H383" s="10"/>
    </row>
    <row r="384" spans="1:8" ht="15" x14ac:dyDescent="0.25">
      <c r="A384" s="651">
        <v>48029180901</v>
      </c>
      <c r="B384" s="652" t="s">
        <v>1326</v>
      </c>
      <c r="C384" s="652">
        <v>48352</v>
      </c>
      <c r="D384" s="652" t="s">
        <v>1310</v>
      </c>
      <c r="E384" s="652">
        <v>14.3</v>
      </c>
      <c r="F384" s="652" t="s">
        <v>1303</v>
      </c>
      <c r="H384" s="10"/>
    </row>
    <row r="385" spans="1:8" ht="15" x14ac:dyDescent="0.25">
      <c r="A385" s="654">
        <v>48029180902</v>
      </c>
      <c r="B385" s="655" t="s">
        <v>1326</v>
      </c>
      <c r="C385" s="655">
        <v>36098</v>
      </c>
      <c r="D385" s="655" t="s">
        <v>1309</v>
      </c>
      <c r="E385" s="655">
        <v>30.7</v>
      </c>
      <c r="F385" s="655" t="s">
        <v>1307</v>
      </c>
      <c r="H385" s="10"/>
    </row>
    <row r="386" spans="1:8" ht="15" x14ac:dyDescent="0.25">
      <c r="A386" s="651">
        <v>48029181001</v>
      </c>
      <c r="B386" s="652" t="s">
        <v>1326</v>
      </c>
      <c r="C386" s="652">
        <v>51450</v>
      </c>
      <c r="D386" s="652" t="s">
        <v>1310</v>
      </c>
      <c r="E386" s="652">
        <v>15.8</v>
      </c>
      <c r="F386" s="652" t="s">
        <v>1303</v>
      </c>
      <c r="H386" s="10"/>
    </row>
    <row r="387" spans="1:8" ht="15" x14ac:dyDescent="0.25">
      <c r="A387" s="654">
        <v>48029181003</v>
      </c>
      <c r="B387" s="655" t="s">
        <v>1326</v>
      </c>
      <c r="C387" s="655">
        <v>35093</v>
      </c>
      <c r="D387" s="655" t="s">
        <v>1309</v>
      </c>
      <c r="E387" s="655">
        <v>37.200000000000003</v>
      </c>
      <c r="F387" s="655" t="s">
        <v>1307</v>
      </c>
      <c r="H387" s="10"/>
    </row>
    <row r="388" spans="1:8" ht="15" x14ac:dyDescent="0.25">
      <c r="A388" s="651">
        <v>48029181004</v>
      </c>
      <c r="B388" s="652" t="s">
        <v>1326</v>
      </c>
      <c r="C388" s="652">
        <v>42255</v>
      </c>
      <c r="D388" s="652" t="s">
        <v>1310</v>
      </c>
      <c r="E388" s="652">
        <v>25.7</v>
      </c>
      <c r="F388" s="652" t="s">
        <v>1307</v>
      </c>
      <c r="H388" s="10"/>
    </row>
    <row r="389" spans="1:8" ht="15" x14ac:dyDescent="0.25">
      <c r="A389" s="654">
        <v>48029181005</v>
      </c>
      <c r="B389" s="655" t="s">
        <v>1326</v>
      </c>
      <c r="C389" s="655">
        <v>32729</v>
      </c>
      <c r="D389" s="655" t="s">
        <v>1309</v>
      </c>
      <c r="E389" s="655">
        <v>20.5</v>
      </c>
      <c r="F389" s="655" t="s">
        <v>1307</v>
      </c>
      <c r="H389" s="10"/>
    </row>
    <row r="390" spans="1:8" ht="15" x14ac:dyDescent="0.25">
      <c r="A390" s="651">
        <v>48029181100</v>
      </c>
      <c r="B390" s="652" t="s">
        <v>1326</v>
      </c>
      <c r="C390" s="652">
        <v>65807</v>
      </c>
      <c r="D390" s="652" t="s">
        <v>1302</v>
      </c>
      <c r="E390" s="652">
        <v>13.3</v>
      </c>
      <c r="F390" s="652" t="s">
        <v>1303</v>
      </c>
      <c r="H390" s="10"/>
    </row>
    <row r="391" spans="1:8" ht="15" x14ac:dyDescent="0.25">
      <c r="A391" s="654">
        <v>48029181200</v>
      </c>
      <c r="B391" s="655" t="s">
        <v>1326</v>
      </c>
      <c r="C391" s="655">
        <v>75096</v>
      </c>
      <c r="D391" s="655" t="s">
        <v>1306</v>
      </c>
      <c r="E391" s="655">
        <v>9.6999999999999993</v>
      </c>
      <c r="F391" s="655" t="s">
        <v>1303</v>
      </c>
      <c r="H391" s="10"/>
    </row>
    <row r="392" spans="1:8" ht="15" x14ac:dyDescent="0.25">
      <c r="A392" s="651">
        <v>48029181301</v>
      </c>
      <c r="B392" s="652" t="s">
        <v>1326</v>
      </c>
      <c r="C392" s="652">
        <v>53997</v>
      </c>
      <c r="D392" s="652" t="s">
        <v>1310</v>
      </c>
      <c r="E392" s="652">
        <v>17.5</v>
      </c>
      <c r="F392" s="652" t="s">
        <v>1303</v>
      </c>
      <c r="H392" s="10"/>
    </row>
    <row r="393" spans="1:8" ht="15" x14ac:dyDescent="0.25">
      <c r="A393" s="654">
        <v>48029181302</v>
      </c>
      <c r="B393" s="655" t="s">
        <v>1326</v>
      </c>
      <c r="C393" s="655">
        <v>48590</v>
      </c>
      <c r="D393" s="655" t="s">
        <v>1310</v>
      </c>
      <c r="E393" s="655">
        <v>12.9</v>
      </c>
      <c r="F393" s="655" t="s">
        <v>1303</v>
      </c>
      <c r="H393" s="10"/>
    </row>
    <row r="394" spans="1:8" ht="15" x14ac:dyDescent="0.25">
      <c r="A394" s="651">
        <v>48029181303</v>
      </c>
      <c r="B394" s="652" t="s">
        <v>1326</v>
      </c>
      <c r="C394" s="652">
        <v>30150</v>
      </c>
      <c r="D394" s="652" t="s">
        <v>1309</v>
      </c>
      <c r="E394" s="652">
        <v>41.8</v>
      </c>
      <c r="F394" s="652" t="s">
        <v>1307</v>
      </c>
      <c r="H394" s="10"/>
    </row>
    <row r="395" spans="1:8" ht="15" x14ac:dyDescent="0.25">
      <c r="A395" s="654">
        <v>48029181402</v>
      </c>
      <c r="B395" s="655" t="s">
        <v>1326</v>
      </c>
      <c r="C395" s="655">
        <v>27197</v>
      </c>
      <c r="D395" s="655" t="s">
        <v>1309</v>
      </c>
      <c r="E395" s="655">
        <v>41.5</v>
      </c>
      <c r="F395" s="655" t="s">
        <v>1307</v>
      </c>
      <c r="H395" s="10"/>
    </row>
    <row r="396" spans="1:8" ht="15" x14ac:dyDescent="0.25">
      <c r="A396" s="651">
        <v>48029181403</v>
      </c>
      <c r="B396" s="652" t="s">
        <v>1326</v>
      </c>
      <c r="C396" s="652">
        <v>49524</v>
      </c>
      <c r="D396" s="652" t="s">
        <v>1310</v>
      </c>
      <c r="E396" s="652">
        <v>7.2</v>
      </c>
      <c r="F396" s="652" t="s">
        <v>1303</v>
      </c>
      <c r="H396" s="10"/>
    </row>
    <row r="397" spans="1:8" ht="15" x14ac:dyDescent="0.25">
      <c r="A397" s="654">
        <v>48029181404</v>
      </c>
      <c r="B397" s="655" t="s">
        <v>1326</v>
      </c>
      <c r="C397" s="655">
        <v>60152</v>
      </c>
      <c r="D397" s="655" t="s">
        <v>1302</v>
      </c>
      <c r="E397" s="655">
        <v>10.9</v>
      </c>
      <c r="F397" s="655" t="s">
        <v>1303</v>
      </c>
      <c r="H397" s="10"/>
    </row>
    <row r="398" spans="1:8" ht="15" x14ac:dyDescent="0.25">
      <c r="A398" s="651">
        <v>48029181503</v>
      </c>
      <c r="B398" s="652" t="s">
        <v>1326</v>
      </c>
      <c r="C398" s="652">
        <v>49125</v>
      </c>
      <c r="D398" s="652" t="s">
        <v>1310</v>
      </c>
      <c r="E398" s="652">
        <v>15</v>
      </c>
      <c r="F398" s="652" t="s">
        <v>1303</v>
      </c>
      <c r="H398" s="10"/>
    </row>
    <row r="399" spans="1:8" ht="15" x14ac:dyDescent="0.25">
      <c r="A399" s="654">
        <v>48029181504</v>
      </c>
      <c r="B399" s="655" t="s">
        <v>1326</v>
      </c>
      <c r="C399" s="655">
        <v>42957</v>
      </c>
      <c r="D399" s="655" t="s">
        <v>1310</v>
      </c>
      <c r="E399" s="655">
        <v>12.9</v>
      </c>
      <c r="F399" s="655" t="s">
        <v>1303</v>
      </c>
      <c r="H399" s="10"/>
    </row>
    <row r="400" spans="1:8" ht="15" x14ac:dyDescent="0.25">
      <c r="A400" s="651">
        <v>48029181505</v>
      </c>
      <c r="B400" s="652" t="s">
        <v>1326</v>
      </c>
      <c r="C400" s="652">
        <v>69926</v>
      </c>
      <c r="D400" s="652" t="s">
        <v>1302</v>
      </c>
      <c r="E400" s="652">
        <v>7.1</v>
      </c>
      <c r="F400" s="652" t="s">
        <v>1303</v>
      </c>
      <c r="H400" s="10"/>
    </row>
    <row r="401" spans="1:8" ht="15" x14ac:dyDescent="0.25">
      <c r="A401" s="654">
        <v>48029181506</v>
      </c>
      <c r="B401" s="655" t="s">
        <v>1326</v>
      </c>
      <c r="C401" s="655">
        <v>44205</v>
      </c>
      <c r="D401" s="655" t="s">
        <v>1310</v>
      </c>
      <c r="E401" s="655">
        <v>16.2</v>
      </c>
      <c r="F401" s="655" t="s">
        <v>1303</v>
      </c>
      <c r="H401" s="10"/>
    </row>
    <row r="402" spans="1:8" ht="15" x14ac:dyDescent="0.25">
      <c r="A402" s="651">
        <v>48029181601</v>
      </c>
      <c r="B402" s="652" t="s">
        <v>1326</v>
      </c>
      <c r="C402" s="652">
        <v>49375</v>
      </c>
      <c r="D402" s="652" t="s">
        <v>1310</v>
      </c>
      <c r="E402" s="652">
        <v>20.100000000000001</v>
      </c>
      <c r="F402" s="652" t="s">
        <v>1307</v>
      </c>
      <c r="H402" s="10"/>
    </row>
    <row r="403" spans="1:8" ht="15" x14ac:dyDescent="0.25">
      <c r="A403" s="654">
        <v>48029181602</v>
      </c>
      <c r="B403" s="655" t="s">
        <v>1326</v>
      </c>
      <c r="C403" s="655">
        <v>39858</v>
      </c>
      <c r="D403" s="655" t="s">
        <v>1309</v>
      </c>
      <c r="E403" s="655">
        <v>18</v>
      </c>
      <c r="F403" s="655" t="s">
        <v>1303</v>
      </c>
      <c r="H403" s="10"/>
    </row>
    <row r="404" spans="1:8" ht="15" x14ac:dyDescent="0.25">
      <c r="A404" s="651">
        <v>48029181703</v>
      </c>
      <c r="B404" s="652" t="s">
        <v>1326</v>
      </c>
      <c r="C404" s="652">
        <v>72411</v>
      </c>
      <c r="D404" s="652" t="s">
        <v>1302</v>
      </c>
      <c r="E404" s="652">
        <v>16.3</v>
      </c>
      <c r="F404" s="652" t="s">
        <v>1303</v>
      </c>
      <c r="H404" s="10"/>
    </row>
    <row r="405" spans="1:8" ht="15" x14ac:dyDescent="0.25">
      <c r="A405" s="654">
        <v>48029181704</v>
      </c>
      <c r="B405" s="655" t="s">
        <v>1326</v>
      </c>
      <c r="C405" s="655">
        <v>57482</v>
      </c>
      <c r="D405" s="655" t="s">
        <v>1302</v>
      </c>
      <c r="E405" s="655">
        <v>19.2</v>
      </c>
      <c r="F405" s="655" t="s">
        <v>1303</v>
      </c>
      <c r="H405" s="10"/>
    </row>
    <row r="406" spans="1:8" ht="15" x14ac:dyDescent="0.25">
      <c r="A406" s="651">
        <v>48029181705</v>
      </c>
      <c r="B406" s="652" t="s">
        <v>1326</v>
      </c>
      <c r="C406" s="652">
        <v>50431</v>
      </c>
      <c r="D406" s="652" t="s">
        <v>1310</v>
      </c>
      <c r="E406" s="652">
        <v>9.1</v>
      </c>
      <c r="F406" s="652" t="s">
        <v>1303</v>
      </c>
      <c r="H406" s="10"/>
    </row>
    <row r="407" spans="1:8" ht="15" x14ac:dyDescent="0.25">
      <c r="A407" s="654">
        <v>48029181711</v>
      </c>
      <c r="B407" s="655" t="s">
        <v>1326</v>
      </c>
      <c r="C407" s="655">
        <v>81310</v>
      </c>
      <c r="D407" s="655" t="s">
        <v>1306</v>
      </c>
      <c r="E407" s="655">
        <v>8.9</v>
      </c>
      <c r="F407" s="655" t="s">
        <v>1303</v>
      </c>
      <c r="H407" s="10"/>
    </row>
    <row r="408" spans="1:8" ht="15" x14ac:dyDescent="0.25">
      <c r="A408" s="651">
        <v>48029181712</v>
      </c>
      <c r="B408" s="652" t="s">
        <v>1326</v>
      </c>
      <c r="C408" s="652">
        <v>82193</v>
      </c>
      <c r="D408" s="652" t="s">
        <v>1306</v>
      </c>
      <c r="E408" s="652">
        <v>6.5</v>
      </c>
      <c r="F408" s="652" t="s">
        <v>1303</v>
      </c>
      <c r="H408" s="10"/>
    </row>
    <row r="409" spans="1:8" ht="15" x14ac:dyDescent="0.25">
      <c r="A409" s="654">
        <v>48029181713</v>
      </c>
      <c r="B409" s="655" t="s">
        <v>1326</v>
      </c>
      <c r="C409" s="655">
        <v>60513</v>
      </c>
      <c r="D409" s="655" t="s">
        <v>1302</v>
      </c>
      <c r="E409" s="655">
        <v>18.100000000000001</v>
      </c>
      <c r="F409" s="655" t="s">
        <v>1303</v>
      </c>
      <c r="H409" s="10"/>
    </row>
    <row r="410" spans="1:8" ht="15" x14ac:dyDescent="0.25">
      <c r="A410" s="651">
        <v>48029181715</v>
      </c>
      <c r="B410" s="652" t="s">
        <v>1326</v>
      </c>
      <c r="C410" s="652">
        <v>55981</v>
      </c>
      <c r="D410" s="652" t="s">
        <v>1302</v>
      </c>
      <c r="E410" s="652">
        <v>6.9</v>
      </c>
      <c r="F410" s="652" t="s">
        <v>1303</v>
      </c>
      <c r="H410" s="10"/>
    </row>
    <row r="411" spans="1:8" ht="15" x14ac:dyDescent="0.25">
      <c r="A411" s="654">
        <v>48029181716</v>
      </c>
      <c r="B411" s="655" t="s">
        <v>1326</v>
      </c>
      <c r="C411" s="655">
        <v>53942</v>
      </c>
      <c r="D411" s="655" t="s">
        <v>1310</v>
      </c>
      <c r="E411" s="655">
        <v>10.1</v>
      </c>
      <c r="F411" s="655" t="s">
        <v>1303</v>
      </c>
      <c r="H411" s="10"/>
    </row>
    <row r="412" spans="1:8" ht="15" x14ac:dyDescent="0.25">
      <c r="A412" s="651">
        <v>48029181718</v>
      </c>
      <c r="B412" s="652" t="s">
        <v>1326</v>
      </c>
      <c r="C412" s="652">
        <v>78917</v>
      </c>
      <c r="D412" s="652" t="s">
        <v>1306</v>
      </c>
      <c r="E412" s="652">
        <v>5.3</v>
      </c>
      <c r="F412" s="652" t="s">
        <v>1303</v>
      </c>
      <c r="H412" s="10"/>
    </row>
    <row r="413" spans="1:8" ht="15" x14ac:dyDescent="0.25">
      <c r="A413" s="654">
        <v>48029181720</v>
      </c>
      <c r="B413" s="655" t="s">
        <v>1326</v>
      </c>
      <c r="C413" s="655">
        <v>114405</v>
      </c>
      <c r="D413" s="655" t="s">
        <v>1306</v>
      </c>
      <c r="E413" s="655">
        <v>1.2</v>
      </c>
      <c r="F413" s="655" t="s">
        <v>1303</v>
      </c>
      <c r="H413" s="10"/>
    </row>
    <row r="414" spans="1:8" ht="15" x14ac:dyDescent="0.25">
      <c r="A414" s="651">
        <v>48029181721</v>
      </c>
      <c r="B414" s="652" t="s">
        <v>1326</v>
      </c>
      <c r="C414" s="652">
        <v>109559</v>
      </c>
      <c r="D414" s="652" t="s">
        <v>1306</v>
      </c>
      <c r="E414" s="652">
        <v>2.2000000000000002</v>
      </c>
      <c r="F414" s="652" t="s">
        <v>1303</v>
      </c>
      <c r="H414" s="10"/>
    </row>
    <row r="415" spans="1:8" ht="15" x14ac:dyDescent="0.25">
      <c r="A415" s="654">
        <v>48029181722</v>
      </c>
      <c r="B415" s="655" t="s">
        <v>1326</v>
      </c>
      <c r="C415" s="655">
        <v>86572</v>
      </c>
      <c r="D415" s="655" t="s">
        <v>1306</v>
      </c>
      <c r="E415" s="655">
        <v>2.8</v>
      </c>
      <c r="F415" s="655" t="s">
        <v>1303</v>
      </c>
      <c r="H415" s="10"/>
    </row>
    <row r="416" spans="1:8" ht="15" x14ac:dyDescent="0.25">
      <c r="A416" s="651">
        <v>48029181723</v>
      </c>
      <c r="B416" s="652" t="s">
        <v>1326</v>
      </c>
      <c r="C416" s="652">
        <v>65763</v>
      </c>
      <c r="D416" s="652" t="s">
        <v>1302</v>
      </c>
      <c r="E416" s="652">
        <v>6</v>
      </c>
      <c r="F416" s="652" t="s">
        <v>1303</v>
      </c>
      <c r="H416" s="10"/>
    </row>
    <row r="417" spans="1:8" ht="15" x14ac:dyDescent="0.25">
      <c r="A417" s="654">
        <v>48029181724</v>
      </c>
      <c r="B417" s="655" t="s">
        <v>1326</v>
      </c>
      <c r="C417" s="655">
        <v>113750</v>
      </c>
      <c r="D417" s="655" t="s">
        <v>1306</v>
      </c>
      <c r="E417" s="655">
        <v>1.8</v>
      </c>
      <c r="F417" s="655" t="s">
        <v>1303</v>
      </c>
      <c r="H417" s="10"/>
    </row>
    <row r="418" spans="1:8" ht="15" x14ac:dyDescent="0.25">
      <c r="A418" s="651">
        <v>48029181725</v>
      </c>
      <c r="B418" s="652" t="s">
        <v>1326</v>
      </c>
      <c r="C418" s="652">
        <v>40875</v>
      </c>
      <c r="D418" s="652" t="s">
        <v>1309</v>
      </c>
      <c r="E418" s="652">
        <v>12.7</v>
      </c>
      <c r="F418" s="652" t="s">
        <v>1303</v>
      </c>
      <c r="H418" s="10"/>
    </row>
    <row r="419" spans="1:8" ht="15" x14ac:dyDescent="0.25">
      <c r="A419" s="654">
        <v>48029181726</v>
      </c>
      <c r="B419" s="655" t="s">
        <v>1326</v>
      </c>
      <c r="C419" s="655">
        <v>80202</v>
      </c>
      <c r="D419" s="655" t="s">
        <v>1306</v>
      </c>
      <c r="E419" s="655">
        <v>6.1</v>
      </c>
      <c r="F419" s="655" t="s">
        <v>1303</v>
      </c>
      <c r="H419" s="10"/>
    </row>
    <row r="420" spans="1:8" ht="15" x14ac:dyDescent="0.25">
      <c r="A420" s="651">
        <v>48029181727</v>
      </c>
      <c r="B420" s="652" t="s">
        <v>1326</v>
      </c>
      <c r="C420" s="652">
        <v>61832</v>
      </c>
      <c r="D420" s="652" t="s">
        <v>1302</v>
      </c>
      <c r="E420" s="652">
        <v>5.3</v>
      </c>
      <c r="F420" s="652" t="s">
        <v>1303</v>
      </c>
      <c r="H420" s="10"/>
    </row>
    <row r="421" spans="1:8" ht="15" x14ac:dyDescent="0.25">
      <c r="A421" s="654">
        <v>48029181728</v>
      </c>
      <c r="B421" s="655" t="s">
        <v>1326</v>
      </c>
      <c r="C421" s="655">
        <v>75086</v>
      </c>
      <c r="D421" s="655" t="s">
        <v>1306</v>
      </c>
      <c r="E421" s="655">
        <v>6.7</v>
      </c>
      <c r="F421" s="655" t="s">
        <v>1303</v>
      </c>
      <c r="H421" s="10"/>
    </row>
    <row r="422" spans="1:8" ht="15" x14ac:dyDescent="0.25">
      <c r="A422" s="651">
        <v>48029181729</v>
      </c>
      <c r="B422" s="652" t="s">
        <v>1326</v>
      </c>
      <c r="C422" s="652">
        <v>98010</v>
      </c>
      <c r="D422" s="652" t="s">
        <v>1306</v>
      </c>
      <c r="E422" s="652">
        <v>5.2</v>
      </c>
      <c r="F422" s="652" t="s">
        <v>1303</v>
      </c>
      <c r="H422" s="10"/>
    </row>
    <row r="423" spans="1:8" ht="15" x14ac:dyDescent="0.25">
      <c r="A423" s="654">
        <v>48029181730</v>
      </c>
      <c r="B423" s="655" t="s">
        <v>1326</v>
      </c>
      <c r="C423" s="655">
        <v>62557</v>
      </c>
      <c r="D423" s="655" t="s">
        <v>1302</v>
      </c>
      <c r="E423" s="655">
        <v>7.1</v>
      </c>
      <c r="F423" s="655" t="s">
        <v>1303</v>
      </c>
      <c r="H423" s="10"/>
    </row>
    <row r="424" spans="1:8" ht="15" x14ac:dyDescent="0.25">
      <c r="A424" s="651">
        <v>48029181731</v>
      </c>
      <c r="B424" s="652" t="s">
        <v>1326</v>
      </c>
      <c r="C424" s="652">
        <v>89180</v>
      </c>
      <c r="D424" s="652" t="s">
        <v>1306</v>
      </c>
      <c r="E424" s="652">
        <v>5.8</v>
      </c>
      <c r="F424" s="652" t="s">
        <v>1303</v>
      </c>
      <c r="H424" s="10"/>
    </row>
    <row r="425" spans="1:8" ht="15" x14ac:dyDescent="0.25">
      <c r="A425" s="654">
        <v>48029181808</v>
      </c>
      <c r="B425" s="655" t="s">
        <v>1326</v>
      </c>
      <c r="C425" s="655">
        <v>64792</v>
      </c>
      <c r="D425" s="655" t="s">
        <v>1302</v>
      </c>
      <c r="E425" s="655">
        <v>24.1</v>
      </c>
      <c r="F425" s="655" t="s">
        <v>1307</v>
      </c>
      <c r="H425" s="10"/>
    </row>
    <row r="426" spans="1:8" ht="15" x14ac:dyDescent="0.25">
      <c r="A426" s="651">
        <v>48029181809</v>
      </c>
      <c r="B426" s="652" t="s">
        <v>1326</v>
      </c>
      <c r="C426" s="652">
        <v>47971</v>
      </c>
      <c r="D426" s="652" t="s">
        <v>1310</v>
      </c>
      <c r="E426" s="652">
        <v>13.4</v>
      </c>
      <c r="F426" s="652" t="s">
        <v>1303</v>
      </c>
      <c r="H426" s="10"/>
    </row>
    <row r="427" spans="1:8" ht="15" x14ac:dyDescent="0.25">
      <c r="A427" s="654">
        <v>48029181811</v>
      </c>
      <c r="B427" s="655" t="s">
        <v>1326</v>
      </c>
      <c r="C427" s="655">
        <v>77908</v>
      </c>
      <c r="D427" s="655" t="s">
        <v>1306</v>
      </c>
      <c r="E427" s="655">
        <v>5.9</v>
      </c>
      <c r="F427" s="655" t="s">
        <v>1303</v>
      </c>
      <c r="H427" s="10"/>
    </row>
    <row r="428" spans="1:8" ht="15" x14ac:dyDescent="0.25">
      <c r="A428" s="651">
        <v>48029181813</v>
      </c>
      <c r="B428" s="652" t="s">
        <v>1326</v>
      </c>
      <c r="C428" s="652">
        <v>45179</v>
      </c>
      <c r="D428" s="652" t="s">
        <v>1310</v>
      </c>
      <c r="E428" s="652">
        <v>18.2</v>
      </c>
      <c r="F428" s="652" t="s">
        <v>1303</v>
      </c>
      <c r="H428" s="10"/>
    </row>
    <row r="429" spans="1:8" ht="15" x14ac:dyDescent="0.25">
      <c r="A429" s="654">
        <v>48029181814</v>
      </c>
      <c r="B429" s="655" t="s">
        <v>1326</v>
      </c>
      <c r="C429" s="655">
        <v>56820</v>
      </c>
      <c r="D429" s="655" t="s">
        <v>1302</v>
      </c>
      <c r="E429" s="655">
        <v>16.100000000000001</v>
      </c>
      <c r="F429" s="655" t="s">
        <v>1303</v>
      </c>
      <c r="H429" s="10"/>
    </row>
    <row r="430" spans="1:8" ht="15" x14ac:dyDescent="0.25">
      <c r="A430" s="651">
        <v>48029181815</v>
      </c>
      <c r="B430" s="652" t="s">
        <v>1326</v>
      </c>
      <c r="C430" s="652">
        <v>82635</v>
      </c>
      <c r="D430" s="652" t="s">
        <v>1306</v>
      </c>
      <c r="E430" s="652">
        <v>8.6</v>
      </c>
      <c r="F430" s="652" t="s">
        <v>1303</v>
      </c>
      <c r="H430" s="10"/>
    </row>
    <row r="431" spans="1:8" ht="15" x14ac:dyDescent="0.25">
      <c r="A431" s="654">
        <v>48029181816</v>
      </c>
      <c r="B431" s="655" t="s">
        <v>1326</v>
      </c>
      <c r="C431" s="655">
        <v>91530</v>
      </c>
      <c r="D431" s="655" t="s">
        <v>1306</v>
      </c>
      <c r="E431" s="655">
        <v>10.6</v>
      </c>
      <c r="F431" s="655" t="s">
        <v>1303</v>
      </c>
      <c r="H431" s="10"/>
    </row>
    <row r="432" spans="1:8" ht="15" x14ac:dyDescent="0.25">
      <c r="A432" s="651">
        <v>48029181817</v>
      </c>
      <c r="B432" s="652" t="s">
        <v>1326</v>
      </c>
      <c r="C432" s="652">
        <v>57656</v>
      </c>
      <c r="D432" s="652" t="s">
        <v>1302</v>
      </c>
      <c r="E432" s="652">
        <v>10.3</v>
      </c>
      <c r="F432" s="652" t="s">
        <v>1303</v>
      </c>
      <c r="H432" s="10"/>
    </row>
    <row r="433" spans="1:8" ht="15" x14ac:dyDescent="0.25">
      <c r="A433" s="654">
        <v>48029181818</v>
      </c>
      <c r="B433" s="655" t="s">
        <v>1326</v>
      </c>
      <c r="C433" s="655">
        <v>68708</v>
      </c>
      <c r="D433" s="655" t="s">
        <v>1302</v>
      </c>
      <c r="E433" s="655">
        <v>8.4</v>
      </c>
      <c r="F433" s="655" t="s">
        <v>1303</v>
      </c>
      <c r="H433" s="10"/>
    </row>
    <row r="434" spans="1:8" ht="15" x14ac:dyDescent="0.25">
      <c r="A434" s="651">
        <v>48029181819</v>
      </c>
      <c r="B434" s="652" t="s">
        <v>1326</v>
      </c>
      <c r="C434" s="652">
        <v>46319</v>
      </c>
      <c r="D434" s="652" t="s">
        <v>1310</v>
      </c>
      <c r="E434" s="652">
        <v>30.9</v>
      </c>
      <c r="F434" s="652" t="s">
        <v>1307</v>
      </c>
      <c r="H434" s="10"/>
    </row>
    <row r="435" spans="1:8" ht="15" x14ac:dyDescent="0.25">
      <c r="A435" s="654">
        <v>48029181820</v>
      </c>
      <c r="B435" s="655" t="s">
        <v>1326</v>
      </c>
      <c r="C435" s="655">
        <v>35900</v>
      </c>
      <c r="D435" s="655" t="s">
        <v>1309</v>
      </c>
      <c r="E435" s="655">
        <v>47.4</v>
      </c>
      <c r="F435" s="655" t="s">
        <v>1307</v>
      </c>
      <c r="H435" s="10"/>
    </row>
    <row r="436" spans="1:8" ht="15" x14ac:dyDescent="0.25">
      <c r="A436" s="651">
        <v>48029181821</v>
      </c>
      <c r="B436" s="652" t="s">
        <v>1326</v>
      </c>
      <c r="C436" s="652">
        <v>69625</v>
      </c>
      <c r="D436" s="652" t="s">
        <v>1302</v>
      </c>
      <c r="E436" s="652">
        <v>8.8000000000000007</v>
      </c>
      <c r="F436" s="652" t="s">
        <v>1303</v>
      </c>
      <c r="H436" s="10"/>
    </row>
    <row r="437" spans="1:8" ht="15" x14ac:dyDescent="0.25">
      <c r="A437" s="654">
        <v>48029181822</v>
      </c>
      <c r="B437" s="655" t="s">
        <v>1326</v>
      </c>
      <c r="C437" s="655">
        <v>69309</v>
      </c>
      <c r="D437" s="655" t="s">
        <v>1302</v>
      </c>
      <c r="E437" s="655">
        <v>9.4</v>
      </c>
      <c r="F437" s="655" t="s">
        <v>1303</v>
      </c>
      <c r="H437" s="10"/>
    </row>
    <row r="438" spans="1:8" ht="15" x14ac:dyDescent="0.25">
      <c r="A438" s="651">
        <v>48029181823</v>
      </c>
      <c r="B438" s="652" t="s">
        <v>1326</v>
      </c>
      <c r="C438" s="652">
        <v>48414</v>
      </c>
      <c r="D438" s="652" t="s">
        <v>1310</v>
      </c>
      <c r="E438" s="652">
        <v>36.5</v>
      </c>
      <c r="F438" s="652" t="s">
        <v>1307</v>
      </c>
      <c r="H438" s="10"/>
    </row>
    <row r="439" spans="1:8" ht="15" x14ac:dyDescent="0.25">
      <c r="A439" s="654">
        <v>48029181824</v>
      </c>
      <c r="B439" s="655" t="s">
        <v>1326</v>
      </c>
      <c r="C439" s="655">
        <v>70682</v>
      </c>
      <c r="D439" s="655" t="s">
        <v>1302</v>
      </c>
      <c r="E439" s="655">
        <v>17.100000000000001</v>
      </c>
      <c r="F439" s="655" t="s">
        <v>1303</v>
      </c>
      <c r="H439" s="10"/>
    </row>
    <row r="440" spans="1:8" ht="15" x14ac:dyDescent="0.25">
      <c r="A440" s="651">
        <v>48029181825</v>
      </c>
      <c r="B440" s="652" t="s">
        <v>1326</v>
      </c>
      <c r="C440" s="652">
        <v>76105</v>
      </c>
      <c r="D440" s="652" t="s">
        <v>1306</v>
      </c>
      <c r="E440" s="652">
        <v>8.3000000000000007</v>
      </c>
      <c r="F440" s="652" t="s">
        <v>1303</v>
      </c>
      <c r="H440" s="10"/>
    </row>
    <row r="441" spans="1:8" ht="15" x14ac:dyDescent="0.25">
      <c r="A441" s="654">
        <v>48029181826</v>
      </c>
      <c r="B441" s="655" t="s">
        <v>1326</v>
      </c>
      <c r="C441" s="655">
        <v>81705</v>
      </c>
      <c r="D441" s="655" t="s">
        <v>1306</v>
      </c>
      <c r="E441" s="655">
        <v>6.7</v>
      </c>
      <c r="F441" s="655" t="s">
        <v>1303</v>
      </c>
      <c r="H441" s="10"/>
    </row>
    <row r="442" spans="1:8" ht="15" x14ac:dyDescent="0.25">
      <c r="A442" s="651">
        <v>48029181901</v>
      </c>
      <c r="B442" s="652" t="s">
        <v>1326</v>
      </c>
      <c r="C442" s="652">
        <v>56284</v>
      </c>
      <c r="D442" s="652" t="s">
        <v>1302</v>
      </c>
      <c r="E442" s="652">
        <v>32.4</v>
      </c>
      <c r="F442" s="652" t="s">
        <v>1307</v>
      </c>
      <c r="H442" s="10"/>
    </row>
    <row r="443" spans="1:8" ht="15" x14ac:dyDescent="0.25">
      <c r="A443" s="654">
        <v>48029181902</v>
      </c>
      <c r="B443" s="655" t="s">
        <v>1326</v>
      </c>
      <c r="C443" s="655">
        <v>147266</v>
      </c>
      <c r="D443" s="655" t="s">
        <v>1306</v>
      </c>
      <c r="E443" s="655">
        <v>4.9000000000000004</v>
      </c>
      <c r="F443" s="655" t="s">
        <v>1303</v>
      </c>
      <c r="H443" s="10"/>
    </row>
    <row r="444" spans="1:8" ht="15" x14ac:dyDescent="0.25">
      <c r="A444" s="651">
        <v>48029182001</v>
      </c>
      <c r="B444" s="652" t="s">
        <v>1326</v>
      </c>
      <c r="C444" s="652">
        <v>114042</v>
      </c>
      <c r="D444" s="652" t="s">
        <v>1306</v>
      </c>
      <c r="E444" s="652">
        <v>5.0999999999999996</v>
      </c>
      <c r="F444" s="652" t="s">
        <v>1303</v>
      </c>
      <c r="H444" s="10"/>
    </row>
    <row r="445" spans="1:8" ht="15" x14ac:dyDescent="0.25">
      <c r="A445" s="654">
        <v>48029182002</v>
      </c>
      <c r="B445" s="655" t="s">
        <v>1326</v>
      </c>
      <c r="C445" s="655">
        <v>136968</v>
      </c>
      <c r="D445" s="655" t="s">
        <v>1306</v>
      </c>
      <c r="E445" s="655">
        <v>2.5</v>
      </c>
      <c r="F445" s="655" t="s">
        <v>1303</v>
      </c>
      <c r="H445" s="10"/>
    </row>
    <row r="446" spans="1:8" ht="15" x14ac:dyDescent="0.25">
      <c r="A446" s="651">
        <v>48029182003</v>
      </c>
      <c r="B446" s="652" t="s">
        <v>1326</v>
      </c>
      <c r="C446" s="652">
        <v>116458</v>
      </c>
      <c r="D446" s="652" t="s">
        <v>1306</v>
      </c>
      <c r="E446" s="652">
        <v>6.8</v>
      </c>
      <c r="F446" s="652" t="s">
        <v>1303</v>
      </c>
      <c r="H446" s="10"/>
    </row>
    <row r="447" spans="1:8" ht="15" x14ac:dyDescent="0.25">
      <c r="A447" s="654">
        <v>48029182101</v>
      </c>
      <c r="B447" s="655" t="s">
        <v>1326</v>
      </c>
      <c r="C447" s="655">
        <v>120441</v>
      </c>
      <c r="D447" s="655" t="s">
        <v>1306</v>
      </c>
      <c r="E447" s="655">
        <v>3.7</v>
      </c>
      <c r="F447" s="655" t="s">
        <v>1303</v>
      </c>
      <c r="H447" s="10"/>
    </row>
    <row r="448" spans="1:8" ht="15" x14ac:dyDescent="0.25">
      <c r="A448" s="651">
        <v>48029182102</v>
      </c>
      <c r="B448" s="652" t="s">
        <v>1326</v>
      </c>
      <c r="C448" s="652">
        <v>118650</v>
      </c>
      <c r="D448" s="652" t="s">
        <v>1306</v>
      </c>
      <c r="E448" s="652">
        <v>7.1</v>
      </c>
      <c r="F448" s="652" t="s">
        <v>1303</v>
      </c>
      <c r="H448" s="10"/>
    </row>
    <row r="449" spans="1:8" ht="15" x14ac:dyDescent="0.25">
      <c r="A449" s="654">
        <v>48029182103</v>
      </c>
      <c r="B449" s="655" t="s">
        <v>1326</v>
      </c>
      <c r="C449" s="655">
        <v>120202</v>
      </c>
      <c r="D449" s="655" t="s">
        <v>1306</v>
      </c>
      <c r="E449" s="655">
        <v>5.8</v>
      </c>
      <c r="F449" s="655" t="s">
        <v>1303</v>
      </c>
      <c r="H449" s="10"/>
    </row>
    <row r="450" spans="1:8" ht="15" x14ac:dyDescent="0.25">
      <c r="A450" s="651">
        <v>48029182105</v>
      </c>
      <c r="B450" s="652" t="s">
        <v>1326</v>
      </c>
      <c r="C450" s="652">
        <v>119886</v>
      </c>
      <c r="D450" s="652" t="s">
        <v>1306</v>
      </c>
      <c r="E450" s="652">
        <v>3.1</v>
      </c>
      <c r="F450" s="652" t="s">
        <v>1303</v>
      </c>
      <c r="H450" s="10"/>
    </row>
    <row r="451" spans="1:8" ht="15" x14ac:dyDescent="0.25">
      <c r="A451" s="654">
        <v>48029182106</v>
      </c>
      <c r="B451" s="655" t="s">
        <v>1326</v>
      </c>
      <c r="C451" s="655">
        <v>134536</v>
      </c>
      <c r="D451" s="655" t="s">
        <v>1306</v>
      </c>
      <c r="E451" s="655">
        <v>3</v>
      </c>
      <c r="F451" s="655" t="s">
        <v>1303</v>
      </c>
      <c r="H451" s="10"/>
    </row>
    <row r="452" spans="1:8" ht="15" x14ac:dyDescent="0.25">
      <c r="A452" s="651">
        <v>48029190100</v>
      </c>
      <c r="B452" s="652" t="s">
        <v>1326</v>
      </c>
      <c r="C452" s="652">
        <v>36648</v>
      </c>
      <c r="D452" s="652" t="s">
        <v>1309</v>
      </c>
      <c r="E452" s="652">
        <v>22.9</v>
      </c>
      <c r="F452" s="652" t="s">
        <v>1307</v>
      </c>
      <c r="H452" s="10"/>
    </row>
    <row r="453" spans="1:8" ht="15" x14ac:dyDescent="0.25">
      <c r="A453" s="654">
        <v>48029190200</v>
      </c>
      <c r="B453" s="655" t="s">
        <v>1326</v>
      </c>
      <c r="C453" s="655">
        <v>55543</v>
      </c>
      <c r="D453" s="655" t="s">
        <v>1310</v>
      </c>
      <c r="E453" s="655">
        <v>19.5</v>
      </c>
      <c r="F453" s="655" t="s">
        <v>1303</v>
      </c>
      <c r="H453" s="10"/>
    </row>
    <row r="454" spans="1:8" ht="15" x14ac:dyDescent="0.25">
      <c r="A454" s="651">
        <v>48029190400</v>
      </c>
      <c r="B454" s="652" t="s">
        <v>1326</v>
      </c>
      <c r="C454" s="652">
        <v>64545</v>
      </c>
      <c r="D454" s="652" t="s">
        <v>1302</v>
      </c>
      <c r="E454" s="652">
        <v>15.8</v>
      </c>
      <c r="F454" s="652" t="s">
        <v>1303</v>
      </c>
      <c r="H454" s="10"/>
    </row>
    <row r="455" spans="1:8" ht="15" x14ac:dyDescent="0.25">
      <c r="A455" s="654">
        <v>48029190501</v>
      </c>
      <c r="B455" s="655" t="s">
        <v>1326</v>
      </c>
      <c r="C455" s="655">
        <v>47596</v>
      </c>
      <c r="D455" s="655" t="s">
        <v>1310</v>
      </c>
      <c r="E455" s="655">
        <v>20.2</v>
      </c>
      <c r="F455" s="655" t="s">
        <v>1307</v>
      </c>
      <c r="H455" s="10"/>
    </row>
    <row r="456" spans="1:8" ht="15" x14ac:dyDescent="0.25">
      <c r="A456" s="651">
        <v>48029190503</v>
      </c>
      <c r="B456" s="652" t="s">
        <v>1326</v>
      </c>
      <c r="C456" s="652">
        <v>50208</v>
      </c>
      <c r="D456" s="652" t="s">
        <v>1310</v>
      </c>
      <c r="E456" s="652">
        <v>13.1</v>
      </c>
      <c r="F456" s="652" t="s">
        <v>1303</v>
      </c>
      <c r="H456" s="10"/>
    </row>
    <row r="457" spans="1:8" ht="15" x14ac:dyDescent="0.25">
      <c r="A457" s="654">
        <v>48029190504</v>
      </c>
      <c r="B457" s="655" t="s">
        <v>1326</v>
      </c>
      <c r="C457" s="655">
        <v>45222</v>
      </c>
      <c r="D457" s="655" t="s">
        <v>1310</v>
      </c>
      <c r="E457" s="655">
        <v>19.2</v>
      </c>
      <c r="F457" s="655" t="s">
        <v>1303</v>
      </c>
      <c r="H457" s="10"/>
    </row>
    <row r="458" spans="1:8" ht="15" x14ac:dyDescent="0.25">
      <c r="A458" s="651">
        <v>48029190601</v>
      </c>
      <c r="B458" s="652" t="s">
        <v>1326</v>
      </c>
      <c r="C458" s="652">
        <v>40711</v>
      </c>
      <c r="D458" s="652" t="s">
        <v>1309</v>
      </c>
      <c r="E458" s="652">
        <v>12.3</v>
      </c>
      <c r="F458" s="652" t="s">
        <v>1303</v>
      </c>
      <c r="H458" s="10"/>
    </row>
    <row r="459" spans="1:8" ht="15" x14ac:dyDescent="0.25">
      <c r="A459" s="654">
        <v>48029190603</v>
      </c>
      <c r="B459" s="655" t="s">
        <v>1326</v>
      </c>
      <c r="C459" s="655">
        <v>41292</v>
      </c>
      <c r="D459" s="655" t="s">
        <v>1310</v>
      </c>
      <c r="E459" s="655">
        <v>21.6</v>
      </c>
      <c r="F459" s="655" t="s">
        <v>1307</v>
      </c>
      <c r="H459" s="10"/>
    </row>
    <row r="460" spans="1:8" ht="15" x14ac:dyDescent="0.25">
      <c r="A460" s="651">
        <v>48029190604</v>
      </c>
      <c r="B460" s="652" t="s">
        <v>1326</v>
      </c>
      <c r="C460" s="652">
        <v>38476</v>
      </c>
      <c r="D460" s="652" t="s">
        <v>1309</v>
      </c>
      <c r="E460" s="652">
        <v>28.7</v>
      </c>
      <c r="F460" s="652" t="s">
        <v>1307</v>
      </c>
      <c r="H460" s="10"/>
    </row>
    <row r="461" spans="1:8" ht="15" x14ac:dyDescent="0.25">
      <c r="A461" s="654">
        <v>48029190700</v>
      </c>
      <c r="B461" s="655" t="s">
        <v>1326</v>
      </c>
      <c r="C461" s="655">
        <v>46042</v>
      </c>
      <c r="D461" s="655" t="s">
        <v>1310</v>
      </c>
      <c r="E461" s="655">
        <v>24.5</v>
      </c>
      <c r="F461" s="655" t="s">
        <v>1307</v>
      </c>
      <c r="H461" s="10"/>
    </row>
    <row r="462" spans="1:8" ht="15" x14ac:dyDescent="0.25">
      <c r="A462" s="651">
        <v>48029190800</v>
      </c>
      <c r="B462" s="652" t="s">
        <v>1326</v>
      </c>
      <c r="C462" s="652">
        <v>167667</v>
      </c>
      <c r="D462" s="652" t="s">
        <v>1306</v>
      </c>
      <c r="E462" s="652">
        <v>3.3</v>
      </c>
      <c r="F462" s="652" t="s">
        <v>1303</v>
      </c>
      <c r="H462" s="10"/>
    </row>
    <row r="463" spans="1:8" ht="15" x14ac:dyDescent="0.25">
      <c r="A463" s="654">
        <v>48029190901</v>
      </c>
      <c r="B463" s="655" t="s">
        <v>1326</v>
      </c>
      <c r="C463" s="655">
        <v>40762</v>
      </c>
      <c r="D463" s="655" t="s">
        <v>1309</v>
      </c>
      <c r="E463" s="655">
        <v>24.5</v>
      </c>
      <c r="F463" s="655" t="s">
        <v>1307</v>
      </c>
      <c r="H463" s="10"/>
    </row>
    <row r="464" spans="1:8" ht="15" x14ac:dyDescent="0.25">
      <c r="A464" s="651">
        <v>48029190902</v>
      </c>
      <c r="B464" s="652" t="s">
        <v>1326</v>
      </c>
      <c r="C464" s="652">
        <v>67159</v>
      </c>
      <c r="D464" s="652" t="s">
        <v>1302</v>
      </c>
      <c r="E464" s="652">
        <v>12.1</v>
      </c>
      <c r="F464" s="652" t="s">
        <v>1303</v>
      </c>
      <c r="H464" s="10"/>
    </row>
    <row r="465" spans="1:8" ht="15" x14ac:dyDescent="0.25">
      <c r="A465" s="654">
        <v>48029191003</v>
      </c>
      <c r="B465" s="655" t="s">
        <v>1326</v>
      </c>
      <c r="C465" s="655">
        <v>38227</v>
      </c>
      <c r="D465" s="655" t="s">
        <v>1309</v>
      </c>
      <c r="E465" s="655">
        <v>31.9</v>
      </c>
      <c r="F465" s="655" t="s">
        <v>1307</v>
      </c>
      <c r="H465" s="10"/>
    </row>
    <row r="466" spans="1:8" ht="15" x14ac:dyDescent="0.25">
      <c r="A466" s="651">
        <v>48029191004</v>
      </c>
      <c r="B466" s="652" t="s">
        <v>1326</v>
      </c>
      <c r="C466" s="652">
        <v>35549</v>
      </c>
      <c r="D466" s="652" t="s">
        <v>1309</v>
      </c>
      <c r="E466" s="652">
        <v>31.6</v>
      </c>
      <c r="F466" s="652" t="s">
        <v>1307</v>
      </c>
      <c r="H466" s="10"/>
    </row>
    <row r="467" spans="1:8" ht="15" x14ac:dyDescent="0.25">
      <c r="A467" s="654">
        <v>48029191005</v>
      </c>
      <c r="B467" s="655" t="s">
        <v>1326</v>
      </c>
      <c r="C467" s="655">
        <v>45926</v>
      </c>
      <c r="D467" s="655" t="s">
        <v>1310</v>
      </c>
      <c r="E467" s="655">
        <v>13.5</v>
      </c>
      <c r="F467" s="655" t="s">
        <v>1303</v>
      </c>
      <c r="H467" s="10"/>
    </row>
    <row r="468" spans="1:8" ht="15" x14ac:dyDescent="0.25">
      <c r="A468" s="651">
        <v>48029191006</v>
      </c>
      <c r="B468" s="652" t="s">
        <v>1326</v>
      </c>
      <c r="C468" s="652">
        <v>33918</v>
      </c>
      <c r="D468" s="652" t="s">
        <v>1309</v>
      </c>
      <c r="E468" s="652">
        <v>25.6</v>
      </c>
      <c r="F468" s="652" t="s">
        <v>1307</v>
      </c>
      <c r="H468" s="10"/>
    </row>
    <row r="469" spans="1:8" ht="15" x14ac:dyDescent="0.25">
      <c r="A469" s="654">
        <v>48029191101</v>
      </c>
      <c r="B469" s="655" t="s">
        <v>1326</v>
      </c>
      <c r="C469" s="655">
        <v>105707</v>
      </c>
      <c r="D469" s="655" t="s">
        <v>1306</v>
      </c>
      <c r="E469" s="655">
        <v>5.9</v>
      </c>
      <c r="F469" s="655" t="s">
        <v>1303</v>
      </c>
      <c r="H469" s="10"/>
    </row>
    <row r="470" spans="1:8" ht="15" x14ac:dyDescent="0.25">
      <c r="A470" s="651">
        <v>48029191102</v>
      </c>
      <c r="B470" s="652" t="s">
        <v>1326</v>
      </c>
      <c r="C470" s="652">
        <v>91771</v>
      </c>
      <c r="D470" s="652" t="s">
        <v>1306</v>
      </c>
      <c r="E470" s="652">
        <v>7.1</v>
      </c>
      <c r="F470" s="652" t="s">
        <v>1303</v>
      </c>
      <c r="H470" s="10"/>
    </row>
    <row r="471" spans="1:8" ht="15" x14ac:dyDescent="0.25">
      <c r="A471" s="654">
        <v>48029191201</v>
      </c>
      <c r="B471" s="655" t="s">
        <v>1326</v>
      </c>
      <c r="C471" s="655">
        <v>72989</v>
      </c>
      <c r="D471" s="655" t="s">
        <v>1302</v>
      </c>
      <c r="E471" s="655">
        <v>7.4</v>
      </c>
      <c r="F471" s="655" t="s">
        <v>1303</v>
      </c>
      <c r="H471" s="10"/>
    </row>
    <row r="472" spans="1:8" ht="15" x14ac:dyDescent="0.25">
      <c r="A472" s="651">
        <v>48029191202</v>
      </c>
      <c r="B472" s="652" t="s">
        <v>1326</v>
      </c>
      <c r="C472" s="652">
        <v>39870</v>
      </c>
      <c r="D472" s="652" t="s">
        <v>1309</v>
      </c>
      <c r="E472" s="652">
        <v>21.8</v>
      </c>
      <c r="F472" s="652" t="s">
        <v>1307</v>
      </c>
      <c r="H472" s="10"/>
    </row>
    <row r="473" spans="1:8" ht="15" x14ac:dyDescent="0.25">
      <c r="A473" s="654">
        <v>48029191303</v>
      </c>
      <c r="B473" s="655" t="s">
        <v>1326</v>
      </c>
      <c r="C473" s="655">
        <v>65542</v>
      </c>
      <c r="D473" s="655" t="s">
        <v>1302</v>
      </c>
      <c r="E473" s="655">
        <v>9.6999999999999993</v>
      </c>
      <c r="F473" s="655" t="s">
        <v>1303</v>
      </c>
      <c r="H473" s="10"/>
    </row>
    <row r="474" spans="1:8" ht="15" x14ac:dyDescent="0.25">
      <c r="A474" s="651">
        <v>48029191304</v>
      </c>
      <c r="B474" s="652" t="s">
        <v>1326</v>
      </c>
      <c r="C474" s="652">
        <v>28516</v>
      </c>
      <c r="D474" s="652" t="s">
        <v>1309</v>
      </c>
      <c r="E474" s="652">
        <v>32.5</v>
      </c>
      <c r="F474" s="652" t="s">
        <v>1307</v>
      </c>
      <c r="H474" s="10"/>
    </row>
    <row r="475" spans="1:8" ht="15" x14ac:dyDescent="0.25">
      <c r="A475" s="654">
        <v>48029191405</v>
      </c>
      <c r="B475" s="655" t="s">
        <v>1326</v>
      </c>
      <c r="C475" s="655">
        <v>69979</v>
      </c>
      <c r="D475" s="655" t="s">
        <v>1302</v>
      </c>
      <c r="E475" s="655">
        <v>7.1</v>
      </c>
      <c r="F475" s="655" t="s">
        <v>1303</v>
      </c>
      <c r="H475" s="10"/>
    </row>
    <row r="476" spans="1:8" ht="15" x14ac:dyDescent="0.25">
      <c r="A476" s="651">
        <v>48029191406</v>
      </c>
      <c r="B476" s="652" t="s">
        <v>1326</v>
      </c>
      <c r="C476" s="652">
        <v>121719</v>
      </c>
      <c r="D476" s="652" t="s">
        <v>1306</v>
      </c>
      <c r="E476" s="652">
        <v>4.3</v>
      </c>
      <c r="F476" s="652" t="s">
        <v>1303</v>
      </c>
      <c r="H476" s="10"/>
    </row>
    <row r="477" spans="1:8" ht="15" x14ac:dyDescent="0.25">
      <c r="A477" s="654">
        <v>48029191408</v>
      </c>
      <c r="B477" s="655" t="s">
        <v>1326</v>
      </c>
      <c r="C477" s="655">
        <v>37819</v>
      </c>
      <c r="D477" s="655" t="s">
        <v>1309</v>
      </c>
      <c r="E477" s="655">
        <v>16.2</v>
      </c>
      <c r="F477" s="655" t="s">
        <v>1303</v>
      </c>
      <c r="H477" s="10"/>
    </row>
    <row r="478" spans="1:8" ht="15" x14ac:dyDescent="0.25">
      <c r="A478" s="651">
        <v>48029191409</v>
      </c>
      <c r="B478" s="652" t="s">
        <v>1326</v>
      </c>
      <c r="C478" s="652">
        <v>40213</v>
      </c>
      <c r="D478" s="652" t="s">
        <v>1309</v>
      </c>
      <c r="E478" s="652">
        <v>15.4</v>
      </c>
      <c r="F478" s="652" t="s">
        <v>1303</v>
      </c>
      <c r="H478" s="10"/>
    </row>
    <row r="479" spans="1:8" ht="15" x14ac:dyDescent="0.25">
      <c r="A479" s="654">
        <v>48029191410</v>
      </c>
      <c r="B479" s="655" t="s">
        <v>1326</v>
      </c>
      <c r="C479" s="655">
        <v>38500</v>
      </c>
      <c r="D479" s="655" t="s">
        <v>1309</v>
      </c>
      <c r="E479" s="655">
        <v>13.3</v>
      </c>
      <c r="F479" s="655" t="s">
        <v>1303</v>
      </c>
      <c r="H479" s="10"/>
    </row>
    <row r="480" spans="1:8" ht="15" x14ac:dyDescent="0.25">
      <c r="A480" s="651">
        <v>48029191411</v>
      </c>
      <c r="B480" s="652" t="s">
        <v>1326</v>
      </c>
      <c r="C480" s="652">
        <v>63728</v>
      </c>
      <c r="D480" s="652" t="s">
        <v>1302</v>
      </c>
      <c r="E480" s="652">
        <v>13.4</v>
      </c>
      <c r="F480" s="652" t="s">
        <v>1303</v>
      </c>
      <c r="H480" s="10"/>
    </row>
    <row r="481" spans="1:8" ht="15" x14ac:dyDescent="0.25">
      <c r="A481" s="654">
        <v>48029191412</v>
      </c>
      <c r="B481" s="655" t="s">
        <v>1326</v>
      </c>
      <c r="C481" s="655">
        <v>182708</v>
      </c>
      <c r="D481" s="655" t="s">
        <v>1306</v>
      </c>
      <c r="E481" s="655">
        <v>0.5</v>
      </c>
      <c r="F481" s="655" t="s">
        <v>1303</v>
      </c>
      <c r="H481" s="10"/>
    </row>
    <row r="482" spans="1:8" ht="15" x14ac:dyDescent="0.25">
      <c r="A482" s="651">
        <v>48029191413</v>
      </c>
      <c r="B482" s="652" t="s">
        <v>1326</v>
      </c>
      <c r="C482" s="652">
        <v>64951</v>
      </c>
      <c r="D482" s="652" t="s">
        <v>1302</v>
      </c>
      <c r="E482" s="652">
        <v>9.5</v>
      </c>
      <c r="F482" s="652" t="s">
        <v>1303</v>
      </c>
      <c r="H482" s="10"/>
    </row>
    <row r="483" spans="1:8" ht="15" x14ac:dyDescent="0.25">
      <c r="A483" s="654">
        <v>48029191503</v>
      </c>
      <c r="B483" s="655" t="s">
        <v>1326</v>
      </c>
      <c r="C483" s="655">
        <v>84232</v>
      </c>
      <c r="D483" s="655" t="s">
        <v>1306</v>
      </c>
      <c r="E483" s="655">
        <v>5.7</v>
      </c>
      <c r="F483" s="655" t="s">
        <v>1303</v>
      </c>
      <c r="H483" s="10"/>
    </row>
    <row r="484" spans="1:8" ht="15" x14ac:dyDescent="0.25">
      <c r="A484" s="651">
        <v>48029191504</v>
      </c>
      <c r="B484" s="652" t="s">
        <v>1326</v>
      </c>
      <c r="C484" s="652">
        <v>211786</v>
      </c>
      <c r="D484" s="652" t="s">
        <v>1306</v>
      </c>
      <c r="E484" s="652">
        <v>4.4000000000000004</v>
      </c>
      <c r="F484" s="652" t="s">
        <v>1303</v>
      </c>
      <c r="H484" s="10"/>
    </row>
    <row r="485" spans="1:8" ht="15" x14ac:dyDescent="0.25">
      <c r="A485" s="654">
        <v>48029191505</v>
      </c>
      <c r="B485" s="655" t="s">
        <v>1326</v>
      </c>
      <c r="C485" s="655">
        <v>148654</v>
      </c>
      <c r="D485" s="655" t="s">
        <v>1306</v>
      </c>
      <c r="E485" s="655">
        <v>1.2</v>
      </c>
      <c r="F485" s="655" t="s">
        <v>1303</v>
      </c>
      <c r="H485" s="10"/>
    </row>
    <row r="486" spans="1:8" ht="15" x14ac:dyDescent="0.25">
      <c r="A486" s="651">
        <v>48029191506</v>
      </c>
      <c r="B486" s="652" t="s">
        <v>1326</v>
      </c>
      <c r="C486" s="652">
        <v>76563</v>
      </c>
      <c r="D486" s="652" t="s">
        <v>1306</v>
      </c>
      <c r="E486" s="652">
        <v>9.5</v>
      </c>
      <c r="F486" s="652" t="s">
        <v>1303</v>
      </c>
      <c r="H486" s="10"/>
    </row>
    <row r="487" spans="1:8" ht="15" x14ac:dyDescent="0.25">
      <c r="A487" s="654">
        <v>48029191701</v>
      </c>
      <c r="B487" s="655" t="s">
        <v>1326</v>
      </c>
      <c r="C487" s="655">
        <v>118333</v>
      </c>
      <c r="D487" s="655" t="s">
        <v>1306</v>
      </c>
      <c r="E487" s="655">
        <v>2.1</v>
      </c>
      <c r="F487" s="655" t="s">
        <v>1303</v>
      </c>
      <c r="H487" s="10"/>
    </row>
    <row r="488" spans="1:8" ht="15" x14ac:dyDescent="0.25">
      <c r="A488" s="651">
        <v>48029191702</v>
      </c>
      <c r="B488" s="652" t="s">
        <v>1326</v>
      </c>
      <c r="C488" s="652">
        <v>91000</v>
      </c>
      <c r="D488" s="652" t="s">
        <v>1306</v>
      </c>
      <c r="E488" s="652">
        <v>5.3</v>
      </c>
      <c r="F488" s="652" t="s">
        <v>1303</v>
      </c>
      <c r="H488" s="10"/>
    </row>
    <row r="489" spans="1:8" ht="15" x14ac:dyDescent="0.25">
      <c r="A489" s="654">
        <v>48029191804</v>
      </c>
      <c r="B489" s="655" t="s">
        <v>1326</v>
      </c>
      <c r="C489" s="655">
        <v>116897</v>
      </c>
      <c r="D489" s="655" t="s">
        <v>1306</v>
      </c>
      <c r="E489" s="655">
        <v>2.6</v>
      </c>
      <c r="F489" s="655" t="s">
        <v>1303</v>
      </c>
      <c r="H489" s="10"/>
    </row>
    <row r="490" spans="1:8" ht="15" x14ac:dyDescent="0.25">
      <c r="A490" s="651">
        <v>48029191806</v>
      </c>
      <c r="B490" s="652" t="s">
        <v>1326</v>
      </c>
      <c r="C490" s="652">
        <v>156893</v>
      </c>
      <c r="D490" s="652" t="s">
        <v>1306</v>
      </c>
      <c r="E490" s="652">
        <v>1.5</v>
      </c>
      <c r="F490" s="652" t="s">
        <v>1303</v>
      </c>
      <c r="H490" s="10"/>
    </row>
    <row r="491" spans="1:8" ht="15" x14ac:dyDescent="0.25">
      <c r="A491" s="654">
        <v>48029191807</v>
      </c>
      <c r="B491" s="655" t="s">
        <v>1326</v>
      </c>
      <c r="C491" s="655">
        <v>118190</v>
      </c>
      <c r="D491" s="655" t="s">
        <v>1306</v>
      </c>
      <c r="E491" s="655">
        <v>9.6999999999999993</v>
      </c>
      <c r="F491" s="655" t="s">
        <v>1303</v>
      </c>
      <c r="H491" s="10"/>
    </row>
    <row r="492" spans="1:8" ht="15" x14ac:dyDescent="0.25">
      <c r="A492" s="651">
        <v>48029191808</v>
      </c>
      <c r="B492" s="652" t="s">
        <v>1326</v>
      </c>
      <c r="C492" s="652">
        <v>101359</v>
      </c>
      <c r="D492" s="652" t="s">
        <v>1306</v>
      </c>
      <c r="E492" s="652">
        <v>4.5</v>
      </c>
      <c r="F492" s="652" t="s">
        <v>1303</v>
      </c>
      <c r="H492" s="10"/>
    </row>
    <row r="493" spans="1:8" ht="15" x14ac:dyDescent="0.25">
      <c r="A493" s="654">
        <v>48029191809</v>
      </c>
      <c r="B493" s="655" t="s">
        <v>1326</v>
      </c>
      <c r="C493" s="655">
        <v>110769</v>
      </c>
      <c r="D493" s="655" t="s">
        <v>1306</v>
      </c>
      <c r="E493" s="655">
        <v>4.5</v>
      </c>
      <c r="F493" s="655" t="s">
        <v>1303</v>
      </c>
      <c r="H493" s="10"/>
    </row>
    <row r="494" spans="1:8" ht="15" x14ac:dyDescent="0.25">
      <c r="A494" s="651">
        <v>48029191810</v>
      </c>
      <c r="B494" s="652" t="s">
        <v>1326</v>
      </c>
      <c r="C494" s="652">
        <v>97639</v>
      </c>
      <c r="D494" s="652" t="s">
        <v>1306</v>
      </c>
      <c r="E494" s="652">
        <v>2.2000000000000002</v>
      </c>
      <c r="F494" s="652" t="s">
        <v>1303</v>
      </c>
      <c r="H494" s="10"/>
    </row>
    <row r="495" spans="1:8" ht="15" x14ac:dyDescent="0.25">
      <c r="A495" s="654">
        <v>48029191811</v>
      </c>
      <c r="B495" s="655" t="s">
        <v>1326</v>
      </c>
      <c r="C495" s="655">
        <v>122668</v>
      </c>
      <c r="D495" s="655" t="s">
        <v>1306</v>
      </c>
      <c r="E495" s="655">
        <v>4.2</v>
      </c>
      <c r="F495" s="655" t="s">
        <v>1303</v>
      </c>
      <c r="H495" s="10"/>
    </row>
    <row r="496" spans="1:8" ht="15" x14ac:dyDescent="0.25">
      <c r="A496" s="651">
        <v>48029191812</v>
      </c>
      <c r="B496" s="652" t="s">
        <v>1326</v>
      </c>
      <c r="C496" s="652">
        <v>138382</v>
      </c>
      <c r="D496" s="652" t="s">
        <v>1306</v>
      </c>
      <c r="E496" s="652">
        <v>4</v>
      </c>
      <c r="F496" s="652" t="s">
        <v>1303</v>
      </c>
      <c r="H496" s="10"/>
    </row>
    <row r="497" spans="1:8" ht="15" x14ac:dyDescent="0.25">
      <c r="A497" s="654">
        <v>48029191813</v>
      </c>
      <c r="B497" s="655" t="s">
        <v>1326</v>
      </c>
      <c r="C497" s="655">
        <v>102429</v>
      </c>
      <c r="D497" s="655" t="s">
        <v>1306</v>
      </c>
      <c r="E497" s="655">
        <v>7.4</v>
      </c>
      <c r="F497" s="655" t="s">
        <v>1303</v>
      </c>
      <c r="H497" s="10"/>
    </row>
    <row r="498" spans="1:8" ht="15" x14ac:dyDescent="0.25">
      <c r="A498" s="651">
        <v>48029191814</v>
      </c>
      <c r="B498" s="652" t="s">
        <v>1326</v>
      </c>
      <c r="C498" s="652">
        <v>107539</v>
      </c>
      <c r="D498" s="652" t="s">
        <v>1306</v>
      </c>
      <c r="E498" s="652">
        <v>5</v>
      </c>
      <c r="F498" s="652" t="s">
        <v>1303</v>
      </c>
      <c r="H498" s="10"/>
    </row>
    <row r="499" spans="1:8" ht="15" x14ac:dyDescent="0.25">
      <c r="A499" s="654">
        <v>48029191815</v>
      </c>
      <c r="B499" s="655" t="s">
        <v>1326</v>
      </c>
      <c r="C499" s="655">
        <v>98167</v>
      </c>
      <c r="D499" s="655" t="s">
        <v>1306</v>
      </c>
      <c r="E499" s="655">
        <v>5.7</v>
      </c>
      <c r="F499" s="655" t="s">
        <v>1303</v>
      </c>
      <c r="H499" s="10"/>
    </row>
    <row r="500" spans="1:8" ht="15" x14ac:dyDescent="0.25">
      <c r="A500" s="651">
        <v>48029191816</v>
      </c>
      <c r="B500" s="652" t="s">
        <v>1326</v>
      </c>
      <c r="C500" s="652">
        <v>64876</v>
      </c>
      <c r="D500" s="652" t="s">
        <v>1302</v>
      </c>
      <c r="E500" s="652">
        <v>3.1</v>
      </c>
      <c r="F500" s="652" t="s">
        <v>1303</v>
      </c>
      <c r="H500" s="10"/>
    </row>
    <row r="501" spans="1:8" ht="15" x14ac:dyDescent="0.25">
      <c r="A501" s="654">
        <v>48029191817</v>
      </c>
      <c r="B501" s="655" t="s">
        <v>1326</v>
      </c>
      <c r="C501" s="655">
        <v>86962</v>
      </c>
      <c r="D501" s="655" t="s">
        <v>1306</v>
      </c>
      <c r="E501" s="655">
        <v>7.4</v>
      </c>
      <c r="F501" s="655" t="s">
        <v>1303</v>
      </c>
      <c r="H501" s="10"/>
    </row>
    <row r="502" spans="1:8" ht="15" x14ac:dyDescent="0.25">
      <c r="A502" s="651">
        <v>48029191900</v>
      </c>
      <c r="B502" s="652" t="s">
        <v>1326</v>
      </c>
      <c r="C502" s="652">
        <v>29962</v>
      </c>
      <c r="D502" s="652" t="s">
        <v>1309</v>
      </c>
      <c r="E502" s="652">
        <v>30.5</v>
      </c>
      <c r="F502" s="652" t="s">
        <v>1307</v>
      </c>
      <c r="H502" s="10"/>
    </row>
    <row r="503" spans="1:8" ht="15" x14ac:dyDescent="0.25">
      <c r="A503" s="654">
        <v>48029192000</v>
      </c>
      <c r="B503" s="655" t="s">
        <v>1326</v>
      </c>
      <c r="C503" s="655">
        <v>31781</v>
      </c>
      <c r="D503" s="655" t="s">
        <v>1309</v>
      </c>
      <c r="E503" s="655">
        <v>20.3</v>
      </c>
      <c r="F503" s="655" t="s">
        <v>1307</v>
      </c>
      <c r="H503" s="10"/>
    </row>
    <row r="504" spans="1:8" ht="15" x14ac:dyDescent="0.25">
      <c r="A504" s="651">
        <v>48029192100</v>
      </c>
      <c r="B504" s="652" t="s">
        <v>1326</v>
      </c>
      <c r="C504" s="652">
        <v>68333</v>
      </c>
      <c r="D504" s="652" t="s">
        <v>1302</v>
      </c>
      <c r="E504" s="652">
        <v>5.7</v>
      </c>
      <c r="F504" s="652" t="s">
        <v>1303</v>
      </c>
      <c r="H504" s="10"/>
    </row>
    <row r="505" spans="1:8" ht="15" x14ac:dyDescent="0.25">
      <c r="A505" s="654">
        <v>48029192200</v>
      </c>
      <c r="B505" s="655" t="s">
        <v>1326</v>
      </c>
      <c r="C505" s="655">
        <v>41389</v>
      </c>
      <c r="D505" s="655" t="s">
        <v>1310</v>
      </c>
      <c r="E505" s="655">
        <v>21.4</v>
      </c>
      <c r="F505" s="655" t="s">
        <v>1307</v>
      </c>
      <c r="H505" s="10"/>
    </row>
    <row r="506" spans="1:8" ht="15" x14ac:dyDescent="0.25">
      <c r="A506" s="651">
        <v>48029192300</v>
      </c>
      <c r="B506" s="652" t="s">
        <v>1326</v>
      </c>
      <c r="C506" s="652">
        <v>81964</v>
      </c>
      <c r="D506" s="652" t="s">
        <v>1306</v>
      </c>
      <c r="E506" s="652">
        <v>8</v>
      </c>
      <c r="F506" s="652" t="s">
        <v>1303</v>
      </c>
      <c r="H506" s="10"/>
    </row>
    <row r="507" spans="1:8" ht="15" x14ac:dyDescent="0.25">
      <c r="A507" s="654">
        <v>48029980001</v>
      </c>
      <c r="B507" s="655" t="s">
        <v>1326</v>
      </c>
      <c r="C507" s="655" t="s">
        <v>1314</v>
      </c>
      <c r="D507" s="655" t="s">
        <v>1315</v>
      </c>
      <c r="E507" s="655" t="s">
        <v>1314</v>
      </c>
      <c r="F507" s="655" t="s">
        <v>1307</v>
      </c>
      <c r="H507" s="10"/>
    </row>
    <row r="508" spans="1:8" ht="15" x14ac:dyDescent="0.25">
      <c r="A508" s="651">
        <v>48029980002</v>
      </c>
      <c r="B508" s="652" t="s">
        <v>1326</v>
      </c>
      <c r="C508" s="652" t="s">
        <v>1314</v>
      </c>
      <c r="D508" s="652" t="s">
        <v>1315</v>
      </c>
      <c r="E508" s="652" t="s">
        <v>1314</v>
      </c>
      <c r="F508" s="652" t="s">
        <v>1307</v>
      </c>
      <c r="H508" s="10"/>
    </row>
    <row r="509" spans="1:8" ht="15" x14ac:dyDescent="0.25">
      <c r="A509" s="654">
        <v>48029980003</v>
      </c>
      <c r="B509" s="655" t="s">
        <v>1326</v>
      </c>
      <c r="C509" s="655">
        <v>56000</v>
      </c>
      <c r="D509" s="655" t="s">
        <v>1302</v>
      </c>
      <c r="E509" s="655">
        <v>10.9</v>
      </c>
      <c r="F509" s="655" t="s">
        <v>1303</v>
      </c>
      <c r="H509" s="10"/>
    </row>
    <row r="510" spans="1:8" ht="15" x14ac:dyDescent="0.25">
      <c r="A510" s="651">
        <v>48029980004</v>
      </c>
      <c r="B510" s="652" t="s">
        <v>1326</v>
      </c>
      <c r="C510" s="652" t="s">
        <v>1314</v>
      </c>
      <c r="D510" s="652" t="s">
        <v>1315</v>
      </c>
      <c r="E510" s="652" t="s">
        <v>1314</v>
      </c>
      <c r="F510" s="652" t="s">
        <v>1307</v>
      </c>
      <c r="H510" s="10"/>
    </row>
    <row r="511" spans="1:8" ht="15" x14ac:dyDescent="0.25">
      <c r="A511" s="654">
        <v>48029980005</v>
      </c>
      <c r="B511" s="655" t="s">
        <v>1326</v>
      </c>
      <c r="C511" s="655" t="s">
        <v>1314</v>
      </c>
      <c r="D511" s="655" t="s">
        <v>1315</v>
      </c>
      <c r="E511" s="655">
        <v>0</v>
      </c>
      <c r="F511" s="655" t="s">
        <v>1303</v>
      </c>
      <c r="H511" s="10"/>
    </row>
    <row r="512" spans="1:8" ht="15" x14ac:dyDescent="0.25">
      <c r="A512" s="651">
        <v>48029980100</v>
      </c>
      <c r="B512" s="652" t="s">
        <v>1326</v>
      </c>
      <c r="C512" s="652">
        <v>63636</v>
      </c>
      <c r="D512" s="652" t="s">
        <v>1302</v>
      </c>
      <c r="E512" s="652">
        <v>26.3</v>
      </c>
      <c r="F512" s="652" t="s">
        <v>1307</v>
      </c>
      <c r="H512" s="10"/>
    </row>
    <row r="513" spans="1:8" ht="15" x14ac:dyDescent="0.25">
      <c r="A513" s="654">
        <v>48031950100</v>
      </c>
      <c r="B513" s="655" t="s">
        <v>1327</v>
      </c>
      <c r="C513" s="655">
        <v>68571</v>
      </c>
      <c r="D513" s="655" t="s">
        <v>1310</v>
      </c>
      <c r="E513" s="655">
        <v>7.8</v>
      </c>
      <c r="F513" s="655" t="s">
        <v>1303</v>
      </c>
      <c r="H513" s="10"/>
    </row>
    <row r="514" spans="1:8" ht="15" x14ac:dyDescent="0.25">
      <c r="A514" s="651">
        <v>48031950200</v>
      </c>
      <c r="B514" s="652" t="s">
        <v>1327</v>
      </c>
      <c r="C514" s="652">
        <v>52614</v>
      </c>
      <c r="D514" s="652" t="s">
        <v>1309</v>
      </c>
      <c r="E514" s="652">
        <v>11.1</v>
      </c>
      <c r="F514" s="652" t="s">
        <v>1303</v>
      </c>
      <c r="H514" s="10"/>
    </row>
    <row r="515" spans="1:8" ht="15" x14ac:dyDescent="0.25">
      <c r="A515" s="654">
        <v>48033950100</v>
      </c>
      <c r="B515" s="655" t="s">
        <v>1328</v>
      </c>
      <c r="C515" s="655">
        <v>81985</v>
      </c>
      <c r="D515" s="655" t="s">
        <v>1306</v>
      </c>
      <c r="E515" s="655">
        <v>2.6</v>
      </c>
      <c r="F515" s="655" t="s">
        <v>1303</v>
      </c>
      <c r="H515" s="10"/>
    </row>
    <row r="516" spans="1:8" ht="15" x14ac:dyDescent="0.25">
      <c r="A516" s="651">
        <v>48035950100</v>
      </c>
      <c r="B516" s="652" t="s">
        <v>1329</v>
      </c>
      <c r="C516" s="652">
        <v>46700</v>
      </c>
      <c r="D516" s="652" t="s">
        <v>1310</v>
      </c>
      <c r="E516" s="652">
        <v>18.899999999999999</v>
      </c>
      <c r="F516" s="652" t="s">
        <v>1303</v>
      </c>
      <c r="H516" s="10"/>
    </row>
    <row r="517" spans="1:8" ht="15" x14ac:dyDescent="0.25">
      <c r="A517" s="654">
        <v>48035950200</v>
      </c>
      <c r="B517" s="655" t="s">
        <v>1329</v>
      </c>
      <c r="C517" s="655">
        <v>42012</v>
      </c>
      <c r="D517" s="655" t="s">
        <v>1310</v>
      </c>
      <c r="E517" s="655">
        <v>22.5</v>
      </c>
      <c r="F517" s="655" t="s">
        <v>1307</v>
      </c>
      <c r="H517" s="10"/>
    </row>
    <row r="518" spans="1:8" ht="15" x14ac:dyDescent="0.25">
      <c r="A518" s="651">
        <v>48035950300</v>
      </c>
      <c r="B518" s="652" t="s">
        <v>1329</v>
      </c>
      <c r="C518" s="652">
        <v>48929</v>
      </c>
      <c r="D518" s="652" t="s">
        <v>1302</v>
      </c>
      <c r="E518" s="652">
        <v>12.2</v>
      </c>
      <c r="F518" s="652" t="s">
        <v>1303</v>
      </c>
      <c r="H518" s="10"/>
    </row>
    <row r="519" spans="1:8" ht="15" x14ac:dyDescent="0.25">
      <c r="A519" s="654">
        <v>48035950400</v>
      </c>
      <c r="B519" s="655" t="s">
        <v>1329</v>
      </c>
      <c r="C519" s="655">
        <v>66528</v>
      </c>
      <c r="D519" s="655" t="s">
        <v>1306</v>
      </c>
      <c r="E519" s="655">
        <v>9.1999999999999993</v>
      </c>
      <c r="F519" s="655" t="s">
        <v>1303</v>
      </c>
      <c r="H519" s="10"/>
    </row>
    <row r="520" spans="1:8" ht="15" x14ac:dyDescent="0.25">
      <c r="A520" s="651">
        <v>48035950500</v>
      </c>
      <c r="B520" s="652" t="s">
        <v>1329</v>
      </c>
      <c r="C520" s="652">
        <v>44617</v>
      </c>
      <c r="D520" s="652" t="s">
        <v>1310</v>
      </c>
      <c r="E520" s="652">
        <v>18.899999999999999</v>
      </c>
      <c r="F520" s="652" t="s">
        <v>1303</v>
      </c>
      <c r="H520" s="10"/>
    </row>
    <row r="521" spans="1:8" ht="15" x14ac:dyDescent="0.25">
      <c r="A521" s="654">
        <v>48035950600</v>
      </c>
      <c r="B521" s="655" t="s">
        <v>1329</v>
      </c>
      <c r="C521" s="655">
        <v>51065</v>
      </c>
      <c r="D521" s="655" t="s">
        <v>1302</v>
      </c>
      <c r="E521" s="655">
        <v>12.7</v>
      </c>
      <c r="F521" s="655" t="s">
        <v>1303</v>
      </c>
      <c r="H521" s="10"/>
    </row>
    <row r="522" spans="1:8" ht="15" x14ac:dyDescent="0.25">
      <c r="A522" s="651">
        <v>48035950700</v>
      </c>
      <c r="B522" s="652" t="s">
        <v>1329</v>
      </c>
      <c r="C522" s="652">
        <v>54432</v>
      </c>
      <c r="D522" s="652" t="s">
        <v>1302</v>
      </c>
      <c r="E522" s="652">
        <v>6.8</v>
      </c>
      <c r="F522" s="652" t="s">
        <v>1303</v>
      </c>
      <c r="H522" s="10"/>
    </row>
    <row r="523" spans="1:8" ht="15" x14ac:dyDescent="0.25">
      <c r="A523" s="654">
        <v>48037010100</v>
      </c>
      <c r="B523" s="655" t="s">
        <v>1330</v>
      </c>
      <c r="C523" s="655">
        <v>49323</v>
      </c>
      <c r="D523" s="655" t="s">
        <v>1302</v>
      </c>
      <c r="E523" s="655">
        <v>17.3</v>
      </c>
      <c r="F523" s="655" t="s">
        <v>1303</v>
      </c>
      <c r="H523" s="10"/>
    </row>
    <row r="524" spans="1:8" ht="15" x14ac:dyDescent="0.25">
      <c r="A524" s="651">
        <v>48037010400</v>
      </c>
      <c r="B524" s="652" t="s">
        <v>1330</v>
      </c>
      <c r="C524" s="652">
        <v>24632</v>
      </c>
      <c r="D524" s="652" t="s">
        <v>1309</v>
      </c>
      <c r="E524" s="652">
        <v>43.8</v>
      </c>
      <c r="F524" s="652" t="s">
        <v>1307</v>
      </c>
      <c r="H524" s="10"/>
    </row>
    <row r="525" spans="1:8" ht="15" x14ac:dyDescent="0.25">
      <c r="A525" s="654">
        <v>48037010500</v>
      </c>
      <c r="B525" s="655" t="s">
        <v>1330</v>
      </c>
      <c r="C525" s="655">
        <v>17212</v>
      </c>
      <c r="D525" s="655" t="s">
        <v>1309</v>
      </c>
      <c r="E525" s="655">
        <v>44.5</v>
      </c>
      <c r="F525" s="655" t="s">
        <v>1307</v>
      </c>
      <c r="H525" s="10"/>
    </row>
    <row r="526" spans="1:8" ht="15" x14ac:dyDescent="0.25">
      <c r="A526" s="651">
        <v>48037010600</v>
      </c>
      <c r="B526" s="652" t="s">
        <v>1330</v>
      </c>
      <c r="C526" s="652">
        <v>17431</v>
      </c>
      <c r="D526" s="652" t="s">
        <v>1309</v>
      </c>
      <c r="E526" s="652">
        <v>48.7</v>
      </c>
      <c r="F526" s="652" t="s">
        <v>1307</v>
      </c>
      <c r="H526" s="10"/>
    </row>
    <row r="527" spans="1:8" ht="15" x14ac:dyDescent="0.25">
      <c r="A527" s="654">
        <v>48037010700</v>
      </c>
      <c r="B527" s="655" t="s">
        <v>1330</v>
      </c>
      <c r="C527" s="655">
        <v>40735</v>
      </c>
      <c r="D527" s="655" t="s">
        <v>1310</v>
      </c>
      <c r="E527" s="655">
        <v>28.3</v>
      </c>
      <c r="F527" s="655" t="s">
        <v>1307</v>
      </c>
      <c r="H527" s="10"/>
    </row>
    <row r="528" spans="1:8" ht="15" x14ac:dyDescent="0.25">
      <c r="A528" s="651">
        <v>48037010800</v>
      </c>
      <c r="B528" s="652" t="s">
        <v>1330</v>
      </c>
      <c r="C528" s="652">
        <v>26744</v>
      </c>
      <c r="D528" s="652" t="s">
        <v>1309</v>
      </c>
      <c r="E528" s="652">
        <v>27.9</v>
      </c>
      <c r="F528" s="652" t="s">
        <v>1307</v>
      </c>
      <c r="H528" s="10"/>
    </row>
    <row r="529" spans="1:8" ht="15" x14ac:dyDescent="0.25">
      <c r="A529" s="654">
        <v>48037010901</v>
      </c>
      <c r="B529" s="655" t="s">
        <v>1330</v>
      </c>
      <c r="C529" s="655">
        <v>73014</v>
      </c>
      <c r="D529" s="655" t="s">
        <v>1306</v>
      </c>
      <c r="E529" s="655">
        <v>8.3000000000000007</v>
      </c>
      <c r="F529" s="655" t="s">
        <v>1303</v>
      </c>
      <c r="H529" s="10"/>
    </row>
    <row r="530" spans="1:8" ht="15" x14ac:dyDescent="0.25">
      <c r="A530" s="651">
        <v>48037010902</v>
      </c>
      <c r="B530" s="652" t="s">
        <v>1330</v>
      </c>
      <c r="C530" s="652">
        <v>48065</v>
      </c>
      <c r="D530" s="652" t="s">
        <v>1302</v>
      </c>
      <c r="E530" s="652">
        <v>11.9</v>
      </c>
      <c r="F530" s="652" t="s">
        <v>1303</v>
      </c>
      <c r="H530" s="10"/>
    </row>
    <row r="531" spans="1:8" ht="15" x14ac:dyDescent="0.25">
      <c r="A531" s="654">
        <v>48037011000</v>
      </c>
      <c r="B531" s="655" t="s">
        <v>1330</v>
      </c>
      <c r="C531" s="655">
        <v>48944</v>
      </c>
      <c r="D531" s="655" t="s">
        <v>1302</v>
      </c>
      <c r="E531" s="655">
        <v>14.3</v>
      </c>
      <c r="F531" s="655" t="s">
        <v>1303</v>
      </c>
      <c r="H531" s="10"/>
    </row>
    <row r="532" spans="1:8" ht="15" x14ac:dyDescent="0.25">
      <c r="A532" s="651">
        <v>48037011100</v>
      </c>
      <c r="B532" s="652" t="s">
        <v>1330</v>
      </c>
      <c r="C532" s="652">
        <v>58432</v>
      </c>
      <c r="D532" s="652" t="s">
        <v>1306</v>
      </c>
      <c r="E532" s="652">
        <v>15.5</v>
      </c>
      <c r="F532" s="652" t="s">
        <v>1303</v>
      </c>
      <c r="H532" s="10"/>
    </row>
    <row r="533" spans="1:8" ht="15" x14ac:dyDescent="0.25">
      <c r="A533" s="654">
        <v>48037011200</v>
      </c>
      <c r="B533" s="655" t="s">
        <v>1330</v>
      </c>
      <c r="C533" s="655">
        <v>109107</v>
      </c>
      <c r="D533" s="655" t="s">
        <v>1306</v>
      </c>
      <c r="E533" s="655">
        <v>7.2</v>
      </c>
      <c r="F533" s="655" t="s">
        <v>1303</v>
      </c>
      <c r="H533" s="10"/>
    </row>
    <row r="534" spans="1:8" ht="15" x14ac:dyDescent="0.25">
      <c r="A534" s="651">
        <v>48037011300</v>
      </c>
      <c r="B534" s="652" t="s">
        <v>1330</v>
      </c>
      <c r="C534" s="652">
        <v>45179</v>
      </c>
      <c r="D534" s="652" t="s">
        <v>1310</v>
      </c>
      <c r="E534" s="652">
        <v>17.600000000000001</v>
      </c>
      <c r="F534" s="652" t="s">
        <v>1303</v>
      </c>
      <c r="H534" s="10"/>
    </row>
    <row r="535" spans="1:8" ht="15" x14ac:dyDescent="0.25">
      <c r="A535" s="654">
        <v>48037011401</v>
      </c>
      <c r="B535" s="655" t="s">
        <v>1330</v>
      </c>
      <c r="C535" s="655">
        <v>49702</v>
      </c>
      <c r="D535" s="655" t="s">
        <v>1302</v>
      </c>
      <c r="E535" s="655">
        <v>8.1999999999999993</v>
      </c>
      <c r="F535" s="655" t="s">
        <v>1303</v>
      </c>
      <c r="H535" s="10"/>
    </row>
    <row r="536" spans="1:8" ht="15" x14ac:dyDescent="0.25">
      <c r="A536" s="651">
        <v>48037011402</v>
      </c>
      <c r="B536" s="652" t="s">
        <v>1330</v>
      </c>
      <c r="C536" s="652">
        <v>49605</v>
      </c>
      <c r="D536" s="652" t="s">
        <v>1302</v>
      </c>
      <c r="E536" s="652">
        <v>9.5</v>
      </c>
      <c r="F536" s="652" t="s">
        <v>1303</v>
      </c>
      <c r="H536" s="10"/>
    </row>
    <row r="537" spans="1:8" ht="15" x14ac:dyDescent="0.25">
      <c r="A537" s="654">
        <v>48037011501</v>
      </c>
      <c r="B537" s="655" t="s">
        <v>1330</v>
      </c>
      <c r="C537" s="655">
        <v>66921</v>
      </c>
      <c r="D537" s="655" t="s">
        <v>1306</v>
      </c>
      <c r="E537" s="655">
        <v>8.6999999999999993</v>
      </c>
      <c r="F537" s="655" t="s">
        <v>1303</v>
      </c>
      <c r="H537" s="10"/>
    </row>
    <row r="538" spans="1:8" ht="15" x14ac:dyDescent="0.25">
      <c r="A538" s="651">
        <v>48037011502</v>
      </c>
      <c r="B538" s="652" t="s">
        <v>1330</v>
      </c>
      <c r="C538" s="652">
        <v>29111</v>
      </c>
      <c r="D538" s="652" t="s">
        <v>1309</v>
      </c>
      <c r="E538" s="652">
        <v>28.3</v>
      </c>
      <c r="F538" s="652" t="s">
        <v>1307</v>
      </c>
      <c r="H538" s="10"/>
    </row>
    <row r="539" spans="1:8" ht="15" x14ac:dyDescent="0.25">
      <c r="A539" s="654">
        <v>48037011600</v>
      </c>
      <c r="B539" s="655" t="s">
        <v>1330</v>
      </c>
      <c r="C539" s="655">
        <v>41053</v>
      </c>
      <c r="D539" s="655" t="s">
        <v>1310</v>
      </c>
      <c r="E539" s="655">
        <v>14.2</v>
      </c>
      <c r="F539" s="655" t="s">
        <v>1303</v>
      </c>
      <c r="H539" s="10"/>
    </row>
    <row r="540" spans="1:8" ht="15" x14ac:dyDescent="0.25">
      <c r="A540" s="651">
        <v>48037011700</v>
      </c>
      <c r="B540" s="652" t="s">
        <v>1330</v>
      </c>
      <c r="C540" s="652">
        <v>50179</v>
      </c>
      <c r="D540" s="652" t="s">
        <v>1302</v>
      </c>
      <c r="E540" s="652">
        <v>11.4</v>
      </c>
      <c r="F540" s="652" t="s">
        <v>1303</v>
      </c>
      <c r="H540" s="10"/>
    </row>
    <row r="541" spans="1:8" ht="15" x14ac:dyDescent="0.25">
      <c r="A541" s="654">
        <v>48039660100</v>
      </c>
      <c r="B541" s="655" t="s">
        <v>1331</v>
      </c>
      <c r="C541" s="655">
        <v>106548</v>
      </c>
      <c r="D541" s="655" t="s">
        <v>1306</v>
      </c>
      <c r="E541" s="655">
        <v>3.2</v>
      </c>
      <c r="F541" s="655" t="s">
        <v>1303</v>
      </c>
      <c r="H541" s="10"/>
    </row>
    <row r="542" spans="1:8" ht="15" x14ac:dyDescent="0.25">
      <c r="A542" s="651">
        <v>48039660200</v>
      </c>
      <c r="B542" s="652" t="s">
        <v>1331</v>
      </c>
      <c r="C542" s="652">
        <v>87478</v>
      </c>
      <c r="D542" s="652" t="s">
        <v>1306</v>
      </c>
      <c r="E542" s="652">
        <v>7.1</v>
      </c>
      <c r="F542" s="652" t="s">
        <v>1303</v>
      </c>
      <c r="H542" s="10"/>
    </row>
    <row r="543" spans="1:8" ht="15" x14ac:dyDescent="0.25">
      <c r="A543" s="654">
        <v>48039660300</v>
      </c>
      <c r="B543" s="655" t="s">
        <v>1331</v>
      </c>
      <c r="C543" s="655">
        <v>101747</v>
      </c>
      <c r="D543" s="655" t="s">
        <v>1306</v>
      </c>
      <c r="E543" s="655">
        <v>3.5</v>
      </c>
      <c r="F543" s="655" t="s">
        <v>1303</v>
      </c>
      <c r="H543" s="10"/>
    </row>
    <row r="544" spans="1:8" ht="15" x14ac:dyDescent="0.25">
      <c r="A544" s="651">
        <v>48039660400</v>
      </c>
      <c r="B544" s="652" t="s">
        <v>1331</v>
      </c>
      <c r="C544" s="652">
        <v>99322</v>
      </c>
      <c r="D544" s="652" t="s">
        <v>1306</v>
      </c>
      <c r="E544" s="652">
        <v>9</v>
      </c>
      <c r="F544" s="652" t="s">
        <v>1303</v>
      </c>
      <c r="H544" s="10"/>
    </row>
    <row r="545" spans="1:8" ht="15" x14ac:dyDescent="0.25">
      <c r="A545" s="654">
        <v>48039660500</v>
      </c>
      <c r="B545" s="655" t="s">
        <v>1331</v>
      </c>
      <c r="C545" s="655">
        <v>85245</v>
      </c>
      <c r="D545" s="655" t="s">
        <v>1306</v>
      </c>
      <c r="E545" s="655">
        <v>8.6999999999999993</v>
      </c>
      <c r="F545" s="655" t="s">
        <v>1303</v>
      </c>
      <c r="H545" s="10"/>
    </row>
    <row r="546" spans="1:8" ht="15" x14ac:dyDescent="0.25">
      <c r="A546" s="651">
        <v>48039660601</v>
      </c>
      <c r="B546" s="652" t="s">
        <v>1331</v>
      </c>
      <c r="C546" s="652">
        <v>101667</v>
      </c>
      <c r="D546" s="652" t="s">
        <v>1306</v>
      </c>
      <c r="E546" s="652">
        <v>4.2</v>
      </c>
      <c r="F546" s="652" t="s">
        <v>1303</v>
      </c>
      <c r="H546" s="10"/>
    </row>
    <row r="547" spans="1:8" ht="15" x14ac:dyDescent="0.25">
      <c r="A547" s="654">
        <v>48039660602</v>
      </c>
      <c r="B547" s="655" t="s">
        <v>1331</v>
      </c>
      <c r="C547" s="655">
        <v>101986</v>
      </c>
      <c r="D547" s="655" t="s">
        <v>1306</v>
      </c>
      <c r="E547" s="655">
        <v>3.3</v>
      </c>
      <c r="F547" s="655" t="s">
        <v>1303</v>
      </c>
      <c r="H547" s="10"/>
    </row>
    <row r="548" spans="1:8" ht="15" x14ac:dyDescent="0.25">
      <c r="A548" s="651">
        <v>48039660701</v>
      </c>
      <c r="B548" s="652" t="s">
        <v>1331</v>
      </c>
      <c r="C548" s="652">
        <v>128110</v>
      </c>
      <c r="D548" s="652" t="s">
        <v>1306</v>
      </c>
      <c r="E548" s="652">
        <v>7.2</v>
      </c>
      <c r="F548" s="652" t="s">
        <v>1303</v>
      </c>
      <c r="H548" s="10"/>
    </row>
    <row r="549" spans="1:8" ht="15" x14ac:dyDescent="0.25">
      <c r="A549" s="654">
        <v>48039660702</v>
      </c>
      <c r="B549" s="655" t="s">
        <v>1331</v>
      </c>
      <c r="C549" s="655">
        <v>100257</v>
      </c>
      <c r="D549" s="655" t="s">
        <v>1306</v>
      </c>
      <c r="E549" s="655">
        <v>4.2</v>
      </c>
      <c r="F549" s="655" t="s">
        <v>1303</v>
      </c>
      <c r="H549" s="10"/>
    </row>
    <row r="550" spans="1:8" ht="15" x14ac:dyDescent="0.25">
      <c r="A550" s="651">
        <v>48039660801</v>
      </c>
      <c r="B550" s="652" t="s">
        <v>1331</v>
      </c>
      <c r="C550" s="652">
        <v>103063</v>
      </c>
      <c r="D550" s="652" t="s">
        <v>1306</v>
      </c>
      <c r="E550" s="652">
        <v>2.1</v>
      </c>
      <c r="F550" s="652" t="s">
        <v>1303</v>
      </c>
      <c r="H550" s="10"/>
    </row>
    <row r="551" spans="1:8" ht="15" x14ac:dyDescent="0.25">
      <c r="A551" s="654">
        <v>48039660802</v>
      </c>
      <c r="B551" s="655" t="s">
        <v>1331</v>
      </c>
      <c r="C551" s="655">
        <v>106422</v>
      </c>
      <c r="D551" s="655" t="s">
        <v>1306</v>
      </c>
      <c r="E551" s="655">
        <v>1.3</v>
      </c>
      <c r="F551" s="655" t="s">
        <v>1303</v>
      </c>
      <c r="H551" s="10"/>
    </row>
    <row r="552" spans="1:8" ht="15" x14ac:dyDescent="0.25">
      <c r="A552" s="651">
        <v>48039660900</v>
      </c>
      <c r="B552" s="652" t="s">
        <v>1331</v>
      </c>
      <c r="C552" s="652">
        <v>60833</v>
      </c>
      <c r="D552" s="652" t="s">
        <v>1302</v>
      </c>
      <c r="E552" s="652">
        <v>16.3</v>
      </c>
      <c r="F552" s="652" t="s">
        <v>1303</v>
      </c>
      <c r="H552" s="10"/>
    </row>
    <row r="553" spans="1:8" ht="15" x14ac:dyDescent="0.25">
      <c r="A553" s="654">
        <v>48039661000</v>
      </c>
      <c r="B553" s="655" t="s">
        <v>1331</v>
      </c>
      <c r="C553" s="655">
        <v>72321</v>
      </c>
      <c r="D553" s="655" t="s">
        <v>1302</v>
      </c>
      <c r="E553" s="655">
        <v>11.5</v>
      </c>
      <c r="F553" s="655" t="s">
        <v>1303</v>
      </c>
      <c r="H553" s="10"/>
    </row>
    <row r="554" spans="1:8" ht="15" x14ac:dyDescent="0.25">
      <c r="A554" s="651">
        <v>48039661100</v>
      </c>
      <c r="B554" s="652" t="s">
        <v>1331</v>
      </c>
      <c r="C554" s="652">
        <v>53722</v>
      </c>
      <c r="D554" s="652" t="s">
        <v>1310</v>
      </c>
      <c r="E554" s="652">
        <v>13.2</v>
      </c>
      <c r="F554" s="652" t="s">
        <v>1303</v>
      </c>
      <c r="H554" s="10"/>
    </row>
    <row r="555" spans="1:8" ht="15" x14ac:dyDescent="0.25">
      <c r="A555" s="654">
        <v>48039661200</v>
      </c>
      <c r="B555" s="655" t="s">
        <v>1331</v>
      </c>
      <c r="C555" s="655">
        <v>44881</v>
      </c>
      <c r="D555" s="655" t="s">
        <v>1310</v>
      </c>
      <c r="E555" s="655">
        <v>18.7</v>
      </c>
      <c r="F555" s="655" t="s">
        <v>1303</v>
      </c>
      <c r="H555" s="10"/>
    </row>
    <row r="556" spans="1:8" ht="15" x14ac:dyDescent="0.25">
      <c r="A556" s="651">
        <v>48039661300</v>
      </c>
      <c r="B556" s="652" t="s">
        <v>1331</v>
      </c>
      <c r="C556" s="652">
        <v>40592</v>
      </c>
      <c r="D556" s="652" t="s">
        <v>1309</v>
      </c>
      <c r="E556" s="652">
        <v>24.2</v>
      </c>
      <c r="F556" s="652" t="s">
        <v>1307</v>
      </c>
      <c r="H556" s="10"/>
    </row>
    <row r="557" spans="1:8" ht="15" x14ac:dyDescent="0.25">
      <c r="A557" s="654">
        <v>48039661400</v>
      </c>
      <c r="B557" s="655" t="s">
        <v>1331</v>
      </c>
      <c r="C557" s="655">
        <v>54326</v>
      </c>
      <c r="D557" s="655" t="s">
        <v>1310</v>
      </c>
      <c r="E557" s="655">
        <v>11.1</v>
      </c>
      <c r="F557" s="655" t="s">
        <v>1303</v>
      </c>
      <c r="H557" s="10"/>
    </row>
    <row r="558" spans="1:8" ht="15" x14ac:dyDescent="0.25">
      <c r="A558" s="651">
        <v>48039661501</v>
      </c>
      <c r="B558" s="652" t="s">
        <v>1331</v>
      </c>
      <c r="C558" s="652">
        <v>62422</v>
      </c>
      <c r="D558" s="652" t="s">
        <v>1302</v>
      </c>
      <c r="E558" s="652">
        <v>12.7</v>
      </c>
      <c r="F558" s="652" t="s">
        <v>1303</v>
      </c>
      <c r="H558" s="10"/>
    </row>
    <row r="559" spans="1:8" ht="15" x14ac:dyDescent="0.25">
      <c r="A559" s="654">
        <v>48039661502</v>
      </c>
      <c r="B559" s="655" t="s">
        <v>1331</v>
      </c>
      <c r="C559" s="655">
        <v>70179</v>
      </c>
      <c r="D559" s="655" t="s">
        <v>1302</v>
      </c>
      <c r="E559" s="655">
        <v>10.3</v>
      </c>
      <c r="F559" s="655" t="s">
        <v>1303</v>
      </c>
      <c r="H559" s="10"/>
    </row>
    <row r="560" spans="1:8" ht="15" x14ac:dyDescent="0.25">
      <c r="A560" s="651">
        <v>48039661601</v>
      </c>
      <c r="B560" s="652" t="s">
        <v>1331</v>
      </c>
      <c r="C560" s="652">
        <v>65722</v>
      </c>
      <c r="D560" s="652" t="s">
        <v>1302</v>
      </c>
      <c r="E560" s="652">
        <v>16.5</v>
      </c>
      <c r="F560" s="652" t="s">
        <v>1303</v>
      </c>
      <c r="H560" s="10"/>
    </row>
    <row r="561" spans="1:8" ht="15" x14ac:dyDescent="0.25">
      <c r="A561" s="654">
        <v>48039661602</v>
      </c>
      <c r="B561" s="655" t="s">
        <v>1331</v>
      </c>
      <c r="C561" s="655">
        <v>69150</v>
      </c>
      <c r="D561" s="655" t="s">
        <v>1302</v>
      </c>
      <c r="E561" s="655">
        <v>17.899999999999999</v>
      </c>
      <c r="F561" s="655" t="s">
        <v>1303</v>
      </c>
      <c r="H561" s="10"/>
    </row>
    <row r="562" spans="1:8" ht="15" x14ac:dyDescent="0.25">
      <c r="A562" s="651">
        <v>48039661700</v>
      </c>
      <c r="B562" s="652" t="s">
        <v>1331</v>
      </c>
      <c r="C562" s="652">
        <v>78830</v>
      </c>
      <c r="D562" s="652" t="s">
        <v>1302</v>
      </c>
      <c r="E562" s="652">
        <v>13.5</v>
      </c>
      <c r="F562" s="652" t="s">
        <v>1303</v>
      </c>
      <c r="H562" s="10"/>
    </row>
    <row r="563" spans="1:8" ht="15" x14ac:dyDescent="0.25">
      <c r="A563" s="654">
        <v>48039661800</v>
      </c>
      <c r="B563" s="655" t="s">
        <v>1331</v>
      </c>
      <c r="C563" s="655">
        <v>79113</v>
      </c>
      <c r="D563" s="655" t="s">
        <v>1302</v>
      </c>
      <c r="E563" s="655">
        <v>9.5</v>
      </c>
      <c r="F563" s="655" t="s">
        <v>1303</v>
      </c>
      <c r="H563" s="10"/>
    </row>
    <row r="564" spans="1:8" ht="15" x14ac:dyDescent="0.25">
      <c r="A564" s="651">
        <v>48039661900</v>
      </c>
      <c r="B564" s="652" t="s">
        <v>1331</v>
      </c>
      <c r="C564" s="652">
        <v>78654</v>
      </c>
      <c r="D564" s="652" t="s">
        <v>1302</v>
      </c>
      <c r="E564" s="652">
        <v>7.6</v>
      </c>
      <c r="F564" s="652" t="s">
        <v>1303</v>
      </c>
      <c r="H564" s="10"/>
    </row>
    <row r="565" spans="1:8" ht="15" x14ac:dyDescent="0.25">
      <c r="A565" s="654">
        <v>48039662000</v>
      </c>
      <c r="B565" s="655" t="s">
        <v>1331</v>
      </c>
      <c r="C565" s="655">
        <v>70487</v>
      </c>
      <c r="D565" s="655" t="s">
        <v>1302</v>
      </c>
      <c r="E565" s="655">
        <v>10.8</v>
      </c>
      <c r="F565" s="655" t="s">
        <v>1303</v>
      </c>
      <c r="H565" s="10"/>
    </row>
    <row r="566" spans="1:8" ht="15" x14ac:dyDescent="0.25">
      <c r="A566" s="651">
        <v>48039662100</v>
      </c>
      <c r="B566" s="652" t="s">
        <v>1331</v>
      </c>
      <c r="C566" s="652">
        <v>77566</v>
      </c>
      <c r="D566" s="652" t="s">
        <v>1302</v>
      </c>
      <c r="E566" s="652">
        <v>12.6</v>
      </c>
      <c r="F566" s="652" t="s">
        <v>1303</v>
      </c>
      <c r="H566" s="10"/>
    </row>
    <row r="567" spans="1:8" ht="15" x14ac:dyDescent="0.25">
      <c r="A567" s="654">
        <v>48039662200</v>
      </c>
      <c r="B567" s="655" t="s">
        <v>1331</v>
      </c>
      <c r="C567" s="655">
        <v>72539</v>
      </c>
      <c r="D567" s="655" t="s">
        <v>1302</v>
      </c>
      <c r="E567" s="655">
        <v>5.8</v>
      </c>
      <c r="F567" s="655" t="s">
        <v>1303</v>
      </c>
      <c r="H567" s="10"/>
    </row>
    <row r="568" spans="1:8" ht="15" x14ac:dyDescent="0.25">
      <c r="A568" s="651">
        <v>48039662300</v>
      </c>
      <c r="B568" s="652" t="s">
        <v>1331</v>
      </c>
      <c r="C568" s="652">
        <v>54973</v>
      </c>
      <c r="D568" s="652" t="s">
        <v>1310</v>
      </c>
      <c r="E568" s="652">
        <v>22.5</v>
      </c>
      <c r="F568" s="652" t="s">
        <v>1307</v>
      </c>
      <c r="H568" s="10"/>
    </row>
    <row r="569" spans="1:8" ht="15" x14ac:dyDescent="0.25">
      <c r="A569" s="654">
        <v>48039662400</v>
      </c>
      <c r="B569" s="655" t="s">
        <v>1331</v>
      </c>
      <c r="C569" s="655">
        <v>56723</v>
      </c>
      <c r="D569" s="655" t="s">
        <v>1310</v>
      </c>
      <c r="E569" s="655">
        <v>4.4000000000000004</v>
      </c>
      <c r="F569" s="655" t="s">
        <v>1303</v>
      </c>
      <c r="H569" s="10"/>
    </row>
    <row r="570" spans="1:8" ht="15" x14ac:dyDescent="0.25">
      <c r="A570" s="651">
        <v>48039662500</v>
      </c>
      <c r="B570" s="652" t="s">
        <v>1331</v>
      </c>
      <c r="C570" s="652">
        <v>90658</v>
      </c>
      <c r="D570" s="652" t="s">
        <v>1306</v>
      </c>
      <c r="E570" s="652">
        <v>12</v>
      </c>
      <c r="F570" s="652" t="s">
        <v>1303</v>
      </c>
      <c r="H570" s="10"/>
    </row>
    <row r="571" spans="1:8" ht="15" x14ac:dyDescent="0.25">
      <c r="A571" s="654">
        <v>48039662600</v>
      </c>
      <c r="B571" s="655" t="s">
        <v>1331</v>
      </c>
      <c r="C571" s="655">
        <v>66972</v>
      </c>
      <c r="D571" s="655" t="s">
        <v>1302</v>
      </c>
      <c r="E571" s="655">
        <v>8.1</v>
      </c>
      <c r="F571" s="655" t="s">
        <v>1303</v>
      </c>
      <c r="H571" s="10"/>
    </row>
    <row r="572" spans="1:8" ht="15" x14ac:dyDescent="0.25">
      <c r="A572" s="651">
        <v>48039662700</v>
      </c>
      <c r="B572" s="652" t="s">
        <v>1331</v>
      </c>
      <c r="C572" s="652">
        <v>62188</v>
      </c>
      <c r="D572" s="652" t="s">
        <v>1302</v>
      </c>
      <c r="E572" s="652">
        <v>9.6999999999999993</v>
      </c>
      <c r="F572" s="652" t="s">
        <v>1303</v>
      </c>
      <c r="H572" s="10"/>
    </row>
    <row r="573" spans="1:8" ht="15" x14ac:dyDescent="0.25">
      <c r="A573" s="654">
        <v>48039662800</v>
      </c>
      <c r="B573" s="655" t="s">
        <v>1331</v>
      </c>
      <c r="C573" s="655">
        <v>63576</v>
      </c>
      <c r="D573" s="655" t="s">
        <v>1302</v>
      </c>
      <c r="E573" s="655">
        <v>15.1</v>
      </c>
      <c r="F573" s="655" t="s">
        <v>1303</v>
      </c>
      <c r="H573" s="10"/>
    </row>
    <row r="574" spans="1:8" ht="15" x14ac:dyDescent="0.25">
      <c r="A574" s="651">
        <v>48039662900</v>
      </c>
      <c r="B574" s="652" t="s">
        <v>1331</v>
      </c>
      <c r="C574" s="652">
        <v>59891</v>
      </c>
      <c r="D574" s="652" t="s">
        <v>1302</v>
      </c>
      <c r="E574" s="652">
        <v>11.3</v>
      </c>
      <c r="F574" s="652" t="s">
        <v>1303</v>
      </c>
      <c r="H574" s="10"/>
    </row>
    <row r="575" spans="1:8" ht="15" x14ac:dyDescent="0.25">
      <c r="A575" s="654">
        <v>48039663000</v>
      </c>
      <c r="B575" s="655" t="s">
        <v>1331</v>
      </c>
      <c r="C575" s="655">
        <v>55977</v>
      </c>
      <c r="D575" s="655" t="s">
        <v>1310</v>
      </c>
      <c r="E575" s="655">
        <v>17.2</v>
      </c>
      <c r="F575" s="655" t="s">
        <v>1303</v>
      </c>
      <c r="H575" s="10"/>
    </row>
    <row r="576" spans="1:8" ht="15" x14ac:dyDescent="0.25">
      <c r="A576" s="651">
        <v>48039663100</v>
      </c>
      <c r="B576" s="652" t="s">
        <v>1331</v>
      </c>
      <c r="C576" s="652">
        <v>127773</v>
      </c>
      <c r="D576" s="652" t="s">
        <v>1306</v>
      </c>
      <c r="E576" s="652">
        <v>2.2999999999999998</v>
      </c>
      <c r="F576" s="652" t="s">
        <v>1303</v>
      </c>
      <c r="H576" s="10"/>
    </row>
    <row r="577" spans="1:8" ht="15" x14ac:dyDescent="0.25">
      <c r="A577" s="654">
        <v>48039663200</v>
      </c>
      <c r="B577" s="655" t="s">
        <v>1331</v>
      </c>
      <c r="C577" s="655">
        <v>68708</v>
      </c>
      <c r="D577" s="655" t="s">
        <v>1302</v>
      </c>
      <c r="E577" s="655">
        <v>12.5</v>
      </c>
      <c r="F577" s="655" t="s">
        <v>1303</v>
      </c>
      <c r="H577" s="10"/>
    </row>
    <row r="578" spans="1:8" ht="15" x14ac:dyDescent="0.25">
      <c r="A578" s="651">
        <v>48039663300</v>
      </c>
      <c r="B578" s="652" t="s">
        <v>1331</v>
      </c>
      <c r="C578" s="652">
        <v>62250</v>
      </c>
      <c r="D578" s="652" t="s">
        <v>1302</v>
      </c>
      <c r="E578" s="652">
        <v>14.7</v>
      </c>
      <c r="F578" s="652" t="s">
        <v>1303</v>
      </c>
      <c r="H578" s="10"/>
    </row>
    <row r="579" spans="1:8" ht="15" x14ac:dyDescent="0.25">
      <c r="A579" s="654">
        <v>48039663400</v>
      </c>
      <c r="B579" s="655" t="s">
        <v>1331</v>
      </c>
      <c r="C579" s="655">
        <v>74735</v>
      </c>
      <c r="D579" s="655" t="s">
        <v>1302</v>
      </c>
      <c r="E579" s="655">
        <v>9.6</v>
      </c>
      <c r="F579" s="655" t="s">
        <v>1303</v>
      </c>
      <c r="H579" s="10"/>
    </row>
    <row r="580" spans="1:8" ht="15" x14ac:dyDescent="0.25">
      <c r="A580" s="651">
        <v>48039663500</v>
      </c>
      <c r="B580" s="652" t="s">
        <v>1331</v>
      </c>
      <c r="C580" s="652">
        <v>73415</v>
      </c>
      <c r="D580" s="652" t="s">
        <v>1302</v>
      </c>
      <c r="E580" s="652">
        <v>6.2</v>
      </c>
      <c r="F580" s="652" t="s">
        <v>1303</v>
      </c>
      <c r="H580" s="10"/>
    </row>
    <row r="581" spans="1:8" ht="15" x14ac:dyDescent="0.25">
      <c r="A581" s="654">
        <v>48039663600</v>
      </c>
      <c r="B581" s="655" t="s">
        <v>1331</v>
      </c>
      <c r="C581" s="655">
        <v>120083</v>
      </c>
      <c r="D581" s="655" t="s">
        <v>1306</v>
      </c>
      <c r="E581" s="655">
        <v>3.1</v>
      </c>
      <c r="F581" s="655" t="s">
        <v>1303</v>
      </c>
      <c r="H581" s="10"/>
    </row>
    <row r="582" spans="1:8" ht="15" x14ac:dyDescent="0.25">
      <c r="A582" s="651">
        <v>48039663700</v>
      </c>
      <c r="B582" s="652" t="s">
        <v>1331</v>
      </c>
      <c r="C582" s="652">
        <v>89779</v>
      </c>
      <c r="D582" s="652" t="s">
        <v>1306</v>
      </c>
      <c r="E582" s="652">
        <v>13.7</v>
      </c>
      <c r="F582" s="652" t="s">
        <v>1303</v>
      </c>
      <c r="H582" s="10"/>
    </row>
    <row r="583" spans="1:8" ht="15" x14ac:dyDescent="0.25">
      <c r="A583" s="654">
        <v>48039663800</v>
      </c>
      <c r="B583" s="655" t="s">
        <v>1331</v>
      </c>
      <c r="C583" s="655">
        <v>56250</v>
      </c>
      <c r="D583" s="655" t="s">
        <v>1310</v>
      </c>
      <c r="E583" s="655">
        <v>17.5</v>
      </c>
      <c r="F583" s="655" t="s">
        <v>1303</v>
      </c>
      <c r="H583" s="10"/>
    </row>
    <row r="584" spans="1:8" ht="15" x14ac:dyDescent="0.25">
      <c r="A584" s="651">
        <v>48039663900</v>
      </c>
      <c r="B584" s="652" t="s">
        <v>1331</v>
      </c>
      <c r="C584" s="652">
        <v>44722</v>
      </c>
      <c r="D584" s="652" t="s">
        <v>1310</v>
      </c>
      <c r="E584" s="652">
        <v>18.399999999999999</v>
      </c>
      <c r="F584" s="652" t="s">
        <v>1303</v>
      </c>
      <c r="H584" s="10"/>
    </row>
    <row r="585" spans="1:8" ht="15" x14ac:dyDescent="0.25">
      <c r="A585" s="654">
        <v>48039664000</v>
      </c>
      <c r="B585" s="655" t="s">
        <v>1331</v>
      </c>
      <c r="C585" s="655">
        <v>65433</v>
      </c>
      <c r="D585" s="655" t="s">
        <v>1302</v>
      </c>
      <c r="E585" s="655">
        <v>13.2</v>
      </c>
      <c r="F585" s="655" t="s">
        <v>1303</v>
      </c>
      <c r="H585" s="10"/>
    </row>
    <row r="586" spans="1:8" ht="15" x14ac:dyDescent="0.25">
      <c r="A586" s="651">
        <v>48039664100</v>
      </c>
      <c r="B586" s="652" t="s">
        <v>1331</v>
      </c>
      <c r="C586" s="652">
        <v>63650</v>
      </c>
      <c r="D586" s="652" t="s">
        <v>1302</v>
      </c>
      <c r="E586" s="652">
        <v>10.4</v>
      </c>
      <c r="F586" s="652" t="s">
        <v>1303</v>
      </c>
      <c r="H586" s="10"/>
    </row>
    <row r="587" spans="1:8" ht="15" x14ac:dyDescent="0.25">
      <c r="A587" s="654">
        <v>48039664200</v>
      </c>
      <c r="B587" s="655" t="s">
        <v>1331</v>
      </c>
      <c r="C587" s="655">
        <v>47589</v>
      </c>
      <c r="D587" s="655" t="s">
        <v>1310</v>
      </c>
      <c r="E587" s="655">
        <v>19.399999999999999</v>
      </c>
      <c r="F587" s="655" t="s">
        <v>1303</v>
      </c>
      <c r="H587" s="10"/>
    </row>
    <row r="588" spans="1:8" ht="15" x14ac:dyDescent="0.25">
      <c r="A588" s="651">
        <v>48039664300</v>
      </c>
      <c r="B588" s="652" t="s">
        <v>1331</v>
      </c>
      <c r="C588" s="652">
        <v>39015</v>
      </c>
      <c r="D588" s="652" t="s">
        <v>1309</v>
      </c>
      <c r="E588" s="652">
        <v>26.6</v>
      </c>
      <c r="F588" s="652" t="s">
        <v>1307</v>
      </c>
      <c r="H588" s="10"/>
    </row>
    <row r="589" spans="1:8" ht="15" x14ac:dyDescent="0.25">
      <c r="A589" s="654">
        <v>48039664400</v>
      </c>
      <c r="B589" s="655" t="s">
        <v>1331</v>
      </c>
      <c r="C589" s="655">
        <v>38107</v>
      </c>
      <c r="D589" s="655" t="s">
        <v>1309</v>
      </c>
      <c r="E589" s="655">
        <v>22.6</v>
      </c>
      <c r="F589" s="655" t="s">
        <v>1307</v>
      </c>
      <c r="H589" s="10"/>
    </row>
    <row r="590" spans="1:8" ht="15" x14ac:dyDescent="0.25">
      <c r="A590" s="651">
        <v>48039664501</v>
      </c>
      <c r="B590" s="652" t="s">
        <v>1331</v>
      </c>
      <c r="C590" s="652">
        <v>48810</v>
      </c>
      <c r="D590" s="652" t="s">
        <v>1310</v>
      </c>
      <c r="E590" s="652">
        <v>13.4</v>
      </c>
      <c r="F590" s="652" t="s">
        <v>1303</v>
      </c>
      <c r="H590" s="10"/>
    </row>
    <row r="591" spans="1:8" ht="15" x14ac:dyDescent="0.25">
      <c r="A591" s="654">
        <v>48039990000</v>
      </c>
      <c r="B591" s="655" t="s">
        <v>1331</v>
      </c>
      <c r="C591" s="655" t="s">
        <v>1314</v>
      </c>
      <c r="D591" s="655" t="s">
        <v>1315</v>
      </c>
      <c r="E591" s="655" t="s">
        <v>1314</v>
      </c>
      <c r="F591" s="655" t="s">
        <v>1307</v>
      </c>
      <c r="H591" s="10"/>
    </row>
    <row r="592" spans="1:8" ht="15" x14ac:dyDescent="0.25">
      <c r="A592" s="651">
        <v>48041000101</v>
      </c>
      <c r="B592" s="652" t="s">
        <v>1332</v>
      </c>
      <c r="C592" s="652">
        <v>57071</v>
      </c>
      <c r="D592" s="652" t="s">
        <v>1302</v>
      </c>
      <c r="E592" s="652">
        <v>7</v>
      </c>
      <c r="F592" s="652" t="s">
        <v>1303</v>
      </c>
      <c r="H592" s="10"/>
    </row>
    <row r="593" spans="1:8" ht="15" x14ac:dyDescent="0.25">
      <c r="A593" s="654">
        <v>48041000102</v>
      </c>
      <c r="B593" s="655" t="s">
        <v>1332</v>
      </c>
      <c r="C593" s="655">
        <v>83047</v>
      </c>
      <c r="D593" s="655" t="s">
        <v>1306</v>
      </c>
      <c r="E593" s="655">
        <v>5.5</v>
      </c>
      <c r="F593" s="655" t="s">
        <v>1303</v>
      </c>
      <c r="H593" s="10"/>
    </row>
    <row r="594" spans="1:8" ht="15" x14ac:dyDescent="0.25">
      <c r="A594" s="651">
        <v>48041000103</v>
      </c>
      <c r="B594" s="652" t="s">
        <v>1332</v>
      </c>
      <c r="C594" s="652">
        <v>65625</v>
      </c>
      <c r="D594" s="652" t="s">
        <v>1306</v>
      </c>
      <c r="E594" s="652">
        <v>5</v>
      </c>
      <c r="F594" s="652" t="s">
        <v>1303</v>
      </c>
      <c r="H594" s="10"/>
    </row>
    <row r="595" spans="1:8" ht="15" x14ac:dyDescent="0.25">
      <c r="A595" s="654">
        <v>48041000201</v>
      </c>
      <c r="B595" s="655" t="s">
        <v>1332</v>
      </c>
      <c r="C595" s="655">
        <v>37341</v>
      </c>
      <c r="D595" s="655" t="s">
        <v>1309</v>
      </c>
      <c r="E595" s="655">
        <v>29.9</v>
      </c>
      <c r="F595" s="655" t="s">
        <v>1307</v>
      </c>
      <c r="H595" s="10"/>
    </row>
    <row r="596" spans="1:8" ht="15" x14ac:dyDescent="0.25">
      <c r="A596" s="651">
        <v>48041000202</v>
      </c>
      <c r="B596" s="652" t="s">
        <v>1332</v>
      </c>
      <c r="C596" s="652">
        <v>59672</v>
      </c>
      <c r="D596" s="652" t="s">
        <v>1306</v>
      </c>
      <c r="E596" s="652">
        <v>14.3</v>
      </c>
      <c r="F596" s="652" t="s">
        <v>1303</v>
      </c>
      <c r="H596" s="10"/>
    </row>
    <row r="597" spans="1:8" ht="15" x14ac:dyDescent="0.25">
      <c r="A597" s="654">
        <v>48041000300</v>
      </c>
      <c r="B597" s="655" t="s">
        <v>1332</v>
      </c>
      <c r="C597" s="655">
        <v>49967</v>
      </c>
      <c r="D597" s="655" t="s">
        <v>1302</v>
      </c>
      <c r="E597" s="655">
        <v>8.4</v>
      </c>
      <c r="F597" s="655" t="s">
        <v>1303</v>
      </c>
      <c r="H597" s="10"/>
    </row>
    <row r="598" spans="1:8" ht="15" x14ac:dyDescent="0.25">
      <c r="A598" s="651">
        <v>48041000400</v>
      </c>
      <c r="B598" s="652" t="s">
        <v>1332</v>
      </c>
      <c r="C598" s="652">
        <v>37637</v>
      </c>
      <c r="D598" s="652" t="s">
        <v>1309</v>
      </c>
      <c r="E598" s="652">
        <v>25.5</v>
      </c>
      <c r="F598" s="652" t="s">
        <v>1307</v>
      </c>
      <c r="H598" s="10"/>
    </row>
    <row r="599" spans="1:8" ht="15" x14ac:dyDescent="0.25">
      <c r="A599" s="654">
        <v>48041000500</v>
      </c>
      <c r="B599" s="655" t="s">
        <v>1332</v>
      </c>
      <c r="C599" s="655">
        <v>28921</v>
      </c>
      <c r="D599" s="655" t="s">
        <v>1309</v>
      </c>
      <c r="E599" s="655">
        <v>41.3</v>
      </c>
      <c r="F599" s="655" t="s">
        <v>1307</v>
      </c>
      <c r="H599" s="10"/>
    </row>
    <row r="600" spans="1:8" ht="15" x14ac:dyDescent="0.25">
      <c r="A600" s="651">
        <v>48041000603</v>
      </c>
      <c r="B600" s="652" t="s">
        <v>1332</v>
      </c>
      <c r="C600" s="652">
        <v>39406</v>
      </c>
      <c r="D600" s="652" t="s">
        <v>1310</v>
      </c>
      <c r="E600" s="652">
        <v>21.7</v>
      </c>
      <c r="F600" s="652" t="s">
        <v>1307</v>
      </c>
      <c r="H600" s="10"/>
    </row>
    <row r="601" spans="1:8" ht="15" x14ac:dyDescent="0.25">
      <c r="A601" s="654">
        <v>48041000604</v>
      </c>
      <c r="B601" s="655" t="s">
        <v>1332</v>
      </c>
      <c r="C601" s="655">
        <v>40282</v>
      </c>
      <c r="D601" s="655" t="s">
        <v>1310</v>
      </c>
      <c r="E601" s="655">
        <v>31.8</v>
      </c>
      <c r="F601" s="655" t="s">
        <v>1307</v>
      </c>
      <c r="H601" s="10"/>
    </row>
    <row r="602" spans="1:8" ht="15" x14ac:dyDescent="0.25">
      <c r="A602" s="651">
        <v>48041000700</v>
      </c>
      <c r="B602" s="652" t="s">
        <v>1332</v>
      </c>
      <c r="C602" s="652">
        <v>38073</v>
      </c>
      <c r="D602" s="652" t="s">
        <v>1309</v>
      </c>
      <c r="E602" s="652">
        <v>18</v>
      </c>
      <c r="F602" s="652" t="s">
        <v>1303</v>
      </c>
      <c r="H602" s="10"/>
    </row>
    <row r="603" spans="1:8" ht="15" x14ac:dyDescent="0.25">
      <c r="A603" s="654">
        <v>48041000800</v>
      </c>
      <c r="B603" s="655" t="s">
        <v>1332</v>
      </c>
      <c r="C603" s="655">
        <v>55472</v>
      </c>
      <c r="D603" s="655" t="s">
        <v>1302</v>
      </c>
      <c r="E603" s="655">
        <v>15.9</v>
      </c>
      <c r="F603" s="655" t="s">
        <v>1303</v>
      </c>
      <c r="H603" s="10"/>
    </row>
    <row r="604" spans="1:8" ht="15" x14ac:dyDescent="0.25">
      <c r="A604" s="651">
        <v>48041000900</v>
      </c>
      <c r="B604" s="652" t="s">
        <v>1332</v>
      </c>
      <c r="C604" s="652">
        <v>32076</v>
      </c>
      <c r="D604" s="652" t="s">
        <v>1309</v>
      </c>
      <c r="E604" s="652">
        <v>37.6</v>
      </c>
      <c r="F604" s="652" t="s">
        <v>1307</v>
      </c>
      <c r="H604" s="10"/>
    </row>
    <row r="605" spans="1:8" ht="15" x14ac:dyDescent="0.25">
      <c r="A605" s="654">
        <v>48041001000</v>
      </c>
      <c r="B605" s="655" t="s">
        <v>1332</v>
      </c>
      <c r="C605" s="655">
        <v>31290</v>
      </c>
      <c r="D605" s="655" t="s">
        <v>1309</v>
      </c>
      <c r="E605" s="655">
        <v>48.5</v>
      </c>
      <c r="F605" s="655" t="s">
        <v>1307</v>
      </c>
      <c r="H605" s="10"/>
    </row>
    <row r="606" spans="1:8" ht="15" x14ac:dyDescent="0.25">
      <c r="A606" s="651">
        <v>48041001100</v>
      </c>
      <c r="B606" s="652" t="s">
        <v>1332</v>
      </c>
      <c r="C606" s="652">
        <v>52510</v>
      </c>
      <c r="D606" s="652" t="s">
        <v>1302</v>
      </c>
      <c r="E606" s="652">
        <v>19.600000000000001</v>
      </c>
      <c r="F606" s="652" t="s">
        <v>1303</v>
      </c>
      <c r="H606" s="10"/>
    </row>
    <row r="607" spans="1:8" ht="15" x14ac:dyDescent="0.25">
      <c r="A607" s="654">
        <v>48041001301</v>
      </c>
      <c r="B607" s="655" t="s">
        <v>1332</v>
      </c>
      <c r="C607" s="655">
        <v>30313</v>
      </c>
      <c r="D607" s="655" t="s">
        <v>1309</v>
      </c>
      <c r="E607" s="655">
        <v>37.799999999999997</v>
      </c>
      <c r="F607" s="655" t="s">
        <v>1307</v>
      </c>
      <c r="H607" s="10"/>
    </row>
    <row r="608" spans="1:8" ht="15" x14ac:dyDescent="0.25">
      <c r="A608" s="651">
        <v>48041001302</v>
      </c>
      <c r="B608" s="652" t="s">
        <v>1332</v>
      </c>
      <c r="C608" s="652">
        <v>36532</v>
      </c>
      <c r="D608" s="652" t="s">
        <v>1309</v>
      </c>
      <c r="E608" s="652">
        <v>32.4</v>
      </c>
      <c r="F608" s="652" t="s">
        <v>1307</v>
      </c>
      <c r="H608" s="10"/>
    </row>
    <row r="609" spans="1:8" ht="15" x14ac:dyDescent="0.25">
      <c r="A609" s="654">
        <v>48041001303</v>
      </c>
      <c r="B609" s="655" t="s">
        <v>1332</v>
      </c>
      <c r="C609" s="655">
        <v>29718</v>
      </c>
      <c r="D609" s="655" t="s">
        <v>1309</v>
      </c>
      <c r="E609" s="655">
        <v>34.200000000000003</v>
      </c>
      <c r="F609" s="655" t="s">
        <v>1307</v>
      </c>
      <c r="H609" s="10"/>
    </row>
    <row r="610" spans="1:8" ht="15" x14ac:dyDescent="0.25">
      <c r="A610" s="651">
        <v>48041001400</v>
      </c>
      <c r="B610" s="652" t="s">
        <v>1332</v>
      </c>
      <c r="C610" s="652">
        <v>20653</v>
      </c>
      <c r="D610" s="652" t="s">
        <v>1309</v>
      </c>
      <c r="E610" s="652">
        <v>61.6</v>
      </c>
      <c r="F610" s="652" t="s">
        <v>1307</v>
      </c>
      <c r="H610" s="10"/>
    </row>
    <row r="611" spans="1:8" ht="15" x14ac:dyDescent="0.25">
      <c r="A611" s="654">
        <v>48041001601</v>
      </c>
      <c r="B611" s="655" t="s">
        <v>1332</v>
      </c>
      <c r="C611" s="655">
        <v>26651</v>
      </c>
      <c r="D611" s="655" t="s">
        <v>1309</v>
      </c>
      <c r="E611" s="655">
        <v>51.4</v>
      </c>
      <c r="F611" s="655" t="s">
        <v>1307</v>
      </c>
      <c r="H611" s="10"/>
    </row>
    <row r="612" spans="1:8" ht="15" x14ac:dyDescent="0.25">
      <c r="A612" s="651">
        <v>48041001604</v>
      </c>
      <c r="B612" s="652" t="s">
        <v>1332</v>
      </c>
      <c r="C612" s="652">
        <v>25899</v>
      </c>
      <c r="D612" s="652" t="s">
        <v>1309</v>
      </c>
      <c r="E612" s="652">
        <v>39.6</v>
      </c>
      <c r="F612" s="652" t="s">
        <v>1307</v>
      </c>
      <c r="H612" s="10"/>
    </row>
    <row r="613" spans="1:8" ht="15" x14ac:dyDescent="0.25">
      <c r="A613" s="654">
        <v>48041001605</v>
      </c>
      <c r="B613" s="655" t="s">
        <v>1332</v>
      </c>
      <c r="C613" s="655">
        <v>37070</v>
      </c>
      <c r="D613" s="655" t="s">
        <v>1309</v>
      </c>
      <c r="E613" s="655">
        <v>34.9</v>
      </c>
      <c r="F613" s="655" t="s">
        <v>1307</v>
      </c>
      <c r="H613" s="10"/>
    </row>
    <row r="614" spans="1:8" ht="15" x14ac:dyDescent="0.25">
      <c r="A614" s="651">
        <v>48041001606</v>
      </c>
      <c r="B614" s="652" t="s">
        <v>1332</v>
      </c>
      <c r="C614" s="652">
        <v>32363</v>
      </c>
      <c r="D614" s="652" t="s">
        <v>1309</v>
      </c>
      <c r="E614" s="652">
        <v>37.4</v>
      </c>
      <c r="F614" s="652" t="s">
        <v>1307</v>
      </c>
      <c r="H614" s="10"/>
    </row>
    <row r="615" spans="1:8" ht="15" x14ac:dyDescent="0.25">
      <c r="A615" s="654">
        <v>48041001701</v>
      </c>
      <c r="B615" s="655" t="s">
        <v>1332</v>
      </c>
      <c r="C615" s="655">
        <v>25504</v>
      </c>
      <c r="D615" s="655" t="s">
        <v>1309</v>
      </c>
      <c r="E615" s="655">
        <v>45.8</v>
      </c>
      <c r="F615" s="655" t="s">
        <v>1307</v>
      </c>
      <c r="H615" s="10"/>
    </row>
    <row r="616" spans="1:8" ht="15" x14ac:dyDescent="0.25">
      <c r="A616" s="651">
        <v>48041001702</v>
      </c>
      <c r="B616" s="652" t="s">
        <v>1332</v>
      </c>
      <c r="C616" s="652">
        <v>17926</v>
      </c>
      <c r="D616" s="652" t="s">
        <v>1309</v>
      </c>
      <c r="E616" s="652">
        <v>57.4</v>
      </c>
      <c r="F616" s="652" t="s">
        <v>1307</v>
      </c>
      <c r="H616" s="10"/>
    </row>
    <row r="617" spans="1:8" ht="15" x14ac:dyDescent="0.25">
      <c r="A617" s="654">
        <v>48041001801</v>
      </c>
      <c r="B617" s="655" t="s">
        <v>1332</v>
      </c>
      <c r="C617" s="655">
        <v>46250</v>
      </c>
      <c r="D617" s="655" t="s">
        <v>1310</v>
      </c>
      <c r="E617" s="655">
        <v>21.9</v>
      </c>
      <c r="F617" s="655" t="s">
        <v>1307</v>
      </c>
      <c r="H617" s="10"/>
    </row>
    <row r="618" spans="1:8" ht="15" x14ac:dyDescent="0.25">
      <c r="A618" s="651">
        <v>48041001803</v>
      </c>
      <c r="B618" s="652" t="s">
        <v>1332</v>
      </c>
      <c r="C618" s="652">
        <v>58718</v>
      </c>
      <c r="D618" s="652" t="s">
        <v>1302</v>
      </c>
      <c r="E618" s="652">
        <v>20</v>
      </c>
      <c r="F618" s="652" t="s">
        <v>1307</v>
      </c>
      <c r="H618" s="10"/>
    </row>
    <row r="619" spans="1:8" ht="15" x14ac:dyDescent="0.25">
      <c r="A619" s="654">
        <v>48041001804</v>
      </c>
      <c r="B619" s="655" t="s">
        <v>1332</v>
      </c>
      <c r="C619" s="655">
        <v>56371</v>
      </c>
      <c r="D619" s="655" t="s">
        <v>1302</v>
      </c>
      <c r="E619" s="655">
        <v>20.9</v>
      </c>
      <c r="F619" s="655" t="s">
        <v>1307</v>
      </c>
      <c r="H619" s="10"/>
    </row>
    <row r="620" spans="1:8" ht="15" x14ac:dyDescent="0.25">
      <c r="A620" s="651">
        <v>48041001900</v>
      </c>
      <c r="B620" s="652" t="s">
        <v>1332</v>
      </c>
      <c r="C620" s="652">
        <v>52132</v>
      </c>
      <c r="D620" s="652" t="s">
        <v>1302</v>
      </c>
      <c r="E620" s="652">
        <v>14.7</v>
      </c>
      <c r="F620" s="652" t="s">
        <v>1303</v>
      </c>
      <c r="H620" s="10"/>
    </row>
    <row r="621" spans="1:8" ht="15" x14ac:dyDescent="0.25">
      <c r="A621" s="654">
        <v>48041002001</v>
      </c>
      <c r="B621" s="655" t="s">
        <v>1332</v>
      </c>
      <c r="C621" s="655">
        <v>97404</v>
      </c>
      <c r="D621" s="655" t="s">
        <v>1306</v>
      </c>
      <c r="E621" s="655">
        <v>9.1</v>
      </c>
      <c r="F621" s="655" t="s">
        <v>1303</v>
      </c>
      <c r="H621" s="10"/>
    </row>
    <row r="622" spans="1:8" ht="15" x14ac:dyDescent="0.25">
      <c r="A622" s="651">
        <v>48041002002</v>
      </c>
      <c r="B622" s="652" t="s">
        <v>1332</v>
      </c>
      <c r="C622" s="652">
        <v>71076</v>
      </c>
      <c r="D622" s="652" t="s">
        <v>1306</v>
      </c>
      <c r="E622" s="652">
        <v>13.2</v>
      </c>
      <c r="F622" s="652" t="s">
        <v>1303</v>
      </c>
      <c r="H622" s="10"/>
    </row>
    <row r="623" spans="1:8" ht="15" x14ac:dyDescent="0.25">
      <c r="A623" s="654">
        <v>48041002006</v>
      </c>
      <c r="B623" s="655" t="s">
        <v>1332</v>
      </c>
      <c r="C623" s="655">
        <v>72813</v>
      </c>
      <c r="D623" s="655" t="s">
        <v>1306</v>
      </c>
      <c r="E623" s="655">
        <v>9.6</v>
      </c>
      <c r="F623" s="655" t="s">
        <v>1303</v>
      </c>
      <c r="H623" s="10"/>
    </row>
    <row r="624" spans="1:8" ht="15" x14ac:dyDescent="0.25">
      <c r="A624" s="651">
        <v>48041002007</v>
      </c>
      <c r="B624" s="652" t="s">
        <v>1332</v>
      </c>
      <c r="C624" s="652">
        <v>81304</v>
      </c>
      <c r="D624" s="652" t="s">
        <v>1306</v>
      </c>
      <c r="E624" s="652">
        <v>16.2</v>
      </c>
      <c r="F624" s="652" t="s">
        <v>1303</v>
      </c>
      <c r="H624" s="10"/>
    </row>
    <row r="625" spans="1:8" ht="15" x14ac:dyDescent="0.25">
      <c r="A625" s="654">
        <v>48041002008</v>
      </c>
      <c r="B625" s="655" t="s">
        <v>1332</v>
      </c>
      <c r="C625" s="655">
        <v>96154</v>
      </c>
      <c r="D625" s="655" t="s">
        <v>1306</v>
      </c>
      <c r="E625" s="655">
        <v>3.4</v>
      </c>
      <c r="F625" s="655" t="s">
        <v>1303</v>
      </c>
      <c r="H625" s="10"/>
    </row>
    <row r="626" spans="1:8" ht="15" x14ac:dyDescent="0.25">
      <c r="A626" s="651">
        <v>48041002009</v>
      </c>
      <c r="B626" s="652" t="s">
        <v>1332</v>
      </c>
      <c r="C626" s="652">
        <v>133057</v>
      </c>
      <c r="D626" s="652" t="s">
        <v>1306</v>
      </c>
      <c r="E626" s="652">
        <v>2.8</v>
      </c>
      <c r="F626" s="652" t="s">
        <v>1303</v>
      </c>
      <c r="H626" s="10"/>
    </row>
    <row r="627" spans="1:8" ht="15" x14ac:dyDescent="0.25">
      <c r="A627" s="654">
        <v>48041002010</v>
      </c>
      <c r="B627" s="655" t="s">
        <v>1332</v>
      </c>
      <c r="C627" s="655">
        <v>88500</v>
      </c>
      <c r="D627" s="655" t="s">
        <v>1306</v>
      </c>
      <c r="E627" s="655">
        <v>4.8</v>
      </c>
      <c r="F627" s="655" t="s">
        <v>1303</v>
      </c>
      <c r="H627" s="10"/>
    </row>
    <row r="628" spans="1:8" ht="15" x14ac:dyDescent="0.25">
      <c r="A628" s="651">
        <v>48041002011</v>
      </c>
      <c r="B628" s="652" t="s">
        <v>1332</v>
      </c>
      <c r="C628" s="652">
        <v>105542</v>
      </c>
      <c r="D628" s="652" t="s">
        <v>1306</v>
      </c>
      <c r="E628" s="652">
        <v>3.2</v>
      </c>
      <c r="F628" s="652" t="s">
        <v>1303</v>
      </c>
      <c r="H628" s="10"/>
    </row>
    <row r="629" spans="1:8" ht="15" x14ac:dyDescent="0.25">
      <c r="A629" s="654">
        <v>48041002012</v>
      </c>
      <c r="B629" s="655" t="s">
        <v>1332</v>
      </c>
      <c r="C629" s="655">
        <v>14724</v>
      </c>
      <c r="D629" s="655" t="s">
        <v>1309</v>
      </c>
      <c r="E629" s="655">
        <v>71.900000000000006</v>
      </c>
      <c r="F629" s="655" t="s">
        <v>1307</v>
      </c>
      <c r="H629" s="10"/>
    </row>
    <row r="630" spans="1:8" ht="15" x14ac:dyDescent="0.25">
      <c r="A630" s="651">
        <v>48041002013</v>
      </c>
      <c r="B630" s="652" t="s">
        <v>1332</v>
      </c>
      <c r="C630" s="652">
        <v>42152</v>
      </c>
      <c r="D630" s="652" t="s">
        <v>1310</v>
      </c>
      <c r="E630" s="652">
        <v>27.8</v>
      </c>
      <c r="F630" s="652" t="s">
        <v>1307</v>
      </c>
      <c r="H630" s="10"/>
    </row>
    <row r="631" spans="1:8" ht="15" x14ac:dyDescent="0.25">
      <c r="A631" s="654">
        <v>48041002014</v>
      </c>
      <c r="B631" s="655" t="s">
        <v>1332</v>
      </c>
      <c r="C631" s="655">
        <v>27768</v>
      </c>
      <c r="D631" s="655" t="s">
        <v>1309</v>
      </c>
      <c r="E631" s="655">
        <v>54.8</v>
      </c>
      <c r="F631" s="655" t="s">
        <v>1307</v>
      </c>
      <c r="H631" s="10"/>
    </row>
    <row r="632" spans="1:8" ht="15" x14ac:dyDescent="0.25">
      <c r="A632" s="651">
        <v>48041002015</v>
      </c>
      <c r="B632" s="652" t="s">
        <v>1332</v>
      </c>
      <c r="C632" s="652" t="s">
        <v>1314</v>
      </c>
      <c r="D632" s="652" t="s">
        <v>1315</v>
      </c>
      <c r="E632" s="652" t="s">
        <v>1314</v>
      </c>
      <c r="F632" s="652" t="s">
        <v>1307</v>
      </c>
      <c r="H632" s="10"/>
    </row>
    <row r="633" spans="1:8" ht="15" x14ac:dyDescent="0.25">
      <c r="A633" s="654">
        <v>48041980000</v>
      </c>
      <c r="B633" s="655" t="s">
        <v>1332</v>
      </c>
      <c r="C633" s="655" t="s">
        <v>1314</v>
      </c>
      <c r="D633" s="655" t="s">
        <v>1315</v>
      </c>
      <c r="E633" s="655" t="s">
        <v>1314</v>
      </c>
      <c r="F633" s="655" t="s">
        <v>1307</v>
      </c>
      <c r="H633" s="10"/>
    </row>
    <row r="634" spans="1:8" ht="15" x14ac:dyDescent="0.25">
      <c r="A634" s="651">
        <v>48043950300</v>
      </c>
      <c r="B634" s="652" t="s">
        <v>1333</v>
      </c>
      <c r="C634" s="652">
        <v>44305</v>
      </c>
      <c r="D634" s="652" t="s">
        <v>1302</v>
      </c>
      <c r="E634" s="652">
        <v>11.3</v>
      </c>
      <c r="F634" s="652" t="s">
        <v>1303</v>
      </c>
      <c r="H634" s="10"/>
    </row>
    <row r="635" spans="1:8" ht="15" x14ac:dyDescent="0.25">
      <c r="A635" s="654">
        <v>48043950400</v>
      </c>
      <c r="B635" s="655" t="s">
        <v>1333</v>
      </c>
      <c r="C635" s="655">
        <v>37083</v>
      </c>
      <c r="D635" s="655" t="s">
        <v>1310</v>
      </c>
      <c r="E635" s="655">
        <v>14.4</v>
      </c>
      <c r="F635" s="655" t="s">
        <v>1303</v>
      </c>
      <c r="H635" s="10"/>
    </row>
    <row r="636" spans="1:8" ht="15" x14ac:dyDescent="0.25">
      <c r="A636" s="651">
        <v>48043950500</v>
      </c>
      <c r="B636" s="652" t="s">
        <v>1333</v>
      </c>
      <c r="C636" s="652">
        <v>46004</v>
      </c>
      <c r="D636" s="652" t="s">
        <v>1302</v>
      </c>
      <c r="E636" s="652">
        <v>12.8</v>
      </c>
      <c r="F636" s="652" t="s">
        <v>1303</v>
      </c>
      <c r="H636" s="10"/>
    </row>
    <row r="637" spans="1:8" ht="15" x14ac:dyDescent="0.25">
      <c r="A637" s="654">
        <v>48045950200</v>
      </c>
      <c r="B637" s="655" t="s">
        <v>1334</v>
      </c>
      <c r="C637" s="655">
        <v>42647</v>
      </c>
      <c r="D637" s="655" t="s">
        <v>1310</v>
      </c>
      <c r="E637" s="655">
        <v>15.6</v>
      </c>
      <c r="F637" s="655" t="s">
        <v>1303</v>
      </c>
      <c r="H637" s="10"/>
    </row>
    <row r="638" spans="1:8" ht="15" x14ac:dyDescent="0.25">
      <c r="A638" s="651">
        <v>48047950100</v>
      </c>
      <c r="B638" s="652" t="s">
        <v>1335</v>
      </c>
      <c r="C638" s="652">
        <v>27198</v>
      </c>
      <c r="D638" s="652" t="s">
        <v>1309</v>
      </c>
      <c r="E638" s="652">
        <v>34</v>
      </c>
      <c r="F638" s="652" t="s">
        <v>1307</v>
      </c>
      <c r="H638" s="10"/>
    </row>
    <row r="639" spans="1:8" ht="15" x14ac:dyDescent="0.25">
      <c r="A639" s="654">
        <v>48047950200</v>
      </c>
      <c r="B639" s="655" t="s">
        <v>1335</v>
      </c>
      <c r="C639" s="655">
        <v>27424</v>
      </c>
      <c r="D639" s="655" t="s">
        <v>1309</v>
      </c>
      <c r="E639" s="655">
        <v>40.200000000000003</v>
      </c>
      <c r="F639" s="655" t="s">
        <v>1307</v>
      </c>
      <c r="H639" s="10"/>
    </row>
    <row r="640" spans="1:8" ht="15" x14ac:dyDescent="0.25">
      <c r="A640" s="651">
        <v>48049950100</v>
      </c>
      <c r="B640" s="652" t="s">
        <v>1336</v>
      </c>
      <c r="C640" s="652">
        <v>40524</v>
      </c>
      <c r="D640" s="652" t="s">
        <v>1310</v>
      </c>
      <c r="E640" s="652">
        <v>10.5</v>
      </c>
      <c r="F640" s="652" t="s">
        <v>1303</v>
      </c>
      <c r="H640" s="10"/>
    </row>
    <row r="641" spans="1:8" ht="15" x14ac:dyDescent="0.25">
      <c r="A641" s="654">
        <v>48049950200</v>
      </c>
      <c r="B641" s="655" t="s">
        <v>1336</v>
      </c>
      <c r="C641" s="655">
        <v>55357</v>
      </c>
      <c r="D641" s="655" t="s">
        <v>1306</v>
      </c>
      <c r="E641" s="655">
        <v>5.0999999999999996</v>
      </c>
      <c r="F641" s="655" t="s">
        <v>1303</v>
      </c>
      <c r="H641" s="10"/>
    </row>
    <row r="642" spans="1:8" ht="15" x14ac:dyDescent="0.25">
      <c r="A642" s="651">
        <v>48049950300</v>
      </c>
      <c r="B642" s="652" t="s">
        <v>1336</v>
      </c>
      <c r="C642" s="652">
        <v>48527</v>
      </c>
      <c r="D642" s="652" t="s">
        <v>1302</v>
      </c>
      <c r="E642" s="652">
        <v>9</v>
      </c>
      <c r="F642" s="652" t="s">
        <v>1303</v>
      </c>
      <c r="H642" s="10"/>
    </row>
    <row r="643" spans="1:8" ht="15" x14ac:dyDescent="0.25">
      <c r="A643" s="654">
        <v>48049950500</v>
      </c>
      <c r="B643" s="655" t="s">
        <v>1336</v>
      </c>
      <c r="C643" s="655">
        <v>47917</v>
      </c>
      <c r="D643" s="655" t="s">
        <v>1302</v>
      </c>
      <c r="E643" s="655">
        <v>9.1999999999999993</v>
      </c>
      <c r="F643" s="655" t="s">
        <v>1303</v>
      </c>
      <c r="H643" s="10"/>
    </row>
    <row r="644" spans="1:8" ht="15" x14ac:dyDescent="0.25">
      <c r="A644" s="651">
        <v>48049950600</v>
      </c>
      <c r="B644" s="652" t="s">
        <v>1336</v>
      </c>
      <c r="C644" s="652">
        <v>26250</v>
      </c>
      <c r="D644" s="652" t="s">
        <v>1309</v>
      </c>
      <c r="E644" s="652">
        <v>37.799999999999997</v>
      </c>
      <c r="F644" s="652" t="s">
        <v>1307</v>
      </c>
      <c r="H644" s="10"/>
    </row>
    <row r="645" spans="1:8" ht="15" x14ac:dyDescent="0.25">
      <c r="A645" s="654">
        <v>48049950700</v>
      </c>
      <c r="B645" s="655" t="s">
        <v>1336</v>
      </c>
      <c r="C645" s="655">
        <v>22500</v>
      </c>
      <c r="D645" s="655" t="s">
        <v>1309</v>
      </c>
      <c r="E645" s="655">
        <v>36.799999999999997</v>
      </c>
      <c r="F645" s="655" t="s">
        <v>1307</v>
      </c>
      <c r="H645" s="10"/>
    </row>
    <row r="646" spans="1:8" ht="15" x14ac:dyDescent="0.25">
      <c r="A646" s="651">
        <v>48049950800</v>
      </c>
      <c r="B646" s="652" t="s">
        <v>1336</v>
      </c>
      <c r="C646" s="652">
        <v>34375</v>
      </c>
      <c r="D646" s="652" t="s">
        <v>1309</v>
      </c>
      <c r="E646" s="652">
        <v>14.8</v>
      </c>
      <c r="F646" s="652" t="s">
        <v>1303</v>
      </c>
      <c r="H646" s="10"/>
    </row>
    <row r="647" spans="1:8" ht="15" x14ac:dyDescent="0.25">
      <c r="A647" s="654">
        <v>48049950900</v>
      </c>
      <c r="B647" s="655" t="s">
        <v>1336</v>
      </c>
      <c r="C647" s="655">
        <v>39401</v>
      </c>
      <c r="D647" s="655" t="s">
        <v>1310</v>
      </c>
      <c r="E647" s="655">
        <v>14.2</v>
      </c>
      <c r="F647" s="655" t="s">
        <v>1303</v>
      </c>
      <c r="H647" s="10"/>
    </row>
    <row r="648" spans="1:8" ht="15" x14ac:dyDescent="0.25">
      <c r="A648" s="651">
        <v>48049951000</v>
      </c>
      <c r="B648" s="652" t="s">
        <v>1336</v>
      </c>
      <c r="C648" s="652">
        <v>42250</v>
      </c>
      <c r="D648" s="652" t="s">
        <v>1310</v>
      </c>
      <c r="E648" s="652">
        <v>22.1</v>
      </c>
      <c r="F648" s="652" t="s">
        <v>1307</v>
      </c>
      <c r="H648" s="10"/>
    </row>
    <row r="649" spans="1:8" ht="15" x14ac:dyDescent="0.25">
      <c r="A649" s="654">
        <v>48049951100</v>
      </c>
      <c r="B649" s="655" t="s">
        <v>1336</v>
      </c>
      <c r="C649" s="655">
        <v>46429</v>
      </c>
      <c r="D649" s="655" t="s">
        <v>1302</v>
      </c>
      <c r="E649" s="655">
        <v>11.6</v>
      </c>
      <c r="F649" s="655" t="s">
        <v>1303</v>
      </c>
      <c r="H649" s="10"/>
    </row>
    <row r="650" spans="1:8" ht="15" x14ac:dyDescent="0.25">
      <c r="A650" s="651">
        <v>48049951200</v>
      </c>
      <c r="B650" s="652" t="s">
        <v>1336</v>
      </c>
      <c r="C650" s="652">
        <v>54883</v>
      </c>
      <c r="D650" s="652" t="s">
        <v>1302</v>
      </c>
      <c r="E650" s="652">
        <v>12.2</v>
      </c>
      <c r="F650" s="652" t="s">
        <v>1303</v>
      </c>
      <c r="H650" s="10"/>
    </row>
    <row r="651" spans="1:8" ht="15" x14ac:dyDescent="0.25">
      <c r="A651" s="654">
        <v>48049951300</v>
      </c>
      <c r="B651" s="655" t="s">
        <v>1336</v>
      </c>
      <c r="C651" s="655">
        <v>64132</v>
      </c>
      <c r="D651" s="655" t="s">
        <v>1306</v>
      </c>
      <c r="E651" s="655">
        <v>18.100000000000001</v>
      </c>
      <c r="F651" s="655" t="s">
        <v>1303</v>
      </c>
      <c r="H651" s="10"/>
    </row>
    <row r="652" spans="1:8" ht="15" x14ac:dyDescent="0.25">
      <c r="A652" s="651">
        <v>48051970100</v>
      </c>
      <c r="B652" s="652" t="s">
        <v>1337</v>
      </c>
      <c r="C652" s="652">
        <v>63958</v>
      </c>
      <c r="D652" s="652" t="s">
        <v>1306</v>
      </c>
      <c r="E652" s="652">
        <v>6.1</v>
      </c>
      <c r="F652" s="652" t="s">
        <v>1303</v>
      </c>
      <c r="H652" s="10"/>
    </row>
    <row r="653" spans="1:8" ht="15" x14ac:dyDescent="0.25">
      <c r="A653" s="654">
        <v>48051970200</v>
      </c>
      <c r="B653" s="655" t="s">
        <v>1337</v>
      </c>
      <c r="C653" s="655">
        <v>63611</v>
      </c>
      <c r="D653" s="655" t="s">
        <v>1306</v>
      </c>
      <c r="E653" s="655">
        <v>10</v>
      </c>
      <c r="F653" s="655" t="s">
        <v>1303</v>
      </c>
      <c r="H653" s="10"/>
    </row>
    <row r="654" spans="1:8" ht="15" x14ac:dyDescent="0.25">
      <c r="A654" s="651">
        <v>48051970300</v>
      </c>
      <c r="B654" s="652" t="s">
        <v>1337</v>
      </c>
      <c r="C654" s="652">
        <v>44911</v>
      </c>
      <c r="D654" s="652" t="s">
        <v>1310</v>
      </c>
      <c r="E654" s="652">
        <v>16.7</v>
      </c>
      <c r="F654" s="652" t="s">
        <v>1303</v>
      </c>
      <c r="H654" s="10"/>
    </row>
    <row r="655" spans="1:8" ht="15" x14ac:dyDescent="0.25">
      <c r="A655" s="654">
        <v>48051970400</v>
      </c>
      <c r="B655" s="655" t="s">
        <v>1337</v>
      </c>
      <c r="C655" s="655">
        <v>73542</v>
      </c>
      <c r="D655" s="655" t="s">
        <v>1306</v>
      </c>
      <c r="E655" s="655">
        <v>6.8</v>
      </c>
      <c r="F655" s="655" t="s">
        <v>1303</v>
      </c>
      <c r="H655" s="10"/>
    </row>
    <row r="656" spans="1:8" ht="15" x14ac:dyDescent="0.25">
      <c r="A656" s="651">
        <v>48051970500</v>
      </c>
      <c r="B656" s="652" t="s">
        <v>1337</v>
      </c>
      <c r="C656" s="652">
        <v>52297</v>
      </c>
      <c r="D656" s="652" t="s">
        <v>1302</v>
      </c>
      <c r="E656" s="652">
        <v>17.100000000000001</v>
      </c>
      <c r="F656" s="652" t="s">
        <v>1303</v>
      </c>
      <c r="H656" s="10"/>
    </row>
    <row r="657" spans="1:8" ht="15" x14ac:dyDescent="0.25">
      <c r="A657" s="654">
        <v>48053960100</v>
      </c>
      <c r="B657" s="655" t="s">
        <v>1338</v>
      </c>
      <c r="C657" s="655">
        <v>64549</v>
      </c>
      <c r="D657" s="655" t="s">
        <v>1310</v>
      </c>
      <c r="E657" s="655">
        <v>10.1</v>
      </c>
      <c r="F657" s="655" t="s">
        <v>1303</v>
      </c>
      <c r="H657" s="10"/>
    </row>
    <row r="658" spans="1:8" ht="15" x14ac:dyDescent="0.25">
      <c r="A658" s="651">
        <v>48053960200</v>
      </c>
      <c r="B658" s="652" t="s">
        <v>1338</v>
      </c>
      <c r="C658" s="652">
        <v>65972</v>
      </c>
      <c r="D658" s="652" t="s">
        <v>1310</v>
      </c>
      <c r="E658" s="652">
        <v>4.4000000000000004</v>
      </c>
      <c r="F658" s="652" t="s">
        <v>1303</v>
      </c>
      <c r="H658" s="10"/>
    </row>
    <row r="659" spans="1:8" ht="15" x14ac:dyDescent="0.25">
      <c r="A659" s="654">
        <v>48053960300</v>
      </c>
      <c r="B659" s="655" t="s">
        <v>1338</v>
      </c>
      <c r="C659" s="655">
        <v>57310</v>
      </c>
      <c r="D659" s="655" t="s">
        <v>1310</v>
      </c>
      <c r="E659" s="655">
        <v>17.7</v>
      </c>
      <c r="F659" s="655" t="s">
        <v>1303</v>
      </c>
      <c r="H659" s="10"/>
    </row>
    <row r="660" spans="1:8" ht="15" x14ac:dyDescent="0.25">
      <c r="A660" s="651">
        <v>48053960400</v>
      </c>
      <c r="B660" s="652" t="s">
        <v>1338</v>
      </c>
      <c r="C660" s="652">
        <v>56250</v>
      </c>
      <c r="D660" s="652" t="s">
        <v>1310</v>
      </c>
      <c r="E660" s="652">
        <v>13.8</v>
      </c>
      <c r="F660" s="652" t="s">
        <v>1303</v>
      </c>
      <c r="H660" s="10"/>
    </row>
    <row r="661" spans="1:8" ht="15" x14ac:dyDescent="0.25">
      <c r="A661" s="654">
        <v>48053960500</v>
      </c>
      <c r="B661" s="655" t="s">
        <v>1338</v>
      </c>
      <c r="C661" s="655">
        <v>53522</v>
      </c>
      <c r="D661" s="655" t="s">
        <v>1309</v>
      </c>
      <c r="E661" s="655">
        <v>11.9</v>
      </c>
      <c r="F661" s="655" t="s">
        <v>1303</v>
      </c>
      <c r="H661" s="10"/>
    </row>
    <row r="662" spans="1:8" ht="15" x14ac:dyDescent="0.25">
      <c r="A662" s="651">
        <v>48053960600</v>
      </c>
      <c r="B662" s="652" t="s">
        <v>1338</v>
      </c>
      <c r="C662" s="652">
        <v>83879</v>
      </c>
      <c r="D662" s="652" t="s">
        <v>1302</v>
      </c>
      <c r="E662" s="652">
        <v>8.1999999999999993</v>
      </c>
      <c r="F662" s="652" t="s">
        <v>1303</v>
      </c>
      <c r="H662" s="10"/>
    </row>
    <row r="663" spans="1:8" ht="15" x14ac:dyDescent="0.25">
      <c r="A663" s="654">
        <v>48053960700</v>
      </c>
      <c r="B663" s="655" t="s">
        <v>1338</v>
      </c>
      <c r="C663" s="655">
        <v>47097</v>
      </c>
      <c r="D663" s="655" t="s">
        <v>1309</v>
      </c>
      <c r="E663" s="655">
        <v>7.7</v>
      </c>
      <c r="F663" s="655" t="s">
        <v>1303</v>
      </c>
      <c r="H663" s="10"/>
    </row>
    <row r="664" spans="1:8" ht="15" x14ac:dyDescent="0.25">
      <c r="A664" s="651">
        <v>48053960800</v>
      </c>
      <c r="B664" s="652" t="s">
        <v>1338</v>
      </c>
      <c r="C664" s="652">
        <v>73036</v>
      </c>
      <c r="D664" s="652" t="s">
        <v>1302</v>
      </c>
      <c r="E664" s="652">
        <v>10.6</v>
      </c>
      <c r="F664" s="652" t="s">
        <v>1303</v>
      </c>
      <c r="H664" s="10"/>
    </row>
    <row r="665" spans="1:8" ht="15" x14ac:dyDescent="0.25">
      <c r="A665" s="654">
        <v>48055960101</v>
      </c>
      <c r="B665" s="655" t="s">
        <v>1339</v>
      </c>
      <c r="C665" s="655">
        <v>51472</v>
      </c>
      <c r="D665" s="655" t="s">
        <v>1309</v>
      </c>
      <c r="E665" s="655">
        <v>13.3</v>
      </c>
      <c r="F665" s="655" t="s">
        <v>1303</v>
      </c>
      <c r="H665" s="10"/>
    </row>
    <row r="666" spans="1:8" ht="15" x14ac:dyDescent="0.25">
      <c r="A666" s="651">
        <v>48055960102</v>
      </c>
      <c r="B666" s="652" t="s">
        <v>1339</v>
      </c>
      <c r="C666" s="652">
        <v>44714</v>
      </c>
      <c r="D666" s="652" t="s">
        <v>1309</v>
      </c>
      <c r="E666" s="652">
        <v>13</v>
      </c>
      <c r="F666" s="652" t="s">
        <v>1303</v>
      </c>
      <c r="H666" s="10"/>
    </row>
    <row r="667" spans="1:8" ht="15" x14ac:dyDescent="0.25">
      <c r="A667" s="654">
        <v>48055960200</v>
      </c>
      <c r="B667" s="655" t="s">
        <v>1339</v>
      </c>
      <c r="C667" s="655">
        <v>52429</v>
      </c>
      <c r="D667" s="655" t="s">
        <v>1309</v>
      </c>
      <c r="E667" s="655">
        <v>21.7</v>
      </c>
      <c r="F667" s="655" t="s">
        <v>1307</v>
      </c>
      <c r="H667" s="10"/>
    </row>
    <row r="668" spans="1:8" ht="15" x14ac:dyDescent="0.25">
      <c r="A668" s="651">
        <v>48055960300</v>
      </c>
      <c r="B668" s="652" t="s">
        <v>1339</v>
      </c>
      <c r="C668" s="652">
        <v>61824</v>
      </c>
      <c r="D668" s="652" t="s">
        <v>1310</v>
      </c>
      <c r="E668" s="652">
        <v>5.2</v>
      </c>
      <c r="F668" s="652" t="s">
        <v>1303</v>
      </c>
      <c r="H668" s="10"/>
    </row>
    <row r="669" spans="1:8" ht="15" x14ac:dyDescent="0.25">
      <c r="A669" s="654">
        <v>48055960400</v>
      </c>
      <c r="B669" s="655" t="s">
        <v>1339</v>
      </c>
      <c r="C669" s="655">
        <v>51857</v>
      </c>
      <c r="D669" s="655" t="s">
        <v>1309</v>
      </c>
      <c r="E669" s="655">
        <v>13.5</v>
      </c>
      <c r="F669" s="655" t="s">
        <v>1303</v>
      </c>
      <c r="H669" s="10"/>
    </row>
    <row r="670" spans="1:8" ht="15" x14ac:dyDescent="0.25">
      <c r="A670" s="651">
        <v>48055960500</v>
      </c>
      <c r="B670" s="652" t="s">
        <v>1339</v>
      </c>
      <c r="C670" s="652">
        <v>50882</v>
      </c>
      <c r="D670" s="652" t="s">
        <v>1309</v>
      </c>
      <c r="E670" s="652">
        <v>27.3</v>
      </c>
      <c r="F670" s="652" t="s">
        <v>1307</v>
      </c>
      <c r="H670" s="10"/>
    </row>
    <row r="671" spans="1:8" ht="15" x14ac:dyDescent="0.25">
      <c r="A671" s="654">
        <v>48055960600</v>
      </c>
      <c r="B671" s="655" t="s">
        <v>1339</v>
      </c>
      <c r="C671" s="655">
        <v>70260</v>
      </c>
      <c r="D671" s="655" t="s">
        <v>1302</v>
      </c>
      <c r="E671" s="655">
        <v>4</v>
      </c>
      <c r="F671" s="655" t="s">
        <v>1303</v>
      </c>
      <c r="H671" s="10"/>
    </row>
    <row r="672" spans="1:8" ht="15" x14ac:dyDescent="0.25">
      <c r="A672" s="651">
        <v>48055960700</v>
      </c>
      <c r="B672" s="652" t="s">
        <v>1339</v>
      </c>
      <c r="C672" s="652">
        <v>46125</v>
      </c>
      <c r="D672" s="652" t="s">
        <v>1309</v>
      </c>
      <c r="E672" s="652">
        <v>29.6</v>
      </c>
      <c r="F672" s="652" t="s">
        <v>1307</v>
      </c>
      <c r="H672" s="10"/>
    </row>
    <row r="673" spans="1:8" ht="15" x14ac:dyDescent="0.25">
      <c r="A673" s="654">
        <v>48057000100</v>
      </c>
      <c r="B673" s="655" t="s">
        <v>1340</v>
      </c>
      <c r="C673" s="655">
        <v>64667</v>
      </c>
      <c r="D673" s="655" t="s">
        <v>1306</v>
      </c>
      <c r="E673" s="655">
        <v>9.1999999999999993</v>
      </c>
      <c r="F673" s="655" t="s">
        <v>1303</v>
      </c>
      <c r="H673" s="10"/>
    </row>
    <row r="674" spans="1:8" ht="15" x14ac:dyDescent="0.25">
      <c r="A674" s="651">
        <v>48057000200</v>
      </c>
      <c r="B674" s="652" t="s">
        <v>1340</v>
      </c>
      <c r="C674" s="652">
        <v>41737</v>
      </c>
      <c r="D674" s="652" t="s">
        <v>1310</v>
      </c>
      <c r="E674" s="652">
        <v>23.2</v>
      </c>
      <c r="F674" s="652" t="s">
        <v>1307</v>
      </c>
      <c r="H674" s="10"/>
    </row>
    <row r="675" spans="1:8" ht="15" x14ac:dyDescent="0.25">
      <c r="A675" s="654">
        <v>48057000300</v>
      </c>
      <c r="B675" s="655" t="s">
        <v>1340</v>
      </c>
      <c r="C675" s="655">
        <v>56161</v>
      </c>
      <c r="D675" s="655" t="s">
        <v>1302</v>
      </c>
      <c r="E675" s="655">
        <v>6.8</v>
      </c>
      <c r="F675" s="655" t="s">
        <v>1303</v>
      </c>
      <c r="H675" s="10"/>
    </row>
    <row r="676" spans="1:8" ht="15" x14ac:dyDescent="0.25">
      <c r="A676" s="651">
        <v>48057000400</v>
      </c>
      <c r="B676" s="652" t="s">
        <v>1340</v>
      </c>
      <c r="C676" s="652">
        <v>66515</v>
      </c>
      <c r="D676" s="652" t="s">
        <v>1306</v>
      </c>
      <c r="E676" s="652">
        <v>9.5</v>
      </c>
      <c r="F676" s="652" t="s">
        <v>1303</v>
      </c>
      <c r="H676" s="10"/>
    </row>
    <row r="677" spans="1:8" ht="15" x14ac:dyDescent="0.25">
      <c r="A677" s="654">
        <v>48057000500</v>
      </c>
      <c r="B677" s="655" t="s">
        <v>1340</v>
      </c>
      <c r="C677" s="655">
        <v>44160</v>
      </c>
      <c r="D677" s="655" t="s">
        <v>1310</v>
      </c>
      <c r="E677" s="655">
        <v>22.4</v>
      </c>
      <c r="F677" s="655" t="s">
        <v>1307</v>
      </c>
      <c r="H677" s="10"/>
    </row>
    <row r="678" spans="1:8" ht="15" x14ac:dyDescent="0.25">
      <c r="A678" s="651">
        <v>48057990000</v>
      </c>
      <c r="B678" s="652" t="s">
        <v>1340</v>
      </c>
      <c r="C678" s="652" t="s">
        <v>1314</v>
      </c>
      <c r="D678" s="652" t="s">
        <v>1315</v>
      </c>
      <c r="E678" s="652" t="s">
        <v>1314</v>
      </c>
      <c r="F678" s="652" t="s">
        <v>1307</v>
      </c>
      <c r="H678" s="10"/>
    </row>
    <row r="679" spans="1:8" ht="15" x14ac:dyDescent="0.25">
      <c r="A679" s="654">
        <v>48059030101</v>
      </c>
      <c r="B679" s="655" t="s">
        <v>1341</v>
      </c>
      <c r="C679" s="655">
        <v>49329</v>
      </c>
      <c r="D679" s="655" t="s">
        <v>1302</v>
      </c>
      <c r="E679" s="655">
        <v>16.3</v>
      </c>
      <c r="F679" s="655" t="s">
        <v>1303</v>
      </c>
      <c r="H679" s="10"/>
    </row>
    <row r="680" spans="1:8" ht="15" x14ac:dyDescent="0.25">
      <c r="A680" s="651">
        <v>48059030102</v>
      </c>
      <c r="B680" s="652" t="s">
        <v>1341</v>
      </c>
      <c r="C680" s="652">
        <v>48281</v>
      </c>
      <c r="D680" s="652" t="s">
        <v>1302</v>
      </c>
      <c r="E680" s="652">
        <v>11.5</v>
      </c>
      <c r="F680" s="652" t="s">
        <v>1303</v>
      </c>
      <c r="H680" s="10"/>
    </row>
    <row r="681" spans="1:8" ht="15" x14ac:dyDescent="0.25">
      <c r="A681" s="654">
        <v>48059030200</v>
      </c>
      <c r="B681" s="655" t="s">
        <v>1341</v>
      </c>
      <c r="C681" s="655">
        <v>39353</v>
      </c>
      <c r="D681" s="655" t="s">
        <v>1310</v>
      </c>
      <c r="E681" s="655">
        <v>14.4</v>
      </c>
      <c r="F681" s="655" t="s">
        <v>1303</v>
      </c>
      <c r="H681" s="10"/>
    </row>
    <row r="682" spans="1:8" ht="15" x14ac:dyDescent="0.25">
      <c r="A682" s="651">
        <v>48061010100</v>
      </c>
      <c r="B682" s="652" t="s">
        <v>1342</v>
      </c>
      <c r="C682" s="652">
        <v>37153</v>
      </c>
      <c r="D682" s="652" t="s">
        <v>1302</v>
      </c>
      <c r="E682" s="652">
        <v>27.1</v>
      </c>
      <c r="F682" s="652" t="s">
        <v>1303</v>
      </c>
      <c r="H682" s="10"/>
    </row>
    <row r="683" spans="1:8" ht="15" x14ac:dyDescent="0.25">
      <c r="A683" s="654">
        <v>48061010201</v>
      </c>
      <c r="B683" s="655" t="s">
        <v>1342</v>
      </c>
      <c r="C683" s="655">
        <v>39618</v>
      </c>
      <c r="D683" s="655" t="s">
        <v>1302</v>
      </c>
      <c r="E683" s="655">
        <v>24.2</v>
      </c>
      <c r="F683" s="655" t="s">
        <v>1303</v>
      </c>
      <c r="H683" s="10"/>
    </row>
    <row r="684" spans="1:8" ht="15" x14ac:dyDescent="0.25">
      <c r="A684" s="651">
        <v>48061010203</v>
      </c>
      <c r="B684" s="652" t="s">
        <v>1342</v>
      </c>
      <c r="C684" s="652">
        <v>50188</v>
      </c>
      <c r="D684" s="652" t="s">
        <v>1306</v>
      </c>
      <c r="E684" s="652">
        <v>29.3</v>
      </c>
      <c r="F684" s="652" t="s">
        <v>1303</v>
      </c>
      <c r="H684" s="10"/>
    </row>
    <row r="685" spans="1:8" ht="15" x14ac:dyDescent="0.25">
      <c r="A685" s="654">
        <v>48061010301</v>
      </c>
      <c r="B685" s="655" t="s">
        <v>1342</v>
      </c>
      <c r="C685" s="655">
        <v>32429</v>
      </c>
      <c r="D685" s="655" t="s">
        <v>1310</v>
      </c>
      <c r="E685" s="655">
        <v>26.5</v>
      </c>
      <c r="F685" s="655" t="s">
        <v>1303</v>
      </c>
      <c r="H685" s="10"/>
    </row>
    <row r="686" spans="1:8" ht="15" x14ac:dyDescent="0.25">
      <c r="A686" s="651">
        <v>48061010302</v>
      </c>
      <c r="B686" s="652" t="s">
        <v>1342</v>
      </c>
      <c r="C686" s="652">
        <v>49475</v>
      </c>
      <c r="D686" s="652" t="s">
        <v>1306</v>
      </c>
      <c r="E686" s="652">
        <v>17</v>
      </c>
      <c r="F686" s="652" t="s">
        <v>1303</v>
      </c>
      <c r="H686" s="10"/>
    </row>
    <row r="687" spans="1:8" ht="15" x14ac:dyDescent="0.25">
      <c r="A687" s="654">
        <v>48061010401</v>
      </c>
      <c r="B687" s="655" t="s">
        <v>1342</v>
      </c>
      <c r="C687" s="655">
        <v>46884</v>
      </c>
      <c r="D687" s="655" t="s">
        <v>1306</v>
      </c>
      <c r="E687" s="655">
        <v>25.9</v>
      </c>
      <c r="F687" s="655" t="s">
        <v>1303</v>
      </c>
      <c r="H687" s="10"/>
    </row>
    <row r="688" spans="1:8" ht="15" x14ac:dyDescent="0.25">
      <c r="A688" s="651">
        <v>48061010402</v>
      </c>
      <c r="B688" s="652" t="s">
        <v>1342</v>
      </c>
      <c r="C688" s="652">
        <v>48750</v>
      </c>
      <c r="D688" s="652" t="s">
        <v>1306</v>
      </c>
      <c r="E688" s="652">
        <v>27.8</v>
      </c>
      <c r="F688" s="652" t="s">
        <v>1303</v>
      </c>
      <c r="H688" s="10"/>
    </row>
    <row r="689" spans="1:8" ht="15" x14ac:dyDescent="0.25">
      <c r="A689" s="654">
        <v>48061010500</v>
      </c>
      <c r="B689" s="655" t="s">
        <v>1342</v>
      </c>
      <c r="C689" s="655">
        <v>26458</v>
      </c>
      <c r="D689" s="655" t="s">
        <v>1309</v>
      </c>
      <c r="E689" s="655">
        <v>38.200000000000003</v>
      </c>
      <c r="F689" s="655" t="s">
        <v>1307</v>
      </c>
      <c r="H689" s="10"/>
    </row>
    <row r="690" spans="1:8" ht="15" x14ac:dyDescent="0.25">
      <c r="A690" s="651">
        <v>48061010601</v>
      </c>
      <c r="B690" s="652" t="s">
        <v>1342</v>
      </c>
      <c r="C690" s="652">
        <v>32371</v>
      </c>
      <c r="D690" s="652" t="s">
        <v>1310</v>
      </c>
      <c r="E690" s="652">
        <v>34.6</v>
      </c>
      <c r="F690" s="652" t="s">
        <v>1307</v>
      </c>
      <c r="H690" s="10"/>
    </row>
    <row r="691" spans="1:8" ht="15" x14ac:dyDescent="0.25">
      <c r="A691" s="654">
        <v>48061010602</v>
      </c>
      <c r="B691" s="655" t="s">
        <v>1342</v>
      </c>
      <c r="C691" s="655">
        <v>64250</v>
      </c>
      <c r="D691" s="655" t="s">
        <v>1306</v>
      </c>
      <c r="E691" s="655">
        <v>15.9</v>
      </c>
      <c r="F691" s="655" t="s">
        <v>1303</v>
      </c>
      <c r="H691" s="10"/>
    </row>
    <row r="692" spans="1:8" ht="15" x14ac:dyDescent="0.25">
      <c r="A692" s="651">
        <v>48061010700</v>
      </c>
      <c r="B692" s="652" t="s">
        <v>1342</v>
      </c>
      <c r="C692" s="652">
        <v>39861</v>
      </c>
      <c r="D692" s="652" t="s">
        <v>1302</v>
      </c>
      <c r="E692" s="652">
        <v>26.5</v>
      </c>
      <c r="F692" s="652" t="s">
        <v>1303</v>
      </c>
      <c r="H692" s="10"/>
    </row>
    <row r="693" spans="1:8" ht="15" x14ac:dyDescent="0.25">
      <c r="A693" s="654">
        <v>48061010800</v>
      </c>
      <c r="B693" s="655" t="s">
        <v>1342</v>
      </c>
      <c r="C693" s="655">
        <v>32020</v>
      </c>
      <c r="D693" s="655" t="s">
        <v>1310</v>
      </c>
      <c r="E693" s="655">
        <v>43.8</v>
      </c>
      <c r="F693" s="655" t="s">
        <v>1307</v>
      </c>
      <c r="H693" s="10"/>
    </row>
    <row r="694" spans="1:8" ht="15" x14ac:dyDescent="0.25">
      <c r="A694" s="651">
        <v>48061010900</v>
      </c>
      <c r="B694" s="652" t="s">
        <v>1342</v>
      </c>
      <c r="C694" s="652">
        <v>21944</v>
      </c>
      <c r="D694" s="652" t="s">
        <v>1309</v>
      </c>
      <c r="E694" s="652">
        <v>43</v>
      </c>
      <c r="F694" s="652" t="s">
        <v>1307</v>
      </c>
      <c r="H694" s="10"/>
    </row>
    <row r="695" spans="1:8" ht="15" x14ac:dyDescent="0.25">
      <c r="A695" s="654">
        <v>48061011000</v>
      </c>
      <c r="B695" s="655" t="s">
        <v>1342</v>
      </c>
      <c r="C695" s="655">
        <v>23045</v>
      </c>
      <c r="D695" s="655" t="s">
        <v>1309</v>
      </c>
      <c r="E695" s="655">
        <v>46.3</v>
      </c>
      <c r="F695" s="655" t="s">
        <v>1307</v>
      </c>
      <c r="H695" s="10"/>
    </row>
    <row r="696" spans="1:8" ht="15" x14ac:dyDescent="0.25">
      <c r="A696" s="651">
        <v>48061011100</v>
      </c>
      <c r="B696" s="652" t="s">
        <v>1342</v>
      </c>
      <c r="C696" s="652">
        <v>23886</v>
      </c>
      <c r="D696" s="652" t="s">
        <v>1309</v>
      </c>
      <c r="E696" s="652">
        <v>39.1</v>
      </c>
      <c r="F696" s="652" t="s">
        <v>1307</v>
      </c>
      <c r="H696" s="10"/>
    </row>
    <row r="697" spans="1:8" ht="15" x14ac:dyDescent="0.25">
      <c r="A697" s="654">
        <v>48061011200</v>
      </c>
      <c r="B697" s="655" t="s">
        <v>1342</v>
      </c>
      <c r="C697" s="655">
        <v>26316</v>
      </c>
      <c r="D697" s="655" t="s">
        <v>1309</v>
      </c>
      <c r="E697" s="655">
        <v>35.5</v>
      </c>
      <c r="F697" s="655" t="s">
        <v>1307</v>
      </c>
      <c r="H697" s="10"/>
    </row>
    <row r="698" spans="1:8" ht="15" x14ac:dyDescent="0.25">
      <c r="A698" s="651">
        <v>48061011301</v>
      </c>
      <c r="B698" s="652" t="s">
        <v>1342</v>
      </c>
      <c r="C698" s="652">
        <v>48398</v>
      </c>
      <c r="D698" s="652" t="s">
        <v>1306</v>
      </c>
      <c r="E698" s="652">
        <v>21.6</v>
      </c>
      <c r="F698" s="652" t="s">
        <v>1303</v>
      </c>
      <c r="H698" s="10"/>
    </row>
    <row r="699" spans="1:8" ht="15" x14ac:dyDescent="0.25">
      <c r="A699" s="654">
        <v>48061011302</v>
      </c>
      <c r="B699" s="655" t="s">
        <v>1342</v>
      </c>
      <c r="C699" s="655">
        <v>73607</v>
      </c>
      <c r="D699" s="655" t="s">
        <v>1306</v>
      </c>
      <c r="E699" s="655">
        <v>7.9</v>
      </c>
      <c r="F699" s="655" t="s">
        <v>1303</v>
      </c>
      <c r="H699" s="10"/>
    </row>
    <row r="700" spans="1:8" ht="15" x14ac:dyDescent="0.25">
      <c r="A700" s="651">
        <v>48061011400</v>
      </c>
      <c r="B700" s="652" t="s">
        <v>1342</v>
      </c>
      <c r="C700" s="652">
        <v>43750</v>
      </c>
      <c r="D700" s="652" t="s">
        <v>1302</v>
      </c>
      <c r="E700" s="652">
        <v>19.8</v>
      </c>
      <c r="F700" s="652" t="s">
        <v>1303</v>
      </c>
      <c r="H700" s="10"/>
    </row>
    <row r="701" spans="1:8" ht="15" x14ac:dyDescent="0.25">
      <c r="A701" s="654">
        <v>48061011500</v>
      </c>
      <c r="B701" s="655" t="s">
        <v>1342</v>
      </c>
      <c r="C701" s="655">
        <v>27284</v>
      </c>
      <c r="D701" s="655" t="s">
        <v>1309</v>
      </c>
      <c r="E701" s="655">
        <v>41.5</v>
      </c>
      <c r="F701" s="655" t="s">
        <v>1307</v>
      </c>
      <c r="H701" s="10"/>
    </row>
    <row r="702" spans="1:8" ht="15" x14ac:dyDescent="0.25">
      <c r="A702" s="651">
        <v>48061011600</v>
      </c>
      <c r="B702" s="652" t="s">
        <v>1342</v>
      </c>
      <c r="C702" s="652">
        <v>22798</v>
      </c>
      <c r="D702" s="652" t="s">
        <v>1309</v>
      </c>
      <c r="E702" s="652">
        <v>41.7</v>
      </c>
      <c r="F702" s="652" t="s">
        <v>1307</v>
      </c>
      <c r="H702" s="10"/>
    </row>
    <row r="703" spans="1:8" ht="15" x14ac:dyDescent="0.25">
      <c r="A703" s="654">
        <v>48061011700</v>
      </c>
      <c r="B703" s="655" t="s">
        <v>1342</v>
      </c>
      <c r="C703" s="655">
        <v>29390</v>
      </c>
      <c r="D703" s="655" t="s">
        <v>1310</v>
      </c>
      <c r="E703" s="655">
        <v>41.7</v>
      </c>
      <c r="F703" s="655" t="s">
        <v>1307</v>
      </c>
      <c r="H703" s="10"/>
    </row>
    <row r="704" spans="1:8" ht="15" x14ac:dyDescent="0.25">
      <c r="A704" s="651">
        <v>48061011801</v>
      </c>
      <c r="B704" s="652" t="s">
        <v>1342</v>
      </c>
      <c r="C704" s="652">
        <v>35136</v>
      </c>
      <c r="D704" s="652" t="s">
        <v>1302</v>
      </c>
      <c r="E704" s="652">
        <v>35.5</v>
      </c>
      <c r="F704" s="652" t="s">
        <v>1307</v>
      </c>
      <c r="H704" s="10"/>
    </row>
    <row r="705" spans="1:8" ht="15" x14ac:dyDescent="0.25">
      <c r="A705" s="654">
        <v>48061011802</v>
      </c>
      <c r="B705" s="655" t="s">
        <v>1342</v>
      </c>
      <c r="C705" s="655">
        <v>28854</v>
      </c>
      <c r="D705" s="655" t="s">
        <v>1310</v>
      </c>
      <c r="E705" s="655">
        <v>41.7</v>
      </c>
      <c r="F705" s="655" t="s">
        <v>1307</v>
      </c>
      <c r="H705" s="10"/>
    </row>
    <row r="706" spans="1:8" ht="15" x14ac:dyDescent="0.25">
      <c r="A706" s="651">
        <v>48061011901</v>
      </c>
      <c r="B706" s="652" t="s">
        <v>1342</v>
      </c>
      <c r="C706" s="652">
        <v>34813</v>
      </c>
      <c r="D706" s="652" t="s">
        <v>1302</v>
      </c>
      <c r="E706" s="652">
        <v>27.5</v>
      </c>
      <c r="F706" s="652" t="s">
        <v>1303</v>
      </c>
      <c r="H706" s="10"/>
    </row>
    <row r="707" spans="1:8" ht="15" x14ac:dyDescent="0.25">
      <c r="A707" s="654">
        <v>48061011902</v>
      </c>
      <c r="B707" s="655" t="s">
        <v>1342</v>
      </c>
      <c r="C707" s="655">
        <v>40644</v>
      </c>
      <c r="D707" s="655" t="s">
        <v>1302</v>
      </c>
      <c r="E707" s="655">
        <v>26.1</v>
      </c>
      <c r="F707" s="655" t="s">
        <v>1303</v>
      </c>
      <c r="H707" s="10"/>
    </row>
    <row r="708" spans="1:8" ht="15" x14ac:dyDescent="0.25">
      <c r="A708" s="651">
        <v>48061011903</v>
      </c>
      <c r="B708" s="652" t="s">
        <v>1342</v>
      </c>
      <c r="C708" s="652">
        <v>32989</v>
      </c>
      <c r="D708" s="652" t="s">
        <v>1310</v>
      </c>
      <c r="E708" s="652">
        <v>34.200000000000003</v>
      </c>
      <c r="F708" s="652" t="s">
        <v>1307</v>
      </c>
      <c r="H708" s="10"/>
    </row>
    <row r="709" spans="1:8" ht="15" x14ac:dyDescent="0.25">
      <c r="A709" s="654">
        <v>48061012001</v>
      </c>
      <c r="B709" s="655" t="s">
        <v>1342</v>
      </c>
      <c r="C709" s="655">
        <v>49447</v>
      </c>
      <c r="D709" s="655" t="s">
        <v>1306</v>
      </c>
      <c r="E709" s="655">
        <v>16.2</v>
      </c>
      <c r="F709" s="655" t="s">
        <v>1303</v>
      </c>
      <c r="H709" s="10"/>
    </row>
    <row r="710" spans="1:8" ht="15" x14ac:dyDescent="0.25">
      <c r="A710" s="651">
        <v>48061012002</v>
      </c>
      <c r="B710" s="652" t="s">
        <v>1342</v>
      </c>
      <c r="C710" s="652">
        <v>57861</v>
      </c>
      <c r="D710" s="652" t="s">
        <v>1306</v>
      </c>
      <c r="E710" s="652">
        <v>20.8</v>
      </c>
      <c r="F710" s="652" t="s">
        <v>1303</v>
      </c>
      <c r="H710" s="10"/>
    </row>
    <row r="711" spans="1:8" ht="15" x14ac:dyDescent="0.25">
      <c r="A711" s="654">
        <v>48061012101</v>
      </c>
      <c r="B711" s="655" t="s">
        <v>1342</v>
      </c>
      <c r="C711" s="655">
        <v>50444</v>
      </c>
      <c r="D711" s="655" t="s">
        <v>1306</v>
      </c>
      <c r="E711" s="655">
        <v>17.100000000000001</v>
      </c>
      <c r="F711" s="655" t="s">
        <v>1303</v>
      </c>
      <c r="H711" s="10"/>
    </row>
    <row r="712" spans="1:8" ht="15" x14ac:dyDescent="0.25">
      <c r="A712" s="651">
        <v>48061012102</v>
      </c>
      <c r="B712" s="652" t="s">
        <v>1342</v>
      </c>
      <c r="C712" s="652">
        <v>24347</v>
      </c>
      <c r="D712" s="652" t="s">
        <v>1309</v>
      </c>
      <c r="E712" s="652">
        <v>41.7</v>
      </c>
      <c r="F712" s="652" t="s">
        <v>1307</v>
      </c>
      <c r="H712" s="10"/>
    </row>
    <row r="713" spans="1:8" ht="15" x14ac:dyDescent="0.25">
      <c r="A713" s="654">
        <v>48061012200</v>
      </c>
      <c r="B713" s="655" t="s">
        <v>1342</v>
      </c>
      <c r="C713" s="655">
        <v>31734</v>
      </c>
      <c r="D713" s="655" t="s">
        <v>1310</v>
      </c>
      <c r="E713" s="655">
        <v>28.4</v>
      </c>
      <c r="F713" s="655" t="s">
        <v>1303</v>
      </c>
      <c r="H713" s="10"/>
    </row>
    <row r="714" spans="1:8" ht="15" x14ac:dyDescent="0.25">
      <c r="A714" s="651">
        <v>48061012301</v>
      </c>
      <c r="B714" s="652" t="s">
        <v>1342</v>
      </c>
      <c r="C714" s="652">
        <v>55446</v>
      </c>
      <c r="D714" s="652" t="s">
        <v>1306</v>
      </c>
      <c r="E714" s="652">
        <v>22.7</v>
      </c>
      <c r="F714" s="652" t="s">
        <v>1303</v>
      </c>
      <c r="H714" s="10"/>
    </row>
    <row r="715" spans="1:8" ht="15" x14ac:dyDescent="0.25">
      <c r="A715" s="654">
        <v>48061012304</v>
      </c>
      <c r="B715" s="655" t="s">
        <v>1342</v>
      </c>
      <c r="C715" s="655">
        <v>32212</v>
      </c>
      <c r="D715" s="655" t="s">
        <v>1310</v>
      </c>
      <c r="E715" s="655">
        <v>27.7</v>
      </c>
      <c r="F715" s="655" t="s">
        <v>1303</v>
      </c>
      <c r="H715" s="10"/>
    </row>
    <row r="716" spans="1:8" ht="15" x14ac:dyDescent="0.25">
      <c r="A716" s="651">
        <v>48061012305</v>
      </c>
      <c r="B716" s="652" t="s">
        <v>1342</v>
      </c>
      <c r="C716" s="652">
        <v>42448</v>
      </c>
      <c r="D716" s="652" t="s">
        <v>1302</v>
      </c>
      <c r="E716" s="652">
        <v>9</v>
      </c>
      <c r="F716" s="652" t="s">
        <v>1303</v>
      </c>
      <c r="H716" s="10"/>
    </row>
    <row r="717" spans="1:8" ht="15" x14ac:dyDescent="0.25">
      <c r="A717" s="654">
        <v>48061012401</v>
      </c>
      <c r="B717" s="655" t="s">
        <v>1342</v>
      </c>
      <c r="C717" s="655">
        <v>41885</v>
      </c>
      <c r="D717" s="655" t="s">
        <v>1302</v>
      </c>
      <c r="E717" s="655">
        <v>29.9</v>
      </c>
      <c r="F717" s="655" t="s">
        <v>1303</v>
      </c>
      <c r="H717" s="10"/>
    </row>
    <row r="718" spans="1:8" ht="15" x14ac:dyDescent="0.25">
      <c r="A718" s="651">
        <v>48061012402</v>
      </c>
      <c r="B718" s="652" t="s">
        <v>1342</v>
      </c>
      <c r="C718" s="652">
        <v>51221</v>
      </c>
      <c r="D718" s="652" t="s">
        <v>1306</v>
      </c>
      <c r="E718" s="652">
        <v>30.7</v>
      </c>
      <c r="F718" s="652" t="s">
        <v>1303</v>
      </c>
      <c r="H718" s="10"/>
    </row>
    <row r="719" spans="1:8" ht="15" x14ac:dyDescent="0.25">
      <c r="A719" s="654">
        <v>48061012504</v>
      </c>
      <c r="B719" s="655" t="s">
        <v>1342</v>
      </c>
      <c r="C719" s="655">
        <v>52127</v>
      </c>
      <c r="D719" s="655" t="s">
        <v>1306</v>
      </c>
      <c r="E719" s="655">
        <v>21</v>
      </c>
      <c r="F719" s="655" t="s">
        <v>1303</v>
      </c>
      <c r="H719" s="10"/>
    </row>
    <row r="720" spans="1:8" ht="15" x14ac:dyDescent="0.25">
      <c r="A720" s="651">
        <v>48061012505</v>
      </c>
      <c r="B720" s="652" t="s">
        <v>1342</v>
      </c>
      <c r="C720" s="652">
        <v>48407</v>
      </c>
      <c r="D720" s="652" t="s">
        <v>1306</v>
      </c>
      <c r="E720" s="652">
        <v>28.7</v>
      </c>
      <c r="F720" s="652" t="s">
        <v>1303</v>
      </c>
      <c r="H720" s="10"/>
    </row>
    <row r="721" spans="1:8" ht="15" x14ac:dyDescent="0.25">
      <c r="A721" s="654">
        <v>48061012506</v>
      </c>
      <c r="B721" s="655" t="s">
        <v>1342</v>
      </c>
      <c r="C721" s="655">
        <v>54657</v>
      </c>
      <c r="D721" s="655" t="s">
        <v>1306</v>
      </c>
      <c r="E721" s="655">
        <v>18.5</v>
      </c>
      <c r="F721" s="655" t="s">
        <v>1303</v>
      </c>
      <c r="H721" s="10"/>
    </row>
    <row r="722" spans="1:8" ht="15" x14ac:dyDescent="0.25">
      <c r="A722" s="651">
        <v>48061012507</v>
      </c>
      <c r="B722" s="652" t="s">
        <v>1342</v>
      </c>
      <c r="C722" s="652">
        <v>34429</v>
      </c>
      <c r="D722" s="652" t="s">
        <v>1302</v>
      </c>
      <c r="E722" s="652">
        <v>32.700000000000003</v>
      </c>
      <c r="F722" s="652" t="s">
        <v>1307</v>
      </c>
      <c r="H722" s="10"/>
    </row>
    <row r="723" spans="1:8" ht="15" x14ac:dyDescent="0.25">
      <c r="A723" s="654">
        <v>48061012508</v>
      </c>
      <c r="B723" s="655" t="s">
        <v>1342</v>
      </c>
      <c r="C723" s="655">
        <v>38155</v>
      </c>
      <c r="D723" s="655" t="s">
        <v>1302</v>
      </c>
      <c r="E723" s="655">
        <v>31.9</v>
      </c>
      <c r="F723" s="655" t="s">
        <v>1307</v>
      </c>
      <c r="H723" s="10"/>
    </row>
    <row r="724" spans="1:8" ht="15" x14ac:dyDescent="0.25">
      <c r="A724" s="651">
        <v>48061012607</v>
      </c>
      <c r="B724" s="652" t="s">
        <v>1342</v>
      </c>
      <c r="C724" s="652">
        <v>31359</v>
      </c>
      <c r="D724" s="652" t="s">
        <v>1310</v>
      </c>
      <c r="E724" s="652">
        <v>31.4</v>
      </c>
      <c r="F724" s="652" t="s">
        <v>1303</v>
      </c>
      <c r="H724" s="10"/>
    </row>
    <row r="725" spans="1:8" ht="15" x14ac:dyDescent="0.25">
      <c r="A725" s="654">
        <v>48061012608</v>
      </c>
      <c r="B725" s="655" t="s">
        <v>1342</v>
      </c>
      <c r="C725" s="655">
        <v>36129</v>
      </c>
      <c r="D725" s="655" t="s">
        <v>1302</v>
      </c>
      <c r="E725" s="655">
        <v>22.2</v>
      </c>
      <c r="F725" s="655" t="s">
        <v>1303</v>
      </c>
      <c r="H725" s="10"/>
    </row>
    <row r="726" spans="1:8" ht="15" x14ac:dyDescent="0.25">
      <c r="A726" s="651">
        <v>48061012609</v>
      </c>
      <c r="B726" s="652" t="s">
        <v>1342</v>
      </c>
      <c r="C726" s="652">
        <v>30397</v>
      </c>
      <c r="D726" s="652" t="s">
        <v>1310</v>
      </c>
      <c r="E726" s="652">
        <v>42.7</v>
      </c>
      <c r="F726" s="652" t="s">
        <v>1307</v>
      </c>
      <c r="H726" s="10"/>
    </row>
    <row r="727" spans="1:8" ht="15" x14ac:dyDescent="0.25">
      <c r="A727" s="654">
        <v>48061012612</v>
      </c>
      <c r="B727" s="655" t="s">
        <v>1342</v>
      </c>
      <c r="C727" s="655">
        <v>66202</v>
      </c>
      <c r="D727" s="655" t="s">
        <v>1306</v>
      </c>
      <c r="E727" s="655">
        <v>10.5</v>
      </c>
      <c r="F727" s="655" t="s">
        <v>1303</v>
      </c>
      <c r="H727" s="10"/>
    </row>
    <row r="728" spans="1:8" ht="15" x14ac:dyDescent="0.25">
      <c r="A728" s="651">
        <v>48061012613</v>
      </c>
      <c r="B728" s="652" t="s">
        <v>1342</v>
      </c>
      <c r="C728" s="652">
        <v>65435</v>
      </c>
      <c r="D728" s="652" t="s">
        <v>1306</v>
      </c>
      <c r="E728" s="652">
        <v>13.4</v>
      </c>
      <c r="F728" s="652" t="s">
        <v>1303</v>
      </c>
      <c r="H728" s="10"/>
    </row>
    <row r="729" spans="1:8" ht="15" x14ac:dyDescent="0.25">
      <c r="A729" s="654">
        <v>48061012700</v>
      </c>
      <c r="B729" s="655" t="s">
        <v>1342</v>
      </c>
      <c r="C729" s="655">
        <v>32608</v>
      </c>
      <c r="D729" s="655" t="s">
        <v>1310</v>
      </c>
      <c r="E729" s="655">
        <v>34.5</v>
      </c>
      <c r="F729" s="655" t="s">
        <v>1307</v>
      </c>
      <c r="H729" s="10"/>
    </row>
    <row r="730" spans="1:8" ht="15" x14ac:dyDescent="0.25">
      <c r="A730" s="651">
        <v>48061012800</v>
      </c>
      <c r="B730" s="652" t="s">
        <v>1342</v>
      </c>
      <c r="C730" s="652">
        <v>35686</v>
      </c>
      <c r="D730" s="652" t="s">
        <v>1302</v>
      </c>
      <c r="E730" s="652">
        <v>18.600000000000001</v>
      </c>
      <c r="F730" s="652" t="s">
        <v>1303</v>
      </c>
      <c r="H730" s="10"/>
    </row>
    <row r="731" spans="1:8" ht="15" x14ac:dyDescent="0.25">
      <c r="A731" s="654">
        <v>48061012900</v>
      </c>
      <c r="B731" s="655" t="s">
        <v>1342</v>
      </c>
      <c r="C731" s="655">
        <v>34022</v>
      </c>
      <c r="D731" s="655" t="s">
        <v>1302</v>
      </c>
      <c r="E731" s="655">
        <v>33.799999999999997</v>
      </c>
      <c r="F731" s="655" t="s">
        <v>1307</v>
      </c>
      <c r="H731" s="10"/>
    </row>
    <row r="732" spans="1:8" ht="15" x14ac:dyDescent="0.25">
      <c r="A732" s="651">
        <v>48061013002</v>
      </c>
      <c r="B732" s="652" t="s">
        <v>1342</v>
      </c>
      <c r="C732" s="652">
        <v>29464</v>
      </c>
      <c r="D732" s="652" t="s">
        <v>1310</v>
      </c>
      <c r="E732" s="652">
        <v>35.6</v>
      </c>
      <c r="F732" s="652" t="s">
        <v>1307</v>
      </c>
      <c r="H732" s="10"/>
    </row>
    <row r="733" spans="1:8" ht="15" x14ac:dyDescent="0.25">
      <c r="A733" s="654">
        <v>48061013003</v>
      </c>
      <c r="B733" s="655" t="s">
        <v>1342</v>
      </c>
      <c r="C733" s="655">
        <v>25189</v>
      </c>
      <c r="D733" s="655" t="s">
        <v>1309</v>
      </c>
      <c r="E733" s="655">
        <v>43.7</v>
      </c>
      <c r="F733" s="655" t="s">
        <v>1307</v>
      </c>
      <c r="H733" s="10"/>
    </row>
    <row r="734" spans="1:8" ht="15" x14ac:dyDescent="0.25">
      <c r="A734" s="651">
        <v>48061013004</v>
      </c>
      <c r="B734" s="652" t="s">
        <v>1342</v>
      </c>
      <c r="C734" s="652">
        <v>37670</v>
      </c>
      <c r="D734" s="652" t="s">
        <v>1302</v>
      </c>
      <c r="E734" s="652">
        <v>20.399999999999999</v>
      </c>
      <c r="F734" s="652" t="s">
        <v>1303</v>
      </c>
      <c r="H734" s="10"/>
    </row>
    <row r="735" spans="1:8" ht="15" x14ac:dyDescent="0.25">
      <c r="A735" s="654">
        <v>48061013102</v>
      </c>
      <c r="B735" s="655" t="s">
        <v>1342</v>
      </c>
      <c r="C735" s="655">
        <v>47793</v>
      </c>
      <c r="D735" s="655" t="s">
        <v>1306</v>
      </c>
      <c r="E735" s="655">
        <v>36.5</v>
      </c>
      <c r="F735" s="655" t="s">
        <v>1307</v>
      </c>
      <c r="H735" s="10"/>
    </row>
    <row r="736" spans="1:8" ht="15" x14ac:dyDescent="0.25">
      <c r="A736" s="651">
        <v>48061013104</v>
      </c>
      <c r="B736" s="652" t="s">
        <v>1342</v>
      </c>
      <c r="C736" s="652">
        <v>38333</v>
      </c>
      <c r="D736" s="652" t="s">
        <v>1302</v>
      </c>
      <c r="E736" s="652">
        <v>28.7</v>
      </c>
      <c r="F736" s="652" t="s">
        <v>1303</v>
      </c>
      <c r="H736" s="10"/>
    </row>
    <row r="737" spans="1:8" ht="15" x14ac:dyDescent="0.25">
      <c r="A737" s="654">
        <v>48061013106</v>
      </c>
      <c r="B737" s="655" t="s">
        <v>1342</v>
      </c>
      <c r="C737" s="655">
        <v>24594</v>
      </c>
      <c r="D737" s="655" t="s">
        <v>1309</v>
      </c>
      <c r="E737" s="655">
        <v>44.7</v>
      </c>
      <c r="F737" s="655" t="s">
        <v>1307</v>
      </c>
      <c r="H737" s="10"/>
    </row>
    <row r="738" spans="1:8" ht="15" x14ac:dyDescent="0.25">
      <c r="A738" s="651">
        <v>48061013203</v>
      </c>
      <c r="B738" s="652" t="s">
        <v>1342</v>
      </c>
      <c r="C738" s="652">
        <v>22500</v>
      </c>
      <c r="D738" s="652" t="s">
        <v>1309</v>
      </c>
      <c r="E738" s="652">
        <v>48.7</v>
      </c>
      <c r="F738" s="652" t="s">
        <v>1307</v>
      </c>
      <c r="H738" s="10"/>
    </row>
    <row r="739" spans="1:8" ht="15" x14ac:dyDescent="0.25">
      <c r="A739" s="654">
        <v>48061013204</v>
      </c>
      <c r="B739" s="655" t="s">
        <v>1342</v>
      </c>
      <c r="C739" s="655">
        <v>27898</v>
      </c>
      <c r="D739" s="655" t="s">
        <v>1310</v>
      </c>
      <c r="E739" s="655">
        <v>38.1</v>
      </c>
      <c r="F739" s="655" t="s">
        <v>1307</v>
      </c>
      <c r="H739" s="10"/>
    </row>
    <row r="740" spans="1:8" ht="15" x14ac:dyDescent="0.25">
      <c r="A740" s="651">
        <v>48061013205</v>
      </c>
      <c r="B740" s="652" t="s">
        <v>1342</v>
      </c>
      <c r="C740" s="652">
        <v>30895</v>
      </c>
      <c r="D740" s="652" t="s">
        <v>1310</v>
      </c>
      <c r="E740" s="652">
        <v>34</v>
      </c>
      <c r="F740" s="652" t="s">
        <v>1307</v>
      </c>
      <c r="H740" s="10"/>
    </row>
    <row r="741" spans="1:8" ht="15" x14ac:dyDescent="0.25">
      <c r="A741" s="654">
        <v>48061013206</v>
      </c>
      <c r="B741" s="655" t="s">
        <v>1342</v>
      </c>
      <c r="C741" s="655">
        <v>22065</v>
      </c>
      <c r="D741" s="655" t="s">
        <v>1309</v>
      </c>
      <c r="E741" s="655">
        <v>53.7</v>
      </c>
      <c r="F741" s="655" t="s">
        <v>1307</v>
      </c>
      <c r="H741" s="10"/>
    </row>
    <row r="742" spans="1:8" ht="15" x14ac:dyDescent="0.25">
      <c r="A742" s="651">
        <v>48061013207</v>
      </c>
      <c r="B742" s="652" t="s">
        <v>1342</v>
      </c>
      <c r="C742" s="652">
        <v>29424</v>
      </c>
      <c r="D742" s="652" t="s">
        <v>1310</v>
      </c>
      <c r="E742" s="652">
        <v>46.3</v>
      </c>
      <c r="F742" s="652" t="s">
        <v>1307</v>
      </c>
      <c r="H742" s="10"/>
    </row>
    <row r="743" spans="1:8" ht="15" x14ac:dyDescent="0.25">
      <c r="A743" s="654">
        <v>48061013303</v>
      </c>
      <c r="B743" s="655" t="s">
        <v>1342</v>
      </c>
      <c r="C743" s="655">
        <v>39540</v>
      </c>
      <c r="D743" s="655" t="s">
        <v>1302</v>
      </c>
      <c r="E743" s="655">
        <v>22</v>
      </c>
      <c r="F743" s="655" t="s">
        <v>1303</v>
      </c>
      <c r="H743" s="10"/>
    </row>
    <row r="744" spans="1:8" ht="15" x14ac:dyDescent="0.25">
      <c r="A744" s="651">
        <v>48061013305</v>
      </c>
      <c r="B744" s="652" t="s">
        <v>1342</v>
      </c>
      <c r="C744" s="652">
        <v>34556</v>
      </c>
      <c r="D744" s="652" t="s">
        <v>1302</v>
      </c>
      <c r="E744" s="652">
        <v>29.1</v>
      </c>
      <c r="F744" s="652" t="s">
        <v>1303</v>
      </c>
      <c r="H744" s="10"/>
    </row>
    <row r="745" spans="1:8" ht="15" x14ac:dyDescent="0.25">
      <c r="A745" s="654">
        <v>48061013306</v>
      </c>
      <c r="B745" s="655" t="s">
        <v>1342</v>
      </c>
      <c r="C745" s="655">
        <v>25082</v>
      </c>
      <c r="D745" s="655" t="s">
        <v>1309</v>
      </c>
      <c r="E745" s="655">
        <v>42.6</v>
      </c>
      <c r="F745" s="655" t="s">
        <v>1307</v>
      </c>
      <c r="H745" s="10"/>
    </row>
    <row r="746" spans="1:8" ht="15" x14ac:dyDescent="0.25">
      <c r="A746" s="651">
        <v>48061013307</v>
      </c>
      <c r="B746" s="652" t="s">
        <v>1342</v>
      </c>
      <c r="C746" s="652">
        <v>27333</v>
      </c>
      <c r="D746" s="652" t="s">
        <v>1310</v>
      </c>
      <c r="E746" s="652">
        <v>38.4</v>
      </c>
      <c r="F746" s="652" t="s">
        <v>1307</v>
      </c>
      <c r="H746" s="10"/>
    </row>
    <row r="747" spans="1:8" ht="15" x14ac:dyDescent="0.25">
      <c r="A747" s="654">
        <v>48061013308</v>
      </c>
      <c r="B747" s="655" t="s">
        <v>1342</v>
      </c>
      <c r="C747" s="655">
        <v>28715</v>
      </c>
      <c r="D747" s="655" t="s">
        <v>1310</v>
      </c>
      <c r="E747" s="655">
        <v>49</v>
      </c>
      <c r="F747" s="655" t="s">
        <v>1307</v>
      </c>
      <c r="H747" s="10"/>
    </row>
    <row r="748" spans="1:8" ht="15" x14ac:dyDescent="0.25">
      <c r="A748" s="651">
        <v>48061013309</v>
      </c>
      <c r="B748" s="652" t="s">
        <v>1342</v>
      </c>
      <c r="C748" s="652">
        <v>33185</v>
      </c>
      <c r="D748" s="652" t="s">
        <v>1310</v>
      </c>
      <c r="E748" s="652">
        <v>41.9</v>
      </c>
      <c r="F748" s="652" t="s">
        <v>1307</v>
      </c>
      <c r="H748" s="10"/>
    </row>
    <row r="749" spans="1:8" ht="15" x14ac:dyDescent="0.25">
      <c r="A749" s="654">
        <v>48061013401</v>
      </c>
      <c r="B749" s="655" t="s">
        <v>1342</v>
      </c>
      <c r="C749" s="655">
        <v>20096</v>
      </c>
      <c r="D749" s="655" t="s">
        <v>1309</v>
      </c>
      <c r="E749" s="655">
        <v>45</v>
      </c>
      <c r="F749" s="655" t="s">
        <v>1307</v>
      </c>
      <c r="H749" s="10"/>
    </row>
    <row r="750" spans="1:8" ht="15" x14ac:dyDescent="0.25">
      <c r="A750" s="651">
        <v>48061013402</v>
      </c>
      <c r="B750" s="652" t="s">
        <v>1342</v>
      </c>
      <c r="C750" s="652">
        <v>20179</v>
      </c>
      <c r="D750" s="652" t="s">
        <v>1309</v>
      </c>
      <c r="E750" s="652">
        <v>40.5</v>
      </c>
      <c r="F750" s="652" t="s">
        <v>1307</v>
      </c>
      <c r="H750" s="10"/>
    </row>
    <row r="751" spans="1:8" ht="15" x14ac:dyDescent="0.25">
      <c r="A751" s="654">
        <v>48061013500</v>
      </c>
      <c r="B751" s="655" t="s">
        <v>1342</v>
      </c>
      <c r="C751" s="655">
        <v>42946</v>
      </c>
      <c r="D751" s="655" t="s">
        <v>1302</v>
      </c>
      <c r="E751" s="655">
        <v>33.5</v>
      </c>
      <c r="F751" s="655" t="s">
        <v>1307</v>
      </c>
      <c r="H751" s="10"/>
    </row>
    <row r="752" spans="1:8" ht="15" x14ac:dyDescent="0.25">
      <c r="A752" s="651">
        <v>48061013600</v>
      </c>
      <c r="B752" s="652" t="s">
        <v>1342</v>
      </c>
      <c r="C752" s="652">
        <v>32708</v>
      </c>
      <c r="D752" s="652" t="s">
        <v>1310</v>
      </c>
      <c r="E752" s="652">
        <v>35.6</v>
      </c>
      <c r="F752" s="652" t="s">
        <v>1307</v>
      </c>
      <c r="H752" s="10"/>
    </row>
    <row r="753" spans="1:8" ht="15" x14ac:dyDescent="0.25">
      <c r="A753" s="654">
        <v>48061013700</v>
      </c>
      <c r="B753" s="655" t="s">
        <v>1342</v>
      </c>
      <c r="C753" s="655">
        <v>19948</v>
      </c>
      <c r="D753" s="655" t="s">
        <v>1309</v>
      </c>
      <c r="E753" s="655">
        <v>55.2</v>
      </c>
      <c r="F753" s="655" t="s">
        <v>1307</v>
      </c>
      <c r="H753" s="10"/>
    </row>
    <row r="754" spans="1:8" ht="15" x14ac:dyDescent="0.25">
      <c r="A754" s="651">
        <v>48061013801</v>
      </c>
      <c r="B754" s="652" t="s">
        <v>1342</v>
      </c>
      <c r="C754" s="652">
        <v>16652</v>
      </c>
      <c r="D754" s="652" t="s">
        <v>1309</v>
      </c>
      <c r="E754" s="652">
        <v>70</v>
      </c>
      <c r="F754" s="652" t="s">
        <v>1307</v>
      </c>
      <c r="H754" s="10"/>
    </row>
    <row r="755" spans="1:8" ht="15" x14ac:dyDescent="0.25">
      <c r="A755" s="654">
        <v>48061013802</v>
      </c>
      <c r="B755" s="655" t="s">
        <v>1342</v>
      </c>
      <c r="C755" s="655">
        <v>18615</v>
      </c>
      <c r="D755" s="655" t="s">
        <v>1309</v>
      </c>
      <c r="E755" s="655">
        <v>56.3</v>
      </c>
      <c r="F755" s="655" t="s">
        <v>1307</v>
      </c>
      <c r="H755" s="10"/>
    </row>
    <row r="756" spans="1:8" ht="15" x14ac:dyDescent="0.25">
      <c r="A756" s="651">
        <v>48061013901</v>
      </c>
      <c r="B756" s="652" t="s">
        <v>1342</v>
      </c>
      <c r="C756" s="652">
        <v>25486</v>
      </c>
      <c r="D756" s="652" t="s">
        <v>1309</v>
      </c>
      <c r="E756" s="652">
        <v>40.6</v>
      </c>
      <c r="F756" s="652" t="s">
        <v>1307</v>
      </c>
      <c r="H756" s="10"/>
    </row>
    <row r="757" spans="1:8" ht="15" x14ac:dyDescent="0.25">
      <c r="A757" s="654">
        <v>48061013902</v>
      </c>
      <c r="B757" s="655" t="s">
        <v>1342</v>
      </c>
      <c r="C757" s="655">
        <v>35417</v>
      </c>
      <c r="D757" s="655" t="s">
        <v>1302</v>
      </c>
      <c r="E757" s="655">
        <v>37.700000000000003</v>
      </c>
      <c r="F757" s="655" t="s">
        <v>1307</v>
      </c>
      <c r="H757" s="10"/>
    </row>
    <row r="758" spans="1:8" ht="15" x14ac:dyDescent="0.25">
      <c r="A758" s="651">
        <v>48061013903</v>
      </c>
      <c r="B758" s="652" t="s">
        <v>1342</v>
      </c>
      <c r="C758" s="652">
        <v>25043</v>
      </c>
      <c r="D758" s="652" t="s">
        <v>1309</v>
      </c>
      <c r="E758" s="652">
        <v>44.1</v>
      </c>
      <c r="F758" s="652" t="s">
        <v>1307</v>
      </c>
      <c r="H758" s="10"/>
    </row>
    <row r="759" spans="1:8" ht="15" x14ac:dyDescent="0.25">
      <c r="A759" s="654">
        <v>48061014001</v>
      </c>
      <c r="B759" s="655" t="s">
        <v>1342</v>
      </c>
      <c r="C759" s="655">
        <v>14462</v>
      </c>
      <c r="D759" s="655" t="s">
        <v>1309</v>
      </c>
      <c r="E759" s="655">
        <v>54.9</v>
      </c>
      <c r="F759" s="655" t="s">
        <v>1307</v>
      </c>
      <c r="H759" s="10"/>
    </row>
    <row r="760" spans="1:8" ht="15" x14ac:dyDescent="0.25">
      <c r="A760" s="651">
        <v>48061014002</v>
      </c>
      <c r="B760" s="652" t="s">
        <v>1342</v>
      </c>
      <c r="C760" s="652">
        <v>18650</v>
      </c>
      <c r="D760" s="652" t="s">
        <v>1309</v>
      </c>
      <c r="E760" s="652">
        <v>60.2</v>
      </c>
      <c r="F760" s="652" t="s">
        <v>1307</v>
      </c>
      <c r="H760" s="10"/>
    </row>
    <row r="761" spans="1:8" ht="15" x14ac:dyDescent="0.25">
      <c r="A761" s="654">
        <v>48061014100</v>
      </c>
      <c r="B761" s="655" t="s">
        <v>1342</v>
      </c>
      <c r="C761" s="655">
        <v>38197</v>
      </c>
      <c r="D761" s="655" t="s">
        <v>1302</v>
      </c>
      <c r="E761" s="655">
        <v>26.8</v>
      </c>
      <c r="F761" s="655" t="s">
        <v>1303</v>
      </c>
      <c r="H761" s="10"/>
    </row>
    <row r="762" spans="1:8" ht="15" x14ac:dyDescent="0.25">
      <c r="A762" s="651">
        <v>48061014200</v>
      </c>
      <c r="B762" s="652" t="s">
        <v>1342</v>
      </c>
      <c r="C762" s="652">
        <v>26510</v>
      </c>
      <c r="D762" s="652" t="s">
        <v>1309</v>
      </c>
      <c r="E762" s="652">
        <v>40.200000000000003</v>
      </c>
      <c r="F762" s="652" t="s">
        <v>1307</v>
      </c>
      <c r="H762" s="10"/>
    </row>
    <row r="763" spans="1:8" ht="15" x14ac:dyDescent="0.25">
      <c r="A763" s="654">
        <v>48061014300</v>
      </c>
      <c r="B763" s="655" t="s">
        <v>1342</v>
      </c>
      <c r="C763" s="655">
        <v>26582</v>
      </c>
      <c r="D763" s="655" t="s">
        <v>1309</v>
      </c>
      <c r="E763" s="655">
        <v>39.5</v>
      </c>
      <c r="F763" s="655" t="s">
        <v>1307</v>
      </c>
      <c r="H763" s="10"/>
    </row>
    <row r="764" spans="1:8" ht="15" x14ac:dyDescent="0.25">
      <c r="A764" s="651">
        <v>48061014400</v>
      </c>
      <c r="B764" s="652" t="s">
        <v>1342</v>
      </c>
      <c r="C764" s="652">
        <v>62676</v>
      </c>
      <c r="D764" s="652" t="s">
        <v>1306</v>
      </c>
      <c r="E764" s="652">
        <v>14.1</v>
      </c>
      <c r="F764" s="652" t="s">
        <v>1303</v>
      </c>
      <c r="H764" s="10"/>
    </row>
    <row r="765" spans="1:8" ht="15" x14ac:dyDescent="0.25">
      <c r="A765" s="654">
        <v>48061014500</v>
      </c>
      <c r="B765" s="655" t="s">
        <v>1342</v>
      </c>
      <c r="C765" s="655">
        <v>54778</v>
      </c>
      <c r="D765" s="655" t="s">
        <v>1306</v>
      </c>
      <c r="E765" s="655">
        <v>28</v>
      </c>
      <c r="F765" s="655" t="s">
        <v>1303</v>
      </c>
      <c r="H765" s="10"/>
    </row>
    <row r="766" spans="1:8" ht="15" x14ac:dyDescent="0.25">
      <c r="A766" s="651">
        <v>48061980001</v>
      </c>
      <c r="B766" s="652" t="s">
        <v>1342</v>
      </c>
      <c r="C766" s="652" t="s">
        <v>1314</v>
      </c>
      <c r="D766" s="652" t="s">
        <v>1315</v>
      </c>
      <c r="E766" s="652" t="s">
        <v>1314</v>
      </c>
      <c r="F766" s="652" t="s">
        <v>1307</v>
      </c>
      <c r="H766" s="10"/>
    </row>
    <row r="767" spans="1:8" ht="15" x14ac:dyDescent="0.25">
      <c r="A767" s="654">
        <v>48061980100</v>
      </c>
      <c r="B767" s="655" t="s">
        <v>1342</v>
      </c>
      <c r="C767" s="655" t="s">
        <v>1314</v>
      </c>
      <c r="D767" s="655" t="s">
        <v>1315</v>
      </c>
      <c r="E767" s="655" t="s">
        <v>1314</v>
      </c>
      <c r="F767" s="655" t="s">
        <v>1307</v>
      </c>
      <c r="H767" s="10"/>
    </row>
    <row r="768" spans="1:8" ht="15" x14ac:dyDescent="0.25">
      <c r="A768" s="651">
        <v>48061990000</v>
      </c>
      <c r="B768" s="652" t="s">
        <v>1342</v>
      </c>
      <c r="C768" s="652" t="s">
        <v>1314</v>
      </c>
      <c r="D768" s="652" t="s">
        <v>1315</v>
      </c>
      <c r="E768" s="652" t="s">
        <v>1314</v>
      </c>
      <c r="F768" s="652" t="s">
        <v>1307</v>
      </c>
      <c r="H768" s="10"/>
    </row>
    <row r="769" spans="1:8" ht="15" x14ac:dyDescent="0.25">
      <c r="A769" s="654">
        <v>48063950101</v>
      </c>
      <c r="B769" s="655" t="s">
        <v>1343</v>
      </c>
      <c r="C769" s="655">
        <v>47931</v>
      </c>
      <c r="D769" s="655" t="s">
        <v>1310</v>
      </c>
      <c r="E769" s="655">
        <v>18.5</v>
      </c>
      <c r="F769" s="655" t="s">
        <v>1303</v>
      </c>
      <c r="H769" s="10"/>
    </row>
    <row r="770" spans="1:8" ht="15" x14ac:dyDescent="0.25">
      <c r="A770" s="651">
        <v>48063950102</v>
      </c>
      <c r="B770" s="652" t="s">
        <v>1343</v>
      </c>
      <c r="C770" s="652">
        <v>42117</v>
      </c>
      <c r="D770" s="652" t="s">
        <v>1310</v>
      </c>
      <c r="E770" s="652">
        <v>20.3</v>
      </c>
      <c r="F770" s="652" t="s">
        <v>1307</v>
      </c>
      <c r="H770" s="10"/>
    </row>
    <row r="771" spans="1:8" ht="15" x14ac:dyDescent="0.25">
      <c r="A771" s="654">
        <v>48063950200</v>
      </c>
      <c r="B771" s="655" t="s">
        <v>1343</v>
      </c>
      <c r="C771" s="655">
        <v>37312</v>
      </c>
      <c r="D771" s="655" t="s">
        <v>1309</v>
      </c>
      <c r="E771" s="655">
        <v>20.6</v>
      </c>
      <c r="F771" s="655" t="s">
        <v>1307</v>
      </c>
      <c r="H771" s="10"/>
    </row>
    <row r="772" spans="1:8" ht="15" x14ac:dyDescent="0.25">
      <c r="A772" s="651">
        <v>48065950100</v>
      </c>
      <c r="B772" s="652" t="s">
        <v>1344</v>
      </c>
      <c r="C772" s="652">
        <v>59907</v>
      </c>
      <c r="D772" s="652" t="s">
        <v>1302</v>
      </c>
      <c r="E772" s="652">
        <v>8.6</v>
      </c>
      <c r="F772" s="652" t="s">
        <v>1303</v>
      </c>
      <c r="H772" s="10"/>
    </row>
    <row r="773" spans="1:8" ht="15" x14ac:dyDescent="0.25">
      <c r="A773" s="654">
        <v>48065950200</v>
      </c>
      <c r="B773" s="655" t="s">
        <v>1344</v>
      </c>
      <c r="C773" s="655">
        <v>74020</v>
      </c>
      <c r="D773" s="655" t="s">
        <v>1306</v>
      </c>
      <c r="E773" s="655">
        <v>5</v>
      </c>
      <c r="F773" s="655" t="s">
        <v>1303</v>
      </c>
      <c r="H773" s="10"/>
    </row>
    <row r="774" spans="1:8" ht="15" x14ac:dyDescent="0.25">
      <c r="A774" s="651">
        <v>48067950100</v>
      </c>
      <c r="B774" s="652" t="s">
        <v>1345</v>
      </c>
      <c r="C774" s="652">
        <v>53151</v>
      </c>
      <c r="D774" s="652" t="s">
        <v>1302</v>
      </c>
      <c r="E774" s="652">
        <v>19.2</v>
      </c>
      <c r="F774" s="652" t="s">
        <v>1303</v>
      </c>
      <c r="H774" s="10"/>
    </row>
    <row r="775" spans="1:8" ht="15" x14ac:dyDescent="0.25">
      <c r="A775" s="654">
        <v>48067950200</v>
      </c>
      <c r="B775" s="655" t="s">
        <v>1345</v>
      </c>
      <c r="C775" s="655">
        <v>37727</v>
      </c>
      <c r="D775" s="655" t="s">
        <v>1309</v>
      </c>
      <c r="E775" s="655">
        <v>17.600000000000001</v>
      </c>
      <c r="F775" s="655" t="s">
        <v>1303</v>
      </c>
      <c r="H775" s="10"/>
    </row>
    <row r="776" spans="1:8" ht="15" x14ac:dyDescent="0.25">
      <c r="A776" s="651">
        <v>48067950300</v>
      </c>
      <c r="B776" s="652" t="s">
        <v>1345</v>
      </c>
      <c r="C776" s="652">
        <v>47661</v>
      </c>
      <c r="D776" s="652" t="s">
        <v>1310</v>
      </c>
      <c r="E776" s="652">
        <v>17.899999999999999</v>
      </c>
      <c r="F776" s="652" t="s">
        <v>1303</v>
      </c>
      <c r="H776" s="10"/>
    </row>
    <row r="777" spans="1:8" ht="15" x14ac:dyDescent="0.25">
      <c r="A777" s="654">
        <v>48067950400</v>
      </c>
      <c r="B777" s="655" t="s">
        <v>1345</v>
      </c>
      <c r="C777" s="655">
        <v>35944</v>
      </c>
      <c r="D777" s="655" t="s">
        <v>1309</v>
      </c>
      <c r="E777" s="655">
        <v>31.3</v>
      </c>
      <c r="F777" s="655" t="s">
        <v>1307</v>
      </c>
      <c r="H777" s="10"/>
    </row>
    <row r="778" spans="1:8" ht="15" x14ac:dyDescent="0.25">
      <c r="A778" s="651">
        <v>48067950500</v>
      </c>
      <c r="B778" s="652" t="s">
        <v>1345</v>
      </c>
      <c r="C778" s="652">
        <v>65800</v>
      </c>
      <c r="D778" s="652" t="s">
        <v>1306</v>
      </c>
      <c r="E778" s="652">
        <v>20</v>
      </c>
      <c r="F778" s="652" t="s">
        <v>1307</v>
      </c>
      <c r="H778" s="10"/>
    </row>
    <row r="779" spans="1:8" ht="15" x14ac:dyDescent="0.25">
      <c r="A779" s="654">
        <v>48067950600</v>
      </c>
      <c r="B779" s="655" t="s">
        <v>1345</v>
      </c>
      <c r="C779" s="655">
        <v>46071</v>
      </c>
      <c r="D779" s="655" t="s">
        <v>1310</v>
      </c>
      <c r="E779" s="655">
        <v>14.2</v>
      </c>
      <c r="F779" s="655" t="s">
        <v>1303</v>
      </c>
      <c r="H779" s="10"/>
    </row>
    <row r="780" spans="1:8" ht="15" x14ac:dyDescent="0.25">
      <c r="A780" s="651">
        <v>48067950700</v>
      </c>
      <c r="B780" s="652" t="s">
        <v>1345</v>
      </c>
      <c r="C780" s="652">
        <v>45313</v>
      </c>
      <c r="D780" s="652" t="s">
        <v>1310</v>
      </c>
      <c r="E780" s="652">
        <v>15.9</v>
      </c>
      <c r="F780" s="652" t="s">
        <v>1303</v>
      </c>
      <c r="H780" s="10"/>
    </row>
    <row r="781" spans="1:8" ht="15" x14ac:dyDescent="0.25">
      <c r="A781" s="654">
        <v>48069950100</v>
      </c>
      <c r="B781" s="655" t="s">
        <v>1346</v>
      </c>
      <c r="C781" s="655">
        <v>57125</v>
      </c>
      <c r="D781" s="655" t="s">
        <v>1302</v>
      </c>
      <c r="E781" s="655">
        <v>4</v>
      </c>
      <c r="F781" s="655" t="s">
        <v>1303</v>
      </c>
      <c r="H781" s="10"/>
    </row>
    <row r="782" spans="1:8" ht="15" x14ac:dyDescent="0.25">
      <c r="A782" s="651">
        <v>48069950200</v>
      </c>
      <c r="B782" s="652" t="s">
        <v>1346</v>
      </c>
      <c r="C782" s="652">
        <v>41528</v>
      </c>
      <c r="D782" s="652" t="s">
        <v>1310</v>
      </c>
      <c r="E782" s="652">
        <v>17.3</v>
      </c>
      <c r="F782" s="652" t="s">
        <v>1303</v>
      </c>
      <c r="H782" s="10"/>
    </row>
    <row r="783" spans="1:8" ht="15" x14ac:dyDescent="0.25">
      <c r="A783" s="654">
        <v>48069950300</v>
      </c>
      <c r="B783" s="655" t="s">
        <v>1346</v>
      </c>
      <c r="C783" s="655">
        <v>44050</v>
      </c>
      <c r="D783" s="655" t="s">
        <v>1310</v>
      </c>
      <c r="E783" s="655">
        <v>19.5</v>
      </c>
      <c r="F783" s="655" t="s">
        <v>1303</v>
      </c>
      <c r="H783" s="10"/>
    </row>
    <row r="784" spans="1:8" ht="15" x14ac:dyDescent="0.25">
      <c r="A784" s="651">
        <v>48071710100</v>
      </c>
      <c r="B784" s="652" t="s">
        <v>1347</v>
      </c>
      <c r="C784" s="652">
        <v>76944</v>
      </c>
      <c r="D784" s="652" t="s">
        <v>1302</v>
      </c>
      <c r="E784" s="652">
        <v>6.8</v>
      </c>
      <c r="F784" s="652" t="s">
        <v>1303</v>
      </c>
      <c r="H784" s="10"/>
    </row>
    <row r="785" spans="1:8" ht="15" x14ac:dyDescent="0.25">
      <c r="A785" s="654">
        <v>48071710200</v>
      </c>
      <c r="B785" s="655" t="s">
        <v>1347</v>
      </c>
      <c r="C785" s="655">
        <v>106288</v>
      </c>
      <c r="D785" s="655" t="s">
        <v>1306</v>
      </c>
      <c r="E785" s="655">
        <v>12.9</v>
      </c>
      <c r="F785" s="655" t="s">
        <v>1303</v>
      </c>
      <c r="H785" s="10"/>
    </row>
    <row r="786" spans="1:8" ht="15" x14ac:dyDescent="0.25">
      <c r="A786" s="651">
        <v>48071710300</v>
      </c>
      <c r="B786" s="652" t="s">
        <v>1347</v>
      </c>
      <c r="C786" s="652">
        <v>61063</v>
      </c>
      <c r="D786" s="652" t="s">
        <v>1302</v>
      </c>
      <c r="E786" s="652">
        <v>23.1</v>
      </c>
      <c r="F786" s="652" t="s">
        <v>1307</v>
      </c>
      <c r="H786" s="10"/>
    </row>
    <row r="787" spans="1:8" ht="15" x14ac:dyDescent="0.25">
      <c r="A787" s="654">
        <v>48071710401</v>
      </c>
      <c r="B787" s="655" t="s">
        <v>1347</v>
      </c>
      <c r="C787" s="655">
        <v>46537</v>
      </c>
      <c r="D787" s="655" t="s">
        <v>1310</v>
      </c>
      <c r="E787" s="655">
        <v>8.9</v>
      </c>
      <c r="F787" s="655" t="s">
        <v>1303</v>
      </c>
      <c r="H787" s="10"/>
    </row>
    <row r="788" spans="1:8" ht="15" x14ac:dyDescent="0.25">
      <c r="A788" s="651">
        <v>48071710500</v>
      </c>
      <c r="B788" s="652" t="s">
        <v>1347</v>
      </c>
      <c r="C788" s="652">
        <v>39672</v>
      </c>
      <c r="D788" s="652" t="s">
        <v>1309</v>
      </c>
      <c r="E788" s="652">
        <v>23</v>
      </c>
      <c r="F788" s="652" t="s">
        <v>1307</v>
      </c>
      <c r="H788" s="10"/>
    </row>
    <row r="789" spans="1:8" ht="15" x14ac:dyDescent="0.25">
      <c r="A789" s="654">
        <v>48071710600</v>
      </c>
      <c r="B789" s="655" t="s">
        <v>1347</v>
      </c>
      <c r="C789" s="655" t="s">
        <v>1314</v>
      </c>
      <c r="D789" s="655" t="s">
        <v>1315</v>
      </c>
      <c r="E789" s="655" t="s">
        <v>1314</v>
      </c>
      <c r="F789" s="655" t="s">
        <v>1307</v>
      </c>
      <c r="H789" s="10"/>
    </row>
    <row r="790" spans="1:8" ht="15" x14ac:dyDescent="0.25">
      <c r="A790" s="651">
        <v>48071990000</v>
      </c>
      <c r="B790" s="652" t="s">
        <v>1347</v>
      </c>
      <c r="C790" s="652" t="s">
        <v>1314</v>
      </c>
      <c r="D790" s="652" t="s">
        <v>1315</v>
      </c>
      <c r="E790" s="652" t="s">
        <v>1314</v>
      </c>
      <c r="F790" s="652" t="s">
        <v>1307</v>
      </c>
      <c r="H790" s="10"/>
    </row>
    <row r="791" spans="1:8" ht="15" x14ac:dyDescent="0.25">
      <c r="A791" s="654">
        <v>48073950100</v>
      </c>
      <c r="B791" s="655" t="s">
        <v>1348</v>
      </c>
      <c r="C791" s="655">
        <v>49688</v>
      </c>
      <c r="D791" s="655" t="s">
        <v>1302</v>
      </c>
      <c r="E791" s="655">
        <v>8.6</v>
      </c>
      <c r="F791" s="655" t="s">
        <v>1303</v>
      </c>
      <c r="H791" s="10"/>
    </row>
    <row r="792" spans="1:8" ht="15" x14ac:dyDescent="0.25">
      <c r="A792" s="651">
        <v>48073950200</v>
      </c>
      <c r="B792" s="652" t="s">
        <v>1348</v>
      </c>
      <c r="C792" s="652">
        <v>54332</v>
      </c>
      <c r="D792" s="652" t="s">
        <v>1302</v>
      </c>
      <c r="E792" s="652">
        <v>16.399999999999999</v>
      </c>
      <c r="F792" s="652" t="s">
        <v>1303</v>
      </c>
      <c r="H792" s="10"/>
    </row>
    <row r="793" spans="1:8" ht="15" x14ac:dyDescent="0.25">
      <c r="A793" s="654">
        <v>48073950300</v>
      </c>
      <c r="B793" s="655" t="s">
        <v>1348</v>
      </c>
      <c r="C793" s="655">
        <v>53750</v>
      </c>
      <c r="D793" s="655" t="s">
        <v>1302</v>
      </c>
      <c r="E793" s="655">
        <v>10.5</v>
      </c>
      <c r="F793" s="655" t="s">
        <v>1303</v>
      </c>
      <c r="H793" s="10"/>
    </row>
    <row r="794" spans="1:8" ht="15" x14ac:dyDescent="0.25">
      <c r="A794" s="651">
        <v>48073950400</v>
      </c>
      <c r="B794" s="652" t="s">
        <v>1348</v>
      </c>
      <c r="C794" s="652">
        <v>33194</v>
      </c>
      <c r="D794" s="652" t="s">
        <v>1309</v>
      </c>
      <c r="E794" s="652">
        <v>43.5</v>
      </c>
      <c r="F794" s="652" t="s">
        <v>1307</v>
      </c>
      <c r="H794" s="10"/>
    </row>
    <row r="795" spans="1:8" ht="15" x14ac:dyDescent="0.25">
      <c r="A795" s="654">
        <v>48073950500</v>
      </c>
      <c r="B795" s="655" t="s">
        <v>1348</v>
      </c>
      <c r="C795" s="655">
        <v>35938</v>
      </c>
      <c r="D795" s="655" t="s">
        <v>1309</v>
      </c>
      <c r="E795" s="655">
        <v>33.6</v>
      </c>
      <c r="F795" s="655" t="s">
        <v>1307</v>
      </c>
      <c r="H795" s="10"/>
    </row>
    <row r="796" spans="1:8" ht="15" x14ac:dyDescent="0.25">
      <c r="A796" s="651">
        <v>48073950600</v>
      </c>
      <c r="B796" s="652" t="s">
        <v>1348</v>
      </c>
      <c r="C796" s="652">
        <v>48507</v>
      </c>
      <c r="D796" s="652" t="s">
        <v>1302</v>
      </c>
      <c r="E796" s="652">
        <v>17.3</v>
      </c>
      <c r="F796" s="652" t="s">
        <v>1303</v>
      </c>
      <c r="H796" s="10"/>
    </row>
    <row r="797" spans="1:8" ht="15" x14ac:dyDescent="0.25">
      <c r="A797" s="654">
        <v>48073950700</v>
      </c>
      <c r="B797" s="655" t="s">
        <v>1348</v>
      </c>
      <c r="C797" s="655">
        <v>34583</v>
      </c>
      <c r="D797" s="655" t="s">
        <v>1309</v>
      </c>
      <c r="E797" s="655">
        <v>24.1</v>
      </c>
      <c r="F797" s="655" t="s">
        <v>1307</v>
      </c>
      <c r="H797" s="10"/>
    </row>
    <row r="798" spans="1:8" ht="15" x14ac:dyDescent="0.25">
      <c r="A798" s="651">
        <v>48073950801</v>
      </c>
      <c r="B798" s="652" t="s">
        <v>1348</v>
      </c>
      <c r="C798" s="652">
        <v>44057</v>
      </c>
      <c r="D798" s="652" t="s">
        <v>1310</v>
      </c>
      <c r="E798" s="652">
        <v>15.6</v>
      </c>
      <c r="F798" s="652" t="s">
        <v>1303</v>
      </c>
      <c r="H798" s="10"/>
    </row>
    <row r="799" spans="1:8" ht="15" x14ac:dyDescent="0.25">
      <c r="A799" s="654">
        <v>48073950802</v>
      </c>
      <c r="B799" s="655" t="s">
        <v>1348</v>
      </c>
      <c r="C799" s="655">
        <v>50020</v>
      </c>
      <c r="D799" s="655" t="s">
        <v>1302</v>
      </c>
      <c r="E799" s="655">
        <v>10.6</v>
      </c>
      <c r="F799" s="655" t="s">
        <v>1303</v>
      </c>
      <c r="H799" s="10"/>
    </row>
    <row r="800" spans="1:8" ht="15" x14ac:dyDescent="0.25">
      <c r="A800" s="651">
        <v>48073950900</v>
      </c>
      <c r="B800" s="652" t="s">
        <v>1348</v>
      </c>
      <c r="C800" s="652">
        <v>50990</v>
      </c>
      <c r="D800" s="652" t="s">
        <v>1302</v>
      </c>
      <c r="E800" s="652">
        <v>10.5</v>
      </c>
      <c r="F800" s="652" t="s">
        <v>1303</v>
      </c>
      <c r="H800" s="10"/>
    </row>
    <row r="801" spans="1:8" ht="15" x14ac:dyDescent="0.25">
      <c r="A801" s="654">
        <v>48073951000</v>
      </c>
      <c r="B801" s="655" t="s">
        <v>1348</v>
      </c>
      <c r="C801" s="655">
        <v>34196</v>
      </c>
      <c r="D801" s="655" t="s">
        <v>1309</v>
      </c>
      <c r="E801" s="655">
        <v>30.4</v>
      </c>
      <c r="F801" s="655" t="s">
        <v>1307</v>
      </c>
      <c r="H801" s="10"/>
    </row>
    <row r="802" spans="1:8" ht="15" x14ac:dyDescent="0.25">
      <c r="A802" s="651">
        <v>48073951100</v>
      </c>
      <c r="B802" s="652" t="s">
        <v>1348</v>
      </c>
      <c r="C802" s="652">
        <v>40000</v>
      </c>
      <c r="D802" s="652" t="s">
        <v>1310</v>
      </c>
      <c r="E802" s="652">
        <v>22.1</v>
      </c>
      <c r="F802" s="652" t="s">
        <v>1307</v>
      </c>
      <c r="H802" s="10"/>
    </row>
    <row r="803" spans="1:8" ht="15" x14ac:dyDescent="0.25">
      <c r="A803" s="654">
        <v>48075950100</v>
      </c>
      <c r="B803" s="655" t="s">
        <v>1349</v>
      </c>
      <c r="C803" s="655">
        <v>85987</v>
      </c>
      <c r="D803" s="655" t="s">
        <v>1306</v>
      </c>
      <c r="E803" s="655">
        <v>9.4</v>
      </c>
      <c r="F803" s="655" t="s">
        <v>1303</v>
      </c>
      <c r="H803" s="10"/>
    </row>
    <row r="804" spans="1:8" ht="15" x14ac:dyDescent="0.25">
      <c r="A804" s="651">
        <v>48075950200</v>
      </c>
      <c r="B804" s="652" t="s">
        <v>1349</v>
      </c>
      <c r="C804" s="652">
        <v>39077</v>
      </c>
      <c r="D804" s="652" t="s">
        <v>1309</v>
      </c>
      <c r="E804" s="652">
        <v>15.5</v>
      </c>
      <c r="F804" s="652" t="s">
        <v>1303</v>
      </c>
      <c r="H804" s="10"/>
    </row>
    <row r="805" spans="1:8" ht="15" x14ac:dyDescent="0.25">
      <c r="A805" s="654">
        <v>48077030200</v>
      </c>
      <c r="B805" s="655" t="s">
        <v>1350</v>
      </c>
      <c r="C805" s="655">
        <v>45117</v>
      </c>
      <c r="D805" s="655" t="s">
        <v>1310</v>
      </c>
      <c r="E805" s="655">
        <v>18</v>
      </c>
      <c r="F805" s="655" t="s">
        <v>1303</v>
      </c>
      <c r="H805" s="10"/>
    </row>
    <row r="806" spans="1:8" ht="15" x14ac:dyDescent="0.25">
      <c r="A806" s="651">
        <v>48077030301</v>
      </c>
      <c r="B806" s="652" t="s">
        <v>1350</v>
      </c>
      <c r="C806" s="652">
        <v>48125</v>
      </c>
      <c r="D806" s="652" t="s">
        <v>1302</v>
      </c>
      <c r="E806" s="652">
        <v>11.8</v>
      </c>
      <c r="F806" s="652" t="s">
        <v>1303</v>
      </c>
      <c r="H806" s="10"/>
    </row>
    <row r="807" spans="1:8" ht="15" x14ac:dyDescent="0.25">
      <c r="A807" s="654">
        <v>48077030302</v>
      </c>
      <c r="B807" s="655" t="s">
        <v>1350</v>
      </c>
      <c r="C807" s="655">
        <v>61500</v>
      </c>
      <c r="D807" s="655" t="s">
        <v>1306</v>
      </c>
      <c r="E807" s="655">
        <v>12</v>
      </c>
      <c r="F807" s="655" t="s">
        <v>1303</v>
      </c>
      <c r="H807" s="10"/>
    </row>
    <row r="808" spans="1:8" ht="15" x14ac:dyDescent="0.25">
      <c r="A808" s="651">
        <v>48079950100</v>
      </c>
      <c r="B808" s="652" t="s">
        <v>1351</v>
      </c>
      <c r="C808" s="652">
        <v>42798</v>
      </c>
      <c r="D808" s="652" t="s">
        <v>1310</v>
      </c>
      <c r="E808" s="652">
        <v>23.9</v>
      </c>
      <c r="F808" s="652" t="s">
        <v>1307</v>
      </c>
      <c r="H808" s="10"/>
    </row>
    <row r="809" spans="1:8" ht="15" x14ac:dyDescent="0.25">
      <c r="A809" s="654">
        <v>48081950100</v>
      </c>
      <c r="B809" s="655" t="s">
        <v>1352</v>
      </c>
      <c r="C809" s="655">
        <v>45679</v>
      </c>
      <c r="D809" s="655" t="s">
        <v>1309</v>
      </c>
      <c r="E809" s="655">
        <v>12.5</v>
      </c>
      <c r="F809" s="655" t="s">
        <v>1303</v>
      </c>
      <c r="H809" s="10"/>
    </row>
    <row r="810" spans="1:8" ht="15" x14ac:dyDescent="0.25">
      <c r="A810" s="651">
        <v>48081950200</v>
      </c>
      <c r="B810" s="652" t="s">
        <v>1352</v>
      </c>
      <c r="C810" s="652">
        <v>45273</v>
      </c>
      <c r="D810" s="652" t="s">
        <v>1309</v>
      </c>
      <c r="E810" s="652">
        <v>18.8</v>
      </c>
      <c r="F810" s="652" t="s">
        <v>1303</v>
      </c>
      <c r="H810" s="10"/>
    </row>
    <row r="811" spans="1:8" ht="15" x14ac:dyDescent="0.25">
      <c r="A811" s="654">
        <v>48083950300</v>
      </c>
      <c r="B811" s="655" t="s">
        <v>1353</v>
      </c>
      <c r="C811" s="655">
        <v>42824</v>
      </c>
      <c r="D811" s="655" t="s">
        <v>1310</v>
      </c>
      <c r="E811" s="655">
        <v>19.899999999999999</v>
      </c>
      <c r="F811" s="655" t="s">
        <v>1303</v>
      </c>
      <c r="H811" s="10"/>
    </row>
    <row r="812" spans="1:8" ht="15" x14ac:dyDescent="0.25">
      <c r="A812" s="651">
        <v>48083950600</v>
      </c>
      <c r="B812" s="652" t="s">
        <v>1353</v>
      </c>
      <c r="C812" s="652">
        <v>59375</v>
      </c>
      <c r="D812" s="652" t="s">
        <v>1306</v>
      </c>
      <c r="E812" s="652">
        <v>15.1</v>
      </c>
      <c r="F812" s="652" t="s">
        <v>1303</v>
      </c>
      <c r="H812" s="10"/>
    </row>
    <row r="813" spans="1:8" ht="15" x14ac:dyDescent="0.25">
      <c r="A813" s="654">
        <v>48083950700</v>
      </c>
      <c r="B813" s="655" t="s">
        <v>1353</v>
      </c>
      <c r="C813" s="655">
        <v>43333</v>
      </c>
      <c r="D813" s="655" t="s">
        <v>1310</v>
      </c>
      <c r="E813" s="655">
        <v>20.5</v>
      </c>
      <c r="F813" s="655" t="s">
        <v>1307</v>
      </c>
      <c r="H813" s="10"/>
    </row>
    <row r="814" spans="1:8" ht="15" x14ac:dyDescent="0.25">
      <c r="A814" s="651">
        <v>48085030100</v>
      </c>
      <c r="B814" s="652" t="s">
        <v>1354</v>
      </c>
      <c r="C814" s="652">
        <v>71917</v>
      </c>
      <c r="D814" s="652" t="s">
        <v>1302</v>
      </c>
      <c r="E814" s="652">
        <v>10.9</v>
      </c>
      <c r="F814" s="652" t="s">
        <v>1303</v>
      </c>
      <c r="H814" s="10"/>
    </row>
    <row r="815" spans="1:8" ht="15" x14ac:dyDescent="0.25">
      <c r="A815" s="654">
        <v>48085030201</v>
      </c>
      <c r="B815" s="655" t="s">
        <v>1354</v>
      </c>
      <c r="C815" s="655">
        <v>80779</v>
      </c>
      <c r="D815" s="655" t="s">
        <v>1302</v>
      </c>
      <c r="E815" s="655">
        <v>9.9</v>
      </c>
      <c r="F815" s="655" t="s">
        <v>1303</v>
      </c>
      <c r="H815" s="10"/>
    </row>
    <row r="816" spans="1:8" ht="15" x14ac:dyDescent="0.25">
      <c r="A816" s="651">
        <v>48085030202</v>
      </c>
      <c r="B816" s="652" t="s">
        <v>1354</v>
      </c>
      <c r="C816" s="652">
        <v>100368</v>
      </c>
      <c r="D816" s="652" t="s">
        <v>1306</v>
      </c>
      <c r="E816" s="652">
        <v>7.6</v>
      </c>
      <c r="F816" s="652" t="s">
        <v>1303</v>
      </c>
      <c r="H816" s="10"/>
    </row>
    <row r="817" spans="1:8" ht="15" x14ac:dyDescent="0.25">
      <c r="A817" s="654">
        <v>48085030203</v>
      </c>
      <c r="B817" s="655" t="s">
        <v>1354</v>
      </c>
      <c r="C817" s="655">
        <v>95922</v>
      </c>
      <c r="D817" s="655" t="s">
        <v>1306</v>
      </c>
      <c r="E817" s="655">
        <v>3.3</v>
      </c>
      <c r="F817" s="655" t="s">
        <v>1303</v>
      </c>
      <c r="H817" s="10"/>
    </row>
    <row r="818" spans="1:8" ht="15" x14ac:dyDescent="0.25">
      <c r="A818" s="651">
        <v>48085030301</v>
      </c>
      <c r="B818" s="652" t="s">
        <v>1354</v>
      </c>
      <c r="C818" s="652">
        <v>101318</v>
      </c>
      <c r="D818" s="652" t="s">
        <v>1306</v>
      </c>
      <c r="E818" s="652">
        <v>6.8</v>
      </c>
      <c r="F818" s="652" t="s">
        <v>1303</v>
      </c>
      <c r="H818" s="10"/>
    </row>
    <row r="819" spans="1:8" ht="15" x14ac:dyDescent="0.25">
      <c r="A819" s="654">
        <v>48085030302</v>
      </c>
      <c r="B819" s="655" t="s">
        <v>1354</v>
      </c>
      <c r="C819" s="655">
        <v>184485</v>
      </c>
      <c r="D819" s="655" t="s">
        <v>1306</v>
      </c>
      <c r="E819" s="655">
        <v>5.6</v>
      </c>
      <c r="F819" s="655" t="s">
        <v>1303</v>
      </c>
      <c r="H819" s="10"/>
    </row>
    <row r="820" spans="1:8" ht="15" x14ac:dyDescent="0.25">
      <c r="A820" s="651">
        <v>48085030303</v>
      </c>
      <c r="B820" s="652" t="s">
        <v>1354</v>
      </c>
      <c r="C820" s="652">
        <v>147535</v>
      </c>
      <c r="D820" s="652" t="s">
        <v>1306</v>
      </c>
      <c r="E820" s="652">
        <v>1.2</v>
      </c>
      <c r="F820" s="652" t="s">
        <v>1303</v>
      </c>
      <c r="H820" s="10"/>
    </row>
    <row r="821" spans="1:8" ht="15" x14ac:dyDescent="0.25">
      <c r="A821" s="654">
        <v>48085030304</v>
      </c>
      <c r="B821" s="655" t="s">
        <v>1354</v>
      </c>
      <c r="C821" s="655">
        <v>133494</v>
      </c>
      <c r="D821" s="655" t="s">
        <v>1306</v>
      </c>
      <c r="E821" s="655">
        <v>6.5</v>
      </c>
      <c r="F821" s="655" t="s">
        <v>1303</v>
      </c>
      <c r="H821" s="10"/>
    </row>
    <row r="822" spans="1:8" ht="15" x14ac:dyDescent="0.25">
      <c r="A822" s="651">
        <v>48085030305</v>
      </c>
      <c r="B822" s="652" t="s">
        <v>1354</v>
      </c>
      <c r="C822" s="652">
        <v>118750</v>
      </c>
      <c r="D822" s="652" t="s">
        <v>1306</v>
      </c>
      <c r="E822" s="652">
        <v>3.7</v>
      </c>
      <c r="F822" s="652" t="s">
        <v>1303</v>
      </c>
      <c r="H822" s="10"/>
    </row>
    <row r="823" spans="1:8" ht="15" x14ac:dyDescent="0.25">
      <c r="A823" s="654">
        <v>48085030403</v>
      </c>
      <c r="B823" s="655" t="s">
        <v>1354</v>
      </c>
      <c r="C823" s="655">
        <v>103833</v>
      </c>
      <c r="D823" s="655" t="s">
        <v>1306</v>
      </c>
      <c r="E823" s="655">
        <v>3.7</v>
      </c>
      <c r="F823" s="655" t="s">
        <v>1303</v>
      </c>
      <c r="H823" s="10"/>
    </row>
    <row r="824" spans="1:8" ht="15" x14ac:dyDescent="0.25">
      <c r="A824" s="651">
        <v>48085030404</v>
      </c>
      <c r="B824" s="652" t="s">
        <v>1354</v>
      </c>
      <c r="C824" s="652">
        <v>114583</v>
      </c>
      <c r="D824" s="652" t="s">
        <v>1306</v>
      </c>
      <c r="E824" s="652">
        <v>4</v>
      </c>
      <c r="F824" s="652" t="s">
        <v>1303</v>
      </c>
      <c r="H824" s="10"/>
    </row>
    <row r="825" spans="1:8" ht="15" x14ac:dyDescent="0.25">
      <c r="A825" s="654">
        <v>48085030405</v>
      </c>
      <c r="B825" s="655" t="s">
        <v>1354</v>
      </c>
      <c r="C825" s="655">
        <v>73615</v>
      </c>
      <c r="D825" s="655" t="s">
        <v>1302</v>
      </c>
      <c r="E825" s="655">
        <v>6</v>
      </c>
      <c r="F825" s="655" t="s">
        <v>1303</v>
      </c>
      <c r="H825" s="10"/>
    </row>
    <row r="826" spans="1:8" ht="15" x14ac:dyDescent="0.25">
      <c r="A826" s="651">
        <v>48085030406</v>
      </c>
      <c r="B826" s="652" t="s">
        <v>1354</v>
      </c>
      <c r="C826" s="652">
        <v>55795</v>
      </c>
      <c r="D826" s="652" t="s">
        <v>1310</v>
      </c>
      <c r="E826" s="652">
        <v>10.5</v>
      </c>
      <c r="F826" s="652" t="s">
        <v>1303</v>
      </c>
      <c r="H826" s="10"/>
    </row>
    <row r="827" spans="1:8" ht="15" x14ac:dyDescent="0.25">
      <c r="A827" s="654">
        <v>48085030407</v>
      </c>
      <c r="B827" s="655" t="s">
        <v>1354</v>
      </c>
      <c r="C827" s="655">
        <v>180685</v>
      </c>
      <c r="D827" s="655" t="s">
        <v>1306</v>
      </c>
      <c r="E827" s="655">
        <v>4.2</v>
      </c>
      <c r="F827" s="655" t="s">
        <v>1303</v>
      </c>
      <c r="H827" s="10"/>
    </row>
    <row r="828" spans="1:8" ht="15" x14ac:dyDescent="0.25">
      <c r="A828" s="651">
        <v>48085030408</v>
      </c>
      <c r="B828" s="652" t="s">
        <v>1354</v>
      </c>
      <c r="C828" s="652">
        <v>67109</v>
      </c>
      <c r="D828" s="652" t="s">
        <v>1302</v>
      </c>
      <c r="E828" s="652">
        <v>13.4</v>
      </c>
      <c r="F828" s="652" t="s">
        <v>1303</v>
      </c>
      <c r="H828" s="10"/>
    </row>
    <row r="829" spans="1:8" ht="15" x14ac:dyDescent="0.25">
      <c r="A829" s="654">
        <v>48085030504</v>
      </c>
      <c r="B829" s="655" t="s">
        <v>1354</v>
      </c>
      <c r="C829" s="655">
        <v>88889</v>
      </c>
      <c r="D829" s="655" t="s">
        <v>1306</v>
      </c>
      <c r="E829" s="655">
        <v>2.9</v>
      </c>
      <c r="F829" s="655" t="s">
        <v>1303</v>
      </c>
      <c r="H829" s="10"/>
    </row>
    <row r="830" spans="1:8" ht="15" x14ac:dyDescent="0.25">
      <c r="A830" s="651">
        <v>48085030505</v>
      </c>
      <c r="B830" s="652" t="s">
        <v>1354</v>
      </c>
      <c r="C830" s="652">
        <v>82118</v>
      </c>
      <c r="D830" s="652" t="s">
        <v>1302</v>
      </c>
      <c r="E830" s="652">
        <v>3.4</v>
      </c>
      <c r="F830" s="652" t="s">
        <v>1303</v>
      </c>
      <c r="H830" s="10"/>
    </row>
    <row r="831" spans="1:8" ht="15" x14ac:dyDescent="0.25">
      <c r="A831" s="654">
        <v>48085030506</v>
      </c>
      <c r="B831" s="655" t="s">
        <v>1354</v>
      </c>
      <c r="C831" s="655">
        <v>128782</v>
      </c>
      <c r="D831" s="655" t="s">
        <v>1306</v>
      </c>
      <c r="E831" s="655">
        <v>2.5</v>
      </c>
      <c r="F831" s="655" t="s">
        <v>1303</v>
      </c>
      <c r="H831" s="10"/>
    </row>
    <row r="832" spans="1:8" ht="15" x14ac:dyDescent="0.25">
      <c r="A832" s="651">
        <v>48085030507</v>
      </c>
      <c r="B832" s="652" t="s">
        <v>1354</v>
      </c>
      <c r="C832" s="652">
        <v>138077</v>
      </c>
      <c r="D832" s="652" t="s">
        <v>1306</v>
      </c>
      <c r="E832" s="652">
        <v>1.7</v>
      </c>
      <c r="F832" s="652" t="s">
        <v>1303</v>
      </c>
      <c r="H832" s="10"/>
    </row>
    <row r="833" spans="1:8" ht="15" x14ac:dyDescent="0.25">
      <c r="A833" s="654">
        <v>48085030508</v>
      </c>
      <c r="B833" s="655" t="s">
        <v>1354</v>
      </c>
      <c r="C833" s="655">
        <v>127649</v>
      </c>
      <c r="D833" s="655" t="s">
        <v>1306</v>
      </c>
      <c r="E833" s="655">
        <v>6.6</v>
      </c>
      <c r="F833" s="655" t="s">
        <v>1303</v>
      </c>
      <c r="H833" s="10"/>
    </row>
    <row r="834" spans="1:8" ht="15" x14ac:dyDescent="0.25">
      <c r="A834" s="651">
        <v>48085030509</v>
      </c>
      <c r="B834" s="652" t="s">
        <v>1354</v>
      </c>
      <c r="C834" s="652">
        <v>120625</v>
      </c>
      <c r="D834" s="652" t="s">
        <v>1306</v>
      </c>
      <c r="E834" s="652">
        <v>3.5</v>
      </c>
      <c r="F834" s="652" t="s">
        <v>1303</v>
      </c>
      <c r="H834" s="10"/>
    </row>
    <row r="835" spans="1:8" ht="15" x14ac:dyDescent="0.25">
      <c r="A835" s="654">
        <v>48085030510</v>
      </c>
      <c r="B835" s="655" t="s">
        <v>1354</v>
      </c>
      <c r="C835" s="655">
        <v>95000</v>
      </c>
      <c r="D835" s="655" t="s">
        <v>1306</v>
      </c>
      <c r="E835" s="655">
        <v>5.7</v>
      </c>
      <c r="F835" s="655" t="s">
        <v>1303</v>
      </c>
      <c r="H835" s="10"/>
    </row>
    <row r="836" spans="1:8" ht="15" x14ac:dyDescent="0.25">
      <c r="A836" s="651">
        <v>48085030511</v>
      </c>
      <c r="B836" s="652" t="s">
        <v>1354</v>
      </c>
      <c r="C836" s="652">
        <v>153824</v>
      </c>
      <c r="D836" s="652" t="s">
        <v>1306</v>
      </c>
      <c r="E836" s="652">
        <v>2.7</v>
      </c>
      <c r="F836" s="652" t="s">
        <v>1303</v>
      </c>
      <c r="H836" s="10"/>
    </row>
    <row r="837" spans="1:8" ht="15" x14ac:dyDescent="0.25">
      <c r="A837" s="654">
        <v>48085030512</v>
      </c>
      <c r="B837" s="655" t="s">
        <v>1354</v>
      </c>
      <c r="C837" s="655">
        <v>179909</v>
      </c>
      <c r="D837" s="655" t="s">
        <v>1306</v>
      </c>
      <c r="E837" s="655">
        <v>0</v>
      </c>
      <c r="F837" s="655" t="s">
        <v>1303</v>
      </c>
      <c r="H837" s="10"/>
    </row>
    <row r="838" spans="1:8" ht="15" x14ac:dyDescent="0.25">
      <c r="A838" s="651">
        <v>48085030513</v>
      </c>
      <c r="B838" s="652" t="s">
        <v>1354</v>
      </c>
      <c r="C838" s="652">
        <v>78690</v>
      </c>
      <c r="D838" s="652" t="s">
        <v>1302</v>
      </c>
      <c r="E838" s="652">
        <v>2.4</v>
      </c>
      <c r="F838" s="652" t="s">
        <v>1303</v>
      </c>
      <c r="H838" s="10"/>
    </row>
    <row r="839" spans="1:8" ht="15" x14ac:dyDescent="0.25">
      <c r="A839" s="654">
        <v>48085030514</v>
      </c>
      <c r="B839" s="655" t="s">
        <v>1354</v>
      </c>
      <c r="C839" s="655">
        <v>85032</v>
      </c>
      <c r="D839" s="655" t="s">
        <v>1302</v>
      </c>
      <c r="E839" s="655">
        <v>3.7</v>
      </c>
      <c r="F839" s="655" t="s">
        <v>1303</v>
      </c>
      <c r="H839" s="10"/>
    </row>
    <row r="840" spans="1:8" ht="15" x14ac:dyDescent="0.25">
      <c r="A840" s="651">
        <v>48085030515</v>
      </c>
      <c r="B840" s="652" t="s">
        <v>1354</v>
      </c>
      <c r="C840" s="652">
        <v>102222</v>
      </c>
      <c r="D840" s="652" t="s">
        <v>1306</v>
      </c>
      <c r="E840" s="652">
        <v>4.2</v>
      </c>
      <c r="F840" s="652" t="s">
        <v>1303</v>
      </c>
      <c r="H840" s="10"/>
    </row>
    <row r="841" spans="1:8" ht="15" x14ac:dyDescent="0.25">
      <c r="A841" s="654">
        <v>48085030516</v>
      </c>
      <c r="B841" s="655" t="s">
        <v>1354</v>
      </c>
      <c r="C841" s="655">
        <v>106006</v>
      </c>
      <c r="D841" s="655" t="s">
        <v>1306</v>
      </c>
      <c r="E841" s="655">
        <v>2.1</v>
      </c>
      <c r="F841" s="655" t="s">
        <v>1303</v>
      </c>
      <c r="H841" s="10"/>
    </row>
    <row r="842" spans="1:8" ht="15" x14ac:dyDescent="0.25">
      <c r="A842" s="651">
        <v>48085030517</v>
      </c>
      <c r="B842" s="652" t="s">
        <v>1354</v>
      </c>
      <c r="C842" s="652">
        <v>100288</v>
      </c>
      <c r="D842" s="652" t="s">
        <v>1306</v>
      </c>
      <c r="E842" s="652">
        <v>6.3</v>
      </c>
      <c r="F842" s="652" t="s">
        <v>1303</v>
      </c>
      <c r="H842" s="10"/>
    </row>
    <row r="843" spans="1:8" ht="15" x14ac:dyDescent="0.25">
      <c r="A843" s="654">
        <v>48085030518</v>
      </c>
      <c r="B843" s="655" t="s">
        <v>1354</v>
      </c>
      <c r="C843" s="655">
        <v>167139</v>
      </c>
      <c r="D843" s="655" t="s">
        <v>1306</v>
      </c>
      <c r="E843" s="655">
        <v>1.6</v>
      </c>
      <c r="F843" s="655" t="s">
        <v>1303</v>
      </c>
      <c r="H843" s="10"/>
    </row>
    <row r="844" spans="1:8" ht="15" x14ac:dyDescent="0.25">
      <c r="A844" s="651">
        <v>48085030519</v>
      </c>
      <c r="B844" s="652" t="s">
        <v>1354</v>
      </c>
      <c r="C844" s="652">
        <v>118971</v>
      </c>
      <c r="D844" s="652" t="s">
        <v>1306</v>
      </c>
      <c r="E844" s="652">
        <v>1.2</v>
      </c>
      <c r="F844" s="652" t="s">
        <v>1303</v>
      </c>
      <c r="H844" s="10"/>
    </row>
    <row r="845" spans="1:8" ht="15" x14ac:dyDescent="0.25">
      <c r="A845" s="654">
        <v>48085030520</v>
      </c>
      <c r="B845" s="655" t="s">
        <v>1354</v>
      </c>
      <c r="C845" s="655">
        <v>131029</v>
      </c>
      <c r="D845" s="655" t="s">
        <v>1306</v>
      </c>
      <c r="E845" s="655">
        <v>0.6</v>
      </c>
      <c r="F845" s="655" t="s">
        <v>1303</v>
      </c>
      <c r="H845" s="10"/>
    </row>
    <row r="846" spans="1:8" ht="15" x14ac:dyDescent="0.25">
      <c r="A846" s="651">
        <v>48085030521</v>
      </c>
      <c r="B846" s="652" t="s">
        <v>1354</v>
      </c>
      <c r="C846" s="652">
        <v>119484</v>
      </c>
      <c r="D846" s="652" t="s">
        <v>1306</v>
      </c>
      <c r="E846" s="652">
        <v>0.7</v>
      </c>
      <c r="F846" s="652" t="s">
        <v>1303</v>
      </c>
      <c r="H846" s="10"/>
    </row>
    <row r="847" spans="1:8" ht="15" x14ac:dyDescent="0.25">
      <c r="A847" s="654">
        <v>48085030522</v>
      </c>
      <c r="B847" s="655" t="s">
        <v>1354</v>
      </c>
      <c r="C847" s="655">
        <v>117480</v>
      </c>
      <c r="D847" s="655" t="s">
        <v>1306</v>
      </c>
      <c r="E847" s="655">
        <v>3.3</v>
      </c>
      <c r="F847" s="655" t="s">
        <v>1303</v>
      </c>
      <c r="H847" s="10"/>
    </row>
    <row r="848" spans="1:8" ht="15" x14ac:dyDescent="0.25">
      <c r="A848" s="651">
        <v>48085030523</v>
      </c>
      <c r="B848" s="652" t="s">
        <v>1354</v>
      </c>
      <c r="C848" s="652">
        <v>104700</v>
      </c>
      <c r="D848" s="652" t="s">
        <v>1306</v>
      </c>
      <c r="E848" s="652">
        <v>6.5</v>
      </c>
      <c r="F848" s="652" t="s">
        <v>1303</v>
      </c>
      <c r="H848" s="10"/>
    </row>
    <row r="849" spans="1:8" ht="15" x14ac:dyDescent="0.25">
      <c r="A849" s="654">
        <v>48085030524</v>
      </c>
      <c r="B849" s="655" t="s">
        <v>1354</v>
      </c>
      <c r="C849" s="655">
        <v>100625</v>
      </c>
      <c r="D849" s="655" t="s">
        <v>1306</v>
      </c>
      <c r="E849" s="655">
        <v>3.3</v>
      </c>
      <c r="F849" s="655" t="s">
        <v>1303</v>
      </c>
      <c r="H849" s="10"/>
    </row>
    <row r="850" spans="1:8" ht="15" x14ac:dyDescent="0.25">
      <c r="A850" s="651">
        <v>48085030525</v>
      </c>
      <c r="B850" s="652" t="s">
        <v>1354</v>
      </c>
      <c r="C850" s="652">
        <v>125466</v>
      </c>
      <c r="D850" s="652" t="s">
        <v>1306</v>
      </c>
      <c r="E850" s="652">
        <v>2.2000000000000002</v>
      </c>
      <c r="F850" s="652" t="s">
        <v>1303</v>
      </c>
      <c r="H850" s="10"/>
    </row>
    <row r="851" spans="1:8" ht="15" x14ac:dyDescent="0.25">
      <c r="A851" s="654">
        <v>48085030526</v>
      </c>
      <c r="B851" s="655" t="s">
        <v>1354</v>
      </c>
      <c r="C851" s="655">
        <v>130486</v>
      </c>
      <c r="D851" s="655" t="s">
        <v>1306</v>
      </c>
      <c r="E851" s="655">
        <v>3.3</v>
      </c>
      <c r="F851" s="655" t="s">
        <v>1303</v>
      </c>
      <c r="H851" s="10"/>
    </row>
    <row r="852" spans="1:8" ht="15" x14ac:dyDescent="0.25">
      <c r="A852" s="651">
        <v>48085030527</v>
      </c>
      <c r="B852" s="652" t="s">
        <v>1354</v>
      </c>
      <c r="C852" s="652">
        <v>106250</v>
      </c>
      <c r="D852" s="652" t="s">
        <v>1306</v>
      </c>
      <c r="E852" s="652">
        <v>4.4000000000000004</v>
      </c>
      <c r="F852" s="652" t="s">
        <v>1303</v>
      </c>
      <c r="H852" s="10"/>
    </row>
    <row r="853" spans="1:8" ht="15" x14ac:dyDescent="0.25">
      <c r="A853" s="654">
        <v>48085030528</v>
      </c>
      <c r="B853" s="655" t="s">
        <v>1354</v>
      </c>
      <c r="C853" s="655">
        <v>95078</v>
      </c>
      <c r="D853" s="655" t="s">
        <v>1306</v>
      </c>
      <c r="E853" s="655">
        <v>3.6</v>
      </c>
      <c r="F853" s="655" t="s">
        <v>1303</v>
      </c>
      <c r="H853" s="10"/>
    </row>
    <row r="854" spans="1:8" ht="15" x14ac:dyDescent="0.25">
      <c r="A854" s="651">
        <v>48085030529</v>
      </c>
      <c r="B854" s="652" t="s">
        <v>1354</v>
      </c>
      <c r="C854" s="652">
        <v>103594</v>
      </c>
      <c r="D854" s="652" t="s">
        <v>1306</v>
      </c>
      <c r="E854" s="652">
        <v>4.0999999999999996</v>
      </c>
      <c r="F854" s="652" t="s">
        <v>1303</v>
      </c>
      <c r="H854" s="10"/>
    </row>
    <row r="855" spans="1:8" ht="15" x14ac:dyDescent="0.25">
      <c r="A855" s="654">
        <v>48085030530</v>
      </c>
      <c r="B855" s="655" t="s">
        <v>1354</v>
      </c>
      <c r="C855" s="655">
        <v>106694</v>
      </c>
      <c r="D855" s="655" t="s">
        <v>1306</v>
      </c>
      <c r="E855" s="655">
        <v>3.1</v>
      </c>
      <c r="F855" s="655" t="s">
        <v>1303</v>
      </c>
      <c r="H855" s="10"/>
    </row>
    <row r="856" spans="1:8" ht="15" x14ac:dyDescent="0.25">
      <c r="A856" s="651">
        <v>48085030531</v>
      </c>
      <c r="B856" s="652" t="s">
        <v>1354</v>
      </c>
      <c r="C856" s="652">
        <v>131405</v>
      </c>
      <c r="D856" s="652" t="s">
        <v>1306</v>
      </c>
      <c r="E856" s="652">
        <v>3.3</v>
      </c>
      <c r="F856" s="652" t="s">
        <v>1303</v>
      </c>
      <c r="H856" s="10"/>
    </row>
    <row r="857" spans="1:8" ht="15" x14ac:dyDescent="0.25">
      <c r="A857" s="654">
        <v>48085030601</v>
      </c>
      <c r="B857" s="655" t="s">
        <v>1354</v>
      </c>
      <c r="C857" s="655">
        <v>103068</v>
      </c>
      <c r="D857" s="655" t="s">
        <v>1306</v>
      </c>
      <c r="E857" s="655">
        <v>5.4</v>
      </c>
      <c r="F857" s="655" t="s">
        <v>1303</v>
      </c>
      <c r="H857" s="10"/>
    </row>
    <row r="858" spans="1:8" ht="15" x14ac:dyDescent="0.25">
      <c r="A858" s="651">
        <v>48085030603</v>
      </c>
      <c r="B858" s="652" t="s">
        <v>1354</v>
      </c>
      <c r="C858" s="652">
        <v>78630</v>
      </c>
      <c r="D858" s="652" t="s">
        <v>1302</v>
      </c>
      <c r="E858" s="652">
        <v>6.8</v>
      </c>
      <c r="F858" s="652" t="s">
        <v>1303</v>
      </c>
      <c r="H858" s="10"/>
    </row>
    <row r="859" spans="1:8" ht="15" x14ac:dyDescent="0.25">
      <c r="A859" s="654">
        <v>48085030604</v>
      </c>
      <c r="B859" s="655" t="s">
        <v>1354</v>
      </c>
      <c r="C859" s="655">
        <v>91932</v>
      </c>
      <c r="D859" s="655" t="s">
        <v>1306</v>
      </c>
      <c r="E859" s="655">
        <v>2.7</v>
      </c>
      <c r="F859" s="655" t="s">
        <v>1303</v>
      </c>
      <c r="H859" s="10"/>
    </row>
    <row r="860" spans="1:8" ht="15" x14ac:dyDescent="0.25">
      <c r="A860" s="651">
        <v>48085030605</v>
      </c>
      <c r="B860" s="652" t="s">
        <v>1354</v>
      </c>
      <c r="C860" s="652">
        <v>82224</v>
      </c>
      <c r="D860" s="652" t="s">
        <v>1302</v>
      </c>
      <c r="E860" s="652">
        <v>7.2</v>
      </c>
      <c r="F860" s="652" t="s">
        <v>1303</v>
      </c>
      <c r="H860" s="10"/>
    </row>
    <row r="861" spans="1:8" ht="15" x14ac:dyDescent="0.25">
      <c r="A861" s="654">
        <v>48085030701</v>
      </c>
      <c r="B861" s="655" t="s">
        <v>1354</v>
      </c>
      <c r="C861" s="655">
        <v>54005</v>
      </c>
      <c r="D861" s="655" t="s">
        <v>1310</v>
      </c>
      <c r="E861" s="655">
        <v>13.8</v>
      </c>
      <c r="F861" s="655" t="s">
        <v>1303</v>
      </c>
      <c r="H861" s="10"/>
    </row>
    <row r="862" spans="1:8" ht="15" x14ac:dyDescent="0.25">
      <c r="A862" s="651">
        <v>48085030702</v>
      </c>
      <c r="B862" s="652" t="s">
        <v>1354</v>
      </c>
      <c r="C862" s="652">
        <v>53938</v>
      </c>
      <c r="D862" s="652" t="s">
        <v>1310</v>
      </c>
      <c r="E862" s="652">
        <v>19.5</v>
      </c>
      <c r="F862" s="652" t="s">
        <v>1303</v>
      </c>
      <c r="H862" s="10"/>
    </row>
    <row r="863" spans="1:8" ht="15" x14ac:dyDescent="0.25">
      <c r="A863" s="654">
        <v>48085030801</v>
      </c>
      <c r="B863" s="655" t="s">
        <v>1354</v>
      </c>
      <c r="C863" s="655">
        <v>49912</v>
      </c>
      <c r="D863" s="655" t="s">
        <v>1310</v>
      </c>
      <c r="E863" s="655">
        <v>10.9</v>
      </c>
      <c r="F863" s="655" t="s">
        <v>1303</v>
      </c>
      <c r="H863" s="10"/>
    </row>
    <row r="864" spans="1:8" ht="15" x14ac:dyDescent="0.25">
      <c r="A864" s="651">
        <v>48085030802</v>
      </c>
      <c r="B864" s="652" t="s">
        <v>1354</v>
      </c>
      <c r="C864" s="652">
        <v>44870</v>
      </c>
      <c r="D864" s="652" t="s">
        <v>1309</v>
      </c>
      <c r="E864" s="652">
        <v>13.6</v>
      </c>
      <c r="F864" s="652" t="s">
        <v>1303</v>
      </c>
      <c r="H864" s="10"/>
    </row>
    <row r="865" spans="1:8" ht="15" x14ac:dyDescent="0.25">
      <c r="A865" s="654">
        <v>48085030900</v>
      </c>
      <c r="B865" s="655" t="s">
        <v>1354</v>
      </c>
      <c r="C865" s="655">
        <v>33250</v>
      </c>
      <c r="D865" s="655" t="s">
        <v>1309</v>
      </c>
      <c r="E865" s="655">
        <v>25.9</v>
      </c>
      <c r="F865" s="655" t="s">
        <v>1307</v>
      </c>
      <c r="H865" s="10"/>
    </row>
    <row r="866" spans="1:8" ht="15" x14ac:dyDescent="0.25">
      <c r="A866" s="651">
        <v>48085031001</v>
      </c>
      <c r="B866" s="652" t="s">
        <v>1354</v>
      </c>
      <c r="C866" s="652">
        <v>60938</v>
      </c>
      <c r="D866" s="652" t="s">
        <v>1310</v>
      </c>
      <c r="E866" s="652">
        <v>8.1999999999999993</v>
      </c>
      <c r="F866" s="652" t="s">
        <v>1303</v>
      </c>
      <c r="H866" s="10"/>
    </row>
    <row r="867" spans="1:8" ht="15" x14ac:dyDescent="0.25">
      <c r="A867" s="654">
        <v>48085031003</v>
      </c>
      <c r="B867" s="655" t="s">
        <v>1354</v>
      </c>
      <c r="C867" s="655">
        <v>73313</v>
      </c>
      <c r="D867" s="655" t="s">
        <v>1302</v>
      </c>
      <c r="E867" s="655">
        <v>9</v>
      </c>
      <c r="F867" s="655" t="s">
        <v>1303</v>
      </c>
      <c r="H867" s="10"/>
    </row>
    <row r="868" spans="1:8" ht="15" x14ac:dyDescent="0.25">
      <c r="A868" s="651">
        <v>48085031004</v>
      </c>
      <c r="B868" s="652" t="s">
        <v>1354</v>
      </c>
      <c r="C868" s="652">
        <v>64813</v>
      </c>
      <c r="D868" s="652" t="s">
        <v>1302</v>
      </c>
      <c r="E868" s="652">
        <v>12.6</v>
      </c>
      <c r="F868" s="652" t="s">
        <v>1303</v>
      </c>
      <c r="H868" s="10"/>
    </row>
    <row r="869" spans="1:8" ht="15" x14ac:dyDescent="0.25">
      <c r="A869" s="654">
        <v>48085031100</v>
      </c>
      <c r="B869" s="655" t="s">
        <v>1354</v>
      </c>
      <c r="C869" s="655">
        <v>69449</v>
      </c>
      <c r="D869" s="655" t="s">
        <v>1302</v>
      </c>
      <c r="E869" s="655">
        <v>7.7</v>
      </c>
      <c r="F869" s="655" t="s">
        <v>1303</v>
      </c>
      <c r="H869" s="10"/>
    </row>
    <row r="870" spans="1:8" ht="15" x14ac:dyDescent="0.25">
      <c r="A870" s="651">
        <v>48085031201</v>
      </c>
      <c r="B870" s="652" t="s">
        <v>1354</v>
      </c>
      <c r="C870" s="652">
        <v>73125</v>
      </c>
      <c r="D870" s="652" t="s">
        <v>1302</v>
      </c>
      <c r="E870" s="652">
        <v>8.1999999999999993</v>
      </c>
      <c r="F870" s="652" t="s">
        <v>1303</v>
      </c>
      <c r="H870" s="10"/>
    </row>
    <row r="871" spans="1:8" ht="15" x14ac:dyDescent="0.25">
      <c r="A871" s="654">
        <v>48085031202</v>
      </c>
      <c r="B871" s="655" t="s">
        <v>1354</v>
      </c>
      <c r="C871" s="655">
        <v>99375</v>
      </c>
      <c r="D871" s="655" t="s">
        <v>1306</v>
      </c>
      <c r="E871" s="655">
        <v>1</v>
      </c>
      <c r="F871" s="655" t="s">
        <v>1303</v>
      </c>
      <c r="H871" s="10"/>
    </row>
    <row r="872" spans="1:8" ht="15" x14ac:dyDescent="0.25">
      <c r="A872" s="651">
        <v>48085031308</v>
      </c>
      <c r="B872" s="652" t="s">
        <v>1354</v>
      </c>
      <c r="C872" s="652">
        <v>103529</v>
      </c>
      <c r="D872" s="652" t="s">
        <v>1306</v>
      </c>
      <c r="E872" s="652">
        <v>9.9</v>
      </c>
      <c r="F872" s="652" t="s">
        <v>1303</v>
      </c>
      <c r="H872" s="10"/>
    </row>
    <row r="873" spans="1:8" ht="15" x14ac:dyDescent="0.25">
      <c r="A873" s="654">
        <v>48085031309</v>
      </c>
      <c r="B873" s="655" t="s">
        <v>1354</v>
      </c>
      <c r="C873" s="655">
        <v>85571</v>
      </c>
      <c r="D873" s="655" t="s">
        <v>1302</v>
      </c>
      <c r="E873" s="655">
        <v>4.0999999999999996</v>
      </c>
      <c r="F873" s="655" t="s">
        <v>1303</v>
      </c>
      <c r="H873" s="10"/>
    </row>
    <row r="874" spans="1:8" ht="15" x14ac:dyDescent="0.25">
      <c r="A874" s="651">
        <v>48085031310</v>
      </c>
      <c r="B874" s="652" t="s">
        <v>1354</v>
      </c>
      <c r="C874" s="652">
        <v>76366</v>
      </c>
      <c r="D874" s="652" t="s">
        <v>1302</v>
      </c>
      <c r="E874" s="652">
        <v>7.8</v>
      </c>
      <c r="F874" s="652" t="s">
        <v>1303</v>
      </c>
      <c r="H874" s="10"/>
    </row>
    <row r="875" spans="1:8" ht="15" x14ac:dyDescent="0.25">
      <c r="A875" s="654">
        <v>48085031311</v>
      </c>
      <c r="B875" s="655" t="s">
        <v>1354</v>
      </c>
      <c r="C875" s="655">
        <v>97703</v>
      </c>
      <c r="D875" s="655" t="s">
        <v>1306</v>
      </c>
      <c r="E875" s="655">
        <v>4.0999999999999996</v>
      </c>
      <c r="F875" s="655" t="s">
        <v>1303</v>
      </c>
      <c r="H875" s="10"/>
    </row>
    <row r="876" spans="1:8" ht="15" x14ac:dyDescent="0.25">
      <c r="A876" s="651">
        <v>48085031312</v>
      </c>
      <c r="B876" s="652" t="s">
        <v>1354</v>
      </c>
      <c r="C876" s="652">
        <v>115357</v>
      </c>
      <c r="D876" s="652" t="s">
        <v>1306</v>
      </c>
      <c r="E876" s="652">
        <v>1.1000000000000001</v>
      </c>
      <c r="F876" s="652" t="s">
        <v>1303</v>
      </c>
      <c r="H876" s="10"/>
    </row>
    <row r="877" spans="1:8" ht="15" x14ac:dyDescent="0.25">
      <c r="A877" s="654">
        <v>48085031313</v>
      </c>
      <c r="B877" s="655" t="s">
        <v>1354</v>
      </c>
      <c r="C877" s="655">
        <v>147813</v>
      </c>
      <c r="D877" s="655" t="s">
        <v>1306</v>
      </c>
      <c r="E877" s="655">
        <v>2.1</v>
      </c>
      <c r="F877" s="655" t="s">
        <v>1303</v>
      </c>
      <c r="H877" s="10"/>
    </row>
    <row r="878" spans="1:8" ht="15" x14ac:dyDescent="0.25">
      <c r="A878" s="651">
        <v>48085031314</v>
      </c>
      <c r="B878" s="652" t="s">
        <v>1354</v>
      </c>
      <c r="C878" s="652">
        <v>138882</v>
      </c>
      <c r="D878" s="652" t="s">
        <v>1306</v>
      </c>
      <c r="E878" s="652">
        <v>1.1000000000000001</v>
      </c>
      <c r="F878" s="652" t="s">
        <v>1303</v>
      </c>
      <c r="H878" s="10"/>
    </row>
    <row r="879" spans="1:8" ht="15" x14ac:dyDescent="0.25">
      <c r="A879" s="654">
        <v>48085031315</v>
      </c>
      <c r="B879" s="655" t="s">
        <v>1354</v>
      </c>
      <c r="C879" s="655">
        <v>107290</v>
      </c>
      <c r="D879" s="655" t="s">
        <v>1306</v>
      </c>
      <c r="E879" s="655">
        <v>7.8</v>
      </c>
      <c r="F879" s="655" t="s">
        <v>1303</v>
      </c>
      <c r="H879" s="10"/>
    </row>
    <row r="880" spans="1:8" ht="15" x14ac:dyDescent="0.25">
      <c r="A880" s="651">
        <v>48085031316</v>
      </c>
      <c r="B880" s="652" t="s">
        <v>1354</v>
      </c>
      <c r="C880" s="652">
        <v>124923</v>
      </c>
      <c r="D880" s="652" t="s">
        <v>1306</v>
      </c>
      <c r="E880" s="652">
        <v>1.6</v>
      </c>
      <c r="F880" s="652" t="s">
        <v>1303</v>
      </c>
      <c r="H880" s="10"/>
    </row>
    <row r="881" spans="1:8" ht="15" x14ac:dyDescent="0.25">
      <c r="A881" s="654">
        <v>48085031317</v>
      </c>
      <c r="B881" s="655" t="s">
        <v>1354</v>
      </c>
      <c r="C881" s="655">
        <v>118339</v>
      </c>
      <c r="D881" s="655" t="s">
        <v>1306</v>
      </c>
      <c r="E881" s="655">
        <v>1</v>
      </c>
      <c r="F881" s="655" t="s">
        <v>1303</v>
      </c>
      <c r="H881" s="10"/>
    </row>
    <row r="882" spans="1:8" ht="15" x14ac:dyDescent="0.25">
      <c r="A882" s="651">
        <v>48085031405</v>
      </c>
      <c r="B882" s="652" t="s">
        <v>1354</v>
      </c>
      <c r="C882" s="652">
        <v>165336</v>
      </c>
      <c r="D882" s="652" t="s">
        <v>1306</v>
      </c>
      <c r="E882" s="652">
        <v>1.8</v>
      </c>
      <c r="F882" s="652" t="s">
        <v>1303</v>
      </c>
      <c r="H882" s="10"/>
    </row>
    <row r="883" spans="1:8" ht="15" x14ac:dyDescent="0.25">
      <c r="A883" s="654">
        <v>48085031406</v>
      </c>
      <c r="B883" s="655" t="s">
        <v>1354</v>
      </c>
      <c r="C883" s="655">
        <v>112304</v>
      </c>
      <c r="D883" s="655" t="s">
        <v>1306</v>
      </c>
      <c r="E883" s="655">
        <v>3.5</v>
      </c>
      <c r="F883" s="655" t="s">
        <v>1303</v>
      </c>
      <c r="H883" s="10"/>
    </row>
    <row r="884" spans="1:8" ht="15" x14ac:dyDescent="0.25">
      <c r="A884" s="651">
        <v>48085031407</v>
      </c>
      <c r="B884" s="652" t="s">
        <v>1354</v>
      </c>
      <c r="C884" s="652">
        <v>111731</v>
      </c>
      <c r="D884" s="652" t="s">
        <v>1306</v>
      </c>
      <c r="E884" s="652">
        <v>6.2</v>
      </c>
      <c r="F884" s="652" t="s">
        <v>1303</v>
      </c>
      <c r="H884" s="10"/>
    </row>
    <row r="885" spans="1:8" ht="15" x14ac:dyDescent="0.25">
      <c r="A885" s="654">
        <v>48085031408</v>
      </c>
      <c r="B885" s="655" t="s">
        <v>1354</v>
      </c>
      <c r="C885" s="655">
        <v>122575</v>
      </c>
      <c r="D885" s="655" t="s">
        <v>1306</v>
      </c>
      <c r="E885" s="655">
        <v>2.4</v>
      </c>
      <c r="F885" s="655" t="s">
        <v>1303</v>
      </c>
      <c r="H885" s="10"/>
    </row>
    <row r="886" spans="1:8" ht="15" x14ac:dyDescent="0.25">
      <c r="A886" s="651">
        <v>48085031409</v>
      </c>
      <c r="B886" s="652" t="s">
        <v>1354</v>
      </c>
      <c r="C886" s="652">
        <v>107218</v>
      </c>
      <c r="D886" s="652" t="s">
        <v>1306</v>
      </c>
      <c r="E886" s="652">
        <v>2.7</v>
      </c>
      <c r="F886" s="652" t="s">
        <v>1303</v>
      </c>
      <c r="H886" s="10"/>
    </row>
    <row r="887" spans="1:8" ht="15" x14ac:dyDescent="0.25">
      <c r="A887" s="654">
        <v>48085031410</v>
      </c>
      <c r="B887" s="655" t="s">
        <v>1354</v>
      </c>
      <c r="C887" s="655">
        <v>110625</v>
      </c>
      <c r="D887" s="655" t="s">
        <v>1306</v>
      </c>
      <c r="E887" s="655">
        <v>14.7</v>
      </c>
      <c r="F887" s="655" t="s">
        <v>1303</v>
      </c>
      <c r="H887" s="10"/>
    </row>
    <row r="888" spans="1:8" ht="15" x14ac:dyDescent="0.25">
      <c r="A888" s="651">
        <v>48085031411</v>
      </c>
      <c r="B888" s="652" t="s">
        <v>1354</v>
      </c>
      <c r="C888" s="652">
        <v>128059</v>
      </c>
      <c r="D888" s="652" t="s">
        <v>1306</v>
      </c>
      <c r="E888" s="652">
        <v>4.8</v>
      </c>
      <c r="F888" s="652" t="s">
        <v>1303</v>
      </c>
      <c r="H888" s="10"/>
    </row>
    <row r="889" spans="1:8" ht="15" x14ac:dyDescent="0.25">
      <c r="A889" s="654">
        <v>48085031504</v>
      </c>
      <c r="B889" s="655" t="s">
        <v>1354</v>
      </c>
      <c r="C889" s="655">
        <v>100269</v>
      </c>
      <c r="D889" s="655" t="s">
        <v>1306</v>
      </c>
      <c r="E889" s="655">
        <v>2.6</v>
      </c>
      <c r="F889" s="655" t="s">
        <v>1303</v>
      </c>
      <c r="H889" s="10"/>
    </row>
    <row r="890" spans="1:8" ht="15" x14ac:dyDescent="0.25">
      <c r="A890" s="651">
        <v>48085031505</v>
      </c>
      <c r="B890" s="652" t="s">
        <v>1354</v>
      </c>
      <c r="C890" s="652">
        <v>122575</v>
      </c>
      <c r="D890" s="652" t="s">
        <v>1306</v>
      </c>
      <c r="E890" s="652">
        <v>6.8</v>
      </c>
      <c r="F890" s="652" t="s">
        <v>1303</v>
      </c>
      <c r="H890" s="10"/>
    </row>
    <row r="891" spans="1:8" ht="15" x14ac:dyDescent="0.25">
      <c r="A891" s="654">
        <v>48085031506</v>
      </c>
      <c r="B891" s="655" t="s">
        <v>1354</v>
      </c>
      <c r="C891" s="655">
        <v>61239</v>
      </c>
      <c r="D891" s="655" t="s">
        <v>1310</v>
      </c>
      <c r="E891" s="655">
        <v>12</v>
      </c>
      <c r="F891" s="655" t="s">
        <v>1303</v>
      </c>
      <c r="H891" s="10"/>
    </row>
    <row r="892" spans="1:8" ht="15" x14ac:dyDescent="0.25">
      <c r="A892" s="651">
        <v>48085031507</v>
      </c>
      <c r="B892" s="652" t="s">
        <v>1354</v>
      </c>
      <c r="C892" s="652">
        <v>79706</v>
      </c>
      <c r="D892" s="652" t="s">
        <v>1302</v>
      </c>
      <c r="E892" s="652">
        <v>6.7</v>
      </c>
      <c r="F892" s="652" t="s">
        <v>1303</v>
      </c>
      <c r="H892" s="10"/>
    </row>
    <row r="893" spans="1:8" ht="15" x14ac:dyDescent="0.25">
      <c r="A893" s="654">
        <v>48085031508</v>
      </c>
      <c r="B893" s="655" t="s">
        <v>1354</v>
      </c>
      <c r="C893" s="655">
        <v>69000</v>
      </c>
      <c r="D893" s="655" t="s">
        <v>1302</v>
      </c>
      <c r="E893" s="655">
        <v>4.5999999999999996</v>
      </c>
      <c r="F893" s="655" t="s">
        <v>1303</v>
      </c>
      <c r="H893" s="10"/>
    </row>
    <row r="894" spans="1:8" ht="15" x14ac:dyDescent="0.25">
      <c r="A894" s="651">
        <v>48085031611</v>
      </c>
      <c r="B894" s="652" t="s">
        <v>1354</v>
      </c>
      <c r="C894" s="652">
        <v>84302</v>
      </c>
      <c r="D894" s="652" t="s">
        <v>1302</v>
      </c>
      <c r="E894" s="652">
        <v>15</v>
      </c>
      <c r="F894" s="652" t="s">
        <v>1303</v>
      </c>
      <c r="H894" s="10"/>
    </row>
    <row r="895" spans="1:8" ht="15" x14ac:dyDescent="0.25">
      <c r="A895" s="654">
        <v>48085031612</v>
      </c>
      <c r="B895" s="655" t="s">
        <v>1354</v>
      </c>
      <c r="C895" s="655">
        <v>106980</v>
      </c>
      <c r="D895" s="655" t="s">
        <v>1306</v>
      </c>
      <c r="E895" s="655">
        <v>2.2000000000000002</v>
      </c>
      <c r="F895" s="655" t="s">
        <v>1303</v>
      </c>
      <c r="H895" s="10"/>
    </row>
    <row r="896" spans="1:8" ht="15" x14ac:dyDescent="0.25">
      <c r="A896" s="651">
        <v>48085031613</v>
      </c>
      <c r="B896" s="652" t="s">
        <v>1354</v>
      </c>
      <c r="C896" s="652">
        <v>103849</v>
      </c>
      <c r="D896" s="652" t="s">
        <v>1306</v>
      </c>
      <c r="E896" s="652">
        <v>6</v>
      </c>
      <c r="F896" s="652" t="s">
        <v>1303</v>
      </c>
      <c r="H896" s="10"/>
    </row>
    <row r="897" spans="1:8" ht="15" x14ac:dyDescent="0.25">
      <c r="A897" s="654">
        <v>48085031621</v>
      </c>
      <c r="B897" s="655" t="s">
        <v>1354</v>
      </c>
      <c r="C897" s="655">
        <v>73827</v>
      </c>
      <c r="D897" s="655" t="s">
        <v>1302</v>
      </c>
      <c r="E897" s="655">
        <v>12.2</v>
      </c>
      <c r="F897" s="655" t="s">
        <v>1303</v>
      </c>
      <c r="H897" s="10"/>
    </row>
    <row r="898" spans="1:8" ht="15" x14ac:dyDescent="0.25">
      <c r="A898" s="651">
        <v>48085031622</v>
      </c>
      <c r="B898" s="652" t="s">
        <v>1354</v>
      </c>
      <c r="C898" s="652">
        <v>102530</v>
      </c>
      <c r="D898" s="652" t="s">
        <v>1306</v>
      </c>
      <c r="E898" s="652">
        <v>2.9</v>
      </c>
      <c r="F898" s="652" t="s">
        <v>1303</v>
      </c>
      <c r="H898" s="10"/>
    </row>
    <row r="899" spans="1:8" ht="15" x14ac:dyDescent="0.25">
      <c r="A899" s="654">
        <v>48085031623</v>
      </c>
      <c r="B899" s="655" t="s">
        <v>1354</v>
      </c>
      <c r="C899" s="655">
        <v>68068</v>
      </c>
      <c r="D899" s="655" t="s">
        <v>1302</v>
      </c>
      <c r="E899" s="655">
        <v>15.6</v>
      </c>
      <c r="F899" s="655" t="s">
        <v>1303</v>
      </c>
      <c r="H899" s="10"/>
    </row>
    <row r="900" spans="1:8" ht="15" x14ac:dyDescent="0.25">
      <c r="A900" s="651">
        <v>48085031624</v>
      </c>
      <c r="B900" s="652" t="s">
        <v>1354</v>
      </c>
      <c r="C900" s="652">
        <v>53892</v>
      </c>
      <c r="D900" s="652" t="s">
        <v>1310</v>
      </c>
      <c r="E900" s="652">
        <v>8.8000000000000007</v>
      </c>
      <c r="F900" s="652" t="s">
        <v>1303</v>
      </c>
      <c r="H900" s="10"/>
    </row>
    <row r="901" spans="1:8" ht="15" x14ac:dyDescent="0.25">
      <c r="A901" s="654">
        <v>48085031625</v>
      </c>
      <c r="B901" s="655" t="s">
        <v>1354</v>
      </c>
      <c r="C901" s="655">
        <v>101250</v>
      </c>
      <c r="D901" s="655" t="s">
        <v>1306</v>
      </c>
      <c r="E901" s="655">
        <v>5.5</v>
      </c>
      <c r="F901" s="655" t="s">
        <v>1303</v>
      </c>
      <c r="H901" s="10"/>
    </row>
    <row r="902" spans="1:8" ht="15" x14ac:dyDescent="0.25">
      <c r="A902" s="651">
        <v>48085031626</v>
      </c>
      <c r="B902" s="652" t="s">
        <v>1354</v>
      </c>
      <c r="C902" s="652">
        <v>119318</v>
      </c>
      <c r="D902" s="652" t="s">
        <v>1306</v>
      </c>
      <c r="E902" s="652">
        <v>3.6</v>
      </c>
      <c r="F902" s="652" t="s">
        <v>1303</v>
      </c>
      <c r="H902" s="10"/>
    </row>
    <row r="903" spans="1:8" ht="15" x14ac:dyDescent="0.25">
      <c r="A903" s="654">
        <v>48085031627</v>
      </c>
      <c r="B903" s="655" t="s">
        <v>1354</v>
      </c>
      <c r="C903" s="655">
        <v>84803</v>
      </c>
      <c r="D903" s="655" t="s">
        <v>1302</v>
      </c>
      <c r="E903" s="655">
        <v>9.6999999999999993</v>
      </c>
      <c r="F903" s="655" t="s">
        <v>1303</v>
      </c>
      <c r="H903" s="10"/>
    </row>
    <row r="904" spans="1:8" ht="15" x14ac:dyDescent="0.25">
      <c r="A904" s="651">
        <v>48085031628</v>
      </c>
      <c r="B904" s="652" t="s">
        <v>1354</v>
      </c>
      <c r="C904" s="652">
        <v>75385</v>
      </c>
      <c r="D904" s="652" t="s">
        <v>1302</v>
      </c>
      <c r="E904" s="652">
        <v>5.6</v>
      </c>
      <c r="F904" s="652" t="s">
        <v>1303</v>
      </c>
      <c r="H904" s="10"/>
    </row>
    <row r="905" spans="1:8" ht="15" x14ac:dyDescent="0.25">
      <c r="A905" s="654">
        <v>48085031629</v>
      </c>
      <c r="B905" s="655" t="s">
        <v>1354</v>
      </c>
      <c r="C905" s="655">
        <v>72198</v>
      </c>
      <c r="D905" s="655" t="s">
        <v>1302</v>
      </c>
      <c r="E905" s="655">
        <v>11.9</v>
      </c>
      <c r="F905" s="655" t="s">
        <v>1303</v>
      </c>
      <c r="H905" s="10"/>
    </row>
    <row r="906" spans="1:8" ht="15" x14ac:dyDescent="0.25">
      <c r="A906" s="651">
        <v>48085031630</v>
      </c>
      <c r="B906" s="652" t="s">
        <v>1354</v>
      </c>
      <c r="C906" s="652">
        <v>125938</v>
      </c>
      <c r="D906" s="652" t="s">
        <v>1306</v>
      </c>
      <c r="E906" s="652">
        <v>0.9</v>
      </c>
      <c r="F906" s="652" t="s">
        <v>1303</v>
      </c>
      <c r="H906" s="10"/>
    </row>
    <row r="907" spans="1:8" ht="15" x14ac:dyDescent="0.25">
      <c r="A907" s="654">
        <v>48085031631</v>
      </c>
      <c r="B907" s="655" t="s">
        <v>1354</v>
      </c>
      <c r="C907" s="655">
        <v>86977</v>
      </c>
      <c r="D907" s="655" t="s">
        <v>1306</v>
      </c>
      <c r="E907" s="655">
        <v>10.9</v>
      </c>
      <c r="F907" s="655" t="s">
        <v>1303</v>
      </c>
      <c r="H907" s="10"/>
    </row>
    <row r="908" spans="1:8" ht="15" x14ac:dyDescent="0.25">
      <c r="A908" s="651">
        <v>48085031632</v>
      </c>
      <c r="B908" s="652" t="s">
        <v>1354</v>
      </c>
      <c r="C908" s="652">
        <v>65320</v>
      </c>
      <c r="D908" s="652" t="s">
        <v>1302</v>
      </c>
      <c r="E908" s="652">
        <v>8.3000000000000007</v>
      </c>
      <c r="F908" s="652" t="s">
        <v>1303</v>
      </c>
      <c r="H908" s="10"/>
    </row>
    <row r="909" spans="1:8" ht="15" x14ac:dyDescent="0.25">
      <c r="A909" s="654">
        <v>48085031633</v>
      </c>
      <c r="B909" s="655" t="s">
        <v>1354</v>
      </c>
      <c r="C909" s="655">
        <v>96188</v>
      </c>
      <c r="D909" s="655" t="s">
        <v>1306</v>
      </c>
      <c r="E909" s="655">
        <v>4.5999999999999996</v>
      </c>
      <c r="F909" s="655" t="s">
        <v>1303</v>
      </c>
      <c r="H909" s="10"/>
    </row>
    <row r="910" spans="1:8" ht="15" x14ac:dyDescent="0.25">
      <c r="A910" s="651">
        <v>48085031634</v>
      </c>
      <c r="B910" s="652" t="s">
        <v>1354</v>
      </c>
      <c r="C910" s="652">
        <v>70972</v>
      </c>
      <c r="D910" s="652" t="s">
        <v>1302</v>
      </c>
      <c r="E910" s="652">
        <v>2.4</v>
      </c>
      <c r="F910" s="652" t="s">
        <v>1303</v>
      </c>
      <c r="H910" s="10"/>
    </row>
    <row r="911" spans="1:8" ht="15" x14ac:dyDescent="0.25">
      <c r="A911" s="654">
        <v>48085031635</v>
      </c>
      <c r="B911" s="655" t="s">
        <v>1354</v>
      </c>
      <c r="C911" s="655">
        <v>71036</v>
      </c>
      <c r="D911" s="655" t="s">
        <v>1302</v>
      </c>
      <c r="E911" s="655">
        <v>1.7</v>
      </c>
      <c r="F911" s="655" t="s">
        <v>1303</v>
      </c>
      <c r="H911" s="10"/>
    </row>
    <row r="912" spans="1:8" ht="15" x14ac:dyDescent="0.25">
      <c r="A912" s="651">
        <v>48085031636</v>
      </c>
      <c r="B912" s="652" t="s">
        <v>1354</v>
      </c>
      <c r="C912" s="652">
        <v>101466</v>
      </c>
      <c r="D912" s="652" t="s">
        <v>1306</v>
      </c>
      <c r="E912" s="652">
        <v>1.2</v>
      </c>
      <c r="F912" s="652" t="s">
        <v>1303</v>
      </c>
      <c r="H912" s="10"/>
    </row>
    <row r="913" spans="1:8" ht="15" x14ac:dyDescent="0.25">
      <c r="A913" s="654">
        <v>48085031637</v>
      </c>
      <c r="B913" s="655" t="s">
        <v>1354</v>
      </c>
      <c r="C913" s="655">
        <v>159469</v>
      </c>
      <c r="D913" s="655" t="s">
        <v>1306</v>
      </c>
      <c r="E913" s="655">
        <v>4</v>
      </c>
      <c r="F913" s="655" t="s">
        <v>1303</v>
      </c>
      <c r="H913" s="10"/>
    </row>
    <row r="914" spans="1:8" ht="15" x14ac:dyDescent="0.25">
      <c r="A914" s="651">
        <v>48085031638</v>
      </c>
      <c r="B914" s="652" t="s">
        <v>1354</v>
      </c>
      <c r="C914" s="652">
        <v>160139</v>
      </c>
      <c r="D914" s="652" t="s">
        <v>1306</v>
      </c>
      <c r="E914" s="652">
        <v>3</v>
      </c>
      <c r="F914" s="652" t="s">
        <v>1303</v>
      </c>
      <c r="H914" s="10"/>
    </row>
    <row r="915" spans="1:8" ht="15" x14ac:dyDescent="0.25">
      <c r="A915" s="654">
        <v>48085031639</v>
      </c>
      <c r="B915" s="655" t="s">
        <v>1354</v>
      </c>
      <c r="C915" s="655">
        <v>104167</v>
      </c>
      <c r="D915" s="655" t="s">
        <v>1306</v>
      </c>
      <c r="E915" s="655">
        <v>3.8</v>
      </c>
      <c r="F915" s="655" t="s">
        <v>1303</v>
      </c>
      <c r="H915" s="10"/>
    </row>
    <row r="916" spans="1:8" ht="15" x14ac:dyDescent="0.25">
      <c r="A916" s="651">
        <v>48085031640</v>
      </c>
      <c r="B916" s="652" t="s">
        <v>1354</v>
      </c>
      <c r="C916" s="652">
        <v>91193</v>
      </c>
      <c r="D916" s="652" t="s">
        <v>1306</v>
      </c>
      <c r="E916" s="652">
        <v>4.8</v>
      </c>
      <c r="F916" s="652" t="s">
        <v>1303</v>
      </c>
      <c r="H916" s="10"/>
    </row>
    <row r="917" spans="1:8" ht="15" x14ac:dyDescent="0.25">
      <c r="A917" s="654">
        <v>48085031641</v>
      </c>
      <c r="B917" s="655" t="s">
        <v>1354</v>
      </c>
      <c r="C917" s="655">
        <v>145500</v>
      </c>
      <c r="D917" s="655" t="s">
        <v>1306</v>
      </c>
      <c r="E917" s="655">
        <v>2</v>
      </c>
      <c r="F917" s="655" t="s">
        <v>1303</v>
      </c>
      <c r="H917" s="10"/>
    </row>
    <row r="918" spans="1:8" ht="15" x14ac:dyDescent="0.25">
      <c r="A918" s="651">
        <v>48085031642</v>
      </c>
      <c r="B918" s="652" t="s">
        <v>1354</v>
      </c>
      <c r="C918" s="652">
        <v>125708</v>
      </c>
      <c r="D918" s="652" t="s">
        <v>1306</v>
      </c>
      <c r="E918" s="652">
        <v>3.8</v>
      </c>
      <c r="F918" s="652" t="s">
        <v>1303</v>
      </c>
      <c r="H918" s="10"/>
    </row>
    <row r="919" spans="1:8" ht="15" x14ac:dyDescent="0.25">
      <c r="A919" s="654">
        <v>48085031643</v>
      </c>
      <c r="B919" s="655" t="s">
        <v>1354</v>
      </c>
      <c r="C919" s="655">
        <v>81328</v>
      </c>
      <c r="D919" s="655" t="s">
        <v>1302</v>
      </c>
      <c r="E919" s="655">
        <v>12.1</v>
      </c>
      <c r="F919" s="655" t="s">
        <v>1303</v>
      </c>
      <c r="H919" s="10"/>
    </row>
    <row r="920" spans="1:8" ht="15" x14ac:dyDescent="0.25">
      <c r="A920" s="651">
        <v>48085031645</v>
      </c>
      <c r="B920" s="652" t="s">
        <v>1354</v>
      </c>
      <c r="C920" s="652">
        <v>163125</v>
      </c>
      <c r="D920" s="652" t="s">
        <v>1306</v>
      </c>
      <c r="E920" s="652">
        <v>2</v>
      </c>
      <c r="F920" s="652" t="s">
        <v>1303</v>
      </c>
      <c r="H920" s="10"/>
    </row>
    <row r="921" spans="1:8" ht="15" x14ac:dyDescent="0.25">
      <c r="A921" s="654">
        <v>48085031646</v>
      </c>
      <c r="B921" s="655" t="s">
        <v>1354</v>
      </c>
      <c r="C921" s="655">
        <v>153571</v>
      </c>
      <c r="D921" s="655" t="s">
        <v>1306</v>
      </c>
      <c r="E921" s="655">
        <v>2.7</v>
      </c>
      <c r="F921" s="655" t="s">
        <v>1303</v>
      </c>
      <c r="H921" s="10"/>
    </row>
    <row r="922" spans="1:8" ht="15" x14ac:dyDescent="0.25">
      <c r="A922" s="651">
        <v>48085031647</v>
      </c>
      <c r="B922" s="652" t="s">
        <v>1354</v>
      </c>
      <c r="C922" s="652">
        <v>90962</v>
      </c>
      <c r="D922" s="652" t="s">
        <v>1306</v>
      </c>
      <c r="E922" s="652">
        <v>0.6</v>
      </c>
      <c r="F922" s="652" t="s">
        <v>1303</v>
      </c>
      <c r="H922" s="10"/>
    </row>
    <row r="923" spans="1:8" ht="15" x14ac:dyDescent="0.25">
      <c r="A923" s="654">
        <v>48085031648</v>
      </c>
      <c r="B923" s="655" t="s">
        <v>1354</v>
      </c>
      <c r="C923" s="655">
        <v>121906</v>
      </c>
      <c r="D923" s="655" t="s">
        <v>1306</v>
      </c>
      <c r="E923" s="655">
        <v>6.1</v>
      </c>
      <c r="F923" s="655" t="s">
        <v>1303</v>
      </c>
      <c r="H923" s="10"/>
    </row>
    <row r="924" spans="1:8" ht="15" x14ac:dyDescent="0.25">
      <c r="A924" s="651">
        <v>48085031649</v>
      </c>
      <c r="B924" s="652" t="s">
        <v>1354</v>
      </c>
      <c r="C924" s="652">
        <v>126759</v>
      </c>
      <c r="D924" s="652" t="s">
        <v>1306</v>
      </c>
      <c r="E924" s="652">
        <v>5.4</v>
      </c>
      <c r="F924" s="652" t="s">
        <v>1303</v>
      </c>
      <c r="H924" s="10"/>
    </row>
    <row r="925" spans="1:8" ht="15" x14ac:dyDescent="0.25">
      <c r="A925" s="654">
        <v>48085031652</v>
      </c>
      <c r="B925" s="655" t="s">
        <v>1354</v>
      </c>
      <c r="C925" s="655">
        <v>76646</v>
      </c>
      <c r="D925" s="655" t="s">
        <v>1302</v>
      </c>
      <c r="E925" s="655">
        <v>2.9</v>
      </c>
      <c r="F925" s="655" t="s">
        <v>1303</v>
      </c>
      <c r="H925" s="10"/>
    </row>
    <row r="926" spans="1:8" ht="15" x14ac:dyDescent="0.25">
      <c r="A926" s="651">
        <v>48085031653</v>
      </c>
      <c r="B926" s="652" t="s">
        <v>1354</v>
      </c>
      <c r="C926" s="652">
        <v>92788</v>
      </c>
      <c r="D926" s="652" t="s">
        <v>1306</v>
      </c>
      <c r="E926" s="652">
        <v>5.8</v>
      </c>
      <c r="F926" s="652" t="s">
        <v>1303</v>
      </c>
      <c r="H926" s="10"/>
    </row>
    <row r="927" spans="1:8" ht="15" x14ac:dyDescent="0.25">
      <c r="A927" s="654">
        <v>48085031654</v>
      </c>
      <c r="B927" s="655" t="s">
        <v>1354</v>
      </c>
      <c r="C927" s="655">
        <v>164038</v>
      </c>
      <c r="D927" s="655" t="s">
        <v>1306</v>
      </c>
      <c r="E927" s="655">
        <v>1.9</v>
      </c>
      <c r="F927" s="655" t="s">
        <v>1303</v>
      </c>
      <c r="H927" s="10"/>
    </row>
    <row r="928" spans="1:8" ht="15" x14ac:dyDescent="0.25">
      <c r="A928" s="651">
        <v>48085031655</v>
      </c>
      <c r="B928" s="652" t="s">
        <v>1354</v>
      </c>
      <c r="C928" s="652">
        <v>92176</v>
      </c>
      <c r="D928" s="652" t="s">
        <v>1306</v>
      </c>
      <c r="E928" s="652">
        <v>4.5999999999999996</v>
      </c>
      <c r="F928" s="652" t="s">
        <v>1303</v>
      </c>
      <c r="H928" s="10"/>
    </row>
    <row r="929" spans="1:8" ht="15" x14ac:dyDescent="0.25">
      <c r="A929" s="654">
        <v>48085031656</v>
      </c>
      <c r="B929" s="655" t="s">
        <v>1354</v>
      </c>
      <c r="C929" s="655">
        <v>85625</v>
      </c>
      <c r="D929" s="655" t="s">
        <v>1302</v>
      </c>
      <c r="E929" s="655">
        <v>4.9000000000000004</v>
      </c>
      <c r="F929" s="655" t="s">
        <v>1303</v>
      </c>
      <c r="H929" s="10"/>
    </row>
    <row r="930" spans="1:8" ht="15" x14ac:dyDescent="0.25">
      <c r="A930" s="651">
        <v>48085031657</v>
      </c>
      <c r="B930" s="652" t="s">
        <v>1354</v>
      </c>
      <c r="C930" s="652">
        <v>68750</v>
      </c>
      <c r="D930" s="652" t="s">
        <v>1302</v>
      </c>
      <c r="E930" s="652">
        <v>4.2</v>
      </c>
      <c r="F930" s="652" t="s">
        <v>1303</v>
      </c>
      <c r="H930" s="10"/>
    </row>
    <row r="931" spans="1:8" ht="15" x14ac:dyDescent="0.25">
      <c r="A931" s="654">
        <v>48085031658</v>
      </c>
      <c r="B931" s="655" t="s">
        <v>1354</v>
      </c>
      <c r="C931" s="655">
        <v>77890</v>
      </c>
      <c r="D931" s="655" t="s">
        <v>1302</v>
      </c>
      <c r="E931" s="655">
        <v>7.9</v>
      </c>
      <c r="F931" s="655" t="s">
        <v>1303</v>
      </c>
      <c r="H931" s="10"/>
    </row>
    <row r="932" spans="1:8" ht="15" x14ac:dyDescent="0.25">
      <c r="A932" s="651">
        <v>48085031659</v>
      </c>
      <c r="B932" s="652" t="s">
        <v>1354</v>
      </c>
      <c r="C932" s="652">
        <v>80772</v>
      </c>
      <c r="D932" s="652" t="s">
        <v>1302</v>
      </c>
      <c r="E932" s="652">
        <v>4.2</v>
      </c>
      <c r="F932" s="652" t="s">
        <v>1303</v>
      </c>
      <c r="H932" s="10"/>
    </row>
    <row r="933" spans="1:8" ht="15" x14ac:dyDescent="0.25">
      <c r="A933" s="654">
        <v>48085031660</v>
      </c>
      <c r="B933" s="655" t="s">
        <v>1354</v>
      </c>
      <c r="C933" s="655">
        <v>97757</v>
      </c>
      <c r="D933" s="655" t="s">
        <v>1306</v>
      </c>
      <c r="E933" s="655">
        <v>4.5999999999999996</v>
      </c>
      <c r="F933" s="655" t="s">
        <v>1303</v>
      </c>
      <c r="H933" s="10"/>
    </row>
    <row r="934" spans="1:8" ht="15" x14ac:dyDescent="0.25">
      <c r="A934" s="651">
        <v>48085031661</v>
      </c>
      <c r="B934" s="652" t="s">
        <v>1354</v>
      </c>
      <c r="C934" s="652">
        <v>139615</v>
      </c>
      <c r="D934" s="652" t="s">
        <v>1306</v>
      </c>
      <c r="E934" s="652">
        <v>5.3</v>
      </c>
      <c r="F934" s="652" t="s">
        <v>1303</v>
      </c>
      <c r="H934" s="10"/>
    </row>
    <row r="935" spans="1:8" ht="15" x14ac:dyDescent="0.25">
      <c r="A935" s="654">
        <v>48085031662</v>
      </c>
      <c r="B935" s="655" t="s">
        <v>1354</v>
      </c>
      <c r="C935" s="655">
        <v>144050</v>
      </c>
      <c r="D935" s="655" t="s">
        <v>1306</v>
      </c>
      <c r="E935" s="655">
        <v>0.6</v>
      </c>
      <c r="F935" s="655" t="s">
        <v>1303</v>
      </c>
      <c r="H935" s="10"/>
    </row>
    <row r="936" spans="1:8" ht="15" x14ac:dyDescent="0.25">
      <c r="A936" s="651">
        <v>48085031663</v>
      </c>
      <c r="B936" s="652" t="s">
        <v>1354</v>
      </c>
      <c r="C936" s="652">
        <v>126667</v>
      </c>
      <c r="D936" s="652" t="s">
        <v>1306</v>
      </c>
      <c r="E936" s="652">
        <v>4.2</v>
      </c>
      <c r="F936" s="652" t="s">
        <v>1303</v>
      </c>
      <c r="H936" s="10"/>
    </row>
    <row r="937" spans="1:8" ht="15" x14ac:dyDescent="0.25">
      <c r="A937" s="654">
        <v>48085031664</v>
      </c>
      <c r="B937" s="655" t="s">
        <v>1354</v>
      </c>
      <c r="C937" s="655">
        <v>141875</v>
      </c>
      <c r="D937" s="655" t="s">
        <v>1306</v>
      </c>
      <c r="E937" s="655">
        <v>5.6</v>
      </c>
      <c r="F937" s="655" t="s">
        <v>1303</v>
      </c>
      <c r="H937" s="10"/>
    </row>
    <row r="938" spans="1:8" ht="15" x14ac:dyDescent="0.25">
      <c r="A938" s="651">
        <v>48085031704</v>
      </c>
      <c r="B938" s="652" t="s">
        <v>1354</v>
      </c>
      <c r="C938" s="652">
        <v>73984</v>
      </c>
      <c r="D938" s="652" t="s">
        <v>1302</v>
      </c>
      <c r="E938" s="652">
        <v>3.2</v>
      </c>
      <c r="F938" s="652" t="s">
        <v>1303</v>
      </c>
      <c r="H938" s="10"/>
    </row>
    <row r="939" spans="1:8" ht="15" x14ac:dyDescent="0.25">
      <c r="A939" s="654">
        <v>48085031706</v>
      </c>
      <c r="B939" s="655" t="s">
        <v>1354</v>
      </c>
      <c r="C939" s="655">
        <v>241667</v>
      </c>
      <c r="D939" s="655" t="s">
        <v>1306</v>
      </c>
      <c r="E939" s="655">
        <v>1.6</v>
      </c>
      <c r="F939" s="655" t="s">
        <v>1303</v>
      </c>
      <c r="H939" s="10"/>
    </row>
    <row r="940" spans="1:8" ht="15" x14ac:dyDescent="0.25">
      <c r="A940" s="651">
        <v>48085031708</v>
      </c>
      <c r="B940" s="652" t="s">
        <v>1354</v>
      </c>
      <c r="C940" s="652">
        <v>63816</v>
      </c>
      <c r="D940" s="652" t="s">
        <v>1302</v>
      </c>
      <c r="E940" s="652">
        <v>10.3</v>
      </c>
      <c r="F940" s="652" t="s">
        <v>1303</v>
      </c>
      <c r="H940" s="10"/>
    </row>
    <row r="941" spans="1:8" ht="15" x14ac:dyDescent="0.25">
      <c r="A941" s="654">
        <v>48085031709</v>
      </c>
      <c r="B941" s="655" t="s">
        <v>1354</v>
      </c>
      <c r="C941" s="655">
        <v>78409</v>
      </c>
      <c r="D941" s="655" t="s">
        <v>1302</v>
      </c>
      <c r="E941" s="655">
        <v>18.899999999999999</v>
      </c>
      <c r="F941" s="655" t="s">
        <v>1303</v>
      </c>
      <c r="H941" s="10"/>
    </row>
    <row r="942" spans="1:8" ht="15" x14ac:dyDescent="0.25">
      <c r="A942" s="651">
        <v>48085031711</v>
      </c>
      <c r="B942" s="652" t="s">
        <v>1354</v>
      </c>
      <c r="C942" s="652">
        <v>80697</v>
      </c>
      <c r="D942" s="652" t="s">
        <v>1302</v>
      </c>
      <c r="E942" s="652">
        <v>6.8</v>
      </c>
      <c r="F942" s="652" t="s">
        <v>1303</v>
      </c>
      <c r="H942" s="10"/>
    </row>
    <row r="943" spans="1:8" ht="15" x14ac:dyDescent="0.25">
      <c r="A943" s="654">
        <v>48085031712</v>
      </c>
      <c r="B943" s="655" t="s">
        <v>1354</v>
      </c>
      <c r="C943" s="655">
        <v>61094</v>
      </c>
      <c r="D943" s="655" t="s">
        <v>1310</v>
      </c>
      <c r="E943" s="655">
        <v>5.4</v>
      </c>
      <c r="F943" s="655" t="s">
        <v>1303</v>
      </c>
      <c r="H943" s="10"/>
    </row>
    <row r="944" spans="1:8" ht="15" x14ac:dyDescent="0.25">
      <c r="A944" s="651">
        <v>48085031713</v>
      </c>
      <c r="B944" s="652" t="s">
        <v>1354</v>
      </c>
      <c r="C944" s="652">
        <v>56852</v>
      </c>
      <c r="D944" s="652" t="s">
        <v>1310</v>
      </c>
      <c r="E944" s="652">
        <v>9.8000000000000007</v>
      </c>
      <c r="F944" s="652" t="s">
        <v>1303</v>
      </c>
      <c r="H944" s="10"/>
    </row>
    <row r="945" spans="1:8" ht="15" x14ac:dyDescent="0.25">
      <c r="A945" s="654">
        <v>48085031714</v>
      </c>
      <c r="B945" s="655" t="s">
        <v>1354</v>
      </c>
      <c r="C945" s="655">
        <v>42439</v>
      </c>
      <c r="D945" s="655" t="s">
        <v>1309</v>
      </c>
      <c r="E945" s="655">
        <v>19.600000000000001</v>
      </c>
      <c r="F945" s="655" t="s">
        <v>1303</v>
      </c>
      <c r="H945" s="10"/>
    </row>
    <row r="946" spans="1:8" ht="15" x14ac:dyDescent="0.25">
      <c r="A946" s="651">
        <v>48085031715</v>
      </c>
      <c r="B946" s="652" t="s">
        <v>1354</v>
      </c>
      <c r="C946" s="652">
        <v>125511</v>
      </c>
      <c r="D946" s="652" t="s">
        <v>1306</v>
      </c>
      <c r="E946" s="652">
        <v>3.6</v>
      </c>
      <c r="F946" s="652" t="s">
        <v>1303</v>
      </c>
      <c r="H946" s="10"/>
    </row>
    <row r="947" spans="1:8" ht="15" x14ac:dyDescent="0.25">
      <c r="A947" s="654">
        <v>48085031716</v>
      </c>
      <c r="B947" s="655" t="s">
        <v>1354</v>
      </c>
      <c r="C947" s="655">
        <v>62177</v>
      </c>
      <c r="D947" s="655" t="s">
        <v>1310</v>
      </c>
      <c r="E947" s="655">
        <v>3.8</v>
      </c>
      <c r="F947" s="655" t="s">
        <v>1303</v>
      </c>
      <c r="H947" s="10"/>
    </row>
    <row r="948" spans="1:8" ht="15" x14ac:dyDescent="0.25">
      <c r="A948" s="651">
        <v>48085031717</v>
      </c>
      <c r="B948" s="652" t="s">
        <v>1354</v>
      </c>
      <c r="C948" s="652">
        <v>61326</v>
      </c>
      <c r="D948" s="652" t="s">
        <v>1310</v>
      </c>
      <c r="E948" s="652">
        <v>11.4</v>
      </c>
      <c r="F948" s="652" t="s">
        <v>1303</v>
      </c>
      <c r="H948" s="10"/>
    </row>
    <row r="949" spans="1:8" ht="15" x14ac:dyDescent="0.25">
      <c r="A949" s="654">
        <v>48085031718</v>
      </c>
      <c r="B949" s="655" t="s">
        <v>1354</v>
      </c>
      <c r="C949" s="655">
        <v>76989</v>
      </c>
      <c r="D949" s="655" t="s">
        <v>1302</v>
      </c>
      <c r="E949" s="655">
        <v>6.1</v>
      </c>
      <c r="F949" s="655" t="s">
        <v>1303</v>
      </c>
      <c r="H949" s="10"/>
    </row>
    <row r="950" spans="1:8" ht="15" x14ac:dyDescent="0.25">
      <c r="A950" s="651">
        <v>48085031719</v>
      </c>
      <c r="B950" s="652" t="s">
        <v>1354</v>
      </c>
      <c r="C950" s="652">
        <v>74432</v>
      </c>
      <c r="D950" s="652" t="s">
        <v>1302</v>
      </c>
      <c r="E950" s="652">
        <v>10.7</v>
      </c>
      <c r="F950" s="652" t="s">
        <v>1303</v>
      </c>
      <c r="H950" s="10"/>
    </row>
    <row r="951" spans="1:8" ht="15" x14ac:dyDescent="0.25">
      <c r="A951" s="654">
        <v>48085031720</v>
      </c>
      <c r="B951" s="655" t="s">
        <v>1354</v>
      </c>
      <c r="C951" s="655">
        <v>29065</v>
      </c>
      <c r="D951" s="655" t="s">
        <v>1309</v>
      </c>
      <c r="E951" s="655">
        <v>46</v>
      </c>
      <c r="F951" s="655" t="s">
        <v>1307</v>
      </c>
      <c r="H951" s="10"/>
    </row>
    <row r="952" spans="1:8" ht="15" x14ac:dyDescent="0.25">
      <c r="A952" s="651">
        <v>48085031802</v>
      </c>
      <c r="B952" s="652" t="s">
        <v>1354</v>
      </c>
      <c r="C952" s="652">
        <v>68487</v>
      </c>
      <c r="D952" s="652" t="s">
        <v>1302</v>
      </c>
      <c r="E952" s="652">
        <v>20.9</v>
      </c>
      <c r="F952" s="652" t="s">
        <v>1307</v>
      </c>
      <c r="H952" s="10"/>
    </row>
    <row r="953" spans="1:8" ht="15" x14ac:dyDescent="0.25">
      <c r="A953" s="654">
        <v>48085031804</v>
      </c>
      <c r="B953" s="655" t="s">
        <v>1354</v>
      </c>
      <c r="C953" s="655">
        <v>63684</v>
      </c>
      <c r="D953" s="655" t="s">
        <v>1302</v>
      </c>
      <c r="E953" s="655">
        <v>21.5</v>
      </c>
      <c r="F953" s="655" t="s">
        <v>1307</v>
      </c>
      <c r="H953" s="10"/>
    </row>
    <row r="954" spans="1:8" ht="15" x14ac:dyDescent="0.25">
      <c r="A954" s="651">
        <v>48085031805</v>
      </c>
      <c r="B954" s="652" t="s">
        <v>1354</v>
      </c>
      <c r="C954" s="652">
        <v>124425</v>
      </c>
      <c r="D954" s="652" t="s">
        <v>1306</v>
      </c>
      <c r="E954" s="652">
        <v>2.4</v>
      </c>
      <c r="F954" s="652" t="s">
        <v>1303</v>
      </c>
      <c r="H954" s="10"/>
    </row>
    <row r="955" spans="1:8" ht="15" x14ac:dyDescent="0.25">
      <c r="A955" s="654">
        <v>48085031806</v>
      </c>
      <c r="B955" s="655" t="s">
        <v>1354</v>
      </c>
      <c r="C955" s="655">
        <v>69558</v>
      </c>
      <c r="D955" s="655" t="s">
        <v>1302</v>
      </c>
      <c r="E955" s="655">
        <v>21.4</v>
      </c>
      <c r="F955" s="655" t="s">
        <v>1307</v>
      </c>
      <c r="H955" s="10"/>
    </row>
    <row r="956" spans="1:8" ht="15" x14ac:dyDescent="0.25">
      <c r="A956" s="651">
        <v>48085031807</v>
      </c>
      <c r="B956" s="652" t="s">
        <v>1354</v>
      </c>
      <c r="C956" s="652">
        <v>71362</v>
      </c>
      <c r="D956" s="652" t="s">
        <v>1302</v>
      </c>
      <c r="E956" s="652">
        <v>7.7</v>
      </c>
      <c r="F956" s="652" t="s">
        <v>1303</v>
      </c>
      <c r="H956" s="10"/>
    </row>
    <row r="957" spans="1:8" ht="15" x14ac:dyDescent="0.25">
      <c r="A957" s="654">
        <v>48085031900</v>
      </c>
      <c r="B957" s="655" t="s">
        <v>1354</v>
      </c>
      <c r="C957" s="655">
        <v>61935</v>
      </c>
      <c r="D957" s="655" t="s">
        <v>1310</v>
      </c>
      <c r="E957" s="655">
        <v>13.4</v>
      </c>
      <c r="F957" s="655" t="s">
        <v>1303</v>
      </c>
      <c r="H957" s="10"/>
    </row>
    <row r="958" spans="1:8" ht="15" x14ac:dyDescent="0.25">
      <c r="A958" s="651">
        <v>48085032003</v>
      </c>
      <c r="B958" s="652" t="s">
        <v>1354</v>
      </c>
      <c r="C958" s="652">
        <v>39602</v>
      </c>
      <c r="D958" s="652" t="s">
        <v>1309</v>
      </c>
      <c r="E958" s="652">
        <v>25.3</v>
      </c>
      <c r="F958" s="652" t="s">
        <v>1307</v>
      </c>
      <c r="H958" s="10"/>
    </row>
    <row r="959" spans="1:8" ht="15" x14ac:dyDescent="0.25">
      <c r="A959" s="654">
        <v>48085032004</v>
      </c>
      <c r="B959" s="655" t="s">
        <v>1354</v>
      </c>
      <c r="C959" s="655">
        <v>55519</v>
      </c>
      <c r="D959" s="655" t="s">
        <v>1310</v>
      </c>
      <c r="E959" s="655">
        <v>11.4</v>
      </c>
      <c r="F959" s="655" t="s">
        <v>1303</v>
      </c>
      <c r="H959" s="10"/>
    </row>
    <row r="960" spans="1:8" ht="15" x14ac:dyDescent="0.25">
      <c r="A960" s="651">
        <v>48085032008</v>
      </c>
      <c r="B960" s="652" t="s">
        <v>1354</v>
      </c>
      <c r="C960" s="652">
        <v>86615</v>
      </c>
      <c r="D960" s="652" t="s">
        <v>1302</v>
      </c>
      <c r="E960" s="652">
        <v>7.8</v>
      </c>
      <c r="F960" s="652" t="s">
        <v>1303</v>
      </c>
      <c r="H960" s="10"/>
    </row>
    <row r="961" spans="1:8" ht="15" x14ac:dyDescent="0.25">
      <c r="A961" s="654">
        <v>48085032009</v>
      </c>
      <c r="B961" s="655" t="s">
        <v>1354</v>
      </c>
      <c r="C961" s="655">
        <v>128643</v>
      </c>
      <c r="D961" s="655" t="s">
        <v>1306</v>
      </c>
      <c r="E961" s="655">
        <v>10.8</v>
      </c>
      <c r="F961" s="655" t="s">
        <v>1303</v>
      </c>
      <c r="H961" s="10"/>
    </row>
    <row r="962" spans="1:8" ht="15" x14ac:dyDescent="0.25">
      <c r="A962" s="651">
        <v>48085032010</v>
      </c>
      <c r="B962" s="652" t="s">
        <v>1354</v>
      </c>
      <c r="C962" s="652">
        <v>55938</v>
      </c>
      <c r="D962" s="652" t="s">
        <v>1310</v>
      </c>
      <c r="E962" s="652">
        <v>18.399999999999999</v>
      </c>
      <c r="F962" s="652" t="s">
        <v>1303</v>
      </c>
      <c r="H962" s="10"/>
    </row>
    <row r="963" spans="1:8" ht="15" x14ac:dyDescent="0.25">
      <c r="A963" s="654">
        <v>48085032011</v>
      </c>
      <c r="B963" s="655" t="s">
        <v>1354</v>
      </c>
      <c r="C963" s="655">
        <v>100677</v>
      </c>
      <c r="D963" s="655" t="s">
        <v>1306</v>
      </c>
      <c r="E963" s="655">
        <v>5.2</v>
      </c>
      <c r="F963" s="655" t="s">
        <v>1303</v>
      </c>
      <c r="H963" s="10"/>
    </row>
    <row r="964" spans="1:8" ht="15" x14ac:dyDescent="0.25">
      <c r="A964" s="651">
        <v>48085032012</v>
      </c>
      <c r="B964" s="652" t="s">
        <v>1354</v>
      </c>
      <c r="C964" s="652">
        <v>54063</v>
      </c>
      <c r="D964" s="652" t="s">
        <v>1310</v>
      </c>
      <c r="E964" s="652">
        <v>14.7</v>
      </c>
      <c r="F964" s="652" t="s">
        <v>1303</v>
      </c>
      <c r="H964" s="10"/>
    </row>
    <row r="965" spans="1:8" ht="15" x14ac:dyDescent="0.25">
      <c r="A965" s="654">
        <v>48085032013</v>
      </c>
      <c r="B965" s="655" t="s">
        <v>1354</v>
      </c>
      <c r="C965" s="655">
        <v>72353</v>
      </c>
      <c r="D965" s="655" t="s">
        <v>1302</v>
      </c>
      <c r="E965" s="655">
        <v>12.5</v>
      </c>
      <c r="F965" s="655" t="s">
        <v>1303</v>
      </c>
      <c r="H965" s="10"/>
    </row>
    <row r="966" spans="1:8" ht="15" x14ac:dyDescent="0.25">
      <c r="A966" s="651">
        <v>48087950300</v>
      </c>
      <c r="B966" s="652" t="s">
        <v>1355</v>
      </c>
      <c r="C966" s="652">
        <v>42750</v>
      </c>
      <c r="D966" s="652" t="s">
        <v>1310</v>
      </c>
      <c r="E966" s="652">
        <v>15.9</v>
      </c>
      <c r="F966" s="652" t="s">
        <v>1303</v>
      </c>
      <c r="H966" s="10"/>
    </row>
    <row r="967" spans="1:8" ht="15" x14ac:dyDescent="0.25">
      <c r="A967" s="654">
        <v>48089750100</v>
      </c>
      <c r="B967" s="655" t="s">
        <v>1356</v>
      </c>
      <c r="C967" s="655">
        <v>40859</v>
      </c>
      <c r="D967" s="655" t="s">
        <v>1309</v>
      </c>
      <c r="E967" s="655">
        <v>17.899999999999999</v>
      </c>
      <c r="F967" s="655" t="s">
        <v>1303</v>
      </c>
      <c r="H967" s="10"/>
    </row>
    <row r="968" spans="1:8" ht="15" x14ac:dyDescent="0.25">
      <c r="A968" s="651">
        <v>48089750200</v>
      </c>
      <c r="B968" s="652" t="s">
        <v>1356</v>
      </c>
      <c r="C968" s="652">
        <v>47151</v>
      </c>
      <c r="D968" s="652" t="s">
        <v>1310</v>
      </c>
      <c r="E968" s="652">
        <v>12.4</v>
      </c>
      <c r="F968" s="652" t="s">
        <v>1303</v>
      </c>
      <c r="H968" s="10"/>
    </row>
    <row r="969" spans="1:8" ht="15" x14ac:dyDescent="0.25">
      <c r="A969" s="654">
        <v>48089750300</v>
      </c>
      <c r="B969" s="655" t="s">
        <v>1356</v>
      </c>
      <c r="C969" s="655">
        <v>60646</v>
      </c>
      <c r="D969" s="655" t="s">
        <v>1302</v>
      </c>
      <c r="E969" s="655">
        <v>9.6999999999999993</v>
      </c>
      <c r="F969" s="655" t="s">
        <v>1303</v>
      </c>
      <c r="H969" s="10"/>
    </row>
    <row r="970" spans="1:8" ht="15" x14ac:dyDescent="0.25">
      <c r="A970" s="651">
        <v>48089750400</v>
      </c>
      <c r="B970" s="652" t="s">
        <v>1356</v>
      </c>
      <c r="C970" s="652">
        <v>47880</v>
      </c>
      <c r="D970" s="652" t="s">
        <v>1310</v>
      </c>
      <c r="E970" s="652">
        <v>7.5</v>
      </c>
      <c r="F970" s="652" t="s">
        <v>1303</v>
      </c>
      <c r="H970" s="10"/>
    </row>
    <row r="971" spans="1:8" ht="15" x14ac:dyDescent="0.25">
      <c r="A971" s="654">
        <v>48089750500</v>
      </c>
      <c r="B971" s="655" t="s">
        <v>1356</v>
      </c>
      <c r="C971" s="655">
        <v>50260</v>
      </c>
      <c r="D971" s="655" t="s">
        <v>1310</v>
      </c>
      <c r="E971" s="655">
        <v>7.5</v>
      </c>
      <c r="F971" s="655" t="s">
        <v>1303</v>
      </c>
      <c r="H971" s="10"/>
    </row>
    <row r="972" spans="1:8" ht="15" x14ac:dyDescent="0.25">
      <c r="A972" s="651">
        <v>48091310100</v>
      </c>
      <c r="B972" s="652" t="s">
        <v>1357</v>
      </c>
      <c r="C972" s="652">
        <v>63421</v>
      </c>
      <c r="D972" s="652" t="s">
        <v>1302</v>
      </c>
      <c r="E972" s="652">
        <v>10</v>
      </c>
      <c r="F972" s="652" t="s">
        <v>1303</v>
      </c>
      <c r="H972" s="10"/>
    </row>
    <row r="973" spans="1:8" ht="15" x14ac:dyDescent="0.25">
      <c r="A973" s="654">
        <v>48091310200</v>
      </c>
      <c r="B973" s="655" t="s">
        <v>1357</v>
      </c>
      <c r="C973" s="655">
        <v>57214</v>
      </c>
      <c r="D973" s="655" t="s">
        <v>1302</v>
      </c>
      <c r="E973" s="655">
        <v>17.2</v>
      </c>
      <c r="F973" s="655" t="s">
        <v>1303</v>
      </c>
      <c r="H973" s="10"/>
    </row>
    <row r="974" spans="1:8" ht="15" x14ac:dyDescent="0.25">
      <c r="A974" s="651">
        <v>48091310300</v>
      </c>
      <c r="B974" s="652" t="s">
        <v>1357</v>
      </c>
      <c r="C974" s="652">
        <v>55905</v>
      </c>
      <c r="D974" s="652" t="s">
        <v>1302</v>
      </c>
      <c r="E974" s="652">
        <v>10.7</v>
      </c>
      <c r="F974" s="652" t="s">
        <v>1303</v>
      </c>
      <c r="H974" s="10"/>
    </row>
    <row r="975" spans="1:8" ht="15" x14ac:dyDescent="0.25">
      <c r="A975" s="654">
        <v>48091310401</v>
      </c>
      <c r="B975" s="655" t="s">
        <v>1357</v>
      </c>
      <c r="C975" s="655">
        <v>53089</v>
      </c>
      <c r="D975" s="655" t="s">
        <v>1310</v>
      </c>
      <c r="E975" s="655">
        <v>10.6</v>
      </c>
      <c r="F975" s="655" t="s">
        <v>1303</v>
      </c>
      <c r="H975" s="10"/>
    </row>
    <row r="976" spans="1:8" ht="15" x14ac:dyDescent="0.25">
      <c r="A976" s="651">
        <v>48091310403</v>
      </c>
      <c r="B976" s="652" t="s">
        <v>1357</v>
      </c>
      <c r="C976" s="652">
        <v>64261</v>
      </c>
      <c r="D976" s="652" t="s">
        <v>1302</v>
      </c>
      <c r="E976" s="652">
        <v>6.5</v>
      </c>
      <c r="F976" s="652" t="s">
        <v>1303</v>
      </c>
      <c r="H976" s="10"/>
    </row>
    <row r="977" spans="1:8" ht="15" x14ac:dyDescent="0.25">
      <c r="A977" s="654">
        <v>48091310404</v>
      </c>
      <c r="B977" s="655" t="s">
        <v>1357</v>
      </c>
      <c r="C977" s="655">
        <v>55778</v>
      </c>
      <c r="D977" s="655" t="s">
        <v>1302</v>
      </c>
      <c r="E977" s="655">
        <v>17.899999999999999</v>
      </c>
      <c r="F977" s="655" t="s">
        <v>1303</v>
      </c>
      <c r="H977" s="10"/>
    </row>
    <row r="978" spans="1:8" ht="15" x14ac:dyDescent="0.25">
      <c r="A978" s="651">
        <v>48091310501</v>
      </c>
      <c r="B978" s="652" t="s">
        <v>1357</v>
      </c>
      <c r="C978" s="652">
        <v>50806</v>
      </c>
      <c r="D978" s="652" t="s">
        <v>1310</v>
      </c>
      <c r="E978" s="652">
        <v>16.2</v>
      </c>
      <c r="F978" s="652" t="s">
        <v>1303</v>
      </c>
      <c r="H978" s="10"/>
    </row>
    <row r="979" spans="1:8" ht="15" x14ac:dyDescent="0.25">
      <c r="A979" s="654">
        <v>48091310502</v>
      </c>
      <c r="B979" s="655" t="s">
        <v>1357</v>
      </c>
      <c r="C979" s="655">
        <v>52964</v>
      </c>
      <c r="D979" s="655" t="s">
        <v>1310</v>
      </c>
      <c r="E979" s="655">
        <v>13.5</v>
      </c>
      <c r="F979" s="655" t="s">
        <v>1303</v>
      </c>
      <c r="H979" s="10"/>
    </row>
    <row r="980" spans="1:8" ht="15" x14ac:dyDescent="0.25">
      <c r="A980" s="651">
        <v>48091310503</v>
      </c>
      <c r="B980" s="652" t="s">
        <v>1357</v>
      </c>
      <c r="C980" s="652">
        <v>64975</v>
      </c>
      <c r="D980" s="652" t="s">
        <v>1302</v>
      </c>
      <c r="E980" s="652">
        <v>3.7</v>
      </c>
      <c r="F980" s="652" t="s">
        <v>1303</v>
      </c>
      <c r="H980" s="10"/>
    </row>
    <row r="981" spans="1:8" ht="15" x14ac:dyDescent="0.25">
      <c r="A981" s="654">
        <v>48091310603</v>
      </c>
      <c r="B981" s="655" t="s">
        <v>1357</v>
      </c>
      <c r="C981" s="655">
        <v>66897</v>
      </c>
      <c r="D981" s="655" t="s">
        <v>1302</v>
      </c>
      <c r="E981" s="655">
        <v>10.6</v>
      </c>
      <c r="F981" s="655" t="s">
        <v>1303</v>
      </c>
      <c r="H981" s="10"/>
    </row>
    <row r="982" spans="1:8" ht="15" x14ac:dyDescent="0.25">
      <c r="A982" s="651">
        <v>48091310604</v>
      </c>
      <c r="B982" s="652" t="s">
        <v>1357</v>
      </c>
      <c r="C982" s="652">
        <v>74861</v>
      </c>
      <c r="D982" s="652" t="s">
        <v>1306</v>
      </c>
      <c r="E982" s="652">
        <v>9.3000000000000007</v>
      </c>
      <c r="F982" s="652" t="s">
        <v>1303</v>
      </c>
      <c r="H982" s="10"/>
    </row>
    <row r="983" spans="1:8" ht="15" x14ac:dyDescent="0.25">
      <c r="A983" s="654">
        <v>48091310605</v>
      </c>
      <c r="B983" s="655" t="s">
        <v>1357</v>
      </c>
      <c r="C983" s="655">
        <v>62287</v>
      </c>
      <c r="D983" s="655" t="s">
        <v>1302</v>
      </c>
      <c r="E983" s="655">
        <v>11.3</v>
      </c>
      <c r="F983" s="655" t="s">
        <v>1303</v>
      </c>
      <c r="H983" s="10"/>
    </row>
    <row r="984" spans="1:8" ht="15" x14ac:dyDescent="0.25">
      <c r="A984" s="651">
        <v>48091310606</v>
      </c>
      <c r="B984" s="652" t="s">
        <v>1357</v>
      </c>
      <c r="C984" s="652">
        <v>62668</v>
      </c>
      <c r="D984" s="652" t="s">
        <v>1302</v>
      </c>
      <c r="E984" s="652">
        <v>9.1</v>
      </c>
      <c r="F984" s="652" t="s">
        <v>1303</v>
      </c>
      <c r="H984" s="10"/>
    </row>
    <row r="985" spans="1:8" ht="15" x14ac:dyDescent="0.25">
      <c r="A985" s="654">
        <v>48091310607</v>
      </c>
      <c r="B985" s="655" t="s">
        <v>1357</v>
      </c>
      <c r="C985" s="655">
        <v>71875</v>
      </c>
      <c r="D985" s="655" t="s">
        <v>1302</v>
      </c>
      <c r="E985" s="655">
        <v>9.3000000000000007</v>
      </c>
      <c r="F985" s="655" t="s">
        <v>1303</v>
      </c>
      <c r="H985" s="10"/>
    </row>
    <row r="986" spans="1:8" ht="15" x14ac:dyDescent="0.25">
      <c r="A986" s="651">
        <v>48091310608</v>
      </c>
      <c r="B986" s="652" t="s">
        <v>1357</v>
      </c>
      <c r="C986" s="652">
        <v>43295</v>
      </c>
      <c r="D986" s="652" t="s">
        <v>1310</v>
      </c>
      <c r="E986" s="652">
        <v>20.6</v>
      </c>
      <c r="F986" s="652" t="s">
        <v>1307</v>
      </c>
      <c r="H986" s="10"/>
    </row>
    <row r="987" spans="1:8" ht="15" x14ac:dyDescent="0.25">
      <c r="A987" s="654">
        <v>48091310701</v>
      </c>
      <c r="B987" s="655" t="s">
        <v>1357</v>
      </c>
      <c r="C987" s="655">
        <v>105818</v>
      </c>
      <c r="D987" s="655" t="s">
        <v>1306</v>
      </c>
      <c r="E987" s="655">
        <v>2.9</v>
      </c>
      <c r="F987" s="655" t="s">
        <v>1303</v>
      </c>
      <c r="H987" s="10"/>
    </row>
    <row r="988" spans="1:8" ht="15" x14ac:dyDescent="0.25">
      <c r="A988" s="651">
        <v>48091310702</v>
      </c>
      <c r="B988" s="652" t="s">
        <v>1357</v>
      </c>
      <c r="C988" s="652">
        <v>99063</v>
      </c>
      <c r="D988" s="652" t="s">
        <v>1306</v>
      </c>
      <c r="E988" s="652">
        <v>2.5</v>
      </c>
      <c r="F988" s="652" t="s">
        <v>1303</v>
      </c>
      <c r="H988" s="10"/>
    </row>
    <row r="989" spans="1:8" ht="15" x14ac:dyDescent="0.25">
      <c r="A989" s="654">
        <v>48091310703</v>
      </c>
      <c r="B989" s="655" t="s">
        <v>1357</v>
      </c>
      <c r="C989" s="655">
        <v>119762</v>
      </c>
      <c r="D989" s="655" t="s">
        <v>1306</v>
      </c>
      <c r="E989" s="655">
        <v>4.5999999999999996</v>
      </c>
      <c r="F989" s="655" t="s">
        <v>1303</v>
      </c>
      <c r="H989" s="10"/>
    </row>
    <row r="990" spans="1:8" ht="15" x14ac:dyDescent="0.25">
      <c r="A990" s="651">
        <v>48091310704</v>
      </c>
      <c r="B990" s="652" t="s">
        <v>1357</v>
      </c>
      <c r="C990" s="652">
        <v>86923</v>
      </c>
      <c r="D990" s="652" t="s">
        <v>1306</v>
      </c>
      <c r="E990" s="652">
        <v>7.4</v>
      </c>
      <c r="F990" s="652" t="s">
        <v>1303</v>
      </c>
      <c r="H990" s="10"/>
    </row>
    <row r="991" spans="1:8" ht="15" x14ac:dyDescent="0.25">
      <c r="A991" s="654">
        <v>48091310801</v>
      </c>
      <c r="B991" s="655" t="s">
        <v>1357</v>
      </c>
      <c r="C991" s="655">
        <v>130848</v>
      </c>
      <c r="D991" s="655" t="s">
        <v>1306</v>
      </c>
      <c r="E991" s="655">
        <v>1</v>
      </c>
      <c r="F991" s="655" t="s">
        <v>1303</v>
      </c>
      <c r="H991" s="10"/>
    </row>
    <row r="992" spans="1:8" ht="15" x14ac:dyDescent="0.25">
      <c r="A992" s="651">
        <v>48091310802</v>
      </c>
      <c r="B992" s="652" t="s">
        <v>1357</v>
      </c>
      <c r="C992" s="652">
        <v>81851</v>
      </c>
      <c r="D992" s="652" t="s">
        <v>1306</v>
      </c>
      <c r="E992" s="652">
        <v>10.1</v>
      </c>
      <c r="F992" s="652" t="s">
        <v>1303</v>
      </c>
      <c r="H992" s="10"/>
    </row>
    <row r="993" spans="1:8" ht="15" x14ac:dyDescent="0.25">
      <c r="A993" s="654">
        <v>48091310901</v>
      </c>
      <c r="B993" s="655" t="s">
        <v>1357</v>
      </c>
      <c r="C993" s="655">
        <v>119695</v>
      </c>
      <c r="D993" s="655" t="s">
        <v>1306</v>
      </c>
      <c r="E993" s="655">
        <v>1.8</v>
      </c>
      <c r="F993" s="655" t="s">
        <v>1303</v>
      </c>
      <c r="H993" s="10"/>
    </row>
    <row r="994" spans="1:8" ht="15" x14ac:dyDescent="0.25">
      <c r="A994" s="651">
        <v>48091310902</v>
      </c>
      <c r="B994" s="652" t="s">
        <v>1357</v>
      </c>
      <c r="C994" s="652">
        <v>73081</v>
      </c>
      <c r="D994" s="652" t="s">
        <v>1302</v>
      </c>
      <c r="E994" s="652">
        <v>2</v>
      </c>
      <c r="F994" s="652" t="s">
        <v>1303</v>
      </c>
      <c r="H994" s="10"/>
    </row>
    <row r="995" spans="1:8" ht="15" x14ac:dyDescent="0.25">
      <c r="A995" s="654">
        <v>48091310903</v>
      </c>
      <c r="B995" s="655" t="s">
        <v>1357</v>
      </c>
      <c r="C995" s="655">
        <v>113134</v>
      </c>
      <c r="D995" s="655" t="s">
        <v>1306</v>
      </c>
      <c r="E995" s="655">
        <v>4.0999999999999996</v>
      </c>
      <c r="F995" s="655" t="s">
        <v>1303</v>
      </c>
      <c r="H995" s="10"/>
    </row>
    <row r="996" spans="1:8" ht="15" x14ac:dyDescent="0.25">
      <c r="A996" s="651">
        <v>48093950100</v>
      </c>
      <c r="B996" s="652" t="s">
        <v>1358</v>
      </c>
      <c r="C996" s="652">
        <v>42380</v>
      </c>
      <c r="D996" s="652" t="s">
        <v>1310</v>
      </c>
      <c r="E996" s="652">
        <v>15.7</v>
      </c>
      <c r="F996" s="652" t="s">
        <v>1303</v>
      </c>
      <c r="H996" s="10"/>
    </row>
    <row r="997" spans="1:8" ht="15" x14ac:dyDescent="0.25">
      <c r="A997" s="654">
        <v>48093950200</v>
      </c>
      <c r="B997" s="655" t="s">
        <v>1358</v>
      </c>
      <c r="C997" s="655">
        <v>58550</v>
      </c>
      <c r="D997" s="655" t="s">
        <v>1306</v>
      </c>
      <c r="E997" s="655">
        <v>8.9</v>
      </c>
      <c r="F997" s="655" t="s">
        <v>1303</v>
      </c>
      <c r="H997" s="10"/>
    </row>
    <row r="998" spans="1:8" ht="15" x14ac:dyDescent="0.25">
      <c r="A998" s="651">
        <v>48093950300</v>
      </c>
      <c r="B998" s="652" t="s">
        <v>1358</v>
      </c>
      <c r="C998" s="652">
        <v>40719</v>
      </c>
      <c r="D998" s="652" t="s">
        <v>1310</v>
      </c>
      <c r="E998" s="652">
        <v>23.6</v>
      </c>
      <c r="F998" s="652" t="s">
        <v>1307</v>
      </c>
      <c r="H998" s="10"/>
    </row>
    <row r="999" spans="1:8" ht="15" x14ac:dyDescent="0.25">
      <c r="A999" s="654">
        <v>48093950400</v>
      </c>
      <c r="B999" s="655" t="s">
        <v>1358</v>
      </c>
      <c r="C999" s="655">
        <v>53047</v>
      </c>
      <c r="D999" s="655" t="s">
        <v>1302</v>
      </c>
      <c r="E999" s="655">
        <v>14.2</v>
      </c>
      <c r="F999" s="655" t="s">
        <v>1303</v>
      </c>
      <c r="H999" s="10"/>
    </row>
    <row r="1000" spans="1:8" ht="15" x14ac:dyDescent="0.25">
      <c r="A1000" s="651">
        <v>48095950300</v>
      </c>
      <c r="B1000" s="652" t="s">
        <v>1359</v>
      </c>
      <c r="C1000" s="652">
        <v>43355</v>
      </c>
      <c r="D1000" s="652" t="s">
        <v>1309</v>
      </c>
      <c r="E1000" s="652">
        <v>7.3</v>
      </c>
      <c r="F1000" s="652" t="s">
        <v>1303</v>
      </c>
      <c r="H1000" s="10"/>
    </row>
    <row r="1001" spans="1:8" ht="15" x14ac:dyDescent="0.25">
      <c r="A1001" s="654">
        <v>48097000100</v>
      </c>
      <c r="B1001" s="655" t="s">
        <v>1360</v>
      </c>
      <c r="C1001" s="655">
        <v>62383</v>
      </c>
      <c r="D1001" s="655" t="s">
        <v>1310</v>
      </c>
      <c r="E1001" s="655">
        <v>12.4</v>
      </c>
      <c r="F1001" s="655" t="s">
        <v>1303</v>
      </c>
      <c r="H1001" s="10"/>
    </row>
    <row r="1002" spans="1:8" ht="15" x14ac:dyDescent="0.25">
      <c r="A1002" s="651">
        <v>48097000200</v>
      </c>
      <c r="B1002" s="652" t="s">
        <v>1360</v>
      </c>
      <c r="C1002" s="652">
        <v>75927</v>
      </c>
      <c r="D1002" s="652" t="s">
        <v>1302</v>
      </c>
      <c r="E1002" s="652">
        <v>5.2</v>
      </c>
      <c r="F1002" s="652" t="s">
        <v>1303</v>
      </c>
      <c r="H1002" s="10"/>
    </row>
    <row r="1003" spans="1:8" ht="15" x14ac:dyDescent="0.25">
      <c r="A1003" s="654">
        <v>48097000400</v>
      </c>
      <c r="B1003" s="655" t="s">
        <v>1360</v>
      </c>
      <c r="C1003" s="655">
        <v>36221</v>
      </c>
      <c r="D1003" s="655" t="s">
        <v>1309</v>
      </c>
      <c r="E1003" s="655">
        <v>17.399999999999999</v>
      </c>
      <c r="F1003" s="655" t="s">
        <v>1303</v>
      </c>
      <c r="H1003" s="10"/>
    </row>
    <row r="1004" spans="1:8" ht="15" x14ac:dyDescent="0.25">
      <c r="A1004" s="651">
        <v>48097000500</v>
      </c>
      <c r="B1004" s="652" t="s">
        <v>1360</v>
      </c>
      <c r="C1004" s="652">
        <v>31495</v>
      </c>
      <c r="D1004" s="652" t="s">
        <v>1309</v>
      </c>
      <c r="E1004" s="652">
        <v>51.6</v>
      </c>
      <c r="F1004" s="652" t="s">
        <v>1307</v>
      </c>
      <c r="H1004" s="10"/>
    </row>
    <row r="1005" spans="1:8" ht="15" x14ac:dyDescent="0.25">
      <c r="A1005" s="654">
        <v>48097000600</v>
      </c>
      <c r="B1005" s="655" t="s">
        <v>1360</v>
      </c>
      <c r="C1005" s="655">
        <v>51346</v>
      </c>
      <c r="D1005" s="655" t="s">
        <v>1310</v>
      </c>
      <c r="E1005" s="655">
        <v>18.7</v>
      </c>
      <c r="F1005" s="655" t="s">
        <v>1303</v>
      </c>
      <c r="H1005" s="10"/>
    </row>
    <row r="1006" spans="1:8" ht="15" x14ac:dyDescent="0.25">
      <c r="A1006" s="651">
        <v>48097000700</v>
      </c>
      <c r="B1006" s="652" t="s">
        <v>1360</v>
      </c>
      <c r="C1006" s="652">
        <v>78649</v>
      </c>
      <c r="D1006" s="652" t="s">
        <v>1302</v>
      </c>
      <c r="E1006" s="652">
        <v>3.6</v>
      </c>
      <c r="F1006" s="652" t="s">
        <v>1303</v>
      </c>
      <c r="H1006" s="10"/>
    </row>
    <row r="1007" spans="1:8" ht="15" x14ac:dyDescent="0.25">
      <c r="A1007" s="654">
        <v>48097000900</v>
      </c>
      <c r="B1007" s="655" t="s">
        <v>1360</v>
      </c>
      <c r="C1007" s="655">
        <v>67566</v>
      </c>
      <c r="D1007" s="655" t="s">
        <v>1302</v>
      </c>
      <c r="E1007" s="655">
        <v>4.8</v>
      </c>
      <c r="F1007" s="655" t="s">
        <v>1303</v>
      </c>
      <c r="H1007" s="10"/>
    </row>
    <row r="1008" spans="1:8" ht="15" x14ac:dyDescent="0.25">
      <c r="A1008" s="651">
        <v>48097001100</v>
      </c>
      <c r="B1008" s="652" t="s">
        <v>1360</v>
      </c>
      <c r="C1008" s="652">
        <v>48218</v>
      </c>
      <c r="D1008" s="652" t="s">
        <v>1310</v>
      </c>
      <c r="E1008" s="652">
        <v>15.7</v>
      </c>
      <c r="F1008" s="652" t="s">
        <v>1303</v>
      </c>
      <c r="H1008" s="10"/>
    </row>
    <row r="1009" spans="1:8" ht="15" x14ac:dyDescent="0.25">
      <c r="A1009" s="654">
        <v>48099010101</v>
      </c>
      <c r="B1009" s="655" t="s">
        <v>1361</v>
      </c>
      <c r="C1009" s="655">
        <v>61250</v>
      </c>
      <c r="D1009" s="655" t="s">
        <v>1306</v>
      </c>
      <c r="E1009" s="655">
        <v>9.4</v>
      </c>
      <c r="F1009" s="655" t="s">
        <v>1303</v>
      </c>
      <c r="H1009" s="10"/>
    </row>
    <row r="1010" spans="1:8" ht="15" x14ac:dyDescent="0.25">
      <c r="A1010" s="651">
        <v>48099010102</v>
      </c>
      <c r="B1010" s="652" t="s">
        <v>1361</v>
      </c>
      <c r="C1010" s="652">
        <v>59189</v>
      </c>
      <c r="D1010" s="652" t="s">
        <v>1302</v>
      </c>
      <c r="E1010" s="652">
        <v>7.7</v>
      </c>
      <c r="F1010" s="652" t="s">
        <v>1303</v>
      </c>
      <c r="H1010" s="10"/>
    </row>
    <row r="1011" spans="1:8" ht="15" x14ac:dyDescent="0.25">
      <c r="A1011" s="654">
        <v>48099010201</v>
      </c>
      <c r="B1011" s="655" t="s">
        <v>1361</v>
      </c>
      <c r="C1011" s="655">
        <v>59250</v>
      </c>
      <c r="D1011" s="655" t="s">
        <v>1302</v>
      </c>
      <c r="E1011" s="655">
        <v>15.7</v>
      </c>
      <c r="F1011" s="655" t="s">
        <v>1303</v>
      </c>
      <c r="H1011" s="10"/>
    </row>
    <row r="1012" spans="1:8" ht="15" x14ac:dyDescent="0.25">
      <c r="A1012" s="651">
        <v>48099010202</v>
      </c>
      <c r="B1012" s="652" t="s">
        <v>1361</v>
      </c>
      <c r="C1012" s="652">
        <v>44399</v>
      </c>
      <c r="D1012" s="652" t="s">
        <v>1310</v>
      </c>
      <c r="E1012" s="652">
        <v>16.5</v>
      </c>
      <c r="F1012" s="652" t="s">
        <v>1303</v>
      </c>
      <c r="H1012" s="10"/>
    </row>
    <row r="1013" spans="1:8" ht="15" x14ac:dyDescent="0.25">
      <c r="A1013" s="654">
        <v>48099010300</v>
      </c>
      <c r="B1013" s="655" t="s">
        <v>1361</v>
      </c>
      <c r="C1013" s="655">
        <v>35357</v>
      </c>
      <c r="D1013" s="655" t="s">
        <v>1309</v>
      </c>
      <c r="E1013" s="655">
        <v>15.7</v>
      </c>
      <c r="F1013" s="655" t="s">
        <v>1303</v>
      </c>
      <c r="H1013" s="10"/>
    </row>
    <row r="1014" spans="1:8" ht="15" x14ac:dyDescent="0.25">
      <c r="A1014" s="651">
        <v>48099010400</v>
      </c>
      <c r="B1014" s="652" t="s">
        <v>1361</v>
      </c>
      <c r="C1014" s="652">
        <v>48851</v>
      </c>
      <c r="D1014" s="652" t="s">
        <v>1310</v>
      </c>
      <c r="E1014" s="652">
        <v>14</v>
      </c>
      <c r="F1014" s="652" t="s">
        <v>1303</v>
      </c>
      <c r="H1014" s="10"/>
    </row>
    <row r="1015" spans="1:8" ht="15" x14ac:dyDescent="0.25">
      <c r="A1015" s="654">
        <v>48099010501</v>
      </c>
      <c r="B1015" s="655" t="s">
        <v>1361</v>
      </c>
      <c r="C1015" s="655">
        <v>43000</v>
      </c>
      <c r="D1015" s="655" t="s">
        <v>1310</v>
      </c>
      <c r="E1015" s="655">
        <v>25.3</v>
      </c>
      <c r="F1015" s="655" t="s">
        <v>1307</v>
      </c>
      <c r="H1015" s="10"/>
    </row>
    <row r="1016" spans="1:8" ht="15" x14ac:dyDescent="0.25">
      <c r="A1016" s="651">
        <v>48099010502</v>
      </c>
      <c r="B1016" s="652" t="s">
        <v>1361</v>
      </c>
      <c r="C1016" s="652">
        <v>48814</v>
      </c>
      <c r="D1016" s="652" t="s">
        <v>1310</v>
      </c>
      <c r="E1016" s="652">
        <v>20.8</v>
      </c>
      <c r="F1016" s="652" t="s">
        <v>1307</v>
      </c>
      <c r="H1016" s="10"/>
    </row>
    <row r="1017" spans="1:8" ht="15" x14ac:dyDescent="0.25">
      <c r="A1017" s="654">
        <v>48099010503</v>
      </c>
      <c r="B1017" s="655" t="s">
        <v>1361</v>
      </c>
      <c r="C1017" s="655" t="s">
        <v>1314</v>
      </c>
      <c r="D1017" s="655" t="s">
        <v>1315</v>
      </c>
      <c r="E1017" s="655" t="s">
        <v>1314</v>
      </c>
      <c r="F1017" s="655" t="s">
        <v>1307</v>
      </c>
      <c r="H1017" s="10"/>
    </row>
    <row r="1018" spans="1:8" ht="15" x14ac:dyDescent="0.25">
      <c r="A1018" s="651">
        <v>48099010504</v>
      </c>
      <c r="B1018" s="652" t="s">
        <v>1361</v>
      </c>
      <c r="C1018" s="652">
        <v>51176</v>
      </c>
      <c r="D1018" s="652" t="s">
        <v>1302</v>
      </c>
      <c r="E1018" s="652">
        <v>8.4</v>
      </c>
      <c r="F1018" s="652" t="s">
        <v>1303</v>
      </c>
      <c r="H1018" s="10"/>
    </row>
    <row r="1019" spans="1:8" ht="15" x14ac:dyDescent="0.25">
      <c r="A1019" s="654">
        <v>48099010601</v>
      </c>
      <c r="B1019" s="655" t="s">
        <v>1361</v>
      </c>
      <c r="C1019" s="655">
        <v>45294</v>
      </c>
      <c r="D1019" s="655" t="s">
        <v>1310</v>
      </c>
      <c r="E1019" s="655">
        <v>23.1</v>
      </c>
      <c r="F1019" s="655" t="s">
        <v>1307</v>
      </c>
      <c r="H1019" s="10"/>
    </row>
    <row r="1020" spans="1:8" ht="15" x14ac:dyDescent="0.25">
      <c r="A1020" s="651">
        <v>48099010603</v>
      </c>
      <c r="B1020" s="652" t="s">
        <v>1361</v>
      </c>
      <c r="C1020" s="652">
        <v>42075</v>
      </c>
      <c r="D1020" s="652" t="s">
        <v>1310</v>
      </c>
      <c r="E1020" s="652">
        <v>13.7</v>
      </c>
      <c r="F1020" s="652" t="s">
        <v>1303</v>
      </c>
      <c r="H1020" s="10"/>
    </row>
    <row r="1021" spans="1:8" ht="15" x14ac:dyDescent="0.25">
      <c r="A1021" s="654">
        <v>48099010604</v>
      </c>
      <c r="B1021" s="655" t="s">
        <v>1361</v>
      </c>
      <c r="C1021" s="655">
        <v>58240</v>
      </c>
      <c r="D1021" s="655" t="s">
        <v>1302</v>
      </c>
      <c r="E1021" s="655">
        <v>8.5</v>
      </c>
      <c r="F1021" s="655" t="s">
        <v>1303</v>
      </c>
      <c r="H1021" s="10"/>
    </row>
    <row r="1022" spans="1:8" ht="15" x14ac:dyDescent="0.25">
      <c r="A1022" s="651">
        <v>48099010701</v>
      </c>
      <c r="B1022" s="652" t="s">
        <v>1361</v>
      </c>
      <c r="C1022" s="652">
        <v>63315</v>
      </c>
      <c r="D1022" s="652" t="s">
        <v>1306</v>
      </c>
      <c r="E1022" s="652">
        <v>10.199999999999999</v>
      </c>
      <c r="F1022" s="652" t="s">
        <v>1303</v>
      </c>
      <c r="H1022" s="10"/>
    </row>
    <row r="1023" spans="1:8" ht="15" x14ac:dyDescent="0.25">
      <c r="A1023" s="654">
        <v>48099010702</v>
      </c>
      <c r="B1023" s="655" t="s">
        <v>1361</v>
      </c>
      <c r="C1023" s="655">
        <v>53429</v>
      </c>
      <c r="D1023" s="655" t="s">
        <v>1302</v>
      </c>
      <c r="E1023" s="655">
        <v>10.199999999999999</v>
      </c>
      <c r="F1023" s="655" t="s">
        <v>1303</v>
      </c>
      <c r="H1023" s="10"/>
    </row>
    <row r="1024" spans="1:8" ht="15" x14ac:dyDescent="0.25">
      <c r="A1024" s="651">
        <v>48099010802</v>
      </c>
      <c r="B1024" s="652" t="s">
        <v>1361</v>
      </c>
      <c r="C1024" s="652">
        <v>57487</v>
      </c>
      <c r="D1024" s="652" t="s">
        <v>1302</v>
      </c>
      <c r="E1024" s="652">
        <v>12.8</v>
      </c>
      <c r="F1024" s="652" t="s">
        <v>1303</v>
      </c>
      <c r="H1024" s="10"/>
    </row>
    <row r="1025" spans="1:8" ht="15" x14ac:dyDescent="0.25">
      <c r="A1025" s="654">
        <v>48099010803</v>
      </c>
      <c r="B1025" s="655" t="s">
        <v>1361</v>
      </c>
      <c r="C1025" s="655">
        <v>74571</v>
      </c>
      <c r="D1025" s="655" t="s">
        <v>1306</v>
      </c>
      <c r="E1025" s="655">
        <v>2.8</v>
      </c>
      <c r="F1025" s="655" t="s">
        <v>1303</v>
      </c>
      <c r="H1025" s="10"/>
    </row>
    <row r="1026" spans="1:8" ht="15" x14ac:dyDescent="0.25">
      <c r="A1026" s="651">
        <v>48099010804</v>
      </c>
      <c r="B1026" s="652" t="s">
        <v>1361</v>
      </c>
      <c r="C1026" s="652">
        <v>40643</v>
      </c>
      <c r="D1026" s="652" t="s">
        <v>1310</v>
      </c>
      <c r="E1026" s="652">
        <v>15.3</v>
      </c>
      <c r="F1026" s="652" t="s">
        <v>1303</v>
      </c>
      <c r="H1026" s="10"/>
    </row>
    <row r="1027" spans="1:8" ht="15" x14ac:dyDescent="0.25">
      <c r="A1027" s="654">
        <v>48099980000</v>
      </c>
      <c r="B1027" s="655" t="s">
        <v>1361</v>
      </c>
      <c r="C1027" s="655" t="s">
        <v>1314</v>
      </c>
      <c r="D1027" s="655" t="s">
        <v>1315</v>
      </c>
      <c r="E1027" s="655">
        <v>100</v>
      </c>
      <c r="F1027" s="655" t="s">
        <v>1307</v>
      </c>
      <c r="H1027" s="10"/>
    </row>
    <row r="1028" spans="1:8" ht="15" x14ac:dyDescent="0.25">
      <c r="A1028" s="651">
        <v>48101950100</v>
      </c>
      <c r="B1028" s="652" t="s">
        <v>1362</v>
      </c>
      <c r="C1028" s="652">
        <v>34375</v>
      </c>
      <c r="D1028" s="652" t="s">
        <v>1309</v>
      </c>
      <c r="E1028" s="652">
        <v>31.4</v>
      </c>
      <c r="F1028" s="652" t="s">
        <v>1307</v>
      </c>
      <c r="H1028" s="10"/>
    </row>
    <row r="1029" spans="1:8" ht="15" x14ac:dyDescent="0.25">
      <c r="A1029" s="654">
        <v>48103950100</v>
      </c>
      <c r="B1029" s="655" t="s">
        <v>1363</v>
      </c>
      <c r="C1029" s="655">
        <v>70398</v>
      </c>
      <c r="D1029" s="655" t="s">
        <v>1302</v>
      </c>
      <c r="E1029" s="655">
        <v>7.6</v>
      </c>
      <c r="F1029" s="655" t="s">
        <v>1303</v>
      </c>
      <c r="H1029" s="10"/>
    </row>
    <row r="1030" spans="1:8" ht="15" x14ac:dyDescent="0.25">
      <c r="A1030" s="651">
        <v>48105950100</v>
      </c>
      <c r="B1030" s="652" t="s">
        <v>1364</v>
      </c>
      <c r="C1030" s="652">
        <v>51152</v>
      </c>
      <c r="D1030" s="652" t="s">
        <v>1310</v>
      </c>
      <c r="E1030" s="652">
        <v>20.8</v>
      </c>
      <c r="F1030" s="652" t="s">
        <v>1307</v>
      </c>
      <c r="H1030" s="10"/>
    </row>
    <row r="1031" spans="1:8" ht="15" x14ac:dyDescent="0.25">
      <c r="A1031" s="654">
        <v>48107950100</v>
      </c>
      <c r="B1031" s="655" t="s">
        <v>1365</v>
      </c>
      <c r="C1031" s="655">
        <v>35690</v>
      </c>
      <c r="D1031" s="655" t="s">
        <v>1309</v>
      </c>
      <c r="E1031" s="655">
        <v>28.2</v>
      </c>
      <c r="F1031" s="655" t="s">
        <v>1307</v>
      </c>
      <c r="H1031" s="10"/>
    </row>
    <row r="1032" spans="1:8" ht="15" x14ac:dyDescent="0.25">
      <c r="A1032" s="651">
        <v>48107950200</v>
      </c>
      <c r="B1032" s="652" t="s">
        <v>1365</v>
      </c>
      <c r="C1032" s="652">
        <v>37778</v>
      </c>
      <c r="D1032" s="652" t="s">
        <v>1309</v>
      </c>
      <c r="E1032" s="652">
        <v>9.1999999999999993</v>
      </c>
      <c r="F1032" s="652" t="s">
        <v>1303</v>
      </c>
      <c r="H1032" s="10"/>
    </row>
    <row r="1033" spans="1:8" ht="15" x14ac:dyDescent="0.25">
      <c r="A1033" s="654">
        <v>48107950300</v>
      </c>
      <c r="B1033" s="655" t="s">
        <v>1365</v>
      </c>
      <c r="C1033" s="655">
        <v>40929</v>
      </c>
      <c r="D1033" s="655" t="s">
        <v>1310</v>
      </c>
      <c r="E1033" s="655">
        <v>26.3</v>
      </c>
      <c r="F1033" s="655" t="s">
        <v>1307</v>
      </c>
      <c r="H1033" s="10"/>
    </row>
    <row r="1034" spans="1:8" ht="15" x14ac:dyDescent="0.25">
      <c r="A1034" s="651">
        <v>48109950300</v>
      </c>
      <c r="B1034" s="652" t="s">
        <v>1366</v>
      </c>
      <c r="C1034" s="652">
        <v>33417</v>
      </c>
      <c r="D1034" s="652" t="s">
        <v>1310</v>
      </c>
      <c r="E1034" s="652">
        <v>31.4</v>
      </c>
      <c r="F1034" s="652" t="s">
        <v>1307</v>
      </c>
      <c r="H1034" s="10"/>
    </row>
    <row r="1035" spans="1:8" ht="15" x14ac:dyDescent="0.25">
      <c r="A1035" s="654">
        <v>48111950100</v>
      </c>
      <c r="B1035" s="655" t="s">
        <v>1367</v>
      </c>
      <c r="C1035" s="655">
        <v>58182</v>
      </c>
      <c r="D1035" s="655" t="s">
        <v>1302</v>
      </c>
      <c r="E1035" s="655">
        <v>10.8</v>
      </c>
      <c r="F1035" s="655" t="s">
        <v>1303</v>
      </c>
      <c r="H1035" s="10"/>
    </row>
    <row r="1036" spans="1:8" ht="15" x14ac:dyDescent="0.25">
      <c r="A1036" s="651">
        <v>48111950300</v>
      </c>
      <c r="B1036" s="652" t="s">
        <v>1367</v>
      </c>
      <c r="C1036" s="652">
        <v>49324</v>
      </c>
      <c r="D1036" s="652" t="s">
        <v>1302</v>
      </c>
      <c r="E1036" s="652">
        <v>14.6</v>
      </c>
      <c r="F1036" s="652" t="s">
        <v>1303</v>
      </c>
      <c r="H1036" s="10"/>
    </row>
    <row r="1037" spans="1:8" ht="15" x14ac:dyDescent="0.25">
      <c r="A1037" s="654">
        <v>48113000100</v>
      </c>
      <c r="B1037" s="655" t="s">
        <v>1368</v>
      </c>
      <c r="C1037" s="655">
        <v>114306</v>
      </c>
      <c r="D1037" s="655" t="s">
        <v>1306</v>
      </c>
      <c r="E1037" s="655">
        <v>5.6</v>
      </c>
      <c r="F1037" s="655" t="s">
        <v>1303</v>
      </c>
      <c r="H1037" s="10"/>
    </row>
    <row r="1038" spans="1:8" ht="15" x14ac:dyDescent="0.25">
      <c r="A1038" s="651">
        <v>48113000201</v>
      </c>
      <c r="B1038" s="652" t="s">
        <v>1368</v>
      </c>
      <c r="C1038" s="652">
        <v>136250</v>
      </c>
      <c r="D1038" s="652" t="s">
        <v>1306</v>
      </c>
      <c r="E1038" s="652">
        <v>2.8</v>
      </c>
      <c r="F1038" s="652" t="s">
        <v>1303</v>
      </c>
      <c r="H1038" s="10"/>
    </row>
    <row r="1039" spans="1:8" ht="15" x14ac:dyDescent="0.25">
      <c r="A1039" s="654">
        <v>48113000202</v>
      </c>
      <c r="B1039" s="655" t="s">
        <v>1368</v>
      </c>
      <c r="C1039" s="655">
        <v>87083</v>
      </c>
      <c r="D1039" s="655" t="s">
        <v>1306</v>
      </c>
      <c r="E1039" s="655">
        <v>5</v>
      </c>
      <c r="F1039" s="655" t="s">
        <v>1303</v>
      </c>
      <c r="H1039" s="10"/>
    </row>
    <row r="1040" spans="1:8" ht="15" x14ac:dyDescent="0.25">
      <c r="A1040" s="651">
        <v>48113000300</v>
      </c>
      <c r="B1040" s="652" t="s">
        <v>1368</v>
      </c>
      <c r="C1040" s="652">
        <v>103571</v>
      </c>
      <c r="D1040" s="652" t="s">
        <v>1306</v>
      </c>
      <c r="E1040" s="652">
        <v>7.8</v>
      </c>
      <c r="F1040" s="652" t="s">
        <v>1303</v>
      </c>
      <c r="H1040" s="10"/>
    </row>
    <row r="1041" spans="1:8" ht="15" x14ac:dyDescent="0.25">
      <c r="A1041" s="654">
        <v>48113000401</v>
      </c>
      <c r="B1041" s="655" t="s">
        <v>1368</v>
      </c>
      <c r="C1041" s="655">
        <v>53915</v>
      </c>
      <c r="D1041" s="655" t="s">
        <v>1310</v>
      </c>
      <c r="E1041" s="655">
        <v>31.5</v>
      </c>
      <c r="F1041" s="655" t="s">
        <v>1307</v>
      </c>
      <c r="H1041" s="10"/>
    </row>
    <row r="1042" spans="1:8" ht="15" x14ac:dyDescent="0.25">
      <c r="A1042" s="651">
        <v>48113000404</v>
      </c>
      <c r="B1042" s="652" t="s">
        <v>1368</v>
      </c>
      <c r="C1042" s="652">
        <v>58424</v>
      </c>
      <c r="D1042" s="652" t="s">
        <v>1310</v>
      </c>
      <c r="E1042" s="652">
        <v>11.2</v>
      </c>
      <c r="F1042" s="652" t="s">
        <v>1303</v>
      </c>
      <c r="H1042" s="10"/>
    </row>
    <row r="1043" spans="1:8" ht="15" x14ac:dyDescent="0.25">
      <c r="A1043" s="654">
        <v>48113000405</v>
      </c>
      <c r="B1043" s="655" t="s">
        <v>1368</v>
      </c>
      <c r="C1043" s="655">
        <v>43142</v>
      </c>
      <c r="D1043" s="655" t="s">
        <v>1309</v>
      </c>
      <c r="E1043" s="655">
        <v>26.1</v>
      </c>
      <c r="F1043" s="655" t="s">
        <v>1307</v>
      </c>
      <c r="H1043" s="10"/>
    </row>
    <row r="1044" spans="1:8" ht="15" x14ac:dyDescent="0.25">
      <c r="A1044" s="651">
        <v>48113000406</v>
      </c>
      <c r="B1044" s="652" t="s">
        <v>1368</v>
      </c>
      <c r="C1044" s="652">
        <v>53355</v>
      </c>
      <c r="D1044" s="652" t="s">
        <v>1310</v>
      </c>
      <c r="E1044" s="652">
        <v>15.5</v>
      </c>
      <c r="F1044" s="652" t="s">
        <v>1303</v>
      </c>
      <c r="H1044" s="10"/>
    </row>
    <row r="1045" spans="1:8" ht="15" x14ac:dyDescent="0.25">
      <c r="A1045" s="654">
        <v>48113000500</v>
      </c>
      <c r="B1045" s="655" t="s">
        <v>1368</v>
      </c>
      <c r="C1045" s="655">
        <v>69679</v>
      </c>
      <c r="D1045" s="655" t="s">
        <v>1302</v>
      </c>
      <c r="E1045" s="655">
        <v>7.8</v>
      </c>
      <c r="F1045" s="655" t="s">
        <v>1303</v>
      </c>
      <c r="H1045" s="10"/>
    </row>
    <row r="1046" spans="1:8" ht="15" x14ac:dyDescent="0.25">
      <c r="A1046" s="651">
        <v>48113000601</v>
      </c>
      <c r="B1046" s="652" t="s">
        <v>1368</v>
      </c>
      <c r="C1046" s="652">
        <v>50938</v>
      </c>
      <c r="D1046" s="652" t="s">
        <v>1310</v>
      </c>
      <c r="E1046" s="652">
        <v>14.2</v>
      </c>
      <c r="F1046" s="652" t="s">
        <v>1303</v>
      </c>
      <c r="H1046" s="10"/>
    </row>
    <row r="1047" spans="1:8" ht="15" x14ac:dyDescent="0.25">
      <c r="A1047" s="654">
        <v>48113000603</v>
      </c>
      <c r="B1047" s="655" t="s">
        <v>1368</v>
      </c>
      <c r="C1047" s="655">
        <v>82348</v>
      </c>
      <c r="D1047" s="655" t="s">
        <v>1302</v>
      </c>
      <c r="E1047" s="655">
        <v>6.3</v>
      </c>
      <c r="F1047" s="655" t="s">
        <v>1303</v>
      </c>
      <c r="H1047" s="10"/>
    </row>
    <row r="1048" spans="1:8" ht="15" x14ac:dyDescent="0.25">
      <c r="A1048" s="651">
        <v>48113000605</v>
      </c>
      <c r="B1048" s="652" t="s">
        <v>1368</v>
      </c>
      <c r="C1048" s="652">
        <v>95668</v>
      </c>
      <c r="D1048" s="652" t="s">
        <v>1306</v>
      </c>
      <c r="E1048" s="652">
        <v>5.7</v>
      </c>
      <c r="F1048" s="652" t="s">
        <v>1303</v>
      </c>
      <c r="H1048" s="10"/>
    </row>
    <row r="1049" spans="1:8" ht="15" x14ac:dyDescent="0.25">
      <c r="A1049" s="654">
        <v>48113000606</v>
      </c>
      <c r="B1049" s="655" t="s">
        <v>1368</v>
      </c>
      <c r="C1049" s="655">
        <v>114107</v>
      </c>
      <c r="D1049" s="655" t="s">
        <v>1306</v>
      </c>
      <c r="E1049" s="655">
        <v>3.1</v>
      </c>
      <c r="F1049" s="655" t="s">
        <v>1303</v>
      </c>
      <c r="H1049" s="10"/>
    </row>
    <row r="1050" spans="1:8" ht="15" x14ac:dyDescent="0.25">
      <c r="A1050" s="651">
        <v>48113000701</v>
      </c>
      <c r="B1050" s="652" t="s">
        <v>1368</v>
      </c>
      <c r="C1050" s="652">
        <v>117083</v>
      </c>
      <c r="D1050" s="652" t="s">
        <v>1306</v>
      </c>
      <c r="E1050" s="652">
        <v>6.4</v>
      </c>
      <c r="F1050" s="652" t="s">
        <v>1303</v>
      </c>
      <c r="H1050" s="10"/>
    </row>
    <row r="1051" spans="1:8" ht="15" x14ac:dyDescent="0.25">
      <c r="A1051" s="654">
        <v>48113000702</v>
      </c>
      <c r="B1051" s="655" t="s">
        <v>1368</v>
      </c>
      <c r="C1051" s="655">
        <v>74583</v>
      </c>
      <c r="D1051" s="655" t="s">
        <v>1302</v>
      </c>
      <c r="E1051" s="655">
        <v>4.3</v>
      </c>
      <c r="F1051" s="655" t="s">
        <v>1303</v>
      </c>
      <c r="H1051" s="10"/>
    </row>
    <row r="1052" spans="1:8" ht="15" x14ac:dyDescent="0.25">
      <c r="A1052" s="651">
        <v>48113000800</v>
      </c>
      <c r="B1052" s="652" t="s">
        <v>1368</v>
      </c>
      <c r="C1052" s="652">
        <v>53681</v>
      </c>
      <c r="D1052" s="652" t="s">
        <v>1310</v>
      </c>
      <c r="E1052" s="652">
        <v>19.5</v>
      </c>
      <c r="F1052" s="652" t="s">
        <v>1303</v>
      </c>
      <c r="H1052" s="10"/>
    </row>
    <row r="1053" spans="1:8" ht="15" x14ac:dyDescent="0.25">
      <c r="A1053" s="654">
        <v>48113000900</v>
      </c>
      <c r="B1053" s="655" t="s">
        <v>1368</v>
      </c>
      <c r="C1053" s="655">
        <v>56831</v>
      </c>
      <c r="D1053" s="655" t="s">
        <v>1310</v>
      </c>
      <c r="E1053" s="655">
        <v>22.8</v>
      </c>
      <c r="F1053" s="655" t="s">
        <v>1307</v>
      </c>
      <c r="H1053" s="10"/>
    </row>
    <row r="1054" spans="1:8" ht="15" x14ac:dyDescent="0.25">
      <c r="A1054" s="651">
        <v>48113001001</v>
      </c>
      <c r="B1054" s="652" t="s">
        <v>1368</v>
      </c>
      <c r="C1054" s="652">
        <v>112750</v>
      </c>
      <c r="D1054" s="652" t="s">
        <v>1306</v>
      </c>
      <c r="E1054" s="652">
        <v>3.2</v>
      </c>
      <c r="F1054" s="652" t="s">
        <v>1303</v>
      </c>
      <c r="H1054" s="10"/>
    </row>
    <row r="1055" spans="1:8" ht="15" x14ac:dyDescent="0.25">
      <c r="A1055" s="654">
        <v>48113001002</v>
      </c>
      <c r="B1055" s="655" t="s">
        <v>1368</v>
      </c>
      <c r="C1055" s="655">
        <v>79145</v>
      </c>
      <c r="D1055" s="655" t="s">
        <v>1302</v>
      </c>
      <c r="E1055" s="655">
        <v>6.7</v>
      </c>
      <c r="F1055" s="655" t="s">
        <v>1303</v>
      </c>
      <c r="H1055" s="10"/>
    </row>
    <row r="1056" spans="1:8" ht="15" x14ac:dyDescent="0.25">
      <c r="A1056" s="651">
        <v>48113001101</v>
      </c>
      <c r="B1056" s="652" t="s">
        <v>1368</v>
      </c>
      <c r="C1056" s="652">
        <v>88370</v>
      </c>
      <c r="D1056" s="652" t="s">
        <v>1306</v>
      </c>
      <c r="E1056" s="652">
        <v>9.1</v>
      </c>
      <c r="F1056" s="652" t="s">
        <v>1303</v>
      </c>
      <c r="H1056" s="10"/>
    </row>
    <row r="1057" spans="1:8" ht="15" x14ac:dyDescent="0.25">
      <c r="A1057" s="654">
        <v>48113001102</v>
      </c>
      <c r="B1057" s="655" t="s">
        <v>1368</v>
      </c>
      <c r="C1057" s="655">
        <v>105469</v>
      </c>
      <c r="D1057" s="655" t="s">
        <v>1306</v>
      </c>
      <c r="E1057" s="655">
        <v>4</v>
      </c>
      <c r="F1057" s="655" t="s">
        <v>1303</v>
      </c>
      <c r="H1057" s="10"/>
    </row>
    <row r="1058" spans="1:8" ht="15" x14ac:dyDescent="0.25">
      <c r="A1058" s="651">
        <v>48113001202</v>
      </c>
      <c r="B1058" s="652" t="s">
        <v>1368</v>
      </c>
      <c r="C1058" s="652">
        <v>53693</v>
      </c>
      <c r="D1058" s="652" t="s">
        <v>1310</v>
      </c>
      <c r="E1058" s="652">
        <v>10</v>
      </c>
      <c r="F1058" s="652" t="s">
        <v>1303</v>
      </c>
      <c r="H1058" s="10"/>
    </row>
    <row r="1059" spans="1:8" ht="15" x14ac:dyDescent="0.25">
      <c r="A1059" s="654">
        <v>48113001203</v>
      </c>
      <c r="B1059" s="655" t="s">
        <v>1368</v>
      </c>
      <c r="C1059" s="655">
        <v>81111</v>
      </c>
      <c r="D1059" s="655" t="s">
        <v>1302</v>
      </c>
      <c r="E1059" s="655">
        <v>15</v>
      </c>
      <c r="F1059" s="655" t="s">
        <v>1303</v>
      </c>
      <c r="H1059" s="10"/>
    </row>
    <row r="1060" spans="1:8" ht="15" x14ac:dyDescent="0.25">
      <c r="A1060" s="651">
        <v>48113001204</v>
      </c>
      <c r="B1060" s="652" t="s">
        <v>1368</v>
      </c>
      <c r="C1060" s="652">
        <v>49135</v>
      </c>
      <c r="D1060" s="652" t="s">
        <v>1310</v>
      </c>
      <c r="E1060" s="652">
        <v>20.6</v>
      </c>
      <c r="F1060" s="652" t="s">
        <v>1307</v>
      </c>
      <c r="H1060" s="10"/>
    </row>
    <row r="1061" spans="1:8" ht="15" x14ac:dyDescent="0.25">
      <c r="A1061" s="654">
        <v>48113001301</v>
      </c>
      <c r="B1061" s="655" t="s">
        <v>1368</v>
      </c>
      <c r="C1061" s="655">
        <v>55045</v>
      </c>
      <c r="D1061" s="655" t="s">
        <v>1310</v>
      </c>
      <c r="E1061" s="655">
        <v>16.2</v>
      </c>
      <c r="F1061" s="655" t="s">
        <v>1303</v>
      </c>
      <c r="H1061" s="10"/>
    </row>
    <row r="1062" spans="1:8" ht="15" x14ac:dyDescent="0.25">
      <c r="A1062" s="651">
        <v>48113001302</v>
      </c>
      <c r="B1062" s="652" t="s">
        <v>1368</v>
      </c>
      <c r="C1062" s="652">
        <v>45069</v>
      </c>
      <c r="D1062" s="652" t="s">
        <v>1309</v>
      </c>
      <c r="E1062" s="652">
        <v>26.7</v>
      </c>
      <c r="F1062" s="652" t="s">
        <v>1307</v>
      </c>
      <c r="H1062" s="10"/>
    </row>
    <row r="1063" spans="1:8" ht="15" x14ac:dyDescent="0.25">
      <c r="A1063" s="654">
        <v>48113001400</v>
      </c>
      <c r="B1063" s="655" t="s">
        <v>1368</v>
      </c>
      <c r="C1063" s="655">
        <v>50708</v>
      </c>
      <c r="D1063" s="655" t="s">
        <v>1310</v>
      </c>
      <c r="E1063" s="655">
        <v>19.899999999999999</v>
      </c>
      <c r="F1063" s="655" t="s">
        <v>1303</v>
      </c>
      <c r="H1063" s="10"/>
    </row>
    <row r="1064" spans="1:8" ht="15" x14ac:dyDescent="0.25">
      <c r="A1064" s="651">
        <v>48113001502</v>
      </c>
      <c r="B1064" s="652" t="s">
        <v>1368</v>
      </c>
      <c r="C1064" s="652">
        <v>35815</v>
      </c>
      <c r="D1064" s="652" t="s">
        <v>1309</v>
      </c>
      <c r="E1064" s="652">
        <v>28.4</v>
      </c>
      <c r="F1064" s="652" t="s">
        <v>1307</v>
      </c>
      <c r="H1064" s="10"/>
    </row>
    <row r="1065" spans="1:8" ht="15" x14ac:dyDescent="0.25">
      <c r="A1065" s="654">
        <v>48113001503</v>
      </c>
      <c r="B1065" s="655" t="s">
        <v>1368</v>
      </c>
      <c r="C1065" s="655">
        <v>24861</v>
      </c>
      <c r="D1065" s="655" t="s">
        <v>1309</v>
      </c>
      <c r="E1065" s="655">
        <v>46.1</v>
      </c>
      <c r="F1065" s="655" t="s">
        <v>1307</v>
      </c>
      <c r="H1065" s="10"/>
    </row>
    <row r="1066" spans="1:8" ht="15" x14ac:dyDescent="0.25">
      <c r="A1066" s="651">
        <v>48113001504</v>
      </c>
      <c r="B1066" s="652" t="s">
        <v>1368</v>
      </c>
      <c r="C1066" s="652">
        <v>40147</v>
      </c>
      <c r="D1066" s="652" t="s">
        <v>1309</v>
      </c>
      <c r="E1066" s="652">
        <v>37.4</v>
      </c>
      <c r="F1066" s="652" t="s">
        <v>1307</v>
      </c>
      <c r="H1066" s="10"/>
    </row>
    <row r="1067" spans="1:8" ht="15" x14ac:dyDescent="0.25">
      <c r="A1067" s="654">
        <v>48113001600</v>
      </c>
      <c r="B1067" s="655" t="s">
        <v>1368</v>
      </c>
      <c r="C1067" s="655">
        <v>61136</v>
      </c>
      <c r="D1067" s="655" t="s">
        <v>1310</v>
      </c>
      <c r="E1067" s="655">
        <v>28</v>
      </c>
      <c r="F1067" s="655" t="s">
        <v>1307</v>
      </c>
      <c r="H1067" s="10"/>
    </row>
    <row r="1068" spans="1:8" ht="15" x14ac:dyDescent="0.25">
      <c r="A1068" s="651">
        <v>48113001701</v>
      </c>
      <c r="B1068" s="652" t="s">
        <v>1368</v>
      </c>
      <c r="C1068" s="652">
        <v>121667</v>
      </c>
      <c r="D1068" s="652" t="s">
        <v>1306</v>
      </c>
      <c r="E1068" s="652">
        <v>12.4</v>
      </c>
      <c r="F1068" s="652" t="s">
        <v>1303</v>
      </c>
      <c r="H1068" s="10"/>
    </row>
    <row r="1069" spans="1:8" ht="15" x14ac:dyDescent="0.25">
      <c r="A1069" s="654">
        <v>48113001703</v>
      </c>
      <c r="B1069" s="655" t="s">
        <v>1368</v>
      </c>
      <c r="C1069" s="655">
        <v>101583</v>
      </c>
      <c r="D1069" s="655" t="s">
        <v>1306</v>
      </c>
      <c r="E1069" s="655">
        <v>9.6</v>
      </c>
      <c r="F1069" s="655" t="s">
        <v>1303</v>
      </c>
      <c r="H1069" s="10"/>
    </row>
    <row r="1070" spans="1:8" ht="15" x14ac:dyDescent="0.25">
      <c r="A1070" s="651">
        <v>48113001704</v>
      </c>
      <c r="B1070" s="652" t="s">
        <v>1368</v>
      </c>
      <c r="C1070" s="652">
        <v>100227</v>
      </c>
      <c r="D1070" s="652" t="s">
        <v>1306</v>
      </c>
      <c r="E1070" s="652">
        <v>6.1</v>
      </c>
      <c r="F1070" s="652" t="s">
        <v>1303</v>
      </c>
      <c r="H1070" s="10"/>
    </row>
    <row r="1071" spans="1:8" ht="15" x14ac:dyDescent="0.25">
      <c r="A1071" s="654">
        <v>48113001800</v>
      </c>
      <c r="B1071" s="655" t="s">
        <v>1368</v>
      </c>
      <c r="C1071" s="655">
        <v>77835</v>
      </c>
      <c r="D1071" s="655" t="s">
        <v>1302</v>
      </c>
      <c r="E1071" s="655">
        <v>7.3</v>
      </c>
      <c r="F1071" s="655" t="s">
        <v>1303</v>
      </c>
      <c r="H1071" s="10"/>
    </row>
    <row r="1072" spans="1:8" ht="15" x14ac:dyDescent="0.25">
      <c r="A1072" s="651">
        <v>48113001900</v>
      </c>
      <c r="B1072" s="652" t="s">
        <v>1368</v>
      </c>
      <c r="C1072" s="652">
        <v>105795</v>
      </c>
      <c r="D1072" s="652" t="s">
        <v>1306</v>
      </c>
      <c r="E1072" s="652">
        <v>9.5</v>
      </c>
      <c r="F1072" s="652" t="s">
        <v>1303</v>
      </c>
      <c r="H1072" s="10"/>
    </row>
    <row r="1073" spans="1:8" ht="15" x14ac:dyDescent="0.25">
      <c r="A1073" s="654">
        <v>48113002000</v>
      </c>
      <c r="B1073" s="655" t="s">
        <v>1368</v>
      </c>
      <c r="C1073" s="655">
        <v>44361</v>
      </c>
      <c r="D1073" s="655" t="s">
        <v>1309</v>
      </c>
      <c r="E1073" s="655">
        <v>23.7</v>
      </c>
      <c r="F1073" s="655" t="s">
        <v>1307</v>
      </c>
      <c r="H1073" s="10"/>
    </row>
    <row r="1074" spans="1:8" ht="15" x14ac:dyDescent="0.25">
      <c r="A1074" s="651">
        <v>48113002100</v>
      </c>
      <c r="B1074" s="652" t="s">
        <v>1368</v>
      </c>
      <c r="C1074" s="652">
        <v>79026</v>
      </c>
      <c r="D1074" s="652" t="s">
        <v>1302</v>
      </c>
      <c r="E1074" s="652">
        <v>16.3</v>
      </c>
      <c r="F1074" s="652" t="s">
        <v>1303</v>
      </c>
      <c r="H1074" s="10"/>
    </row>
    <row r="1075" spans="1:8" ht="15" x14ac:dyDescent="0.25">
      <c r="A1075" s="654">
        <v>48113002200</v>
      </c>
      <c r="B1075" s="655" t="s">
        <v>1368</v>
      </c>
      <c r="C1075" s="655">
        <v>57563</v>
      </c>
      <c r="D1075" s="655" t="s">
        <v>1310</v>
      </c>
      <c r="E1075" s="655">
        <v>24.4</v>
      </c>
      <c r="F1075" s="655" t="s">
        <v>1307</v>
      </c>
      <c r="H1075" s="10"/>
    </row>
    <row r="1076" spans="1:8" ht="15" x14ac:dyDescent="0.25">
      <c r="A1076" s="651">
        <v>48113002400</v>
      </c>
      <c r="B1076" s="652" t="s">
        <v>1368</v>
      </c>
      <c r="C1076" s="652">
        <v>42115</v>
      </c>
      <c r="D1076" s="652" t="s">
        <v>1309</v>
      </c>
      <c r="E1076" s="652">
        <v>25.3</v>
      </c>
      <c r="F1076" s="652" t="s">
        <v>1307</v>
      </c>
      <c r="H1076" s="10"/>
    </row>
    <row r="1077" spans="1:8" ht="15" x14ac:dyDescent="0.25">
      <c r="A1077" s="654">
        <v>48113002500</v>
      </c>
      <c r="B1077" s="655" t="s">
        <v>1368</v>
      </c>
      <c r="C1077" s="655">
        <v>27355</v>
      </c>
      <c r="D1077" s="655" t="s">
        <v>1309</v>
      </c>
      <c r="E1077" s="655">
        <v>37.200000000000003</v>
      </c>
      <c r="F1077" s="655" t="s">
        <v>1307</v>
      </c>
      <c r="H1077" s="10"/>
    </row>
    <row r="1078" spans="1:8" ht="15" x14ac:dyDescent="0.25">
      <c r="A1078" s="651">
        <v>48113002701</v>
      </c>
      <c r="B1078" s="652" t="s">
        <v>1368</v>
      </c>
      <c r="C1078" s="652">
        <v>21955</v>
      </c>
      <c r="D1078" s="652" t="s">
        <v>1309</v>
      </c>
      <c r="E1078" s="652">
        <v>40.200000000000003</v>
      </c>
      <c r="F1078" s="652" t="s">
        <v>1307</v>
      </c>
      <c r="H1078" s="10"/>
    </row>
    <row r="1079" spans="1:8" ht="15" x14ac:dyDescent="0.25">
      <c r="A1079" s="654">
        <v>48113002702</v>
      </c>
      <c r="B1079" s="655" t="s">
        <v>1368</v>
      </c>
      <c r="C1079" s="655">
        <v>33634</v>
      </c>
      <c r="D1079" s="655" t="s">
        <v>1309</v>
      </c>
      <c r="E1079" s="655">
        <v>25.2</v>
      </c>
      <c r="F1079" s="655" t="s">
        <v>1307</v>
      </c>
      <c r="H1079" s="10"/>
    </row>
    <row r="1080" spans="1:8" ht="15" x14ac:dyDescent="0.25">
      <c r="A1080" s="651">
        <v>48113003101</v>
      </c>
      <c r="B1080" s="652" t="s">
        <v>1368</v>
      </c>
      <c r="C1080" s="652">
        <v>70625</v>
      </c>
      <c r="D1080" s="652" t="s">
        <v>1302</v>
      </c>
      <c r="E1080" s="652">
        <v>13.6</v>
      </c>
      <c r="F1080" s="652" t="s">
        <v>1303</v>
      </c>
      <c r="H1080" s="10"/>
    </row>
    <row r="1081" spans="1:8" ht="15" x14ac:dyDescent="0.25">
      <c r="A1081" s="654">
        <v>48113003400</v>
      </c>
      <c r="B1081" s="655" t="s">
        <v>1368</v>
      </c>
      <c r="C1081" s="655">
        <v>29327</v>
      </c>
      <c r="D1081" s="655" t="s">
        <v>1309</v>
      </c>
      <c r="E1081" s="655">
        <v>26.5</v>
      </c>
      <c r="F1081" s="655" t="s">
        <v>1307</v>
      </c>
      <c r="H1081" s="10"/>
    </row>
    <row r="1082" spans="1:8" ht="15" x14ac:dyDescent="0.25">
      <c r="A1082" s="651">
        <v>48113003700</v>
      </c>
      <c r="B1082" s="652" t="s">
        <v>1368</v>
      </c>
      <c r="C1082" s="652">
        <v>25603</v>
      </c>
      <c r="D1082" s="652" t="s">
        <v>1309</v>
      </c>
      <c r="E1082" s="652">
        <v>37.200000000000003</v>
      </c>
      <c r="F1082" s="652" t="s">
        <v>1307</v>
      </c>
      <c r="H1082" s="10"/>
    </row>
    <row r="1083" spans="1:8" ht="15" x14ac:dyDescent="0.25">
      <c r="A1083" s="654">
        <v>48113003800</v>
      </c>
      <c r="B1083" s="655" t="s">
        <v>1368</v>
      </c>
      <c r="C1083" s="655">
        <v>33644</v>
      </c>
      <c r="D1083" s="655" t="s">
        <v>1309</v>
      </c>
      <c r="E1083" s="655">
        <v>31.6</v>
      </c>
      <c r="F1083" s="655" t="s">
        <v>1307</v>
      </c>
      <c r="H1083" s="10"/>
    </row>
    <row r="1084" spans="1:8" ht="15" x14ac:dyDescent="0.25">
      <c r="A1084" s="651">
        <v>48113003901</v>
      </c>
      <c r="B1084" s="652" t="s">
        <v>1368</v>
      </c>
      <c r="C1084" s="652">
        <v>21322</v>
      </c>
      <c r="D1084" s="652" t="s">
        <v>1309</v>
      </c>
      <c r="E1084" s="652">
        <v>49.7</v>
      </c>
      <c r="F1084" s="652" t="s">
        <v>1307</v>
      </c>
      <c r="H1084" s="10"/>
    </row>
    <row r="1085" spans="1:8" ht="15" x14ac:dyDescent="0.25">
      <c r="A1085" s="654">
        <v>48113003902</v>
      </c>
      <c r="B1085" s="655" t="s">
        <v>1368</v>
      </c>
      <c r="C1085" s="655">
        <v>27679</v>
      </c>
      <c r="D1085" s="655" t="s">
        <v>1309</v>
      </c>
      <c r="E1085" s="655">
        <v>22.7</v>
      </c>
      <c r="F1085" s="655" t="s">
        <v>1307</v>
      </c>
      <c r="H1085" s="10"/>
    </row>
    <row r="1086" spans="1:8" ht="15" x14ac:dyDescent="0.25">
      <c r="A1086" s="651">
        <v>48113004000</v>
      </c>
      <c r="B1086" s="652" t="s">
        <v>1368</v>
      </c>
      <c r="C1086" s="652">
        <v>31042</v>
      </c>
      <c r="D1086" s="652" t="s">
        <v>1309</v>
      </c>
      <c r="E1086" s="652">
        <v>28.3</v>
      </c>
      <c r="F1086" s="652" t="s">
        <v>1307</v>
      </c>
      <c r="H1086" s="10"/>
    </row>
    <row r="1087" spans="1:8" ht="15" x14ac:dyDescent="0.25">
      <c r="A1087" s="654">
        <v>48113004100</v>
      </c>
      <c r="B1087" s="655" t="s">
        <v>1368</v>
      </c>
      <c r="C1087" s="655">
        <v>25385</v>
      </c>
      <c r="D1087" s="655" t="s">
        <v>1309</v>
      </c>
      <c r="E1087" s="655">
        <v>41.8</v>
      </c>
      <c r="F1087" s="655" t="s">
        <v>1307</v>
      </c>
      <c r="H1087" s="10"/>
    </row>
    <row r="1088" spans="1:8" ht="15" x14ac:dyDescent="0.25">
      <c r="A1088" s="651">
        <v>48113004201</v>
      </c>
      <c r="B1088" s="652" t="s">
        <v>1368</v>
      </c>
      <c r="C1088" s="652">
        <v>55262</v>
      </c>
      <c r="D1088" s="652" t="s">
        <v>1310</v>
      </c>
      <c r="E1088" s="652">
        <v>18.100000000000001</v>
      </c>
      <c r="F1088" s="652" t="s">
        <v>1303</v>
      </c>
      <c r="H1088" s="10"/>
    </row>
    <row r="1089" spans="1:8" ht="15" x14ac:dyDescent="0.25">
      <c r="A1089" s="654">
        <v>48113004202</v>
      </c>
      <c r="B1089" s="655" t="s">
        <v>1368</v>
      </c>
      <c r="C1089" s="655">
        <v>65451</v>
      </c>
      <c r="D1089" s="655" t="s">
        <v>1302</v>
      </c>
      <c r="E1089" s="655">
        <v>10.3</v>
      </c>
      <c r="F1089" s="655" t="s">
        <v>1303</v>
      </c>
      <c r="H1089" s="10"/>
    </row>
    <row r="1090" spans="1:8" ht="15" x14ac:dyDescent="0.25">
      <c r="A1090" s="651">
        <v>48113004300</v>
      </c>
      <c r="B1090" s="652" t="s">
        <v>1368</v>
      </c>
      <c r="C1090" s="652">
        <v>59073</v>
      </c>
      <c r="D1090" s="652" t="s">
        <v>1310</v>
      </c>
      <c r="E1090" s="652">
        <v>13.8</v>
      </c>
      <c r="F1090" s="652" t="s">
        <v>1303</v>
      </c>
      <c r="H1090" s="10"/>
    </row>
    <row r="1091" spans="1:8" ht="15" x14ac:dyDescent="0.25">
      <c r="A1091" s="654">
        <v>48113004400</v>
      </c>
      <c r="B1091" s="655" t="s">
        <v>1368</v>
      </c>
      <c r="C1091" s="655">
        <v>104148</v>
      </c>
      <c r="D1091" s="655" t="s">
        <v>1306</v>
      </c>
      <c r="E1091" s="655">
        <v>9.1</v>
      </c>
      <c r="F1091" s="655" t="s">
        <v>1303</v>
      </c>
      <c r="H1091" s="10"/>
    </row>
    <row r="1092" spans="1:8" ht="15" x14ac:dyDescent="0.25">
      <c r="A1092" s="651">
        <v>48113004500</v>
      </c>
      <c r="B1092" s="652" t="s">
        <v>1368</v>
      </c>
      <c r="C1092" s="652">
        <v>56607</v>
      </c>
      <c r="D1092" s="652" t="s">
        <v>1310</v>
      </c>
      <c r="E1092" s="652">
        <v>20.3</v>
      </c>
      <c r="F1092" s="652" t="s">
        <v>1307</v>
      </c>
      <c r="H1092" s="10"/>
    </row>
    <row r="1093" spans="1:8" ht="15" x14ac:dyDescent="0.25">
      <c r="A1093" s="654">
        <v>48113004600</v>
      </c>
      <c r="B1093" s="655" t="s">
        <v>1368</v>
      </c>
      <c r="C1093" s="655">
        <v>59758</v>
      </c>
      <c r="D1093" s="655" t="s">
        <v>1310</v>
      </c>
      <c r="E1093" s="655">
        <v>13.7</v>
      </c>
      <c r="F1093" s="655" t="s">
        <v>1303</v>
      </c>
      <c r="H1093" s="10"/>
    </row>
    <row r="1094" spans="1:8" ht="15" x14ac:dyDescent="0.25">
      <c r="A1094" s="651">
        <v>48113004700</v>
      </c>
      <c r="B1094" s="652" t="s">
        <v>1368</v>
      </c>
      <c r="C1094" s="652">
        <v>41394</v>
      </c>
      <c r="D1094" s="652" t="s">
        <v>1309</v>
      </c>
      <c r="E1094" s="652">
        <v>28.4</v>
      </c>
      <c r="F1094" s="652" t="s">
        <v>1307</v>
      </c>
      <c r="H1094" s="10"/>
    </row>
    <row r="1095" spans="1:8" ht="15" x14ac:dyDescent="0.25">
      <c r="A1095" s="654">
        <v>48113004800</v>
      </c>
      <c r="B1095" s="655" t="s">
        <v>1368</v>
      </c>
      <c r="C1095" s="655">
        <v>37104</v>
      </c>
      <c r="D1095" s="655" t="s">
        <v>1309</v>
      </c>
      <c r="E1095" s="655">
        <v>27.8</v>
      </c>
      <c r="F1095" s="655" t="s">
        <v>1307</v>
      </c>
      <c r="H1095" s="10"/>
    </row>
    <row r="1096" spans="1:8" ht="15" x14ac:dyDescent="0.25">
      <c r="A1096" s="651">
        <v>48113004900</v>
      </c>
      <c r="B1096" s="652" t="s">
        <v>1368</v>
      </c>
      <c r="C1096" s="652">
        <v>24704</v>
      </c>
      <c r="D1096" s="652" t="s">
        <v>1309</v>
      </c>
      <c r="E1096" s="652">
        <v>42.6</v>
      </c>
      <c r="F1096" s="652" t="s">
        <v>1307</v>
      </c>
      <c r="H1096" s="10"/>
    </row>
    <row r="1097" spans="1:8" ht="15" x14ac:dyDescent="0.25">
      <c r="A1097" s="654">
        <v>48113005000</v>
      </c>
      <c r="B1097" s="655" t="s">
        <v>1368</v>
      </c>
      <c r="C1097" s="655">
        <v>50625</v>
      </c>
      <c r="D1097" s="655" t="s">
        <v>1310</v>
      </c>
      <c r="E1097" s="655">
        <v>14.9</v>
      </c>
      <c r="F1097" s="655" t="s">
        <v>1303</v>
      </c>
      <c r="H1097" s="10"/>
    </row>
    <row r="1098" spans="1:8" ht="15" x14ac:dyDescent="0.25">
      <c r="A1098" s="651">
        <v>48113005100</v>
      </c>
      <c r="B1098" s="652" t="s">
        <v>1368</v>
      </c>
      <c r="C1098" s="652">
        <v>52083</v>
      </c>
      <c r="D1098" s="652" t="s">
        <v>1310</v>
      </c>
      <c r="E1098" s="652">
        <v>17.7</v>
      </c>
      <c r="F1098" s="652" t="s">
        <v>1303</v>
      </c>
      <c r="H1098" s="10"/>
    </row>
    <row r="1099" spans="1:8" ht="15" x14ac:dyDescent="0.25">
      <c r="A1099" s="654">
        <v>48113005200</v>
      </c>
      <c r="B1099" s="655" t="s">
        <v>1368</v>
      </c>
      <c r="C1099" s="655">
        <v>59716</v>
      </c>
      <c r="D1099" s="655" t="s">
        <v>1310</v>
      </c>
      <c r="E1099" s="655">
        <v>13.6</v>
      </c>
      <c r="F1099" s="655" t="s">
        <v>1303</v>
      </c>
      <c r="H1099" s="10"/>
    </row>
    <row r="1100" spans="1:8" ht="15" x14ac:dyDescent="0.25">
      <c r="A1100" s="651">
        <v>48113005300</v>
      </c>
      <c r="B1100" s="652" t="s">
        <v>1368</v>
      </c>
      <c r="C1100" s="652">
        <v>51058</v>
      </c>
      <c r="D1100" s="652" t="s">
        <v>1310</v>
      </c>
      <c r="E1100" s="652">
        <v>21</v>
      </c>
      <c r="F1100" s="652" t="s">
        <v>1307</v>
      </c>
      <c r="H1100" s="10"/>
    </row>
    <row r="1101" spans="1:8" ht="15" x14ac:dyDescent="0.25">
      <c r="A1101" s="654">
        <v>48113005400</v>
      </c>
      <c r="B1101" s="655" t="s">
        <v>1368</v>
      </c>
      <c r="C1101" s="655">
        <v>39335</v>
      </c>
      <c r="D1101" s="655" t="s">
        <v>1309</v>
      </c>
      <c r="E1101" s="655">
        <v>17.399999999999999</v>
      </c>
      <c r="F1101" s="655" t="s">
        <v>1303</v>
      </c>
      <c r="H1101" s="10"/>
    </row>
    <row r="1102" spans="1:8" ht="15" x14ac:dyDescent="0.25">
      <c r="A1102" s="651">
        <v>48113005500</v>
      </c>
      <c r="B1102" s="652" t="s">
        <v>1368</v>
      </c>
      <c r="C1102" s="652">
        <v>36199</v>
      </c>
      <c r="D1102" s="652" t="s">
        <v>1309</v>
      </c>
      <c r="E1102" s="652">
        <v>29.5</v>
      </c>
      <c r="F1102" s="652" t="s">
        <v>1307</v>
      </c>
      <c r="H1102" s="10"/>
    </row>
    <row r="1103" spans="1:8" ht="15" x14ac:dyDescent="0.25">
      <c r="A1103" s="654">
        <v>48113005600</v>
      </c>
      <c r="B1103" s="655" t="s">
        <v>1368</v>
      </c>
      <c r="C1103" s="655">
        <v>35608</v>
      </c>
      <c r="D1103" s="655" t="s">
        <v>1309</v>
      </c>
      <c r="E1103" s="655">
        <v>33.1</v>
      </c>
      <c r="F1103" s="655" t="s">
        <v>1307</v>
      </c>
      <c r="H1103" s="10"/>
    </row>
    <row r="1104" spans="1:8" ht="15" x14ac:dyDescent="0.25">
      <c r="A1104" s="651">
        <v>48113005700</v>
      </c>
      <c r="B1104" s="652" t="s">
        <v>1368</v>
      </c>
      <c r="C1104" s="652">
        <v>28671</v>
      </c>
      <c r="D1104" s="652" t="s">
        <v>1309</v>
      </c>
      <c r="E1104" s="652">
        <v>38.6</v>
      </c>
      <c r="F1104" s="652" t="s">
        <v>1307</v>
      </c>
      <c r="H1104" s="10"/>
    </row>
    <row r="1105" spans="1:8" ht="15" x14ac:dyDescent="0.25">
      <c r="A1105" s="654">
        <v>48113005901</v>
      </c>
      <c r="B1105" s="655" t="s">
        <v>1368</v>
      </c>
      <c r="C1105" s="655">
        <v>28664</v>
      </c>
      <c r="D1105" s="655" t="s">
        <v>1309</v>
      </c>
      <c r="E1105" s="655">
        <v>25.5</v>
      </c>
      <c r="F1105" s="655" t="s">
        <v>1307</v>
      </c>
      <c r="H1105" s="10"/>
    </row>
    <row r="1106" spans="1:8" ht="15" x14ac:dyDescent="0.25">
      <c r="A1106" s="651">
        <v>48113005902</v>
      </c>
      <c r="B1106" s="652" t="s">
        <v>1368</v>
      </c>
      <c r="C1106" s="652">
        <v>26240</v>
      </c>
      <c r="D1106" s="652" t="s">
        <v>1309</v>
      </c>
      <c r="E1106" s="652">
        <v>38.299999999999997</v>
      </c>
      <c r="F1106" s="652" t="s">
        <v>1307</v>
      </c>
      <c r="H1106" s="10"/>
    </row>
    <row r="1107" spans="1:8" ht="15" x14ac:dyDescent="0.25">
      <c r="A1107" s="654">
        <v>48113006001</v>
      </c>
      <c r="B1107" s="655" t="s">
        <v>1368</v>
      </c>
      <c r="C1107" s="655">
        <v>35294</v>
      </c>
      <c r="D1107" s="655" t="s">
        <v>1309</v>
      </c>
      <c r="E1107" s="655">
        <v>33</v>
      </c>
      <c r="F1107" s="655" t="s">
        <v>1307</v>
      </c>
      <c r="H1107" s="10"/>
    </row>
    <row r="1108" spans="1:8" ht="15" x14ac:dyDescent="0.25">
      <c r="A1108" s="651">
        <v>48113006002</v>
      </c>
      <c r="B1108" s="652" t="s">
        <v>1368</v>
      </c>
      <c r="C1108" s="652">
        <v>31345</v>
      </c>
      <c r="D1108" s="652" t="s">
        <v>1309</v>
      </c>
      <c r="E1108" s="652">
        <v>35.299999999999997</v>
      </c>
      <c r="F1108" s="652" t="s">
        <v>1307</v>
      </c>
      <c r="H1108" s="10"/>
    </row>
    <row r="1109" spans="1:8" ht="15" x14ac:dyDescent="0.25">
      <c r="A1109" s="654">
        <v>48113006100</v>
      </c>
      <c r="B1109" s="655" t="s">
        <v>1368</v>
      </c>
      <c r="C1109" s="655">
        <v>36625</v>
      </c>
      <c r="D1109" s="655" t="s">
        <v>1309</v>
      </c>
      <c r="E1109" s="655">
        <v>30.4</v>
      </c>
      <c r="F1109" s="655" t="s">
        <v>1307</v>
      </c>
      <c r="H1109" s="10"/>
    </row>
    <row r="1110" spans="1:8" ht="15" x14ac:dyDescent="0.25">
      <c r="A1110" s="651">
        <v>48113006200</v>
      </c>
      <c r="B1110" s="652" t="s">
        <v>1368</v>
      </c>
      <c r="C1110" s="652">
        <v>42035</v>
      </c>
      <c r="D1110" s="652" t="s">
        <v>1309</v>
      </c>
      <c r="E1110" s="652">
        <v>31.1</v>
      </c>
      <c r="F1110" s="652" t="s">
        <v>1307</v>
      </c>
      <c r="H1110" s="10"/>
    </row>
    <row r="1111" spans="1:8" ht="15" x14ac:dyDescent="0.25">
      <c r="A1111" s="654">
        <v>48113006301</v>
      </c>
      <c r="B1111" s="655" t="s">
        <v>1368</v>
      </c>
      <c r="C1111" s="655">
        <v>51753</v>
      </c>
      <c r="D1111" s="655" t="s">
        <v>1310</v>
      </c>
      <c r="E1111" s="655">
        <v>6.5</v>
      </c>
      <c r="F1111" s="655" t="s">
        <v>1303</v>
      </c>
      <c r="H1111" s="10"/>
    </row>
    <row r="1112" spans="1:8" ht="15" x14ac:dyDescent="0.25">
      <c r="A1112" s="651">
        <v>48113006302</v>
      </c>
      <c r="B1112" s="652" t="s">
        <v>1368</v>
      </c>
      <c r="C1112" s="652">
        <v>50907</v>
      </c>
      <c r="D1112" s="652" t="s">
        <v>1310</v>
      </c>
      <c r="E1112" s="652">
        <v>17.600000000000001</v>
      </c>
      <c r="F1112" s="652" t="s">
        <v>1303</v>
      </c>
      <c r="H1112" s="10"/>
    </row>
    <row r="1113" spans="1:8" ht="15" x14ac:dyDescent="0.25">
      <c r="A1113" s="654">
        <v>48113006401</v>
      </c>
      <c r="B1113" s="655" t="s">
        <v>1368</v>
      </c>
      <c r="C1113" s="655">
        <v>39514</v>
      </c>
      <c r="D1113" s="655" t="s">
        <v>1309</v>
      </c>
      <c r="E1113" s="655">
        <v>27.9</v>
      </c>
      <c r="F1113" s="655" t="s">
        <v>1307</v>
      </c>
      <c r="H1113" s="10"/>
    </row>
    <row r="1114" spans="1:8" ht="15" x14ac:dyDescent="0.25">
      <c r="A1114" s="651">
        <v>48113006402</v>
      </c>
      <c r="B1114" s="652" t="s">
        <v>1368</v>
      </c>
      <c r="C1114" s="652">
        <v>41055</v>
      </c>
      <c r="D1114" s="652" t="s">
        <v>1309</v>
      </c>
      <c r="E1114" s="652">
        <v>26.9</v>
      </c>
      <c r="F1114" s="652" t="s">
        <v>1307</v>
      </c>
      <c r="H1114" s="10"/>
    </row>
    <row r="1115" spans="1:8" ht="15" x14ac:dyDescent="0.25">
      <c r="A1115" s="654">
        <v>48113006501</v>
      </c>
      <c r="B1115" s="655" t="s">
        <v>1368</v>
      </c>
      <c r="C1115" s="655">
        <v>45232</v>
      </c>
      <c r="D1115" s="655" t="s">
        <v>1309</v>
      </c>
      <c r="E1115" s="655">
        <v>14.2</v>
      </c>
      <c r="F1115" s="655" t="s">
        <v>1303</v>
      </c>
      <c r="H1115" s="10"/>
    </row>
    <row r="1116" spans="1:8" ht="15" x14ac:dyDescent="0.25">
      <c r="A1116" s="651">
        <v>48113006502</v>
      </c>
      <c r="B1116" s="652" t="s">
        <v>1368</v>
      </c>
      <c r="C1116" s="652">
        <v>54894</v>
      </c>
      <c r="D1116" s="652" t="s">
        <v>1310</v>
      </c>
      <c r="E1116" s="652">
        <v>11.7</v>
      </c>
      <c r="F1116" s="652" t="s">
        <v>1303</v>
      </c>
      <c r="H1116" s="10"/>
    </row>
    <row r="1117" spans="1:8" ht="15" x14ac:dyDescent="0.25">
      <c r="A1117" s="654">
        <v>48113006700</v>
      </c>
      <c r="B1117" s="655" t="s">
        <v>1368</v>
      </c>
      <c r="C1117" s="655">
        <v>36465</v>
      </c>
      <c r="D1117" s="655" t="s">
        <v>1309</v>
      </c>
      <c r="E1117" s="655">
        <v>26.1</v>
      </c>
      <c r="F1117" s="655" t="s">
        <v>1307</v>
      </c>
      <c r="H1117" s="10"/>
    </row>
    <row r="1118" spans="1:8" ht="15" x14ac:dyDescent="0.25">
      <c r="A1118" s="651">
        <v>48113006800</v>
      </c>
      <c r="B1118" s="652" t="s">
        <v>1368</v>
      </c>
      <c r="C1118" s="652">
        <v>43598</v>
      </c>
      <c r="D1118" s="652" t="s">
        <v>1309</v>
      </c>
      <c r="E1118" s="652">
        <v>24.6</v>
      </c>
      <c r="F1118" s="652" t="s">
        <v>1307</v>
      </c>
      <c r="H1118" s="10"/>
    </row>
    <row r="1119" spans="1:8" ht="15" x14ac:dyDescent="0.25">
      <c r="A1119" s="654">
        <v>48113006900</v>
      </c>
      <c r="B1119" s="655" t="s">
        <v>1368</v>
      </c>
      <c r="C1119" s="655">
        <v>26862</v>
      </c>
      <c r="D1119" s="655" t="s">
        <v>1309</v>
      </c>
      <c r="E1119" s="655">
        <v>42.6</v>
      </c>
      <c r="F1119" s="655" t="s">
        <v>1307</v>
      </c>
      <c r="H1119" s="10"/>
    </row>
    <row r="1120" spans="1:8" ht="15" x14ac:dyDescent="0.25">
      <c r="A1120" s="651">
        <v>48113007101</v>
      </c>
      <c r="B1120" s="652" t="s">
        <v>1368</v>
      </c>
      <c r="C1120" s="652">
        <v>102875</v>
      </c>
      <c r="D1120" s="652" t="s">
        <v>1306</v>
      </c>
      <c r="E1120" s="652">
        <v>10.9</v>
      </c>
      <c r="F1120" s="652" t="s">
        <v>1303</v>
      </c>
      <c r="H1120" s="10"/>
    </row>
    <row r="1121" spans="1:8" ht="15" x14ac:dyDescent="0.25">
      <c r="A1121" s="654">
        <v>48113007102</v>
      </c>
      <c r="B1121" s="655" t="s">
        <v>1368</v>
      </c>
      <c r="C1121" s="655">
        <v>52479</v>
      </c>
      <c r="D1121" s="655" t="s">
        <v>1310</v>
      </c>
      <c r="E1121" s="655">
        <v>12.2</v>
      </c>
      <c r="F1121" s="655" t="s">
        <v>1303</v>
      </c>
      <c r="H1121" s="10"/>
    </row>
    <row r="1122" spans="1:8" ht="15" x14ac:dyDescent="0.25">
      <c r="A1122" s="651">
        <v>48113007201</v>
      </c>
      <c r="B1122" s="652" t="s">
        <v>1368</v>
      </c>
      <c r="C1122" s="652">
        <v>32480</v>
      </c>
      <c r="D1122" s="652" t="s">
        <v>1309</v>
      </c>
      <c r="E1122" s="652">
        <v>20.5</v>
      </c>
      <c r="F1122" s="652" t="s">
        <v>1307</v>
      </c>
      <c r="H1122" s="10"/>
    </row>
    <row r="1123" spans="1:8" ht="15" x14ac:dyDescent="0.25">
      <c r="A1123" s="654">
        <v>48113007202</v>
      </c>
      <c r="B1123" s="655" t="s">
        <v>1368</v>
      </c>
      <c r="C1123" s="655">
        <v>35871</v>
      </c>
      <c r="D1123" s="655" t="s">
        <v>1309</v>
      </c>
      <c r="E1123" s="655">
        <v>31.5</v>
      </c>
      <c r="F1123" s="655" t="s">
        <v>1307</v>
      </c>
      <c r="H1123" s="10"/>
    </row>
    <row r="1124" spans="1:8" ht="15" x14ac:dyDescent="0.25">
      <c r="A1124" s="651">
        <v>48113007301</v>
      </c>
      <c r="B1124" s="652" t="s">
        <v>1368</v>
      </c>
      <c r="C1124" s="652">
        <v>206250</v>
      </c>
      <c r="D1124" s="652" t="s">
        <v>1306</v>
      </c>
      <c r="E1124" s="652">
        <v>2.9</v>
      </c>
      <c r="F1124" s="652" t="s">
        <v>1303</v>
      </c>
      <c r="H1124" s="10"/>
    </row>
    <row r="1125" spans="1:8" ht="15" x14ac:dyDescent="0.25">
      <c r="A1125" s="654">
        <v>48113007302</v>
      </c>
      <c r="B1125" s="655" t="s">
        <v>1368</v>
      </c>
      <c r="C1125" s="655">
        <v>106563</v>
      </c>
      <c r="D1125" s="655" t="s">
        <v>1306</v>
      </c>
      <c r="E1125" s="655">
        <v>5.0999999999999996</v>
      </c>
      <c r="F1125" s="655" t="s">
        <v>1303</v>
      </c>
      <c r="H1125" s="10"/>
    </row>
    <row r="1126" spans="1:8" ht="15" x14ac:dyDescent="0.25">
      <c r="A1126" s="651">
        <v>48113007601</v>
      </c>
      <c r="B1126" s="652" t="s">
        <v>1368</v>
      </c>
      <c r="C1126" s="652">
        <v>148750</v>
      </c>
      <c r="D1126" s="652" t="s">
        <v>1306</v>
      </c>
      <c r="E1126" s="652">
        <v>2.5</v>
      </c>
      <c r="F1126" s="652" t="s">
        <v>1303</v>
      </c>
      <c r="H1126" s="10"/>
    </row>
    <row r="1127" spans="1:8" ht="15" x14ac:dyDescent="0.25">
      <c r="A1127" s="654">
        <v>48113007604</v>
      </c>
      <c r="B1127" s="655" t="s">
        <v>1368</v>
      </c>
      <c r="C1127" s="657">
        <v>250000</v>
      </c>
      <c r="D1127" s="655" t="s">
        <v>1306</v>
      </c>
      <c r="E1127" s="655">
        <v>0.5</v>
      </c>
      <c r="F1127" s="655" t="s">
        <v>1303</v>
      </c>
      <c r="H1127" s="10"/>
    </row>
    <row r="1128" spans="1:8" ht="15" x14ac:dyDescent="0.25">
      <c r="A1128" s="651">
        <v>48113007605</v>
      </c>
      <c r="B1128" s="652" t="s">
        <v>1368</v>
      </c>
      <c r="C1128" s="652">
        <v>149625</v>
      </c>
      <c r="D1128" s="652" t="s">
        <v>1306</v>
      </c>
      <c r="E1128" s="652">
        <v>3.7</v>
      </c>
      <c r="F1128" s="652" t="s">
        <v>1303</v>
      </c>
      <c r="H1128" s="10"/>
    </row>
    <row r="1129" spans="1:8" ht="15" x14ac:dyDescent="0.25">
      <c r="A1129" s="654">
        <v>48113007700</v>
      </c>
      <c r="B1129" s="655" t="s">
        <v>1368</v>
      </c>
      <c r="C1129" s="655">
        <v>90933</v>
      </c>
      <c r="D1129" s="655" t="s">
        <v>1306</v>
      </c>
      <c r="E1129" s="655">
        <v>5.4</v>
      </c>
      <c r="F1129" s="655" t="s">
        <v>1303</v>
      </c>
      <c r="H1129" s="10"/>
    </row>
    <row r="1130" spans="1:8" ht="15" x14ac:dyDescent="0.25">
      <c r="A1130" s="651">
        <v>48113007801</v>
      </c>
      <c r="B1130" s="652" t="s">
        <v>1368</v>
      </c>
      <c r="C1130" s="652">
        <v>84833</v>
      </c>
      <c r="D1130" s="652" t="s">
        <v>1302</v>
      </c>
      <c r="E1130" s="652">
        <v>7.5</v>
      </c>
      <c r="F1130" s="652" t="s">
        <v>1303</v>
      </c>
      <c r="H1130" s="10"/>
    </row>
    <row r="1131" spans="1:8" ht="15" x14ac:dyDescent="0.25">
      <c r="A1131" s="654">
        <v>48113007804</v>
      </c>
      <c r="B1131" s="655" t="s">
        <v>1368</v>
      </c>
      <c r="C1131" s="655">
        <v>50637</v>
      </c>
      <c r="D1131" s="655" t="s">
        <v>1310</v>
      </c>
      <c r="E1131" s="655">
        <v>13.4</v>
      </c>
      <c r="F1131" s="655" t="s">
        <v>1303</v>
      </c>
      <c r="H1131" s="10"/>
    </row>
    <row r="1132" spans="1:8" ht="15" x14ac:dyDescent="0.25">
      <c r="A1132" s="651">
        <v>48113007805</v>
      </c>
      <c r="B1132" s="652" t="s">
        <v>1368</v>
      </c>
      <c r="C1132" s="652">
        <v>61618</v>
      </c>
      <c r="D1132" s="652" t="s">
        <v>1310</v>
      </c>
      <c r="E1132" s="652">
        <v>13.5</v>
      </c>
      <c r="F1132" s="652" t="s">
        <v>1303</v>
      </c>
      <c r="H1132" s="10"/>
    </row>
    <row r="1133" spans="1:8" ht="15" x14ac:dyDescent="0.25">
      <c r="A1133" s="654">
        <v>48113007809</v>
      </c>
      <c r="B1133" s="655" t="s">
        <v>1368</v>
      </c>
      <c r="C1133" s="655">
        <v>52745</v>
      </c>
      <c r="D1133" s="655" t="s">
        <v>1310</v>
      </c>
      <c r="E1133" s="655">
        <v>15.1</v>
      </c>
      <c r="F1133" s="655" t="s">
        <v>1303</v>
      </c>
      <c r="H1133" s="10"/>
    </row>
    <row r="1134" spans="1:8" ht="15" x14ac:dyDescent="0.25">
      <c r="A1134" s="651">
        <v>48113007810</v>
      </c>
      <c r="B1134" s="652" t="s">
        <v>1368</v>
      </c>
      <c r="C1134" s="652">
        <v>69583</v>
      </c>
      <c r="D1134" s="652" t="s">
        <v>1302</v>
      </c>
      <c r="E1134" s="652">
        <v>16.399999999999999</v>
      </c>
      <c r="F1134" s="652" t="s">
        <v>1303</v>
      </c>
      <c r="H1134" s="10"/>
    </row>
    <row r="1135" spans="1:8" ht="15" x14ac:dyDescent="0.25">
      <c r="A1135" s="654">
        <v>48113007811</v>
      </c>
      <c r="B1135" s="655" t="s">
        <v>1368</v>
      </c>
      <c r="C1135" s="655">
        <v>36863</v>
      </c>
      <c r="D1135" s="655" t="s">
        <v>1309</v>
      </c>
      <c r="E1135" s="655">
        <v>14.7</v>
      </c>
      <c r="F1135" s="655" t="s">
        <v>1303</v>
      </c>
      <c r="H1135" s="10"/>
    </row>
    <row r="1136" spans="1:8" ht="15" x14ac:dyDescent="0.25">
      <c r="A1136" s="651">
        <v>48113007812</v>
      </c>
      <c r="B1136" s="652" t="s">
        <v>1368</v>
      </c>
      <c r="C1136" s="652">
        <v>188068</v>
      </c>
      <c r="D1136" s="652" t="s">
        <v>1306</v>
      </c>
      <c r="E1136" s="652">
        <v>1.9</v>
      </c>
      <c r="F1136" s="652" t="s">
        <v>1303</v>
      </c>
      <c r="H1136" s="10"/>
    </row>
    <row r="1137" spans="1:8" ht="15" x14ac:dyDescent="0.25">
      <c r="A1137" s="654">
        <v>48113007815</v>
      </c>
      <c r="B1137" s="655" t="s">
        <v>1368</v>
      </c>
      <c r="C1137" s="655">
        <v>30764</v>
      </c>
      <c r="D1137" s="655" t="s">
        <v>1309</v>
      </c>
      <c r="E1137" s="655">
        <v>41</v>
      </c>
      <c r="F1137" s="655" t="s">
        <v>1307</v>
      </c>
      <c r="H1137" s="10"/>
    </row>
    <row r="1138" spans="1:8" ht="15" x14ac:dyDescent="0.25">
      <c r="A1138" s="651">
        <v>48113007818</v>
      </c>
      <c r="B1138" s="652" t="s">
        <v>1368</v>
      </c>
      <c r="C1138" s="652">
        <v>28994</v>
      </c>
      <c r="D1138" s="652" t="s">
        <v>1309</v>
      </c>
      <c r="E1138" s="652">
        <v>29.6</v>
      </c>
      <c r="F1138" s="652" t="s">
        <v>1307</v>
      </c>
      <c r="H1138" s="10"/>
    </row>
    <row r="1139" spans="1:8" ht="15" x14ac:dyDescent="0.25">
      <c r="A1139" s="654">
        <v>48113007819</v>
      </c>
      <c r="B1139" s="655" t="s">
        <v>1368</v>
      </c>
      <c r="C1139" s="655">
        <v>32344</v>
      </c>
      <c r="D1139" s="655" t="s">
        <v>1309</v>
      </c>
      <c r="E1139" s="655">
        <v>22</v>
      </c>
      <c r="F1139" s="655" t="s">
        <v>1307</v>
      </c>
      <c r="H1139" s="10"/>
    </row>
    <row r="1140" spans="1:8" ht="15" x14ac:dyDescent="0.25">
      <c r="A1140" s="651">
        <v>48113007820</v>
      </c>
      <c r="B1140" s="652" t="s">
        <v>1368</v>
      </c>
      <c r="C1140" s="652">
        <v>30339</v>
      </c>
      <c r="D1140" s="652" t="s">
        <v>1309</v>
      </c>
      <c r="E1140" s="652">
        <v>37.799999999999997</v>
      </c>
      <c r="F1140" s="652" t="s">
        <v>1307</v>
      </c>
      <c r="H1140" s="10"/>
    </row>
    <row r="1141" spans="1:8" ht="15" x14ac:dyDescent="0.25">
      <c r="A1141" s="654">
        <v>48113007821</v>
      </c>
      <c r="B1141" s="655" t="s">
        <v>1368</v>
      </c>
      <c r="C1141" s="655">
        <v>33718</v>
      </c>
      <c r="D1141" s="655" t="s">
        <v>1309</v>
      </c>
      <c r="E1141" s="655">
        <v>29.7</v>
      </c>
      <c r="F1141" s="655" t="s">
        <v>1307</v>
      </c>
      <c r="H1141" s="10"/>
    </row>
    <row r="1142" spans="1:8" ht="15" x14ac:dyDescent="0.25">
      <c r="A1142" s="651">
        <v>48113007822</v>
      </c>
      <c r="B1142" s="652" t="s">
        <v>1368</v>
      </c>
      <c r="C1142" s="652">
        <v>64219</v>
      </c>
      <c r="D1142" s="652" t="s">
        <v>1302</v>
      </c>
      <c r="E1142" s="652">
        <v>12.6</v>
      </c>
      <c r="F1142" s="652" t="s">
        <v>1303</v>
      </c>
      <c r="H1142" s="10"/>
    </row>
    <row r="1143" spans="1:8" ht="15" x14ac:dyDescent="0.25">
      <c r="A1143" s="654">
        <v>48113007823</v>
      </c>
      <c r="B1143" s="655" t="s">
        <v>1368</v>
      </c>
      <c r="C1143" s="655">
        <v>36382</v>
      </c>
      <c r="D1143" s="655" t="s">
        <v>1309</v>
      </c>
      <c r="E1143" s="655">
        <v>31.3</v>
      </c>
      <c r="F1143" s="655" t="s">
        <v>1307</v>
      </c>
      <c r="H1143" s="10"/>
    </row>
    <row r="1144" spans="1:8" ht="15" x14ac:dyDescent="0.25">
      <c r="A1144" s="651">
        <v>48113007824</v>
      </c>
      <c r="B1144" s="652" t="s">
        <v>1368</v>
      </c>
      <c r="C1144" s="652">
        <v>158798</v>
      </c>
      <c r="D1144" s="652" t="s">
        <v>1306</v>
      </c>
      <c r="E1144" s="652">
        <v>1.7</v>
      </c>
      <c r="F1144" s="652" t="s">
        <v>1303</v>
      </c>
      <c r="H1144" s="10"/>
    </row>
    <row r="1145" spans="1:8" ht="15" x14ac:dyDescent="0.25">
      <c r="A1145" s="654">
        <v>48113007825</v>
      </c>
      <c r="B1145" s="655" t="s">
        <v>1368</v>
      </c>
      <c r="C1145" s="655">
        <v>51432</v>
      </c>
      <c r="D1145" s="655" t="s">
        <v>1310</v>
      </c>
      <c r="E1145" s="655">
        <v>11.8</v>
      </c>
      <c r="F1145" s="655" t="s">
        <v>1303</v>
      </c>
      <c r="H1145" s="10"/>
    </row>
    <row r="1146" spans="1:8" ht="15" x14ac:dyDescent="0.25">
      <c r="A1146" s="651">
        <v>48113007826</v>
      </c>
      <c r="B1146" s="652" t="s">
        <v>1368</v>
      </c>
      <c r="C1146" s="652">
        <v>44975</v>
      </c>
      <c r="D1146" s="652" t="s">
        <v>1309</v>
      </c>
      <c r="E1146" s="652">
        <v>6.2</v>
      </c>
      <c r="F1146" s="652" t="s">
        <v>1303</v>
      </c>
      <c r="H1146" s="10"/>
    </row>
    <row r="1147" spans="1:8" ht="15" x14ac:dyDescent="0.25">
      <c r="A1147" s="654">
        <v>48113007827</v>
      </c>
      <c r="B1147" s="655" t="s">
        <v>1368</v>
      </c>
      <c r="C1147" s="655">
        <v>35724</v>
      </c>
      <c r="D1147" s="655" t="s">
        <v>1309</v>
      </c>
      <c r="E1147" s="655">
        <v>17.899999999999999</v>
      </c>
      <c r="F1147" s="655" t="s">
        <v>1303</v>
      </c>
      <c r="H1147" s="10"/>
    </row>
    <row r="1148" spans="1:8" ht="15" x14ac:dyDescent="0.25">
      <c r="A1148" s="651">
        <v>48113007902</v>
      </c>
      <c r="B1148" s="652" t="s">
        <v>1368</v>
      </c>
      <c r="C1148" s="652">
        <v>84612</v>
      </c>
      <c r="D1148" s="652" t="s">
        <v>1302</v>
      </c>
      <c r="E1148" s="652">
        <v>6.9</v>
      </c>
      <c r="F1148" s="652" t="s">
        <v>1303</v>
      </c>
      <c r="H1148" s="10"/>
    </row>
    <row r="1149" spans="1:8" ht="15" x14ac:dyDescent="0.25">
      <c r="A1149" s="654">
        <v>48113007903</v>
      </c>
      <c r="B1149" s="655" t="s">
        <v>1368</v>
      </c>
      <c r="C1149" s="655">
        <v>97984</v>
      </c>
      <c r="D1149" s="655" t="s">
        <v>1306</v>
      </c>
      <c r="E1149" s="655">
        <v>7.2</v>
      </c>
      <c r="F1149" s="655" t="s">
        <v>1303</v>
      </c>
      <c r="H1149" s="10"/>
    </row>
    <row r="1150" spans="1:8" ht="15" x14ac:dyDescent="0.25">
      <c r="A1150" s="651">
        <v>48113007906</v>
      </c>
      <c r="B1150" s="652" t="s">
        <v>1368</v>
      </c>
      <c r="C1150" s="652">
        <v>196289</v>
      </c>
      <c r="D1150" s="652" t="s">
        <v>1306</v>
      </c>
      <c r="E1150" s="652">
        <v>1.8</v>
      </c>
      <c r="F1150" s="652" t="s">
        <v>1303</v>
      </c>
      <c r="H1150" s="10"/>
    </row>
    <row r="1151" spans="1:8" ht="15" x14ac:dyDescent="0.25">
      <c r="A1151" s="654">
        <v>48113007909</v>
      </c>
      <c r="B1151" s="655" t="s">
        <v>1368</v>
      </c>
      <c r="C1151" s="655">
        <v>53410</v>
      </c>
      <c r="D1151" s="655" t="s">
        <v>1310</v>
      </c>
      <c r="E1151" s="655">
        <v>19.3</v>
      </c>
      <c r="F1151" s="655" t="s">
        <v>1303</v>
      </c>
      <c r="H1151" s="10"/>
    </row>
    <row r="1152" spans="1:8" ht="15" x14ac:dyDescent="0.25">
      <c r="A1152" s="651">
        <v>48113007910</v>
      </c>
      <c r="B1152" s="652" t="s">
        <v>1368</v>
      </c>
      <c r="C1152" s="652">
        <v>54199</v>
      </c>
      <c r="D1152" s="652" t="s">
        <v>1310</v>
      </c>
      <c r="E1152" s="652">
        <v>18.3</v>
      </c>
      <c r="F1152" s="652" t="s">
        <v>1303</v>
      </c>
      <c r="H1152" s="10"/>
    </row>
    <row r="1153" spans="1:8" ht="15" x14ac:dyDescent="0.25">
      <c r="A1153" s="654">
        <v>48113007911</v>
      </c>
      <c r="B1153" s="655" t="s">
        <v>1368</v>
      </c>
      <c r="C1153" s="655">
        <v>76696</v>
      </c>
      <c r="D1153" s="655" t="s">
        <v>1302</v>
      </c>
      <c r="E1153" s="655">
        <v>9.9</v>
      </c>
      <c r="F1153" s="655" t="s">
        <v>1303</v>
      </c>
      <c r="H1153" s="10"/>
    </row>
    <row r="1154" spans="1:8" ht="15" x14ac:dyDescent="0.25">
      <c r="A1154" s="651">
        <v>48113007912</v>
      </c>
      <c r="B1154" s="652" t="s">
        <v>1368</v>
      </c>
      <c r="C1154" s="652">
        <v>64628</v>
      </c>
      <c r="D1154" s="652" t="s">
        <v>1302</v>
      </c>
      <c r="E1154" s="652">
        <v>8.1</v>
      </c>
      <c r="F1154" s="652" t="s">
        <v>1303</v>
      </c>
      <c r="H1154" s="10"/>
    </row>
    <row r="1155" spans="1:8" ht="15" x14ac:dyDescent="0.25">
      <c r="A1155" s="654">
        <v>48113007913</v>
      </c>
      <c r="B1155" s="655" t="s">
        <v>1368</v>
      </c>
      <c r="C1155" s="655">
        <v>73750</v>
      </c>
      <c r="D1155" s="655" t="s">
        <v>1302</v>
      </c>
      <c r="E1155" s="655">
        <v>7.6</v>
      </c>
      <c r="F1155" s="655" t="s">
        <v>1303</v>
      </c>
      <c r="H1155" s="10"/>
    </row>
    <row r="1156" spans="1:8" ht="15" x14ac:dyDescent="0.25">
      <c r="A1156" s="651">
        <v>48113007914</v>
      </c>
      <c r="B1156" s="652" t="s">
        <v>1368</v>
      </c>
      <c r="C1156" s="652">
        <v>63977</v>
      </c>
      <c r="D1156" s="652" t="s">
        <v>1302</v>
      </c>
      <c r="E1156" s="652">
        <v>22.4</v>
      </c>
      <c r="F1156" s="652" t="s">
        <v>1307</v>
      </c>
      <c r="H1156" s="10"/>
    </row>
    <row r="1157" spans="1:8" ht="15" x14ac:dyDescent="0.25">
      <c r="A1157" s="654">
        <v>48113008000</v>
      </c>
      <c r="B1157" s="655" t="s">
        <v>1368</v>
      </c>
      <c r="C1157" s="655">
        <v>156974</v>
      </c>
      <c r="D1157" s="655" t="s">
        <v>1306</v>
      </c>
      <c r="E1157" s="655">
        <v>2</v>
      </c>
      <c r="F1157" s="655" t="s">
        <v>1303</v>
      </c>
      <c r="H1157" s="10"/>
    </row>
    <row r="1158" spans="1:8" ht="15" x14ac:dyDescent="0.25">
      <c r="A1158" s="651">
        <v>48113008100</v>
      </c>
      <c r="B1158" s="652" t="s">
        <v>1368</v>
      </c>
      <c r="C1158" s="652">
        <v>85290</v>
      </c>
      <c r="D1158" s="652" t="s">
        <v>1302</v>
      </c>
      <c r="E1158" s="652">
        <v>4.5</v>
      </c>
      <c r="F1158" s="652" t="s">
        <v>1303</v>
      </c>
      <c r="H1158" s="10"/>
    </row>
    <row r="1159" spans="1:8" ht="15" x14ac:dyDescent="0.25">
      <c r="A1159" s="654">
        <v>48113008200</v>
      </c>
      <c r="B1159" s="655" t="s">
        <v>1368</v>
      </c>
      <c r="C1159" s="655">
        <v>70102</v>
      </c>
      <c r="D1159" s="655" t="s">
        <v>1302</v>
      </c>
      <c r="E1159" s="655">
        <v>8</v>
      </c>
      <c r="F1159" s="655" t="s">
        <v>1303</v>
      </c>
      <c r="H1159" s="10"/>
    </row>
    <row r="1160" spans="1:8" ht="15" x14ac:dyDescent="0.25">
      <c r="A1160" s="651">
        <v>48113008400</v>
      </c>
      <c r="B1160" s="652" t="s">
        <v>1368</v>
      </c>
      <c r="C1160" s="652">
        <v>40996</v>
      </c>
      <c r="D1160" s="652" t="s">
        <v>1309</v>
      </c>
      <c r="E1160" s="652">
        <v>18.100000000000001</v>
      </c>
      <c r="F1160" s="652" t="s">
        <v>1303</v>
      </c>
      <c r="H1160" s="10"/>
    </row>
    <row r="1161" spans="1:8" ht="15" x14ac:dyDescent="0.25">
      <c r="A1161" s="654">
        <v>48113008500</v>
      </c>
      <c r="B1161" s="655" t="s">
        <v>1368</v>
      </c>
      <c r="C1161" s="655">
        <v>51140</v>
      </c>
      <c r="D1161" s="655" t="s">
        <v>1310</v>
      </c>
      <c r="E1161" s="655">
        <v>27.2</v>
      </c>
      <c r="F1161" s="655" t="s">
        <v>1307</v>
      </c>
      <c r="H1161" s="10"/>
    </row>
    <row r="1162" spans="1:8" ht="15" x14ac:dyDescent="0.25">
      <c r="A1162" s="651">
        <v>48113008603</v>
      </c>
      <c r="B1162" s="652" t="s">
        <v>1368</v>
      </c>
      <c r="C1162" s="652">
        <v>24792</v>
      </c>
      <c r="D1162" s="652" t="s">
        <v>1309</v>
      </c>
      <c r="E1162" s="652">
        <v>42.7</v>
      </c>
      <c r="F1162" s="652" t="s">
        <v>1307</v>
      </c>
      <c r="H1162" s="10"/>
    </row>
    <row r="1163" spans="1:8" ht="15" x14ac:dyDescent="0.25">
      <c r="A1163" s="654">
        <v>48113008604</v>
      </c>
      <c r="B1163" s="655" t="s">
        <v>1368</v>
      </c>
      <c r="C1163" s="655">
        <v>20916</v>
      </c>
      <c r="D1163" s="655" t="s">
        <v>1309</v>
      </c>
      <c r="E1163" s="655">
        <v>52.5</v>
      </c>
      <c r="F1163" s="655" t="s">
        <v>1307</v>
      </c>
      <c r="H1163" s="10"/>
    </row>
    <row r="1164" spans="1:8" ht="15" x14ac:dyDescent="0.25">
      <c r="A1164" s="651">
        <v>48113008701</v>
      </c>
      <c r="B1164" s="652" t="s">
        <v>1368</v>
      </c>
      <c r="C1164" s="652">
        <v>20276</v>
      </c>
      <c r="D1164" s="652" t="s">
        <v>1309</v>
      </c>
      <c r="E1164" s="652">
        <v>39.6</v>
      </c>
      <c r="F1164" s="652" t="s">
        <v>1307</v>
      </c>
      <c r="H1164" s="10"/>
    </row>
    <row r="1165" spans="1:8" ht="15" x14ac:dyDescent="0.25">
      <c r="A1165" s="654">
        <v>48113008703</v>
      </c>
      <c r="B1165" s="655" t="s">
        <v>1368</v>
      </c>
      <c r="C1165" s="655">
        <v>22083</v>
      </c>
      <c r="D1165" s="655" t="s">
        <v>1309</v>
      </c>
      <c r="E1165" s="655">
        <v>42.4</v>
      </c>
      <c r="F1165" s="655" t="s">
        <v>1307</v>
      </c>
      <c r="H1165" s="10"/>
    </row>
    <row r="1166" spans="1:8" ht="15" x14ac:dyDescent="0.25">
      <c r="A1166" s="651">
        <v>48113008704</v>
      </c>
      <c r="B1166" s="652" t="s">
        <v>1368</v>
      </c>
      <c r="C1166" s="652">
        <v>21930</v>
      </c>
      <c r="D1166" s="652" t="s">
        <v>1309</v>
      </c>
      <c r="E1166" s="652">
        <v>37.299999999999997</v>
      </c>
      <c r="F1166" s="652" t="s">
        <v>1307</v>
      </c>
      <c r="H1166" s="10"/>
    </row>
    <row r="1167" spans="1:8" ht="15" x14ac:dyDescent="0.25">
      <c r="A1167" s="654">
        <v>48113008705</v>
      </c>
      <c r="B1167" s="655" t="s">
        <v>1368</v>
      </c>
      <c r="C1167" s="655">
        <v>36017</v>
      </c>
      <c r="D1167" s="655" t="s">
        <v>1309</v>
      </c>
      <c r="E1167" s="655">
        <v>17.899999999999999</v>
      </c>
      <c r="F1167" s="655" t="s">
        <v>1303</v>
      </c>
      <c r="H1167" s="10"/>
    </row>
    <row r="1168" spans="1:8" ht="15" x14ac:dyDescent="0.25">
      <c r="A1168" s="651">
        <v>48113008801</v>
      </c>
      <c r="B1168" s="652" t="s">
        <v>1368</v>
      </c>
      <c r="C1168" s="652">
        <v>29292</v>
      </c>
      <c r="D1168" s="652" t="s">
        <v>1309</v>
      </c>
      <c r="E1168" s="652">
        <v>19.399999999999999</v>
      </c>
      <c r="F1168" s="652" t="s">
        <v>1303</v>
      </c>
      <c r="H1168" s="10"/>
    </row>
    <row r="1169" spans="1:8" ht="15" x14ac:dyDescent="0.25">
      <c r="A1169" s="654">
        <v>48113008802</v>
      </c>
      <c r="B1169" s="655" t="s">
        <v>1368</v>
      </c>
      <c r="C1169" s="655">
        <v>24294</v>
      </c>
      <c r="D1169" s="655" t="s">
        <v>1309</v>
      </c>
      <c r="E1169" s="655">
        <v>38.6</v>
      </c>
      <c r="F1169" s="655" t="s">
        <v>1307</v>
      </c>
      <c r="H1169" s="10"/>
    </row>
    <row r="1170" spans="1:8" ht="15" x14ac:dyDescent="0.25">
      <c r="A1170" s="651">
        <v>48113008900</v>
      </c>
      <c r="B1170" s="652" t="s">
        <v>1368</v>
      </c>
      <c r="C1170" s="652">
        <v>29625</v>
      </c>
      <c r="D1170" s="652" t="s">
        <v>1309</v>
      </c>
      <c r="E1170" s="652">
        <v>36</v>
      </c>
      <c r="F1170" s="652" t="s">
        <v>1307</v>
      </c>
      <c r="H1170" s="10"/>
    </row>
    <row r="1171" spans="1:8" ht="15" x14ac:dyDescent="0.25">
      <c r="A1171" s="654">
        <v>48113009000</v>
      </c>
      <c r="B1171" s="655" t="s">
        <v>1368</v>
      </c>
      <c r="C1171" s="655">
        <v>36329</v>
      </c>
      <c r="D1171" s="655" t="s">
        <v>1309</v>
      </c>
      <c r="E1171" s="655">
        <v>30.9</v>
      </c>
      <c r="F1171" s="655" t="s">
        <v>1307</v>
      </c>
      <c r="H1171" s="10"/>
    </row>
    <row r="1172" spans="1:8" ht="15" x14ac:dyDescent="0.25">
      <c r="A1172" s="651">
        <v>48113009101</v>
      </c>
      <c r="B1172" s="652" t="s">
        <v>1368</v>
      </c>
      <c r="C1172" s="652">
        <v>45594</v>
      </c>
      <c r="D1172" s="652" t="s">
        <v>1310</v>
      </c>
      <c r="E1172" s="652">
        <v>26.8</v>
      </c>
      <c r="F1172" s="652" t="s">
        <v>1307</v>
      </c>
      <c r="H1172" s="10"/>
    </row>
    <row r="1173" spans="1:8" ht="15" x14ac:dyDescent="0.25">
      <c r="A1173" s="654">
        <v>48113009103</v>
      </c>
      <c r="B1173" s="655" t="s">
        <v>1368</v>
      </c>
      <c r="C1173" s="655">
        <v>38182</v>
      </c>
      <c r="D1173" s="655" t="s">
        <v>1309</v>
      </c>
      <c r="E1173" s="655">
        <v>31</v>
      </c>
      <c r="F1173" s="655" t="s">
        <v>1307</v>
      </c>
      <c r="H1173" s="10"/>
    </row>
    <row r="1174" spans="1:8" ht="15" x14ac:dyDescent="0.25">
      <c r="A1174" s="651">
        <v>48113009104</v>
      </c>
      <c r="B1174" s="652" t="s">
        <v>1368</v>
      </c>
      <c r="C1174" s="652">
        <v>55750</v>
      </c>
      <c r="D1174" s="652" t="s">
        <v>1310</v>
      </c>
      <c r="E1174" s="652">
        <v>21.5</v>
      </c>
      <c r="F1174" s="652" t="s">
        <v>1307</v>
      </c>
      <c r="H1174" s="10"/>
    </row>
    <row r="1175" spans="1:8" ht="15" x14ac:dyDescent="0.25">
      <c r="A1175" s="654">
        <v>48113009105</v>
      </c>
      <c r="B1175" s="655" t="s">
        <v>1368</v>
      </c>
      <c r="C1175" s="655">
        <v>37937</v>
      </c>
      <c r="D1175" s="655" t="s">
        <v>1309</v>
      </c>
      <c r="E1175" s="655">
        <v>25.1</v>
      </c>
      <c r="F1175" s="655" t="s">
        <v>1307</v>
      </c>
      <c r="H1175" s="10"/>
    </row>
    <row r="1176" spans="1:8" ht="15" x14ac:dyDescent="0.25">
      <c r="A1176" s="651">
        <v>48113009201</v>
      </c>
      <c r="B1176" s="652" t="s">
        <v>1368</v>
      </c>
      <c r="C1176" s="652">
        <v>33125</v>
      </c>
      <c r="D1176" s="652" t="s">
        <v>1309</v>
      </c>
      <c r="E1176" s="652">
        <v>29.1</v>
      </c>
      <c r="F1176" s="652" t="s">
        <v>1307</v>
      </c>
      <c r="H1176" s="10"/>
    </row>
    <row r="1177" spans="1:8" ht="15" x14ac:dyDescent="0.25">
      <c r="A1177" s="654">
        <v>48113009202</v>
      </c>
      <c r="B1177" s="655" t="s">
        <v>1368</v>
      </c>
      <c r="C1177" s="655">
        <v>37404</v>
      </c>
      <c r="D1177" s="655" t="s">
        <v>1309</v>
      </c>
      <c r="E1177" s="655">
        <v>26.5</v>
      </c>
      <c r="F1177" s="655" t="s">
        <v>1307</v>
      </c>
      <c r="H1177" s="10"/>
    </row>
    <row r="1178" spans="1:8" ht="15" x14ac:dyDescent="0.25">
      <c r="A1178" s="651">
        <v>48113009301</v>
      </c>
      <c r="B1178" s="652" t="s">
        <v>1368</v>
      </c>
      <c r="C1178" s="652">
        <v>47188</v>
      </c>
      <c r="D1178" s="652" t="s">
        <v>1310</v>
      </c>
      <c r="E1178" s="652">
        <v>20.2</v>
      </c>
      <c r="F1178" s="652" t="s">
        <v>1307</v>
      </c>
      <c r="H1178" s="10"/>
    </row>
    <row r="1179" spans="1:8" ht="15" x14ac:dyDescent="0.25">
      <c r="A1179" s="654">
        <v>48113009303</v>
      </c>
      <c r="B1179" s="655" t="s">
        <v>1368</v>
      </c>
      <c r="C1179" s="655">
        <v>42973</v>
      </c>
      <c r="D1179" s="655" t="s">
        <v>1309</v>
      </c>
      <c r="E1179" s="655">
        <v>22.4</v>
      </c>
      <c r="F1179" s="655" t="s">
        <v>1307</v>
      </c>
      <c r="H1179" s="10"/>
    </row>
    <row r="1180" spans="1:8" ht="15" x14ac:dyDescent="0.25">
      <c r="A1180" s="651">
        <v>48113009304</v>
      </c>
      <c r="B1180" s="652" t="s">
        <v>1368</v>
      </c>
      <c r="C1180" s="652">
        <v>20964</v>
      </c>
      <c r="D1180" s="652" t="s">
        <v>1309</v>
      </c>
      <c r="E1180" s="652">
        <v>54.8</v>
      </c>
      <c r="F1180" s="652" t="s">
        <v>1307</v>
      </c>
      <c r="H1180" s="10"/>
    </row>
    <row r="1181" spans="1:8" ht="15" x14ac:dyDescent="0.25">
      <c r="A1181" s="654">
        <v>48113009401</v>
      </c>
      <c r="B1181" s="655" t="s">
        <v>1368</v>
      </c>
      <c r="C1181" s="655">
        <v>64911</v>
      </c>
      <c r="D1181" s="655" t="s">
        <v>1302</v>
      </c>
      <c r="E1181" s="655">
        <v>10</v>
      </c>
      <c r="F1181" s="655" t="s">
        <v>1303</v>
      </c>
      <c r="H1181" s="10"/>
    </row>
    <row r="1182" spans="1:8" ht="15" x14ac:dyDescent="0.25">
      <c r="A1182" s="651">
        <v>48113009402</v>
      </c>
      <c r="B1182" s="652" t="s">
        <v>1368</v>
      </c>
      <c r="C1182" s="652">
        <v>115000</v>
      </c>
      <c r="D1182" s="652" t="s">
        <v>1306</v>
      </c>
      <c r="E1182" s="652">
        <v>5.8</v>
      </c>
      <c r="F1182" s="652" t="s">
        <v>1303</v>
      </c>
      <c r="H1182" s="10"/>
    </row>
    <row r="1183" spans="1:8" ht="15" x14ac:dyDescent="0.25">
      <c r="A1183" s="654">
        <v>48113009500</v>
      </c>
      <c r="B1183" s="655" t="s">
        <v>1368</v>
      </c>
      <c r="C1183" s="655">
        <v>166767</v>
      </c>
      <c r="D1183" s="655" t="s">
        <v>1306</v>
      </c>
      <c r="E1183" s="655">
        <v>3.3</v>
      </c>
      <c r="F1183" s="655" t="s">
        <v>1303</v>
      </c>
      <c r="H1183" s="10"/>
    </row>
    <row r="1184" spans="1:8" ht="15" x14ac:dyDescent="0.25">
      <c r="A1184" s="651">
        <v>48113009603</v>
      </c>
      <c r="B1184" s="652" t="s">
        <v>1368</v>
      </c>
      <c r="C1184" s="652">
        <v>128897</v>
      </c>
      <c r="D1184" s="652" t="s">
        <v>1306</v>
      </c>
      <c r="E1184" s="652">
        <v>1.7</v>
      </c>
      <c r="F1184" s="652" t="s">
        <v>1303</v>
      </c>
      <c r="H1184" s="10"/>
    </row>
    <row r="1185" spans="1:8" ht="15" x14ac:dyDescent="0.25">
      <c r="A1185" s="654">
        <v>48113009604</v>
      </c>
      <c r="B1185" s="655" t="s">
        <v>1368</v>
      </c>
      <c r="C1185" s="655">
        <v>60266</v>
      </c>
      <c r="D1185" s="655" t="s">
        <v>1310</v>
      </c>
      <c r="E1185" s="655">
        <v>6.2</v>
      </c>
      <c r="F1185" s="655" t="s">
        <v>1303</v>
      </c>
      <c r="H1185" s="10"/>
    </row>
    <row r="1186" spans="1:8" ht="15" x14ac:dyDescent="0.25">
      <c r="A1186" s="651">
        <v>48113009605</v>
      </c>
      <c r="B1186" s="652" t="s">
        <v>1368</v>
      </c>
      <c r="C1186" s="652">
        <v>54740</v>
      </c>
      <c r="D1186" s="652" t="s">
        <v>1310</v>
      </c>
      <c r="E1186" s="652">
        <v>3.5</v>
      </c>
      <c r="F1186" s="652" t="s">
        <v>1303</v>
      </c>
      <c r="H1186" s="10"/>
    </row>
    <row r="1187" spans="1:8" ht="15" x14ac:dyDescent="0.25">
      <c r="A1187" s="654">
        <v>48113009607</v>
      </c>
      <c r="B1187" s="655" t="s">
        <v>1368</v>
      </c>
      <c r="C1187" s="655">
        <v>111250</v>
      </c>
      <c r="D1187" s="655" t="s">
        <v>1306</v>
      </c>
      <c r="E1187" s="655">
        <v>3.5</v>
      </c>
      <c r="F1187" s="655" t="s">
        <v>1303</v>
      </c>
      <c r="H1187" s="10"/>
    </row>
    <row r="1188" spans="1:8" ht="15" x14ac:dyDescent="0.25">
      <c r="A1188" s="651">
        <v>48113009608</v>
      </c>
      <c r="B1188" s="652" t="s">
        <v>1368</v>
      </c>
      <c r="C1188" s="652">
        <v>99531</v>
      </c>
      <c r="D1188" s="652" t="s">
        <v>1306</v>
      </c>
      <c r="E1188" s="652">
        <v>3.1</v>
      </c>
      <c r="F1188" s="652" t="s">
        <v>1303</v>
      </c>
      <c r="H1188" s="10"/>
    </row>
    <row r="1189" spans="1:8" ht="15" x14ac:dyDescent="0.25">
      <c r="A1189" s="654">
        <v>48113009609</v>
      </c>
      <c r="B1189" s="655" t="s">
        <v>1368</v>
      </c>
      <c r="C1189" s="655">
        <v>119125</v>
      </c>
      <c r="D1189" s="655" t="s">
        <v>1306</v>
      </c>
      <c r="E1189" s="655">
        <v>1.5</v>
      </c>
      <c r="F1189" s="655" t="s">
        <v>1303</v>
      </c>
      <c r="H1189" s="10"/>
    </row>
    <row r="1190" spans="1:8" ht="15" x14ac:dyDescent="0.25">
      <c r="A1190" s="651">
        <v>48113009610</v>
      </c>
      <c r="B1190" s="652" t="s">
        <v>1368</v>
      </c>
      <c r="C1190" s="652">
        <v>36083</v>
      </c>
      <c r="D1190" s="652" t="s">
        <v>1309</v>
      </c>
      <c r="E1190" s="652">
        <v>30.4</v>
      </c>
      <c r="F1190" s="652" t="s">
        <v>1307</v>
      </c>
      <c r="H1190" s="10"/>
    </row>
    <row r="1191" spans="1:8" ht="15" x14ac:dyDescent="0.25">
      <c r="A1191" s="654">
        <v>48113009611</v>
      </c>
      <c r="B1191" s="655" t="s">
        <v>1368</v>
      </c>
      <c r="C1191" s="655">
        <v>61100</v>
      </c>
      <c r="D1191" s="655" t="s">
        <v>1310</v>
      </c>
      <c r="E1191" s="655">
        <v>9.6999999999999993</v>
      </c>
      <c r="F1191" s="655" t="s">
        <v>1303</v>
      </c>
      <c r="H1191" s="10"/>
    </row>
    <row r="1192" spans="1:8" ht="15" x14ac:dyDescent="0.25">
      <c r="A1192" s="651">
        <v>48113009701</v>
      </c>
      <c r="B1192" s="652" t="s">
        <v>1368</v>
      </c>
      <c r="C1192" s="652">
        <v>66829</v>
      </c>
      <c r="D1192" s="652" t="s">
        <v>1302</v>
      </c>
      <c r="E1192" s="652">
        <v>11.4</v>
      </c>
      <c r="F1192" s="652" t="s">
        <v>1303</v>
      </c>
      <c r="H1192" s="10"/>
    </row>
    <row r="1193" spans="1:8" ht="15" x14ac:dyDescent="0.25">
      <c r="A1193" s="654">
        <v>48113009702</v>
      </c>
      <c r="B1193" s="655" t="s">
        <v>1368</v>
      </c>
      <c r="C1193" s="655">
        <v>105992</v>
      </c>
      <c r="D1193" s="655" t="s">
        <v>1306</v>
      </c>
      <c r="E1193" s="655">
        <v>5.0999999999999996</v>
      </c>
      <c r="F1193" s="655" t="s">
        <v>1303</v>
      </c>
      <c r="H1193" s="10"/>
    </row>
    <row r="1194" spans="1:8" ht="15" x14ac:dyDescent="0.25">
      <c r="A1194" s="651">
        <v>48113009802</v>
      </c>
      <c r="B1194" s="652" t="s">
        <v>1368</v>
      </c>
      <c r="C1194" s="652">
        <v>44628</v>
      </c>
      <c r="D1194" s="652" t="s">
        <v>1309</v>
      </c>
      <c r="E1194" s="652">
        <v>10.5</v>
      </c>
      <c r="F1194" s="652" t="s">
        <v>1303</v>
      </c>
      <c r="H1194" s="10"/>
    </row>
    <row r="1195" spans="1:8" ht="15" x14ac:dyDescent="0.25">
      <c r="A1195" s="654">
        <v>48113009803</v>
      </c>
      <c r="B1195" s="655" t="s">
        <v>1368</v>
      </c>
      <c r="C1195" s="655">
        <v>54583</v>
      </c>
      <c r="D1195" s="655" t="s">
        <v>1310</v>
      </c>
      <c r="E1195" s="655">
        <v>11.5</v>
      </c>
      <c r="F1195" s="655" t="s">
        <v>1303</v>
      </c>
      <c r="H1195" s="10"/>
    </row>
    <row r="1196" spans="1:8" ht="15" x14ac:dyDescent="0.25">
      <c r="A1196" s="651">
        <v>48113009804</v>
      </c>
      <c r="B1196" s="652" t="s">
        <v>1368</v>
      </c>
      <c r="C1196" s="652">
        <v>38602</v>
      </c>
      <c r="D1196" s="652" t="s">
        <v>1309</v>
      </c>
      <c r="E1196" s="652">
        <v>28.7</v>
      </c>
      <c r="F1196" s="652" t="s">
        <v>1307</v>
      </c>
      <c r="H1196" s="10"/>
    </row>
    <row r="1197" spans="1:8" ht="15" x14ac:dyDescent="0.25">
      <c r="A1197" s="654">
        <v>48113009900</v>
      </c>
      <c r="B1197" s="655" t="s">
        <v>1368</v>
      </c>
      <c r="C1197" s="655">
        <v>56705</v>
      </c>
      <c r="D1197" s="655" t="s">
        <v>1310</v>
      </c>
      <c r="E1197" s="655">
        <v>11.3</v>
      </c>
      <c r="F1197" s="655" t="s">
        <v>1303</v>
      </c>
      <c r="H1197" s="10"/>
    </row>
    <row r="1198" spans="1:8" ht="15" x14ac:dyDescent="0.25">
      <c r="A1198" s="651">
        <v>48113010000</v>
      </c>
      <c r="B1198" s="652" t="s">
        <v>1368</v>
      </c>
      <c r="C1198" s="652">
        <v>65787</v>
      </c>
      <c r="D1198" s="652" t="s">
        <v>1302</v>
      </c>
      <c r="E1198" s="652">
        <v>20.5</v>
      </c>
      <c r="F1198" s="652" t="s">
        <v>1307</v>
      </c>
      <c r="H1198" s="10"/>
    </row>
    <row r="1199" spans="1:8" ht="15" x14ac:dyDescent="0.25">
      <c r="A1199" s="654">
        <v>48113010101</v>
      </c>
      <c r="B1199" s="655" t="s">
        <v>1368</v>
      </c>
      <c r="C1199" s="655">
        <v>35714</v>
      </c>
      <c r="D1199" s="655" t="s">
        <v>1309</v>
      </c>
      <c r="E1199" s="655">
        <v>31.1</v>
      </c>
      <c r="F1199" s="655" t="s">
        <v>1307</v>
      </c>
      <c r="H1199" s="10"/>
    </row>
    <row r="1200" spans="1:8" ht="15" x14ac:dyDescent="0.25">
      <c r="A1200" s="651">
        <v>48113010102</v>
      </c>
      <c r="B1200" s="652" t="s">
        <v>1368</v>
      </c>
      <c r="C1200" s="652">
        <v>45208</v>
      </c>
      <c r="D1200" s="652" t="s">
        <v>1309</v>
      </c>
      <c r="E1200" s="652">
        <v>20.399999999999999</v>
      </c>
      <c r="F1200" s="652" t="s">
        <v>1307</v>
      </c>
      <c r="H1200" s="10"/>
    </row>
    <row r="1201" spans="1:8" ht="15" x14ac:dyDescent="0.25">
      <c r="A1201" s="654">
        <v>48113010500</v>
      </c>
      <c r="B1201" s="655" t="s">
        <v>1368</v>
      </c>
      <c r="C1201" s="655">
        <v>34286</v>
      </c>
      <c r="D1201" s="655" t="s">
        <v>1309</v>
      </c>
      <c r="E1201" s="655">
        <v>24.5</v>
      </c>
      <c r="F1201" s="655" t="s">
        <v>1307</v>
      </c>
      <c r="H1201" s="10"/>
    </row>
    <row r="1202" spans="1:8" ht="15" x14ac:dyDescent="0.25">
      <c r="A1202" s="651">
        <v>48113010601</v>
      </c>
      <c r="B1202" s="652" t="s">
        <v>1368</v>
      </c>
      <c r="C1202" s="652">
        <v>42138</v>
      </c>
      <c r="D1202" s="652" t="s">
        <v>1309</v>
      </c>
      <c r="E1202" s="652">
        <v>15.6</v>
      </c>
      <c r="F1202" s="652" t="s">
        <v>1303</v>
      </c>
      <c r="H1202" s="10"/>
    </row>
    <row r="1203" spans="1:8" ht="15" x14ac:dyDescent="0.25">
      <c r="A1203" s="654">
        <v>48113010602</v>
      </c>
      <c r="B1203" s="655" t="s">
        <v>1368</v>
      </c>
      <c r="C1203" s="655">
        <v>30855</v>
      </c>
      <c r="D1203" s="655" t="s">
        <v>1309</v>
      </c>
      <c r="E1203" s="655">
        <v>39.9</v>
      </c>
      <c r="F1203" s="655" t="s">
        <v>1307</v>
      </c>
      <c r="H1203" s="10"/>
    </row>
    <row r="1204" spans="1:8" ht="15" x14ac:dyDescent="0.25">
      <c r="A1204" s="651">
        <v>48113010701</v>
      </c>
      <c r="B1204" s="652" t="s">
        <v>1368</v>
      </c>
      <c r="C1204" s="652">
        <v>42750</v>
      </c>
      <c r="D1204" s="652" t="s">
        <v>1309</v>
      </c>
      <c r="E1204" s="652">
        <v>29.8</v>
      </c>
      <c r="F1204" s="652" t="s">
        <v>1307</v>
      </c>
      <c r="H1204" s="10"/>
    </row>
    <row r="1205" spans="1:8" ht="15" x14ac:dyDescent="0.25">
      <c r="A1205" s="654">
        <v>48113010703</v>
      </c>
      <c r="B1205" s="655" t="s">
        <v>1368</v>
      </c>
      <c r="C1205" s="655">
        <v>33774</v>
      </c>
      <c r="D1205" s="655" t="s">
        <v>1309</v>
      </c>
      <c r="E1205" s="655">
        <v>26.7</v>
      </c>
      <c r="F1205" s="655" t="s">
        <v>1307</v>
      </c>
      <c r="H1205" s="10"/>
    </row>
    <row r="1206" spans="1:8" ht="15" x14ac:dyDescent="0.25">
      <c r="A1206" s="651">
        <v>48113010704</v>
      </c>
      <c r="B1206" s="652" t="s">
        <v>1368</v>
      </c>
      <c r="C1206" s="652">
        <v>32192</v>
      </c>
      <c r="D1206" s="652" t="s">
        <v>1309</v>
      </c>
      <c r="E1206" s="652">
        <v>36.6</v>
      </c>
      <c r="F1206" s="652" t="s">
        <v>1307</v>
      </c>
      <c r="H1206" s="10"/>
    </row>
    <row r="1207" spans="1:8" ht="15" x14ac:dyDescent="0.25">
      <c r="A1207" s="654">
        <v>48113010801</v>
      </c>
      <c r="B1207" s="655" t="s">
        <v>1368</v>
      </c>
      <c r="C1207" s="655">
        <v>34764</v>
      </c>
      <c r="D1207" s="655" t="s">
        <v>1309</v>
      </c>
      <c r="E1207" s="655">
        <v>26.6</v>
      </c>
      <c r="F1207" s="655" t="s">
        <v>1307</v>
      </c>
      <c r="H1207" s="10"/>
    </row>
    <row r="1208" spans="1:8" ht="15" x14ac:dyDescent="0.25">
      <c r="A1208" s="651">
        <v>48113010803</v>
      </c>
      <c r="B1208" s="652" t="s">
        <v>1368</v>
      </c>
      <c r="C1208" s="652">
        <v>55473</v>
      </c>
      <c r="D1208" s="652" t="s">
        <v>1310</v>
      </c>
      <c r="E1208" s="652">
        <v>15.8</v>
      </c>
      <c r="F1208" s="652" t="s">
        <v>1303</v>
      </c>
      <c r="H1208" s="10"/>
    </row>
    <row r="1209" spans="1:8" ht="15" x14ac:dyDescent="0.25">
      <c r="A1209" s="654">
        <v>48113010804</v>
      </c>
      <c r="B1209" s="655" t="s">
        <v>1368</v>
      </c>
      <c r="C1209" s="655">
        <v>30506</v>
      </c>
      <c r="D1209" s="655" t="s">
        <v>1309</v>
      </c>
      <c r="E1209" s="655">
        <v>39.200000000000003</v>
      </c>
      <c r="F1209" s="655" t="s">
        <v>1307</v>
      </c>
      <c r="H1209" s="10"/>
    </row>
    <row r="1210" spans="1:8" ht="15" x14ac:dyDescent="0.25">
      <c r="A1210" s="651">
        <v>48113010805</v>
      </c>
      <c r="B1210" s="652" t="s">
        <v>1368</v>
      </c>
      <c r="C1210" s="652">
        <v>50411</v>
      </c>
      <c r="D1210" s="652" t="s">
        <v>1310</v>
      </c>
      <c r="E1210" s="652">
        <v>18.600000000000001</v>
      </c>
      <c r="F1210" s="652" t="s">
        <v>1303</v>
      </c>
      <c r="H1210" s="10"/>
    </row>
    <row r="1211" spans="1:8" ht="15" x14ac:dyDescent="0.25">
      <c r="A1211" s="654">
        <v>48113010902</v>
      </c>
      <c r="B1211" s="655" t="s">
        <v>1368</v>
      </c>
      <c r="C1211" s="655">
        <v>28801</v>
      </c>
      <c r="D1211" s="655" t="s">
        <v>1309</v>
      </c>
      <c r="E1211" s="655">
        <v>33.299999999999997</v>
      </c>
      <c r="F1211" s="655" t="s">
        <v>1307</v>
      </c>
      <c r="H1211" s="10"/>
    </row>
    <row r="1212" spans="1:8" ht="15" x14ac:dyDescent="0.25">
      <c r="A1212" s="651">
        <v>48113010903</v>
      </c>
      <c r="B1212" s="652" t="s">
        <v>1368</v>
      </c>
      <c r="C1212" s="652">
        <v>32201</v>
      </c>
      <c r="D1212" s="652" t="s">
        <v>1309</v>
      </c>
      <c r="E1212" s="652">
        <v>23.1</v>
      </c>
      <c r="F1212" s="652" t="s">
        <v>1307</v>
      </c>
      <c r="H1212" s="10"/>
    </row>
    <row r="1213" spans="1:8" ht="15" x14ac:dyDescent="0.25">
      <c r="A1213" s="654">
        <v>48113010904</v>
      </c>
      <c r="B1213" s="655" t="s">
        <v>1368</v>
      </c>
      <c r="C1213" s="655">
        <v>27458</v>
      </c>
      <c r="D1213" s="655" t="s">
        <v>1309</v>
      </c>
      <c r="E1213" s="655">
        <v>41.1</v>
      </c>
      <c r="F1213" s="655" t="s">
        <v>1307</v>
      </c>
      <c r="H1213" s="10"/>
    </row>
    <row r="1214" spans="1:8" ht="15" x14ac:dyDescent="0.25">
      <c r="A1214" s="651">
        <v>48113011001</v>
      </c>
      <c r="B1214" s="652" t="s">
        <v>1368</v>
      </c>
      <c r="C1214" s="652">
        <v>41115</v>
      </c>
      <c r="D1214" s="652" t="s">
        <v>1309</v>
      </c>
      <c r="E1214" s="652">
        <v>26.8</v>
      </c>
      <c r="F1214" s="652" t="s">
        <v>1307</v>
      </c>
      <c r="H1214" s="10"/>
    </row>
    <row r="1215" spans="1:8" ht="15" x14ac:dyDescent="0.25">
      <c r="A1215" s="654">
        <v>48113011002</v>
      </c>
      <c r="B1215" s="655" t="s">
        <v>1368</v>
      </c>
      <c r="C1215" s="655">
        <v>49539</v>
      </c>
      <c r="D1215" s="655" t="s">
        <v>1310</v>
      </c>
      <c r="E1215" s="655">
        <v>28.5</v>
      </c>
      <c r="F1215" s="655" t="s">
        <v>1307</v>
      </c>
      <c r="H1215" s="10"/>
    </row>
    <row r="1216" spans="1:8" ht="15" x14ac:dyDescent="0.25">
      <c r="A1216" s="651">
        <v>48113011101</v>
      </c>
      <c r="B1216" s="652" t="s">
        <v>1368</v>
      </c>
      <c r="C1216" s="652">
        <v>51307</v>
      </c>
      <c r="D1216" s="652" t="s">
        <v>1310</v>
      </c>
      <c r="E1216" s="652">
        <v>16.5</v>
      </c>
      <c r="F1216" s="652" t="s">
        <v>1303</v>
      </c>
      <c r="H1216" s="10"/>
    </row>
    <row r="1217" spans="1:8" ht="15" x14ac:dyDescent="0.25">
      <c r="A1217" s="654">
        <v>48113011103</v>
      </c>
      <c r="B1217" s="655" t="s">
        <v>1368</v>
      </c>
      <c r="C1217" s="655">
        <v>32950</v>
      </c>
      <c r="D1217" s="655" t="s">
        <v>1309</v>
      </c>
      <c r="E1217" s="655">
        <v>30.5</v>
      </c>
      <c r="F1217" s="655" t="s">
        <v>1307</v>
      </c>
      <c r="H1217" s="10"/>
    </row>
    <row r="1218" spans="1:8" ht="15" x14ac:dyDescent="0.25">
      <c r="A1218" s="651">
        <v>48113011104</v>
      </c>
      <c r="B1218" s="652" t="s">
        <v>1368</v>
      </c>
      <c r="C1218" s="652">
        <v>32442</v>
      </c>
      <c r="D1218" s="652" t="s">
        <v>1309</v>
      </c>
      <c r="E1218" s="652">
        <v>38.799999999999997</v>
      </c>
      <c r="F1218" s="652" t="s">
        <v>1307</v>
      </c>
      <c r="H1218" s="10"/>
    </row>
    <row r="1219" spans="1:8" ht="15" x14ac:dyDescent="0.25">
      <c r="A1219" s="654">
        <v>48113011105</v>
      </c>
      <c r="B1219" s="655" t="s">
        <v>1368</v>
      </c>
      <c r="C1219" s="655">
        <v>30767</v>
      </c>
      <c r="D1219" s="655" t="s">
        <v>1309</v>
      </c>
      <c r="E1219" s="655">
        <v>30.1</v>
      </c>
      <c r="F1219" s="655" t="s">
        <v>1307</v>
      </c>
      <c r="H1219" s="10"/>
    </row>
    <row r="1220" spans="1:8" ht="15" x14ac:dyDescent="0.25">
      <c r="A1220" s="651">
        <v>48113011200</v>
      </c>
      <c r="B1220" s="652" t="s">
        <v>1368</v>
      </c>
      <c r="C1220" s="652">
        <v>37441</v>
      </c>
      <c r="D1220" s="652" t="s">
        <v>1309</v>
      </c>
      <c r="E1220" s="652">
        <v>25.6</v>
      </c>
      <c r="F1220" s="652" t="s">
        <v>1307</v>
      </c>
      <c r="H1220" s="10"/>
    </row>
    <row r="1221" spans="1:8" ht="15" x14ac:dyDescent="0.25">
      <c r="A1221" s="654">
        <v>48113011300</v>
      </c>
      <c r="B1221" s="655" t="s">
        <v>1368</v>
      </c>
      <c r="C1221" s="655">
        <v>36875</v>
      </c>
      <c r="D1221" s="655" t="s">
        <v>1309</v>
      </c>
      <c r="E1221" s="655">
        <v>24</v>
      </c>
      <c r="F1221" s="655" t="s">
        <v>1307</v>
      </c>
      <c r="H1221" s="10"/>
    </row>
    <row r="1222" spans="1:8" ht="15" x14ac:dyDescent="0.25">
      <c r="A1222" s="651">
        <v>48113011401</v>
      </c>
      <c r="B1222" s="652" t="s">
        <v>1368</v>
      </c>
      <c r="C1222" s="652">
        <v>20387</v>
      </c>
      <c r="D1222" s="652" t="s">
        <v>1309</v>
      </c>
      <c r="E1222" s="652">
        <v>46.1</v>
      </c>
      <c r="F1222" s="652" t="s">
        <v>1307</v>
      </c>
      <c r="H1222" s="10"/>
    </row>
    <row r="1223" spans="1:8" ht="15" x14ac:dyDescent="0.25">
      <c r="A1223" s="654">
        <v>48113011500</v>
      </c>
      <c r="B1223" s="655" t="s">
        <v>1368</v>
      </c>
      <c r="C1223" s="655">
        <v>29761</v>
      </c>
      <c r="D1223" s="655" t="s">
        <v>1309</v>
      </c>
      <c r="E1223" s="655">
        <v>34.200000000000003</v>
      </c>
      <c r="F1223" s="655" t="s">
        <v>1307</v>
      </c>
      <c r="H1223" s="10"/>
    </row>
    <row r="1224" spans="1:8" ht="15" x14ac:dyDescent="0.25">
      <c r="A1224" s="651">
        <v>48113011601</v>
      </c>
      <c r="B1224" s="652" t="s">
        <v>1368</v>
      </c>
      <c r="C1224" s="652">
        <v>29857</v>
      </c>
      <c r="D1224" s="652" t="s">
        <v>1309</v>
      </c>
      <c r="E1224" s="652">
        <v>33.5</v>
      </c>
      <c r="F1224" s="652" t="s">
        <v>1307</v>
      </c>
      <c r="H1224" s="10"/>
    </row>
    <row r="1225" spans="1:8" ht="15" x14ac:dyDescent="0.25">
      <c r="A1225" s="654">
        <v>48113011602</v>
      </c>
      <c r="B1225" s="655" t="s">
        <v>1368</v>
      </c>
      <c r="C1225" s="655">
        <v>49298</v>
      </c>
      <c r="D1225" s="655" t="s">
        <v>1310</v>
      </c>
      <c r="E1225" s="655">
        <v>12.5</v>
      </c>
      <c r="F1225" s="655" t="s">
        <v>1303</v>
      </c>
      <c r="H1225" s="10"/>
    </row>
    <row r="1226" spans="1:8" ht="15" x14ac:dyDescent="0.25">
      <c r="A1226" s="651">
        <v>48113011701</v>
      </c>
      <c r="B1226" s="652" t="s">
        <v>1368</v>
      </c>
      <c r="C1226" s="652">
        <v>36419</v>
      </c>
      <c r="D1226" s="652" t="s">
        <v>1309</v>
      </c>
      <c r="E1226" s="652">
        <v>29.1</v>
      </c>
      <c r="F1226" s="652" t="s">
        <v>1307</v>
      </c>
      <c r="H1226" s="10"/>
    </row>
    <row r="1227" spans="1:8" ht="15" x14ac:dyDescent="0.25">
      <c r="A1227" s="654">
        <v>48113011702</v>
      </c>
      <c r="B1227" s="655" t="s">
        <v>1368</v>
      </c>
      <c r="C1227" s="655">
        <v>38000</v>
      </c>
      <c r="D1227" s="655" t="s">
        <v>1309</v>
      </c>
      <c r="E1227" s="655">
        <v>38.4</v>
      </c>
      <c r="F1227" s="655" t="s">
        <v>1307</v>
      </c>
      <c r="H1227" s="10"/>
    </row>
    <row r="1228" spans="1:8" ht="15" x14ac:dyDescent="0.25">
      <c r="A1228" s="651">
        <v>48113011800</v>
      </c>
      <c r="B1228" s="652" t="s">
        <v>1368</v>
      </c>
      <c r="C1228" s="652">
        <v>40542</v>
      </c>
      <c r="D1228" s="652" t="s">
        <v>1309</v>
      </c>
      <c r="E1228" s="652">
        <v>30.3</v>
      </c>
      <c r="F1228" s="652" t="s">
        <v>1307</v>
      </c>
      <c r="H1228" s="10"/>
    </row>
    <row r="1229" spans="1:8" ht="15" x14ac:dyDescent="0.25">
      <c r="A1229" s="654">
        <v>48113011900</v>
      </c>
      <c r="B1229" s="655" t="s">
        <v>1368</v>
      </c>
      <c r="C1229" s="655">
        <v>45021</v>
      </c>
      <c r="D1229" s="655" t="s">
        <v>1309</v>
      </c>
      <c r="E1229" s="655">
        <v>26.5</v>
      </c>
      <c r="F1229" s="655" t="s">
        <v>1307</v>
      </c>
      <c r="H1229" s="10"/>
    </row>
    <row r="1230" spans="1:8" ht="15" x14ac:dyDescent="0.25">
      <c r="A1230" s="651">
        <v>48113012000</v>
      </c>
      <c r="B1230" s="652" t="s">
        <v>1368</v>
      </c>
      <c r="C1230" s="652">
        <v>33222</v>
      </c>
      <c r="D1230" s="652" t="s">
        <v>1309</v>
      </c>
      <c r="E1230" s="652">
        <v>24.2</v>
      </c>
      <c r="F1230" s="652" t="s">
        <v>1307</v>
      </c>
      <c r="H1230" s="10"/>
    </row>
    <row r="1231" spans="1:8" ht="15" x14ac:dyDescent="0.25">
      <c r="A1231" s="654">
        <v>48113012100</v>
      </c>
      <c r="B1231" s="655" t="s">
        <v>1368</v>
      </c>
      <c r="C1231" s="655">
        <v>35221</v>
      </c>
      <c r="D1231" s="655" t="s">
        <v>1309</v>
      </c>
      <c r="E1231" s="655">
        <v>28.5</v>
      </c>
      <c r="F1231" s="655" t="s">
        <v>1307</v>
      </c>
      <c r="H1231" s="10"/>
    </row>
    <row r="1232" spans="1:8" ht="15" x14ac:dyDescent="0.25">
      <c r="A1232" s="651">
        <v>48113012204</v>
      </c>
      <c r="B1232" s="652" t="s">
        <v>1368</v>
      </c>
      <c r="C1232" s="652">
        <v>81250</v>
      </c>
      <c r="D1232" s="652" t="s">
        <v>1302</v>
      </c>
      <c r="E1232" s="652">
        <v>22</v>
      </c>
      <c r="F1232" s="652" t="s">
        <v>1307</v>
      </c>
      <c r="H1232" s="10"/>
    </row>
    <row r="1233" spans="1:8" ht="15" x14ac:dyDescent="0.25">
      <c r="A1233" s="654">
        <v>48113012206</v>
      </c>
      <c r="B1233" s="655" t="s">
        <v>1368</v>
      </c>
      <c r="C1233" s="655">
        <v>54848</v>
      </c>
      <c r="D1233" s="655" t="s">
        <v>1310</v>
      </c>
      <c r="E1233" s="655">
        <v>21.9</v>
      </c>
      <c r="F1233" s="655" t="s">
        <v>1307</v>
      </c>
      <c r="H1233" s="10"/>
    </row>
    <row r="1234" spans="1:8" ht="15" x14ac:dyDescent="0.25">
      <c r="A1234" s="651">
        <v>48113012207</v>
      </c>
      <c r="B1234" s="652" t="s">
        <v>1368</v>
      </c>
      <c r="C1234" s="652">
        <v>42441</v>
      </c>
      <c r="D1234" s="652" t="s">
        <v>1309</v>
      </c>
      <c r="E1234" s="652">
        <v>25</v>
      </c>
      <c r="F1234" s="652" t="s">
        <v>1307</v>
      </c>
      <c r="H1234" s="10"/>
    </row>
    <row r="1235" spans="1:8" ht="15" x14ac:dyDescent="0.25">
      <c r="A1235" s="654">
        <v>48113012208</v>
      </c>
      <c r="B1235" s="655" t="s">
        <v>1368</v>
      </c>
      <c r="C1235" s="655">
        <v>23205</v>
      </c>
      <c r="D1235" s="655" t="s">
        <v>1309</v>
      </c>
      <c r="E1235" s="655">
        <v>37.299999999999997</v>
      </c>
      <c r="F1235" s="655" t="s">
        <v>1307</v>
      </c>
      <c r="H1235" s="10"/>
    </row>
    <row r="1236" spans="1:8" ht="15" x14ac:dyDescent="0.25">
      <c r="A1236" s="651">
        <v>48113012209</v>
      </c>
      <c r="B1236" s="652" t="s">
        <v>1368</v>
      </c>
      <c r="C1236" s="652">
        <v>66548</v>
      </c>
      <c r="D1236" s="652" t="s">
        <v>1302</v>
      </c>
      <c r="E1236" s="652">
        <v>15.1</v>
      </c>
      <c r="F1236" s="652" t="s">
        <v>1303</v>
      </c>
      <c r="H1236" s="10"/>
    </row>
    <row r="1237" spans="1:8" ht="15" x14ac:dyDescent="0.25">
      <c r="A1237" s="654">
        <v>48113012210</v>
      </c>
      <c r="B1237" s="655" t="s">
        <v>1368</v>
      </c>
      <c r="C1237" s="655">
        <v>26907</v>
      </c>
      <c r="D1237" s="655" t="s">
        <v>1309</v>
      </c>
      <c r="E1237" s="655">
        <v>28.1</v>
      </c>
      <c r="F1237" s="655" t="s">
        <v>1307</v>
      </c>
      <c r="H1237" s="10"/>
    </row>
    <row r="1238" spans="1:8" ht="15" x14ac:dyDescent="0.25">
      <c r="A1238" s="651">
        <v>48113012211</v>
      </c>
      <c r="B1238" s="652" t="s">
        <v>1368</v>
      </c>
      <c r="C1238" s="652">
        <v>32850</v>
      </c>
      <c r="D1238" s="652" t="s">
        <v>1309</v>
      </c>
      <c r="E1238" s="652">
        <v>21</v>
      </c>
      <c r="F1238" s="652" t="s">
        <v>1307</v>
      </c>
      <c r="H1238" s="10"/>
    </row>
    <row r="1239" spans="1:8" ht="15" x14ac:dyDescent="0.25">
      <c r="A1239" s="654">
        <v>48113012301</v>
      </c>
      <c r="B1239" s="655" t="s">
        <v>1368</v>
      </c>
      <c r="C1239" s="655">
        <v>41756</v>
      </c>
      <c r="D1239" s="655" t="s">
        <v>1309</v>
      </c>
      <c r="E1239" s="655">
        <v>19.899999999999999</v>
      </c>
      <c r="F1239" s="655" t="s">
        <v>1303</v>
      </c>
      <c r="H1239" s="10"/>
    </row>
    <row r="1240" spans="1:8" ht="15" x14ac:dyDescent="0.25">
      <c r="A1240" s="651">
        <v>48113012302</v>
      </c>
      <c r="B1240" s="652" t="s">
        <v>1368</v>
      </c>
      <c r="C1240" s="652">
        <v>35056</v>
      </c>
      <c r="D1240" s="652" t="s">
        <v>1309</v>
      </c>
      <c r="E1240" s="652">
        <v>32.799999999999997</v>
      </c>
      <c r="F1240" s="652" t="s">
        <v>1307</v>
      </c>
      <c r="H1240" s="10"/>
    </row>
    <row r="1241" spans="1:8" ht="15" x14ac:dyDescent="0.25">
      <c r="A1241" s="654">
        <v>48113012400</v>
      </c>
      <c r="B1241" s="655" t="s">
        <v>1368</v>
      </c>
      <c r="C1241" s="655">
        <v>60976</v>
      </c>
      <c r="D1241" s="655" t="s">
        <v>1310</v>
      </c>
      <c r="E1241" s="655">
        <v>8.1</v>
      </c>
      <c r="F1241" s="655" t="s">
        <v>1303</v>
      </c>
      <c r="H1241" s="10"/>
    </row>
    <row r="1242" spans="1:8" ht="15" x14ac:dyDescent="0.25">
      <c r="A1242" s="651">
        <v>48113012500</v>
      </c>
      <c r="B1242" s="652" t="s">
        <v>1368</v>
      </c>
      <c r="C1242" s="652">
        <v>43773</v>
      </c>
      <c r="D1242" s="652" t="s">
        <v>1309</v>
      </c>
      <c r="E1242" s="652">
        <v>19.7</v>
      </c>
      <c r="F1242" s="652" t="s">
        <v>1303</v>
      </c>
      <c r="H1242" s="10"/>
    </row>
    <row r="1243" spans="1:8" ht="15" x14ac:dyDescent="0.25">
      <c r="A1243" s="654">
        <v>48113012601</v>
      </c>
      <c r="B1243" s="655" t="s">
        <v>1368</v>
      </c>
      <c r="C1243" s="655">
        <v>43716</v>
      </c>
      <c r="D1243" s="655" t="s">
        <v>1309</v>
      </c>
      <c r="E1243" s="655">
        <v>13.9</v>
      </c>
      <c r="F1243" s="655" t="s">
        <v>1303</v>
      </c>
      <c r="H1243" s="10"/>
    </row>
    <row r="1244" spans="1:8" ht="15" x14ac:dyDescent="0.25">
      <c r="A1244" s="651">
        <v>48113012603</v>
      </c>
      <c r="B1244" s="652" t="s">
        <v>1368</v>
      </c>
      <c r="C1244" s="652">
        <v>72872</v>
      </c>
      <c r="D1244" s="652" t="s">
        <v>1302</v>
      </c>
      <c r="E1244" s="652">
        <v>8.3000000000000007</v>
      </c>
      <c r="F1244" s="652" t="s">
        <v>1303</v>
      </c>
      <c r="H1244" s="10"/>
    </row>
    <row r="1245" spans="1:8" ht="15" x14ac:dyDescent="0.25">
      <c r="A1245" s="654">
        <v>48113012604</v>
      </c>
      <c r="B1245" s="655" t="s">
        <v>1368</v>
      </c>
      <c r="C1245" s="655">
        <v>37358</v>
      </c>
      <c r="D1245" s="655" t="s">
        <v>1309</v>
      </c>
      <c r="E1245" s="655">
        <v>19.399999999999999</v>
      </c>
      <c r="F1245" s="655" t="s">
        <v>1303</v>
      </c>
      <c r="H1245" s="10"/>
    </row>
    <row r="1246" spans="1:8" ht="15" x14ac:dyDescent="0.25">
      <c r="A1246" s="651">
        <v>48113012701</v>
      </c>
      <c r="B1246" s="652" t="s">
        <v>1368</v>
      </c>
      <c r="C1246" s="652">
        <v>40590</v>
      </c>
      <c r="D1246" s="652" t="s">
        <v>1309</v>
      </c>
      <c r="E1246" s="652">
        <v>27.3</v>
      </c>
      <c r="F1246" s="652" t="s">
        <v>1307</v>
      </c>
      <c r="H1246" s="10"/>
    </row>
    <row r="1247" spans="1:8" ht="15" x14ac:dyDescent="0.25">
      <c r="A1247" s="654">
        <v>48113012702</v>
      </c>
      <c r="B1247" s="655" t="s">
        <v>1368</v>
      </c>
      <c r="C1247" s="655">
        <v>47262</v>
      </c>
      <c r="D1247" s="655" t="s">
        <v>1310</v>
      </c>
      <c r="E1247" s="655">
        <v>18.7</v>
      </c>
      <c r="F1247" s="655" t="s">
        <v>1303</v>
      </c>
      <c r="H1247" s="10"/>
    </row>
    <row r="1248" spans="1:8" ht="15" x14ac:dyDescent="0.25">
      <c r="A1248" s="651">
        <v>48113012800</v>
      </c>
      <c r="B1248" s="652" t="s">
        <v>1368</v>
      </c>
      <c r="C1248" s="652">
        <v>64924</v>
      </c>
      <c r="D1248" s="652" t="s">
        <v>1302</v>
      </c>
      <c r="E1248" s="652">
        <v>12.4</v>
      </c>
      <c r="F1248" s="652" t="s">
        <v>1303</v>
      </c>
      <c r="H1248" s="10"/>
    </row>
    <row r="1249" spans="1:8" ht="15" x14ac:dyDescent="0.25">
      <c r="A1249" s="654">
        <v>48113012900</v>
      </c>
      <c r="B1249" s="655" t="s">
        <v>1368</v>
      </c>
      <c r="C1249" s="655">
        <v>90092</v>
      </c>
      <c r="D1249" s="655" t="s">
        <v>1306</v>
      </c>
      <c r="E1249" s="655">
        <v>8.3000000000000007</v>
      </c>
      <c r="F1249" s="655" t="s">
        <v>1303</v>
      </c>
      <c r="H1249" s="10"/>
    </row>
    <row r="1250" spans="1:8" ht="15" x14ac:dyDescent="0.25">
      <c r="A1250" s="651">
        <v>48113013004</v>
      </c>
      <c r="B1250" s="652" t="s">
        <v>1368</v>
      </c>
      <c r="C1250" s="652">
        <v>125586</v>
      </c>
      <c r="D1250" s="652" t="s">
        <v>1306</v>
      </c>
      <c r="E1250" s="652">
        <v>5.8</v>
      </c>
      <c r="F1250" s="652" t="s">
        <v>1303</v>
      </c>
      <c r="H1250" s="10"/>
    </row>
    <row r="1251" spans="1:8" ht="15" x14ac:dyDescent="0.25">
      <c r="A1251" s="654">
        <v>48113013005</v>
      </c>
      <c r="B1251" s="655" t="s">
        <v>1368</v>
      </c>
      <c r="C1251" s="655">
        <v>88232</v>
      </c>
      <c r="D1251" s="655" t="s">
        <v>1306</v>
      </c>
      <c r="E1251" s="655">
        <v>2.4</v>
      </c>
      <c r="F1251" s="655" t="s">
        <v>1303</v>
      </c>
      <c r="H1251" s="10"/>
    </row>
    <row r="1252" spans="1:8" ht="15" x14ac:dyDescent="0.25">
      <c r="A1252" s="651">
        <v>48113013007</v>
      </c>
      <c r="B1252" s="652" t="s">
        <v>1368</v>
      </c>
      <c r="C1252" s="652">
        <v>81028</v>
      </c>
      <c r="D1252" s="652" t="s">
        <v>1302</v>
      </c>
      <c r="E1252" s="652">
        <v>12.9</v>
      </c>
      <c r="F1252" s="652" t="s">
        <v>1303</v>
      </c>
      <c r="H1252" s="10"/>
    </row>
    <row r="1253" spans="1:8" ht="15" x14ac:dyDescent="0.25">
      <c r="A1253" s="654">
        <v>48113013008</v>
      </c>
      <c r="B1253" s="655" t="s">
        <v>1368</v>
      </c>
      <c r="C1253" s="655">
        <v>99191</v>
      </c>
      <c r="D1253" s="655" t="s">
        <v>1306</v>
      </c>
      <c r="E1253" s="655">
        <v>15.1</v>
      </c>
      <c r="F1253" s="655" t="s">
        <v>1303</v>
      </c>
      <c r="H1253" s="10"/>
    </row>
    <row r="1254" spans="1:8" ht="15" x14ac:dyDescent="0.25">
      <c r="A1254" s="651">
        <v>48113013009</v>
      </c>
      <c r="B1254" s="652" t="s">
        <v>1368</v>
      </c>
      <c r="C1254" s="652">
        <v>62093</v>
      </c>
      <c r="D1254" s="652" t="s">
        <v>1310</v>
      </c>
      <c r="E1254" s="652">
        <v>15.3</v>
      </c>
      <c r="F1254" s="652" t="s">
        <v>1303</v>
      </c>
      <c r="H1254" s="10"/>
    </row>
    <row r="1255" spans="1:8" ht="15" x14ac:dyDescent="0.25">
      <c r="A1255" s="654">
        <v>48113013010</v>
      </c>
      <c r="B1255" s="655" t="s">
        <v>1368</v>
      </c>
      <c r="C1255" s="655">
        <v>34799</v>
      </c>
      <c r="D1255" s="655" t="s">
        <v>1309</v>
      </c>
      <c r="E1255" s="655">
        <v>22.4</v>
      </c>
      <c r="F1255" s="655" t="s">
        <v>1307</v>
      </c>
      <c r="H1255" s="10"/>
    </row>
    <row r="1256" spans="1:8" ht="15" x14ac:dyDescent="0.25">
      <c r="A1256" s="651">
        <v>48113013011</v>
      </c>
      <c r="B1256" s="652" t="s">
        <v>1368</v>
      </c>
      <c r="C1256" s="652">
        <v>35383</v>
      </c>
      <c r="D1256" s="652" t="s">
        <v>1309</v>
      </c>
      <c r="E1256" s="652">
        <v>30.8</v>
      </c>
      <c r="F1256" s="652" t="s">
        <v>1307</v>
      </c>
      <c r="H1256" s="10"/>
    </row>
    <row r="1257" spans="1:8" ht="15" x14ac:dyDescent="0.25">
      <c r="A1257" s="654">
        <v>48113013101</v>
      </c>
      <c r="B1257" s="655" t="s">
        <v>1368</v>
      </c>
      <c r="C1257" s="655">
        <v>133750</v>
      </c>
      <c r="D1257" s="655" t="s">
        <v>1306</v>
      </c>
      <c r="E1257" s="655">
        <v>3.9</v>
      </c>
      <c r="F1257" s="655" t="s">
        <v>1303</v>
      </c>
      <c r="H1257" s="10"/>
    </row>
    <row r="1258" spans="1:8" ht="15" x14ac:dyDescent="0.25">
      <c r="A1258" s="651">
        <v>48113013102</v>
      </c>
      <c r="B1258" s="652" t="s">
        <v>1368</v>
      </c>
      <c r="C1258" s="652">
        <v>141484</v>
      </c>
      <c r="D1258" s="652" t="s">
        <v>1306</v>
      </c>
      <c r="E1258" s="652">
        <v>2.4</v>
      </c>
      <c r="F1258" s="652" t="s">
        <v>1303</v>
      </c>
      <c r="H1258" s="10"/>
    </row>
    <row r="1259" spans="1:8" ht="15" x14ac:dyDescent="0.25">
      <c r="A1259" s="654">
        <v>48113013104</v>
      </c>
      <c r="B1259" s="655" t="s">
        <v>1368</v>
      </c>
      <c r="C1259" s="655">
        <v>64375</v>
      </c>
      <c r="D1259" s="655" t="s">
        <v>1302</v>
      </c>
      <c r="E1259" s="655">
        <v>2.9</v>
      </c>
      <c r="F1259" s="655" t="s">
        <v>1303</v>
      </c>
      <c r="H1259" s="10"/>
    </row>
    <row r="1260" spans="1:8" ht="15" x14ac:dyDescent="0.25">
      <c r="A1260" s="651">
        <v>48113013105</v>
      </c>
      <c r="B1260" s="652" t="s">
        <v>1368</v>
      </c>
      <c r="C1260" s="652">
        <v>41316</v>
      </c>
      <c r="D1260" s="652" t="s">
        <v>1309</v>
      </c>
      <c r="E1260" s="652">
        <v>15.7</v>
      </c>
      <c r="F1260" s="652" t="s">
        <v>1303</v>
      </c>
      <c r="H1260" s="10"/>
    </row>
    <row r="1261" spans="1:8" ht="15" x14ac:dyDescent="0.25">
      <c r="A1261" s="654">
        <v>48113013200</v>
      </c>
      <c r="B1261" s="655" t="s">
        <v>1368</v>
      </c>
      <c r="C1261" s="655">
        <v>97163</v>
      </c>
      <c r="D1261" s="655" t="s">
        <v>1306</v>
      </c>
      <c r="E1261" s="655">
        <v>7.5</v>
      </c>
      <c r="F1261" s="655" t="s">
        <v>1303</v>
      </c>
      <c r="H1261" s="10"/>
    </row>
    <row r="1262" spans="1:8" ht="15" x14ac:dyDescent="0.25">
      <c r="A1262" s="651">
        <v>48113013300</v>
      </c>
      <c r="B1262" s="652" t="s">
        <v>1368</v>
      </c>
      <c r="C1262" s="658">
        <v>250000</v>
      </c>
      <c r="D1262" s="652" t="s">
        <v>1306</v>
      </c>
      <c r="E1262" s="652">
        <v>3.3</v>
      </c>
      <c r="F1262" s="652" t="s">
        <v>1303</v>
      </c>
      <c r="H1262" s="10"/>
    </row>
    <row r="1263" spans="1:8" ht="15" x14ac:dyDescent="0.25">
      <c r="A1263" s="654">
        <v>48113013400</v>
      </c>
      <c r="B1263" s="655" t="s">
        <v>1368</v>
      </c>
      <c r="C1263" s="655">
        <v>199063</v>
      </c>
      <c r="D1263" s="655" t="s">
        <v>1306</v>
      </c>
      <c r="E1263" s="655">
        <v>1.5</v>
      </c>
      <c r="F1263" s="655" t="s">
        <v>1303</v>
      </c>
      <c r="H1263" s="10"/>
    </row>
    <row r="1264" spans="1:8" ht="15" x14ac:dyDescent="0.25">
      <c r="A1264" s="651">
        <v>48113013500</v>
      </c>
      <c r="B1264" s="652" t="s">
        <v>1368</v>
      </c>
      <c r="C1264" s="652">
        <v>232443</v>
      </c>
      <c r="D1264" s="652" t="s">
        <v>1306</v>
      </c>
      <c r="E1264" s="652">
        <v>1.8</v>
      </c>
      <c r="F1264" s="652" t="s">
        <v>1303</v>
      </c>
      <c r="H1264" s="10"/>
    </row>
    <row r="1265" spans="1:8" ht="15" x14ac:dyDescent="0.25">
      <c r="A1265" s="654">
        <v>48113013605</v>
      </c>
      <c r="B1265" s="655" t="s">
        <v>1368</v>
      </c>
      <c r="C1265" s="655">
        <v>104441</v>
      </c>
      <c r="D1265" s="655" t="s">
        <v>1306</v>
      </c>
      <c r="E1265" s="655">
        <v>5.5</v>
      </c>
      <c r="F1265" s="655" t="s">
        <v>1303</v>
      </c>
      <c r="H1265" s="10"/>
    </row>
    <row r="1266" spans="1:8" ht="15" x14ac:dyDescent="0.25">
      <c r="A1266" s="651">
        <v>48113013606</v>
      </c>
      <c r="B1266" s="652" t="s">
        <v>1368</v>
      </c>
      <c r="C1266" s="652">
        <v>69338</v>
      </c>
      <c r="D1266" s="652" t="s">
        <v>1302</v>
      </c>
      <c r="E1266" s="652">
        <v>11.5</v>
      </c>
      <c r="F1266" s="652" t="s">
        <v>1303</v>
      </c>
      <c r="H1266" s="10"/>
    </row>
    <row r="1267" spans="1:8" ht="15" x14ac:dyDescent="0.25">
      <c r="A1267" s="654">
        <v>48113013607</v>
      </c>
      <c r="B1267" s="655" t="s">
        <v>1368</v>
      </c>
      <c r="C1267" s="655">
        <v>100900</v>
      </c>
      <c r="D1267" s="655" t="s">
        <v>1306</v>
      </c>
      <c r="E1267" s="655">
        <v>5.6</v>
      </c>
      <c r="F1267" s="655" t="s">
        <v>1303</v>
      </c>
      <c r="H1267" s="10"/>
    </row>
    <row r="1268" spans="1:8" ht="15" x14ac:dyDescent="0.25">
      <c r="A1268" s="651">
        <v>48113013608</v>
      </c>
      <c r="B1268" s="652" t="s">
        <v>1368</v>
      </c>
      <c r="C1268" s="652">
        <v>139417</v>
      </c>
      <c r="D1268" s="652" t="s">
        <v>1306</v>
      </c>
      <c r="E1268" s="652">
        <v>3.6</v>
      </c>
      <c r="F1268" s="652" t="s">
        <v>1303</v>
      </c>
      <c r="H1268" s="10"/>
    </row>
    <row r="1269" spans="1:8" ht="15" x14ac:dyDescent="0.25">
      <c r="A1269" s="654">
        <v>48113013609</v>
      </c>
      <c r="B1269" s="655" t="s">
        <v>1368</v>
      </c>
      <c r="C1269" s="655">
        <v>80787</v>
      </c>
      <c r="D1269" s="655" t="s">
        <v>1302</v>
      </c>
      <c r="E1269" s="655">
        <v>23.1</v>
      </c>
      <c r="F1269" s="655" t="s">
        <v>1307</v>
      </c>
      <c r="H1269" s="10"/>
    </row>
    <row r="1270" spans="1:8" ht="15" x14ac:dyDescent="0.25">
      <c r="A1270" s="651">
        <v>48113013610</v>
      </c>
      <c r="B1270" s="652" t="s">
        <v>1368</v>
      </c>
      <c r="C1270" s="652">
        <v>86711</v>
      </c>
      <c r="D1270" s="652" t="s">
        <v>1306</v>
      </c>
      <c r="E1270" s="652">
        <v>9.9</v>
      </c>
      <c r="F1270" s="652" t="s">
        <v>1303</v>
      </c>
      <c r="H1270" s="10"/>
    </row>
    <row r="1271" spans="1:8" ht="15" x14ac:dyDescent="0.25">
      <c r="A1271" s="654">
        <v>48113013611</v>
      </c>
      <c r="B1271" s="655" t="s">
        <v>1368</v>
      </c>
      <c r="C1271" s="655">
        <v>128750</v>
      </c>
      <c r="D1271" s="655" t="s">
        <v>1306</v>
      </c>
      <c r="E1271" s="655">
        <v>2.6</v>
      </c>
      <c r="F1271" s="655" t="s">
        <v>1303</v>
      </c>
      <c r="H1271" s="10"/>
    </row>
    <row r="1272" spans="1:8" ht="15" x14ac:dyDescent="0.25">
      <c r="A1272" s="651">
        <v>48113013615</v>
      </c>
      <c r="B1272" s="652" t="s">
        <v>1368</v>
      </c>
      <c r="C1272" s="652">
        <v>40198</v>
      </c>
      <c r="D1272" s="652" t="s">
        <v>1309</v>
      </c>
      <c r="E1272" s="652">
        <v>23.4</v>
      </c>
      <c r="F1272" s="652" t="s">
        <v>1307</v>
      </c>
      <c r="H1272" s="10"/>
    </row>
    <row r="1273" spans="1:8" ht="15" x14ac:dyDescent="0.25">
      <c r="A1273" s="654">
        <v>48113013616</v>
      </c>
      <c r="B1273" s="655" t="s">
        <v>1368</v>
      </c>
      <c r="C1273" s="655">
        <v>72828</v>
      </c>
      <c r="D1273" s="655" t="s">
        <v>1302</v>
      </c>
      <c r="E1273" s="655">
        <v>7.3</v>
      </c>
      <c r="F1273" s="655" t="s">
        <v>1303</v>
      </c>
      <c r="H1273" s="10"/>
    </row>
    <row r="1274" spans="1:8" ht="15" x14ac:dyDescent="0.25">
      <c r="A1274" s="651">
        <v>48113013617</v>
      </c>
      <c r="B1274" s="652" t="s">
        <v>1368</v>
      </c>
      <c r="C1274" s="652">
        <v>105188</v>
      </c>
      <c r="D1274" s="652" t="s">
        <v>1306</v>
      </c>
      <c r="E1274" s="652">
        <v>7.2</v>
      </c>
      <c r="F1274" s="652" t="s">
        <v>1303</v>
      </c>
      <c r="H1274" s="10"/>
    </row>
    <row r="1275" spans="1:8" ht="15" x14ac:dyDescent="0.25">
      <c r="A1275" s="654">
        <v>48113013618</v>
      </c>
      <c r="B1275" s="655" t="s">
        <v>1368</v>
      </c>
      <c r="C1275" s="655">
        <v>110341</v>
      </c>
      <c r="D1275" s="655" t="s">
        <v>1306</v>
      </c>
      <c r="E1275" s="655">
        <v>6.2</v>
      </c>
      <c r="F1275" s="655" t="s">
        <v>1303</v>
      </c>
      <c r="H1275" s="10"/>
    </row>
    <row r="1276" spans="1:8" ht="15" x14ac:dyDescent="0.25">
      <c r="A1276" s="651">
        <v>48113013619</v>
      </c>
      <c r="B1276" s="652" t="s">
        <v>1368</v>
      </c>
      <c r="C1276" s="652">
        <v>134456</v>
      </c>
      <c r="D1276" s="652" t="s">
        <v>1306</v>
      </c>
      <c r="E1276" s="652">
        <v>3.4</v>
      </c>
      <c r="F1276" s="652" t="s">
        <v>1303</v>
      </c>
      <c r="H1276" s="10"/>
    </row>
    <row r="1277" spans="1:8" ht="15" x14ac:dyDescent="0.25">
      <c r="A1277" s="654">
        <v>48113013620</v>
      </c>
      <c r="B1277" s="655" t="s">
        <v>1368</v>
      </c>
      <c r="C1277" s="655">
        <v>59985</v>
      </c>
      <c r="D1277" s="655" t="s">
        <v>1310</v>
      </c>
      <c r="E1277" s="655">
        <v>4.5</v>
      </c>
      <c r="F1277" s="655" t="s">
        <v>1303</v>
      </c>
      <c r="H1277" s="10"/>
    </row>
    <row r="1278" spans="1:8" ht="15" x14ac:dyDescent="0.25">
      <c r="A1278" s="651">
        <v>48113013621</v>
      </c>
      <c r="B1278" s="652" t="s">
        <v>1368</v>
      </c>
      <c r="C1278" s="652">
        <v>53942</v>
      </c>
      <c r="D1278" s="652" t="s">
        <v>1310</v>
      </c>
      <c r="E1278" s="652">
        <v>5.8</v>
      </c>
      <c r="F1278" s="652" t="s">
        <v>1303</v>
      </c>
      <c r="H1278" s="10"/>
    </row>
    <row r="1279" spans="1:8" ht="15" x14ac:dyDescent="0.25">
      <c r="A1279" s="654">
        <v>48113013622</v>
      </c>
      <c r="B1279" s="655" t="s">
        <v>1368</v>
      </c>
      <c r="C1279" s="655">
        <v>52044</v>
      </c>
      <c r="D1279" s="655" t="s">
        <v>1310</v>
      </c>
      <c r="E1279" s="655">
        <v>8.9</v>
      </c>
      <c r="F1279" s="655" t="s">
        <v>1303</v>
      </c>
      <c r="H1279" s="10"/>
    </row>
    <row r="1280" spans="1:8" ht="15" x14ac:dyDescent="0.25">
      <c r="A1280" s="651">
        <v>48113013623</v>
      </c>
      <c r="B1280" s="652" t="s">
        <v>1368</v>
      </c>
      <c r="C1280" s="652">
        <v>42426</v>
      </c>
      <c r="D1280" s="652" t="s">
        <v>1309</v>
      </c>
      <c r="E1280" s="652">
        <v>14.9</v>
      </c>
      <c r="F1280" s="652" t="s">
        <v>1303</v>
      </c>
      <c r="H1280" s="10"/>
    </row>
    <row r="1281" spans="1:8" ht="15" x14ac:dyDescent="0.25">
      <c r="A1281" s="654">
        <v>48113013624</v>
      </c>
      <c r="B1281" s="655" t="s">
        <v>1368</v>
      </c>
      <c r="C1281" s="655">
        <v>63631</v>
      </c>
      <c r="D1281" s="655" t="s">
        <v>1302</v>
      </c>
      <c r="E1281" s="655">
        <v>3.5</v>
      </c>
      <c r="F1281" s="655" t="s">
        <v>1303</v>
      </c>
      <c r="H1281" s="10"/>
    </row>
    <row r="1282" spans="1:8" ht="15" x14ac:dyDescent="0.25">
      <c r="A1282" s="651">
        <v>48113013625</v>
      </c>
      <c r="B1282" s="652" t="s">
        <v>1368</v>
      </c>
      <c r="C1282" s="652">
        <v>49482</v>
      </c>
      <c r="D1282" s="652" t="s">
        <v>1310</v>
      </c>
      <c r="E1282" s="652">
        <v>22.2</v>
      </c>
      <c r="F1282" s="652" t="s">
        <v>1307</v>
      </c>
      <c r="H1282" s="10"/>
    </row>
    <row r="1283" spans="1:8" ht="15" x14ac:dyDescent="0.25">
      <c r="A1283" s="654">
        <v>48113013626</v>
      </c>
      <c r="B1283" s="655" t="s">
        <v>1368</v>
      </c>
      <c r="C1283" s="655">
        <v>67817</v>
      </c>
      <c r="D1283" s="655" t="s">
        <v>1302</v>
      </c>
      <c r="E1283" s="655">
        <v>8.3000000000000007</v>
      </c>
      <c r="F1283" s="655" t="s">
        <v>1303</v>
      </c>
      <c r="H1283" s="10"/>
    </row>
    <row r="1284" spans="1:8" ht="15" x14ac:dyDescent="0.25">
      <c r="A1284" s="651">
        <v>48113013711</v>
      </c>
      <c r="B1284" s="652" t="s">
        <v>1368</v>
      </c>
      <c r="C1284" s="652">
        <v>47663</v>
      </c>
      <c r="D1284" s="652" t="s">
        <v>1310</v>
      </c>
      <c r="E1284" s="652">
        <v>18.899999999999999</v>
      </c>
      <c r="F1284" s="652" t="s">
        <v>1303</v>
      </c>
      <c r="H1284" s="10"/>
    </row>
    <row r="1285" spans="1:8" ht="15" x14ac:dyDescent="0.25">
      <c r="A1285" s="654">
        <v>48113013712</v>
      </c>
      <c r="B1285" s="655" t="s">
        <v>1368</v>
      </c>
      <c r="C1285" s="655">
        <v>57750</v>
      </c>
      <c r="D1285" s="655" t="s">
        <v>1310</v>
      </c>
      <c r="E1285" s="655">
        <v>10.3</v>
      </c>
      <c r="F1285" s="655" t="s">
        <v>1303</v>
      </c>
      <c r="H1285" s="10"/>
    </row>
    <row r="1286" spans="1:8" ht="15" x14ac:dyDescent="0.25">
      <c r="A1286" s="651">
        <v>48113013713</v>
      </c>
      <c r="B1286" s="652" t="s">
        <v>1368</v>
      </c>
      <c r="C1286" s="652">
        <v>36688</v>
      </c>
      <c r="D1286" s="652" t="s">
        <v>1309</v>
      </c>
      <c r="E1286" s="652">
        <v>24.2</v>
      </c>
      <c r="F1286" s="652" t="s">
        <v>1307</v>
      </c>
      <c r="H1286" s="10"/>
    </row>
    <row r="1287" spans="1:8" ht="15" x14ac:dyDescent="0.25">
      <c r="A1287" s="654">
        <v>48113013714</v>
      </c>
      <c r="B1287" s="655" t="s">
        <v>1368</v>
      </c>
      <c r="C1287" s="655">
        <v>55493</v>
      </c>
      <c r="D1287" s="655" t="s">
        <v>1310</v>
      </c>
      <c r="E1287" s="655">
        <v>16.399999999999999</v>
      </c>
      <c r="F1287" s="655" t="s">
        <v>1303</v>
      </c>
      <c r="H1287" s="10"/>
    </row>
    <row r="1288" spans="1:8" ht="15" x14ac:dyDescent="0.25">
      <c r="A1288" s="651">
        <v>48113013715</v>
      </c>
      <c r="B1288" s="652" t="s">
        <v>1368</v>
      </c>
      <c r="C1288" s="652">
        <v>71301</v>
      </c>
      <c r="D1288" s="652" t="s">
        <v>1302</v>
      </c>
      <c r="E1288" s="652">
        <v>6.3</v>
      </c>
      <c r="F1288" s="652" t="s">
        <v>1303</v>
      </c>
      <c r="H1288" s="10"/>
    </row>
    <row r="1289" spans="1:8" ht="15" x14ac:dyDescent="0.25">
      <c r="A1289" s="654">
        <v>48113013716</v>
      </c>
      <c r="B1289" s="655" t="s">
        <v>1368</v>
      </c>
      <c r="C1289" s="655">
        <v>61500</v>
      </c>
      <c r="D1289" s="655" t="s">
        <v>1310</v>
      </c>
      <c r="E1289" s="655">
        <v>10.5</v>
      </c>
      <c r="F1289" s="655" t="s">
        <v>1303</v>
      </c>
      <c r="H1289" s="10"/>
    </row>
    <row r="1290" spans="1:8" ht="15" x14ac:dyDescent="0.25">
      <c r="A1290" s="651">
        <v>48113013717</v>
      </c>
      <c r="B1290" s="652" t="s">
        <v>1368</v>
      </c>
      <c r="C1290" s="652">
        <v>40227</v>
      </c>
      <c r="D1290" s="652" t="s">
        <v>1309</v>
      </c>
      <c r="E1290" s="652">
        <v>26.8</v>
      </c>
      <c r="F1290" s="652" t="s">
        <v>1307</v>
      </c>
      <c r="H1290" s="10"/>
    </row>
    <row r="1291" spans="1:8" ht="15" x14ac:dyDescent="0.25">
      <c r="A1291" s="654">
        <v>48113013718</v>
      </c>
      <c r="B1291" s="655" t="s">
        <v>1368</v>
      </c>
      <c r="C1291" s="655">
        <v>52950</v>
      </c>
      <c r="D1291" s="655" t="s">
        <v>1310</v>
      </c>
      <c r="E1291" s="655">
        <v>11.9</v>
      </c>
      <c r="F1291" s="655" t="s">
        <v>1303</v>
      </c>
      <c r="H1291" s="10"/>
    </row>
    <row r="1292" spans="1:8" ht="15" x14ac:dyDescent="0.25">
      <c r="A1292" s="651">
        <v>48113013719</v>
      </c>
      <c r="B1292" s="652" t="s">
        <v>1368</v>
      </c>
      <c r="C1292" s="652">
        <v>80736</v>
      </c>
      <c r="D1292" s="652" t="s">
        <v>1302</v>
      </c>
      <c r="E1292" s="652">
        <v>8.6999999999999993</v>
      </c>
      <c r="F1292" s="652" t="s">
        <v>1303</v>
      </c>
      <c r="H1292" s="10"/>
    </row>
    <row r="1293" spans="1:8" ht="15" x14ac:dyDescent="0.25">
      <c r="A1293" s="654">
        <v>48113013720</v>
      </c>
      <c r="B1293" s="655" t="s">
        <v>1368</v>
      </c>
      <c r="C1293" s="655">
        <v>63036</v>
      </c>
      <c r="D1293" s="655" t="s">
        <v>1302</v>
      </c>
      <c r="E1293" s="655">
        <v>11.5</v>
      </c>
      <c r="F1293" s="655" t="s">
        <v>1303</v>
      </c>
      <c r="H1293" s="10"/>
    </row>
    <row r="1294" spans="1:8" ht="15" x14ac:dyDescent="0.25">
      <c r="A1294" s="651">
        <v>48113013721</v>
      </c>
      <c r="B1294" s="652" t="s">
        <v>1368</v>
      </c>
      <c r="C1294" s="652">
        <v>116979</v>
      </c>
      <c r="D1294" s="652" t="s">
        <v>1306</v>
      </c>
      <c r="E1294" s="652">
        <v>3.4</v>
      </c>
      <c r="F1294" s="652" t="s">
        <v>1303</v>
      </c>
      <c r="H1294" s="10"/>
    </row>
    <row r="1295" spans="1:8" ht="15" x14ac:dyDescent="0.25">
      <c r="A1295" s="654">
        <v>48113013722</v>
      </c>
      <c r="B1295" s="655" t="s">
        <v>1368</v>
      </c>
      <c r="C1295" s="655">
        <v>64443</v>
      </c>
      <c r="D1295" s="655" t="s">
        <v>1302</v>
      </c>
      <c r="E1295" s="655">
        <v>10.4</v>
      </c>
      <c r="F1295" s="655" t="s">
        <v>1303</v>
      </c>
      <c r="H1295" s="10"/>
    </row>
    <row r="1296" spans="1:8" ht="15" x14ac:dyDescent="0.25">
      <c r="A1296" s="651">
        <v>48113013725</v>
      </c>
      <c r="B1296" s="652" t="s">
        <v>1368</v>
      </c>
      <c r="C1296" s="652">
        <v>44625</v>
      </c>
      <c r="D1296" s="652" t="s">
        <v>1309</v>
      </c>
      <c r="E1296" s="652">
        <v>23.8</v>
      </c>
      <c r="F1296" s="652" t="s">
        <v>1307</v>
      </c>
      <c r="H1296" s="10"/>
    </row>
    <row r="1297" spans="1:8" ht="15" x14ac:dyDescent="0.25">
      <c r="A1297" s="654">
        <v>48113013726</v>
      </c>
      <c r="B1297" s="655" t="s">
        <v>1368</v>
      </c>
      <c r="C1297" s="655">
        <v>73205</v>
      </c>
      <c r="D1297" s="655" t="s">
        <v>1302</v>
      </c>
      <c r="E1297" s="655">
        <v>16.399999999999999</v>
      </c>
      <c r="F1297" s="655" t="s">
        <v>1303</v>
      </c>
      <c r="H1297" s="10"/>
    </row>
    <row r="1298" spans="1:8" ht="15" x14ac:dyDescent="0.25">
      <c r="A1298" s="651">
        <v>48113013727</v>
      </c>
      <c r="B1298" s="652" t="s">
        <v>1368</v>
      </c>
      <c r="C1298" s="652">
        <v>77426</v>
      </c>
      <c r="D1298" s="652" t="s">
        <v>1302</v>
      </c>
      <c r="E1298" s="652">
        <v>7.3</v>
      </c>
      <c r="F1298" s="652" t="s">
        <v>1303</v>
      </c>
      <c r="H1298" s="10"/>
    </row>
    <row r="1299" spans="1:8" ht="15" x14ac:dyDescent="0.25">
      <c r="A1299" s="654">
        <v>48113013803</v>
      </c>
      <c r="B1299" s="655" t="s">
        <v>1368</v>
      </c>
      <c r="C1299" s="655">
        <v>105263</v>
      </c>
      <c r="D1299" s="655" t="s">
        <v>1306</v>
      </c>
      <c r="E1299" s="655">
        <v>4.5</v>
      </c>
      <c r="F1299" s="655" t="s">
        <v>1303</v>
      </c>
      <c r="H1299" s="10"/>
    </row>
    <row r="1300" spans="1:8" ht="15" x14ac:dyDescent="0.25">
      <c r="A1300" s="651">
        <v>48113013804</v>
      </c>
      <c r="B1300" s="652" t="s">
        <v>1368</v>
      </c>
      <c r="C1300" s="652">
        <v>65088</v>
      </c>
      <c r="D1300" s="652" t="s">
        <v>1302</v>
      </c>
      <c r="E1300" s="652">
        <v>5.4</v>
      </c>
      <c r="F1300" s="652" t="s">
        <v>1303</v>
      </c>
      <c r="H1300" s="10"/>
    </row>
    <row r="1301" spans="1:8" ht="15" x14ac:dyDescent="0.25">
      <c r="A1301" s="654">
        <v>48113013805</v>
      </c>
      <c r="B1301" s="655" t="s">
        <v>1368</v>
      </c>
      <c r="C1301" s="655">
        <v>57375</v>
      </c>
      <c r="D1301" s="655" t="s">
        <v>1310</v>
      </c>
      <c r="E1301" s="655">
        <v>11.3</v>
      </c>
      <c r="F1301" s="655" t="s">
        <v>1303</v>
      </c>
      <c r="H1301" s="10"/>
    </row>
    <row r="1302" spans="1:8" ht="15" x14ac:dyDescent="0.25">
      <c r="A1302" s="651">
        <v>48113013806</v>
      </c>
      <c r="B1302" s="652" t="s">
        <v>1368</v>
      </c>
      <c r="C1302" s="652">
        <v>75987</v>
      </c>
      <c r="D1302" s="652" t="s">
        <v>1302</v>
      </c>
      <c r="E1302" s="652">
        <v>5.2</v>
      </c>
      <c r="F1302" s="652" t="s">
        <v>1303</v>
      </c>
      <c r="H1302" s="10"/>
    </row>
    <row r="1303" spans="1:8" ht="15" x14ac:dyDescent="0.25">
      <c r="A1303" s="654">
        <v>48113013901</v>
      </c>
      <c r="B1303" s="655" t="s">
        <v>1368</v>
      </c>
      <c r="C1303" s="655">
        <v>58115</v>
      </c>
      <c r="D1303" s="655" t="s">
        <v>1310</v>
      </c>
      <c r="E1303" s="655">
        <v>18.2</v>
      </c>
      <c r="F1303" s="655" t="s">
        <v>1303</v>
      </c>
      <c r="H1303" s="10"/>
    </row>
    <row r="1304" spans="1:8" ht="15" x14ac:dyDescent="0.25">
      <c r="A1304" s="651">
        <v>48113013902</v>
      </c>
      <c r="B1304" s="652" t="s">
        <v>1368</v>
      </c>
      <c r="C1304" s="652">
        <v>65703</v>
      </c>
      <c r="D1304" s="652" t="s">
        <v>1302</v>
      </c>
      <c r="E1304" s="652">
        <v>3.4</v>
      </c>
      <c r="F1304" s="652" t="s">
        <v>1303</v>
      </c>
      <c r="H1304" s="10"/>
    </row>
    <row r="1305" spans="1:8" ht="15" x14ac:dyDescent="0.25">
      <c r="A1305" s="654">
        <v>48113014001</v>
      </c>
      <c r="B1305" s="655" t="s">
        <v>1368</v>
      </c>
      <c r="C1305" s="655">
        <v>84347</v>
      </c>
      <c r="D1305" s="655" t="s">
        <v>1302</v>
      </c>
      <c r="E1305" s="655">
        <v>5.2</v>
      </c>
      <c r="F1305" s="655" t="s">
        <v>1303</v>
      </c>
      <c r="H1305" s="10"/>
    </row>
    <row r="1306" spans="1:8" ht="15" x14ac:dyDescent="0.25">
      <c r="A1306" s="651">
        <v>48113014002</v>
      </c>
      <c r="B1306" s="652" t="s">
        <v>1368</v>
      </c>
      <c r="C1306" s="652">
        <v>48750</v>
      </c>
      <c r="D1306" s="652" t="s">
        <v>1310</v>
      </c>
      <c r="E1306" s="652">
        <v>0</v>
      </c>
      <c r="F1306" s="652" t="s">
        <v>1303</v>
      </c>
      <c r="H1306" s="10"/>
    </row>
    <row r="1307" spans="1:8" ht="15" x14ac:dyDescent="0.25">
      <c r="A1307" s="654">
        <v>48113014103</v>
      </c>
      <c r="B1307" s="655" t="s">
        <v>1368</v>
      </c>
      <c r="C1307" s="655">
        <v>41344</v>
      </c>
      <c r="D1307" s="655" t="s">
        <v>1309</v>
      </c>
      <c r="E1307" s="655">
        <v>21.9</v>
      </c>
      <c r="F1307" s="655" t="s">
        <v>1307</v>
      </c>
      <c r="H1307" s="10"/>
    </row>
    <row r="1308" spans="1:8" ht="15" x14ac:dyDescent="0.25">
      <c r="A1308" s="651">
        <v>48113014113</v>
      </c>
      <c r="B1308" s="652" t="s">
        <v>1368</v>
      </c>
      <c r="C1308" s="652">
        <v>60030</v>
      </c>
      <c r="D1308" s="652" t="s">
        <v>1310</v>
      </c>
      <c r="E1308" s="652">
        <v>12</v>
      </c>
      <c r="F1308" s="652" t="s">
        <v>1303</v>
      </c>
      <c r="H1308" s="10"/>
    </row>
    <row r="1309" spans="1:8" ht="15" x14ac:dyDescent="0.25">
      <c r="A1309" s="654">
        <v>48113014114</v>
      </c>
      <c r="B1309" s="655" t="s">
        <v>1368</v>
      </c>
      <c r="C1309" s="655">
        <v>45279</v>
      </c>
      <c r="D1309" s="655" t="s">
        <v>1309</v>
      </c>
      <c r="E1309" s="655">
        <v>20.7</v>
      </c>
      <c r="F1309" s="655" t="s">
        <v>1307</v>
      </c>
      <c r="H1309" s="10"/>
    </row>
    <row r="1310" spans="1:8" ht="15" x14ac:dyDescent="0.25">
      <c r="A1310" s="651">
        <v>48113014115</v>
      </c>
      <c r="B1310" s="652" t="s">
        <v>1368</v>
      </c>
      <c r="C1310" s="652">
        <v>59199</v>
      </c>
      <c r="D1310" s="652" t="s">
        <v>1310</v>
      </c>
      <c r="E1310" s="652">
        <v>8.1</v>
      </c>
      <c r="F1310" s="652" t="s">
        <v>1303</v>
      </c>
      <c r="H1310" s="10"/>
    </row>
    <row r="1311" spans="1:8" ht="15" x14ac:dyDescent="0.25">
      <c r="A1311" s="654">
        <v>48113014116</v>
      </c>
      <c r="B1311" s="655" t="s">
        <v>1368</v>
      </c>
      <c r="C1311" s="655">
        <v>49643</v>
      </c>
      <c r="D1311" s="655" t="s">
        <v>1310</v>
      </c>
      <c r="E1311" s="655">
        <v>17.600000000000001</v>
      </c>
      <c r="F1311" s="655" t="s">
        <v>1303</v>
      </c>
      <c r="H1311" s="10"/>
    </row>
    <row r="1312" spans="1:8" ht="15" x14ac:dyDescent="0.25">
      <c r="A1312" s="651">
        <v>48113014119</v>
      </c>
      <c r="B1312" s="652" t="s">
        <v>1368</v>
      </c>
      <c r="C1312" s="652">
        <v>110536</v>
      </c>
      <c r="D1312" s="652" t="s">
        <v>1306</v>
      </c>
      <c r="E1312" s="652">
        <v>4.5</v>
      </c>
      <c r="F1312" s="652" t="s">
        <v>1303</v>
      </c>
      <c r="H1312" s="10"/>
    </row>
    <row r="1313" spans="1:8" ht="15" x14ac:dyDescent="0.25">
      <c r="A1313" s="654">
        <v>48113014120</v>
      </c>
      <c r="B1313" s="655" t="s">
        <v>1368</v>
      </c>
      <c r="C1313" s="655">
        <v>141140</v>
      </c>
      <c r="D1313" s="655" t="s">
        <v>1306</v>
      </c>
      <c r="E1313" s="655">
        <v>3.1</v>
      </c>
      <c r="F1313" s="655" t="s">
        <v>1303</v>
      </c>
      <c r="H1313" s="10"/>
    </row>
    <row r="1314" spans="1:8" ht="15" x14ac:dyDescent="0.25">
      <c r="A1314" s="651">
        <v>48113014121</v>
      </c>
      <c r="B1314" s="652" t="s">
        <v>1368</v>
      </c>
      <c r="C1314" s="652">
        <v>74510</v>
      </c>
      <c r="D1314" s="652" t="s">
        <v>1302</v>
      </c>
      <c r="E1314" s="652">
        <v>4.5</v>
      </c>
      <c r="F1314" s="652" t="s">
        <v>1303</v>
      </c>
      <c r="H1314" s="10"/>
    </row>
    <row r="1315" spans="1:8" ht="15" x14ac:dyDescent="0.25">
      <c r="A1315" s="654">
        <v>48113014123</v>
      </c>
      <c r="B1315" s="655" t="s">
        <v>1368</v>
      </c>
      <c r="C1315" s="655">
        <v>161204</v>
      </c>
      <c r="D1315" s="655" t="s">
        <v>1306</v>
      </c>
      <c r="E1315" s="655">
        <v>0.1</v>
      </c>
      <c r="F1315" s="655" t="s">
        <v>1303</v>
      </c>
      <c r="H1315" s="10"/>
    </row>
    <row r="1316" spans="1:8" ht="15" x14ac:dyDescent="0.25">
      <c r="A1316" s="651">
        <v>48113014124</v>
      </c>
      <c r="B1316" s="652" t="s">
        <v>1368</v>
      </c>
      <c r="C1316" s="652">
        <v>167672</v>
      </c>
      <c r="D1316" s="652" t="s">
        <v>1306</v>
      </c>
      <c r="E1316" s="652">
        <v>2.5</v>
      </c>
      <c r="F1316" s="652" t="s">
        <v>1303</v>
      </c>
      <c r="H1316" s="10"/>
    </row>
    <row r="1317" spans="1:8" ht="15" x14ac:dyDescent="0.25">
      <c r="A1317" s="654">
        <v>48113014126</v>
      </c>
      <c r="B1317" s="655" t="s">
        <v>1368</v>
      </c>
      <c r="C1317" s="655">
        <v>128373</v>
      </c>
      <c r="D1317" s="655" t="s">
        <v>1306</v>
      </c>
      <c r="E1317" s="655">
        <v>4.5</v>
      </c>
      <c r="F1317" s="655" t="s">
        <v>1303</v>
      </c>
      <c r="H1317" s="10"/>
    </row>
    <row r="1318" spans="1:8" ht="15" x14ac:dyDescent="0.25">
      <c r="A1318" s="651">
        <v>48113014127</v>
      </c>
      <c r="B1318" s="652" t="s">
        <v>1368</v>
      </c>
      <c r="C1318" s="652">
        <v>95536</v>
      </c>
      <c r="D1318" s="652" t="s">
        <v>1306</v>
      </c>
      <c r="E1318" s="652">
        <v>4.9000000000000004</v>
      </c>
      <c r="F1318" s="652" t="s">
        <v>1303</v>
      </c>
      <c r="H1318" s="10"/>
    </row>
    <row r="1319" spans="1:8" ht="15" x14ac:dyDescent="0.25">
      <c r="A1319" s="654">
        <v>48113014128</v>
      </c>
      <c r="B1319" s="655" t="s">
        <v>1368</v>
      </c>
      <c r="C1319" s="655">
        <v>95306</v>
      </c>
      <c r="D1319" s="655" t="s">
        <v>1306</v>
      </c>
      <c r="E1319" s="655">
        <v>6.4</v>
      </c>
      <c r="F1319" s="655" t="s">
        <v>1303</v>
      </c>
      <c r="H1319" s="10"/>
    </row>
    <row r="1320" spans="1:8" ht="15" x14ac:dyDescent="0.25">
      <c r="A1320" s="651">
        <v>48113014129</v>
      </c>
      <c r="B1320" s="652" t="s">
        <v>1368</v>
      </c>
      <c r="C1320" s="652">
        <v>106408</v>
      </c>
      <c r="D1320" s="652" t="s">
        <v>1306</v>
      </c>
      <c r="E1320" s="652">
        <v>1.4</v>
      </c>
      <c r="F1320" s="652" t="s">
        <v>1303</v>
      </c>
      <c r="H1320" s="10"/>
    </row>
    <row r="1321" spans="1:8" ht="15" x14ac:dyDescent="0.25">
      <c r="A1321" s="654">
        <v>48113014130</v>
      </c>
      <c r="B1321" s="655" t="s">
        <v>1368</v>
      </c>
      <c r="C1321" s="655">
        <v>87228</v>
      </c>
      <c r="D1321" s="655" t="s">
        <v>1306</v>
      </c>
      <c r="E1321" s="655">
        <v>6.2</v>
      </c>
      <c r="F1321" s="655" t="s">
        <v>1303</v>
      </c>
      <c r="H1321" s="10"/>
    </row>
    <row r="1322" spans="1:8" ht="15" x14ac:dyDescent="0.25">
      <c r="A1322" s="651">
        <v>48113014131</v>
      </c>
      <c r="B1322" s="652" t="s">
        <v>1368</v>
      </c>
      <c r="C1322" s="652">
        <v>72863</v>
      </c>
      <c r="D1322" s="652" t="s">
        <v>1302</v>
      </c>
      <c r="E1322" s="652">
        <v>8.6</v>
      </c>
      <c r="F1322" s="652" t="s">
        <v>1303</v>
      </c>
      <c r="H1322" s="10"/>
    </row>
    <row r="1323" spans="1:8" ht="15" x14ac:dyDescent="0.25">
      <c r="A1323" s="654">
        <v>48113014132</v>
      </c>
      <c r="B1323" s="655" t="s">
        <v>1368</v>
      </c>
      <c r="C1323" s="655">
        <v>72621</v>
      </c>
      <c r="D1323" s="655" t="s">
        <v>1302</v>
      </c>
      <c r="E1323" s="655">
        <v>16.399999999999999</v>
      </c>
      <c r="F1323" s="655" t="s">
        <v>1303</v>
      </c>
      <c r="H1323" s="10"/>
    </row>
    <row r="1324" spans="1:8" ht="15" x14ac:dyDescent="0.25">
      <c r="A1324" s="651">
        <v>48113014133</v>
      </c>
      <c r="B1324" s="652" t="s">
        <v>1368</v>
      </c>
      <c r="C1324" s="652">
        <v>45516</v>
      </c>
      <c r="D1324" s="652" t="s">
        <v>1309</v>
      </c>
      <c r="E1324" s="652">
        <v>14.8</v>
      </c>
      <c r="F1324" s="652" t="s">
        <v>1303</v>
      </c>
      <c r="H1324" s="10"/>
    </row>
    <row r="1325" spans="1:8" ht="15" x14ac:dyDescent="0.25">
      <c r="A1325" s="654">
        <v>48113014134</v>
      </c>
      <c r="B1325" s="655" t="s">
        <v>1368</v>
      </c>
      <c r="C1325" s="655">
        <v>126382</v>
      </c>
      <c r="D1325" s="655" t="s">
        <v>1306</v>
      </c>
      <c r="E1325" s="655">
        <v>2.5</v>
      </c>
      <c r="F1325" s="655" t="s">
        <v>1303</v>
      </c>
      <c r="H1325" s="10"/>
    </row>
    <row r="1326" spans="1:8" ht="15" x14ac:dyDescent="0.25">
      <c r="A1326" s="651">
        <v>48113014135</v>
      </c>
      <c r="B1326" s="652" t="s">
        <v>1368</v>
      </c>
      <c r="C1326" s="652">
        <v>97031</v>
      </c>
      <c r="D1326" s="652" t="s">
        <v>1306</v>
      </c>
      <c r="E1326" s="652">
        <v>7.2</v>
      </c>
      <c r="F1326" s="652" t="s">
        <v>1303</v>
      </c>
      <c r="H1326" s="10"/>
    </row>
    <row r="1327" spans="1:8" ht="15" x14ac:dyDescent="0.25">
      <c r="A1327" s="654">
        <v>48113014136</v>
      </c>
      <c r="B1327" s="655" t="s">
        <v>1368</v>
      </c>
      <c r="C1327" s="655">
        <v>74736</v>
      </c>
      <c r="D1327" s="655" t="s">
        <v>1302</v>
      </c>
      <c r="E1327" s="655">
        <v>9.1999999999999993</v>
      </c>
      <c r="F1327" s="655" t="s">
        <v>1303</v>
      </c>
      <c r="H1327" s="10"/>
    </row>
    <row r="1328" spans="1:8" ht="15" x14ac:dyDescent="0.25">
      <c r="A1328" s="651">
        <v>48113014137</v>
      </c>
      <c r="B1328" s="652" t="s">
        <v>1368</v>
      </c>
      <c r="C1328" s="652">
        <v>97108</v>
      </c>
      <c r="D1328" s="652" t="s">
        <v>1306</v>
      </c>
      <c r="E1328" s="652">
        <v>2.7</v>
      </c>
      <c r="F1328" s="652" t="s">
        <v>1303</v>
      </c>
      <c r="H1328" s="10"/>
    </row>
    <row r="1329" spans="1:8" ht="15" x14ac:dyDescent="0.25">
      <c r="A1329" s="654">
        <v>48113014138</v>
      </c>
      <c r="B1329" s="655" t="s">
        <v>1368</v>
      </c>
      <c r="C1329" s="655">
        <v>98963</v>
      </c>
      <c r="D1329" s="655" t="s">
        <v>1306</v>
      </c>
      <c r="E1329" s="655">
        <v>2.2000000000000002</v>
      </c>
      <c r="F1329" s="655" t="s">
        <v>1303</v>
      </c>
      <c r="H1329" s="10"/>
    </row>
    <row r="1330" spans="1:8" ht="15" x14ac:dyDescent="0.25">
      <c r="A1330" s="651">
        <v>48113014203</v>
      </c>
      <c r="B1330" s="652" t="s">
        <v>1368</v>
      </c>
      <c r="C1330" s="652">
        <v>64057</v>
      </c>
      <c r="D1330" s="652" t="s">
        <v>1302</v>
      </c>
      <c r="E1330" s="652">
        <v>5</v>
      </c>
      <c r="F1330" s="652" t="s">
        <v>1303</v>
      </c>
      <c r="H1330" s="10"/>
    </row>
    <row r="1331" spans="1:8" ht="15" x14ac:dyDescent="0.25">
      <c r="A1331" s="654">
        <v>48113014204</v>
      </c>
      <c r="B1331" s="655" t="s">
        <v>1368</v>
      </c>
      <c r="C1331" s="655">
        <v>27807</v>
      </c>
      <c r="D1331" s="655" t="s">
        <v>1309</v>
      </c>
      <c r="E1331" s="655">
        <v>37.799999999999997</v>
      </c>
      <c r="F1331" s="655" t="s">
        <v>1307</v>
      </c>
      <c r="H1331" s="10"/>
    </row>
    <row r="1332" spans="1:8" ht="15" x14ac:dyDescent="0.25">
      <c r="A1332" s="651">
        <v>48113014205</v>
      </c>
      <c r="B1332" s="652" t="s">
        <v>1368</v>
      </c>
      <c r="C1332" s="652">
        <v>139833</v>
      </c>
      <c r="D1332" s="652" t="s">
        <v>1306</v>
      </c>
      <c r="E1332" s="652">
        <v>8</v>
      </c>
      <c r="F1332" s="652" t="s">
        <v>1303</v>
      </c>
      <c r="H1332" s="10"/>
    </row>
    <row r="1333" spans="1:8" ht="15" x14ac:dyDescent="0.25">
      <c r="A1333" s="654">
        <v>48113014206</v>
      </c>
      <c r="B1333" s="655" t="s">
        <v>1368</v>
      </c>
      <c r="C1333" s="655">
        <v>83062</v>
      </c>
      <c r="D1333" s="655" t="s">
        <v>1302</v>
      </c>
      <c r="E1333" s="655">
        <v>6.9</v>
      </c>
      <c r="F1333" s="655" t="s">
        <v>1303</v>
      </c>
      <c r="H1333" s="10"/>
    </row>
    <row r="1334" spans="1:8" ht="15" x14ac:dyDescent="0.25">
      <c r="A1334" s="651">
        <v>48113014302</v>
      </c>
      <c r="B1334" s="652" t="s">
        <v>1368</v>
      </c>
      <c r="C1334" s="652">
        <v>51875</v>
      </c>
      <c r="D1334" s="652" t="s">
        <v>1310</v>
      </c>
      <c r="E1334" s="652">
        <v>11</v>
      </c>
      <c r="F1334" s="652" t="s">
        <v>1303</v>
      </c>
      <c r="H1334" s="10"/>
    </row>
    <row r="1335" spans="1:8" ht="15" x14ac:dyDescent="0.25">
      <c r="A1335" s="654">
        <v>48113014306</v>
      </c>
      <c r="B1335" s="655" t="s">
        <v>1368</v>
      </c>
      <c r="C1335" s="655">
        <v>59233</v>
      </c>
      <c r="D1335" s="655" t="s">
        <v>1310</v>
      </c>
      <c r="E1335" s="655">
        <v>19.100000000000001</v>
      </c>
      <c r="F1335" s="655" t="s">
        <v>1303</v>
      </c>
      <c r="H1335" s="10"/>
    </row>
    <row r="1336" spans="1:8" ht="15" x14ac:dyDescent="0.25">
      <c r="A1336" s="651">
        <v>48113014307</v>
      </c>
      <c r="B1336" s="652" t="s">
        <v>1368</v>
      </c>
      <c r="C1336" s="652">
        <v>64796</v>
      </c>
      <c r="D1336" s="652" t="s">
        <v>1302</v>
      </c>
      <c r="E1336" s="652">
        <v>5.0999999999999996</v>
      </c>
      <c r="F1336" s="652" t="s">
        <v>1303</v>
      </c>
      <c r="H1336" s="10"/>
    </row>
    <row r="1337" spans="1:8" ht="15" x14ac:dyDescent="0.25">
      <c r="A1337" s="654">
        <v>48113014308</v>
      </c>
      <c r="B1337" s="655" t="s">
        <v>1368</v>
      </c>
      <c r="C1337" s="655">
        <v>40563</v>
      </c>
      <c r="D1337" s="655" t="s">
        <v>1309</v>
      </c>
      <c r="E1337" s="655">
        <v>31.6</v>
      </c>
      <c r="F1337" s="655" t="s">
        <v>1307</v>
      </c>
      <c r="H1337" s="10"/>
    </row>
    <row r="1338" spans="1:8" ht="15" x14ac:dyDescent="0.25">
      <c r="A1338" s="651">
        <v>48113014309</v>
      </c>
      <c r="B1338" s="652" t="s">
        <v>1368</v>
      </c>
      <c r="C1338" s="652">
        <v>39643</v>
      </c>
      <c r="D1338" s="652" t="s">
        <v>1309</v>
      </c>
      <c r="E1338" s="652">
        <v>28.3</v>
      </c>
      <c r="F1338" s="652" t="s">
        <v>1307</v>
      </c>
      <c r="H1338" s="10"/>
    </row>
    <row r="1339" spans="1:8" ht="15" x14ac:dyDescent="0.25">
      <c r="A1339" s="654">
        <v>48113014310</v>
      </c>
      <c r="B1339" s="655" t="s">
        <v>1368</v>
      </c>
      <c r="C1339" s="655">
        <v>48810</v>
      </c>
      <c r="D1339" s="655" t="s">
        <v>1310</v>
      </c>
      <c r="E1339" s="655">
        <v>15</v>
      </c>
      <c r="F1339" s="655" t="s">
        <v>1303</v>
      </c>
      <c r="H1339" s="10"/>
    </row>
    <row r="1340" spans="1:8" ht="15" x14ac:dyDescent="0.25">
      <c r="A1340" s="651">
        <v>48113014311</v>
      </c>
      <c r="B1340" s="652" t="s">
        <v>1368</v>
      </c>
      <c r="C1340" s="652">
        <v>76077</v>
      </c>
      <c r="D1340" s="652" t="s">
        <v>1302</v>
      </c>
      <c r="E1340" s="652">
        <v>6.6</v>
      </c>
      <c r="F1340" s="652" t="s">
        <v>1303</v>
      </c>
      <c r="H1340" s="10"/>
    </row>
    <row r="1341" spans="1:8" ht="15" x14ac:dyDescent="0.25">
      <c r="A1341" s="654">
        <v>48113014312</v>
      </c>
      <c r="B1341" s="655" t="s">
        <v>1368</v>
      </c>
      <c r="C1341" s="655">
        <v>83782</v>
      </c>
      <c r="D1341" s="655" t="s">
        <v>1302</v>
      </c>
      <c r="E1341" s="655">
        <v>7.1</v>
      </c>
      <c r="F1341" s="655" t="s">
        <v>1303</v>
      </c>
      <c r="H1341" s="10"/>
    </row>
    <row r="1342" spans="1:8" ht="15" x14ac:dyDescent="0.25">
      <c r="A1342" s="651">
        <v>48113014403</v>
      </c>
      <c r="B1342" s="652" t="s">
        <v>1368</v>
      </c>
      <c r="C1342" s="652">
        <v>44611</v>
      </c>
      <c r="D1342" s="652" t="s">
        <v>1309</v>
      </c>
      <c r="E1342" s="652">
        <v>14.9</v>
      </c>
      <c r="F1342" s="652" t="s">
        <v>1303</v>
      </c>
      <c r="H1342" s="10"/>
    </row>
    <row r="1343" spans="1:8" ht="15" x14ac:dyDescent="0.25">
      <c r="A1343" s="654">
        <v>48113014405</v>
      </c>
      <c r="B1343" s="655" t="s">
        <v>1368</v>
      </c>
      <c r="C1343" s="655">
        <v>46875</v>
      </c>
      <c r="D1343" s="655" t="s">
        <v>1310</v>
      </c>
      <c r="E1343" s="655">
        <v>17.7</v>
      </c>
      <c r="F1343" s="655" t="s">
        <v>1303</v>
      </c>
      <c r="H1343" s="10"/>
    </row>
    <row r="1344" spans="1:8" ht="15" x14ac:dyDescent="0.25">
      <c r="A1344" s="651">
        <v>48113014406</v>
      </c>
      <c r="B1344" s="652" t="s">
        <v>1368</v>
      </c>
      <c r="C1344" s="652">
        <v>49788</v>
      </c>
      <c r="D1344" s="652" t="s">
        <v>1310</v>
      </c>
      <c r="E1344" s="652">
        <v>20.100000000000001</v>
      </c>
      <c r="F1344" s="652" t="s">
        <v>1307</v>
      </c>
      <c r="H1344" s="10"/>
    </row>
    <row r="1345" spans="1:8" ht="15" x14ac:dyDescent="0.25">
      <c r="A1345" s="654">
        <v>48113014407</v>
      </c>
      <c r="B1345" s="655" t="s">
        <v>1368</v>
      </c>
      <c r="C1345" s="655">
        <v>41195</v>
      </c>
      <c r="D1345" s="655" t="s">
        <v>1309</v>
      </c>
      <c r="E1345" s="655">
        <v>14.4</v>
      </c>
      <c r="F1345" s="655" t="s">
        <v>1303</v>
      </c>
      <c r="H1345" s="10"/>
    </row>
    <row r="1346" spans="1:8" ht="15" x14ac:dyDescent="0.25">
      <c r="A1346" s="651">
        <v>48113014408</v>
      </c>
      <c r="B1346" s="652" t="s">
        <v>1368</v>
      </c>
      <c r="C1346" s="652">
        <v>63173</v>
      </c>
      <c r="D1346" s="652" t="s">
        <v>1302</v>
      </c>
      <c r="E1346" s="652">
        <v>17.3</v>
      </c>
      <c r="F1346" s="652" t="s">
        <v>1303</v>
      </c>
      <c r="H1346" s="10"/>
    </row>
    <row r="1347" spans="1:8" ht="15" x14ac:dyDescent="0.25">
      <c r="A1347" s="654">
        <v>48113014501</v>
      </c>
      <c r="B1347" s="655" t="s">
        <v>1368</v>
      </c>
      <c r="C1347" s="655">
        <v>62321</v>
      </c>
      <c r="D1347" s="655" t="s">
        <v>1310</v>
      </c>
      <c r="E1347" s="655">
        <v>6.1</v>
      </c>
      <c r="F1347" s="655" t="s">
        <v>1303</v>
      </c>
      <c r="H1347" s="10"/>
    </row>
    <row r="1348" spans="1:8" ht="15" x14ac:dyDescent="0.25">
      <c r="A1348" s="651">
        <v>48113014502</v>
      </c>
      <c r="B1348" s="652" t="s">
        <v>1368</v>
      </c>
      <c r="C1348" s="652">
        <v>49764</v>
      </c>
      <c r="D1348" s="652" t="s">
        <v>1310</v>
      </c>
      <c r="E1348" s="652">
        <v>18.899999999999999</v>
      </c>
      <c r="F1348" s="652" t="s">
        <v>1303</v>
      </c>
      <c r="H1348" s="10"/>
    </row>
    <row r="1349" spans="1:8" ht="15" x14ac:dyDescent="0.25">
      <c r="A1349" s="654">
        <v>48113014601</v>
      </c>
      <c r="B1349" s="655" t="s">
        <v>1368</v>
      </c>
      <c r="C1349" s="655">
        <v>53333</v>
      </c>
      <c r="D1349" s="655" t="s">
        <v>1310</v>
      </c>
      <c r="E1349" s="655">
        <v>16.7</v>
      </c>
      <c r="F1349" s="655" t="s">
        <v>1303</v>
      </c>
      <c r="H1349" s="10"/>
    </row>
    <row r="1350" spans="1:8" ht="15" x14ac:dyDescent="0.25">
      <c r="A1350" s="651">
        <v>48113014602</v>
      </c>
      <c r="B1350" s="652" t="s">
        <v>1368</v>
      </c>
      <c r="C1350" s="652">
        <v>39583</v>
      </c>
      <c r="D1350" s="652" t="s">
        <v>1309</v>
      </c>
      <c r="E1350" s="652">
        <v>22.2</v>
      </c>
      <c r="F1350" s="652" t="s">
        <v>1307</v>
      </c>
      <c r="H1350" s="10"/>
    </row>
    <row r="1351" spans="1:8" ht="15" x14ac:dyDescent="0.25">
      <c r="A1351" s="654">
        <v>48113014603</v>
      </c>
      <c r="B1351" s="655" t="s">
        <v>1368</v>
      </c>
      <c r="C1351" s="655">
        <v>44074</v>
      </c>
      <c r="D1351" s="655" t="s">
        <v>1309</v>
      </c>
      <c r="E1351" s="655">
        <v>18</v>
      </c>
      <c r="F1351" s="655" t="s">
        <v>1303</v>
      </c>
      <c r="H1351" s="10"/>
    </row>
    <row r="1352" spans="1:8" ht="15" x14ac:dyDescent="0.25">
      <c r="A1352" s="651">
        <v>48113014701</v>
      </c>
      <c r="B1352" s="652" t="s">
        <v>1368</v>
      </c>
      <c r="C1352" s="652">
        <v>41804</v>
      </c>
      <c r="D1352" s="652" t="s">
        <v>1309</v>
      </c>
      <c r="E1352" s="652">
        <v>19.3</v>
      </c>
      <c r="F1352" s="652" t="s">
        <v>1303</v>
      </c>
      <c r="H1352" s="10"/>
    </row>
    <row r="1353" spans="1:8" ht="15" x14ac:dyDescent="0.25">
      <c r="A1353" s="654">
        <v>48113014702</v>
      </c>
      <c r="B1353" s="655" t="s">
        <v>1368</v>
      </c>
      <c r="C1353" s="655">
        <v>46058</v>
      </c>
      <c r="D1353" s="655" t="s">
        <v>1310</v>
      </c>
      <c r="E1353" s="655">
        <v>17.5</v>
      </c>
      <c r="F1353" s="655" t="s">
        <v>1303</v>
      </c>
      <c r="H1353" s="10"/>
    </row>
    <row r="1354" spans="1:8" ht="15" x14ac:dyDescent="0.25">
      <c r="A1354" s="651">
        <v>48113014703</v>
      </c>
      <c r="B1354" s="652" t="s">
        <v>1368</v>
      </c>
      <c r="C1354" s="652">
        <v>39830</v>
      </c>
      <c r="D1354" s="652" t="s">
        <v>1309</v>
      </c>
      <c r="E1354" s="652">
        <v>22.5</v>
      </c>
      <c r="F1354" s="652" t="s">
        <v>1307</v>
      </c>
      <c r="H1354" s="10"/>
    </row>
    <row r="1355" spans="1:8" ht="15" x14ac:dyDescent="0.25">
      <c r="A1355" s="654">
        <v>48113014901</v>
      </c>
      <c r="B1355" s="655" t="s">
        <v>1368</v>
      </c>
      <c r="C1355" s="655">
        <v>42356</v>
      </c>
      <c r="D1355" s="655" t="s">
        <v>1309</v>
      </c>
      <c r="E1355" s="655">
        <v>19.3</v>
      </c>
      <c r="F1355" s="655" t="s">
        <v>1303</v>
      </c>
      <c r="H1355" s="10"/>
    </row>
    <row r="1356" spans="1:8" ht="15" x14ac:dyDescent="0.25">
      <c r="A1356" s="651">
        <v>48113014902</v>
      </c>
      <c r="B1356" s="652" t="s">
        <v>1368</v>
      </c>
      <c r="C1356" s="652">
        <v>48147</v>
      </c>
      <c r="D1356" s="652" t="s">
        <v>1310</v>
      </c>
      <c r="E1356" s="652">
        <v>14.6</v>
      </c>
      <c r="F1356" s="652" t="s">
        <v>1303</v>
      </c>
      <c r="H1356" s="10"/>
    </row>
    <row r="1357" spans="1:8" ht="15" x14ac:dyDescent="0.25">
      <c r="A1357" s="654">
        <v>48113015000</v>
      </c>
      <c r="B1357" s="655" t="s">
        <v>1368</v>
      </c>
      <c r="C1357" s="655">
        <v>47401</v>
      </c>
      <c r="D1357" s="655" t="s">
        <v>1310</v>
      </c>
      <c r="E1357" s="655">
        <v>15.8</v>
      </c>
      <c r="F1357" s="655" t="s">
        <v>1303</v>
      </c>
      <c r="H1357" s="10"/>
    </row>
    <row r="1358" spans="1:8" ht="15" x14ac:dyDescent="0.25">
      <c r="A1358" s="651">
        <v>48113015100</v>
      </c>
      <c r="B1358" s="652" t="s">
        <v>1368</v>
      </c>
      <c r="C1358" s="652">
        <v>57565</v>
      </c>
      <c r="D1358" s="652" t="s">
        <v>1310</v>
      </c>
      <c r="E1358" s="652">
        <v>15</v>
      </c>
      <c r="F1358" s="652" t="s">
        <v>1303</v>
      </c>
      <c r="H1358" s="10"/>
    </row>
    <row r="1359" spans="1:8" ht="15" x14ac:dyDescent="0.25">
      <c r="A1359" s="654">
        <v>48113015202</v>
      </c>
      <c r="B1359" s="655" t="s">
        <v>1368</v>
      </c>
      <c r="C1359" s="655">
        <v>35208</v>
      </c>
      <c r="D1359" s="655" t="s">
        <v>1309</v>
      </c>
      <c r="E1359" s="655">
        <v>35.1</v>
      </c>
      <c r="F1359" s="655" t="s">
        <v>1307</v>
      </c>
      <c r="H1359" s="10"/>
    </row>
    <row r="1360" spans="1:8" ht="15" x14ac:dyDescent="0.25">
      <c r="A1360" s="651">
        <v>48113015204</v>
      </c>
      <c r="B1360" s="652" t="s">
        <v>1368</v>
      </c>
      <c r="C1360" s="652">
        <v>74856</v>
      </c>
      <c r="D1360" s="652" t="s">
        <v>1302</v>
      </c>
      <c r="E1360" s="652">
        <v>9</v>
      </c>
      <c r="F1360" s="652" t="s">
        <v>1303</v>
      </c>
      <c r="H1360" s="10"/>
    </row>
    <row r="1361" spans="1:8" ht="15" x14ac:dyDescent="0.25">
      <c r="A1361" s="654">
        <v>48113015205</v>
      </c>
      <c r="B1361" s="655" t="s">
        <v>1368</v>
      </c>
      <c r="C1361" s="655">
        <v>42941</v>
      </c>
      <c r="D1361" s="655" t="s">
        <v>1309</v>
      </c>
      <c r="E1361" s="655">
        <v>26.1</v>
      </c>
      <c r="F1361" s="655" t="s">
        <v>1307</v>
      </c>
      <c r="H1361" s="10"/>
    </row>
    <row r="1362" spans="1:8" ht="15" x14ac:dyDescent="0.25">
      <c r="A1362" s="651">
        <v>48113015206</v>
      </c>
      <c r="B1362" s="652" t="s">
        <v>1368</v>
      </c>
      <c r="C1362" s="652">
        <v>53875</v>
      </c>
      <c r="D1362" s="652" t="s">
        <v>1310</v>
      </c>
      <c r="E1362" s="652">
        <v>10.7</v>
      </c>
      <c r="F1362" s="652" t="s">
        <v>1303</v>
      </c>
      <c r="H1362" s="10"/>
    </row>
    <row r="1363" spans="1:8" ht="15" x14ac:dyDescent="0.25">
      <c r="A1363" s="654">
        <v>48113015303</v>
      </c>
      <c r="B1363" s="655" t="s">
        <v>1368</v>
      </c>
      <c r="C1363" s="655">
        <v>48589</v>
      </c>
      <c r="D1363" s="655" t="s">
        <v>1310</v>
      </c>
      <c r="E1363" s="655">
        <v>24</v>
      </c>
      <c r="F1363" s="655" t="s">
        <v>1307</v>
      </c>
      <c r="H1363" s="10"/>
    </row>
    <row r="1364" spans="1:8" ht="15" x14ac:dyDescent="0.25">
      <c r="A1364" s="651">
        <v>48113015304</v>
      </c>
      <c r="B1364" s="652" t="s">
        <v>1368</v>
      </c>
      <c r="C1364" s="652">
        <v>51789</v>
      </c>
      <c r="D1364" s="652" t="s">
        <v>1310</v>
      </c>
      <c r="E1364" s="652">
        <v>15.5</v>
      </c>
      <c r="F1364" s="652" t="s">
        <v>1303</v>
      </c>
      <c r="H1364" s="10"/>
    </row>
    <row r="1365" spans="1:8" ht="15" x14ac:dyDescent="0.25">
      <c r="A1365" s="654">
        <v>48113015305</v>
      </c>
      <c r="B1365" s="655" t="s">
        <v>1368</v>
      </c>
      <c r="C1365" s="655">
        <v>49894</v>
      </c>
      <c r="D1365" s="655" t="s">
        <v>1310</v>
      </c>
      <c r="E1365" s="655">
        <v>16</v>
      </c>
      <c r="F1365" s="655" t="s">
        <v>1303</v>
      </c>
      <c r="H1365" s="10"/>
    </row>
    <row r="1366" spans="1:8" ht="15" x14ac:dyDescent="0.25">
      <c r="A1366" s="651">
        <v>48113015306</v>
      </c>
      <c r="B1366" s="652" t="s">
        <v>1368</v>
      </c>
      <c r="C1366" s="652">
        <v>70360</v>
      </c>
      <c r="D1366" s="652" t="s">
        <v>1302</v>
      </c>
      <c r="E1366" s="652">
        <v>13.2</v>
      </c>
      <c r="F1366" s="652" t="s">
        <v>1303</v>
      </c>
      <c r="H1366" s="10"/>
    </row>
    <row r="1367" spans="1:8" ht="15" x14ac:dyDescent="0.25">
      <c r="A1367" s="654">
        <v>48113015401</v>
      </c>
      <c r="B1367" s="655" t="s">
        <v>1368</v>
      </c>
      <c r="C1367" s="655">
        <v>72500</v>
      </c>
      <c r="D1367" s="655" t="s">
        <v>1302</v>
      </c>
      <c r="E1367" s="655">
        <v>6.4</v>
      </c>
      <c r="F1367" s="655" t="s">
        <v>1303</v>
      </c>
      <c r="H1367" s="10"/>
    </row>
    <row r="1368" spans="1:8" ht="15" x14ac:dyDescent="0.25">
      <c r="A1368" s="651">
        <v>48113015403</v>
      </c>
      <c r="B1368" s="652" t="s">
        <v>1368</v>
      </c>
      <c r="C1368" s="652">
        <v>52305</v>
      </c>
      <c r="D1368" s="652" t="s">
        <v>1310</v>
      </c>
      <c r="E1368" s="652">
        <v>23.7</v>
      </c>
      <c r="F1368" s="652" t="s">
        <v>1307</v>
      </c>
      <c r="H1368" s="10"/>
    </row>
    <row r="1369" spans="1:8" ht="15" x14ac:dyDescent="0.25">
      <c r="A1369" s="654">
        <v>48113015404</v>
      </c>
      <c r="B1369" s="655" t="s">
        <v>1368</v>
      </c>
      <c r="C1369" s="655">
        <v>40357</v>
      </c>
      <c r="D1369" s="655" t="s">
        <v>1309</v>
      </c>
      <c r="E1369" s="655">
        <v>28.8</v>
      </c>
      <c r="F1369" s="655" t="s">
        <v>1307</v>
      </c>
      <c r="H1369" s="10"/>
    </row>
    <row r="1370" spans="1:8" ht="15" x14ac:dyDescent="0.25">
      <c r="A1370" s="651">
        <v>48113015500</v>
      </c>
      <c r="B1370" s="652" t="s">
        <v>1368</v>
      </c>
      <c r="C1370" s="652">
        <v>58271</v>
      </c>
      <c r="D1370" s="652" t="s">
        <v>1310</v>
      </c>
      <c r="E1370" s="652">
        <v>15.1</v>
      </c>
      <c r="F1370" s="652" t="s">
        <v>1303</v>
      </c>
      <c r="H1370" s="10"/>
    </row>
    <row r="1371" spans="1:8" ht="15" x14ac:dyDescent="0.25">
      <c r="A1371" s="654">
        <v>48113015600</v>
      </c>
      <c r="B1371" s="655" t="s">
        <v>1368</v>
      </c>
      <c r="C1371" s="655">
        <v>40661</v>
      </c>
      <c r="D1371" s="655" t="s">
        <v>1309</v>
      </c>
      <c r="E1371" s="655">
        <v>21.3</v>
      </c>
      <c r="F1371" s="655" t="s">
        <v>1307</v>
      </c>
      <c r="H1371" s="10"/>
    </row>
    <row r="1372" spans="1:8" ht="15" x14ac:dyDescent="0.25">
      <c r="A1372" s="651">
        <v>48113015700</v>
      </c>
      <c r="B1372" s="652" t="s">
        <v>1368</v>
      </c>
      <c r="C1372" s="652">
        <v>48454</v>
      </c>
      <c r="D1372" s="652" t="s">
        <v>1310</v>
      </c>
      <c r="E1372" s="652">
        <v>24.9</v>
      </c>
      <c r="F1372" s="652" t="s">
        <v>1307</v>
      </c>
      <c r="H1372" s="10"/>
    </row>
    <row r="1373" spans="1:8" ht="15" x14ac:dyDescent="0.25">
      <c r="A1373" s="654">
        <v>48113015800</v>
      </c>
      <c r="B1373" s="655" t="s">
        <v>1368</v>
      </c>
      <c r="C1373" s="655">
        <v>48429</v>
      </c>
      <c r="D1373" s="655" t="s">
        <v>1310</v>
      </c>
      <c r="E1373" s="655">
        <v>11.3</v>
      </c>
      <c r="F1373" s="655" t="s">
        <v>1303</v>
      </c>
      <c r="H1373" s="10"/>
    </row>
    <row r="1374" spans="1:8" ht="15" x14ac:dyDescent="0.25">
      <c r="A1374" s="651">
        <v>48113015900</v>
      </c>
      <c r="B1374" s="652" t="s">
        <v>1368</v>
      </c>
      <c r="C1374" s="652">
        <v>32885</v>
      </c>
      <c r="D1374" s="652" t="s">
        <v>1309</v>
      </c>
      <c r="E1374" s="652">
        <v>25.4</v>
      </c>
      <c r="F1374" s="652" t="s">
        <v>1307</v>
      </c>
      <c r="H1374" s="10"/>
    </row>
    <row r="1375" spans="1:8" ht="15" x14ac:dyDescent="0.25">
      <c r="A1375" s="654">
        <v>48113016001</v>
      </c>
      <c r="B1375" s="655" t="s">
        <v>1368</v>
      </c>
      <c r="C1375" s="655">
        <v>35853</v>
      </c>
      <c r="D1375" s="655" t="s">
        <v>1309</v>
      </c>
      <c r="E1375" s="655">
        <v>35</v>
      </c>
      <c r="F1375" s="655" t="s">
        <v>1307</v>
      </c>
      <c r="H1375" s="10"/>
    </row>
    <row r="1376" spans="1:8" ht="15" x14ac:dyDescent="0.25">
      <c r="A1376" s="651">
        <v>48113016002</v>
      </c>
      <c r="B1376" s="652" t="s">
        <v>1368</v>
      </c>
      <c r="C1376" s="652">
        <v>37159</v>
      </c>
      <c r="D1376" s="652" t="s">
        <v>1309</v>
      </c>
      <c r="E1376" s="652">
        <v>28</v>
      </c>
      <c r="F1376" s="652" t="s">
        <v>1307</v>
      </c>
      <c r="H1376" s="10"/>
    </row>
    <row r="1377" spans="1:8" ht="15" x14ac:dyDescent="0.25">
      <c r="A1377" s="654">
        <v>48113016100</v>
      </c>
      <c r="B1377" s="655" t="s">
        <v>1368</v>
      </c>
      <c r="C1377" s="655">
        <v>37774</v>
      </c>
      <c r="D1377" s="655" t="s">
        <v>1309</v>
      </c>
      <c r="E1377" s="655">
        <v>12</v>
      </c>
      <c r="F1377" s="655" t="s">
        <v>1303</v>
      </c>
      <c r="H1377" s="10"/>
    </row>
    <row r="1378" spans="1:8" ht="15" x14ac:dyDescent="0.25">
      <c r="A1378" s="651">
        <v>48113016201</v>
      </c>
      <c r="B1378" s="652" t="s">
        <v>1368</v>
      </c>
      <c r="C1378" s="652">
        <v>57353</v>
      </c>
      <c r="D1378" s="652" t="s">
        <v>1310</v>
      </c>
      <c r="E1378" s="652">
        <v>8.9</v>
      </c>
      <c r="F1378" s="652" t="s">
        <v>1303</v>
      </c>
      <c r="H1378" s="10"/>
    </row>
    <row r="1379" spans="1:8" ht="15" x14ac:dyDescent="0.25">
      <c r="A1379" s="654">
        <v>48113016202</v>
      </c>
      <c r="B1379" s="655" t="s">
        <v>1368</v>
      </c>
      <c r="C1379" s="655">
        <v>43819</v>
      </c>
      <c r="D1379" s="655" t="s">
        <v>1309</v>
      </c>
      <c r="E1379" s="655">
        <v>14.2</v>
      </c>
      <c r="F1379" s="655" t="s">
        <v>1303</v>
      </c>
      <c r="H1379" s="10"/>
    </row>
    <row r="1380" spans="1:8" ht="15" x14ac:dyDescent="0.25">
      <c r="A1380" s="651">
        <v>48113016301</v>
      </c>
      <c r="B1380" s="652" t="s">
        <v>1368</v>
      </c>
      <c r="C1380" s="652">
        <v>63083</v>
      </c>
      <c r="D1380" s="652" t="s">
        <v>1302</v>
      </c>
      <c r="E1380" s="652">
        <v>11.7</v>
      </c>
      <c r="F1380" s="652" t="s">
        <v>1303</v>
      </c>
      <c r="H1380" s="10"/>
    </row>
    <row r="1381" spans="1:8" ht="15" x14ac:dyDescent="0.25">
      <c r="A1381" s="654">
        <v>48113016302</v>
      </c>
      <c r="B1381" s="655" t="s">
        <v>1368</v>
      </c>
      <c r="C1381" s="655">
        <v>48702</v>
      </c>
      <c r="D1381" s="655" t="s">
        <v>1310</v>
      </c>
      <c r="E1381" s="655">
        <v>24.1</v>
      </c>
      <c r="F1381" s="655" t="s">
        <v>1307</v>
      </c>
      <c r="H1381" s="10"/>
    </row>
    <row r="1382" spans="1:8" ht="15" x14ac:dyDescent="0.25">
      <c r="A1382" s="651">
        <v>48113016401</v>
      </c>
      <c r="B1382" s="652" t="s">
        <v>1368</v>
      </c>
      <c r="C1382" s="652">
        <v>69718</v>
      </c>
      <c r="D1382" s="652" t="s">
        <v>1302</v>
      </c>
      <c r="E1382" s="652">
        <v>7.3</v>
      </c>
      <c r="F1382" s="652" t="s">
        <v>1303</v>
      </c>
      <c r="H1382" s="10"/>
    </row>
    <row r="1383" spans="1:8" ht="15" x14ac:dyDescent="0.25">
      <c r="A1383" s="654">
        <v>48113016406</v>
      </c>
      <c r="B1383" s="655" t="s">
        <v>1368</v>
      </c>
      <c r="C1383" s="655">
        <v>49681</v>
      </c>
      <c r="D1383" s="655" t="s">
        <v>1310</v>
      </c>
      <c r="E1383" s="655">
        <v>20.3</v>
      </c>
      <c r="F1383" s="655" t="s">
        <v>1307</v>
      </c>
      <c r="H1383" s="10"/>
    </row>
    <row r="1384" spans="1:8" ht="15" x14ac:dyDescent="0.25">
      <c r="A1384" s="651">
        <v>48113016407</v>
      </c>
      <c r="B1384" s="652" t="s">
        <v>1368</v>
      </c>
      <c r="C1384" s="652">
        <v>59605</v>
      </c>
      <c r="D1384" s="652" t="s">
        <v>1310</v>
      </c>
      <c r="E1384" s="652">
        <v>12.5</v>
      </c>
      <c r="F1384" s="652" t="s">
        <v>1303</v>
      </c>
      <c r="H1384" s="10"/>
    </row>
    <row r="1385" spans="1:8" ht="15" x14ac:dyDescent="0.25">
      <c r="A1385" s="654">
        <v>48113016408</v>
      </c>
      <c r="B1385" s="655" t="s">
        <v>1368</v>
      </c>
      <c r="C1385" s="655">
        <v>67290</v>
      </c>
      <c r="D1385" s="655" t="s">
        <v>1302</v>
      </c>
      <c r="E1385" s="655">
        <v>7.6</v>
      </c>
      <c r="F1385" s="655" t="s">
        <v>1303</v>
      </c>
      <c r="H1385" s="10"/>
    </row>
    <row r="1386" spans="1:8" ht="15" x14ac:dyDescent="0.25">
      <c r="A1386" s="651">
        <v>48113016409</v>
      </c>
      <c r="B1386" s="652" t="s">
        <v>1368</v>
      </c>
      <c r="C1386" s="652">
        <v>95703</v>
      </c>
      <c r="D1386" s="652" t="s">
        <v>1306</v>
      </c>
      <c r="E1386" s="652">
        <v>6.5</v>
      </c>
      <c r="F1386" s="652" t="s">
        <v>1303</v>
      </c>
      <c r="H1386" s="10"/>
    </row>
    <row r="1387" spans="1:8" ht="15" x14ac:dyDescent="0.25">
      <c r="A1387" s="654">
        <v>48113016410</v>
      </c>
      <c r="B1387" s="655" t="s">
        <v>1368</v>
      </c>
      <c r="C1387" s="655">
        <v>91987</v>
      </c>
      <c r="D1387" s="655" t="s">
        <v>1306</v>
      </c>
      <c r="E1387" s="655">
        <v>11.5</v>
      </c>
      <c r="F1387" s="655" t="s">
        <v>1303</v>
      </c>
      <c r="H1387" s="10"/>
    </row>
    <row r="1388" spans="1:8" ht="15" x14ac:dyDescent="0.25">
      <c r="A1388" s="651">
        <v>48113016411</v>
      </c>
      <c r="B1388" s="652" t="s">
        <v>1368</v>
      </c>
      <c r="C1388" s="652">
        <v>78385</v>
      </c>
      <c r="D1388" s="652" t="s">
        <v>1302</v>
      </c>
      <c r="E1388" s="652">
        <v>8</v>
      </c>
      <c r="F1388" s="652" t="s">
        <v>1303</v>
      </c>
      <c r="H1388" s="10"/>
    </row>
    <row r="1389" spans="1:8" ht="15" x14ac:dyDescent="0.25">
      <c r="A1389" s="654">
        <v>48113016412</v>
      </c>
      <c r="B1389" s="655" t="s">
        <v>1368</v>
      </c>
      <c r="C1389" s="655">
        <v>113750</v>
      </c>
      <c r="D1389" s="655" t="s">
        <v>1306</v>
      </c>
      <c r="E1389" s="655">
        <v>2.1</v>
      </c>
      <c r="F1389" s="655" t="s">
        <v>1303</v>
      </c>
      <c r="H1389" s="10"/>
    </row>
    <row r="1390" spans="1:8" ht="15" x14ac:dyDescent="0.25">
      <c r="A1390" s="651">
        <v>48113016413</v>
      </c>
      <c r="B1390" s="652" t="s">
        <v>1368</v>
      </c>
      <c r="C1390" s="652">
        <v>83962</v>
      </c>
      <c r="D1390" s="652" t="s">
        <v>1302</v>
      </c>
      <c r="E1390" s="652">
        <v>10.1</v>
      </c>
      <c r="F1390" s="652" t="s">
        <v>1303</v>
      </c>
      <c r="H1390" s="10"/>
    </row>
    <row r="1391" spans="1:8" ht="15" x14ac:dyDescent="0.25">
      <c r="A1391" s="654">
        <v>48113016502</v>
      </c>
      <c r="B1391" s="655" t="s">
        <v>1368</v>
      </c>
      <c r="C1391" s="655">
        <v>42471</v>
      </c>
      <c r="D1391" s="655" t="s">
        <v>1309</v>
      </c>
      <c r="E1391" s="655">
        <v>28.1</v>
      </c>
      <c r="F1391" s="655" t="s">
        <v>1307</v>
      </c>
      <c r="H1391" s="10"/>
    </row>
    <row r="1392" spans="1:8" ht="15" x14ac:dyDescent="0.25">
      <c r="A1392" s="651">
        <v>48113016509</v>
      </c>
      <c r="B1392" s="652" t="s">
        <v>1368</v>
      </c>
      <c r="C1392" s="652">
        <v>70652</v>
      </c>
      <c r="D1392" s="652" t="s">
        <v>1302</v>
      </c>
      <c r="E1392" s="652">
        <v>6.8</v>
      </c>
      <c r="F1392" s="652" t="s">
        <v>1303</v>
      </c>
      <c r="H1392" s="10"/>
    </row>
    <row r="1393" spans="1:8" ht="15" x14ac:dyDescent="0.25">
      <c r="A1393" s="654">
        <v>48113016510</v>
      </c>
      <c r="B1393" s="655" t="s">
        <v>1368</v>
      </c>
      <c r="C1393" s="655">
        <v>52133</v>
      </c>
      <c r="D1393" s="655" t="s">
        <v>1310</v>
      </c>
      <c r="E1393" s="655">
        <v>13.3</v>
      </c>
      <c r="F1393" s="655" t="s">
        <v>1303</v>
      </c>
      <c r="H1393" s="10"/>
    </row>
    <row r="1394" spans="1:8" ht="15" x14ac:dyDescent="0.25">
      <c r="A1394" s="651">
        <v>48113016511</v>
      </c>
      <c r="B1394" s="652" t="s">
        <v>1368</v>
      </c>
      <c r="C1394" s="652">
        <v>49280</v>
      </c>
      <c r="D1394" s="652" t="s">
        <v>1310</v>
      </c>
      <c r="E1394" s="652">
        <v>19.100000000000001</v>
      </c>
      <c r="F1394" s="652" t="s">
        <v>1303</v>
      </c>
      <c r="H1394" s="10"/>
    </row>
    <row r="1395" spans="1:8" ht="15" x14ac:dyDescent="0.25">
      <c r="A1395" s="654">
        <v>48113016513</v>
      </c>
      <c r="B1395" s="655" t="s">
        <v>1368</v>
      </c>
      <c r="C1395" s="655">
        <v>86214</v>
      </c>
      <c r="D1395" s="655" t="s">
        <v>1302</v>
      </c>
      <c r="E1395" s="655">
        <v>7</v>
      </c>
      <c r="F1395" s="655" t="s">
        <v>1303</v>
      </c>
      <c r="H1395" s="10"/>
    </row>
    <row r="1396" spans="1:8" ht="15" x14ac:dyDescent="0.25">
      <c r="A1396" s="651">
        <v>48113016514</v>
      </c>
      <c r="B1396" s="652" t="s">
        <v>1368</v>
      </c>
      <c r="C1396" s="652">
        <v>68993</v>
      </c>
      <c r="D1396" s="652" t="s">
        <v>1302</v>
      </c>
      <c r="E1396" s="652">
        <v>6.3</v>
      </c>
      <c r="F1396" s="652" t="s">
        <v>1303</v>
      </c>
      <c r="H1396" s="10"/>
    </row>
    <row r="1397" spans="1:8" ht="15" x14ac:dyDescent="0.25">
      <c r="A1397" s="654">
        <v>48113016516</v>
      </c>
      <c r="B1397" s="655" t="s">
        <v>1368</v>
      </c>
      <c r="C1397" s="655">
        <v>47031</v>
      </c>
      <c r="D1397" s="655" t="s">
        <v>1310</v>
      </c>
      <c r="E1397" s="655">
        <v>19.399999999999999</v>
      </c>
      <c r="F1397" s="655" t="s">
        <v>1303</v>
      </c>
      <c r="H1397" s="10"/>
    </row>
    <row r="1398" spans="1:8" ht="15" x14ac:dyDescent="0.25">
      <c r="A1398" s="651">
        <v>48113016517</v>
      </c>
      <c r="B1398" s="652" t="s">
        <v>1368</v>
      </c>
      <c r="C1398" s="652">
        <v>55618</v>
      </c>
      <c r="D1398" s="652" t="s">
        <v>1310</v>
      </c>
      <c r="E1398" s="652">
        <v>16.899999999999999</v>
      </c>
      <c r="F1398" s="652" t="s">
        <v>1303</v>
      </c>
      <c r="H1398" s="10"/>
    </row>
    <row r="1399" spans="1:8" ht="15" x14ac:dyDescent="0.25">
      <c r="A1399" s="654">
        <v>48113016518</v>
      </c>
      <c r="B1399" s="655" t="s">
        <v>1368</v>
      </c>
      <c r="C1399" s="655">
        <v>42702</v>
      </c>
      <c r="D1399" s="655" t="s">
        <v>1309</v>
      </c>
      <c r="E1399" s="655">
        <v>14.8</v>
      </c>
      <c r="F1399" s="655" t="s">
        <v>1303</v>
      </c>
      <c r="H1399" s="10"/>
    </row>
    <row r="1400" spans="1:8" ht="15" x14ac:dyDescent="0.25">
      <c r="A1400" s="651">
        <v>48113016519</v>
      </c>
      <c r="B1400" s="652" t="s">
        <v>1368</v>
      </c>
      <c r="C1400" s="652">
        <v>74539</v>
      </c>
      <c r="D1400" s="652" t="s">
        <v>1302</v>
      </c>
      <c r="E1400" s="652">
        <v>7.8</v>
      </c>
      <c r="F1400" s="652" t="s">
        <v>1303</v>
      </c>
      <c r="H1400" s="10"/>
    </row>
    <row r="1401" spans="1:8" ht="15" x14ac:dyDescent="0.25">
      <c r="A1401" s="654">
        <v>48113016520</v>
      </c>
      <c r="B1401" s="655" t="s">
        <v>1368</v>
      </c>
      <c r="C1401" s="655">
        <v>43684</v>
      </c>
      <c r="D1401" s="655" t="s">
        <v>1309</v>
      </c>
      <c r="E1401" s="655">
        <v>19.600000000000001</v>
      </c>
      <c r="F1401" s="655" t="s">
        <v>1303</v>
      </c>
      <c r="H1401" s="10"/>
    </row>
    <row r="1402" spans="1:8" ht="15" x14ac:dyDescent="0.25">
      <c r="A1402" s="651">
        <v>48113016521</v>
      </c>
      <c r="B1402" s="652" t="s">
        <v>1368</v>
      </c>
      <c r="C1402" s="652">
        <v>60192</v>
      </c>
      <c r="D1402" s="652" t="s">
        <v>1310</v>
      </c>
      <c r="E1402" s="652">
        <v>14.2</v>
      </c>
      <c r="F1402" s="652" t="s">
        <v>1303</v>
      </c>
      <c r="H1402" s="10"/>
    </row>
    <row r="1403" spans="1:8" ht="15" x14ac:dyDescent="0.25">
      <c r="A1403" s="654">
        <v>48113016522</v>
      </c>
      <c r="B1403" s="655" t="s">
        <v>1368</v>
      </c>
      <c r="C1403" s="655">
        <v>62830</v>
      </c>
      <c r="D1403" s="655" t="s">
        <v>1310</v>
      </c>
      <c r="E1403" s="655">
        <v>16.8</v>
      </c>
      <c r="F1403" s="655" t="s">
        <v>1303</v>
      </c>
      <c r="H1403" s="10"/>
    </row>
    <row r="1404" spans="1:8" ht="15" x14ac:dyDescent="0.25">
      <c r="A1404" s="651">
        <v>48113016523</v>
      </c>
      <c r="B1404" s="652" t="s">
        <v>1368</v>
      </c>
      <c r="C1404" s="652">
        <v>96308</v>
      </c>
      <c r="D1404" s="652" t="s">
        <v>1306</v>
      </c>
      <c r="E1404" s="652">
        <v>6.5</v>
      </c>
      <c r="F1404" s="652" t="s">
        <v>1303</v>
      </c>
      <c r="H1404" s="10"/>
    </row>
    <row r="1405" spans="1:8" ht="15" x14ac:dyDescent="0.25">
      <c r="A1405" s="654">
        <v>48113016605</v>
      </c>
      <c r="B1405" s="655" t="s">
        <v>1368</v>
      </c>
      <c r="C1405" s="655">
        <v>22419</v>
      </c>
      <c r="D1405" s="655" t="s">
        <v>1309</v>
      </c>
      <c r="E1405" s="655">
        <v>39.1</v>
      </c>
      <c r="F1405" s="655" t="s">
        <v>1307</v>
      </c>
      <c r="H1405" s="10"/>
    </row>
    <row r="1406" spans="1:8" ht="15" x14ac:dyDescent="0.25">
      <c r="A1406" s="651">
        <v>48113016606</v>
      </c>
      <c r="B1406" s="652" t="s">
        <v>1368</v>
      </c>
      <c r="C1406" s="652">
        <v>50930</v>
      </c>
      <c r="D1406" s="652" t="s">
        <v>1310</v>
      </c>
      <c r="E1406" s="652">
        <v>13.2</v>
      </c>
      <c r="F1406" s="652" t="s">
        <v>1303</v>
      </c>
      <c r="H1406" s="10"/>
    </row>
    <row r="1407" spans="1:8" ht="15" x14ac:dyDescent="0.25">
      <c r="A1407" s="654">
        <v>48113016607</v>
      </c>
      <c r="B1407" s="655" t="s">
        <v>1368</v>
      </c>
      <c r="C1407" s="655">
        <v>25190</v>
      </c>
      <c r="D1407" s="655" t="s">
        <v>1309</v>
      </c>
      <c r="E1407" s="655">
        <v>35.5</v>
      </c>
      <c r="F1407" s="655" t="s">
        <v>1307</v>
      </c>
      <c r="H1407" s="10"/>
    </row>
    <row r="1408" spans="1:8" ht="15" x14ac:dyDescent="0.25">
      <c r="A1408" s="651">
        <v>48113016610</v>
      </c>
      <c r="B1408" s="652" t="s">
        <v>1368</v>
      </c>
      <c r="C1408" s="652">
        <v>44926</v>
      </c>
      <c r="D1408" s="652" t="s">
        <v>1309</v>
      </c>
      <c r="E1408" s="652">
        <v>17.5</v>
      </c>
      <c r="F1408" s="652" t="s">
        <v>1303</v>
      </c>
      <c r="H1408" s="10"/>
    </row>
    <row r="1409" spans="1:8" ht="15" x14ac:dyDescent="0.25">
      <c r="A1409" s="654">
        <v>48113016611</v>
      </c>
      <c r="B1409" s="655" t="s">
        <v>1368</v>
      </c>
      <c r="C1409" s="655">
        <v>72975</v>
      </c>
      <c r="D1409" s="655" t="s">
        <v>1302</v>
      </c>
      <c r="E1409" s="655">
        <v>13.2</v>
      </c>
      <c r="F1409" s="655" t="s">
        <v>1303</v>
      </c>
      <c r="H1409" s="10"/>
    </row>
    <row r="1410" spans="1:8" ht="15" x14ac:dyDescent="0.25">
      <c r="A1410" s="651">
        <v>48113016612</v>
      </c>
      <c r="B1410" s="652" t="s">
        <v>1368</v>
      </c>
      <c r="C1410" s="652">
        <v>96473</v>
      </c>
      <c r="D1410" s="652" t="s">
        <v>1306</v>
      </c>
      <c r="E1410" s="652">
        <v>8.1</v>
      </c>
      <c r="F1410" s="652" t="s">
        <v>1303</v>
      </c>
      <c r="H1410" s="10"/>
    </row>
    <row r="1411" spans="1:8" ht="15" x14ac:dyDescent="0.25">
      <c r="A1411" s="654">
        <v>48113016615</v>
      </c>
      <c r="B1411" s="655" t="s">
        <v>1368</v>
      </c>
      <c r="C1411" s="655">
        <v>74053</v>
      </c>
      <c r="D1411" s="655" t="s">
        <v>1302</v>
      </c>
      <c r="E1411" s="655">
        <v>7.3</v>
      </c>
      <c r="F1411" s="655" t="s">
        <v>1303</v>
      </c>
      <c r="H1411" s="10"/>
    </row>
    <row r="1412" spans="1:8" ht="15" x14ac:dyDescent="0.25">
      <c r="A1412" s="651">
        <v>48113016616</v>
      </c>
      <c r="B1412" s="652" t="s">
        <v>1368</v>
      </c>
      <c r="C1412" s="652">
        <v>71182</v>
      </c>
      <c r="D1412" s="652" t="s">
        <v>1302</v>
      </c>
      <c r="E1412" s="652">
        <v>14.4</v>
      </c>
      <c r="F1412" s="652" t="s">
        <v>1303</v>
      </c>
      <c r="H1412" s="10"/>
    </row>
    <row r="1413" spans="1:8" ht="15" x14ac:dyDescent="0.25">
      <c r="A1413" s="654">
        <v>48113016617</v>
      </c>
      <c r="B1413" s="655" t="s">
        <v>1368</v>
      </c>
      <c r="C1413" s="655">
        <v>105694</v>
      </c>
      <c r="D1413" s="655" t="s">
        <v>1306</v>
      </c>
      <c r="E1413" s="655">
        <v>2.6</v>
      </c>
      <c r="F1413" s="655" t="s">
        <v>1303</v>
      </c>
      <c r="H1413" s="10"/>
    </row>
    <row r="1414" spans="1:8" ht="15" x14ac:dyDescent="0.25">
      <c r="A1414" s="651">
        <v>48113016618</v>
      </c>
      <c r="B1414" s="652" t="s">
        <v>1368</v>
      </c>
      <c r="C1414" s="652">
        <v>68562</v>
      </c>
      <c r="D1414" s="652" t="s">
        <v>1302</v>
      </c>
      <c r="E1414" s="652">
        <v>7.1</v>
      </c>
      <c r="F1414" s="652" t="s">
        <v>1303</v>
      </c>
      <c r="H1414" s="10"/>
    </row>
    <row r="1415" spans="1:8" ht="15" x14ac:dyDescent="0.25">
      <c r="A1415" s="654">
        <v>48113016619</v>
      </c>
      <c r="B1415" s="655" t="s">
        <v>1368</v>
      </c>
      <c r="C1415" s="655">
        <v>42575</v>
      </c>
      <c r="D1415" s="655" t="s">
        <v>1309</v>
      </c>
      <c r="E1415" s="655">
        <v>17.100000000000001</v>
      </c>
      <c r="F1415" s="655" t="s">
        <v>1303</v>
      </c>
      <c r="H1415" s="10"/>
    </row>
    <row r="1416" spans="1:8" ht="15" x14ac:dyDescent="0.25">
      <c r="A1416" s="651">
        <v>48113016620</v>
      </c>
      <c r="B1416" s="652" t="s">
        <v>1368</v>
      </c>
      <c r="C1416" s="652">
        <v>84357</v>
      </c>
      <c r="D1416" s="652" t="s">
        <v>1302</v>
      </c>
      <c r="E1416" s="652">
        <v>15.9</v>
      </c>
      <c r="F1416" s="652" t="s">
        <v>1303</v>
      </c>
      <c r="H1416" s="10"/>
    </row>
    <row r="1417" spans="1:8" ht="15" x14ac:dyDescent="0.25">
      <c r="A1417" s="654">
        <v>48113016621</v>
      </c>
      <c r="B1417" s="655" t="s">
        <v>1368</v>
      </c>
      <c r="C1417" s="655">
        <v>59423</v>
      </c>
      <c r="D1417" s="655" t="s">
        <v>1310</v>
      </c>
      <c r="E1417" s="655">
        <v>21.6</v>
      </c>
      <c r="F1417" s="655" t="s">
        <v>1307</v>
      </c>
      <c r="H1417" s="10"/>
    </row>
    <row r="1418" spans="1:8" ht="15" x14ac:dyDescent="0.25">
      <c r="A1418" s="651">
        <v>48113016622</v>
      </c>
      <c r="B1418" s="652" t="s">
        <v>1368</v>
      </c>
      <c r="C1418" s="652">
        <v>63370</v>
      </c>
      <c r="D1418" s="652" t="s">
        <v>1302</v>
      </c>
      <c r="E1418" s="652">
        <v>18.5</v>
      </c>
      <c r="F1418" s="652" t="s">
        <v>1303</v>
      </c>
      <c r="H1418" s="10"/>
    </row>
    <row r="1419" spans="1:8" ht="15" x14ac:dyDescent="0.25">
      <c r="A1419" s="654">
        <v>48113016623</v>
      </c>
      <c r="B1419" s="655" t="s">
        <v>1368</v>
      </c>
      <c r="C1419" s="655">
        <v>69919</v>
      </c>
      <c r="D1419" s="655" t="s">
        <v>1302</v>
      </c>
      <c r="E1419" s="655">
        <v>8.9</v>
      </c>
      <c r="F1419" s="655" t="s">
        <v>1303</v>
      </c>
      <c r="H1419" s="10"/>
    </row>
    <row r="1420" spans="1:8" ht="15" x14ac:dyDescent="0.25">
      <c r="A1420" s="651">
        <v>48113016624</v>
      </c>
      <c r="B1420" s="652" t="s">
        <v>1368</v>
      </c>
      <c r="C1420" s="652">
        <v>71012</v>
      </c>
      <c r="D1420" s="652" t="s">
        <v>1302</v>
      </c>
      <c r="E1420" s="652">
        <v>2.8</v>
      </c>
      <c r="F1420" s="652" t="s">
        <v>1303</v>
      </c>
      <c r="H1420" s="10"/>
    </row>
    <row r="1421" spans="1:8" ht="15" x14ac:dyDescent="0.25">
      <c r="A1421" s="654">
        <v>48113016625</v>
      </c>
      <c r="B1421" s="655" t="s">
        <v>1368</v>
      </c>
      <c r="C1421" s="655">
        <v>77062</v>
      </c>
      <c r="D1421" s="655" t="s">
        <v>1302</v>
      </c>
      <c r="E1421" s="655">
        <v>9.8000000000000007</v>
      </c>
      <c r="F1421" s="655" t="s">
        <v>1303</v>
      </c>
      <c r="H1421" s="10"/>
    </row>
    <row r="1422" spans="1:8" ht="15" x14ac:dyDescent="0.25">
      <c r="A1422" s="651">
        <v>48113016626</v>
      </c>
      <c r="B1422" s="652" t="s">
        <v>1368</v>
      </c>
      <c r="C1422" s="652">
        <v>50429</v>
      </c>
      <c r="D1422" s="652" t="s">
        <v>1310</v>
      </c>
      <c r="E1422" s="652">
        <v>18.5</v>
      </c>
      <c r="F1422" s="652" t="s">
        <v>1303</v>
      </c>
      <c r="H1422" s="10"/>
    </row>
    <row r="1423" spans="1:8" ht="15" x14ac:dyDescent="0.25">
      <c r="A1423" s="654">
        <v>48113016701</v>
      </c>
      <c r="B1423" s="655" t="s">
        <v>1368</v>
      </c>
      <c r="C1423" s="655">
        <v>35758</v>
      </c>
      <c r="D1423" s="655" t="s">
        <v>1309</v>
      </c>
      <c r="E1423" s="655">
        <v>12.2</v>
      </c>
      <c r="F1423" s="655" t="s">
        <v>1303</v>
      </c>
      <c r="H1423" s="10"/>
    </row>
    <row r="1424" spans="1:8" ht="15" x14ac:dyDescent="0.25">
      <c r="A1424" s="651">
        <v>48113016703</v>
      </c>
      <c r="B1424" s="652" t="s">
        <v>1368</v>
      </c>
      <c r="C1424" s="652">
        <v>50565</v>
      </c>
      <c r="D1424" s="652" t="s">
        <v>1310</v>
      </c>
      <c r="E1424" s="652">
        <v>22.1</v>
      </c>
      <c r="F1424" s="652" t="s">
        <v>1307</v>
      </c>
      <c r="H1424" s="10"/>
    </row>
    <row r="1425" spans="1:8" ht="15" x14ac:dyDescent="0.25">
      <c r="A1425" s="654">
        <v>48113016704</v>
      </c>
      <c r="B1425" s="655" t="s">
        <v>1368</v>
      </c>
      <c r="C1425" s="655">
        <v>58302</v>
      </c>
      <c r="D1425" s="655" t="s">
        <v>1310</v>
      </c>
      <c r="E1425" s="655">
        <v>15.1</v>
      </c>
      <c r="F1425" s="655" t="s">
        <v>1303</v>
      </c>
      <c r="H1425" s="10"/>
    </row>
    <row r="1426" spans="1:8" ht="15" x14ac:dyDescent="0.25">
      <c r="A1426" s="651">
        <v>48113016705</v>
      </c>
      <c r="B1426" s="652" t="s">
        <v>1368</v>
      </c>
      <c r="C1426" s="652">
        <v>53060</v>
      </c>
      <c r="D1426" s="652" t="s">
        <v>1310</v>
      </c>
      <c r="E1426" s="652">
        <v>19.8</v>
      </c>
      <c r="F1426" s="652" t="s">
        <v>1303</v>
      </c>
      <c r="H1426" s="10"/>
    </row>
    <row r="1427" spans="1:8" ht="15" x14ac:dyDescent="0.25">
      <c r="A1427" s="654">
        <v>48113016802</v>
      </c>
      <c r="B1427" s="655" t="s">
        <v>1368</v>
      </c>
      <c r="C1427" s="655">
        <v>77668</v>
      </c>
      <c r="D1427" s="655" t="s">
        <v>1302</v>
      </c>
      <c r="E1427" s="655">
        <v>8.4</v>
      </c>
      <c r="F1427" s="655" t="s">
        <v>1303</v>
      </c>
      <c r="H1427" s="10"/>
    </row>
    <row r="1428" spans="1:8" ht="15" x14ac:dyDescent="0.25">
      <c r="A1428" s="651">
        <v>48113016803</v>
      </c>
      <c r="B1428" s="652" t="s">
        <v>1368</v>
      </c>
      <c r="C1428" s="652">
        <v>41604</v>
      </c>
      <c r="D1428" s="652" t="s">
        <v>1309</v>
      </c>
      <c r="E1428" s="652">
        <v>23.2</v>
      </c>
      <c r="F1428" s="652" t="s">
        <v>1307</v>
      </c>
      <c r="H1428" s="10"/>
    </row>
    <row r="1429" spans="1:8" ht="15" x14ac:dyDescent="0.25">
      <c r="A1429" s="654">
        <v>48113016804</v>
      </c>
      <c r="B1429" s="655" t="s">
        <v>1368</v>
      </c>
      <c r="C1429" s="655">
        <v>58867</v>
      </c>
      <c r="D1429" s="655" t="s">
        <v>1310</v>
      </c>
      <c r="E1429" s="655">
        <v>8.1999999999999993</v>
      </c>
      <c r="F1429" s="655" t="s">
        <v>1303</v>
      </c>
      <c r="H1429" s="10"/>
    </row>
    <row r="1430" spans="1:8" ht="15" x14ac:dyDescent="0.25">
      <c r="A1430" s="651">
        <v>48113016902</v>
      </c>
      <c r="B1430" s="652" t="s">
        <v>1368</v>
      </c>
      <c r="C1430" s="652">
        <v>38164</v>
      </c>
      <c r="D1430" s="652" t="s">
        <v>1309</v>
      </c>
      <c r="E1430" s="652">
        <v>29.4</v>
      </c>
      <c r="F1430" s="652" t="s">
        <v>1307</v>
      </c>
      <c r="H1430" s="10"/>
    </row>
    <row r="1431" spans="1:8" ht="15" x14ac:dyDescent="0.25">
      <c r="A1431" s="654">
        <v>48113016903</v>
      </c>
      <c r="B1431" s="655" t="s">
        <v>1368</v>
      </c>
      <c r="C1431" s="655">
        <v>46694</v>
      </c>
      <c r="D1431" s="655" t="s">
        <v>1310</v>
      </c>
      <c r="E1431" s="655">
        <v>26.6</v>
      </c>
      <c r="F1431" s="655" t="s">
        <v>1307</v>
      </c>
      <c r="H1431" s="10"/>
    </row>
    <row r="1432" spans="1:8" ht="15" x14ac:dyDescent="0.25">
      <c r="A1432" s="651">
        <v>48113017001</v>
      </c>
      <c r="B1432" s="652" t="s">
        <v>1368</v>
      </c>
      <c r="C1432" s="652">
        <v>46605</v>
      </c>
      <c r="D1432" s="652" t="s">
        <v>1310</v>
      </c>
      <c r="E1432" s="652">
        <v>20.9</v>
      </c>
      <c r="F1432" s="652" t="s">
        <v>1307</v>
      </c>
      <c r="H1432" s="10"/>
    </row>
    <row r="1433" spans="1:8" ht="15" x14ac:dyDescent="0.25">
      <c r="A1433" s="654">
        <v>48113017003</v>
      </c>
      <c r="B1433" s="655" t="s">
        <v>1368</v>
      </c>
      <c r="C1433" s="655">
        <v>46170</v>
      </c>
      <c r="D1433" s="655" t="s">
        <v>1310</v>
      </c>
      <c r="E1433" s="655">
        <v>17</v>
      </c>
      <c r="F1433" s="655" t="s">
        <v>1303</v>
      </c>
      <c r="H1433" s="10"/>
    </row>
    <row r="1434" spans="1:8" ht="15" x14ac:dyDescent="0.25">
      <c r="A1434" s="651">
        <v>48113017004</v>
      </c>
      <c r="B1434" s="652" t="s">
        <v>1368</v>
      </c>
      <c r="C1434" s="652">
        <v>37600</v>
      </c>
      <c r="D1434" s="652" t="s">
        <v>1309</v>
      </c>
      <c r="E1434" s="652">
        <v>26.6</v>
      </c>
      <c r="F1434" s="652" t="s">
        <v>1307</v>
      </c>
      <c r="H1434" s="10"/>
    </row>
    <row r="1435" spans="1:8" ht="15" x14ac:dyDescent="0.25">
      <c r="A1435" s="654">
        <v>48113017101</v>
      </c>
      <c r="B1435" s="655" t="s">
        <v>1368</v>
      </c>
      <c r="C1435" s="655">
        <v>57770</v>
      </c>
      <c r="D1435" s="655" t="s">
        <v>1310</v>
      </c>
      <c r="E1435" s="655">
        <v>16.2</v>
      </c>
      <c r="F1435" s="655" t="s">
        <v>1303</v>
      </c>
      <c r="H1435" s="10"/>
    </row>
    <row r="1436" spans="1:8" ht="15" x14ac:dyDescent="0.25">
      <c r="A1436" s="651">
        <v>48113017102</v>
      </c>
      <c r="B1436" s="652" t="s">
        <v>1368</v>
      </c>
      <c r="C1436" s="652">
        <v>43980</v>
      </c>
      <c r="D1436" s="652" t="s">
        <v>1309</v>
      </c>
      <c r="E1436" s="652">
        <v>22.1</v>
      </c>
      <c r="F1436" s="652" t="s">
        <v>1307</v>
      </c>
      <c r="H1436" s="10"/>
    </row>
    <row r="1437" spans="1:8" ht="15" x14ac:dyDescent="0.25">
      <c r="A1437" s="654">
        <v>48113017201</v>
      </c>
      <c r="B1437" s="655" t="s">
        <v>1368</v>
      </c>
      <c r="C1437" s="655">
        <v>42295</v>
      </c>
      <c r="D1437" s="655" t="s">
        <v>1309</v>
      </c>
      <c r="E1437" s="655">
        <v>22.3</v>
      </c>
      <c r="F1437" s="655" t="s">
        <v>1307</v>
      </c>
      <c r="H1437" s="10"/>
    </row>
    <row r="1438" spans="1:8" ht="15" x14ac:dyDescent="0.25">
      <c r="A1438" s="651">
        <v>48113017202</v>
      </c>
      <c r="B1438" s="652" t="s">
        <v>1368</v>
      </c>
      <c r="C1438" s="652">
        <v>40070</v>
      </c>
      <c r="D1438" s="652" t="s">
        <v>1309</v>
      </c>
      <c r="E1438" s="652">
        <v>17.2</v>
      </c>
      <c r="F1438" s="652" t="s">
        <v>1303</v>
      </c>
      <c r="H1438" s="10"/>
    </row>
    <row r="1439" spans="1:8" ht="15" x14ac:dyDescent="0.25">
      <c r="A1439" s="654">
        <v>48113017301</v>
      </c>
      <c r="B1439" s="655" t="s">
        <v>1368</v>
      </c>
      <c r="C1439" s="655">
        <v>58427</v>
      </c>
      <c r="D1439" s="655" t="s">
        <v>1310</v>
      </c>
      <c r="E1439" s="655">
        <v>16.5</v>
      </c>
      <c r="F1439" s="655" t="s">
        <v>1303</v>
      </c>
      <c r="H1439" s="10"/>
    </row>
    <row r="1440" spans="1:8" ht="15" x14ac:dyDescent="0.25">
      <c r="A1440" s="651">
        <v>48113017303</v>
      </c>
      <c r="B1440" s="652" t="s">
        <v>1368</v>
      </c>
      <c r="C1440" s="652">
        <v>63203</v>
      </c>
      <c r="D1440" s="652" t="s">
        <v>1302</v>
      </c>
      <c r="E1440" s="652">
        <v>11.4</v>
      </c>
      <c r="F1440" s="652" t="s">
        <v>1303</v>
      </c>
      <c r="H1440" s="10"/>
    </row>
    <row r="1441" spans="1:8" ht="15" x14ac:dyDescent="0.25">
      <c r="A1441" s="654">
        <v>48113017304</v>
      </c>
      <c r="B1441" s="655" t="s">
        <v>1368</v>
      </c>
      <c r="C1441" s="655">
        <v>96250</v>
      </c>
      <c r="D1441" s="655" t="s">
        <v>1306</v>
      </c>
      <c r="E1441" s="655">
        <v>3.7</v>
      </c>
      <c r="F1441" s="655" t="s">
        <v>1303</v>
      </c>
      <c r="H1441" s="10"/>
    </row>
    <row r="1442" spans="1:8" ht="15" x14ac:dyDescent="0.25">
      <c r="A1442" s="651">
        <v>48113017305</v>
      </c>
      <c r="B1442" s="652" t="s">
        <v>1368</v>
      </c>
      <c r="C1442" s="652">
        <v>88790</v>
      </c>
      <c r="D1442" s="652" t="s">
        <v>1306</v>
      </c>
      <c r="E1442" s="652">
        <v>2.9</v>
      </c>
      <c r="F1442" s="652" t="s">
        <v>1303</v>
      </c>
      <c r="H1442" s="10"/>
    </row>
    <row r="1443" spans="1:8" ht="15" x14ac:dyDescent="0.25">
      <c r="A1443" s="654">
        <v>48113017306</v>
      </c>
      <c r="B1443" s="655" t="s">
        <v>1368</v>
      </c>
      <c r="C1443" s="655">
        <v>77976</v>
      </c>
      <c r="D1443" s="655" t="s">
        <v>1302</v>
      </c>
      <c r="E1443" s="655">
        <v>10.5</v>
      </c>
      <c r="F1443" s="655" t="s">
        <v>1303</v>
      </c>
      <c r="H1443" s="10"/>
    </row>
    <row r="1444" spans="1:8" ht="15" x14ac:dyDescent="0.25">
      <c r="A1444" s="651">
        <v>48113017400</v>
      </c>
      <c r="B1444" s="652" t="s">
        <v>1368</v>
      </c>
      <c r="C1444" s="652">
        <v>44331</v>
      </c>
      <c r="D1444" s="652" t="s">
        <v>1309</v>
      </c>
      <c r="E1444" s="652">
        <v>27</v>
      </c>
      <c r="F1444" s="652" t="s">
        <v>1307</v>
      </c>
      <c r="H1444" s="10"/>
    </row>
    <row r="1445" spans="1:8" ht="15" x14ac:dyDescent="0.25">
      <c r="A1445" s="654">
        <v>48113017500</v>
      </c>
      <c r="B1445" s="655" t="s">
        <v>1368</v>
      </c>
      <c r="C1445" s="655">
        <v>65614</v>
      </c>
      <c r="D1445" s="655" t="s">
        <v>1302</v>
      </c>
      <c r="E1445" s="655">
        <v>9.5</v>
      </c>
      <c r="F1445" s="655" t="s">
        <v>1303</v>
      </c>
      <c r="H1445" s="10"/>
    </row>
    <row r="1446" spans="1:8" ht="15" x14ac:dyDescent="0.25">
      <c r="A1446" s="651">
        <v>48113017602</v>
      </c>
      <c r="B1446" s="652" t="s">
        <v>1368</v>
      </c>
      <c r="C1446" s="652">
        <v>44524</v>
      </c>
      <c r="D1446" s="652" t="s">
        <v>1309</v>
      </c>
      <c r="E1446" s="652">
        <v>21.8</v>
      </c>
      <c r="F1446" s="652" t="s">
        <v>1307</v>
      </c>
      <c r="H1446" s="10"/>
    </row>
    <row r="1447" spans="1:8" ht="15" x14ac:dyDescent="0.25">
      <c r="A1447" s="654">
        <v>48113017604</v>
      </c>
      <c r="B1447" s="655" t="s">
        <v>1368</v>
      </c>
      <c r="C1447" s="655">
        <v>43587</v>
      </c>
      <c r="D1447" s="655" t="s">
        <v>1309</v>
      </c>
      <c r="E1447" s="655">
        <v>19.3</v>
      </c>
      <c r="F1447" s="655" t="s">
        <v>1303</v>
      </c>
      <c r="H1447" s="10"/>
    </row>
    <row r="1448" spans="1:8" ht="15" x14ac:dyDescent="0.25">
      <c r="A1448" s="651">
        <v>48113017605</v>
      </c>
      <c r="B1448" s="652" t="s">
        <v>1368</v>
      </c>
      <c r="C1448" s="652">
        <v>44137</v>
      </c>
      <c r="D1448" s="652" t="s">
        <v>1309</v>
      </c>
      <c r="E1448" s="652">
        <v>26.3</v>
      </c>
      <c r="F1448" s="652" t="s">
        <v>1307</v>
      </c>
      <c r="H1448" s="10"/>
    </row>
    <row r="1449" spans="1:8" ht="15" x14ac:dyDescent="0.25">
      <c r="A1449" s="654">
        <v>48113017606</v>
      </c>
      <c r="B1449" s="655" t="s">
        <v>1368</v>
      </c>
      <c r="C1449" s="655">
        <v>45145</v>
      </c>
      <c r="D1449" s="655" t="s">
        <v>1309</v>
      </c>
      <c r="E1449" s="655">
        <v>15.5</v>
      </c>
      <c r="F1449" s="655" t="s">
        <v>1303</v>
      </c>
      <c r="H1449" s="10"/>
    </row>
    <row r="1450" spans="1:8" ht="15" x14ac:dyDescent="0.25">
      <c r="A1450" s="651">
        <v>48113017702</v>
      </c>
      <c r="B1450" s="652" t="s">
        <v>1368</v>
      </c>
      <c r="C1450" s="652">
        <v>60927</v>
      </c>
      <c r="D1450" s="652" t="s">
        <v>1310</v>
      </c>
      <c r="E1450" s="652">
        <v>14.2</v>
      </c>
      <c r="F1450" s="652" t="s">
        <v>1303</v>
      </c>
      <c r="H1450" s="10"/>
    </row>
    <row r="1451" spans="1:8" ht="15" x14ac:dyDescent="0.25">
      <c r="A1451" s="654">
        <v>48113017703</v>
      </c>
      <c r="B1451" s="655" t="s">
        <v>1368</v>
      </c>
      <c r="C1451" s="655">
        <v>37479</v>
      </c>
      <c r="D1451" s="655" t="s">
        <v>1309</v>
      </c>
      <c r="E1451" s="655">
        <v>23.5</v>
      </c>
      <c r="F1451" s="655" t="s">
        <v>1307</v>
      </c>
      <c r="H1451" s="10"/>
    </row>
    <row r="1452" spans="1:8" ht="15" x14ac:dyDescent="0.25">
      <c r="A1452" s="651">
        <v>48113017704</v>
      </c>
      <c r="B1452" s="652" t="s">
        <v>1368</v>
      </c>
      <c r="C1452" s="652">
        <v>41707</v>
      </c>
      <c r="D1452" s="652" t="s">
        <v>1309</v>
      </c>
      <c r="E1452" s="652">
        <v>27.1</v>
      </c>
      <c r="F1452" s="652" t="s">
        <v>1307</v>
      </c>
      <c r="H1452" s="10"/>
    </row>
    <row r="1453" spans="1:8" ht="15" x14ac:dyDescent="0.25">
      <c r="A1453" s="654">
        <v>48113017804</v>
      </c>
      <c r="B1453" s="655" t="s">
        <v>1368</v>
      </c>
      <c r="C1453" s="655">
        <v>48328</v>
      </c>
      <c r="D1453" s="655" t="s">
        <v>1310</v>
      </c>
      <c r="E1453" s="655">
        <v>16.8</v>
      </c>
      <c r="F1453" s="655" t="s">
        <v>1303</v>
      </c>
      <c r="H1453" s="10"/>
    </row>
    <row r="1454" spans="1:8" ht="15" x14ac:dyDescent="0.25">
      <c r="A1454" s="651">
        <v>48113017805</v>
      </c>
      <c r="B1454" s="652" t="s">
        <v>1368</v>
      </c>
      <c r="C1454" s="652">
        <v>42500</v>
      </c>
      <c r="D1454" s="652" t="s">
        <v>1309</v>
      </c>
      <c r="E1454" s="652">
        <v>15.5</v>
      </c>
      <c r="F1454" s="652" t="s">
        <v>1303</v>
      </c>
      <c r="H1454" s="10"/>
    </row>
    <row r="1455" spans="1:8" ht="15" x14ac:dyDescent="0.25">
      <c r="A1455" s="654">
        <v>48113017806</v>
      </c>
      <c r="B1455" s="655" t="s">
        <v>1368</v>
      </c>
      <c r="C1455" s="655">
        <v>47212</v>
      </c>
      <c r="D1455" s="655" t="s">
        <v>1310</v>
      </c>
      <c r="E1455" s="655">
        <v>12.7</v>
      </c>
      <c r="F1455" s="655" t="s">
        <v>1303</v>
      </c>
      <c r="H1455" s="10"/>
    </row>
    <row r="1456" spans="1:8" ht="15" x14ac:dyDescent="0.25">
      <c r="A1456" s="651">
        <v>48113017807</v>
      </c>
      <c r="B1456" s="652" t="s">
        <v>1368</v>
      </c>
      <c r="C1456" s="652">
        <v>51767</v>
      </c>
      <c r="D1456" s="652" t="s">
        <v>1310</v>
      </c>
      <c r="E1456" s="652">
        <v>6</v>
      </c>
      <c r="F1456" s="652" t="s">
        <v>1303</v>
      </c>
      <c r="H1456" s="10"/>
    </row>
    <row r="1457" spans="1:8" ht="15" x14ac:dyDescent="0.25">
      <c r="A1457" s="654">
        <v>48113017808</v>
      </c>
      <c r="B1457" s="655" t="s">
        <v>1368</v>
      </c>
      <c r="C1457" s="655">
        <v>64830</v>
      </c>
      <c r="D1457" s="655" t="s">
        <v>1302</v>
      </c>
      <c r="E1457" s="655">
        <v>8.9</v>
      </c>
      <c r="F1457" s="655" t="s">
        <v>1303</v>
      </c>
      <c r="H1457" s="10"/>
    </row>
    <row r="1458" spans="1:8" ht="15" x14ac:dyDescent="0.25">
      <c r="A1458" s="651">
        <v>48113017811</v>
      </c>
      <c r="B1458" s="652" t="s">
        <v>1368</v>
      </c>
      <c r="C1458" s="652">
        <v>68567</v>
      </c>
      <c r="D1458" s="652" t="s">
        <v>1302</v>
      </c>
      <c r="E1458" s="652">
        <v>7.9</v>
      </c>
      <c r="F1458" s="652" t="s">
        <v>1303</v>
      </c>
      <c r="H1458" s="10"/>
    </row>
    <row r="1459" spans="1:8" ht="15" x14ac:dyDescent="0.25">
      <c r="A1459" s="654">
        <v>48113017812</v>
      </c>
      <c r="B1459" s="655" t="s">
        <v>1368</v>
      </c>
      <c r="C1459" s="655">
        <v>61215</v>
      </c>
      <c r="D1459" s="655" t="s">
        <v>1310</v>
      </c>
      <c r="E1459" s="655">
        <v>10.6</v>
      </c>
      <c r="F1459" s="655" t="s">
        <v>1303</v>
      </c>
      <c r="H1459" s="10"/>
    </row>
    <row r="1460" spans="1:8" ht="15" x14ac:dyDescent="0.25">
      <c r="A1460" s="651">
        <v>48113017813</v>
      </c>
      <c r="B1460" s="652" t="s">
        <v>1368</v>
      </c>
      <c r="C1460" s="652">
        <v>48147</v>
      </c>
      <c r="D1460" s="652" t="s">
        <v>1310</v>
      </c>
      <c r="E1460" s="652">
        <v>11.5</v>
      </c>
      <c r="F1460" s="652" t="s">
        <v>1303</v>
      </c>
      <c r="H1460" s="10"/>
    </row>
    <row r="1461" spans="1:8" ht="15" x14ac:dyDescent="0.25">
      <c r="A1461" s="654">
        <v>48113017814</v>
      </c>
      <c r="B1461" s="655" t="s">
        <v>1368</v>
      </c>
      <c r="C1461" s="655">
        <v>73259</v>
      </c>
      <c r="D1461" s="655" t="s">
        <v>1302</v>
      </c>
      <c r="E1461" s="655">
        <v>4.2</v>
      </c>
      <c r="F1461" s="655" t="s">
        <v>1303</v>
      </c>
      <c r="H1461" s="10"/>
    </row>
    <row r="1462" spans="1:8" ht="15" x14ac:dyDescent="0.25">
      <c r="A1462" s="651">
        <v>48113017900</v>
      </c>
      <c r="B1462" s="652" t="s">
        <v>1368</v>
      </c>
      <c r="C1462" s="652">
        <v>49052</v>
      </c>
      <c r="D1462" s="652" t="s">
        <v>1310</v>
      </c>
      <c r="E1462" s="652">
        <v>18.2</v>
      </c>
      <c r="F1462" s="652" t="s">
        <v>1303</v>
      </c>
      <c r="H1462" s="10"/>
    </row>
    <row r="1463" spans="1:8" ht="15" x14ac:dyDescent="0.25">
      <c r="A1463" s="654">
        <v>48113018001</v>
      </c>
      <c r="B1463" s="655" t="s">
        <v>1368</v>
      </c>
      <c r="C1463" s="655">
        <v>57192</v>
      </c>
      <c r="D1463" s="655" t="s">
        <v>1310</v>
      </c>
      <c r="E1463" s="655">
        <v>14.7</v>
      </c>
      <c r="F1463" s="655" t="s">
        <v>1303</v>
      </c>
      <c r="H1463" s="10"/>
    </row>
    <row r="1464" spans="1:8" ht="15" x14ac:dyDescent="0.25">
      <c r="A1464" s="651">
        <v>48113018002</v>
      </c>
      <c r="B1464" s="652" t="s">
        <v>1368</v>
      </c>
      <c r="C1464" s="652">
        <v>55272</v>
      </c>
      <c r="D1464" s="652" t="s">
        <v>1310</v>
      </c>
      <c r="E1464" s="652">
        <v>22.3</v>
      </c>
      <c r="F1464" s="652" t="s">
        <v>1307</v>
      </c>
      <c r="H1464" s="10"/>
    </row>
    <row r="1465" spans="1:8" ht="15" x14ac:dyDescent="0.25">
      <c r="A1465" s="654">
        <v>48113018104</v>
      </c>
      <c r="B1465" s="655" t="s">
        <v>1368</v>
      </c>
      <c r="C1465" s="655">
        <v>113393</v>
      </c>
      <c r="D1465" s="655" t="s">
        <v>1306</v>
      </c>
      <c r="E1465" s="655">
        <v>7.6</v>
      </c>
      <c r="F1465" s="655" t="s">
        <v>1303</v>
      </c>
      <c r="H1465" s="10"/>
    </row>
    <row r="1466" spans="1:8" ht="15" x14ac:dyDescent="0.25">
      <c r="A1466" s="651">
        <v>48113018105</v>
      </c>
      <c r="B1466" s="652" t="s">
        <v>1368</v>
      </c>
      <c r="C1466" s="652">
        <v>58607</v>
      </c>
      <c r="D1466" s="652" t="s">
        <v>1310</v>
      </c>
      <c r="E1466" s="652">
        <v>8.6</v>
      </c>
      <c r="F1466" s="652" t="s">
        <v>1303</v>
      </c>
      <c r="H1466" s="10"/>
    </row>
    <row r="1467" spans="1:8" ht="15" x14ac:dyDescent="0.25">
      <c r="A1467" s="654">
        <v>48113018110</v>
      </c>
      <c r="B1467" s="655" t="s">
        <v>1368</v>
      </c>
      <c r="C1467" s="655">
        <v>75417</v>
      </c>
      <c r="D1467" s="655" t="s">
        <v>1302</v>
      </c>
      <c r="E1467" s="655">
        <v>2.6</v>
      </c>
      <c r="F1467" s="655" t="s">
        <v>1303</v>
      </c>
      <c r="H1467" s="10"/>
    </row>
    <row r="1468" spans="1:8" ht="15" x14ac:dyDescent="0.25">
      <c r="A1468" s="651">
        <v>48113018111</v>
      </c>
      <c r="B1468" s="652" t="s">
        <v>1368</v>
      </c>
      <c r="C1468" s="652">
        <v>64755</v>
      </c>
      <c r="D1468" s="652" t="s">
        <v>1302</v>
      </c>
      <c r="E1468" s="652">
        <v>27.2</v>
      </c>
      <c r="F1468" s="652" t="s">
        <v>1307</v>
      </c>
      <c r="H1468" s="10"/>
    </row>
    <row r="1469" spans="1:8" ht="15" x14ac:dyDescent="0.25">
      <c r="A1469" s="654">
        <v>48113018118</v>
      </c>
      <c r="B1469" s="655" t="s">
        <v>1368</v>
      </c>
      <c r="C1469" s="655">
        <v>74356</v>
      </c>
      <c r="D1469" s="655" t="s">
        <v>1302</v>
      </c>
      <c r="E1469" s="655">
        <v>8.1999999999999993</v>
      </c>
      <c r="F1469" s="655" t="s">
        <v>1303</v>
      </c>
      <c r="H1469" s="10"/>
    </row>
    <row r="1470" spans="1:8" ht="15" x14ac:dyDescent="0.25">
      <c r="A1470" s="651">
        <v>48113018120</v>
      </c>
      <c r="B1470" s="652" t="s">
        <v>1368</v>
      </c>
      <c r="C1470" s="652">
        <v>77298</v>
      </c>
      <c r="D1470" s="652" t="s">
        <v>1302</v>
      </c>
      <c r="E1470" s="652">
        <v>6.2</v>
      </c>
      <c r="F1470" s="652" t="s">
        <v>1303</v>
      </c>
      <c r="H1470" s="10"/>
    </row>
    <row r="1471" spans="1:8" ht="15" x14ac:dyDescent="0.25">
      <c r="A1471" s="654">
        <v>48113018121</v>
      </c>
      <c r="B1471" s="655" t="s">
        <v>1368</v>
      </c>
      <c r="C1471" s="655">
        <v>62295</v>
      </c>
      <c r="D1471" s="655" t="s">
        <v>1310</v>
      </c>
      <c r="E1471" s="655">
        <v>8.5</v>
      </c>
      <c r="F1471" s="655" t="s">
        <v>1303</v>
      </c>
      <c r="H1471" s="10"/>
    </row>
    <row r="1472" spans="1:8" ht="15" x14ac:dyDescent="0.25">
      <c r="A1472" s="651">
        <v>48113018122</v>
      </c>
      <c r="B1472" s="652" t="s">
        <v>1368</v>
      </c>
      <c r="C1472" s="652">
        <v>100625</v>
      </c>
      <c r="D1472" s="652" t="s">
        <v>1306</v>
      </c>
      <c r="E1472" s="652">
        <v>4.0999999999999996</v>
      </c>
      <c r="F1472" s="652" t="s">
        <v>1303</v>
      </c>
      <c r="H1472" s="10"/>
    </row>
    <row r="1473" spans="1:8" ht="15" x14ac:dyDescent="0.25">
      <c r="A1473" s="654">
        <v>48113018123</v>
      </c>
      <c r="B1473" s="655" t="s">
        <v>1368</v>
      </c>
      <c r="C1473" s="655">
        <v>76065</v>
      </c>
      <c r="D1473" s="655" t="s">
        <v>1302</v>
      </c>
      <c r="E1473" s="655">
        <v>5.3</v>
      </c>
      <c r="F1473" s="655" t="s">
        <v>1303</v>
      </c>
      <c r="H1473" s="10"/>
    </row>
    <row r="1474" spans="1:8" ht="15" x14ac:dyDescent="0.25">
      <c r="A1474" s="651">
        <v>48113018124</v>
      </c>
      <c r="B1474" s="652" t="s">
        <v>1368</v>
      </c>
      <c r="C1474" s="652">
        <v>106654</v>
      </c>
      <c r="D1474" s="652" t="s">
        <v>1306</v>
      </c>
      <c r="E1474" s="652">
        <v>7.7</v>
      </c>
      <c r="F1474" s="652" t="s">
        <v>1303</v>
      </c>
      <c r="H1474" s="10"/>
    </row>
    <row r="1475" spans="1:8" ht="15" x14ac:dyDescent="0.25">
      <c r="A1475" s="654">
        <v>48113018126</v>
      </c>
      <c r="B1475" s="655" t="s">
        <v>1368</v>
      </c>
      <c r="C1475" s="655">
        <v>66290</v>
      </c>
      <c r="D1475" s="655" t="s">
        <v>1302</v>
      </c>
      <c r="E1475" s="655">
        <v>4.9000000000000004</v>
      </c>
      <c r="F1475" s="655" t="s">
        <v>1303</v>
      </c>
      <c r="H1475" s="10"/>
    </row>
    <row r="1476" spans="1:8" ht="15" x14ac:dyDescent="0.25">
      <c r="A1476" s="651">
        <v>48113018127</v>
      </c>
      <c r="B1476" s="652" t="s">
        <v>1368</v>
      </c>
      <c r="C1476" s="652">
        <v>58301</v>
      </c>
      <c r="D1476" s="652" t="s">
        <v>1310</v>
      </c>
      <c r="E1476" s="652">
        <v>14.8</v>
      </c>
      <c r="F1476" s="652" t="s">
        <v>1303</v>
      </c>
      <c r="H1476" s="10"/>
    </row>
    <row r="1477" spans="1:8" ht="15" x14ac:dyDescent="0.25">
      <c r="A1477" s="654">
        <v>48113018128</v>
      </c>
      <c r="B1477" s="655" t="s">
        <v>1368</v>
      </c>
      <c r="C1477" s="655">
        <v>48250</v>
      </c>
      <c r="D1477" s="655" t="s">
        <v>1310</v>
      </c>
      <c r="E1477" s="655">
        <v>12.5</v>
      </c>
      <c r="F1477" s="655" t="s">
        <v>1303</v>
      </c>
      <c r="H1477" s="10"/>
    </row>
    <row r="1478" spans="1:8" ht="15" x14ac:dyDescent="0.25">
      <c r="A1478" s="651">
        <v>48113018129</v>
      </c>
      <c r="B1478" s="652" t="s">
        <v>1368</v>
      </c>
      <c r="C1478" s="652">
        <v>56651</v>
      </c>
      <c r="D1478" s="652" t="s">
        <v>1310</v>
      </c>
      <c r="E1478" s="652">
        <v>8.6999999999999993</v>
      </c>
      <c r="F1478" s="652" t="s">
        <v>1303</v>
      </c>
      <c r="H1478" s="10"/>
    </row>
    <row r="1479" spans="1:8" ht="15" x14ac:dyDescent="0.25">
      <c r="A1479" s="654">
        <v>48113018130</v>
      </c>
      <c r="B1479" s="655" t="s">
        <v>1368</v>
      </c>
      <c r="C1479" s="655">
        <v>39540</v>
      </c>
      <c r="D1479" s="655" t="s">
        <v>1309</v>
      </c>
      <c r="E1479" s="655">
        <v>15.7</v>
      </c>
      <c r="F1479" s="655" t="s">
        <v>1303</v>
      </c>
      <c r="H1479" s="10"/>
    </row>
    <row r="1480" spans="1:8" ht="15" x14ac:dyDescent="0.25">
      <c r="A1480" s="651">
        <v>48113018132</v>
      </c>
      <c r="B1480" s="652" t="s">
        <v>1368</v>
      </c>
      <c r="C1480" s="652">
        <v>76410</v>
      </c>
      <c r="D1480" s="652" t="s">
        <v>1302</v>
      </c>
      <c r="E1480" s="652">
        <v>2.6</v>
      </c>
      <c r="F1480" s="652" t="s">
        <v>1303</v>
      </c>
      <c r="H1480" s="10"/>
    </row>
    <row r="1481" spans="1:8" ht="15" x14ac:dyDescent="0.25">
      <c r="A1481" s="654">
        <v>48113018133</v>
      </c>
      <c r="B1481" s="655" t="s">
        <v>1368</v>
      </c>
      <c r="C1481" s="655">
        <v>79493</v>
      </c>
      <c r="D1481" s="655" t="s">
        <v>1302</v>
      </c>
      <c r="E1481" s="655">
        <v>3.7</v>
      </c>
      <c r="F1481" s="655" t="s">
        <v>1303</v>
      </c>
      <c r="H1481" s="10"/>
    </row>
    <row r="1482" spans="1:8" ht="15" x14ac:dyDescent="0.25">
      <c r="A1482" s="651">
        <v>48113018134</v>
      </c>
      <c r="B1482" s="652" t="s">
        <v>1368</v>
      </c>
      <c r="C1482" s="652">
        <v>87041</v>
      </c>
      <c r="D1482" s="652" t="s">
        <v>1306</v>
      </c>
      <c r="E1482" s="652">
        <v>3.6</v>
      </c>
      <c r="F1482" s="652" t="s">
        <v>1303</v>
      </c>
      <c r="H1482" s="10"/>
    </row>
    <row r="1483" spans="1:8" ht="15" x14ac:dyDescent="0.25">
      <c r="A1483" s="654">
        <v>48113018135</v>
      </c>
      <c r="B1483" s="655" t="s">
        <v>1368</v>
      </c>
      <c r="C1483" s="655">
        <v>75947</v>
      </c>
      <c r="D1483" s="655" t="s">
        <v>1302</v>
      </c>
      <c r="E1483" s="655">
        <v>14.6</v>
      </c>
      <c r="F1483" s="655" t="s">
        <v>1303</v>
      </c>
      <c r="H1483" s="10"/>
    </row>
    <row r="1484" spans="1:8" ht="15" x14ac:dyDescent="0.25">
      <c r="A1484" s="651">
        <v>48113018136</v>
      </c>
      <c r="B1484" s="652" t="s">
        <v>1368</v>
      </c>
      <c r="C1484" s="652">
        <v>120188</v>
      </c>
      <c r="D1484" s="652" t="s">
        <v>1306</v>
      </c>
      <c r="E1484" s="652">
        <v>3.3</v>
      </c>
      <c r="F1484" s="652" t="s">
        <v>1303</v>
      </c>
      <c r="H1484" s="10"/>
    </row>
    <row r="1485" spans="1:8" ht="15" x14ac:dyDescent="0.25">
      <c r="A1485" s="654">
        <v>48113018137</v>
      </c>
      <c r="B1485" s="655" t="s">
        <v>1368</v>
      </c>
      <c r="C1485" s="655">
        <v>61840</v>
      </c>
      <c r="D1485" s="655" t="s">
        <v>1310</v>
      </c>
      <c r="E1485" s="655">
        <v>6.6</v>
      </c>
      <c r="F1485" s="655" t="s">
        <v>1303</v>
      </c>
      <c r="H1485" s="10"/>
    </row>
    <row r="1486" spans="1:8" ht="15" x14ac:dyDescent="0.25">
      <c r="A1486" s="651">
        <v>48113018138</v>
      </c>
      <c r="B1486" s="652" t="s">
        <v>1368</v>
      </c>
      <c r="C1486" s="652">
        <v>43971</v>
      </c>
      <c r="D1486" s="652" t="s">
        <v>1309</v>
      </c>
      <c r="E1486" s="652">
        <v>17.3</v>
      </c>
      <c r="F1486" s="652" t="s">
        <v>1303</v>
      </c>
      <c r="H1486" s="10"/>
    </row>
    <row r="1487" spans="1:8" ht="15" x14ac:dyDescent="0.25">
      <c r="A1487" s="654">
        <v>48113018139</v>
      </c>
      <c r="B1487" s="655" t="s">
        <v>1368</v>
      </c>
      <c r="C1487" s="655">
        <v>83304</v>
      </c>
      <c r="D1487" s="655" t="s">
        <v>1302</v>
      </c>
      <c r="E1487" s="655">
        <v>5.9</v>
      </c>
      <c r="F1487" s="655" t="s">
        <v>1303</v>
      </c>
      <c r="H1487" s="10"/>
    </row>
    <row r="1488" spans="1:8" ht="15" x14ac:dyDescent="0.25">
      <c r="A1488" s="651">
        <v>48113018140</v>
      </c>
      <c r="B1488" s="652" t="s">
        <v>1368</v>
      </c>
      <c r="C1488" s="652">
        <v>101968</v>
      </c>
      <c r="D1488" s="652" t="s">
        <v>1306</v>
      </c>
      <c r="E1488" s="652">
        <v>2.7</v>
      </c>
      <c r="F1488" s="652" t="s">
        <v>1303</v>
      </c>
      <c r="H1488" s="10"/>
    </row>
    <row r="1489" spans="1:8" ht="15" x14ac:dyDescent="0.25">
      <c r="A1489" s="654">
        <v>48113018141</v>
      </c>
      <c r="B1489" s="655" t="s">
        <v>1368</v>
      </c>
      <c r="C1489" s="655">
        <v>37364</v>
      </c>
      <c r="D1489" s="655" t="s">
        <v>1309</v>
      </c>
      <c r="E1489" s="655">
        <v>22.4</v>
      </c>
      <c r="F1489" s="655" t="s">
        <v>1307</v>
      </c>
      <c r="H1489" s="10"/>
    </row>
    <row r="1490" spans="1:8" ht="15" x14ac:dyDescent="0.25">
      <c r="A1490" s="651">
        <v>48113018142</v>
      </c>
      <c r="B1490" s="652" t="s">
        <v>1368</v>
      </c>
      <c r="C1490" s="652">
        <v>74405</v>
      </c>
      <c r="D1490" s="652" t="s">
        <v>1302</v>
      </c>
      <c r="E1490" s="652">
        <v>7.6</v>
      </c>
      <c r="F1490" s="652" t="s">
        <v>1303</v>
      </c>
      <c r="H1490" s="10"/>
    </row>
    <row r="1491" spans="1:8" ht="15" x14ac:dyDescent="0.25">
      <c r="A1491" s="654">
        <v>48113018203</v>
      </c>
      <c r="B1491" s="655" t="s">
        <v>1368</v>
      </c>
      <c r="C1491" s="655">
        <v>65443</v>
      </c>
      <c r="D1491" s="655" t="s">
        <v>1302</v>
      </c>
      <c r="E1491" s="655">
        <v>2.5</v>
      </c>
      <c r="F1491" s="655" t="s">
        <v>1303</v>
      </c>
      <c r="H1491" s="10"/>
    </row>
    <row r="1492" spans="1:8" ht="15" x14ac:dyDescent="0.25">
      <c r="A1492" s="651">
        <v>48113018204</v>
      </c>
      <c r="B1492" s="652" t="s">
        <v>1368</v>
      </c>
      <c r="C1492" s="652">
        <v>50236</v>
      </c>
      <c r="D1492" s="652" t="s">
        <v>1310</v>
      </c>
      <c r="E1492" s="652">
        <v>14.1</v>
      </c>
      <c r="F1492" s="652" t="s">
        <v>1303</v>
      </c>
      <c r="H1492" s="10"/>
    </row>
    <row r="1493" spans="1:8" ht="15" x14ac:dyDescent="0.25">
      <c r="A1493" s="654">
        <v>48113018205</v>
      </c>
      <c r="B1493" s="655" t="s">
        <v>1368</v>
      </c>
      <c r="C1493" s="655">
        <v>46940</v>
      </c>
      <c r="D1493" s="655" t="s">
        <v>1310</v>
      </c>
      <c r="E1493" s="655">
        <v>14.5</v>
      </c>
      <c r="F1493" s="655" t="s">
        <v>1303</v>
      </c>
      <c r="H1493" s="10"/>
    </row>
    <row r="1494" spans="1:8" ht="15" x14ac:dyDescent="0.25">
      <c r="A1494" s="651">
        <v>48113018206</v>
      </c>
      <c r="B1494" s="652" t="s">
        <v>1368</v>
      </c>
      <c r="C1494" s="652">
        <v>40280</v>
      </c>
      <c r="D1494" s="652" t="s">
        <v>1309</v>
      </c>
      <c r="E1494" s="652">
        <v>35.700000000000003</v>
      </c>
      <c r="F1494" s="652" t="s">
        <v>1307</v>
      </c>
      <c r="H1494" s="10"/>
    </row>
    <row r="1495" spans="1:8" ht="15" x14ac:dyDescent="0.25">
      <c r="A1495" s="654">
        <v>48113018300</v>
      </c>
      <c r="B1495" s="655" t="s">
        <v>1368</v>
      </c>
      <c r="C1495" s="655">
        <v>51571</v>
      </c>
      <c r="D1495" s="655" t="s">
        <v>1310</v>
      </c>
      <c r="E1495" s="655">
        <v>20.7</v>
      </c>
      <c r="F1495" s="655" t="s">
        <v>1307</v>
      </c>
      <c r="H1495" s="10"/>
    </row>
    <row r="1496" spans="1:8" ht="15" x14ac:dyDescent="0.25">
      <c r="A1496" s="651">
        <v>48113018401</v>
      </c>
      <c r="B1496" s="652" t="s">
        <v>1368</v>
      </c>
      <c r="C1496" s="652">
        <v>55227</v>
      </c>
      <c r="D1496" s="652" t="s">
        <v>1310</v>
      </c>
      <c r="E1496" s="652">
        <v>24.3</v>
      </c>
      <c r="F1496" s="652" t="s">
        <v>1307</v>
      </c>
      <c r="H1496" s="10"/>
    </row>
    <row r="1497" spans="1:8" ht="15" x14ac:dyDescent="0.25">
      <c r="A1497" s="654">
        <v>48113018402</v>
      </c>
      <c r="B1497" s="655" t="s">
        <v>1368</v>
      </c>
      <c r="C1497" s="655">
        <v>66250</v>
      </c>
      <c r="D1497" s="655" t="s">
        <v>1302</v>
      </c>
      <c r="E1497" s="655">
        <v>14</v>
      </c>
      <c r="F1497" s="655" t="s">
        <v>1303</v>
      </c>
      <c r="H1497" s="10"/>
    </row>
    <row r="1498" spans="1:8" ht="15" x14ac:dyDescent="0.25">
      <c r="A1498" s="651">
        <v>48113018403</v>
      </c>
      <c r="B1498" s="652" t="s">
        <v>1368</v>
      </c>
      <c r="C1498" s="652">
        <v>38854</v>
      </c>
      <c r="D1498" s="652" t="s">
        <v>1309</v>
      </c>
      <c r="E1498" s="652">
        <v>14.5</v>
      </c>
      <c r="F1498" s="652" t="s">
        <v>1303</v>
      </c>
      <c r="H1498" s="10"/>
    </row>
    <row r="1499" spans="1:8" ht="15" x14ac:dyDescent="0.25">
      <c r="A1499" s="654">
        <v>48113018501</v>
      </c>
      <c r="B1499" s="655" t="s">
        <v>1368</v>
      </c>
      <c r="C1499" s="655">
        <v>45096</v>
      </c>
      <c r="D1499" s="655" t="s">
        <v>1309</v>
      </c>
      <c r="E1499" s="655">
        <v>28.7</v>
      </c>
      <c r="F1499" s="655" t="s">
        <v>1307</v>
      </c>
      <c r="H1499" s="10"/>
    </row>
    <row r="1500" spans="1:8" ht="15" x14ac:dyDescent="0.25">
      <c r="A1500" s="651">
        <v>48113018503</v>
      </c>
      <c r="B1500" s="652" t="s">
        <v>1368</v>
      </c>
      <c r="C1500" s="652">
        <v>32437</v>
      </c>
      <c r="D1500" s="652" t="s">
        <v>1309</v>
      </c>
      <c r="E1500" s="652">
        <v>33.5</v>
      </c>
      <c r="F1500" s="652" t="s">
        <v>1307</v>
      </c>
      <c r="H1500" s="10"/>
    </row>
    <row r="1501" spans="1:8" ht="15" x14ac:dyDescent="0.25">
      <c r="A1501" s="654">
        <v>48113018505</v>
      </c>
      <c r="B1501" s="655" t="s">
        <v>1368</v>
      </c>
      <c r="C1501" s="655">
        <v>31921</v>
      </c>
      <c r="D1501" s="655" t="s">
        <v>1309</v>
      </c>
      <c r="E1501" s="655">
        <v>31</v>
      </c>
      <c r="F1501" s="655" t="s">
        <v>1307</v>
      </c>
      <c r="H1501" s="10"/>
    </row>
    <row r="1502" spans="1:8" ht="15" x14ac:dyDescent="0.25">
      <c r="A1502" s="651">
        <v>48113018506</v>
      </c>
      <c r="B1502" s="652" t="s">
        <v>1368</v>
      </c>
      <c r="C1502" s="652">
        <v>30897</v>
      </c>
      <c r="D1502" s="652" t="s">
        <v>1309</v>
      </c>
      <c r="E1502" s="652">
        <v>27.6</v>
      </c>
      <c r="F1502" s="652" t="s">
        <v>1307</v>
      </c>
      <c r="H1502" s="10"/>
    </row>
    <row r="1503" spans="1:8" ht="15" x14ac:dyDescent="0.25">
      <c r="A1503" s="654">
        <v>48113018600</v>
      </c>
      <c r="B1503" s="655" t="s">
        <v>1368</v>
      </c>
      <c r="C1503" s="655">
        <v>54505</v>
      </c>
      <c r="D1503" s="655" t="s">
        <v>1310</v>
      </c>
      <c r="E1503" s="655">
        <v>16.2</v>
      </c>
      <c r="F1503" s="655" t="s">
        <v>1303</v>
      </c>
      <c r="H1503" s="10"/>
    </row>
    <row r="1504" spans="1:8" ht="15" x14ac:dyDescent="0.25">
      <c r="A1504" s="651">
        <v>48113018700</v>
      </c>
      <c r="B1504" s="652" t="s">
        <v>1368</v>
      </c>
      <c r="C1504" s="652">
        <v>42167</v>
      </c>
      <c r="D1504" s="652" t="s">
        <v>1309</v>
      </c>
      <c r="E1504" s="652">
        <v>23.7</v>
      </c>
      <c r="F1504" s="652" t="s">
        <v>1307</v>
      </c>
      <c r="H1504" s="10"/>
    </row>
    <row r="1505" spans="1:8" ht="15" x14ac:dyDescent="0.25">
      <c r="A1505" s="654">
        <v>48113018801</v>
      </c>
      <c r="B1505" s="655" t="s">
        <v>1368</v>
      </c>
      <c r="C1505" s="655">
        <v>52865</v>
      </c>
      <c r="D1505" s="655" t="s">
        <v>1310</v>
      </c>
      <c r="E1505" s="655">
        <v>21</v>
      </c>
      <c r="F1505" s="655" t="s">
        <v>1307</v>
      </c>
      <c r="H1505" s="10"/>
    </row>
    <row r="1506" spans="1:8" ht="15" x14ac:dyDescent="0.25">
      <c r="A1506" s="651">
        <v>48113018802</v>
      </c>
      <c r="B1506" s="652" t="s">
        <v>1368</v>
      </c>
      <c r="C1506" s="652">
        <v>44063</v>
      </c>
      <c r="D1506" s="652" t="s">
        <v>1309</v>
      </c>
      <c r="E1506" s="652">
        <v>18.8</v>
      </c>
      <c r="F1506" s="652" t="s">
        <v>1303</v>
      </c>
      <c r="H1506" s="10"/>
    </row>
    <row r="1507" spans="1:8" ht="15" x14ac:dyDescent="0.25">
      <c r="A1507" s="654">
        <v>48113018900</v>
      </c>
      <c r="B1507" s="655" t="s">
        <v>1368</v>
      </c>
      <c r="C1507" s="655">
        <v>50239</v>
      </c>
      <c r="D1507" s="655" t="s">
        <v>1310</v>
      </c>
      <c r="E1507" s="655">
        <v>17.3</v>
      </c>
      <c r="F1507" s="655" t="s">
        <v>1303</v>
      </c>
      <c r="H1507" s="10"/>
    </row>
    <row r="1508" spans="1:8" ht="15" x14ac:dyDescent="0.25">
      <c r="A1508" s="651">
        <v>48113019004</v>
      </c>
      <c r="B1508" s="652" t="s">
        <v>1368</v>
      </c>
      <c r="C1508" s="652">
        <v>53952</v>
      </c>
      <c r="D1508" s="652" t="s">
        <v>1310</v>
      </c>
      <c r="E1508" s="652">
        <v>10.1</v>
      </c>
      <c r="F1508" s="652" t="s">
        <v>1303</v>
      </c>
      <c r="H1508" s="10"/>
    </row>
    <row r="1509" spans="1:8" ht="15" x14ac:dyDescent="0.25">
      <c r="A1509" s="654">
        <v>48113019013</v>
      </c>
      <c r="B1509" s="655" t="s">
        <v>1368</v>
      </c>
      <c r="C1509" s="655">
        <v>26760</v>
      </c>
      <c r="D1509" s="655" t="s">
        <v>1309</v>
      </c>
      <c r="E1509" s="655">
        <v>35.4</v>
      </c>
      <c r="F1509" s="655" t="s">
        <v>1307</v>
      </c>
      <c r="H1509" s="10"/>
    </row>
    <row r="1510" spans="1:8" ht="15" x14ac:dyDescent="0.25">
      <c r="A1510" s="651">
        <v>48113019014</v>
      </c>
      <c r="B1510" s="652" t="s">
        <v>1368</v>
      </c>
      <c r="C1510" s="652">
        <v>50069</v>
      </c>
      <c r="D1510" s="652" t="s">
        <v>1310</v>
      </c>
      <c r="E1510" s="652">
        <v>27.8</v>
      </c>
      <c r="F1510" s="652" t="s">
        <v>1307</v>
      </c>
      <c r="H1510" s="10"/>
    </row>
    <row r="1511" spans="1:8" ht="15" x14ac:dyDescent="0.25">
      <c r="A1511" s="654">
        <v>48113019016</v>
      </c>
      <c r="B1511" s="655" t="s">
        <v>1368</v>
      </c>
      <c r="C1511" s="655">
        <v>42188</v>
      </c>
      <c r="D1511" s="655" t="s">
        <v>1309</v>
      </c>
      <c r="E1511" s="655">
        <v>24</v>
      </c>
      <c r="F1511" s="655" t="s">
        <v>1307</v>
      </c>
      <c r="H1511" s="10"/>
    </row>
    <row r="1512" spans="1:8" ht="15" x14ac:dyDescent="0.25">
      <c r="A1512" s="651">
        <v>48113019018</v>
      </c>
      <c r="B1512" s="652" t="s">
        <v>1368</v>
      </c>
      <c r="C1512" s="652">
        <v>50058</v>
      </c>
      <c r="D1512" s="652" t="s">
        <v>1310</v>
      </c>
      <c r="E1512" s="652">
        <v>21.1</v>
      </c>
      <c r="F1512" s="652" t="s">
        <v>1307</v>
      </c>
      <c r="H1512" s="10"/>
    </row>
    <row r="1513" spans="1:8" ht="15" x14ac:dyDescent="0.25">
      <c r="A1513" s="654">
        <v>48113019019</v>
      </c>
      <c r="B1513" s="655" t="s">
        <v>1368</v>
      </c>
      <c r="C1513" s="655">
        <v>36860</v>
      </c>
      <c r="D1513" s="655" t="s">
        <v>1309</v>
      </c>
      <c r="E1513" s="655">
        <v>33.299999999999997</v>
      </c>
      <c r="F1513" s="655" t="s">
        <v>1307</v>
      </c>
      <c r="H1513" s="10"/>
    </row>
    <row r="1514" spans="1:8" ht="15" x14ac:dyDescent="0.25">
      <c r="A1514" s="651">
        <v>48113019020</v>
      </c>
      <c r="B1514" s="652" t="s">
        <v>1368</v>
      </c>
      <c r="C1514" s="652">
        <v>57115</v>
      </c>
      <c r="D1514" s="652" t="s">
        <v>1310</v>
      </c>
      <c r="E1514" s="652">
        <v>17.3</v>
      </c>
      <c r="F1514" s="652" t="s">
        <v>1303</v>
      </c>
      <c r="H1514" s="10"/>
    </row>
    <row r="1515" spans="1:8" ht="15" x14ac:dyDescent="0.25">
      <c r="A1515" s="654">
        <v>48113019021</v>
      </c>
      <c r="B1515" s="655" t="s">
        <v>1368</v>
      </c>
      <c r="C1515" s="655">
        <v>58431</v>
      </c>
      <c r="D1515" s="655" t="s">
        <v>1310</v>
      </c>
      <c r="E1515" s="655">
        <v>7.1</v>
      </c>
      <c r="F1515" s="655" t="s">
        <v>1303</v>
      </c>
      <c r="H1515" s="10"/>
    </row>
    <row r="1516" spans="1:8" ht="15" x14ac:dyDescent="0.25">
      <c r="A1516" s="651">
        <v>48113019023</v>
      </c>
      <c r="B1516" s="652" t="s">
        <v>1368</v>
      </c>
      <c r="C1516" s="652">
        <v>85325</v>
      </c>
      <c r="D1516" s="652" t="s">
        <v>1302</v>
      </c>
      <c r="E1516" s="652">
        <v>1</v>
      </c>
      <c r="F1516" s="652" t="s">
        <v>1303</v>
      </c>
      <c r="H1516" s="10"/>
    </row>
    <row r="1517" spans="1:8" ht="15" x14ac:dyDescent="0.25">
      <c r="A1517" s="654">
        <v>48113019024</v>
      </c>
      <c r="B1517" s="655" t="s">
        <v>1368</v>
      </c>
      <c r="C1517" s="655">
        <v>64525</v>
      </c>
      <c r="D1517" s="655" t="s">
        <v>1302</v>
      </c>
      <c r="E1517" s="655">
        <v>6</v>
      </c>
      <c r="F1517" s="655" t="s">
        <v>1303</v>
      </c>
      <c r="H1517" s="10"/>
    </row>
    <row r="1518" spans="1:8" ht="15" x14ac:dyDescent="0.25">
      <c r="A1518" s="651">
        <v>48113019025</v>
      </c>
      <c r="B1518" s="652" t="s">
        <v>1368</v>
      </c>
      <c r="C1518" s="652">
        <v>81623</v>
      </c>
      <c r="D1518" s="652" t="s">
        <v>1302</v>
      </c>
      <c r="E1518" s="652">
        <v>7.2</v>
      </c>
      <c r="F1518" s="652" t="s">
        <v>1303</v>
      </c>
      <c r="H1518" s="10"/>
    </row>
    <row r="1519" spans="1:8" ht="15" x14ac:dyDescent="0.25">
      <c r="A1519" s="654">
        <v>48113019026</v>
      </c>
      <c r="B1519" s="655" t="s">
        <v>1368</v>
      </c>
      <c r="C1519" s="655">
        <v>63226</v>
      </c>
      <c r="D1519" s="655" t="s">
        <v>1302</v>
      </c>
      <c r="E1519" s="655">
        <v>17.7</v>
      </c>
      <c r="F1519" s="655" t="s">
        <v>1303</v>
      </c>
      <c r="H1519" s="10"/>
    </row>
    <row r="1520" spans="1:8" ht="15" x14ac:dyDescent="0.25">
      <c r="A1520" s="651">
        <v>48113019027</v>
      </c>
      <c r="B1520" s="652" t="s">
        <v>1368</v>
      </c>
      <c r="C1520" s="652">
        <v>62612</v>
      </c>
      <c r="D1520" s="652" t="s">
        <v>1310</v>
      </c>
      <c r="E1520" s="652">
        <v>12.1</v>
      </c>
      <c r="F1520" s="652" t="s">
        <v>1303</v>
      </c>
      <c r="H1520" s="10"/>
    </row>
    <row r="1521" spans="1:8" ht="15" x14ac:dyDescent="0.25">
      <c r="A1521" s="654">
        <v>48113019028</v>
      </c>
      <c r="B1521" s="655" t="s">
        <v>1368</v>
      </c>
      <c r="C1521" s="655">
        <v>57946</v>
      </c>
      <c r="D1521" s="655" t="s">
        <v>1310</v>
      </c>
      <c r="E1521" s="655">
        <v>10.199999999999999</v>
      </c>
      <c r="F1521" s="655" t="s">
        <v>1303</v>
      </c>
      <c r="H1521" s="10"/>
    </row>
    <row r="1522" spans="1:8" ht="15" x14ac:dyDescent="0.25">
      <c r="A1522" s="651">
        <v>48113019029</v>
      </c>
      <c r="B1522" s="652" t="s">
        <v>1368</v>
      </c>
      <c r="C1522" s="652">
        <v>51639</v>
      </c>
      <c r="D1522" s="652" t="s">
        <v>1310</v>
      </c>
      <c r="E1522" s="652">
        <v>16.3</v>
      </c>
      <c r="F1522" s="652" t="s">
        <v>1303</v>
      </c>
      <c r="H1522" s="10"/>
    </row>
    <row r="1523" spans="1:8" ht="15" x14ac:dyDescent="0.25">
      <c r="A1523" s="654">
        <v>48113019031</v>
      </c>
      <c r="B1523" s="655" t="s">
        <v>1368</v>
      </c>
      <c r="C1523" s="655">
        <v>72813</v>
      </c>
      <c r="D1523" s="655" t="s">
        <v>1302</v>
      </c>
      <c r="E1523" s="655">
        <v>5.6</v>
      </c>
      <c r="F1523" s="655" t="s">
        <v>1303</v>
      </c>
      <c r="H1523" s="10"/>
    </row>
    <row r="1524" spans="1:8" ht="15" x14ac:dyDescent="0.25">
      <c r="A1524" s="651">
        <v>48113019032</v>
      </c>
      <c r="B1524" s="652" t="s">
        <v>1368</v>
      </c>
      <c r="C1524" s="652">
        <v>53382</v>
      </c>
      <c r="D1524" s="652" t="s">
        <v>1310</v>
      </c>
      <c r="E1524" s="652">
        <v>12.3</v>
      </c>
      <c r="F1524" s="652" t="s">
        <v>1303</v>
      </c>
      <c r="H1524" s="10"/>
    </row>
    <row r="1525" spans="1:8" ht="15" x14ac:dyDescent="0.25">
      <c r="A1525" s="654">
        <v>48113019033</v>
      </c>
      <c r="B1525" s="655" t="s">
        <v>1368</v>
      </c>
      <c r="C1525" s="655">
        <v>52208</v>
      </c>
      <c r="D1525" s="655" t="s">
        <v>1310</v>
      </c>
      <c r="E1525" s="655">
        <v>26.8</v>
      </c>
      <c r="F1525" s="655" t="s">
        <v>1307</v>
      </c>
      <c r="H1525" s="10"/>
    </row>
    <row r="1526" spans="1:8" ht="15" x14ac:dyDescent="0.25">
      <c r="A1526" s="651">
        <v>48113019034</v>
      </c>
      <c r="B1526" s="652" t="s">
        <v>1368</v>
      </c>
      <c r="C1526" s="652">
        <v>34508</v>
      </c>
      <c r="D1526" s="652" t="s">
        <v>1309</v>
      </c>
      <c r="E1526" s="652">
        <v>20.6</v>
      </c>
      <c r="F1526" s="652" t="s">
        <v>1307</v>
      </c>
      <c r="H1526" s="10"/>
    </row>
    <row r="1527" spans="1:8" ht="15" x14ac:dyDescent="0.25">
      <c r="A1527" s="654">
        <v>48113019035</v>
      </c>
      <c r="B1527" s="655" t="s">
        <v>1368</v>
      </c>
      <c r="C1527" s="655">
        <v>35333</v>
      </c>
      <c r="D1527" s="655" t="s">
        <v>1309</v>
      </c>
      <c r="E1527" s="655">
        <v>36.200000000000003</v>
      </c>
      <c r="F1527" s="655" t="s">
        <v>1307</v>
      </c>
      <c r="H1527" s="10"/>
    </row>
    <row r="1528" spans="1:8" ht="15" x14ac:dyDescent="0.25">
      <c r="A1528" s="651">
        <v>48113019036</v>
      </c>
      <c r="B1528" s="652" t="s">
        <v>1368</v>
      </c>
      <c r="C1528" s="652">
        <v>109135</v>
      </c>
      <c r="D1528" s="652" t="s">
        <v>1306</v>
      </c>
      <c r="E1528" s="652">
        <v>0.4</v>
      </c>
      <c r="F1528" s="652" t="s">
        <v>1303</v>
      </c>
      <c r="H1528" s="10"/>
    </row>
    <row r="1529" spans="1:8" ht="15" x14ac:dyDescent="0.25">
      <c r="A1529" s="654">
        <v>48113019037</v>
      </c>
      <c r="B1529" s="655" t="s">
        <v>1368</v>
      </c>
      <c r="C1529" s="655">
        <v>101908</v>
      </c>
      <c r="D1529" s="655" t="s">
        <v>1306</v>
      </c>
      <c r="E1529" s="655">
        <v>6</v>
      </c>
      <c r="F1529" s="655" t="s">
        <v>1303</v>
      </c>
      <c r="H1529" s="10"/>
    </row>
    <row r="1530" spans="1:8" ht="15" x14ac:dyDescent="0.25">
      <c r="A1530" s="651">
        <v>48113019038</v>
      </c>
      <c r="B1530" s="652" t="s">
        <v>1368</v>
      </c>
      <c r="C1530" s="652">
        <v>74044</v>
      </c>
      <c r="D1530" s="652" t="s">
        <v>1302</v>
      </c>
      <c r="E1530" s="652">
        <v>7.1</v>
      </c>
      <c r="F1530" s="652" t="s">
        <v>1303</v>
      </c>
      <c r="H1530" s="10"/>
    </row>
    <row r="1531" spans="1:8" ht="15" x14ac:dyDescent="0.25">
      <c r="A1531" s="654">
        <v>48113019039</v>
      </c>
      <c r="B1531" s="655" t="s">
        <v>1368</v>
      </c>
      <c r="C1531" s="655">
        <v>74261</v>
      </c>
      <c r="D1531" s="655" t="s">
        <v>1302</v>
      </c>
      <c r="E1531" s="655">
        <v>5.4</v>
      </c>
      <c r="F1531" s="655" t="s">
        <v>1303</v>
      </c>
      <c r="H1531" s="10"/>
    </row>
    <row r="1532" spans="1:8" ht="15" x14ac:dyDescent="0.25">
      <c r="A1532" s="651">
        <v>48113019040</v>
      </c>
      <c r="B1532" s="652" t="s">
        <v>1368</v>
      </c>
      <c r="C1532" s="652">
        <v>60345</v>
      </c>
      <c r="D1532" s="652" t="s">
        <v>1310</v>
      </c>
      <c r="E1532" s="652">
        <v>15</v>
      </c>
      <c r="F1532" s="652" t="s">
        <v>1303</v>
      </c>
      <c r="H1532" s="10"/>
    </row>
    <row r="1533" spans="1:8" ht="15" x14ac:dyDescent="0.25">
      <c r="A1533" s="654">
        <v>48113019041</v>
      </c>
      <c r="B1533" s="655" t="s">
        <v>1368</v>
      </c>
      <c r="C1533" s="655">
        <v>100652</v>
      </c>
      <c r="D1533" s="655" t="s">
        <v>1306</v>
      </c>
      <c r="E1533" s="655">
        <v>1.4</v>
      </c>
      <c r="F1533" s="655" t="s">
        <v>1303</v>
      </c>
      <c r="H1533" s="10"/>
    </row>
    <row r="1534" spans="1:8" ht="15" x14ac:dyDescent="0.25">
      <c r="A1534" s="651">
        <v>48113019042</v>
      </c>
      <c r="B1534" s="652" t="s">
        <v>1368</v>
      </c>
      <c r="C1534" s="652">
        <v>86118</v>
      </c>
      <c r="D1534" s="652" t="s">
        <v>1302</v>
      </c>
      <c r="E1534" s="652">
        <v>3.7</v>
      </c>
      <c r="F1534" s="652" t="s">
        <v>1303</v>
      </c>
      <c r="H1534" s="10"/>
    </row>
    <row r="1535" spans="1:8" ht="15" x14ac:dyDescent="0.25">
      <c r="A1535" s="654">
        <v>48113019043</v>
      </c>
      <c r="B1535" s="655" t="s">
        <v>1368</v>
      </c>
      <c r="C1535" s="655">
        <v>102326</v>
      </c>
      <c r="D1535" s="655" t="s">
        <v>1306</v>
      </c>
      <c r="E1535" s="655">
        <v>5.8</v>
      </c>
      <c r="F1535" s="655" t="s">
        <v>1303</v>
      </c>
      <c r="H1535" s="10"/>
    </row>
    <row r="1536" spans="1:8" ht="15" x14ac:dyDescent="0.25">
      <c r="A1536" s="651">
        <v>48113019100</v>
      </c>
      <c r="B1536" s="652" t="s">
        <v>1368</v>
      </c>
      <c r="C1536" s="652">
        <v>61333</v>
      </c>
      <c r="D1536" s="652" t="s">
        <v>1310</v>
      </c>
      <c r="E1536" s="652">
        <v>13.2</v>
      </c>
      <c r="F1536" s="652" t="s">
        <v>1303</v>
      </c>
      <c r="H1536" s="10"/>
    </row>
    <row r="1537" spans="1:8" ht="15" x14ac:dyDescent="0.25">
      <c r="A1537" s="654">
        <v>48113019202</v>
      </c>
      <c r="B1537" s="655" t="s">
        <v>1368</v>
      </c>
      <c r="C1537" s="655">
        <v>57807</v>
      </c>
      <c r="D1537" s="655" t="s">
        <v>1310</v>
      </c>
      <c r="E1537" s="655">
        <v>24.2</v>
      </c>
      <c r="F1537" s="655" t="s">
        <v>1307</v>
      </c>
      <c r="H1537" s="10"/>
    </row>
    <row r="1538" spans="1:8" ht="15" x14ac:dyDescent="0.25">
      <c r="A1538" s="651">
        <v>48113019203</v>
      </c>
      <c r="B1538" s="652" t="s">
        <v>1368</v>
      </c>
      <c r="C1538" s="652">
        <v>102969</v>
      </c>
      <c r="D1538" s="652" t="s">
        <v>1306</v>
      </c>
      <c r="E1538" s="652">
        <v>6.1</v>
      </c>
      <c r="F1538" s="652" t="s">
        <v>1303</v>
      </c>
      <c r="H1538" s="10"/>
    </row>
    <row r="1539" spans="1:8" ht="15" x14ac:dyDescent="0.25">
      <c r="A1539" s="654">
        <v>48113019204</v>
      </c>
      <c r="B1539" s="655" t="s">
        <v>1368</v>
      </c>
      <c r="C1539" s="655">
        <v>70236</v>
      </c>
      <c r="D1539" s="655" t="s">
        <v>1302</v>
      </c>
      <c r="E1539" s="655">
        <v>13.4</v>
      </c>
      <c r="F1539" s="655" t="s">
        <v>1303</v>
      </c>
      <c r="H1539" s="10"/>
    </row>
    <row r="1540" spans="1:8" ht="15" x14ac:dyDescent="0.25">
      <c r="A1540" s="651">
        <v>48113019205</v>
      </c>
      <c r="B1540" s="652" t="s">
        <v>1368</v>
      </c>
      <c r="C1540" s="652">
        <v>114306</v>
      </c>
      <c r="D1540" s="652" t="s">
        <v>1306</v>
      </c>
      <c r="E1540" s="652">
        <v>2.2000000000000002</v>
      </c>
      <c r="F1540" s="652" t="s">
        <v>1303</v>
      </c>
      <c r="H1540" s="10"/>
    </row>
    <row r="1541" spans="1:8" ht="15" x14ac:dyDescent="0.25">
      <c r="A1541" s="654">
        <v>48113019206</v>
      </c>
      <c r="B1541" s="655" t="s">
        <v>1368</v>
      </c>
      <c r="C1541" s="655">
        <v>50075</v>
      </c>
      <c r="D1541" s="655" t="s">
        <v>1310</v>
      </c>
      <c r="E1541" s="655">
        <v>24</v>
      </c>
      <c r="F1541" s="655" t="s">
        <v>1307</v>
      </c>
      <c r="H1541" s="10"/>
    </row>
    <row r="1542" spans="1:8" ht="15" x14ac:dyDescent="0.25">
      <c r="A1542" s="651">
        <v>48113019208</v>
      </c>
      <c r="B1542" s="652" t="s">
        <v>1368</v>
      </c>
      <c r="C1542" s="652">
        <v>41036</v>
      </c>
      <c r="D1542" s="652" t="s">
        <v>1309</v>
      </c>
      <c r="E1542" s="652">
        <v>19.100000000000001</v>
      </c>
      <c r="F1542" s="652" t="s">
        <v>1303</v>
      </c>
      <c r="H1542" s="10"/>
    </row>
    <row r="1543" spans="1:8" ht="15" x14ac:dyDescent="0.25">
      <c r="A1543" s="654">
        <v>48113019210</v>
      </c>
      <c r="B1543" s="655" t="s">
        <v>1368</v>
      </c>
      <c r="C1543" s="655">
        <v>122321</v>
      </c>
      <c r="D1543" s="655" t="s">
        <v>1306</v>
      </c>
      <c r="E1543" s="655">
        <v>3.8</v>
      </c>
      <c r="F1543" s="655" t="s">
        <v>1303</v>
      </c>
      <c r="H1543" s="10"/>
    </row>
    <row r="1544" spans="1:8" ht="15" x14ac:dyDescent="0.25">
      <c r="A1544" s="651">
        <v>48113019211</v>
      </c>
      <c r="B1544" s="652" t="s">
        <v>1368</v>
      </c>
      <c r="C1544" s="652">
        <v>54364</v>
      </c>
      <c r="D1544" s="652" t="s">
        <v>1310</v>
      </c>
      <c r="E1544" s="652">
        <v>6.4</v>
      </c>
      <c r="F1544" s="652" t="s">
        <v>1303</v>
      </c>
      <c r="H1544" s="10"/>
    </row>
    <row r="1545" spans="1:8" ht="15" x14ac:dyDescent="0.25">
      <c r="A1545" s="654">
        <v>48113019212</v>
      </c>
      <c r="B1545" s="655" t="s">
        <v>1368</v>
      </c>
      <c r="C1545" s="655">
        <v>31711</v>
      </c>
      <c r="D1545" s="655" t="s">
        <v>1309</v>
      </c>
      <c r="E1545" s="655">
        <v>39.700000000000003</v>
      </c>
      <c r="F1545" s="655" t="s">
        <v>1307</v>
      </c>
      <c r="H1545" s="10"/>
    </row>
    <row r="1546" spans="1:8" ht="15" x14ac:dyDescent="0.25">
      <c r="A1546" s="651">
        <v>48113019213</v>
      </c>
      <c r="B1546" s="652" t="s">
        <v>1368</v>
      </c>
      <c r="C1546" s="652">
        <v>22850</v>
      </c>
      <c r="D1546" s="652" t="s">
        <v>1309</v>
      </c>
      <c r="E1546" s="652">
        <v>47</v>
      </c>
      <c r="F1546" s="652" t="s">
        <v>1307</v>
      </c>
      <c r="H1546" s="10"/>
    </row>
    <row r="1547" spans="1:8" ht="15" x14ac:dyDescent="0.25">
      <c r="A1547" s="654">
        <v>48113019301</v>
      </c>
      <c r="B1547" s="655" t="s">
        <v>1368</v>
      </c>
      <c r="C1547" s="657">
        <v>250000</v>
      </c>
      <c r="D1547" s="655" t="s">
        <v>1306</v>
      </c>
      <c r="E1547" s="655">
        <v>2</v>
      </c>
      <c r="F1547" s="655" t="s">
        <v>1303</v>
      </c>
      <c r="H1547" s="10"/>
    </row>
    <row r="1548" spans="1:8" ht="15" x14ac:dyDescent="0.25">
      <c r="A1548" s="651">
        <v>48113019302</v>
      </c>
      <c r="B1548" s="652" t="s">
        <v>1368</v>
      </c>
      <c r="C1548" s="652">
        <v>197692</v>
      </c>
      <c r="D1548" s="652" t="s">
        <v>1306</v>
      </c>
      <c r="E1548" s="652">
        <v>10.8</v>
      </c>
      <c r="F1548" s="652" t="s">
        <v>1303</v>
      </c>
      <c r="H1548" s="10"/>
    </row>
    <row r="1549" spans="1:8" ht="15" x14ac:dyDescent="0.25">
      <c r="A1549" s="654">
        <v>48113019400</v>
      </c>
      <c r="B1549" s="655" t="s">
        <v>1368</v>
      </c>
      <c r="C1549" s="655">
        <v>178319</v>
      </c>
      <c r="D1549" s="655" t="s">
        <v>1306</v>
      </c>
      <c r="E1549" s="655">
        <v>6.4</v>
      </c>
      <c r="F1549" s="655" t="s">
        <v>1303</v>
      </c>
      <c r="H1549" s="10"/>
    </row>
    <row r="1550" spans="1:8" ht="15" x14ac:dyDescent="0.25">
      <c r="A1550" s="651">
        <v>48113019501</v>
      </c>
      <c r="B1550" s="652" t="s">
        <v>1368</v>
      </c>
      <c r="C1550" s="652">
        <v>241167</v>
      </c>
      <c r="D1550" s="652" t="s">
        <v>1306</v>
      </c>
      <c r="E1550" s="652">
        <v>1.5</v>
      </c>
      <c r="F1550" s="652" t="s">
        <v>1303</v>
      </c>
      <c r="H1550" s="10"/>
    </row>
    <row r="1551" spans="1:8" ht="15" x14ac:dyDescent="0.25">
      <c r="A1551" s="654">
        <v>48113019502</v>
      </c>
      <c r="B1551" s="655" t="s">
        <v>1368</v>
      </c>
      <c r="C1551" s="655">
        <v>176818</v>
      </c>
      <c r="D1551" s="655" t="s">
        <v>1306</v>
      </c>
      <c r="E1551" s="655">
        <v>3.9</v>
      </c>
      <c r="F1551" s="655" t="s">
        <v>1303</v>
      </c>
      <c r="H1551" s="10"/>
    </row>
    <row r="1552" spans="1:8" ht="15" x14ac:dyDescent="0.25">
      <c r="A1552" s="651">
        <v>48113019600</v>
      </c>
      <c r="B1552" s="652" t="s">
        <v>1368</v>
      </c>
      <c r="C1552" s="652">
        <v>166071</v>
      </c>
      <c r="D1552" s="652" t="s">
        <v>1306</v>
      </c>
      <c r="E1552" s="652">
        <v>0.5</v>
      </c>
      <c r="F1552" s="652" t="s">
        <v>1303</v>
      </c>
      <c r="H1552" s="10"/>
    </row>
    <row r="1553" spans="1:8" ht="15" x14ac:dyDescent="0.25">
      <c r="A1553" s="654">
        <v>48113019700</v>
      </c>
      <c r="B1553" s="655" t="s">
        <v>1368</v>
      </c>
      <c r="C1553" s="657">
        <v>250000</v>
      </c>
      <c r="D1553" s="655" t="s">
        <v>1306</v>
      </c>
      <c r="E1553" s="655">
        <v>5.4</v>
      </c>
      <c r="F1553" s="655" t="s">
        <v>1303</v>
      </c>
      <c r="H1553" s="10"/>
    </row>
    <row r="1554" spans="1:8" ht="15" x14ac:dyDescent="0.25">
      <c r="A1554" s="651">
        <v>48113019800</v>
      </c>
      <c r="B1554" s="652" t="s">
        <v>1368</v>
      </c>
      <c r="C1554" s="652">
        <v>202188</v>
      </c>
      <c r="D1554" s="652" t="s">
        <v>1306</v>
      </c>
      <c r="E1554" s="652">
        <v>2.6</v>
      </c>
      <c r="F1554" s="652" t="s">
        <v>1303</v>
      </c>
      <c r="H1554" s="10"/>
    </row>
    <row r="1555" spans="1:8" ht="15" x14ac:dyDescent="0.25">
      <c r="A1555" s="654">
        <v>48113019900</v>
      </c>
      <c r="B1555" s="655" t="s">
        <v>1368</v>
      </c>
      <c r="C1555" s="655">
        <v>44861</v>
      </c>
      <c r="D1555" s="655" t="s">
        <v>1309</v>
      </c>
      <c r="E1555" s="655">
        <v>12.7</v>
      </c>
      <c r="F1555" s="655" t="s">
        <v>1303</v>
      </c>
      <c r="H1555" s="10"/>
    </row>
    <row r="1556" spans="1:8" ht="15" x14ac:dyDescent="0.25">
      <c r="A1556" s="651">
        <v>48113020000</v>
      </c>
      <c r="B1556" s="652" t="s">
        <v>1368</v>
      </c>
      <c r="C1556" s="652">
        <v>139107</v>
      </c>
      <c r="D1556" s="652" t="s">
        <v>1306</v>
      </c>
      <c r="E1556" s="652">
        <v>0.1</v>
      </c>
      <c r="F1556" s="652" t="s">
        <v>1303</v>
      </c>
      <c r="H1556" s="10"/>
    </row>
    <row r="1557" spans="1:8" ht="15" x14ac:dyDescent="0.25">
      <c r="A1557" s="654">
        <v>48113020100</v>
      </c>
      <c r="B1557" s="655" t="s">
        <v>1368</v>
      </c>
      <c r="C1557" s="655">
        <v>45833</v>
      </c>
      <c r="D1557" s="655" t="s">
        <v>1310</v>
      </c>
      <c r="E1557" s="655">
        <v>20</v>
      </c>
      <c r="F1557" s="655" t="s">
        <v>1307</v>
      </c>
      <c r="H1557" s="10"/>
    </row>
    <row r="1558" spans="1:8" ht="15" x14ac:dyDescent="0.25">
      <c r="A1558" s="651">
        <v>48113020200</v>
      </c>
      <c r="B1558" s="652" t="s">
        <v>1368</v>
      </c>
      <c r="C1558" s="652">
        <v>29159</v>
      </c>
      <c r="D1558" s="652" t="s">
        <v>1309</v>
      </c>
      <c r="E1558" s="652">
        <v>34.200000000000003</v>
      </c>
      <c r="F1558" s="652" t="s">
        <v>1307</v>
      </c>
      <c r="H1558" s="10"/>
    </row>
    <row r="1559" spans="1:8" ht="15" x14ac:dyDescent="0.25">
      <c r="A1559" s="654">
        <v>48113020300</v>
      </c>
      <c r="B1559" s="655" t="s">
        <v>1368</v>
      </c>
      <c r="C1559" s="655">
        <v>24625</v>
      </c>
      <c r="D1559" s="655" t="s">
        <v>1309</v>
      </c>
      <c r="E1559" s="655">
        <v>34.299999999999997</v>
      </c>
      <c r="F1559" s="655" t="s">
        <v>1307</v>
      </c>
      <c r="H1559" s="10"/>
    </row>
    <row r="1560" spans="1:8" ht="15" x14ac:dyDescent="0.25">
      <c r="A1560" s="651">
        <v>48113020400</v>
      </c>
      <c r="B1560" s="652" t="s">
        <v>1368</v>
      </c>
      <c r="C1560" s="652">
        <v>69286</v>
      </c>
      <c r="D1560" s="652" t="s">
        <v>1302</v>
      </c>
      <c r="E1560" s="652">
        <v>32.200000000000003</v>
      </c>
      <c r="F1560" s="652" t="s">
        <v>1307</v>
      </c>
      <c r="H1560" s="10"/>
    </row>
    <row r="1561" spans="1:8" ht="15" x14ac:dyDescent="0.25">
      <c r="A1561" s="654">
        <v>48113020500</v>
      </c>
      <c r="B1561" s="655" t="s">
        <v>1368</v>
      </c>
      <c r="C1561" s="655">
        <v>13033</v>
      </c>
      <c r="D1561" s="655" t="s">
        <v>1309</v>
      </c>
      <c r="E1561" s="655">
        <v>53.7</v>
      </c>
      <c r="F1561" s="655" t="s">
        <v>1307</v>
      </c>
      <c r="H1561" s="10"/>
    </row>
    <row r="1562" spans="1:8" ht="15" x14ac:dyDescent="0.25">
      <c r="A1562" s="651">
        <v>48113020600</v>
      </c>
      <c r="B1562" s="652" t="s">
        <v>1368</v>
      </c>
      <c r="C1562" s="658">
        <v>250000</v>
      </c>
      <c r="D1562" s="652" t="s">
        <v>1306</v>
      </c>
      <c r="E1562" s="652">
        <v>1.7</v>
      </c>
      <c r="F1562" s="652" t="s">
        <v>1303</v>
      </c>
      <c r="H1562" s="10"/>
    </row>
    <row r="1563" spans="1:8" ht="15" x14ac:dyDescent="0.25">
      <c r="A1563" s="654">
        <v>48113020700</v>
      </c>
      <c r="B1563" s="655" t="s">
        <v>1368</v>
      </c>
      <c r="C1563" s="655">
        <v>70893</v>
      </c>
      <c r="D1563" s="655" t="s">
        <v>1302</v>
      </c>
      <c r="E1563" s="655">
        <v>8.4</v>
      </c>
      <c r="F1563" s="655" t="s">
        <v>1303</v>
      </c>
      <c r="H1563" s="10"/>
    </row>
    <row r="1564" spans="1:8" ht="15" x14ac:dyDescent="0.25">
      <c r="A1564" s="651">
        <v>48113980000</v>
      </c>
      <c r="B1564" s="652" t="s">
        <v>1368</v>
      </c>
      <c r="C1564" s="652" t="s">
        <v>1314</v>
      </c>
      <c r="D1564" s="652" t="s">
        <v>1315</v>
      </c>
      <c r="E1564" s="652" t="s">
        <v>1314</v>
      </c>
      <c r="F1564" s="652" t="s">
        <v>1307</v>
      </c>
      <c r="H1564" s="10"/>
    </row>
    <row r="1565" spans="1:8" ht="15" x14ac:dyDescent="0.25">
      <c r="A1565" s="654">
        <v>48113980100</v>
      </c>
      <c r="B1565" s="655" t="s">
        <v>1368</v>
      </c>
      <c r="C1565" s="655" t="s">
        <v>1314</v>
      </c>
      <c r="D1565" s="655" t="s">
        <v>1315</v>
      </c>
      <c r="E1565" s="655">
        <v>0</v>
      </c>
      <c r="F1565" s="655" t="s">
        <v>1303</v>
      </c>
      <c r="H1565" s="10"/>
    </row>
    <row r="1566" spans="1:8" ht="15" x14ac:dyDescent="0.25">
      <c r="A1566" s="651">
        <v>48115950401</v>
      </c>
      <c r="B1566" s="652" t="s">
        <v>1369</v>
      </c>
      <c r="C1566" s="652">
        <v>49904</v>
      </c>
      <c r="D1566" s="652" t="s">
        <v>1310</v>
      </c>
      <c r="E1566" s="652">
        <v>20.8</v>
      </c>
      <c r="F1566" s="652" t="s">
        <v>1307</v>
      </c>
      <c r="H1566" s="10"/>
    </row>
    <row r="1567" spans="1:8" ht="15" x14ac:dyDescent="0.25">
      <c r="A1567" s="654">
        <v>48115950402</v>
      </c>
      <c r="B1567" s="655" t="s">
        <v>1369</v>
      </c>
      <c r="C1567" s="655">
        <v>43264</v>
      </c>
      <c r="D1567" s="655" t="s">
        <v>1309</v>
      </c>
      <c r="E1567" s="655">
        <v>21</v>
      </c>
      <c r="F1567" s="655" t="s">
        <v>1307</v>
      </c>
      <c r="H1567" s="10"/>
    </row>
    <row r="1568" spans="1:8" ht="15" x14ac:dyDescent="0.25">
      <c r="A1568" s="651">
        <v>48115950500</v>
      </c>
      <c r="B1568" s="652" t="s">
        <v>1369</v>
      </c>
      <c r="C1568" s="652">
        <v>30726</v>
      </c>
      <c r="D1568" s="652" t="s">
        <v>1309</v>
      </c>
      <c r="E1568" s="652">
        <v>29.3</v>
      </c>
      <c r="F1568" s="652" t="s">
        <v>1307</v>
      </c>
      <c r="H1568" s="10"/>
    </row>
    <row r="1569" spans="1:8" ht="15" x14ac:dyDescent="0.25">
      <c r="A1569" s="654">
        <v>48115950600</v>
      </c>
      <c r="B1569" s="655" t="s">
        <v>1369</v>
      </c>
      <c r="C1569" s="655">
        <v>63816</v>
      </c>
      <c r="D1569" s="655" t="s">
        <v>1302</v>
      </c>
      <c r="E1569" s="655">
        <v>13.7</v>
      </c>
      <c r="F1569" s="655" t="s">
        <v>1303</v>
      </c>
      <c r="H1569" s="10"/>
    </row>
    <row r="1570" spans="1:8" ht="15" x14ac:dyDescent="0.25">
      <c r="A1570" s="651">
        <v>48117950300</v>
      </c>
      <c r="B1570" s="652" t="s">
        <v>1370</v>
      </c>
      <c r="C1570" s="652">
        <v>54029</v>
      </c>
      <c r="D1570" s="652" t="s">
        <v>1302</v>
      </c>
      <c r="E1570" s="652">
        <v>15.1</v>
      </c>
      <c r="F1570" s="652" t="s">
        <v>1303</v>
      </c>
      <c r="H1570" s="10"/>
    </row>
    <row r="1571" spans="1:8" ht="15" x14ac:dyDescent="0.25">
      <c r="A1571" s="654">
        <v>48117950400</v>
      </c>
      <c r="B1571" s="655" t="s">
        <v>1370</v>
      </c>
      <c r="C1571" s="655">
        <v>50104</v>
      </c>
      <c r="D1571" s="655" t="s">
        <v>1302</v>
      </c>
      <c r="E1571" s="655">
        <v>18</v>
      </c>
      <c r="F1571" s="655" t="s">
        <v>1303</v>
      </c>
      <c r="H1571" s="10"/>
    </row>
    <row r="1572" spans="1:8" ht="15" x14ac:dyDescent="0.25">
      <c r="A1572" s="651">
        <v>48117950500</v>
      </c>
      <c r="B1572" s="652" t="s">
        <v>1370</v>
      </c>
      <c r="C1572" s="652">
        <v>47792</v>
      </c>
      <c r="D1572" s="652" t="s">
        <v>1310</v>
      </c>
      <c r="E1572" s="652">
        <v>23.2</v>
      </c>
      <c r="F1572" s="652" t="s">
        <v>1307</v>
      </c>
      <c r="H1572" s="10"/>
    </row>
    <row r="1573" spans="1:8" ht="15" x14ac:dyDescent="0.25">
      <c r="A1573" s="654">
        <v>48117950600</v>
      </c>
      <c r="B1573" s="655" t="s">
        <v>1370</v>
      </c>
      <c r="C1573" s="655">
        <v>56583</v>
      </c>
      <c r="D1573" s="655" t="s">
        <v>1302</v>
      </c>
      <c r="E1573" s="655">
        <v>14.6</v>
      </c>
      <c r="F1573" s="655" t="s">
        <v>1303</v>
      </c>
      <c r="H1573" s="10"/>
    </row>
    <row r="1574" spans="1:8" ht="15" x14ac:dyDescent="0.25">
      <c r="A1574" s="651">
        <v>48119950100</v>
      </c>
      <c r="B1574" s="652" t="s">
        <v>1371</v>
      </c>
      <c r="C1574" s="652">
        <v>65000</v>
      </c>
      <c r="D1574" s="652" t="s">
        <v>1306</v>
      </c>
      <c r="E1574" s="652">
        <v>9.4</v>
      </c>
      <c r="F1574" s="652" t="s">
        <v>1303</v>
      </c>
      <c r="H1574" s="10"/>
    </row>
    <row r="1575" spans="1:8" ht="15" x14ac:dyDescent="0.25">
      <c r="A1575" s="654">
        <v>48119950200</v>
      </c>
      <c r="B1575" s="655" t="s">
        <v>1371</v>
      </c>
      <c r="C1575" s="655">
        <v>31832</v>
      </c>
      <c r="D1575" s="655" t="s">
        <v>1309</v>
      </c>
      <c r="E1575" s="655">
        <v>40.6</v>
      </c>
      <c r="F1575" s="655" t="s">
        <v>1307</v>
      </c>
      <c r="H1575" s="10"/>
    </row>
    <row r="1576" spans="1:8" ht="15" x14ac:dyDescent="0.25">
      <c r="A1576" s="651">
        <v>48121020103</v>
      </c>
      <c r="B1576" s="652" t="s">
        <v>1372</v>
      </c>
      <c r="C1576" s="652">
        <v>67472</v>
      </c>
      <c r="D1576" s="652" t="s">
        <v>1302</v>
      </c>
      <c r="E1576" s="652">
        <v>5.4</v>
      </c>
      <c r="F1576" s="652" t="s">
        <v>1303</v>
      </c>
      <c r="H1576" s="10"/>
    </row>
    <row r="1577" spans="1:8" ht="15" x14ac:dyDescent="0.25">
      <c r="A1577" s="654">
        <v>48121020104</v>
      </c>
      <c r="B1577" s="655" t="s">
        <v>1372</v>
      </c>
      <c r="C1577" s="655">
        <v>105539</v>
      </c>
      <c r="D1577" s="655" t="s">
        <v>1306</v>
      </c>
      <c r="E1577" s="655">
        <v>2.2999999999999998</v>
      </c>
      <c r="F1577" s="655" t="s">
        <v>1303</v>
      </c>
      <c r="H1577" s="10"/>
    </row>
    <row r="1578" spans="1:8" ht="15" x14ac:dyDescent="0.25">
      <c r="A1578" s="651">
        <v>48121020105</v>
      </c>
      <c r="B1578" s="652" t="s">
        <v>1372</v>
      </c>
      <c r="C1578" s="652">
        <v>97344</v>
      </c>
      <c r="D1578" s="652" t="s">
        <v>1306</v>
      </c>
      <c r="E1578" s="652">
        <v>6.3</v>
      </c>
      <c r="F1578" s="652" t="s">
        <v>1303</v>
      </c>
      <c r="H1578" s="10"/>
    </row>
    <row r="1579" spans="1:8" ht="15" x14ac:dyDescent="0.25">
      <c r="A1579" s="654">
        <v>48121020106</v>
      </c>
      <c r="B1579" s="655" t="s">
        <v>1372</v>
      </c>
      <c r="C1579" s="655">
        <v>94258</v>
      </c>
      <c r="D1579" s="655" t="s">
        <v>1306</v>
      </c>
      <c r="E1579" s="655">
        <v>7.6</v>
      </c>
      <c r="F1579" s="655" t="s">
        <v>1303</v>
      </c>
      <c r="H1579" s="10"/>
    </row>
    <row r="1580" spans="1:8" ht="15" x14ac:dyDescent="0.25">
      <c r="A1580" s="651">
        <v>48121020107</v>
      </c>
      <c r="B1580" s="652" t="s">
        <v>1372</v>
      </c>
      <c r="C1580" s="652">
        <v>92386</v>
      </c>
      <c r="D1580" s="652" t="s">
        <v>1306</v>
      </c>
      <c r="E1580" s="652">
        <v>2.8</v>
      </c>
      <c r="F1580" s="652" t="s">
        <v>1303</v>
      </c>
      <c r="H1580" s="10"/>
    </row>
    <row r="1581" spans="1:8" ht="15" x14ac:dyDescent="0.25">
      <c r="A1581" s="654">
        <v>48121020108</v>
      </c>
      <c r="B1581" s="655" t="s">
        <v>1372</v>
      </c>
      <c r="C1581" s="655">
        <v>116301</v>
      </c>
      <c r="D1581" s="655" t="s">
        <v>1306</v>
      </c>
      <c r="E1581" s="655">
        <v>3.7</v>
      </c>
      <c r="F1581" s="655" t="s">
        <v>1303</v>
      </c>
      <c r="H1581" s="10"/>
    </row>
    <row r="1582" spans="1:8" ht="15" x14ac:dyDescent="0.25">
      <c r="A1582" s="651">
        <v>48121020109</v>
      </c>
      <c r="B1582" s="652" t="s">
        <v>1372</v>
      </c>
      <c r="C1582" s="652">
        <v>148967</v>
      </c>
      <c r="D1582" s="652" t="s">
        <v>1306</v>
      </c>
      <c r="E1582" s="652">
        <v>2.9</v>
      </c>
      <c r="F1582" s="652" t="s">
        <v>1303</v>
      </c>
      <c r="H1582" s="10"/>
    </row>
    <row r="1583" spans="1:8" ht="15" x14ac:dyDescent="0.25">
      <c r="A1583" s="654">
        <v>48121020110</v>
      </c>
      <c r="B1583" s="655" t="s">
        <v>1372</v>
      </c>
      <c r="C1583" s="655">
        <v>143281</v>
      </c>
      <c r="D1583" s="655" t="s">
        <v>1306</v>
      </c>
      <c r="E1583" s="655">
        <v>2.9</v>
      </c>
      <c r="F1583" s="655" t="s">
        <v>1303</v>
      </c>
      <c r="H1583" s="10"/>
    </row>
    <row r="1584" spans="1:8" ht="15" x14ac:dyDescent="0.25">
      <c r="A1584" s="651">
        <v>48121020111</v>
      </c>
      <c r="B1584" s="652" t="s">
        <v>1372</v>
      </c>
      <c r="C1584" s="652">
        <v>159612</v>
      </c>
      <c r="D1584" s="652" t="s">
        <v>1306</v>
      </c>
      <c r="E1584" s="652">
        <v>1</v>
      </c>
      <c r="F1584" s="652" t="s">
        <v>1303</v>
      </c>
      <c r="H1584" s="10"/>
    </row>
    <row r="1585" spans="1:8" ht="15" x14ac:dyDescent="0.25">
      <c r="A1585" s="654">
        <v>48121020112</v>
      </c>
      <c r="B1585" s="655" t="s">
        <v>1372</v>
      </c>
      <c r="C1585" s="655">
        <v>106757</v>
      </c>
      <c r="D1585" s="655" t="s">
        <v>1306</v>
      </c>
      <c r="E1585" s="655">
        <v>3.2</v>
      </c>
      <c r="F1585" s="655" t="s">
        <v>1303</v>
      </c>
      <c r="H1585" s="10"/>
    </row>
    <row r="1586" spans="1:8" ht="15" x14ac:dyDescent="0.25">
      <c r="A1586" s="651">
        <v>48121020113</v>
      </c>
      <c r="B1586" s="652" t="s">
        <v>1372</v>
      </c>
      <c r="C1586" s="652">
        <v>91705</v>
      </c>
      <c r="D1586" s="652" t="s">
        <v>1306</v>
      </c>
      <c r="E1586" s="652">
        <v>2.7</v>
      </c>
      <c r="F1586" s="652" t="s">
        <v>1303</v>
      </c>
      <c r="H1586" s="10"/>
    </row>
    <row r="1587" spans="1:8" ht="15" x14ac:dyDescent="0.25">
      <c r="A1587" s="654">
        <v>48121020114</v>
      </c>
      <c r="B1587" s="655" t="s">
        <v>1372</v>
      </c>
      <c r="C1587" s="655">
        <v>70721</v>
      </c>
      <c r="D1587" s="655" t="s">
        <v>1302</v>
      </c>
      <c r="E1587" s="655">
        <v>14</v>
      </c>
      <c r="F1587" s="655" t="s">
        <v>1303</v>
      </c>
      <c r="H1587" s="10"/>
    </row>
    <row r="1588" spans="1:8" ht="15" x14ac:dyDescent="0.25">
      <c r="A1588" s="651">
        <v>48121020115</v>
      </c>
      <c r="B1588" s="652" t="s">
        <v>1372</v>
      </c>
      <c r="C1588" s="652">
        <v>78958</v>
      </c>
      <c r="D1588" s="652" t="s">
        <v>1302</v>
      </c>
      <c r="E1588" s="652">
        <v>8.6</v>
      </c>
      <c r="F1588" s="652" t="s">
        <v>1303</v>
      </c>
      <c r="H1588" s="10"/>
    </row>
    <row r="1589" spans="1:8" ht="15" x14ac:dyDescent="0.25">
      <c r="A1589" s="654">
        <v>48121020202</v>
      </c>
      <c r="B1589" s="655" t="s">
        <v>1372</v>
      </c>
      <c r="C1589" s="655">
        <v>73887</v>
      </c>
      <c r="D1589" s="655" t="s">
        <v>1302</v>
      </c>
      <c r="E1589" s="655">
        <v>9.8000000000000007</v>
      </c>
      <c r="F1589" s="655" t="s">
        <v>1303</v>
      </c>
      <c r="H1589" s="10"/>
    </row>
    <row r="1590" spans="1:8" ht="15" x14ac:dyDescent="0.25">
      <c r="A1590" s="651">
        <v>48121020203</v>
      </c>
      <c r="B1590" s="652" t="s">
        <v>1372</v>
      </c>
      <c r="C1590" s="652">
        <v>66418</v>
      </c>
      <c r="D1590" s="652" t="s">
        <v>1302</v>
      </c>
      <c r="E1590" s="652">
        <v>8.1999999999999993</v>
      </c>
      <c r="F1590" s="652" t="s">
        <v>1303</v>
      </c>
      <c r="H1590" s="10"/>
    </row>
    <row r="1591" spans="1:8" ht="15" x14ac:dyDescent="0.25">
      <c r="A1591" s="654">
        <v>48121020204</v>
      </c>
      <c r="B1591" s="655" t="s">
        <v>1372</v>
      </c>
      <c r="C1591" s="655">
        <v>72699</v>
      </c>
      <c r="D1591" s="655" t="s">
        <v>1302</v>
      </c>
      <c r="E1591" s="655">
        <v>4.0999999999999996</v>
      </c>
      <c r="F1591" s="655" t="s">
        <v>1303</v>
      </c>
      <c r="H1591" s="10"/>
    </row>
    <row r="1592" spans="1:8" ht="15" x14ac:dyDescent="0.25">
      <c r="A1592" s="651">
        <v>48121020205</v>
      </c>
      <c r="B1592" s="652" t="s">
        <v>1372</v>
      </c>
      <c r="C1592" s="652">
        <v>74286</v>
      </c>
      <c r="D1592" s="652" t="s">
        <v>1302</v>
      </c>
      <c r="E1592" s="652">
        <v>13.1</v>
      </c>
      <c r="F1592" s="652" t="s">
        <v>1303</v>
      </c>
      <c r="H1592" s="10"/>
    </row>
    <row r="1593" spans="1:8" ht="15" x14ac:dyDescent="0.25">
      <c r="A1593" s="654">
        <v>48121020303</v>
      </c>
      <c r="B1593" s="655" t="s">
        <v>1372</v>
      </c>
      <c r="C1593" s="655">
        <v>124675</v>
      </c>
      <c r="D1593" s="655" t="s">
        <v>1306</v>
      </c>
      <c r="E1593" s="655">
        <v>5.8</v>
      </c>
      <c r="F1593" s="655" t="s">
        <v>1303</v>
      </c>
      <c r="H1593" s="10"/>
    </row>
    <row r="1594" spans="1:8" ht="15" x14ac:dyDescent="0.25">
      <c r="A1594" s="651">
        <v>48121020305</v>
      </c>
      <c r="B1594" s="652" t="s">
        <v>1372</v>
      </c>
      <c r="C1594" s="652">
        <v>137321</v>
      </c>
      <c r="D1594" s="652" t="s">
        <v>1306</v>
      </c>
      <c r="E1594" s="652">
        <v>3.6</v>
      </c>
      <c r="F1594" s="652" t="s">
        <v>1303</v>
      </c>
      <c r="H1594" s="10"/>
    </row>
    <row r="1595" spans="1:8" ht="15" x14ac:dyDescent="0.25">
      <c r="A1595" s="654">
        <v>48121020306</v>
      </c>
      <c r="B1595" s="655" t="s">
        <v>1372</v>
      </c>
      <c r="C1595" s="655">
        <v>75030</v>
      </c>
      <c r="D1595" s="655" t="s">
        <v>1302</v>
      </c>
      <c r="E1595" s="655">
        <v>4.7</v>
      </c>
      <c r="F1595" s="655" t="s">
        <v>1303</v>
      </c>
      <c r="H1595" s="10"/>
    </row>
    <row r="1596" spans="1:8" ht="15" x14ac:dyDescent="0.25">
      <c r="A1596" s="651">
        <v>48121020307</v>
      </c>
      <c r="B1596" s="652" t="s">
        <v>1372</v>
      </c>
      <c r="C1596" s="652">
        <v>133787</v>
      </c>
      <c r="D1596" s="652" t="s">
        <v>1306</v>
      </c>
      <c r="E1596" s="652">
        <v>4.4000000000000004</v>
      </c>
      <c r="F1596" s="652" t="s">
        <v>1303</v>
      </c>
      <c r="H1596" s="10"/>
    </row>
    <row r="1597" spans="1:8" ht="15" x14ac:dyDescent="0.25">
      <c r="A1597" s="654">
        <v>48121020308</v>
      </c>
      <c r="B1597" s="655" t="s">
        <v>1372</v>
      </c>
      <c r="C1597" s="655">
        <v>96144</v>
      </c>
      <c r="D1597" s="655" t="s">
        <v>1306</v>
      </c>
      <c r="E1597" s="655">
        <v>4.8</v>
      </c>
      <c r="F1597" s="655" t="s">
        <v>1303</v>
      </c>
      <c r="H1597" s="10"/>
    </row>
    <row r="1598" spans="1:8" ht="15" x14ac:dyDescent="0.25">
      <c r="A1598" s="651">
        <v>48121020309</v>
      </c>
      <c r="B1598" s="652" t="s">
        <v>1372</v>
      </c>
      <c r="C1598" s="652">
        <v>87956</v>
      </c>
      <c r="D1598" s="652" t="s">
        <v>1306</v>
      </c>
      <c r="E1598" s="652">
        <v>10.4</v>
      </c>
      <c r="F1598" s="652" t="s">
        <v>1303</v>
      </c>
      <c r="H1598" s="10"/>
    </row>
    <row r="1599" spans="1:8" ht="15" x14ac:dyDescent="0.25">
      <c r="A1599" s="654">
        <v>48121020310</v>
      </c>
      <c r="B1599" s="655" t="s">
        <v>1372</v>
      </c>
      <c r="C1599" s="655">
        <v>79926</v>
      </c>
      <c r="D1599" s="655" t="s">
        <v>1302</v>
      </c>
      <c r="E1599" s="655">
        <v>3.8</v>
      </c>
      <c r="F1599" s="655" t="s">
        <v>1303</v>
      </c>
      <c r="H1599" s="10"/>
    </row>
    <row r="1600" spans="1:8" ht="15" x14ac:dyDescent="0.25">
      <c r="A1600" s="651">
        <v>48121020401</v>
      </c>
      <c r="B1600" s="652" t="s">
        <v>1372</v>
      </c>
      <c r="C1600" s="652">
        <v>64080</v>
      </c>
      <c r="D1600" s="652" t="s">
        <v>1302</v>
      </c>
      <c r="E1600" s="652">
        <v>14.2</v>
      </c>
      <c r="F1600" s="652" t="s">
        <v>1303</v>
      </c>
      <c r="H1600" s="10"/>
    </row>
    <row r="1601" spans="1:8" ht="15" x14ac:dyDescent="0.25">
      <c r="A1601" s="654">
        <v>48121020402</v>
      </c>
      <c r="B1601" s="655" t="s">
        <v>1372</v>
      </c>
      <c r="C1601" s="655">
        <v>77607</v>
      </c>
      <c r="D1601" s="655" t="s">
        <v>1302</v>
      </c>
      <c r="E1601" s="655">
        <v>3.9</v>
      </c>
      <c r="F1601" s="655" t="s">
        <v>1303</v>
      </c>
      <c r="H1601" s="10"/>
    </row>
    <row r="1602" spans="1:8" ht="15" x14ac:dyDescent="0.25">
      <c r="A1602" s="651">
        <v>48121020403</v>
      </c>
      <c r="B1602" s="652" t="s">
        <v>1372</v>
      </c>
      <c r="C1602" s="652">
        <v>48039</v>
      </c>
      <c r="D1602" s="652" t="s">
        <v>1310</v>
      </c>
      <c r="E1602" s="652">
        <v>28.3</v>
      </c>
      <c r="F1602" s="652" t="s">
        <v>1307</v>
      </c>
      <c r="H1602" s="10"/>
    </row>
    <row r="1603" spans="1:8" ht="15" x14ac:dyDescent="0.25">
      <c r="A1603" s="654">
        <v>48121020503</v>
      </c>
      <c r="B1603" s="655" t="s">
        <v>1372</v>
      </c>
      <c r="C1603" s="655">
        <v>44250</v>
      </c>
      <c r="D1603" s="655" t="s">
        <v>1309</v>
      </c>
      <c r="E1603" s="655">
        <v>22.3</v>
      </c>
      <c r="F1603" s="655" t="s">
        <v>1307</v>
      </c>
      <c r="H1603" s="10"/>
    </row>
    <row r="1604" spans="1:8" ht="15" x14ac:dyDescent="0.25">
      <c r="A1604" s="651">
        <v>48121020504</v>
      </c>
      <c r="B1604" s="652" t="s">
        <v>1372</v>
      </c>
      <c r="C1604" s="652">
        <v>45273</v>
      </c>
      <c r="D1604" s="652" t="s">
        <v>1309</v>
      </c>
      <c r="E1604" s="652">
        <v>19.2</v>
      </c>
      <c r="F1604" s="652" t="s">
        <v>1303</v>
      </c>
      <c r="H1604" s="10"/>
    </row>
    <row r="1605" spans="1:8" ht="15" x14ac:dyDescent="0.25">
      <c r="A1605" s="654">
        <v>48121020505</v>
      </c>
      <c r="B1605" s="655" t="s">
        <v>1372</v>
      </c>
      <c r="C1605" s="655">
        <v>83143</v>
      </c>
      <c r="D1605" s="655" t="s">
        <v>1302</v>
      </c>
      <c r="E1605" s="655">
        <v>8.6</v>
      </c>
      <c r="F1605" s="655" t="s">
        <v>1303</v>
      </c>
      <c r="H1605" s="10"/>
    </row>
    <row r="1606" spans="1:8" ht="15" x14ac:dyDescent="0.25">
      <c r="A1606" s="651">
        <v>48121020506</v>
      </c>
      <c r="B1606" s="652" t="s">
        <v>1372</v>
      </c>
      <c r="C1606" s="652">
        <v>74135</v>
      </c>
      <c r="D1606" s="652" t="s">
        <v>1302</v>
      </c>
      <c r="E1606" s="652">
        <v>3.1</v>
      </c>
      <c r="F1606" s="652" t="s">
        <v>1303</v>
      </c>
      <c r="H1606" s="10"/>
    </row>
    <row r="1607" spans="1:8" ht="15" x14ac:dyDescent="0.25">
      <c r="A1607" s="654">
        <v>48121020601</v>
      </c>
      <c r="B1607" s="655" t="s">
        <v>1372</v>
      </c>
      <c r="C1607" s="655">
        <v>32609</v>
      </c>
      <c r="D1607" s="655" t="s">
        <v>1309</v>
      </c>
      <c r="E1607" s="655">
        <v>33.799999999999997</v>
      </c>
      <c r="F1607" s="655" t="s">
        <v>1307</v>
      </c>
      <c r="H1607" s="10"/>
    </row>
    <row r="1608" spans="1:8" ht="15" x14ac:dyDescent="0.25">
      <c r="A1608" s="651">
        <v>48121020602</v>
      </c>
      <c r="B1608" s="652" t="s">
        <v>1372</v>
      </c>
      <c r="C1608" s="652">
        <v>58351</v>
      </c>
      <c r="D1608" s="652" t="s">
        <v>1310</v>
      </c>
      <c r="E1608" s="652">
        <v>15.4</v>
      </c>
      <c r="F1608" s="652" t="s">
        <v>1303</v>
      </c>
      <c r="H1608" s="10"/>
    </row>
    <row r="1609" spans="1:8" ht="15" x14ac:dyDescent="0.25">
      <c r="A1609" s="654">
        <v>48121020700</v>
      </c>
      <c r="B1609" s="655" t="s">
        <v>1372</v>
      </c>
      <c r="C1609" s="655">
        <v>30345</v>
      </c>
      <c r="D1609" s="655" t="s">
        <v>1309</v>
      </c>
      <c r="E1609" s="655">
        <v>33.4</v>
      </c>
      <c r="F1609" s="655" t="s">
        <v>1307</v>
      </c>
      <c r="H1609" s="10"/>
    </row>
    <row r="1610" spans="1:8" ht="15" x14ac:dyDescent="0.25">
      <c r="A1610" s="651">
        <v>48121020800</v>
      </c>
      <c r="B1610" s="652" t="s">
        <v>1372</v>
      </c>
      <c r="C1610" s="652">
        <v>33874</v>
      </c>
      <c r="D1610" s="652" t="s">
        <v>1309</v>
      </c>
      <c r="E1610" s="652">
        <v>40.200000000000003</v>
      </c>
      <c r="F1610" s="652" t="s">
        <v>1307</v>
      </c>
      <c r="H1610" s="10"/>
    </row>
    <row r="1611" spans="1:8" ht="15" x14ac:dyDescent="0.25">
      <c r="A1611" s="654">
        <v>48121020900</v>
      </c>
      <c r="B1611" s="655" t="s">
        <v>1372</v>
      </c>
      <c r="C1611" s="655">
        <v>21136</v>
      </c>
      <c r="D1611" s="655" t="s">
        <v>1309</v>
      </c>
      <c r="E1611" s="655">
        <v>41.7</v>
      </c>
      <c r="F1611" s="655" t="s">
        <v>1307</v>
      </c>
      <c r="H1611" s="10"/>
    </row>
    <row r="1612" spans="1:8" ht="15" x14ac:dyDescent="0.25">
      <c r="A1612" s="651">
        <v>48121021000</v>
      </c>
      <c r="B1612" s="652" t="s">
        <v>1372</v>
      </c>
      <c r="C1612" s="652">
        <v>26021</v>
      </c>
      <c r="D1612" s="652" t="s">
        <v>1309</v>
      </c>
      <c r="E1612" s="652">
        <v>36.6</v>
      </c>
      <c r="F1612" s="652" t="s">
        <v>1307</v>
      </c>
      <c r="H1612" s="10"/>
    </row>
    <row r="1613" spans="1:8" ht="15" x14ac:dyDescent="0.25">
      <c r="A1613" s="654">
        <v>48121021100</v>
      </c>
      <c r="B1613" s="655" t="s">
        <v>1372</v>
      </c>
      <c r="C1613" s="655">
        <v>22353</v>
      </c>
      <c r="D1613" s="655" t="s">
        <v>1309</v>
      </c>
      <c r="E1613" s="655">
        <v>39.5</v>
      </c>
      <c r="F1613" s="655" t="s">
        <v>1307</v>
      </c>
      <c r="H1613" s="10"/>
    </row>
    <row r="1614" spans="1:8" ht="15" x14ac:dyDescent="0.25">
      <c r="A1614" s="651">
        <v>48121021201</v>
      </c>
      <c r="B1614" s="652" t="s">
        <v>1372</v>
      </c>
      <c r="C1614" s="652">
        <v>35702</v>
      </c>
      <c r="D1614" s="652" t="s">
        <v>1309</v>
      </c>
      <c r="E1614" s="652">
        <v>21.6</v>
      </c>
      <c r="F1614" s="652" t="s">
        <v>1307</v>
      </c>
      <c r="H1614" s="10"/>
    </row>
    <row r="1615" spans="1:8" ht="15" x14ac:dyDescent="0.25">
      <c r="A1615" s="654">
        <v>48121021202</v>
      </c>
      <c r="B1615" s="655" t="s">
        <v>1372</v>
      </c>
      <c r="C1615" s="655">
        <v>51094</v>
      </c>
      <c r="D1615" s="655" t="s">
        <v>1310</v>
      </c>
      <c r="E1615" s="655">
        <v>18.3</v>
      </c>
      <c r="F1615" s="655" t="s">
        <v>1303</v>
      </c>
      <c r="H1615" s="10"/>
    </row>
    <row r="1616" spans="1:8" ht="15" x14ac:dyDescent="0.25">
      <c r="A1616" s="651">
        <v>48121021301</v>
      </c>
      <c r="B1616" s="652" t="s">
        <v>1372</v>
      </c>
      <c r="C1616" s="652">
        <v>35000</v>
      </c>
      <c r="D1616" s="652" t="s">
        <v>1309</v>
      </c>
      <c r="E1616" s="652">
        <v>48.3</v>
      </c>
      <c r="F1616" s="652" t="s">
        <v>1307</v>
      </c>
      <c r="H1616" s="10"/>
    </row>
    <row r="1617" spans="1:8" ht="15" x14ac:dyDescent="0.25">
      <c r="A1617" s="654">
        <v>48121021303</v>
      </c>
      <c r="B1617" s="655" t="s">
        <v>1372</v>
      </c>
      <c r="C1617" s="655">
        <v>80710</v>
      </c>
      <c r="D1617" s="655" t="s">
        <v>1302</v>
      </c>
      <c r="E1617" s="655">
        <v>7.9</v>
      </c>
      <c r="F1617" s="655" t="s">
        <v>1303</v>
      </c>
      <c r="H1617" s="10"/>
    </row>
    <row r="1618" spans="1:8" ht="15" x14ac:dyDescent="0.25">
      <c r="A1618" s="651">
        <v>48121021304</v>
      </c>
      <c r="B1618" s="652" t="s">
        <v>1372</v>
      </c>
      <c r="C1618" s="652">
        <v>72819</v>
      </c>
      <c r="D1618" s="652" t="s">
        <v>1302</v>
      </c>
      <c r="E1618" s="652">
        <v>9.3000000000000007</v>
      </c>
      <c r="F1618" s="652" t="s">
        <v>1303</v>
      </c>
      <c r="H1618" s="10"/>
    </row>
    <row r="1619" spans="1:8" ht="15" x14ac:dyDescent="0.25">
      <c r="A1619" s="654">
        <v>48121021305</v>
      </c>
      <c r="B1619" s="655" t="s">
        <v>1372</v>
      </c>
      <c r="C1619" s="655">
        <v>73912</v>
      </c>
      <c r="D1619" s="655" t="s">
        <v>1302</v>
      </c>
      <c r="E1619" s="655">
        <v>12.6</v>
      </c>
      <c r="F1619" s="655" t="s">
        <v>1303</v>
      </c>
      <c r="H1619" s="10"/>
    </row>
    <row r="1620" spans="1:8" ht="15" x14ac:dyDescent="0.25">
      <c r="A1620" s="651">
        <v>48121021403</v>
      </c>
      <c r="B1620" s="652" t="s">
        <v>1372</v>
      </c>
      <c r="C1620" s="652">
        <v>80747</v>
      </c>
      <c r="D1620" s="652" t="s">
        <v>1302</v>
      </c>
      <c r="E1620" s="652">
        <v>8.3000000000000007</v>
      </c>
      <c r="F1620" s="652" t="s">
        <v>1303</v>
      </c>
      <c r="H1620" s="10"/>
    </row>
    <row r="1621" spans="1:8" ht="15" x14ac:dyDescent="0.25">
      <c r="A1621" s="654">
        <v>48121021404</v>
      </c>
      <c r="B1621" s="655" t="s">
        <v>1372</v>
      </c>
      <c r="C1621" s="655">
        <v>118097</v>
      </c>
      <c r="D1621" s="655" t="s">
        <v>1306</v>
      </c>
      <c r="E1621" s="655">
        <v>7.9</v>
      </c>
      <c r="F1621" s="655" t="s">
        <v>1303</v>
      </c>
      <c r="H1621" s="10"/>
    </row>
    <row r="1622" spans="1:8" ht="15" x14ac:dyDescent="0.25">
      <c r="A1622" s="651">
        <v>48121021405</v>
      </c>
      <c r="B1622" s="652" t="s">
        <v>1372</v>
      </c>
      <c r="C1622" s="652">
        <v>82891</v>
      </c>
      <c r="D1622" s="652" t="s">
        <v>1302</v>
      </c>
      <c r="E1622" s="652">
        <v>10.3</v>
      </c>
      <c r="F1622" s="652" t="s">
        <v>1303</v>
      </c>
      <c r="H1622" s="10"/>
    </row>
    <row r="1623" spans="1:8" ht="15" x14ac:dyDescent="0.25">
      <c r="A1623" s="654">
        <v>48121021406</v>
      </c>
      <c r="B1623" s="655" t="s">
        <v>1372</v>
      </c>
      <c r="C1623" s="655">
        <v>97127</v>
      </c>
      <c r="D1623" s="655" t="s">
        <v>1306</v>
      </c>
      <c r="E1623" s="655">
        <v>2</v>
      </c>
      <c r="F1623" s="655" t="s">
        <v>1303</v>
      </c>
      <c r="H1623" s="10"/>
    </row>
    <row r="1624" spans="1:8" ht="15" x14ac:dyDescent="0.25">
      <c r="A1624" s="651">
        <v>48121021407</v>
      </c>
      <c r="B1624" s="652" t="s">
        <v>1372</v>
      </c>
      <c r="C1624" s="652">
        <v>107222</v>
      </c>
      <c r="D1624" s="652" t="s">
        <v>1306</v>
      </c>
      <c r="E1624" s="652">
        <v>7.1</v>
      </c>
      <c r="F1624" s="652" t="s">
        <v>1303</v>
      </c>
      <c r="H1624" s="10"/>
    </row>
    <row r="1625" spans="1:8" ht="15" x14ac:dyDescent="0.25">
      <c r="A1625" s="654">
        <v>48121021408</v>
      </c>
      <c r="B1625" s="655" t="s">
        <v>1372</v>
      </c>
      <c r="C1625" s="655">
        <v>80446</v>
      </c>
      <c r="D1625" s="655" t="s">
        <v>1302</v>
      </c>
      <c r="E1625" s="655">
        <v>7.3</v>
      </c>
      <c r="F1625" s="655" t="s">
        <v>1303</v>
      </c>
      <c r="H1625" s="10"/>
    </row>
    <row r="1626" spans="1:8" ht="15" x14ac:dyDescent="0.25">
      <c r="A1626" s="651">
        <v>48121021409</v>
      </c>
      <c r="B1626" s="652" t="s">
        <v>1372</v>
      </c>
      <c r="C1626" s="652">
        <v>85833</v>
      </c>
      <c r="D1626" s="652" t="s">
        <v>1302</v>
      </c>
      <c r="E1626" s="652">
        <v>6.5</v>
      </c>
      <c r="F1626" s="652" t="s">
        <v>1303</v>
      </c>
      <c r="H1626" s="10"/>
    </row>
    <row r="1627" spans="1:8" ht="15" x14ac:dyDescent="0.25">
      <c r="A1627" s="654">
        <v>48121021502</v>
      </c>
      <c r="B1627" s="655" t="s">
        <v>1372</v>
      </c>
      <c r="C1627" s="655">
        <v>51848</v>
      </c>
      <c r="D1627" s="655" t="s">
        <v>1310</v>
      </c>
      <c r="E1627" s="655">
        <v>20.399999999999999</v>
      </c>
      <c r="F1627" s="655" t="s">
        <v>1307</v>
      </c>
      <c r="H1627" s="10"/>
    </row>
    <row r="1628" spans="1:8" ht="15" x14ac:dyDescent="0.25">
      <c r="A1628" s="651">
        <v>48121021505</v>
      </c>
      <c r="B1628" s="652" t="s">
        <v>1372</v>
      </c>
      <c r="C1628" s="652">
        <v>79702</v>
      </c>
      <c r="D1628" s="652" t="s">
        <v>1302</v>
      </c>
      <c r="E1628" s="652">
        <v>5.2</v>
      </c>
      <c r="F1628" s="652" t="s">
        <v>1303</v>
      </c>
      <c r="H1628" s="10"/>
    </row>
    <row r="1629" spans="1:8" ht="15" x14ac:dyDescent="0.25">
      <c r="A1629" s="654">
        <v>48121021512</v>
      </c>
      <c r="B1629" s="655" t="s">
        <v>1372</v>
      </c>
      <c r="C1629" s="655">
        <v>177639</v>
      </c>
      <c r="D1629" s="655" t="s">
        <v>1306</v>
      </c>
      <c r="E1629" s="655">
        <v>5</v>
      </c>
      <c r="F1629" s="655" t="s">
        <v>1303</v>
      </c>
      <c r="H1629" s="10"/>
    </row>
    <row r="1630" spans="1:8" ht="15" x14ac:dyDescent="0.25">
      <c r="A1630" s="651">
        <v>48121021513</v>
      </c>
      <c r="B1630" s="652" t="s">
        <v>1372</v>
      </c>
      <c r="C1630" s="652">
        <v>124853</v>
      </c>
      <c r="D1630" s="652" t="s">
        <v>1306</v>
      </c>
      <c r="E1630" s="652">
        <v>3.1</v>
      </c>
      <c r="F1630" s="652" t="s">
        <v>1303</v>
      </c>
      <c r="H1630" s="10"/>
    </row>
    <row r="1631" spans="1:8" ht="15" x14ac:dyDescent="0.25">
      <c r="A1631" s="654">
        <v>48121021514</v>
      </c>
      <c r="B1631" s="655" t="s">
        <v>1372</v>
      </c>
      <c r="C1631" s="655">
        <v>125216</v>
      </c>
      <c r="D1631" s="655" t="s">
        <v>1306</v>
      </c>
      <c r="E1631" s="655">
        <v>1.8</v>
      </c>
      <c r="F1631" s="655" t="s">
        <v>1303</v>
      </c>
      <c r="H1631" s="10"/>
    </row>
    <row r="1632" spans="1:8" ht="15" x14ac:dyDescent="0.25">
      <c r="A1632" s="651">
        <v>48121021515</v>
      </c>
      <c r="B1632" s="652" t="s">
        <v>1372</v>
      </c>
      <c r="C1632" s="652">
        <v>106556</v>
      </c>
      <c r="D1632" s="652" t="s">
        <v>1306</v>
      </c>
      <c r="E1632" s="652">
        <v>2.5</v>
      </c>
      <c r="F1632" s="652" t="s">
        <v>1303</v>
      </c>
      <c r="H1632" s="10"/>
    </row>
    <row r="1633" spans="1:8" ht="15" x14ac:dyDescent="0.25">
      <c r="A1633" s="654">
        <v>48121021516</v>
      </c>
      <c r="B1633" s="655" t="s">
        <v>1372</v>
      </c>
      <c r="C1633" s="655">
        <v>90231</v>
      </c>
      <c r="D1633" s="655" t="s">
        <v>1306</v>
      </c>
      <c r="E1633" s="655">
        <v>4.4000000000000004</v>
      </c>
      <c r="F1633" s="655" t="s">
        <v>1303</v>
      </c>
      <c r="H1633" s="10"/>
    </row>
    <row r="1634" spans="1:8" ht="15" x14ac:dyDescent="0.25">
      <c r="A1634" s="651">
        <v>48121021517</v>
      </c>
      <c r="B1634" s="652" t="s">
        <v>1372</v>
      </c>
      <c r="C1634" s="652">
        <v>65022</v>
      </c>
      <c r="D1634" s="652" t="s">
        <v>1302</v>
      </c>
      <c r="E1634" s="652">
        <v>9.3000000000000007</v>
      </c>
      <c r="F1634" s="652" t="s">
        <v>1303</v>
      </c>
      <c r="H1634" s="10"/>
    </row>
    <row r="1635" spans="1:8" ht="15" x14ac:dyDescent="0.25">
      <c r="A1635" s="654">
        <v>48121021518</v>
      </c>
      <c r="B1635" s="655" t="s">
        <v>1372</v>
      </c>
      <c r="C1635" s="655">
        <v>102105</v>
      </c>
      <c r="D1635" s="655" t="s">
        <v>1306</v>
      </c>
      <c r="E1635" s="655">
        <v>1.8</v>
      </c>
      <c r="F1635" s="655" t="s">
        <v>1303</v>
      </c>
      <c r="H1635" s="10"/>
    </row>
    <row r="1636" spans="1:8" ht="15" x14ac:dyDescent="0.25">
      <c r="A1636" s="651">
        <v>48121021519</v>
      </c>
      <c r="B1636" s="652" t="s">
        <v>1372</v>
      </c>
      <c r="C1636" s="652">
        <v>84207</v>
      </c>
      <c r="D1636" s="652" t="s">
        <v>1302</v>
      </c>
      <c r="E1636" s="652">
        <v>3.1</v>
      </c>
      <c r="F1636" s="652" t="s">
        <v>1303</v>
      </c>
      <c r="H1636" s="10"/>
    </row>
    <row r="1637" spans="1:8" ht="15" x14ac:dyDescent="0.25">
      <c r="A1637" s="654">
        <v>48121021520</v>
      </c>
      <c r="B1637" s="655" t="s">
        <v>1372</v>
      </c>
      <c r="C1637" s="655">
        <v>71450</v>
      </c>
      <c r="D1637" s="655" t="s">
        <v>1302</v>
      </c>
      <c r="E1637" s="655">
        <v>11.1</v>
      </c>
      <c r="F1637" s="655" t="s">
        <v>1303</v>
      </c>
      <c r="H1637" s="10"/>
    </row>
    <row r="1638" spans="1:8" ht="15" x14ac:dyDescent="0.25">
      <c r="A1638" s="651">
        <v>48121021521</v>
      </c>
      <c r="B1638" s="652" t="s">
        <v>1372</v>
      </c>
      <c r="C1638" s="652">
        <v>85403</v>
      </c>
      <c r="D1638" s="652" t="s">
        <v>1302</v>
      </c>
      <c r="E1638" s="652">
        <v>13.6</v>
      </c>
      <c r="F1638" s="652" t="s">
        <v>1303</v>
      </c>
      <c r="H1638" s="10"/>
    </row>
    <row r="1639" spans="1:8" ht="15" x14ac:dyDescent="0.25">
      <c r="A1639" s="654">
        <v>48121021522</v>
      </c>
      <c r="B1639" s="655" t="s">
        <v>1372</v>
      </c>
      <c r="C1639" s="655">
        <v>135667</v>
      </c>
      <c r="D1639" s="655" t="s">
        <v>1306</v>
      </c>
      <c r="E1639" s="655">
        <v>4.3</v>
      </c>
      <c r="F1639" s="655" t="s">
        <v>1303</v>
      </c>
      <c r="H1639" s="10"/>
    </row>
    <row r="1640" spans="1:8" ht="15" x14ac:dyDescent="0.25">
      <c r="A1640" s="651">
        <v>48121021523</v>
      </c>
      <c r="B1640" s="652" t="s">
        <v>1372</v>
      </c>
      <c r="C1640" s="652">
        <v>64707</v>
      </c>
      <c r="D1640" s="652" t="s">
        <v>1302</v>
      </c>
      <c r="E1640" s="652">
        <v>10.199999999999999</v>
      </c>
      <c r="F1640" s="652" t="s">
        <v>1303</v>
      </c>
      <c r="H1640" s="10"/>
    </row>
    <row r="1641" spans="1:8" ht="15" x14ac:dyDescent="0.25">
      <c r="A1641" s="654">
        <v>48121021524</v>
      </c>
      <c r="B1641" s="655" t="s">
        <v>1372</v>
      </c>
      <c r="C1641" s="655">
        <v>145298</v>
      </c>
      <c r="D1641" s="655" t="s">
        <v>1306</v>
      </c>
      <c r="E1641" s="655">
        <v>1.8</v>
      </c>
      <c r="F1641" s="655" t="s">
        <v>1303</v>
      </c>
      <c r="H1641" s="10"/>
    </row>
    <row r="1642" spans="1:8" ht="15" x14ac:dyDescent="0.25">
      <c r="A1642" s="651">
        <v>48121021525</v>
      </c>
      <c r="B1642" s="652" t="s">
        <v>1372</v>
      </c>
      <c r="C1642" s="652">
        <v>174057</v>
      </c>
      <c r="D1642" s="652" t="s">
        <v>1306</v>
      </c>
      <c r="E1642" s="652">
        <v>1.9</v>
      </c>
      <c r="F1642" s="652" t="s">
        <v>1303</v>
      </c>
      <c r="H1642" s="10"/>
    </row>
    <row r="1643" spans="1:8" ht="15" x14ac:dyDescent="0.25">
      <c r="A1643" s="654">
        <v>48121021526</v>
      </c>
      <c r="B1643" s="655" t="s">
        <v>1372</v>
      </c>
      <c r="C1643" s="655">
        <v>135278</v>
      </c>
      <c r="D1643" s="655" t="s">
        <v>1306</v>
      </c>
      <c r="E1643" s="655">
        <v>2.4</v>
      </c>
      <c r="F1643" s="655" t="s">
        <v>1303</v>
      </c>
      <c r="H1643" s="10"/>
    </row>
    <row r="1644" spans="1:8" ht="15" x14ac:dyDescent="0.25">
      <c r="A1644" s="651">
        <v>48121021527</v>
      </c>
      <c r="B1644" s="652" t="s">
        <v>1372</v>
      </c>
      <c r="C1644" s="652">
        <v>145362</v>
      </c>
      <c r="D1644" s="652" t="s">
        <v>1306</v>
      </c>
      <c r="E1644" s="652">
        <v>1.1000000000000001</v>
      </c>
      <c r="F1644" s="652" t="s">
        <v>1303</v>
      </c>
      <c r="H1644" s="10"/>
    </row>
    <row r="1645" spans="1:8" ht="15" x14ac:dyDescent="0.25">
      <c r="A1645" s="654">
        <v>48121021611</v>
      </c>
      <c r="B1645" s="655" t="s">
        <v>1372</v>
      </c>
      <c r="C1645" s="655">
        <v>77963</v>
      </c>
      <c r="D1645" s="655" t="s">
        <v>1302</v>
      </c>
      <c r="E1645" s="655">
        <v>12.1</v>
      </c>
      <c r="F1645" s="655" t="s">
        <v>1303</v>
      </c>
      <c r="H1645" s="10"/>
    </row>
    <row r="1646" spans="1:8" ht="15" x14ac:dyDescent="0.25">
      <c r="A1646" s="651">
        <v>48121021612</v>
      </c>
      <c r="B1646" s="652" t="s">
        <v>1372</v>
      </c>
      <c r="C1646" s="652">
        <v>71360</v>
      </c>
      <c r="D1646" s="652" t="s">
        <v>1302</v>
      </c>
      <c r="E1646" s="652">
        <v>6.8</v>
      </c>
      <c r="F1646" s="652" t="s">
        <v>1303</v>
      </c>
      <c r="H1646" s="10"/>
    </row>
    <row r="1647" spans="1:8" ht="15" x14ac:dyDescent="0.25">
      <c r="A1647" s="654">
        <v>48121021613</v>
      </c>
      <c r="B1647" s="655" t="s">
        <v>1372</v>
      </c>
      <c r="C1647" s="655">
        <v>53922</v>
      </c>
      <c r="D1647" s="655" t="s">
        <v>1310</v>
      </c>
      <c r="E1647" s="655">
        <v>12.3</v>
      </c>
      <c r="F1647" s="655" t="s">
        <v>1303</v>
      </c>
      <c r="H1647" s="10"/>
    </row>
    <row r="1648" spans="1:8" ht="15" x14ac:dyDescent="0.25">
      <c r="A1648" s="651">
        <v>48121021614</v>
      </c>
      <c r="B1648" s="652" t="s">
        <v>1372</v>
      </c>
      <c r="C1648" s="652">
        <v>62963</v>
      </c>
      <c r="D1648" s="652" t="s">
        <v>1310</v>
      </c>
      <c r="E1648" s="652">
        <v>12.3</v>
      </c>
      <c r="F1648" s="652" t="s">
        <v>1303</v>
      </c>
      <c r="H1648" s="10"/>
    </row>
    <row r="1649" spans="1:8" ht="15" x14ac:dyDescent="0.25">
      <c r="A1649" s="654">
        <v>48121021615</v>
      </c>
      <c r="B1649" s="655" t="s">
        <v>1372</v>
      </c>
      <c r="C1649" s="655">
        <v>75174</v>
      </c>
      <c r="D1649" s="655" t="s">
        <v>1302</v>
      </c>
      <c r="E1649" s="655">
        <v>7.1</v>
      </c>
      <c r="F1649" s="655" t="s">
        <v>1303</v>
      </c>
      <c r="H1649" s="10"/>
    </row>
    <row r="1650" spans="1:8" ht="15" x14ac:dyDescent="0.25">
      <c r="A1650" s="651">
        <v>48121021616</v>
      </c>
      <c r="B1650" s="652" t="s">
        <v>1372</v>
      </c>
      <c r="C1650" s="652">
        <v>47724</v>
      </c>
      <c r="D1650" s="652" t="s">
        <v>1310</v>
      </c>
      <c r="E1650" s="652">
        <v>18.399999999999999</v>
      </c>
      <c r="F1650" s="652" t="s">
        <v>1303</v>
      </c>
      <c r="H1650" s="10"/>
    </row>
    <row r="1651" spans="1:8" ht="15" x14ac:dyDescent="0.25">
      <c r="A1651" s="654">
        <v>48121021618</v>
      </c>
      <c r="B1651" s="655" t="s">
        <v>1372</v>
      </c>
      <c r="C1651" s="655">
        <v>64314</v>
      </c>
      <c r="D1651" s="655" t="s">
        <v>1302</v>
      </c>
      <c r="E1651" s="655">
        <v>9.8000000000000007</v>
      </c>
      <c r="F1651" s="655" t="s">
        <v>1303</v>
      </c>
      <c r="H1651" s="10"/>
    </row>
    <row r="1652" spans="1:8" ht="15" x14ac:dyDescent="0.25">
      <c r="A1652" s="651">
        <v>48121021619</v>
      </c>
      <c r="B1652" s="652" t="s">
        <v>1372</v>
      </c>
      <c r="C1652" s="652">
        <v>49342</v>
      </c>
      <c r="D1652" s="652" t="s">
        <v>1310</v>
      </c>
      <c r="E1652" s="652">
        <v>19.3</v>
      </c>
      <c r="F1652" s="652" t="s">
        <v>1303</v>
      </c>
      <c r="H1652" s="10"/>
    </row>
    <row r="1653" spans="1:8" ht="15" x14ac:dyDescent="0.25">
      <c r="A1653" s="654">
        <v>48121021620</v>
      </c>
      <c r="B1653" s="655" t="s">
        <v>1372</v>
      </c>
      <c r="C1653" s="655">
        <v>53933</v>
      </c>
      <c r="D1653" s="655" t="s">
        <v>1310</v>
      </c>
      <c r="E1653" s="655">
        <v>9.1</v>
      </c>
      <c r="F1653" s="655" t="s">
        <v>1303</v>
      </c>
      <c r="H1653" s="10"/>
    </row>
    <row r="1654" spans="1:8" ht="15" x14ac:dyDescent="0.25">
      <c r="A1654" s="651">
        <v>48121021621</v>
      </c>
      <c r="B1654" s="652" t="s">
        <v>1372</v>
      </c>
      <c r="C1654" s="652">
        <v>117917</v>
      </c>
      <c r="D1654" s="652" t="s">
        <v>1306</v>
      </c>
      <c r="E1654" s="652">
        <v>3.2</v>
      </c>
      <c r="F1654" s="652" t="s">
        <v>1303</v>
      </c>
      <c r="H1654" s="10"/>
    </row>
    <row r="1655" spans="1:8" ht="15" x14ac:dyDescent="0.25">
      <c r="A1655" s="654">
        <v>48121021622</v>
      </c>
      <c r="B1655" s="655" t="s">
        <v>1372</v>
      </c>
      <c r="C1655" s="655">
        <v>106215</v>
      </c>
      <c r="D1655" s="655" t="s">
        <v>1306</v>
      </c>
      <c r="E1655" s="655">
        <v>4.3</v>
      </c>
      <c r="F1655" s="655" t="s">
        <v>1303</v>
      </c>
      <c r="H1655" s="10"/>
    </row>
    <row r="1656" spans="1:8" ht="15" x14ac:dyDescent="0.25">
      <c r="A1656" s="651">
        <v>48121021623</v>
      </c>
      <c r="B1656" s="652" t="s">
        <v>1372</v>
      </c>
      <c r="C1656" s="652">
        <v>92500</v>
      </c>
      <c r="D1656" s="652" t="s">
        <v>1306</v>
      </c>
      <c r="E1656" s="652">
        <v>10.199999999999999</v>
      </c>
      <c r="F1656" s="652" t="s">
        <v>1303</v>
      </c>
      <c r="H1656" s="10"/>
    </row>
    <row r="1657" spans="1:8" ht="15" x14ac:dyDescent="0.25">
      <c r="A1657" s="654">
        <v>48121021624</v>
      </c>
      <c r="B1657" s="655" t="s">
        <v>1372</v>
      </c>
      <c r="C1657" s="655">
        <v>77863</v>
      </c>
      <c r="D1657" s="655" t="s">
        <v>1302</v>
      </c>
      <c r="E1657" s="655">
        <v>8.5</v>
      </c>
      <c r="F1657" s="655" t="s">
        <v>1303</v>
      </c>
      <c r="H1657" s="10"/>
    </row>
    <row r="1658" spans="1:8" ht="15" x14ac:dyDescent="0.25">
      <c r="A1658" s="651">
        <v>48121021625</v>
      </c>
      <c r="B1658" s="652" t="s">
        <v>1372</v>
      </c>
      <c r="C1658" s="652">
        <v>127629</v>
      </c>
      <c r="D1658" s="652" t="s">
        <v>1306</v>
      </c>
      <c r="E1658" s="652">
        <v>2.5</v>
      </c>
      <c r="F1658" s="652" t="s">
        <v>1303</v>
      </c>
      <c r="H1658" s="10"/>
    </row>
    <row r="1659" spans="1:8" ht="15" x14ac:dyDescent="0.25">
      <c r="A1659" s="654">
        <v>48121021626</v>
      </c>
      <c r="B1659" s="655" t="s">
        <v>1372</v>
      </c>
      <c r="C1659" s="655">
        <v>221974</v>
      </c>
      <c r="D1659" s="655" t="s">
        <v>1306</v>
      </c>
      <c r="E1659" s="655">
        <v>5.6</v>
      </c>
      <c r="F1659" s="655" t="s">
        <v>1303</v>
      </c>
      <c r="H1659" s="10"/>
    </row>
    <row r="1660" spans="1:8" ht="15" x14ac:dyDescent="0.25">
      <c r="A1660" s="651">
        <v>48121021627</v>
      </c>
      <c r="B1660" s="652" t="s">
        <v>1372</v>
      </c>
      <c r="C1660" s="652">
        <v>79965</v>
      </c>
      <c r="D1660" s="652" t="s">
        <v>1302</v>
      </c>
      <c r="E1660" s="652">
        <v>6.9</v>
      </c>
      <c r="F1660" s="652" t="s">
        <v>1303</v>
      </c>
      <c r="H1660" s="10"/>
    </row>
    <row r="1661" spans="1:8" ht="15" x14ac:dyDescent="0.25">
      <c r="A1661" s="654">
        <v>48121021628</v>
      </c>
      <c r="B1661" s="655" t="s">
        <v>1372</v>
      </c>
      <c r="C1661" s="655">
        <v>76411</v>
      </c>
      <c r="D1661" s="655" t="s">
        <v>1302</v>
      </c>
      <c r="E1661" s="655">
        <v>7.3</v>
      </c>
      <c r="F1661" s="655" t="s">
        <v>1303</v>
      </c>
      <c r="H1661" s="10"/>
    </row>
    <row r="1662" spans="1:8" ht="15" x14ac:dyDescent="0.25">
      <c r="A1662" s="651">
        <v>48121021629</v>
      </c>
      <c r="B1662" s="652" t="s">
        <v>1372</v>
      </c>
      <c r="C1662" s="652">
        <v>149444</v>
      </c>
      <c r="D1662" s="652" t="s">
        <v>1306</v>
      </c>
      <c r="E1662" s="652">
        <v>3.6</v>
      </c>
      <c r="F1662" s="652" t="s">
        <v>1303</v>
      </c>
      <c r="H1662" s="10"/>
    </row>
    <row r="1663" spans="1:8" ht="15" x14ac:dyDescent="0.25">
      <c r="A1663" s="654">
        <v>48121021630</v>
      </c>
      <c r="B1663" s="655" t="s">
        <v>1372</v>
      </c>
      <c r="C1663" s="655">
        <v>79214</v>
      </c>
      <c r="D1663" s="655" t="s">
        <v>1302</v>
      </c>
      <c r="E1663" s="655">
        <v>5.6</v>
      </c>
      <c r="F1663" s="655" t="s">
        <v>1303</v>
      </c>
      <c r="H1663" s="10"/>
    </row>
    <row r="1664" spans="1:8" ht="15" x14ac:dyDescent="0.25">
      <c r="A1664" s="651">
        <v>48121021631</v>
      </c>
      <c r="B1664" s="652" t="s">
        <v>1372</v>
      </c>
      <c r="C1664" s="652">
        <v>118000</v>
      </c>
      <c r="D1664" s="652" t="s">
        <v>1306</v>
      </c>
      <c r="E1664" s="652">
        <v>4.2</v>
      </c>
      <c r="F1664" s="652" t="s">
        <v>1303</v>
      </c>
      <c r="H1664" s="10"/>
    </row>
    <row r="1665" spans="1:8" ht="15" x14ac:dyDescent="0.25">
      <c r="A1665" s="654">
        <v>48121021632</v>
      </c>
      <c r="B1665" s="655" t="s">
        <v>1372</v>
      </c>
      <c r="C1665" s="655">
        <v>91977</v>
      </c>
      <c r="D1665" s="655" t="s">
        <v>1306</v>
      </c>
      <c r="E1665" s="655">
        <v>5.7</v>
      </c>
      <c r="F1665" s="655" t="s">
        <v>1303</v>
      </c>
      <c r="H1665" s="10"/>
    </row>
    <row r="1666" spans="1:8" ht="15" x14ac:dyDescent="0.25">
      <c r="A1666" s="651">
        <v>48121021633</v>
      </c>
      <c r="B1666" s="652" t="s">
        <v>1372</v>
      </c>
      <c r="C1666" s="652">
        <v>104315</v>
      </c>
      <c r="D1666" s="652" t="s">
        <v>1306</v>
      </c>
      <c r="E1666" s="652">
        <v>2.5</v>
      </c>
      <c r="F1666" s="652" t="s">
        <v>1303</v>
      </c>
      <c r="H1666" s="10"/>
    </row>
    <row r="1667" spans="1:8" ht="15" x14ac:dyDescent="0.25">
      <c r="A1667" s="654">
        <v>48121021634</v>
      </c>
      <c r="B1667" s="655" t="s">
        <v>1372</v>
      </c>
      <c r="C1667" s="655">
        <v>48224</v>
      </c>
      <c r="D1667" s="655" t="s">
        <v>1310</v>
      </c>
      <c r="E1667" s="655">
        <v>11.6</v>
      </c>
      <c r="F1667" s="655" t="s">
        <v>1303</v>
      </c>
      <c r="H1667" s="10"/>
    </row>
    <row r="1668" spans="1:8" ht="15" x14ac:dyDescent="0.25">
      <c r="A1668" s="651">
        <v>48121021635</v>
      </c>
      <c r="B1668" s="652" t="s">
        <v>1372</v>
      </c>
      <c r="C1668" s="652">
        <v>47991</v>
      </c>
      <c r="D1668" s="652" t="s">
        <v>1310</v>
      </c>
      <c r="E1668" s="652">
        <v>11.3</v>
      </c>
      <c r="F1668" s="652" t="s">
        <v>1303</v>
      </c>
      <c r="H1668" s="10"/>
    </row>
    <row r="1669" spans="1:8" ht="15" x14ac:dyDescent="0.25">
      <c r="A1669" s="654">
        <v>48121021636</v>
      </c>
      <c r="B1669" s="655" t="s">
        <v>1372</v>
      </c>
      <c r="C1669" s="655">
        <v>45590</v>
      </c>
      <c r="D1669" s="655" t="s">
        <v>1310</v>
      </c>
      <c r="E1669" s="655">
        <v>15</v>
      </c>
      <c r="F1669" s="655" t="s">
        <v>1303</v>
      </c>
      <c r="H1669" s="10"/>
    </row>
    <row r="1670" spans="1:8" ht="15" x14ac:dyDescent="0.25">
      <c r="A1670" s="651">
        <v>48121021637</v>
      </c>
      <c r="B1670" s="652" t="s">
        <v>1372</v>
      </c>
      <c r="C1670" s="652">
        <v>41215</v>
      </c>
      <c r="D1670" s="652" t="s">
        <v>1309</v>
      </c>
      <c r="E1670" s="652">
        <v>17.8</v>
      </c>
      <c r="F1670" s="652" t="s">
        <v>1303</v>
      </c>
      <c r="H1670" s="10"/>
    </row>
    <row r="1671" spans="1:8" ht="15" x14ac:dyDescent="0.25">
      <c r="A1671" s="654">
        <v>48121021638</v>
      </c>
      <c r="B1671" s="655" t="s">
        <v>1372</v>
      </c>
      <c r="C1671" s="655">
        <v>49437</v>
      </c>
      <c r="D1671" s="655" t="s">
        <v>1310</v>
      </c>
      <c r="E1671" s="655">
        <v>10.1</v>
      </c>
      <c r="F1671" s="655" t="s">
        <v>1303</v>
      </c>
      <c r="H1671" s="10"/>
    </row>
    <row r="1672" spans="1:8" ht="15" x14ac:dyDescent="0.25">
      <c r="A1672" s="651">
        <v>48121021715</v>
      </c>
      <c r="B1672" s="652" t="s">
        <v>1372</v>
      </c>
      <c r="C1672" s="652">
        <v>94954</v>
      </c>
      <c r="D1672" s="652" t="s">
        <v>1306</v>
      </c>
      <c r="E1672" s="652">
        <v>5.3</v>
      </c>
      <c r="F1672" s="652" t="s">
        <v>1303</v>
      </c>
      <c r="H1672" s="10"/>
    </row>
    <row r="1673" spans="1:8" ht="15" x14ac:dyDescent="0.25">
      <c r="A1673" s="654">
        <v>48121021716</v>
      </c>
      <c r="B1673" s="655" t="s">
        <v>1372</v>
      </c>
      <c r="C1673" s="655">
        <v>66144</v>
      </c>
      <c r="D1673" s="655" t="s">
        <v>1302</v>
      </c>
      <c r="E1673" s="655">
        <v>6.3</v>
      </c>
      <c r="F1673" s="655" t="s">
        <v>1303</v>
      </c>
      <c r="H1673" s="10"/>
    </row>
    <row r="1674" spans="1:8" ht="15" x14ac:dyDescent="0.25">
      <c r="A1674" s="651">
        <v>48121021717</v>
      </c>
      <c r="B1674" s="652" t="s">
        <v>1372</v>
      </c>
      <c r="C1674" s="652">
        <v>72281</v>
      </c>
      <c r="D1674" s="652" t="s">
        <v>1302</v>
      </c>
      <c r="E1674" s="652">
        <v>5.3</v>
      </c>
      <c r="F1674" s="652" t="s">
        <v>1303</v>
      </c>
      <c r="H1674" s="10"/>
    </row>
    <row r="1675" spans="1:8" ht="15" x14ac:dyDescent="0.25">
      <c r="A1675" s="654">
        <v>48121021718</v>
      </c>
      <c r="B1675" s="655" t="s">
        <v>1372</v>
      </c>
      <c r="C1675" s="655">
        <v>146882</v>
      </c>
      <c r="D1675" s="655" t="s">
        <v>1306</v>
      </c>
      <c r="E1675" s="655">
        <v>0.8</v>
      </c>
      <c r="F1675" s="655" t="s">
        <v>1303</v>
      </c>
      <c r="H1675" s="10"/>
    </row>
    <row r="1676" spans="1:8" ht="15" x14ac:dyDescent="0.25">
      <c r="A1676" s="651">
        <v>48121021719</v>
      </c>
      <c r="B1676" s="652" t="s">
        <v>1372</v>
      </c>
      <c r="C1676" s="652">
        <v>152750</v>
      </c>
      <c r="D1676" s="652" t="s">
        <v>1306</v>
      </c>
      <c r="E1676" s="652">
        <v>1.7</v>
      </c>
      <c r="F1676" s="652" t="s">
        <v>1303</v>
      </c>
      <c r="H1676" s="10"/>
    </row>
    <row r="1677" spans="1:8" ht="15" x14ac:dyDescent="0.25">
      <c r="A1677" s="654">
        <v>48121021720</v>
      </c>
      <c r="B1677" s="655" t="s">
        <v>1372</v>
      </c>
      <c r="C1677" s="655">
        <v>146250</v>
      </c>
      <c r="D1677" s="655" t="s">
        <v>1306</v>
      </c>
      <c r="E1677" s="655">
        <v>0.3</v>
      </c>
      <c r="F1677" s="655" t="s">
        <v>1303</v>
      </c>
      <c r="H1677" s="10"/>
    </row>
    <row r="1678" spans="1:8" ht="15" x14ac:dyDescent="0.25">
      <c r="A1678" s="651">
        <v>48121021721</v>
      </c>
      <c r="B1678" s="652" t="s">
        <v>1372</v>
      </c>
      <c r="C1678" s="652">
        <v>109474</v>
      </c>
      <c r="D1678" s="652" t="s">
        <v>1306</v>
      </c>
      <c r="E1678" s="652">
        <v>2.2999999999999998</v>
      </c>
      <c r="F1678" s="652" t="s">
        <v>1303</v>
      </c>
      <c r="H1678" s="10"/>
    </row>
    <row r="1679" spans="1:8" ht="15" x14ac:dyDescent="0.25">
      <c r="A1679" s="654">
        <v>48121021722</v>
      </c>
      <c r="B1679" s="655" t="s">
        <v>1372</v>
      </c>
      <c r="C1679" s="655">
        <v>83287</v>
      </c>
      <c r="D1679" s="655" t="s">
        <v>1302</v>
      </c>
      <c r="E1679" s="655">
        <v>2.4</v>
      </c>
      <c r="F1679" s="655" t="s">
        <v>1303</v>
      </c>
      <c r="H1679" s="10"/>
    </row>
    <row r="1680" spans="1:8" ht="15" x14ac:dyDescent="0.25">
      <c r="A1680" s="651">
        <v>48121021723</v>
      </c>
      <c r="B1680" s="652" t="s">
        <v>1372</v>
      </c>
      <c r="C1680" s="652">
        <v>77619</v>
      </c>
      <c r="D1680" s="652" t="s">
        <v>1302</v>
      </c>
      <c r="E1680" s="652">
        <v>12.9</v>
      </c>
      <c r="F1680" s="652" t="s">
        <v>1303</v>
      </c>
      <c r="H1680" s="10"/>
    </row>
    <row r="1681" spans="1:8" ht="15" x14ac:dyDescent="0.25">
      <c r="A1681" s="654">
        <v>48121021724</v>
      </c>
      <c r="B1681" s="655" t="s">
        <v>1372</v>
      </c>
      <c r="C1681" s="655">
        <v>152875</v>
      </c>
      <c r="D1681" s="655" t="s">
        <v>1306</v>
      </c>
      <c r="E1681" s="655">
        <v>1</v>
      </c>
      <c r="F1681" s="655" t="s">
        <v>1303</v>
      </c>
      <c r="H1681" s="10"/>
    </row>
    <row r="1682" spans="1:8" ht="15" x14ac:dyDescent="0.25">
      <c r="A1682" s="651">
        <v>48121021725</v>
      </c>
      <c r="B1682" s="652" t="s">
        <v>1372</v>
      </c>
      <c r="C1682" s="652">
        <v>102663</v>
      </c>
      <c r="D1682" s="652" t="s">
        <v>1306</v>
      </c>
      <c r="E1682" s="652">
        <v>1.4</v>
      </c>
      <c r="F1682" s="652" t="s">
        <v>1303</v>
      </c>
      <c r="H1682" s="10"/>
    </row>
    <row r="1683" spans="1:8" ht="15" x14ac:dyDescent="0.25">
      <c r="A1683" s="654">
        <v>48121021726</v>
      </c>
      <c r="B1683" s="655" t="s">
        <v>1372</v>
      </c>
      <c r="C1683" s="655">
        <v>129758</v>
      </c>
      <c r="D1683" s="655" t="s">
        <v>1306</v>
      </c>
      <c r="E1683" s="655">
        <v>2.9</v>
      </c>
      <c r="F1683" s="655" t="s">
        <v>1303</v>
      </c>
      <c r="H1683" s="10"/>
    </row>
    <row r="1684" spans="1:8" ht="15" x14ac:dyDescent="0.25">
      <c r="A1684" s="651">
        <v>48121021727</v>
      </c>
      <c r="B1684" s="652" t="s">
        <v>1372</v>
      </c>
      <c r="C1684" s="652">
        <v>149219</v>
      </c>
      <c r="D1684" s="652" t="s">
        <v>1306</v>
      </c>
      <c r="E1684" s="652">
        <v>3.8</v>
      </c>
      <c r="F1684" s="652" t="s">
        <v>1303</v>
      </c>
      <c r="H1684" s="10"/>
    </row>
    <row r="1685" spans="1:8" ht="15" x14ac:dyDescent="0.25">
      <c r="A1685" s="654">
        <v>48121021728</v>
      </c>
      <c r="B1685" s="655" t="s">
        <v>1372</v>
      </c>
      <c r="C1685" s="655">
        <v>61044</v>
      </c>
      <c r="D1685" s="655" t="s">
        <v>1310</v>
      </c>
      <c r="E1685" s="655">
        <v>9</v>
      </c>
      <c r="F1685" s="655" t="s">
        <v>1303</v>
      </c>
      <c r="H1685" s="10"/>
    </row>
    <row r="1686" spans="1:8" ht="15" x14ac:dyDescent="0.25">
      <c r="A1686" s="651">
        <v>48121021729</v>
      </c>
      <c r="B1686" s="652" t="s">
        <v>1372</v>
      </c>
      <c r="C1686" s="652">
        <v>113977</v>
      </c>
      <c r="D1686" s="652" t="s">
        <v>1306</v>
      </c>
      <c r="E1686" s="652">
        <v>2.5</v>
      </c>
      <c r="F1686" s="652" t="s">
        <v>1303</v>
      </c>
      <c r="H1686" s="10"/>
    </row>
    <row r="1687" spans="1:8" ht="15" x14ac:dyDescent="0.25">
      <c r="A1687" s="654">
        <v>48121021730</v>
      </c>
      <c r="B1687" s="655" t="s">
        <v>1372</v>
      </c>
      <c r="C1687" s="655">
        <v>110789</v>
      </c>
      <c r="D1687" s="655" t="s">
        <v>1306</v>
      </c>
      <c r="E1687" s="655">
        <v>2.8</v>
      </c>
      <c r="F1687" s="655" t="s">
        <v>1303</v>
      </c>
      <c r="H1687" s="10"/>
    </row>
    <row r="1688" spans="1:8" ht="15" x14ac:dyDescent="0.25">
      <c r="A1688" s="651">
        <v>48121021731</v>
      </c>
      <c r="B1688" s="652" t="s">
        <v>1372</v>
      </c>
      <c r="C1688" s="652">
        <v>105294</v>
      </c>
      <c r="D1688" s="652" t="s">
        <v>1306</v>
      </c>
      <c r="E1688" s="652">
        <v>4.5999999999999996</v>
      </c>
      <c r="F1688" s="652" t="s">
        <v>1303</v>
      </c>
      <c r="H1688" s="10"/>
    </row>
    <row r="1689" spans="1:8" ht="15" x14ac:dyDescent="0.25">
      <c r="A1689" s="654">
        <v>48121021732</v>
      </c>
      <c r="B1689" s="655" t="s">
        <v>1372</v>
      </c>
      <c r="C1689" s="655">
        <v>62019</v>
      </c>
      <c r="D1689" s="655" t="s">
        <v>1310</v>
      </c>
      <c r="E1689" s="655">
        <v>6.8</v>
      </c>
      <c r="F1689" s="655" t="s">
        <v>1303</v>
      </c>
      <c r="H1689" s="10"/>
    </row>
    <row r="1690" spans="1:8" ht="15" x14ac:dyDescent="0.25">
      <c r="A1690" s="651">
        <v>48121021733</v>
      </c>
      <c r="B1690" s="652" t="s">
        <v>1372</v>
      </c>
      <c r="C1690" s="652">
        <v>60694</v>
      </c>
      <c r="D1690" s="652" t="s">
        <v>1310</v>
      </c>
      <c r="E1690" s="652">
        <v>6.9</v>
      </c>
      <c r="F1690" s="652" t="s">
        <v>1303</v>
      </c>
      <c r="H1690" s="10"/>
    </row>
    <row r="1691" spans="1:8" ht="15" x14ac:dyDescent="0.25">
      <c r="A1691" s="654">
        <v>48121021734</v>
      </c>
      <c r="B1691" s="655" t="s">
        <v>1372</v>
      </c>
      <c r="C1691" s="655">
        <v>46817</v>
      </c>
      <c r="D1691" s="655" t="s">
        <v>1310</v>
      </c>
      <c r="E1691" s="655">
        <v>20.8</v>
      </c>
      <c r="F1691" s="655" t="s">
        <v>1307</v>
      </c>
      <c r="H1691" s="10"/>
    </row>
    <row r="1692" spans="1:8" ht="15" x14ac:dyDescent="0.25">
      <c r="A1692" s="651">
        <v>48121021735</v>
      </c>
      <c r="B1692" s="652" t="s">
        <v>1372</v>
      </c>
      <c r="C1692" s="652">
        <v>63125</v>
      </c>
      <c r="D1692" s="652" t="s">
        <v>1302</v>
      </c>
      <c r="E1692" s="652">
        <v>7.5</v>
      </c>
      <c r="F1692" s="652" t="s">
        <v>1303</v>
      </c>
      <c r="H1692" s="10"/>
    </row>
    <row r="1693" spans="1:8" ht="15" x14ac:dyDescent="0.25">
      <c r="A1693" s="654">
        <v>48121021736</v>
      </c>
      <c r="B1693" s="655" t="s">
        <v>1372</v>
      </c>
      <c r="C1693" s="655">
        <v>64510</v>
      </c>
      <c r="D1693" s="655" t="s">
        <v>1302</v>
      </c>
      <c r="E1693" s="655">
        <v>3.2</v>
      </c>
      <c r="F1693" s="655" t="s">
        <v>1303</v>
      </c>
      <c r="H1693" s="10"/>
    </row>
    <row r="1694" spans="1:8" ht="15" x14ac:dyDescent="0.25">
      <c r="A1694" s="651">
        <v>48121021737</v>
      </c>
      <c r="B1694" s="652" t="s">
        <v>1372</v>
      </c>
      <c r="C1694" s="652">
        <v>70655</v>
      </c>
      <c r="D1694" s="652" t="s">
        <v>1302</v>
      </c>
      <c r="E1694" s="652">
        <v>9.6</v>
      </c>
      <c r="F1694" s="652" t="s">
        <v>1303</v>
      </c>
      <c r="H1694" s="10"/>
    </row>
    <row r="1695" spans="1:8" ht="15" x14ac:dyDescent="0.25">
      <c r="A1695" s="654">
        <v>48121021738</v>
      </c>
      <c r="B1695" s="655" t="s">
        <v>1372</v>
      </c>
      <c r="C1695" s="655">
        <v>62045</v>
      </c>
      <c r="D1695" s="655" t="s">
        <v>1310</v>
      </c>
      <c r="E1695" s="655">
        <v>11.2</v>
      </c>
      <c r="F1695" s="655" t="s">
        <v>1303</v>
      </c>
      <c r="H1695" s="10"/>
    </row>
    <row r="1696" spans="1:8" ht="15" x14ac:dyDescent="0.25">
      <c r="A1696" s="651">
        <v>48121021739</v>
      </c>
      <c r="B1696" s="652" t="s">
        <v>1372</v>
      </c>
      <c r="C1696" s="652">
        <v>35909</v>
      </c>
      <c r="D1696" s="652" t="s">
        <v>1309</v>
      </c>
      <c r="E1696" s="652">
        <v>29.9</v>
      </c>
      <c r="F1696" s="652" t="s">
        <v>1307</v>
      </c>
      <c r="H1696" s="10"/>
    </row>
    <row r="1697" spans="1:8" ht="15" x14ac:dyDescent="0.25">
      <c r="A1697" s="654">
        <v>48121021740</v>
      </c>
      <c r="B1697" s="655" t="s">
        <v>1372</v>
      </c>
      <c r="C1697" s="655">
        <v>57348</v>
      </c>
      <c r="D1697" s="655" t="s">
        <v>1310</v>
      </c>
      <c r="E1697" s="655">
        <v>9.1</v>
      </c>
      <c r="F1697" s="655" t="s">
        <v>1303</v>
      </c>
      <c r="H1697" s="10"/>
    </row>
    <row r="1698" spans="1:8" ht="15" x14ac:dyDescent="0.25">
      <c r="A1698" s="651">
        <v>48121021741</v>
      </c>
      <c r="B1698" s="652" t="s">
        <v>1372</v>
      </c>
      <c r="C1698" s="652">
        <v>76750</v>
      </c>
      <c r="D1698" s="652" t="s">
        <v>1302</v>
      </c>
      <c r="E1698" s="652">
        <v>4</v>
      </c>
      <c r="F1698" s="652" t="s">
        <v>1303</v>
      </c>
      <c r="H1698" s="10"/>
    </row>
    <row r="1699" spans="1:8" ht="15" x14ac:dyDescent="0.25">
      <c r="A1699" s="654">
        <v>48121021742</v>
      </c>
      <c r="B1699" s="655" t="s">
        <v>1372</v>
      </c>
      <c r="C1699" s="655">
        <v>75395</v>
      </c>
      <c r="D1699" s="655" t="s">
        <v>1302</v>
      </c>
      <c r="E1699" s="655">
        <v>11.7</v>
      </c>
      <c r="F1699" s="655" t="s">
        <v>1303</v>
      </c>
      <c r="H1699" s="10"/>
    </row>
    <row r="1700" spans="1:8" ht="15" x14ac:dyDescent="0.25">
      <c r="A1700" s="651">
        <v>48121021743</v>
      </c>
      <c r="B1700" s="652" t="s">
        <v>1372</v>
      </c>
      <c r="C1700" s="652">
        <v>41961</v>
      </c>
      <c r="D1700" s="652" t="s">
        <v>1309</v>
      </c>
      <c r="E1700" s="652">
        <v>10.9</v>
      </c>
      <c r="F1700" s="652" t="s">
        <v>1303</v>
      </c>
      <c r="H1700" s="10"/>
    </row>
    <row r="1701" spans="1:8" ht="15" x14ac:dyDescent="0.25">
      <c r="A1701" s="654">
        <v>48121021744</v>
      </c>
      <c r="B1701" s="655" t="s">
        <v>1372</v>
      </c>
      <c r="C1701" s="655">
        <v>53365</v>
      </c>
      <c r="D1701" s="655" t="s">
        <v>1310</v>
      </c>
      <c r="E1701" s="655">
        <v>12.9</v>
      </c>
      <c r="F1701" s="655" t="s">
        <v>1303</v>
      </c>
      <c r="H1701" s="10"/>
    </row>
    <row r="1702" spans="1:8" ht="15" x14ac:dyDescent="0.25">
      <c r="A1702" s="651">
        <v>48121021745</v>
      </c>
      <c r="B1702" s="652" t="s">
        <v>1372</v>
      </c>
      <c r="C1702" s="652">
        <v>65263</v>
      </c>
      <c r="D1702" s="652" t="s">
        <v>1302</v>
      </c>
      <c r="E1702" s="652">
        <v>10.3</v>
      </c>
      <c r="F1702" s="652" t="s">
        <v>1303</v>
      </c>
      <c r="H1702" s="10"/>
    </row>
    <row r="1703" spans="1:8" ht="15" x14ac:dyDescent="0.25">
      <c r="A1703" s="654">
        <v>48121021746</v>
      </c>
      <c r="B1703" s="655" t="s">
        <v>1372</v>
      </c>
      <c r="C1703" s="655">
        <v>145227</v>
      </c>
      <c r="D1703" s="655" t="s">
        <v>1306</v>
      </c>
      <c r="E1703" s="655">
        <v>4.2</v>
      </c>
      <c r="F1703" s="655" t="s">
        <v>1303</v>
      </c>
      <c r="H1703" s="10"/>
    </row>
    <row r="1704" spans="1:8" ht="15" x14ac:dyDescent="0.25">
      <c r="A1704" s="651">
        <v>48121021747</v>
      </c>
      <c r="B1704" s="652" t="s">
        <v>1372</v>
      </c>
      <c r="C1704" s="652">
        <v>105056</v>
      </c>
      <c r="D1704" s="652" t="s">
        <v>1306</v>
      </c>
      <c r="E1704" s="652">
        <v>2.2000000000000002</v>
      </c>
      <c r="F1704" s="652" t="s">
        <v>1303</v>
      </c>
      <c r="H1704" s="10"/>
    </row>
    <row r="1705" spans="1:8" ht="15" x14ac:dyDescent="0.25">
      <c r="A1705" s="654">
        <v>48121021748</v>
      </c>
      <c r="B1705" s="655" t="s">
        <v>1372</v>
      </c>
      <c r="C1705" s="655">
        <v>125882</v>
      </c>
      <c r="D1705" s="655" t="s">
        <v>1306</v>
      </c>
      <c r="E1705" s="655">
        <v>4.3</v>
      </c>
      <c r="F1705" s="655" t="s">
        <v>1303</v>
      </c>
      <c r="H1705" s="10"/>
    </row>
    <row r="1706" spans="1:8" ht="15" x14ac:dyDescent="0.25">
      <c r="A1706" s="651">
        <v>48121021749</v>
      </c>
      <c r="B1706" s="652" t="s">
        <v>1372</v>
      </c>
      <c r="C1706" s="652">
        <v>190774</v>
      </c>
      <c r="D1706" s="652" t="s">
        <v>1306</v>
      </c>
      <c r="E1706" s="652">
        <v>2.1</v>
      </c>
      <c r="F1706" s="652" t="s">
        <v>1303</v>
      </c>
      <c r="H1706" s="10"/>
    </row>
    <row r="1707" spans="1:8" ht="15" x14ac:dyDescent="0.25">
      <c r="A1707" s="654">
        <v>48121021750</v>
      </c>
      <c r="B1707" s="655" t="s">
        <v>1372</v>
      </c>
      <c r="C1707" s="655">
        <v>162279</v>
      </c>
      <c r="D1707" s="655" t="s">
        <v>1306</v>
      </c>
      <c r="E1707" s="655">
        <v>5.0999999999999996</v>
      </c>
      <c r="F1707" s="655" t="s">
        <v>1303</v>
      </c>
      <c r="H1707" s="10"/>
    </row>
    <row r="1708" spans="1:8" ht="15" x14ac:dyDescent="0.25">
      <c r="A1708" s="651">
        <v>48121021751</v>
      </c>
      <c r="B1708" s="652" t="s">
        <v>1372</v>
      </c>
      <c r="C1708" s="652">
        <v>181397</v>
      </c>
      <c r="D1708" s="652" t="s">
        <v>1306</v>
      </c>
      <c r="E1708" s="652">
        <v>1.9</v>
      </c>
      <c r="F1708" s="652" t="s">
        <v>1303</v>
      </c>
      <c r="H1708" s="10"/>
    </row>
    <row r="1709" spans="1:8" ht="15" x14ac:dyDescent="0.25">
      <c r="A1709" s="654">
        <v>48121021752</v>
      </c>
      <c r="B1709" s="655" t="s">
        <v>1372</v>
      </c>
      <c r="C1709" s="655">
        <v>152143</v>
      </c>
      <c r="D1709" s="655" t="s">
        <v>1306</v>
      </c>
      <c r="E1709" s="655">
        <v>1.5</v>
      </c>
      <c r="F1709" s="655" t="s">
        <v>1303</v>
      </c>
      <c r="H1709" s="10"/>
    </row>
    <row r="1710" spans="1:8" ht="15" x14ac:dyDescent="0.25">
      <c r="A1710" s="651">
        <v>48121021753</v>
      </c>
      <c r="B1710" s="652" t="s">
        <v>1372</v>
      </c>
      <c r="C1710" s="652">
        <v>172083</v>
      </c>
      <c r="D1710" s="652" t="s">
        <v>1306</v>
      </c>
      <c r="E1710" s="652">
        <v>4.5999999999999996</v>
      </c>
      <c r="F1710" s="652" t="s">
        <v>1303</v>
      </c>
      <c r="H1710" s="10"/>
    </row>
    <row r="1711" spans="1:8" ht="15" x14ac:dyDescent="0.25">
      <c r="A1711" s="654">
        <v>48121021800</v>
      </c>
      <c r="B1711" s="655" t="s">
        <v>1372</v>
      </c>
      <c r="C1711" s="655">
        <v>137250</v>
      </c>
      <c r="D1711" s="655" t="s">
        <v>1306</v>
      </c>
      <c r="E1711" s="655">
        <v>8.6</v>
      </c>
      <c r="F1711" s="655" t="s">
        <v>1303</v>
      </c>
      <c r="H1711" s="10"/>
    </row>
    <row r="1712" spans="1:8" ht="15" x14ac:dyDescent="0.25">
      <c r="A1712" s="651">
        <v>48121021900</v>
      </c>
      <c r="B1712" s="652" t="s">
        <v>1372</v>
      </c>
      <c r="C1712" s="652">
        <v>172125</v>
      </c>
      <c r="D1712" s="652" t="s">
        <v>1306</v>
      </c>
      <c r="E1712" s="652">
        <v>3.3</v>
      </c>
      <c r="F1712" s="652" t="s">
        <v>1303</v>
      </c>
      <c r="H1712" s="10"/>
    </row>
    <row r="1713" spans="1:8" ht="15" x14ac:dyDescent="0.25">
      <c r="A1713" s="654">
        <v>48123970100</v>
      </c>
      <c r="B1713" s="655" t="s">
        <v>1373</v>
      </c>
      <c r="C1713" s="655">
        <v>50262</v>
      </c>
      <c r="D1713" s="655" t="s">
        <v>1310</v>
      </c>
      <c r="E1713" s="655">
        <v>14.9</v>
      </c>
      <c r="F1713" s="655" t="s">
        <v>1303</v>
      </c>
      <c r="H1713" s="10"/>
    </row>
    <row r="1714" spans="1:8" ht="15" x14ac:dyDescent="0.25">
      <c r="A1714" s="651">
        <v>48123970200</v>
      </c>
      <c r="B1714" s="652" t="s">
        <v>1373</v>
      </c>
      <c r="C1714" s="652">
        <v>46935</v>
      </c>
      <c r="D1714" s="652" t="s">
        <v>1310</v>
      </c>
      <c r="E1714" s="652">
        <v>23.6</v>
      </c>
      <c r="F1714" s="652" t="s">
        <v>1307</v>
      </c>
      <c r="H1714" s="10"/>
    </row>
    <row r="1715" spans="1:8" ht="15" x14ac:dyDescent="0.25">
      <c r="A1715" s="654">
        <v>48123970300</v>
      </c>
      <c r="B1715" s="655" t="s">
        <v>1373</v>
      </c>
      <c r="C1715" s="655">
        <v>65556</v>
      </c>
      <c r="D1715" s="655" t="s">
        <v>1306</v>
      </c>
      <c r="E1715" s="655">
        <v>11.1</v>
      </c>
      <c r="F1715" s="655" t="s">
        <v>1303</v>
      </c>
      <c r="H1715" s="10"/>
    </row>
    <row r="1716" spans="1:8" ht="15" x14ac:dyDescent="0.25">
      <c r="A1716" s="651">
        <v>48123970400</v>
      </c>
      <c r="B1716" s="652" t="s">
        <v>1373</v>
      </c>
      <c r="C1716" s="652">
        <v>57798</v>
      </c>
      <c r="D1716" s="652" t="s">
        <v>1302</v>
      </c>
      <c r="E1716" s="652">
        <v>15.2</v>
      </c>
      <c r="F1716" s="652" t="s">
        <v>1303</v>
      </c>
      <c r="H1716" s="10"/>
    </row>
    <row r="1717" spans="1:8" ht="15" x14ac:dyDescent="0.25">
      <c r="A1717" s="654">
        <v>48123970500</v>
      </c>
      <c r="B1717" s="655" t="s">
        <v>1373</v>
      </c>
      <c r="C1717" s="655">
        <v>52000</v>
      </c>
      <c r="D1717" s="655" t="s">
        <v>1302</v>
      </c>
      <c r="E1717" s="655">
        <v>12.7</v>
      </c>
      <c r="F1717" s="655" t="s">
        <v>1303</v>
      </c>
      <c r="H1717" s="10"/>
    </row>
    <row r="1718" spans="1:8" ht="15" x14ac:dyDescent="0.25">
      <c r="A1718" s="651">
        <v>48125950300</v>
      </c>
      <c r="B1718" s="652" t="s">
        <v>1374</v>
      </c>
      <c r="C1718" s="652">
        <v>41618</v>
      </c>
      <c r="D1718" s="652" t="s">
        <v>1310</v>
      </c>
      <c r="E1718" s="652">
        <v>17.2</v>
      </c>
      <c r="F1718" s="652" t="s">
        <v>1303</v>
      </c>
      <c r="H1718" s="10"/>
    </row>
    <row r="1719" spans="1:8" ht="15" x14ac:dyDescent="0.25">
      <c r="A1719" s="654">
        <v>48127950200</v>
      </c>
      <c r="B1719" s="655" t="s">
        <v>1375</v>
      </c>
      <c r="C1719" s="655">
        <v>29778</v>
      </c>
      <c r="D1719" s="655" t="s">
        <v>1310</v>
      </c>
      <c r="E1719" s="655">
        <v>28.1</v>
      </c>
      <c r="F1719" s="655" t="s">
        <v>1303</v>
      </c>
      <c r="H1719" s="10"/>
    </row>
    <row r="1720" spans="1:8" ht="15" x14ac:dyDescent="0.25">
      <c r="A1720" s="651">
        <v>48127950400</v>
      </c>
      <c r="B1720" s="652" t="s">
        <v>1375</v>
      </c>
      <c r="C1720" s="652">
        <v>23417</v>
      </c>
      <c r="D1720" s="652" t="s">
        <v>1309</v>
      </c>
      <c r="E1720" s="652">
        <v>36.700000000000003</v>
      </c>
      <c r="F1720" s="652" t="s">
        <v>1307</v>
      </c>
      <c r="H1720" s="10"/>
    </row>
    <row r="1721" spans="1:8" ht="15" x14ac:dyDescent="0.25">
      <c r="A1721" s="654">
        <v>48129950200</v>
      </c>
      <c r="B1721" s="655" t="s">
        <v>1376</v>
      </c>
      <c r="C1721" s="655">
        <v>41705</v>
      </c>
      <c r="D1721" s="655" t="s">
        <v>1310</v>
      </c>
      <c r="E1721" s="655">
        <v>18.899999999999999</v>
      </c>
      <c r="F1721" s="655" t="s">
        <v>1303</v>
      </c>
      <c r="H1721" s="10"/>
    </row>
    <row r="1722" spans="1:8" ht="15" x14ac:dyDescent="0.25">
      <c r="A1722" s="651">
        <v>48129950300</v>
      </c>
      <c r="B1722" s="652" t="s">
        <v>1376</v>
      </c>
      <c r="C1722" s="652">
        <v>46125</v>
      </c>
      <c r="D1722" s="652" t="s">
        <v>1310</v>
      </c>
      <c r="E1722" s="652">
        <v>9.9</v>
      </c>
      <c r="F1722" s="652" t="s">
        <v>1303</v>
      </c>
      <c r="H1722" s="10"/>
    </row>
    <row r="1723" spans="1:8" ht="15" x14ac:dyDescent="0.25">
      <c r="A1723" s="654">
        <v>48131950100</v>
      </c>
      <c r="B1723" s="655" t="s">
        <v>1377</v>
      </c>
      <c r="C1723" s="655">
        <v>30344</v>
      </c>
      <c r="D1723" s="655" t="s">
        <v>1309</v>
      </c>
      <c r="E1723" s="655">
        <v>37.799999999999997</v>
      </c>
      <c r="F1723" s="655" t="s">
        <v>1307</v>
      </c>
      <c r="H1723" s="10"/>
    </row>
    <row r="1724" spans="1:8" ht="15" x14ac:dyDescent="0.25">
      <c r="A1724" s="651">
        <v>48131950200</v>
      </c>
      <c r="B1724" s="652" t="s">
        <v>1377</v>
      </c>
      <c r="C1724" s="652">
        <v>45149</v>
      </c>
      <c r="D1724" s="652" t="s">
        <v>1310</v>
      </c>
      <c r="E1724" s="652">
        <v>17.100000000000001</v>
      </c>
      <c r="F1724" s="652" t="s">
        <v>1303</v>
      </c>
      <c r="H1724" s="10"/>
    </row>
    <row r="1725" spans="1:8" ht="15" x14ac:dyDescent="0.25">
      <c r="A1725" s="654">
        <v>48131950500</v>
      </c>
      <c r="B1725" s="655" t="s">
        <v>1377</v>
      </c>
      <c r="C1725" s="655">
        <v>40078</v>
      </c>
      <c r="D1725" s="655" t="s">
        <v>1309</v>
      </c>
      <c r="E1725" s="655">
        <v>17.600000000000001</v>
      </c>
      <c r="F1725" s="655" t="s">
        <v>1303</v>
      </c>
      <c r="H1725" s="10"/>
    </row>
    <row r="1726" spans="1:8" ht="15" x14ac:dyDescent="0.25">
      <c r="A1726" s="651">
        <v>48133950100</v>
      </c>
      <c r="B1726" s="652" t="s">
        <v>1378</v>
      </c>
      <c r="C1726" s="652">
        <v>30855</v>
      </c>
      <c r="D1726" s="652" t="s">
        <v>1309</v>
      </c>
      <c r="E1726" s="652">
        <v>19.2</v>
      </c>
      <c r="F1726" s="652" t="s">
        <v>1303</v>
      </c>
      <c r="H1726" s="10"/>
    </row>
    <row r="1727" spans="1:8" ht="15" x14ac:dyDescent="0.25">
      <c r="A1727" s="654">
        <v>48133950200</v>
      </c>
      <c r="B1727" s="655" t="s">
        <v>1378</v>
      </c>
      <c r="C1727" s="655">
        <v>34318</v>
      </c>
      <c r="D1727" s="655" t="s">
        <v>1309</v>
      </c>
      <c r="E1727" s="655">
        <v>27.2</v>
      </c>
      <c r="F1727" s="655" t="s">
        <v>1307</v>
      </c>
      <c r="H1727" s="10"/>
    </row>
    <row r="1728" spans="1:8" ht="15" x14ac:dyDescent="0.25">
      <c r="A1728" s="651">
        <v>48133950300</v>
      </c>
      <c r="B1728" s="652" t="s">
        <v>1378</v>
      </c>
      <c r="C1728" s="652">
        <v>38142</v>
      </c>
      <c r="D1728" s="652" t="s">
        <v>1309</v>
      </c>
      <c r="E1728" s="652">
        <v>15.4</v>
      </c>
      <c r="F1728" s="652" t="s">
        <v>1303</v>
      </c>
      <c r="H1728" s="10"/>
    </row>
    <row r="1729" spans="1:8" ht="15" x14ac:dyDescent="0.25">
      <c r="A1729" s="654">
        <v>48133950400</v>
      </c>
      <c r="B1729" s="655" t="s">
        <v>1378</v>
      </c>
      <c r="C1729" s="655">
        <v>38264</v>
      </c>
      <c r="D1729" s="655" t="s">
        <v>1310</v>
      </c>
      <c r="E1729" s="655">
        <v>14.7</v>
      </c>
      <c r="F1729" s="655" t="s">
        <v>1303</v>
      </c>
      <c r="H1729" s="10"/>
    </row>
    <row r="1730" spans="1:8" ht="15" x14ac:dyDescent="0.25">
      <c r="A1730" s="651">
        <v>48133950500</v>
      </c>
      <c r="B1730" s="652" t="s">
        <v>1378</v>
      </c>
      <c r="C1730" s="652">
        <v>33750</v>
      </c>
      <c r="D1730" s="652" t="s">
        <v>1309</v>
      </c>
      <c r="E1730" s="652">
        <v>21.2</v>
      </c>
      <c r="F1730" s="652" t="s">
        <v>1307</v>
      </c>
      <c r="H1730" s="10"/>
    </row>
    <row r="1731" spans="1:8" ht="15" x14ac:dyDescent="0.25">
      <c r="A1731" s="654">
        <v>48135000100</v>
      </c>
      <c r="B1731" s="655" t="s">
        <v>1379</v>
      </c>
      <c r="C1731" s="655">
        <v>47938</v>
      </c>
      <c r="D1731" s="655" t="s">
        <v>1310</v>
      </c>
      <c r="E1731" s="655">
        <v>11.5</v>
      </c>
      <c r="F1731" s="655" t="s">
        <v>1303</v>
      </c>
      <c r="H1731" s="10"/>
    </row>
    <row r="1732" spans="1:8" ht="15" x14ac:dyDescent="0.25">
      <c r="A1732" s="651">
        <v>48135000300</v>
      </c>
      <c r="B1732" s="652" t="s">
        <v>1379</v>
      </c>
      <c r="C1732" s="652">
        <v>49531</v>
      </c>
      <c r="D1732" s="652" t="s">
        <v>1310</v>
      </c>
      <c r="E1732" s="652">
        <v>17.3</v>
      </c>
      <c r="F1732" s="652" t="s">
        <v>1303</v>
      </c>
      <c r="H1732" s="10"/>
    </row>
    <row r="1733" spans="1:8" ht="15" x14ac:dyDescent="0.25">
      <c r="A1733" s="654">
        <v>48135000400</v>
      </c>
      <c r="B1733" s="655" t="s">
        <v>1379</v>
      </c>
      <c r="C1733" s="655">
        <v>90299</v>
      </c>
      <c r="D1733" s="655" t="s">
        <v>1306</v>
      </c>
      <c r="E1733" s="655">
        <v>7.5</v>
      </c>
      <c r="F1733" s="655" t="s">
        <v>1303</v>
      </c>
      <c r="H1733" s="10"/>
    </row>
    <row r="1734" spans="1:8" ht="15" x14ac:dyDescent="0.25">
      <c r="A1734" s="651">
        <v>48135000500</v>
      </c>
      <c r="B1734" s="652" t="s">
        <v>1379</v>
      </c>
      <c r="C1734" s="652">
        <v>63278</v>
      </c>
      <c r="D1734" s="652" t="s">
        <v>1302</v>
      </c>
      <c r="E1734" s="652">
        <v>14.7</v>
      </c>
      <c r="F1734" s="652" t="s">
        <v>1303</v>
      </c>
      <c r="H1734" s="10"/>
    </row>
    <row r="1735" spans="1:8" ht="15" x14ac:dyDescent="0.25">
      <c r="A1735" s="654">
        <v>48135000600</v>
      </c>
      <c r="B1735" s="655" t="s">
        <v>1379</v>
      </c>
      <c r="C1735" s="655">
        <v>52264</v>
      </c>
      <c r="D1735" s="655" t="s">
        <v>1310</v>
      </c>
      <c r="E1735" s="655">
        <v>9.8000000000000007</v>
      </c>
      <c r="F1735" s="655" t="s">
        <v>1303</v>
      </c>
      <c r="H1735" s="10"/>
    </row>
    <row r="1736" spans="1:8" ht="15" x14ac:dyDescent="0.25">
      <c r="A1736" s="651">
        <v>48135000700</v>
      </c>
      <c r="B1736" s="652" t="s">
        <v>1379</v>
      </c>
      <c r="C1736" s="652">
        <v>46154</v>
      </c>
      <c r="D1736" s="652" t="s">
        <v>1309</v>
      </c>
      <c r="E1736" s="652">
        <v>14.7</v>
      </c>
      <c r="F1736" s="652" t="s">
        <v>1303</v>
      </c>
      <c r="H1736" s="10"/>
    </row>
    <row r="1737" spans="1:8" ht="15" x14ac:dyDescent="0.25">
      <c r="A1737" s="654">
        <v>48135000800</v>
      </c>
      <c r="B1737" s="655" t="s">
        <v>1379</v>
      </c>
      <c r="C1737" s="655">
        <v>54527</v>
      </c>
      <c r="D1737" s="655" t="s">
        <v>1310</v>
      </c>
      <c r="E1737" s="655">
        <v>9</v>
      </c>
      <c r="F1737" s="655" t="s">
        <v>1303</v>
      </c>
      <c r="H1737" s="10"/>
    </row>
    <row r="1738" spans="1:8" ht="15" x14ac:dyDescent="0.25">
      <c r="A1738" s="651">
        <v>48135001000</v>
      </c>
      <c r="B1738" s="652" t="s">
        <v>1379</v>
      </c>
      <c r="C1738" s="652">
        <v>69417</v>
      </c>
      <c r="D1738" s="652" t="s">
        <v>1302</v>
      </c>
      <c r="E1738" s="652">
        <v>5.6</v>
      </c>
      <c r="F1738" s="652" t="s">
        <v>1303</v>
      </c>
      <c r="H1738" s="10"/>
    </row>
    <row r="1739" spans="1:8" ht="15" x14ac:dyDescent="0.25">
      <c r="A1739" s="654">
        <v>48135001100</v>
      </c>
      <c r="B1739" s="655" t="s">
        <v>1379</v>
      </c>
      <c r="C1739" s="655">
        <v>53365</v>
      </c>
      <c r="D1739" s="655" t="s">
        <v>1310</v>
      </c>
      <c r="E1739" s="655">
        <v>18.899999999999999</v>
      </c>
      <c r="F1739" s="655" t="s">
        <v>1303</v>
      </c>
      <c r="H1739" s="10"/>
    </row>
    <row r="1740" spans="1:8" ht="15" x14ac:dyDescent="0.25">
      <c r="A1740" s="651">
        <v>48135001300</v>
      </c>
      <c r="B1740" s="652" t="s">
        <v>1379</v>
      </c>
      <c r="C1740" s="652">
        <v>63836</v>
      </c>
      <c r="D1740" s="652" t="s">
        <v>1302</v>
      </c>
      <c r="E1740" s="652">
        <v>8.6</v>
      </c>
      <c r="F1740" s="652" t="s">
        <v>1303</v>
      </c>
      <c r="H1740" s="10"/>
    </row>
    <row r="1741" spans="1:8" ht="15" x14ac:dyDescent="0.25">
      <c r="A1741" s="654">
        <v>48135001500</v>
      </c>
      <c r="B1741" s="655" t="s">
        <v>1379</v>
      </c>
      <c r="C1741" s="655">
        <v>45740</v>
      </c>
      <c r="D1741" s="655" t="s">
        <v>1309</v>
      </c>
      <c r="E1741" s="655">
        <v>13.6</v>
      </c>
      <c r="F1741" s="655" t="s">
        <v>1303</v>
      </c>
      <c r="H1741" s="10"/>
    </row>
    <row r="1742" spans="1:8" ht="15" x14ac:dyDescent="0.25">
      <c r="A1742" s="651">
        <v>48135001600</v>
      </c>
      <c r="B1742" s="652" t="s">
        <v>1379</v>
      </c>
      <c r="C1742" s="652">
        <v>71516</v>
      </c>
      <c r="D1742" s="652" t="s">
        <v>1302</v>
      </c>
      <c r="E1742" s="652">
        <v>7.3</v>
      </c>
      <c r="F1742" s="652" t="s">
        <v>1303</v>
      </c>
      <c r="H1742" s="10"/>
    </row>
    <row r="1743" spans="1:8" ht="15" x14ac:dyDescent="0.25">
      <c r="A1743" s="654">
        <v>48135001700</v>
      </c>
      <c r="B1743" s="655" t="s">
        <v>1379</v>
      </c>
      <c r="C1743" s="655">
        <v>82132</v>
      </c>
      <c r="D1743" s="655" t="s">
        <v>1306</v>
      </c>
      <c r="E1743" s="655">
        <v>9.6999999999999993</v>
      </c>
      <c r="F1743" s="655" t="s">
        <v>1303</v>
      </c>
      <c r="H1743" s="10"/>
    </row>
    <row r="1744" spans="1:8" ht="15" x14ac:dyDescent="0.25">
      <c r="A1744" s="651">
        <v>48135001800</v>
      </c>
      <c r="B1744" s="652" t="s">
        <v>1379</v>
      </c>
      <c r="C1744" s="652">
        <v>36626</v>
      </c>
      <c r="D1744" s="652" t="s">
        <v>1309</v>
      </c>
      <c r="E1744" s="652">
        <v>24.5</v>
      </c>
      <c r="F1744" s="652" t="s">
        <v>1307</v>
      </c>
      <c r="H1744" s="10"/>
    </row>
    <row r="1745" spans="1:8" ht="15" x14ac:dyDescent="0.25">
      <c r="A1745" s="654">
        <v>48135001900</v>
      </c>
      <c r="B1745" s="655" t="s">
        <v>1379</v>
      </c>
      <c r="C1745" s="655">
        <v>38606</v>
      </c>
      <c r="D1745" s="655" t="s">
        <v>1309</v>
      </c>
      <c r="E1745" s="655">
        <v>19.3</v>
      </c>
      <c r="F1745" s="655" t="s">
        <v>1303</v>
      </c>
      <c r="H1745" s="10"/>
    </row>
    <row r="1746" spans="1:8" ht="15" x14ac:dyDescent="0.25">
      <c r="A1746" s="651">
        <v>48135002000</v>
      </c>
      <c r="B1746" s="652" t="s">
        <v>1379</v>
      </c>
      <c r="C1746" s="652">
        <v>41234</v>
      </c>
      <c r="D1746" s="652" t="s">
        <v>1309</v>
      </c>
      <c r="E1746" s="652">
        <v>21.8</v>
      </c>
      <c r="F1746" s="652" t="s">
        <v>1307</v>
      </c>
      <c r="H1746" s="10"/>
    </row>
    <row r="1747" spans="1:8" ht="15" x14ac:dyDescent="0.25">
      <c r="A1747" s="654">
        <v>48135002200</v>
      </c>
      <c r="B1747" s="655" t="s">
        <v>1379</v>
      </c>
      <c r="C1747" s="655">
        <v>59333</v>
      </c>
      <c r="D1747" s="655" t="s">
        <v>1302</v>
      </c>
      <c r="E1747" s="655">
        <v>14.4</v>
      </c>
      <c r="F1747" s="655" t="s">
        <v>1303</v>
      </c>
      <c r="H1747" s="10"/>
    </row>
    <row r="1748" spans="1:8" ht="15" x14ac:dyDescent="0.25">
      <c r="A1748" s="651">
        <v>48135002300</v>
      </c>
      <c r="B1748" s="652" t="s">
        <v>1379</v>
      </c>
      <c r="C1748" s="652">
        <v>66971</v>
      </c>
      <c r="D1748" s="652" t="s">
        <v>1302</v>
      </c>
      <c r="E1748" s="652">
        <v>3.4</v>
      </c>
      <c r="F1748" s="652" t="s">
        <v>1303</v>
      </c>
      <c r="H1748" s="10"/>
    </row>
    <row r="1749" spans="1:8" ht="15" x14ac:dyDescent="0.25">
      <c r="A1749" s="654">
        <v>48135002400</v>
      </c>
      <c r="B1749" s="655" t="s">
        <v>1379</v>
      </c>
      <c r="C1749" s="655">
        <v>81321</v>
      </c>
      <c r="D1749" s="655" t="s">
        <v>1306</v>
      </c>
      <c r="E1749" s="655">
        <v>4.8</v>
      </c>
      <c r="F1749" s="655" t="s">
        <v>1303</v>
      </c>
      <c r="H1749" s="10"/>
    </row>
    <row r="1750" spans="1:8" ht="15" x14ac:dyDescent="0.25">
      <c r="A1750" s="651">
        <v>48135002501</v>
      </c>
      <c r="B1750" s="652" t="s">
        <v>1379</v>
      </c>
      <c r="C1750" s="652">
        <v>88575</v>
      </c>
      <c r="D1750" s="652" t="s">
        <v>1306</v>
      </c>
      <c r="E1750" s="652">
        <v>5.6</v>
      </c>
      <c r="F1750" s="652" t="s">
        <v>1303</v>
      </c>
      <c r="H1750" s="10"/>
    </row>
    <row r="1751" spans="1:8" ht="15" x14ac:dyDescent="0.25">
      <c r="A1751" s="654">
        <v>48135002502</v>
      </c>
      <c r="B1751" s="655" t="s">
        <v>1379</v>
      </c>
      <c r="C1751" s="655">
        <v>63627</v>
      </c>
      <c r="D1751" s="655" t="s">
        <v>1302</v>
      </c>
      <c r="E1751" s="655">
        <v>4.0999999999999996</v>
      </c>
      <c r="F1751" s="655" t="s">
        <v>1303</v>
      </c>
      <c r="H1751" s="10"/>
    </row>
    <row r="1752" spans="1:8" ht="15" x14ac:dyDescent="0.25">
      <c r="A1752" s="651">
        <v>48135002503</v>
      </c>
      <c r="B1752" s="652" t="s">
        <v>1379</v>
      </c>
      <c r="C1752" s="652">
        <v>65213</v>
      </c>
      <c r="D1752" s="652" t="s">
        <v>1302</v>
      </c>
      <c r="E1752" s="652">
        <v>11.4</v>
      </c>
      <c r="F1752" s="652" t="s">
        <v>1303</v>
      </c>
      <c r="H1752" s="10"/>
    </row>
    <row r="1753" spans="1:8" ht="15" x14ac:dyDescent="0.25">
      <c r="A1753" s="654">
        <v>48135002700</v>
      </c>
      <c r="B1753" s="655" t="s">
        <v>1379</v>
      </c>
      <c r="C1753" s="655">
        <v>54809</v>
      </c>
      <c r="D1753" s="655" t="s">
        <v>1310</v>
      </c>
      <c r="E1753" s="655">
        <v>16.600000000000001</v>
      </c>
      <c r="F1753" s="655" t="s">
        <v>1303</v>
      </c>
      <c r="H1753" s="10"/>
    </row>
    <row r="1754" spans="1:8" ht="15" x14ac:dyDescent="0.25">
      <c r="A1754" s="651">
        <v>48135002801</v>
      </c>
      <c r="B1754" s="652" t="s">
        <v>1379</v>
      </c>
      <c r="C1754" s="652">
        <v>57917</v>
      </c>
      <c r="D1754" s="652" t="s">
        <v>1310</v>
      </c>
      <c r="E1754" s="652">
        <v>12.3</v>
      </c>
      <c r="F1754" s="652" t="s">
        <v>1303</v>
      </c>
      <c r="H1754" s="10"/>
    </row>
    <row r="1755" spans="1:8" ht="15" x14ac:dyDescent="0.25">
      <c r="A1755" s="654">
        <v>48135002802</v>
      </c>
      <c r="B1755" s="655" t="s">
        <v>1379</v>
      </c>
      <c r="C1755" s="655">
        <v>53096</v>
      </c>
      <c r="D1755" s="655" t="s">
        <v>1310</v>
      </c>
      <c r="E1755" s="655">
        <v>16.5</v>
      </c>
      <c r="F1755" s="655" t="s">
        <v>1303</v>
      </c>
      <c r="H1755" s="10"/>
    </row>
    <row r="1756" spans="1:8" ht="15" x14ac:dyDescent="0.25">
      <c r="A1756" s="651">
        <v>48135002900</v>
      </c>
      <c r="B1756" s="652" t="s">
        <v>1379</v>
      </c>
      <c r="C1756" s="652">
        <v>86100</v>
      </c>
      <c r="D1756" s="652" t="s">
        <v>1306</v>
      </c>
      <c r="E1756" s="652">
        <v>4.8</v>
      </c>
      <c r="F1756" s="652" t="s">
        <v>1303</v>
      </c>
      <c r="H1756" s="10"/>
    </row>
    <row r="1757" spans="1:8" ht="15" x14ac:dyDescent="0.25">
      <c r="A1757" s="654">
        <v>48135003000</v>
      </c>
      <c r="B1757" s="655" t="s">
        <v>1379</v>
      </c>
      <c r="C1757" s="655">
        <v>91439</v>
      </c>
      <c r="D1757" s="655" t="s">
        <v>1306</v>
      </c>
      <c r="E1757" s="655">
        <v>8.8000000000000007</v>
      </c>
      <c r="F1757" s="655" t="s">
        <v>1303</v>
      </c>
      <c r="H1757" s="10"/>
    </row>
    <row r="1758" spans="1:8" ht="15" x14ac:dyDescent="0.25">
      <c r="A1758" s="651">
        <v>48135003100</v>
      </c>
      <c r="B1758" s="652" t="s">
        <v>1379</v>
      </c>
      <c r="C1758" s="652">
        <v>37366</v>
      </c>
      <c r="D1758" s="652" t="s">
        <v>1309</v>
      </c>
      <c r="E1758" s="652">
        <v>15.9</v>
      </c>
      <c r="F1758" s="652" t="s">
        <v>1303</v>
      </c>
      <c r="H1758" s="10"/>
    </row>
    <row r="1759" spans="1:8" ht="15" x14ac:dyDescent="0.25">
      <c r="A1759" s="654">
        <v>48137950300</v>
      </c>
      <c r="B1759" s="655" t="s">
        <v>1380</v>
      </c>
      <c r="C1759" s="655">
        <v>40313</v>
      </c>
      <c r="D1759" s="655" t="s">
        <v>1302</v>
      </c>
      <c r="E1759" s="655">
        <v>6.7</v>
      </c>
      <c r="F1759" s="655" t="s">
        <v>1303</v>
      </c>
      <c r="H1759" s="10"/>
    </row>
    <row r="1760" spans="1:8" ht="15" x14ac:dyDescent="0.25">
      <c r="A1760" s="651">
        <v>48139060101</v>
      </c>
      <c r="B1760" s="652" t="s">
        <v>1381</v>
      </c>
      <c r="C1760" s="652">
        <v>58155</v>
      </c>
      <c r="D1760" s="652" t="s">
        <v>1310</v>
      </c>
      <c r="E1760" s="652">
        <v>14</v>
      </c>
      <c r="F1760" s="652" t="s">
        <v>1303</v>
      </c>
      <c r="H1760" s="10"/>
    </row>
    <row r="1761" spans="1:8" ht="15" x14ac:dyDescent="0.25">
      <c r="A1761" s="654">
        <v>48139060102</v>
      </c>
      <c r="B1761" s="655" t="s">
        <v>1381</v>
      </c>
      <c r="C1761" s="655">
        <v>68598</v>
      </c>
      <c r="D1761" s="655" t="s">
        <v>1302</v>
      </c>
      <c r="E1761" s="655">
        <v>9.1999999999999993</v>
      </c>
      <c r="F1761" s="655" t="s">
        <v>1303</v>
      </c>
      <c r="H1761" s="10"/>
    </row>
    <row r="1762" spans="1:8" ht="15" x14ac:dyDescent="0.25">
      <c r="A1762" s="651">
        <v>48139060204</v>
      </c>
      <c r="B1762" s="652" t="s">
        <v>1381</v>
      </c>
      <c r="C1762" s="652">
        <v>95282</v>
      </c>
      <c r="D1762" s="652" t="s">
        <v>1306</v>
      </c>
      <c r="E1762" s="652">
        <v>4</v>
      </c>
      <c r="F1762" s="652" t="s">
        <v>1303</v>
      </c>
      <c r="H1762" s="10"/>
    </row>
    <row r="1763" spans="1:8" ht="15" x14ac:dyDescent="0.25">
      <c r="A1763" s="654">
        <v>48139060206</v>
      </c>
      <c r="B1763" s="655" t="s">
        <v>1381</v>
      </c>
      <c r="C1763" s="655">
        <v>62232</v>
      </c>
      <c r="D1763" s="655" t="s">
        <v>1310</v>
      </c>
      <c r="E1763" s="655">
        <v>9</v>
      </c>
      <c r="F1763" s="655" t="s">
        <v>1303</v>
      </c>
      <c r="H1763" s="10"/>
    </row>
    <row r="1764" spans="1:8" ht="15" x14ac:dyDescent="0.25">
      <c r="A1764" s="651">
        <v>48139060207</v>
      </c>
      <c r="B1764" s="652" t="s">
        <v>1381</v>
      </c>
      <c r="C1764" s="652">
        <v>78868</v>
      </c>
      <c r="D1764" s="652" t="s">
        <v>1302</v>
      </c>
      <c r="E1764" s="652">
        <v>4.2</v>
      </c>
      <c r="F1764" s="652" t="s">
        <v>1303</v>
      </c>
      <c r="H1764" s="10"/>
    </row>
    <row r="1765" spans="1:8" ht="15" x14ac:dyDescent="0.25">
      <c r="A1765" s="654">
        <v>48139060208</v>
      </c>
      <c r="B1765" s="655" t="s">
        <v>1381</v>
      </c>
      <c r="C1765" s="655">
        <v>77100</v>
      </c>
      <c r="D1765" s="655" t="s">
        <v>1302</v>
      </c>
      <c r="E1765" s="655">
        <v>9.8000000000000007</v>
      </c>
      <c r="F1765" s="655" t="s">
        <v>1303</v>
      </c>
      <c r="H1765" s="10"/>
    </row>
    <row r="1766" spans="1:8" ht="15" x14ac:dyDescent="0.25">
      <c r="A1766" s="651">
        <v>48139060209</v>
      </c>
      <c r="B1766" s="652" t="s">
        <v>1381</v>
      </c>
      <c r="C1766" s="652">
        <v>106950</v>
      </c>
      <c r="D1766" s="652" t="s">
        <v>1306</v>
      </c>
      <c r="E1766" s="652">
        <v>2</v>
      </c>
      <c r="F1766" s="652" t="s">
        <v>1303</v>
      </c>
      <c r="H1766" s="10"/>
    </row>
    <row r="1767" spans="1:8" ht="15" x14ac:dyDescent="0.25">
      <c r="A1767" s="654">
        <v>48139060210</v>
      </c>
      <c r="B1767" s="655" t="s">
        <v>1381</v>
      </c>
      <c r="C1767" s="655">
        <v>97083</v>
      </c>
      <c r="D1767" s="655" t="s">
        <v>1306</v>
      </c>
      <c r="E1767" s="655">
        <v>8</v>
      </c>
      <c r="F1767" s="655" t="s">
        <v>1303</v>
      </c>
      <c r="H1767" s="10"/>
    </row>
    <row r="1768" spans="1:8" ht="15" x14ac:dyDescent="0.25">
      <c r="A1768" s="651">
        <v>48139060211</v>
      </c>
      <c r="B1768" s="652" t="s">
        <v>1381</v>
      </c>
      <c r="C1768" s="652">
        <v>102107</v>
      </c>
      <c r="D1768" s="652" t="s">
        <v>1306</v>
      </c>
      <c r="E1768" s="652">
        <v>2.2999999999999998</v>
      </c>
      <c r="F1768" s="652" t="s">
        <v>1303</v>
      </c>
      <c r="H1768" s="10"/>
    </row>
    <row r="1769" spans="1:8" ht="15" x14ac:dyDescent="0.25">
      <c r="A1769" s="654">
        <v>48139060212</v>
      </c>
      <c r="B1769" s="655" t="s">
        <v>1381</v>
      </c>
      <c r="C1769" s="655">
        <v>76116</v>
      </c>
      <c r="D1769" s="655" t="s">
        <v>1302</v>
      </c>
      <c r="E1769" s="655">
        <v>2.2000000000000002</v>
      </c>
      <c r="F1769" s="655" t="s">
        <v>1303</v>
      </c>
      <c r="H1769" s="10"/>
    </row>
    <row r="1770" spans="1:8" ht="15" x14ac:dyDescent="0.25">
      <c r="A1770" s="651">
        <v>48139060213</v>
      </c>
      <c r="B1770" s="652" t="s">
        <v>1381</v>
      </c>
      <c r="C1770" s="652">
        <v>85904</v>
      </c>
      <c r="D1770" s="652" t="s">
        <v>1302</v>
      </c>
      <c r="E1770" s="652">
        <v>10</v>
      </c>
      <c r="F1770" s="652" t="s">
        <v>1303</v>
      </c>
      <c r="H1770" s="10"/>
    </row>
    <row r="1771" spans="1:8" ht="15" x14ac:dyDescent="0.25">
      <c r="A1771" s="654">
        <v>48139060214</v>
      </c>
      <c r="B1771" s="655" t="s">
        <v>1381</v>
      </c>
      <c r="C1771" s="655">
        <v>102464</v>
      </c>
      <c r="D1771" s="655" t="s">
        <v>1306</v>
      </c>
      <c r="E1771" s="655">
        <v>1.2</v>
      </c>
      <c r="F1771" s="655" t="s">
        <v>1303</v>
      </c>
      <c r="H1771" s="10"/>
    </row>
    <row r="1772" spans="1:8" ht="15" x14ac:dyDescent="0.25">
      <c r="A1772" s="651">
        <v>48139060300</v>
      </c>
      <c r="B1772" s="652" t="s">
        <v>1381</v>
      </c>
      <c r="C1772" s="652">
        <v>65765</v>
      </c>
      <c r="D1772" s="652" t="s">
        <v>1302</v>
      </c>
      <c r="E1772" s="652">
        <v>12.4</v>
      </c>
      <c r="F1772" s="652" t="s">
        <v>1303</v>
      </c>
      <c r="H1772" s="10"/>
    </row>
    <row r="1773" spans="1:8" ht="15" x14ac:dyDescent="0.25">
      <c r="A1773" s="654">
        <v>48139060400</v>
      </c>
      <c r="B1773" s="655" t="s">
        <v>1381</v>
      </c>
      <c r="C1773" s="655">
        <v>37989</v>
      </c>
      <c r="D1773" s="655" t="s">
        <v>1309</v>
      </c>
      <c r="E1773" s="655">
        <v>27</v>
      </c>
      <c r="F1773" s="655" t="s">
        <v>1307</v>
      </c>
      <c r="H1773" s="10"/>
    </row>
    <row r="1774" spans="1:8" ht="15" x14ac:dyDescent="0.25">
      <c r="A1774" s="651">
        <v>48139060500</v>
      </c>
      <c r="B1774" s="652" t="s">
        <v>1381</v>
      </c>
      <c r="C1774" s="652">
        <v>36712</v>
      </c>
      <c r="D1774" s="652" t="s">
        <v>1309</v>
      </c>
      <c r="E1774" s="652">
        <v>16.7</v>
      </c>
      <c r="F1774" s="652" t="s">
        <v>1303</v>
      </c>
      <c r="H1774" s="10"/>
    </row>
    <row r="1775" spans="1:8" ht="15" x14ac:dyDescent="0.25">
      <c r="A1775" s="654">
        <v>48139060600</v>
      </c>
      <c r="B1775" s="655" t="s">
        <v>1381</v>
      </c>
      <c r="C1775" s="655">
        <v>61597</v>
      </c>
      <c r="D1775" s="655" t="s">
        <v>1310</v>
      </c>
      <c r="E1775" s="655">
        <v>12.4</v>
      </c>
      <c r="F1775" s="655" t="s">
        <v>1303</v>
      </c>
      <c r="H1775" s="10"/>
    </row>
    <row r="1776" spans="1:8" ht="15" x14ac:dyDescent="0.25">
      <c r="A1776" s="651">
        <v>48139060701</v>
      </c>
      <c r="B1776" s="652" t="s">
        <v>1381</v>
      </c>
      <c r="C1776" s="652">
        <v>75868</v>
      </c>
      <c r="D1776" s="652" t="s">
        <v>1302</v>
      </c>
      <c r="E1776" s="652">
        <v>9.1</v>
      </c>
      <c r="F1776" s="652" t="s">
        <v>1303</v>
      </c>
      <c r="H1776" s="10"/>
    </row>
    <row r="1777" spans="1:8" ht="15" x14ac:dyDescent="0.25">
      <c r="A1777" s="654">
        <v>48139060702</v>
      </c>
      <c r="B1777" s="655" t="s">
        <v>1381</v>
      </c>
      <c r="C1777" s="655">
        <v>77574</v>
      </c>
      <c r="D1777" s="655" t="s">
        <v>1302</v>
      </c>
      <c r="E1777" s="655">
        <v>11.9</v>
      </c>
      <c r="F1777" s="655" t="s">
        <v>1303</v>
      </c>
      <c r="H1777" s="10"/>
    </row>
    <row r="1778" spans="1:8" ht="15" x14ac:dyDescent="0.25">
      <c r="A1778" s="651">
        <v>48139060703</v>
      </c>
      <c r="B1778" s="652" t="s">
        <v>1381</v>
      </c>
      <c r="C1778" s="652">
        <v>53281</v>
      </c>
      <c r="D1778" s="652" t="s">
        <v>1310</v>
      </c>
      <c r="E1778" s="652">
        <v>4.4000000000000004</v>
      </c>
      <c r="F1778" s="652" t="s">
        <v>1303</v>
      </c>
      <c r="H1778" s="10"/>
    </row>
    <row r="1779" spans="1:8" ht="15" x14ac:dyDescent="0.25">
      <c r="A1779" s="654">
        <v>48139060801</v>
      </c>
      <c r="B1779" s="655" t="s">
        <v>1381</v>
      </c>
      <c r="C1779" s="655">
        <v>117778</v>
      </c>
      <c r="D1779" s="655" t="s">
        <v>1306</v>
      </c>
      <c r="E1779" s="655">
        <v>1.5</v>
      </c>
      <c r="F1779" s="655" t="s">
        <v>1303</v>
      </c>
      <c r="H1779" s="10"/>
    </row>
    <row r="1780" spans="1:8" ht="15" x14ac:dyDescent="0.25">
      <c r="A1780" s="651">
        <v>48139060802</v>
      </c>
      <c r="B1780" s="652" t="s">
        <v>1381</v>
      </c>
      <c r="C1780" s="652">
        <v>96765</v>
      </c>
      <c r="D1780" s="652" t="s">
        <v>1306</v>
      </c>
      <c r="E1780" s="652">
        <v>5.0999999999999996</v>
      </c>
      <c r="F1780" s="652" t="s">
        <v>1303</v>
      </c>
      <c r="H1780" s="10"/>
    </row>
    <row r="1781" spans="1:8" ht="15" x14ac:dyDescent="0.25">
      <c r="A1781" s="654">
        <v>48139060803</v>
      </c>
      <c r="B1781" s="655" t="s">
        <v>1381</v>
      </c>
      <c r="C1781" s="655">
        <v>75125</v>
      </c>
      <c r="D1781" s="655" t="s">
        <v>1302</v>
      </c>
      <c r="E1781" s="655">
        <v>5.8</v>
      </c>
      <c r="F1781" s="655" t="s">
        <v>1303</v>
      </c>
      <c r="H1781" s="10"/>
    </row>
    <row r="1782" spans="1:8" ht="15" x14ac:dyDescent="0.25">
      <c r="A1782" s="651">
        <v>48139060900</v>
      </c>
      <c r="B1782" s="652" t="s">
        <v>1381</v>
      </c>
      <c r="C1782" s="652">
        <v>86250</v>
      </c>
      <c r="D1782" s="652" t="s">
        <v>1302</v>
      </c>
      <c r="E1782" s="652">
        <v>2.5</v>
      </c>
      <c r="F1782" s="652" t="s">
        <v>1303</v>
      </c>
      <c r="H1782" s="10"/>
    </row>
    <row r="1783" spans="1:8" ht="15" x14ac:dyDescent="0.25">
      <c r="A1783" s="654">
        <v>48139061000</v>
      </c>
      <c r="B1783" s="655" t="s">
        <v>1381</v>
      </c>
      <c r="C1783" s="655">
        <v>51490</v>
      </c>
      <c r="D1783" s="655" t="s">
        <v>1310</v>
      </c>
      <c r="E1783" s="655">
        <v>9.4</v>
      </c>
      <c r="F1783" s="655" t="s">
        <v>1303</v>
      </c>
      <c r="H1783" s="10"/>
    </row>
    <row r="1784" spans="1:8" ht="15" x14ac:dyDescent="0.25">
      <c r="A1784" s="651">
        <v>48139061100</v>
      </c>
      <c r="B1784" s="652" t="s">
        <v>1381</v>
      </c>
      <c r="C1784" s="652">
        <v>65026</v>
      </c>
      <c r="D1784" s="652" t="s">
        <v>1302</v>
      </c>
      <c r="E1784" s="652">
        <v>11.9</v>
      </c>
      <c r="F1784" s="652" t="s">
        <v>1303</v>
      </c>
      <c r="H1784" s="10"/>
    </row>
    <row r="1785" spans="1:8" ht="15" x14ac:dyDescent="0.25">
      <c r="A1785" s="654">
        <v>48139061200</v>
      </c>
      <c r="B1785" s="655" t="s">
        <v>1381</v>
      </c>
      <c r="C1785" s="655">
        <v>58947</v>
      </c>
      <c r="D1785" s="655" t="s">
        <v>1310</v>
      </c>
      <c r="E1785" s="655">
        <v>11.2</v>
      </c>
      <c r="F1785" s="655" t="s">
        <v>1303</v>
      </c>
      <c r="H1785" s="10"/>
    </row>
    <row r="1786" spans="1:8" ht="15" x14ac:dyDescent="0.25">
      <c r="A1786" s="651">
        <v>48139061300</v>
      </c>
      <c r="B1786" s="652" t="s">
        <v>1381</v>
      </c>
      <c r="C1786" s="652">
        <v>78529</v>
      </c>
      <c r="D1786" s="652" t="s">
        <v>1302</v>
      </c>
      <c r="E1786" s="652">
        <v>17.2</v>
      </c>
      <c r="F1786" s="652" t="s">
        <v>1303</v>
      </c>
      <c r="H1786" s="10"/>
    </row>
    <row r="1787" spans="1:8" ht="15" x14ac:dyDescent="0.25">
      <c r="A1787" s="654">
        <v>48139061400</v>
      </c>
      <c r="B1787" s="655" t="s">
        <v>1381</v>
      </c>
      <c r="C1787" s="655">
        <v>71180</v>
      </c>
      <c r="D1787" s="655" t="s">
        <v>1302</v>
      </c>
      <c r="E1787" s="655">
        <v>10.1</v>
      </c>
      <c r="F1787" s="655" t="s">
        <v>1303</v>
      </c>
      <c r="H1787" s="10"/>
    </row>
    <row r="1788" spans="1:8" ht="15" x14ac:dyDescent="0.25">
      <c r="A1788" s="651">
        <v>48139061500</v>
      </c>
      <c r="B1788" s="652" t="s">
        <v>1381</v>
      </c>
      <c r="C1788" s="652">
        <v>43630</v>
      </c>
      <c r="D1788" s="652" t="s">
        <v>1309</v>
      </c>
      <c r="E1788" s="652">
        <v>27.4</v>
      </c>
      <c r="F1788" s="652" t="s">
        <v>1307</v>
      </c>
      <c r="H1788" s="10"/>
    </row>
    <row r="1789" spans="1:8" ht="15" x14ac:dyDescent="0.25">
      <c r="A1789" s="654">
        <v>48139061600</v>
      </c>
      <c r="B1789" s="655" t="s">
        <v>1381</v>
      </c>
      <c r="C1789" s="655">
        <v>44696</v>
      </c>
      <c r="D1789" s="655" t="s">
        <v>1309</v>
      </c>
      <c r="E1789" s="655">
        <v>20.2</v>
      </c>
      <c r="F1789" s="655" t="s">
        <v>1307</v>
      </c>
      <c r="H1789" s="10"/>
    </row>
    <row r="1790" spans="1:8" ht="15" x14ac:dyDescent="0.25">
      <c r="A1790" s="651">
        <v>48139061700</v>
      </c>
      <c r="B1790" s="652" t="s">
        <v>1381</v>
      </c>
      <c r="C1790" s="652">
        <v>68984</v>
      </c>
      <c r="D1790" s="652" t="s">
        <v>1302</v>
      </c>
      <c r="E1790" s="652">
        <v>10.8</v>
      </c>
      <c r="F1790" s="652" t="s">
        <v>1303</v>
      </c>
      <c r="H1790" s="10"/>
    </row>
    <row r="1791" spans="1:8" ht="15" x14ac:dyDescent="0.25">
      <c r="A1791" s="654">
        <v>48141000101</v>
      </c>
      <c r="B1791" s="655" t="s">
        <v>1382</v>
      </c>
      <c r="C1791" s="655">
        <v>43167</v>
      </c>
      <c r="D1791" s="655" t="s">
        <v>1302</v>
      </c>
      <c r="E1791" s="655">
        <v>15.9</v>
      </c>
      <c r="F1791" s="655" t="s">
        <v>1303</v>
      </c>
      <c r="H1791" s="10"/>
    </row>
    <row r="1792" spans="1:8" ht="15" x14ac:dyDescent="0.25">
      <c r="A1792" s="651">
        <v>48141000106</v>
      </c>
      <c r="B1792" s="652" t="s">
        <v>1382</v>
      </c>
      <c r="C1792" s="652">
        <v>57770</v>
      </c>
      <c r="D1792" s="652" t="s">
        <v>1306</v>
      </c>
      <c r="E1792" s="652">
        <v>4.4000000000000004</v>
      </c>
      <c r="F1792" s="652" t="s">
        <v>1303</v>
      </c>
      <c r="H1792" s="10"/>
    </row>
    <row r="1793" spans="1:8" ht="15" x14ac:dyDescent="0.25">
      <c r="A1793" s="654">
        <v>48141000107</v>
      </c>
      <c r="B1793" s="655" t="s">
        <v>1382</v>
      </c>
      <c r="C1793" s="655">
        <v>38306</v>
      </c>
      <c r="D1793" s="655" t="s">
        <v>1310</v>
      </c>
      <c r="E1793" s="655">
        <v>25.3</v>
      </c>
      <c r="F1793" s="655" t="s">
        <v>1307</v>
      </c>
      <c r="H1793" s="10"/>
    </row>
    <row r="1794" spans="1:8" ht="15" x14ac:dyDescent="0.25">
      <c r="A1794" s="651">
        <v>48141000108</v>
      </c>
      <c r="B1794" s="652" t="s">
        <v>1382</v>
      </c>
      <c r="C1794" s="652">
        <v>34444</v>
      </c>
      <c r="D1794" s="652" t="s">
        <v>1310</v>
      </c>
      <c r="E1794" s="652">
        <v>25.8</v>
      </c>
      <c r="F1794" s="652" t="s">
        <v>1307</v>
      </c>
      <c r="H1794" s="10"/>
    </row>
    <row r="1795" spans="1:8" ht="15" x14ac:dyDescent="0.25">
      <c r="A1795" s="654">
        <v>48141000109</v>
      </c>
      <c r="B1795" s="655" t="s">
        <v>1382</v>
      </c>
      <c r="C1795" s="655">
        <v>42813</v>
      </c>
      <c r="D1795" s="655" t="s">
        <v>1302</v>
      </c>
      <c r="E1795" s="655">
        <v>31.8</v>
      </c>
      <c r="F1795" s="655" t="s">
        <v>1307</v>
      </c>
      <c r="H1795" s="10"/>
    </row>
    <row r="1796" spans="1:8" ht="15" x14ac:dyDescent="0.25">
      <c r="A1796" s="651">
        <v>48141000110</v>
      </c>
      <c r="B1796" s="652" t="s">
        <v>1382</v>
      </c>
      <c r="C1796" s="652">
        <v>37691</v>
      </c>
      <c r="D1796" s="652" t="s">
        <v>1310</v>
      </c>
      <c r="E1796" s="652">
        <v>29.7</v>
      </c>
      <c r="F1796" s="652" t="s">
        <v>1307</v>
      </c>
      <c r="H1796" s="10"/>
    </row>
    <row r="1797" spans="1:8" ht="15" x14ac:dyDescent="0.25">
      <c r="A1797" s="654">
        <v>48141000111</v>
      </c>
      <c r="B1797" s="655" t="s">
        <v>1382</v>
      </c>
      <c r="C1797" s="655">
        <v>44013</v>
      </c>
      <c r="D1797" s="655" t="s">
        <v>1302</v>
      </c>
      <c r="E1797" s="655">
        <v>12.1</v>
      </c>
      <c r="F1797" s="655" t="s">
        <v>1303</v>
      </c>
      <c r="H1797" s="10"/>
    </row>
    <row r="1798" spans="1:8" ht="15" x14ac:dyDescent="0.25">
      <c r="A1798" s="651">
        <v>48141000112</v>
      </c>
      <c r="B1798" s="652" t="s">
        <v>1382</v>
      </c>
      <c r="C1798" s="652">
        <v>39323</v>
      </c>
      <c r="D1798" s="652" t="s">
        <v>1310</v>
      </c>
      <c r="E1798" s="652">
        <v>22.8</v>
      </c>
      <c r="F1798" s="652" t="s">
        <v>1303</v>
      </c>
      <c r="H1798" s="10"/>
    </row>
    <row r="1799" spans="1:8" ht="15" x14ac:dyDescent="0.25">
      <c r="A1799" s="654">
        <v>48141000204</v>
      </c>
      <c r="B1799" s="655" t="s">
        <v>1382</v>
      </c>
      <c r="C1799" s="655">
        <v>50096</v>
      </c>
      <c r="D1799" s="655" t="s">
        <v>1302</v>
      </c>
      <c r="E1799" s="655">
        <v>19.5</v>
      </c>
      <c r="F1799" s="655" t="s">
        <v>1303</v>
      </c>
      <c r="H1799" s="10"/>
    </row>
    <row r="1800" spans="1:8" ht="15" x14ac:dyDescent="0.25">
      <c r="A1800" s="651">
        <v>48141000205</v>
      </c>
      <c r="B1800" s="652" t="s">
        <v>1382</v>
      </c>
      <c r="C1800" s="652">
        <v>25902</v>
      </c>
      <c r="D1800" s="652" t="s">
        <v>1309</v>
      </c>
      <c r="E1800" s="652">
        <v>36.6</v>
      </c>
      <c r="F1800" s="652" t="s">
        <v>1307</v>
      </c>
      <c r="H1800" s="10"/>
    </row>
    <row r="1801" spans="1:8" ht="15" x14ac:dyDescent="0.25">
      <c r="A1801" s="654">
        <v>48141000206</v>
      </c>
      <c r="B1801" s="655" t="s">
        <v>1382</v>
      </c>
      <c r="C1801" s="655">
        <v>41225</v>
      </c>
      <c r="D1801" s="655" t="s">
        <v>1302</v>
      </c>
      <c r="E1801" s="655">
        <v>16.5</v>
      </c>
      <c r="F1801" s="655" t="s">
        <v>1303</v>
      </c>
      <c r="H1801" s="10"/>
    </row>
    <row r="1802" spans="1:8" ht="15" x14ac:dyDescent="0.25">
      <c r="A1802" s="651">
        <v>48141000207</v>
      </c>
      <c r="B1802" s="652" t="s">
        <v>1382</v>
      </c>
      <c r="C1802" s="652">
        <v>32928</v>
      </c>
      <c r="D1802" s="652" t="s">
        <v>1310</v>
      </c>
      <c r="E1802" s="652">
        <v>28.4</v>
      </c>
      <c r="F1802" s="652" t="s">
        <v>1307</v>
      </c>
      <c r="H1802" s="10"/>
    </row>
    <row r="1803" spans="1:8" ht="15" x14ac:dyDescent="0.25">
      <c r="A1803" s="654">
        <v>48141000208</v>
      </c>
      <c r="B1803" s="655" t="s">
        <v>1382</v>
      </c>
      <c r="C1803" s="655">
        <v>36470</v>
      </c>
      <c r="D1803" s="655" t="s">
        <v>1310</v>
      </c>
      <c r="E1803" s="655">
        <v>23.9</v>
      </c>
      <c r="F1803" s="655" t="s">
        <v>1307</v>
      </c>
      <c r="H1803" s="10"/>
    </row>
    <row r="1804" spans="1:8" ht="15" x14ac:dyDescent="0.25">
      <c r="A1804" s="651">
        <v>48141000301</v>
      </c>
      <c r="B1804" s="652" t="s">
        <v>1382</v>
      </c>
      <c r="C1804" s="652">
        <v>26120</v>
      </c>
      <c r="D1804" s="652" t="s">
        <v>1309</v>
      </c>
      <c r="E1804" s="652">
        <v>32.6</v>
      </c>
      <c r="F1804" s="652" t="s">
        <v>1307</v>
      </c>
      <c r="H1804" s="10"/>
    </row>
    <row r="1805" spans="1:8" ht="15" x14ac:dyDescent="0.25">
      <c r="A1805" s="654">
        <v>48141000302</v>
      </c>
      <c r="B1805" s="655" t="s">
        <v>1382</v>
      </c>
      <c r="C1805" s="655">
        <v>28016</v>
      </c>
      <c r="D1805" s="655" t="s">
        <v>1309</v>
      </c>
      <c r="E1805" s="655">
        <v>41.5</v>
      </c>
      <c r="F1805" s="655" t="s">
        <v>1307</v>
      </c>
      <c r="H1805" s="10"/>
    </row>
    <row r="1806" spans="1:8" ht="15" x14ac:dyDescent="0.25">
      <c r="A1806" s="651">
        <v>48141000401</v>
      </c>
      <c r="B1806" s="652" t="s">
        <v>1382</v>
      </c>
      <c r="C1806" s="652">
        <v>56698</v>
      </c>
      <c r="D1806" s="652" t="s">
        <v>1306</v>
      </c>
      <c r="E1806" s="652">
        <v>6.2</v>
      </c>
      <c r="F1806" s="652" t="s">
        <v>1303</v>
      </c>
      <c r="H1806" s="10"/>
    </row>
    <row r="1807" spans="1:8" ht="15" x14ac:dyDescent="0.25">
      <c r="A1807" s="654">
        <v>48141000403</v>
      </c>
      <c r="B1807" s="655" t="s">
        <v>1382</v>
      </c>
      <c r="C1807" s="655">
        <v>41491</v>
      </c>
      <c r="D1807" s="655" t="s">
        <v>1302</v>
      </c>
      <c r="E1807" s="655">
        <v>16.3</v>
      </c>
      <c r="F1807" s="655" t="s">
        <v>1303</v>
      </c>
      <c r="H1807" s="10"/>
    </row>
    <row r="1808" spans="1:8" ht="15" x14ac:dyDescent="0.25">
      <c r="A1808" s="651">
        <v>48141000404</v>
      </c>
      <c r="B1808" s="652" t="s">
        <v>1382</v>
      </c>
      <c r="C1808" s="652">
        <v>18333</v>
      </c>
      <c r="D1808" s="652" t="s">
        <v>1309</v>
      </c>
      <c r="E1808" s="652">
        <v>67.900000000000006</v>
      </c>
      <c r="F1808" s="652" t="s">
        <v>1307</v>
      </c>
      <c r="H1808" s="10"/>
    </row>
    <row r="1809" spans="1:8" ht="15" x14ac:dyDescent="0.25">
      <c r="A1809" s="654">
        <v>48141000600</v>
      </c>
      <c r="B1809" s="655" t="s">
        <v>1382</v>
      </c>
      <c r="C1809" s="655">
        <v>31150</v>
      </c>
      <c r="D1809" s="655" t="s">
        <v>1310</v>
      </c>
      <c r="E1809" s="655">
        <v>35.200000000000003</v>
      </c>
      <c r="F1809" s="655" t="s">
        <v>1307</v>
      </c>
      <c r="H1809" s="10"/>
    </row>
    <row r="1810" spans="1:8" ht="15" x14ac:dyDescent="0.25">
      <c r="A1810" s="651">
        <v>48141000800</v>
      </c>
      <c r="B1810" s="652" t="s">
        <v>1382</v>
      </c>
      <c r="C1810" s="652">
        <v>33297</v>
      </c>
      <c r="D1810" s="652" t="s">
        <v>1310</v>
      </c>
      <c r="E1810" s="652">
        <v>25.3</v>
      </c>
      <c r="F1810" s="652" t="s">
        <v>1307</v>
      </c>
      <c r="H1810" s="10"/>
    </row>
    <row r="1811" spans="1:8" ht="15" x14ac:dyDescent="0.25">
      <c r="A1811" s="654">
        <v>48141000900</v>
      </c>
      <c r="B1811" s="655" t="s">
        <v>1382</v>
      </c>
      <c r="C1811" s="655">
        <v>39221</v>
      </c>
      <c r="D1811" s="655" t="s">
        <v>1310</v>
      </c>
      <c r="E1811" s="655">
        <v>18.2</v>
      </c>
      <c r="F1811" s="655" t="s">
        <v>1303</v>
      </c>
      <c r="H1811" s="10"/>
    </row>
    <row r="1812" spans="1:8" ht="15" x14ac:dyDescent="0.25">
      <c r="A1812" s="651">
        <v>48141001001</v>
      </c>
      <c r="B1812" s="652" t="s">
        <v>1382</v>
      </c>
      <c r="C1812" s="652">
        <v>28182</v>
      </c>
      <c r="D1812" s="652" t="s">
        <v>1309</v>
      </c>
      <c r="E1812" s="652">
        <v>18.600000000000001</v>
      </c>
      <c r="F1812" s="652" t="s">
        <v>1303</v>
      </c>
      <c r="H1812" s="10"/>
    </row>
    <row r="1813" spans="1:8" ht="15" x14ac:dyDescent="0.25">
      <c r="A1813" s="654">
        <v>48141001002</v>
      </c>
      <c r="B1813" s="655" t="s">
        <v>1382</v>
      </c>
      <c r="C1813" s="655">
        <v>27435</v>
      </c>
      <c r="D1813" s="655" t="s">
        <v>1309</v>
      </c>
      <c r="E1813" s="655">
        <v>23</v>
      </c>
      <c r="F1813" s="655" t="s">
        <v>1303</v>
      </c>
      <c r="H1813" s="10"/>
    </row>
    <row r="1814" spans="1:8" ht="15" x14ac:dyDescent="0.25">
      <c r="A1814" s="651">
        <v>48141001104</v>
      </c>
      <c r="B1814" s="652" t="s">
        <v>1382</v>
      </c>
      <c r="C1814" s="652">
        <v>51183</v>
      </c>
      <c r="D1814" s="652" t="s">
        <v>1302</v>
      </c>
      <c r="E1814" s="652">
        <v>23.3</v>
      </c>
      <c r="F1814" s="652" t="s">
        <v>1307</v>
      </c>
      <c r="H1814" s="10"/>
    </row>
    <row r="1815" spans="1:8" ht="15" x14ac:dyDescent="0.25">
      <c r="A1815" s="654">
        <v>48141001107</v>
      </c>
      <c r="B1815" s="655" t="s">
        <v>1382</v>
      </c>
      <c r="C1815" s="655">
        <v>76137</v>
      </c>
      <c r="D1815" s="655" t="s">
        <v>1306</v>
      </c>
      <c r="E1815" s="655">
        <v>3.5</v>
      </c>
      <c r="F1815" s="655" t="s">
        <v>1303</v>
      </c>
      <c r="H1815" s="10"/>
    </row>
    <row r="1816" spans="1:8" ht="15" x14ac:dyDescent="0.25">
      <c r="A1816" s="651">
        <v>48141001109</v>
      </c>
      <c r="B1816" s="652" t="s">
        <v>1382</v>
      </c>
      <c r="C1816" s="652">
        <v>88346</v>
      </c>
      <c r="D1816" s="652" t="s">
        <v>1306</v>
      </c>
      <c r="E1816" s="652">
        <v>3.2</v>
      </c>
      <c r="F1816" s="652" t="s">
        <v>1303</v>
      </c>
      <c r="H1816" s="10"/>
    </row>
    <row r="1817" spans="1:8" ht="15" x14ac:dyDescent="0.25">
      <c r="A1817" s="654">
        <v>48141001110</v>
      </c>
      <c r="B1817" s="655" t="s">
        <v>1382</v>
      </c>
      <c r="C1817" s="655">
        <v>70938</v>
      </c>
      <c r="D1817" s="655" t="s">
        <v>1306</v>
      </c>
      <c r="E1817" s="655">
        <v>17.8</v>
      </c>
      <c r="F1817" s="655" t="s">
        <v>1303</v>
      </c>
      <c r="H1817" s="10"/>
    </row>
    <row r="1818" spans="1:8" ht="15" x14ac:dyDescent="0.25">
      <c r="A1818" s="651">
        <v>48141001111</v>
      </c>
      <c r="B1818" s="652" t="s">
        <v>1382</v>
      </c>
      <c r="C1818" s="652">
        <v>47234</v>
      </c>
      <c r="D1818" s="652" t="s">
        <v>1302</v>
      </c>
      <c r="E1818" s="652">
        <v>21.6</v>
      </c>
      <c r="F1818" s="652" t="s">
        <v>1303</v>
      </c>
      <c r="H1818" s="10"/>
    </row>
    <row r="1819" spans="1:8" ht="15" x14ac:dyDescent="0.25">
      <c r="A1819" s="654">
        <v>48141001112</v>
      </c>
      <c r="B1819" s="655" t="s">
        <v>1382</v>
      </c>
      <c r="C1819" s="655">
        <v>59125</v>
      </c>
      <c r="D1819" s="655" t="s">
        <v>1306</v>
      </c>
      <c r="E1819" s="655">
        <v>12.7</v>
      </c>
      <c r="F1819" s="655" t="s">
        <v>1303</v>
      </c>
      <c r="H1819" s="10"/>
    </row>
    <row r="1820" spans="1:8" ht="15" x14ac:dyDescent="0.25">
      <c r="A1820" s="651">
        <v>48141001113</v>
      </c>
      <c r="B1820" s="652" t="s">
        <v>1382</v>
      </c>
      <c r="C1820" s="652">
        <v>45859</v>
      </c>
      <c r="D1820" s="652" t="s">
        <v>1302</v>
      </c>
      <c r="E1820" s="652">
        <v>19.5</v>
      </c>
      <c r="F1820" s="652" t="s">
        <v>1303</v>
      </c>
      <c r="H1820" s="10"/>
    </row>
    <row r="1821" spans="1:8" ht="15" x14ac:dyDescent="0.25">
      <c r="A1821" s="654">
        <v>48141001114</v>
      </c>
      <c r="B1821" s="655" t="s">
        <v>1382</v>
      </c>
      <c r="C1821" s="655">
        <v>37632</v>
      </c>
      <c r="D1821" s="655" t="s">
        <v>1310</v>
      </c>
      <c r="E1821" s="655">
        <v>31</v>
      </c>
      <c r="F1821" s="655" t="s">
        <v>1307</v>
      </c>
      <c r="H1821" s="10"/>
    </row>
    <row r="1822" spans="1:8" ht="15" x14ac:dyDescent="0.25">
      <c r="A1822" s="651">
        <v>48141001115</v>
      </c>
      <c r="B1822" s="652" t="s">
        <v>1382</v>
      </c>
      <c r="C1822" s="652">
        <v>21853</v>
      </c>
      <c r="D1822" s="652" t="s">
        <v>1309</v>
      </c>
      <c r="E1822" s="652">
        <v>55.3</v>
      </c>
      <c r="F1822" s="652" t="s">
        <v>1307</v>
      </c>
      <c r="H1822" s="10"/>
    </row>
    <row r="1823" spans="1:8" ht="15" x14ac:dyDescent="0.25">
      <c r="A1823" s="654">
        <v>48141001201</v>
      </c>
      <c r="B1823" s="655" t="s">
        <v>1382</v>
      </c>
      <c r="C1823" s="655">
        <v>29667</v>
      </c>
      <c r="D1823" s="655" t="s">
        <v>1309</v>
      </c>
      <c r="E1823" s="655">
        <v>34.200000000000003</v>
      </c>
      <c r="F1823" s="655" t="s">
        <v>1307</v>
      </c>
      <c r="H1823" s="10"/>
    </row>
    <row r="1824" spans="1:8" ht="15" x14ac:dyDescent="0.25">
      <c r="A1824" s="651">
        <v>48141001202</v>
      </c>
      <c r="B1824" s="652" t="s">
        <v>1382</v>
      </c>
      <c r="C1824" s="652">
        <v>49631</v>
      </c>
      <c r="D1824" s="652" t="s">
        <v>1302</v>
      </c>
      <c r="E1824" s="652">
        <v>15.5</v>
      </c>
      <c r="F1824" s="652" t="s">
        <v>1303</v>
      </c>
      <c r="H1824" s="10"/>
    </row>
    <row r="1825" spans="1:8" ht="15" x14ac:dyDescent="0.25">
      <c r="A1825" s="654">
        <v>48141001203</v>
      </c>
      <c r="B1825" s="655" t="s">
        <v>1382</v>
      </c>
      <c r="C1825" s="655">
        <v>26429</v>
      </c>
      <c r="D1825" s="655" t="s">
        <v>1309</v>
      </c>
      <c r="E1825" s="655">
        <v>42.2</v>
      </c>
      <c r="F1825" s="655" t="s">
        <v>1307</v>
      </c>
      <c r="H1825" s="10"/>
    </row>
    <row r="1826" spans="1:8" ht="15" x14ac:dyDescent="0.25">
      <c r="A1826" s="651">
        <v>48141001301</v>
      </c>
      <c r="B1826" s="652" t="s">
        <v>1382</v>
      </c>
      <c r="C1826" s="652">
        <v>84688</v>
      </c>
      <c r="D1826" s="652" t="s">
        <v>1306</v>
      </c>
      <c r="E1826" s="652">
        <v>11</v>
      </c>
      <c r="F1826" s="652" t="s">
        <v>1303</v>
      </c>
      <c r="H1826" s="10"/>
    </row>
    <row r="1827" spans="1:8" ht="15" x14ac:dyDescent="0.25">
      <c r="A1827" s="654">
        <v>48141001302</v>
      </c>
      <c r="B1827" s="655" t="s">
        <v>1382</v>
      </c>
      <c r="C1827" s="655">
        <v>86923</v>
      </c>
      <c r="D1827" s="655" t="s">
        <v>1306</v>
      </c>
      <c r="E1827" s="655">
        <v>7.6</v>
      </c>
      <c r="F1827" s="655" t="s">
        <v>1303</v>
      </c>
      <c r="H1827" s="10"/>
    </row>
    <row r="1828" spans="1:8" ht="15" x14ac:dyDescent="0.25">
      <c r="A1828" s="651">
        <v>48141001400</v>
      </c>
      <c r="B1828" s="652" t="s">
        <v>1382</v>
      </c>
      <c r="C1828" s="652">
        <v>25595</v>
      </c>
      <c r="D1828" s="652" t="s">
        <v>1309</v>
      </c>
      <c r="E1828" s="652">
        <v>33.700000000000003</v>
      </c>
      <c r="F1828" s="652" t="s">
        <v>1307</v>
      </c>
      <c r="H1828" s="10"/>
    </row>
    <row r="1829" spans="1:8" ht="15" x14ac:dyDescent="0.25">
      <c r="A1829" s="654">
        <v>48141001501</v>
      </c>
      <c r="B1829" s="655" t="s">
        <v>1382</v>
      </c>
      <c r="C1829" s="655">
        <v>61953</v>
      </c>
      <c r="D1829" s="655" t="s">
        <v>1306</v>
      </c>
      <c r="E1829" s="655">
        <v>15</v>
      </c>
      <c r="F1829" s="655" t="s">
        <v>1303</v>
      </c>
      <c r="H1829" s="10"/>
    </row>
    <row r="1830" spans="1:8" ht="15" x14ac:dyDescent="0.25">
      <c r="A1830" s="651">
        <v>48141001502</v>
      </c>
      <c r="B1830" s="652" t="s">
        <v>1382</v>
      </c>
      <c r="C1830" s="652">
        <v>64167</v>
      </c>
      <c r="D1830" s="652" t="s">
        <v>1306</v>
      </c>
      <c r="E1830" s="652">
        <v>14.1</v>
      </c>
      <c r="F1830" s="652" t="s">
        <v>1303</v>
      </c>
      <c r="H1830" s="10"/>
    </row>
    <row r="1831" spans="1:8" ht="15" x14ac:dyDescent="0.25">
      <c r="A1831" s="654">
        <v>48141001600</v>
      </c>
      <c r="B1831" s="655" t="s">
        <v>1382</v>
      </c>
      <c r="C1831" s="655">
        <v>19150</v>
      </c>
      <c r="D1831" s="655" t="s">
        <v>1309</v>
      </c>
      <c r="E1831" s="655">
        <v>34.700000000000003</v>
      </c>
      <c r="F1831" s="655" t="s">
        <v>1307</v>
      </c>
      <c r="H1831" s="10"/>
    </row>
    <row r="1832" spans="1:8" ht="15" x14ac:dyDescent="0.25">
      <c r="A1832" s="651">
        <v>48141001700</v>
      </c>
      <c r="B1832" s="652" t="s">
        <v>1382</v>
      </c>
      <c r="C1832" s="652">
        <v>18917</v>
      </c>
      <c r="D1832" s="652" t="s">
        <v>1309</v>
      </c>
      <c r="E1832" s="652">
        <v>58.4</v>
      </c>
      <c r="F1832" s="652" t="s">
        <v>1307</v>
      </c>
      <c r="H1832" s="10"/>
    </row>
    <row r="1833" spans="1:8" ht="15" x14ac:dyDescent="0.25">
      <c r="A1833" s="654">
        <v>48141001800</v>
      </c>
      <c r="B1833" s="655" t="s">
        <v>1382</v>
      </c>
      <c r="C1833" s="655">
        <v>19096</v>
      </c>
      <c r="D1833" s="655" t="s">
        <v>1309</v>
      </c>
      <c r="E1833" s="655">
        <v>53.3</v>
      </c>
      <c r="F1833" s="655" t="s">
        <v>1307</v>
      </c>
      <c r="H1833" s="10"/>
    </row>
    <row r="1834" spans="1:8" ht="15" x14ac:dyDescent="0.25">
      <c r="A1834" s="651">
        <v>48141001900</v>
      </c>
      <c r="B1834" s="652" t="s">
        <v>1382</v>
      </c>
      <c r="C1834" s="652">
        <v>13492</v>
      </c>
      <c r="D1834" s="652" t="s">
        <v>1309</v>
      </c>
      <c r="E1834" s="652">
        <v>72.2</v>
      </c>
      <c r="F1834" s="652" t="s">
        <v>1307</v>
      </c>
      <c r="H1834" s="10"/>
    </row>
    <row r="1835" spans="1:8" ht="15" x14ac:dyDescent="0.25">
      <c r="A1835" s="654">
        <v>48141002000</v>
      </c>
      <c r="B1835" s="655" t="s">
        <v>1382</v>
      </c>
      <c r="C1835" s="655">
        <v>17647</v>
      </c>
      <c r="D1835" s="655" t="s">
        <v>1309</v>
      </c>
      <c r="E1835" s="655">
        <v>43.4</v>
      </c>
      <c r="F1835" s="655" t="s">
        <v>1307</v>
      </c>
      <c r="H1835" s="10"/>
    </row>
    <row r="1836" spans="1:8" ht="15" x14ac:dyDescent="0.25">
      <c r="A1836" s="651">
        <v>48141002100</v>
      </c>
      <c r="B1836" s="652" t="s">
        <v>1382</v>
      </c>
      <c r="C1836" s="652">
        <v>12905</v>
      </c>
      <c r="D1836" s="652" t="s">
        <v>1309</v>
      </c>
      <c r="E1836" s="652">
        <v>63.7</v>
      </c>
      <c r="F1836" s="652" t="s">
        <v>1307</v>
      </c>
      <c r="H1836" s="10"/>
    </row>
    <row r="1837" spans="1:8" ht="15" x14ac:dyDescent="0.25">
      <c r="A1837" s="654">
        <v>48141002201</v>
      </c>
      <c r="B1837" s="655" t="s">
        <v>1382</v>
      </c>
      <c r="C1837" s="655">
        <v>40677</v>
      </c>
      <c r="D1837" s="655" t="s">
        <v>1302</v>
      </c>
      <c r="E1837" s="655">
        <v>25.8</v>
      </c>
      <c r="F1837" s="655" t="s">
        <v>1307</v>
      </c>
      <c r="H1837" s="10"/>
    </row>
    <row r="1838" spans="1:8" ht="15" x14ac:dyDescent="0.25">
      <c r="A1838" s="651">
        <v>48141002202</v>
      </c>
      <c r="B1838" s="652" t="s">
        <v>1382</v>
      </c>
      <c r="C1838" s="652">
        <v>21392</v>
      </c>
      <c r="D1838" s="652" t="s">
        <v>1309</v>
      </c>
      <c r="E1838" s="652">
        <v>36.5</v>
      </c>
      <c r="F1838" s="652" t="s">
        <v>1307</v>
      </c>
      <c r="H1838" s="10"/>
    </row>
    <row r="1839" spans="1:8" ht="15" x14ac:dyDescent="0.25">
      <c r="A1839" s="654">
        <v>48141002300</v>
      </c>
      <c r="B1839" s="655" t="s">
        <v>1382</v>
      </c>
      <c r="C1839" s="655">
        <v>32541</v>
      </c>
      <c r="D1839" s="655" t="s">
        <v>1310</v>
      </c>
      <c r="E1839" s="655">
        <v>23.9</v>
      </c>
      <c r="F1839" s="655" t="s">
        <v>1307</v>
      </c>
      <c r="H1839" s="10"/>
    </row>
    <row r="1840" spans="1:8" ht="15" x14ac:dyDescent="0.25">
      <c r="A1840" s="651">
        <v>48141002400</v>
      </c>
      <c r="B1840" s="652" t="s">
        <v>1382</v>
      </c>
      <c r="C1840" s="652">
        <v>40945</v>
      </c>
      <c r="D1840" s="652" t="s">
        <v>1302</v>
      </c>
      <c r="E1840" s="652">
        <v>15.3</v>
      </c>
      <c r="F1840" s="652" t="s">
        <v>1303</v>
      </c>
      <c r="H1840" s="10"/>
    </row>
    <row r="1841" spans="1:8" ht="15" x14ac:dyDescent="0.25">
      <c r="A1841" s="654">
        <v>48141002500</v>
      </c>
      <c r="B1841" s="655" t="s">
        <v>1382</v>
      </c>
      <c r="C1841" s="655">
        <v>31238</v>
      </c>
      <c r="D1841" s="655" t="s">
        <v>1310</v>
      </c>
      <c r="E1841" s="655">
        <v>31.1</v>
      </c>
      <c r="F1841" s="655" t="s">
        <v>1307</v>
      </c>
      <c r="H1841" s="10"/>
    </row>
    <row r="1842" spans="1:8" ht="15" x14ac:dyDescent="0.25">
      <c r="A1842" s="651">
        <v>48141002600</v>
      </c>
      <c r="B1842" s="652" t="s">
        <v>1382</v>
      </c>
      <c r="C1842" s="652">
        <v>34048</v>
      </c>
      <c r="D1842" s="652" t="s">
        <v>1310</v>
      </c>
      <c r="E1842" s="652">
        <v>15.7</v>
      </c>
      <c r="F1842" s="652" t="s">
        <v>1303</v>
      </c>
      <c r="H1842" s="10"/>
    </row>
    <row r="1843" spans="1:8" ht="15" x14ac:dyDescent="0.25">
      <c r="A1843" s="654">
        <v>48141002800</v>
      </c>
      <c r="B1843" s="655" t="s">
        <v>1382</v>
      </c>
      <c r="C1843" s="655">
        <v>17651</v>
      </c>
      <c r="D1843" s="655" t="s">
        <v>1309</v>
      </c>
      <c r="E1843" s="655">
        <v>53.2</v>
      </c>
      <c r="F1843" s="655" t="s">
        <v>1307</v>
      </c>
      <c r="H1843" s="10"/>
    </row>
    <row r="1844" spans="1:8" ht="15" x14ac:dyDescent="0.25">
      <c r="A1844" s="651">
        <v>48141002900</v>
      </c>
      <c r="B1844" s="652" t="s">
        <v>1382</v>
      </c>
      <c r="C1844" s="652">
        <v>14597</v>
      </c>
      <c r="D1844" s="652" t="s">
        <v>1309</v>
      </c>
      <c r="E1844" s="652">
        <v>48.2</v>
      </c>
      <c r="F1844" s="652" t="s">
        <v>1307</v>
      </c>
      <c r="H1844" s="10"/>
    </row>
    <row r="1845" spans="1:8" ht="15" x14ac:dyDescent="0.25">
      <c r="A1845" s="654">
        <v>48141003000</v>
      </c>
      <c r="B1845" s="655" t="s">
        <v>1382</v>
      </c>
      <c r="C1845" s="655">
        <v>20763</v>
      </c>
      <c r="D1845" s="655" t="s">
        <v>1309</v>
      </c>
      <c r="E1845" s="655">
        <v>43.3</v>
      </c>
      <c r="F1845" s="655" t="s">
        <v>1307</v>
      </c>
      <c r="H1845" s="10"/>
    </row>
    <row r="1846" spans="1:8" ht="15" x14ac:dyDescent="0.25">
      <c r="A1846" s="651">
        <v>48141003100</v>
      </c>
      <c r="B1846" s="652" t="s">
        <v>1382</v>
      </c>
      <c r="C1846" s="652">
        <v>24375</v>
      </c>
      <c r="D1846" s="652" t="s">
        <v>1309</v>
      </c>
      <c r="E1846" s="652">
        <v>30.4</v>
      </c>
      <c r="F1846" s="652" t="s">
        <v>1307</v>
      </c>
      <c r="H1846" s="10"/>
    </row>
    <row r="1847" spans="1:8" ht="15" x14ac:dyDescent="0.25">
      <c r="A1847" s="654">
        <v>48141003200</v>
      </c>
      <c r="B1847" s="655" t="s">
        <v>1382</v>
      </c>
      <c r="C1847" s="655">
        <v>24000</v>
      </c>
      <c r="D1847" s="655" t="s">
        <v>1309</v>
      </c>
      <c r="E1847" s="655">
        <v>42.6</v>
      </c>
      <c r="F1847" s="655" t="s">
        <v>1307</v>
      </c>
      <c r="H1847" s="10"/>
    </row>
    <row r="1848" spans="1:8" ht="15" x14ac:dyDescent="0.25">
      <c r="A1848" s="651">
        <v>48141003300</v>
      </c>
      <c r="B1848" s="652" t="s">
        <v>1382</v>
      </c>
      <c r="C1848" s="652">
        <v>30353</v>
      </c>
      <c r="D1848" s="652" t="s">
        <v>1309</v>
      </c>
      <c r="E1848" s="652">
        <v>25.9</v>
      </c>
      <c r="F1848" s="652" t="s">
        <v>1307</v>
      </c>
      <c r="H1848" s="10"/>
    </row>
    <row r="1849" spans="1:8" ht="15" x14ac:dyDescent="0.25">
      <c r="A1849" s="654">
        <v>48141003402</v>
      </c>
      <c r="B1849" s="655" t="s">
        <v>1382</v>
      </c>
      <c r="C1849" s="655">
        <v>33348</v>
      </c>
      <c r="D1849" s="655" t="s">
        <v>1310</v>
      </c>
      <c r="E1849" s="655">
        <v>29.2</v>
      </c>
      <c r="F1849" s="655" t="s">
        <v>1307</v>
      </c>
      <c r="H1849" s="10"/>
    </row>
    <row r="1850" spans="1:8" ht="15" x14ac:dyDescent="0.25">
      <c r="A1850" s="651">
        <v>48141003403</v>
      </c>
      <c r="B1850" s="652" t="s">
        <v>1382</v>
      </c>
      <c r="C1850" s="652">
        <v>38828</v>
      </c>
      <c r="D1850" s="652" t="s">
        <v>1310</v>
      </c>
      <c r="E1850" s="652">
        <v>10.5</v>
      </c>
      <c r="F1850" s="652" t="s">
        <v>1303</v>
      </c>
      <c r="H1850" s="10"/>
    </row>
    <row r="1851" spans="1:8" ht="15" x14ac:dyDescent="0.25">
      <c r="A1851" s="654">
        <v>48141003404</v>
      </c>
      <c r="B1851" s="655" t="s">
        <v>1382</v>
      </c>
      <c r="C1851" s="655">
        <v>59615</v>
      </c>
      <c r="D1851" s="655" t="s">
        <v>1306</v>
      </c>
      <c r="E1851" s="655">
        <v>13</v>
      </c>
      <c r="F1851" s="655" t="s">
        <v>1303</v>
      </c>
      <c r="H1851" s="10"/>
    </row>
    <row r="1852" spans="1:8" ht="15" x14ac:dyDescent="0.25">
      <c r="A1852" s="651">
        <v>48141003501</v>
      </c>
      <c r="B1852" s="652" t="s">
        <v>1382</v>
      </c>
      <c r="C1852" s="652">
        <v>31530</v>
      </c>
      <c r="D1852" s="652" t="s">
        <v>1310</v>
      </c>
      <c r="E1852" s="652">
        <v>30</v>
      </c>
      <c r="F1852" s="652" t="s">
        <v>1307</v>
      </c>
      <c r="H1852" s="10"/>
    </row>
    <row r="1853" spans="1:8" ht="15" x14ac:dyDescent="0.25">
      <c r="A1853" s="654">
        <v>48141003502</v>
      </c>
      <c r="B1853" s="655" t="s">
        <v>1382</v>
      </c>
      <c r="C1853" s="655">
        <v>25471</v>
      </c>
      <c r="D1853" s="655" t="s">
        <v>1309</v>
      </c>
      <c r="E1853" s="655">
        <v>44.8</v>
      </c>
      <c r="F1853" s="655" t="s">
        <v>1307</v>
      </c>
      <c r="H1853" s="10"/>
    </row>
    <row r="1854" spans="1:8" ht="15" x14ac:dyDescent="0.25">
      <c r="A1854" s="651">
        <v>48141003601</v>
      </c>
      <c r="B1854" s="652" t="s">
        <v>1382</v>
      </c>
      <c r="C1854" s="652">
        <v>31677</v>
      </c>
      <c r="D1854" s="652" t="s">
        <v>1310</v>
      </c>
      <c r="E1854" s="652">
        <v>28.7</v>
      </c>
      <c r="F1854" s="652" t="s">
        <v>1307</v>
      </c>
      <c r="H1854" s="10"/>
    </row>
    <row r="1855" spans="1:8" ht="15" x14ac:dyDescent="0.25">
      <c r="A1855" s="654">
        <v>48141003602</v>
      </c>
      <c r="B1855" s="655" t="s">
        <v>1382</v>
      </c>
      <c r="C1855" s="655">
        <v>24140</v>
      </c>
      <c r="D1855" s="655" t="s">
        <v>1309</v>
      </c>
      <c r="E1855" s="655">
        <v>30.1</v>
      </c>
      <c r="F1855" s="655" t="s">
        <v>1307</v>
      </c>
      <c r="H1855" s="10"/>
    </row>
    <row r="1856" spans="1:8" ht="15" x14ac:dyDescent="0.25">
      <c r="A1856" s="651">
        <v>48141003701</v>
      </c>
      <c r="B1856" s="652" t="s">
        <v>1382</v>
      </c>
      <c r="C1856" s="652">
        <v>36058</v>
      </c>
      <c r="D1856" s="652" t="s">
        <v>1310</v>
      </c>
      <c r="E1856" s="652">
        <v>21.7</v>
      </c>
      <c r="F1856" s="652" t="s">
        <v>1303</v>
      </c>
      <c r="H1856" s="10"/>
    </row>
    <row r="1857" spans="1:8" ht="15" x14ac:dyDescent="0.25">
      <c r="A1857" s="654">
        <v>48141003702</v>
      </c>
      <c r="B1857" s="655" t="s">
        <v>1382</v>
      </c>
      <c r="C1857" s="655">
        <v>26375</v>
      </c>
      <c r="D1857" s="655" t="s">
        <v>1309</v>
      </c>
      <c r="E1857" s="655">
        <v>38.5</v>
      </c>
      <c r="F1857" s="655" t="s">
        <v>1307</v>
      </c>
      <c r="H1857" s="10"/>
    </row>
    <row r="1858" spans="1:8" ht="15" x14ac:dyDescent="0.25">
      <c r="A1858" s="651">
        <v>48141003801</v>
      </c>
      <c r="B1858" s="652" t="s">
        <v>1382</v>
      </c>
      <c r="C1858" s="652">
        <v>31404</v>
      </c>
      <c r="D1858" s="652" t="s">
        <v>1310</v>
      </c>
      <c r="E1858" s="652">
        <v>22</v>
      </c>
      <c r="F1858" s="652" t="s">
        <v>1303</v>
      </c>
      <c r="H1858" s="10"/>
    </row>
    <row r="1859" spans="1:8" ht="15" x14ac:dyDescent="0.25">
      <c r="A1859" s="654">
        <v>48141003803</v>
      </c>
      <c r="B1859" s="655" t="s">
        <v>1382</v>
      </c>
      <c r="C1859" s="655">
        <v>33393</v>
      </c>
      <c r="D1859" s="655" t="s">
        <v>1310</v>
      </c>
      <c r="E1859" s="655">
        <v>23.8</v>
      </c>
      <c r="F1859" s="655" t="s">
        <v>1307</v>
      </c>
      <c r="H1859" s="10"/>
    </row>
    <row r="1860" spans="1:8" ht="15" x14ac:dyDescent="0.25">
      <c r="A1860" s="651">
        <v>48141003804</v>
      </c>
      <c r="B1860" s="652" t="s">
        <v>1382</v>
      </c>
      <c r="C1860" s="652">
        <v>30844</v>
      </c>
      <c r="D1860" s="652" t="s">
        <v>1309</v>
      </c>
      <c r="E1860" s="652">
        <v>31.2</v>
      </c>
      <c r="F1860" s="652" t="s">
        <v>1307</v>
      </c>
      <c r="H1860" s="10"/>
    </row>
    <row r="1861" spans="1:8" ht="15" x14ac:dyDescent="0.25">
      <c r="A1861" s="654">
        <v>48141003901</v>
      </c>
      <c r="B1861" s="655" t="s">
        <v>1382</v>
      </c>
      <c r="C1861" s="655">
        <v>27717</v>
      </c>
      <c r="D1861" s="655" t="s">
        <v>1309</v>
      </c>
      <c r="E1861" s="655">
        <v>33.1</v>
      </c>
      <c r="F1861" s="655" t="s">
        <v>1307</v>
      </c>
      <c r="H1861" s="10"/>
    </row>
    <row r="1862" spans="1:8" ht="15" x14ac:dyDescent="0.25">
      <c r="A1862" s="651">
        <v>48141003902</v>
      </c>
      <c r="B1862" s="652" t="s">
        <v>1382</v>
      </c>
      <c r="C1862" s="652">
        <v>31946</v>
      </c>
      <c r="D1862" s="652" t="s">
        <v>1310</v>
      </c>
      <c r="E1862" s="652">
        <v>31.5</v>
      </c>
      <c r="F1862" s="652" t="s">
        <v>1307</v>
      </c>
      <c r="H1862" s="10"/>
    </row>
    <row r="1863" spans="1:8" ht="15" x14ac:dyDescent="0.25">
      <c r="A1863" s="654">
        <v>48141003903</v>
      </c>
      <c r="B1863" s="655" t="s">
        <v>1382</v>
      </c>
      <c r="C1863" s="655">
        <v>22750</v>
      </c>
      <c r="D1863" s="655" t="s">
        <v>1309</v>
      </c>
      <c r="E1863" s="655">
        <v>42.1</v>
      </c>
      <c r="F1863" s="655" t="s">
        <v>1307</v>
      </c>
      <c r="H1863" s="10"/>
    </row>
    <row r="1864" spans="1:8" ht="15" x14ac:dyDescent="0.25">
      <c r="A1864" s="651">
        <v>48141004002</v>
      </c>
      <c r="B1864" s="652" t="s">
        <v>1382</v>
      </c>
      <c r="C1864" s="652">
        <v>35712</v>
      </c>
      <c r="D1864" s="652" t="s">
        <v>1310</v>
      </c>
      <c r="E1864" s="652">
        <v>29.7</v>
      </c>
      <c r="F1864" s="652" t="s">
        <v>1307</v>
      </c>
      <c r="H1864" s="10"/>
    </row>
    <row r="1865" spans="1:8" ht="15" x14ac:dyDescent="0.25">
      <c r="A1865" s="654">
        <v>48141004003</v>
      </c>
      <c r="B1865" s="655" t="s">
        <v>1382</v>
      </c>
      <c r="C1865" s="655">
        <v>37833</v>
      </c>
      <c r="D1865" s="655" t="s">
        <v>1310</v>
      </c>
      <c r="E1865" s="655">
        <v>24</v>
      </c>
      <c r="F1865" s="655" t="s">
        <v>1307</v>
      </c>
      <c r="H1865" s="10"/>
    </row>
    <row r="1866" spans="1:8" ht="15" x14ac:dyDescent="0.25">
      <c r="A1866" s="651">
        <v>48141004004</v>
      </c>
      <c r="B1866" s="652" t="s">
        <v>1382</v>
      </c>
      <c r="C1866" s="652">
        <v>36542</v>
      </c>
      <c r="D1866" s="652" t="s">
        <v>1310</v>
      </c>
      <c r="E1866" s="652">
        <v>25.7</v>
      </c>
      <c r="F1866" s="652" t="s">
        <v>1307</v>
      </c>
      <c r="H1866" s="10"/>
    </row>
    <row r="1867" spans="1:8" ht="15" x14ac:dyDescent="0.25">
      <c r="A1867" s="654">
        <v>48141004103</v>
      </c>
      <c r="B1867" s="655" t="s">
        <v>1382</v>
      </c>
      <c r="C1867" s="655">
        <v>24945</v>
      </c>
      <c r="D1867" s="655" t="s">
        <v>1309</v>
      </c>
      <c r="E1867" s="655">
        <v>33</v>
      </c>
      <c r="F1867" s="655" t="s">
        <v>1307</v>
      </c>
      <c r="H1867" s="10"/>
    </row>
    <row r="1868" spans="1:8" ht="15" x14ac:dyDescent="0.25">
      <c r="A1868" s="651">
        <v>48141004104</v>
      </c>
      <c r="B1868" s="652" t="s">
        <v>1382</v>
      </c>
      <c r="C1868" s="652">
        <v>38022</v>
      </c>
      <c r="D1868" s="652" t="s">
        <v>1310</v>
      </c>
      <c r="E1868" s="652">
        <v>30.9</v>
      </c>
      <c r="F1868" s="652" t="s">
        <v>1307</v>
      </c>
      <c r="H1868" s="10"/>
    </row>
    <row r="1869" spans="1:8" ht="15" x14ac:dyDescent="0.25">
      <c r="A1869" s="654">
        <v>48141004105</v>
      </c>
      <c r="B1869" s="655" t="s">
        <v>1382</v>
      </c>
      <c r="C1869" s="655">
        <v>25266</v>
      </c>
      <c r="D1869" s="655" t="s">
        <v>1309</v>
      </c>
      <c r="E1869" s="655">
        <v>29.1</v>
      </c>
      <c r="F1869" s="655" t="s">
        <v>1307</v>
      </c>
      <c r="H1869" s="10"/>
    </row>
    <row r="1870" spans="1:8" ht="15" x14ac:dyDescent="0.25">
      <c r="A1870" s="651">
        <v>48141004106</v>
      </c>
      <c r="B1870" s="652" t="s">
        <v>1382</v>
      </c>
      <c r="C1870" s="652">
        <v>30652</v>
      </c>
      <c r="D1870" s="652" t="s">
        <v>1309</v>
      </c>
      <c r="E1870" s="652">
        <v>21.9</v>
      </c>
      <c r="F1870" s="652" t="s">
        <v>1303</v>
      </c>
      <c r="H1870" s="10"/>
    </row>
    <row r="1871" spans="1:8" ht="15" x14ac:dyDescent="0.25">
      <c r="A1871" s="654">
        <v>48141004107</v>
      </c>
      <c r="B1871" s="655" t="s">
        <v>1382</v>
      </c>
      <c r="C1871" s="655">
        <v>55815</v>
      </c>
      <c r="D1871" s="655" t="s">
        <v>1306</v>
      </c>
      <c r="E1871" s="655">
        <v>7.8</v>
      </c>
      <c r="F1871" s="655" t="s">
        <v>1303</v>
      </c>
      <c r="H1871" s="10"/>
    </row>
    <row r="1872" spans="1:8" ht="15" x14ac:dyDescent="0.25">
      <c r="A1872" s="651">
        <v>48141004201</v>
      </c>
      <c r="B1872" s="652" t="s">
        <v>1382</v>
      </c>
      <c r="C1872" s="652">
        <v>27786</v>
      </c>
      <c r="D1872" s="652" t="s">
        <v>1309</v>
      </c>
      <c r="E1872" s="652">
        <v>28</v>
      </c>
      <c r="F1872" s="652" t="s">
        <v>1307</v>
      </c>
      <c r="H1872" s="10"/>
    </row>
    <row r="1873" spans="1:8" ht="15" x14ac:dyDescent="0.25">
      <c r="A1873" s="654">
        <v>48141004202</v>
      </c>
      <c r="B1873" s="655" t="s">
        <v>1382</v>
      </c>
      <c r="C1873" s="655">
        <v>38101</v>
      </c>
      <c r="D1873" s="655" t="s">
        <v>1310</v>
      </c>
      <c r="E1873" s="655">
        <v>22.4</v>
      </c>
      <c r="F1873" s="655" t="s">
        <v>1303</v>
      </c>
      <c r="H1873" s="10"/>
    </row>
    <row r="1874" spans="1:8" ht="15" x14ac:dyDescent="0.25">
      <c r="A1874" s="651">
        <v>48141004303</v>
      </c>
      <c r="B1874" s="652" t="s">
        <v>1382</v>
      </c>
      <c r="C1874" s="652">
        <v>65625</v>
      </c>
      <c r="D1874" s="652" t="s">
        <v>1306</v>
      </c>
      <c r="E1874" s="652">
        <v>9</v>
      </c>
      <c r="F1874" s="652" t="s">
        <v>1303</v>
      </c>
      <c r="H1874" s="10"/>
    </row>
    <row r="1875" spans="1:8" ht="15" x14ac:dyDescent="0.25">
      <c r="A1875" s="654">
        <v>48141004307</v>
      </c>
      <c r="B1875" s="655" t="s">
        <v>1382</v>
      </c>
      <c r="C1875" s="655">
        <v>52679</v>
      </c>
      <c r="D1875" s="655" t="s">
        <v>1302</v>
      </c>
      <c r="E1875" s="655">
        <v>21</v>
      </c>
      <c r="F1875" s="655" t="s">
        <v>1303</v>
      </c>
      <c r="H1875" s="10"/>
    </row>
    <row r="1876" spans="1:8" ht="15" x14ac:dyDescent="0.25">
      <c r="A1876" s="651">
        <v>48141004309</v>
      </c>
      <c r="B1876" s="652" t="s">
        <v>1382</v>
      </c>
      <c r="C1876" s="652">
        <v>45346</v>
      </c>
      <c r="D1876" s="652" t="s">
        <v>1302</v>
      </c>
      <c r="E1876" s="652">
        <v>19</v>
      </c>
      <c r="F1876" s="652" t="s">
        <v>1303</v>
      </c>
      <c r="H1876" s="10"/>
    </row>
    <row r="1877" spans="1:8" ht="15" x14ac:dyDescent="0.25">
      <c r="A1877" s="654">
        <v>48141004310</v>
      </c>
      <c r="B1877" s="655" t="s">
        <v>1382</v>
      </c>
      <c r="C1877" s="655">
        <v>42174</v>
      </c>
      <c r="D1877" s="655" t="s">
        <v>1302</v>
      </c>
      <c r="E1877" s="655">
        <v>25.7</v>
      </c>
      <c r="F1877" s="655" t="s">
        <v>1307</v>
      </c>
      <c r="H1877" s="10"/>
    </row>
    <row r="1878" spans="1:8" ht="15" x14ac:dyDescent="0.25">
      <c r="A1878" s="651">
        <v>48141004311</v>
      </c>
      <c r="B1878" s="652" t="s">
        <v>1382</v>
      </c>
      <c r="C1878" s="652">
        <v>48265</v>
      </c>
      <c r="D1878" s="652" t="s">
        <v>1302</v>
      </c>
      <c r="E1878" s="652">
        <v>9.9</v>
      </c>
      <c r="F1878" s="652" t="s">
        <v>1303</v>
      </c>
      <c r="H1878" s="10"/>
    </row>
    <row r="1879" spans="1:8" ht="15" x14ac:dyDescent="0.25">
      <c r="A1879" s="654">
        <v>48141004312</v>
      </c>
      <c r="B1879" s="655" t="s">
        <v>1382</v>
      </c>
      <c r="C1879" s="655">
        <v>53413</v>
      </c>
      <c r="D1879" s="655" t="s">
        <v>1306</v>
      </c>
      <c r="E1879" s="655">
        <v>17.2</v>
      </c>
      <c r="F1879" s="655" t="s">
        <v>1303</v>
      </c>
      <c r="H1879" s="10"/>
    </row>
    <row r="1880" spans="1:8" ht="15" x14ac:dyDescent="0.25">
      <c r="A1880" s="651">
        <v>48141004313</v>
      </c>
      <c r="B1880" s="652" t="s">
        <v>1382</v>
      </c>
      <c r="C1880" s="652">
        <v>48134</v>
      </c>
      <c r="D1880" s="652" t="s">
        <v>1302</v>
      </c>
      <c r="E1880" s="652">
        <v>10.8</v>
      </c>
      <c r="F1880" s="652" t="s">
        <v>1303</v>
      </c>
      <c r="H1880" s="10"/>
    </row>
    <row r="1881" spans="1:8" ht="15" x14ac:dyDescent="0.25">
      <c r="A1881" s="654">
        <v>48141004314</v>
      </c>
      <c r="B1881" s="655" t="s">
        <v>1382</v>
      </c>
      <c r="C1881" s="655">
        <v>41495</v>
      </c>
      <c r="D1881" s="655" t="s">
        <v>1302</v>
      </c>
      <c r="E1881" s="655">
        <v>25.8</v>
      </c>
      <c r="F1881" s="655" t="s">
        <v>1307</v>
      </c>
      <c r="H1881" s="10"/>
    </row>
    <row r="1882" spans="1:8" ht="15" x14ac:dyDescent="0.25">
      <c r="A1882" s="651">
        <v>48141004316</v>
      </c>
      <c r="B1882" s="652" t="s">
        <v>1382</v>
      </c>
      <c r="C1882" s="652">
        <v>40234</v>
      </c>
      <c r="D1882" s="652" t="s">
        <v>1302</v>
      </c>
      <c r="E1882" s="652">
        <v>11.5</v>
      </c>
      <c r="F1882" s="652" t="s">
        <v>1303</v>
      </c>
      <c r="H1882" s="10"/>
    </row>
    <row r="1883" spans="1:8" ht="15" x14ac:dyDescent="0.25">
      <c r="A1883" s="654">
        <v>48141004317</v>
      </c>
      <c r="B1883" s="655" t="s">
        <v>1382</v>
      </c>
      <c r="C1883" s="655">
        <v>40236</v>
      </c>
      <c r="D1883" s="655" t="s">
        <v>1302</v>
      </c>
      <c r="E1883" s="655">
        <v>13.4</v>
      </c>
      <c r="F1883" s="655" t="s">
        <v>1303</v>
      </c>
      <c r="H1883" s="10"/>
    </row>
    <row r="1884" spans="1:8" ht="15" x14ac:dyDescent="0.25">
      <c r="A1884" s="651">
        <v>48141004318</v>
      </c>
      <c r="B1884" s="652" t="s">
        <v>1382</v>
      </c>
      <c r="C1884" s="652">
        <v>71713</v>
      </c>
      <c r="D1884" s="652" t="s">
        <v>1306</v>
      </c>
      <c r="E1884" s="652">
        <v>12.1</v>
      </c>
      <c r="F1884" s="652" t="s">
        <v>1303</v>
      </c>
      <c r="H1884" s="10"/>
    </row>
    <row r="1885" spans="1:8" ht="15" x14ac:dyDescent="0.25">
      <c r="A1885" s="654">
        <v>48141004319</v>
      </c>
      <c r="B1885" s="655" t="s">
        <v>1382</v>
      </c>
      <c r="C1885" s="655">
        <v>70057</v>
      </c>
      <c r="D1885" s="655" t="s">
        <v>1306</v>
      </c>
      <c r="E1885" s="655">
        <v>6.4</v>
      </c>
      <c r="F1885" s="655" t="s">
        <v>1303</v>
      </c>
      <c r="H1885" s="10"/>
    </row>
    <row r="1886" spans="1:8" ht="15" x14ac:dyDescent="0.25">
      <c r="A1886" s="651">
        <v>48141004320</v>
      </c>
      <c r="B1886" s="652" t="s">
        <v>1382</v>
      </c>
      <c r="C1886" s="652">
        <v>46667</v>
      </c>
      <c r="D1886" s="652" t="s">
        <v>1302</v>
      </c>
      <c r="E1886" s="652">
        <v>25</v>
      </c>
      <c r="F1886" s="652" t="s">
        <v>1307</v>
      </c>
      <c r="H1886" s="10"/>
    </row>
    <row r="1887" spans="1:8" ht="15" x14ac:dyDescent="0.25">
      <c r="A1887" s="654">
        <v>48141010101</v>
      </c>
      <c r="B1887" s="655" t="s">
        <v>1382</v>
      </c>
      <c r="C1887" s="655">
        <v>63989</v>
      </c>
      <c r="D1887" s="655" t="s">
        <v>1306</v>
      </c>
      <c r="E1887" s="655">
        <v>4</v>
      </c>
      <c r="F1887" s="655" t="s">
        <v>1303</v>
      </c>
      <c r="H1887" s="10"/>
    </row>
    <row r="1888" spans="1:8" ht="15" x14ac:dyDescent="0.25">
      <c r="A1888" s="651">
        <v>48141010102</v>
      </c>
      <c r="B1888" s="652" t="s">
        <v>1382</v>
      </c>
      <c r="C1888" s="652">
        <v>48466</v>
      </c>
      <c r="D1888" s="652" t="s">
        <v>1302</v>
      </c>
      <c r="E1888" s="652">
        <v>20.399999999999999</v>
      </c>
      <c r="F1888" s="652" t="s">
        <v>1303</v>
      </c>
      <c r="H1888" s="10"/>
    </row>
    <row r="1889" spans="1:8" ht="15" x14ac:dyDescent="0.25">
      <c r="A1889" s="654">
        <v>48141010103</v>
      </c>
      <c r="B1889" s="655" t="s">
        <v>1382</v>
      </c>
      <c r="C1889" s="655">
        <v>81042</v>
      </c>
      <c r="D1889" s="655" t="s">
        <v>1306</v>
      </c>
      <c r="E1889" s="655">
        <v>7.6</v>
      </c>
      <c r="F1889" s="655" t="s">
        <v>1303</v>
      </c>
      <c r="H1889" s="10"/>
    </row>
    <row r="1890" spans="1:8" ht="15" x14ac:dyDescent="0.25">
      <c r="A1890" s="651">
        <v>48141010203</v>
      </c>
      <c r="B1890" s="652" t="s">
        <v>1382</v>
      </c>
      <c r="C1890" s="652">
        <v>28500</v>
      </c>
      <c r="D1890" s="652" t="s">
        <v>1309</v>
      </c>
      <c r="E1890" s="652">
        <v>28.5</v>
      </c>
      <c r="F1890" s="652" t="s">
        <v>1307</v>
      </c>
      <c r="H1890" s="10"/>
    </row>
    <row r="1891" spans="1:8" ht="15" x14ac:dyDescent="0.25">
      <c r="A1891" s="654">
        <v>48141010207</v>
      </c>
      <c r="B1891" s="655" t="s">
        <v>1382</v>
      </c>
      <c r="C1891" s="655">
        <v>61521</v>
      </c>
      <c r="D1891" s="655" t="s">
        <v>1306</v>
      </c>
      <c r="E1891" s="655">
        <v>9.6999999999999993</v>
      </c>
      <c r="F1891" s="655" t="s">
        <v>1303</v>
      </c>
      <c r="H1891" s="10"/>
    </row>
    <row r="1892" spans="1:8" ht="15" x14ac:dyDescent="0.25">
      <c r="A1892" s="651">
        <v>48141010210</v>
      </c>
      <c r="B1892" s="652" t="s">
        <v>1382</v>
      </c>
      <c r="C1892" s="652">
        <v>69103</v>
      </c>
      <c r="D1892" s="652" t="s">
        <v>1306</v>
      </c>
      <c r="E1892" s="652">
        <v>13.1</v>
      </c>
      <c r="F1892" s="652" t="s">
        <v>1303</v>
      </c>
      <c r="H1892" s="10"/>
    </row>
    <row r="1893" spans="1:8" ht="15" x14ac:dyDescent="0.25">
      <c r="A1893" s="654">
        <v>48141010211</v>
      </c>
      <c r="B1893" s="655" t="s">
        <v>1382</v>
      </c>
      <c r="C1893" s="655">
        <v>89875</v>
      </c>
      <c r="D1893" s="655" t="s">
        <v>1306</v>
      </c>
      <c r="E1893" s="655">
        <v>2.2000000000000002</v>
      </c>
      <c r="F1893" s="655" t="s">
        <v>1303</v>
      </c>
      <c r="H1893" s="10"/>
    </row>
    <row r="1894" spans="1:8" ht="15" x14ac:dyDescent="0.25">
      <c r="A1894" s="651">
        <v>48141010212</v>
      </c>
      <c r="B1894" s="652" t="s">
        <v>1382</v>
      </c>
      <c r="C1894" s="652">
        <v>67756</v>
      </c>
      <c r="D1894" s="652" t="s">
        <v>1306</v>
      </c>
      <c r="E1894" s="652">
        <v>6.4</v>
      </c>
      <c r="F1894" s="652" t="s">
        <v>1303</v>
      </c>
      <c r="H1894" s="10"/>
    </row>
    <row r="1895" spans="1:8" ht="15" x14ac:dyDescent="0.25">
      <c r="A1895" s="654">
        <v>48141010213</v>
      </c>
      <c r="B1895" s="655" t="s">
        <v>1382</v>
      </c>
      <c r="C1895" s="655">
        <v>121905</v>
      </c>
      <c r="D1895" s="655" t="s">
        <v>1306</v>
      </c>
      <c r="E1895" s="655">
        <v>1.4</v>
      </c>
      <c r="F1895" s="655" t="s">
        <v>1303</v>
      </c>
      <c r="H1895" s="10"/>
    </row>
    <row r="1896" spans="1:8" ht="15" x14ac:dyDescent="0.25">
      <c r="A1896" s="651">
        <v>48141010214</v>
      </c>
      <c r="B1896" s="652" t="s">
        <v>1382</v>
      </c>
      <c r="C1896" s="652">
        <v>127770</v>
      </c>
      <c r="D1896" s="652" t="s">
        <v>1306</v>
      </c>
      <c r="E1896" s="652">
        <v>4.3</v>
      </c>
      <c r="F1896" s="652" t="s">
        <v>1303</v>
      </c>
      <c r="H1896" s="10"/>
    </row>
    <row r="1897" spans="1:8" ht="15" x14ac:dyDescent="0.25">
      <c r="A1897" s="654">
        <v>48141010215</v>
      </c>
      <c r="B1897" s="655" t="s">
        <v>1382</v>
      </c>
      <c r="C1897" s="655">
        <v>97667</v>
      </c>
      <c r="D1897" s="655" t="s">
        <v>1306</v>
      </c>
      <c r="E1897" s="655">
        <v>9.6999999999999993</v>
      </c>
      <c r="F1897" s="655" t="s">
        <v>1303</v>
      </c>
      <c r="H1897" s="10"/>
    </row>
    <row r="1898" spans="1:8" ht="15" x14ac:dyDescent="0.25">
      <c r="A1898" s="651">
        <v>48141010216</v>
      </c>
      <c r="B1898" s="652" t="s">
        <v>1382</v>
      </c>
      <c r="C1898" s="652">
        <v>44216</v>
      </c>
      <c r="D1898" s="652" t="s">
        <v>1302</v>
      </c>
      <c r="E1898" s="652">
        <v>32.200000000000003</v>
      </c>
      <c r="F1898" s="652" t="s">
        <v>1307</v>
      </c>
      <c r="H1898" s="10"/>
    </row>
    <row r="1899" spans="1:8" ht="15" x14ac:dyDescent="0.25">
      <c r="A1899" s="654">
        <v>48141010217</v>
      </c>
      <c r="B1899" s="655" t="s">
        <v>1382</v>
      </c>
      <c r="C1899" s="655">
        <v>80281</v>
      </c>
      <c r="D1899" s="655" t="s">
        <v>1306</v>
      </c>
      <c r="E1899" s="655">
        <v>4.7</v>
      </c>
      <c r="F1899" s="655" t="s">
        <v>1303</v>
      </c>
      <c r="H1899" s="10"/>
    </row>
    <row r="1900" spans="1:8" ht="15" x14ac:dyDescent="0.25">
      <c r="A1900" s="651">
        <v>48141010218</v>
      </c>
      <c r="B1900" s="652" t="s">
        <v>1382</v>
      </c>
      <c r="C1900" s="652">
        <v>95150</v>
      </c>
      <c r="D1900" s="652" t="s">
        <v>1306</v>
      </c>
      <c r="E1900" s="652">
        <v>12.6</v>
      </c>
      <c r="F1900" s="652" t="s">
        <v>1303</v>
      </c>
      <c r="H1900" s="10"/>
    </row>
    <row r="1901" spans="1:8" ht="15" x14ac:dyDescent="0.25">
      <c r="A1901" s="654">
        <v>48141010219</v>
      </c>
      <c r="B1901" s="655" t="s">
        <v>1382</v>
      </c>
      <c r="C1901" s="655">
        <v>89931</v>
      </c>
      <c r="D1901" s="655" t="s">
        <v>1306</v>
      </c>
      <c r="E1901" s="655">
        <v>10</v>
      </c>
      <c r="F1901" s="655" t="s">
        <v>1303</v>
      </c>
      <c r="H1901" s="10"/>
    </row>
    <row r="1902" spans="1:8" ht="15" x14ac:dyDescent="0.25">
      <c r="A1902" s="651">
        <v>48141010220</v>
      </c>
      <c r="B1902" s="652" t="s">
        <v>1382</v>
      </c>
      <c r="C1902" s="652">
        <v>38845</v>
      </c>
      <c r="D1902" s="652" t="s">
        <v>1310</v>
      </c>
      <c r="E1902" s="652">
        <v>33.4</v>
      </c>
      <c r="F1902" s="652" t="s">
        <v>1307</v>
      </c>
      <c r="H1902" s="10"/>
    </row>
    <row r="1903" spans="1:8" ht="15" x14ac:dyDescent="0.25">
      <c r="A1903" s="654">
        <v>48141010221</v>
      </c>
      <c r="B1903" s="655" t="s">
        <v>1382</v>
      </c>
      <c r="C1903" s="655">
        <v>31462</v>
      </c>
      <c r="D1903" s="655" t="s">
        <v>1310</v>
      </c>
      <c r="E1903" s="655">
        <v>30.1</v>
      </c>
      <c r="F1903" s="655" t="s">
        <v>1307</v>
      </c>
      <c r="H1903" s="10"/>
    </row>
    <row r="1904" spans="1:8" ht="15" x14ac:dyDescent="0.25">
      <c r="A1904" s="651">
        <v>48141010222</v>
      </c>
      <c r="B1904" s="652" t="s">
        <v>1382</v>
      </c>
      <c r="C1904" s="652">
        <v>32750</v>
      </c>
      <c r="D1904" s="652" t="s">
        <v>1310</v>
      </c>
      <c r="E1904" s="652">
        <v>25.7</v>
      </c>
      <c r="F1904" s="652" t="s">
        <v>1307</v>
      </c>
      <c r="H1904" s="10"/>
    </row>
    <row r="1905" spans="1:8" ht="15" x14ac:dyDescent="0.25">
      <c r="A1905" s="654">
        <v>48141010303</v>
      </c>
      <c r="B1905" s="655" t="s">
        <v>1382</v>
      </c>
      <c r="C1905" s="655">
        <v>61146</v>
      </c>
      <c r="D1905" s="655" t="s">
        <v>1306</v>
      </c>
      <c r="E1905" s="655">
        <v>12.5</v>
      </c>
      <c r="F1905" s="655" t="s">
        <v>1303</v>
      </c>
      <c r="H1905" s="10"/>
    </row>
    <row r="1906" spans="1:8" ht="15" x14ac:dyDescent="0.25">
      <c r="A1906" s="651">
        <v>48141010307</v>
      </c>
      <c r="B1906" s="652" t="s">
        <v>1382</v>
      </c>
      <c r="C1906" s="652">
        <v>45839</v>
      </c>
      <c r="D1906" s="652" t="s">
        <v>1302</v>
      </c>
      <c r="E1906" s="652">
        <v>17.3</v>
      </c>
      <c r="F1906" s="652" t="s">
        <v>1303</v>
      </c>
      <c r="H1906" s="10"/>
    </row>
    <row r="1907" spans="1:8" ht="15" x14ac:dyDescent="0.25">
      <c r="A1907" s="654">
        <v>48141010311</v>
      </c>
      <c r="B1907" s="655" t="s">
        <v>1382</v>
      </c>
      <c r="C1907" s="655">
        <v>54571</v>
      </c>
      <c r="D1907" s="655" t="s">
        <v>1306</v>
      </c>
      <c r="E1907" s="655">
        <v>16.2</v>
      </c>
      <c r="F1907" s="655" t="s">
        <v>1303</v>
      </c>
      <c r="H1907" s="10"/>
    </row>
    <row r="1908" spans="1:8" ht="15" x14ac:dyDescent="0.25">
      <c r="A1908" s="651">
        <v>48141010312</v>
      </c>
      <c r="B1908" s="652" t="s">
        <v>1382</v>
      </c>
      <c r="C1908" s="652">
        <v>54138</v>
      </c>
      <c r="D1908" s="652" t="s">
        <v>1306</v>
      </c>
      <c r="E1908" s="652">
        <v>15</v>
      </c>
      <c r="F1908" s="652" t="s">
        <v>1303</v>
      </c>
      <c r="H1908" s="10"/>
    </row>
    <row r="1909" spans="1:8" ht="15" x14ac:dyDescent="0.25">
      <c r="A1909" s="654">
        <v>48141010316</v>
      </c>
      <c r="B1909" s="655" t="s">
        <v>1382</v>
      </c>
      <c r="C1909" s="655">
        <v>51885</v>
      </c>
      <c r="D1909" s="655" t="s">
        <v>1302</v>
      </c>
      <c r="E1909" s="655">
        <v>22.2</v>
      </c>
      <c r="F1909" s="655" t="s">
        <v>1303</v>
      </c>
      <c r="H1909" s="10"/>
    </row>
    <row r="1910" spans="1:8" ht="15" x14ac:dyDescent="0.25">
      <c r="A1910" s="651">
        <v>48141010317</v>
      </c>
      <c r="B1910" s="652" t="s">
        <v>1382</v>
      </c>
      <c r="C1910" s="652">
        <v>45804</v>
      </c>
      <c r="D1910" s="652" t="s">
        <v>1302</v>
      </c>
      <c r="E1910" s="652">
        <v>18.3</v>
      </c>
      <c r="F1910" s="652" t="s">
        <v>1303</v>
      </c>
      <c r="H1910" s="10"/>
    </row>
    <row r="1911" spans="1:8" ht="15" x14ac:dyDescent="0.25">
      <c r="A1911" s="654">
        <v>48141010319</v>
      </c>
      <c r="B1911" s="655" t="s">
        <v>1382</v>
      </c>
      <c r="C1911" s="655">
        <v>33438</v>
      </c>
      <c r="D1911" s="655" t="s">
        <v>1310</v>
      </c>
      <c r="E1911" s="655">
        <v>36.1</v>
      </c>
      <c r="F1911" s="655" t="s">
        <v>1307</v>
      </c>
      <c r="H1911" s="10"/>
    </row>
    <row r="1912" spans="1:8" ht="15" x14ac:dyDescent="0.25">
      <c r="A1912" s="651">
        <v>48141010322</v>
      </c>
      <c r="B1912" s="652" t="s">
        <v>1382</v>
      </c>
      <c r="C1912" s="652">
        <v>45203</v>
      </c>
      <c r="D1912" s="652" t="s">
        <v>1302</v>
      </c>
      <c r="E1912" s="652">
        <v>21.8</v>
      </c>
      <c r="F1912" s="652" t="s">
        <v>1303</v>
      </c>
      <c r="H1912" s="10"/>
    </row>
    <row r="1913" spans="1:8" ht="15" x14ac:dyDescent="0.25">
      <c r="A1913" s="654">
        <v>48141010323</v>
      </c>
      <c r="B1913" s="655" t="s">
        <v>1382</v>
      </c>
      <c r="C1913" s="655">
        <v>72017</v>
      </c>
      <c r="D1913" s="655" t="s">
        <v>1306</v>
      </c>
      <c r="E1913" s="655">
        <v>4.5</v>
      </c>
      <c r="F1913" s="655" t="s">
        <v>1303</v>
      </c>
      <c r="H1913" s="10"/>
    </row>
    <row r="1914" spans="1:8" ht="15" x14ac:dyDescent="0.25">
      <c r="A1914" s="651">
        <v>48141010324</v>
      </c>
      <c r="B1914" s="652" t="s">
        <v>1382</v>
      </c>
      <c r="C1914" s="652">
        <v>59948</v>
      </c>
      <c r="D1914" s="652" t="s">
        <v>1306</v>
      </c>
      <c r="E1914" s="652">
        <v>4.8</v>
      </c>
      <c r="F1914" s="652" t="s">
        <v>1303</v>
      </c>
      <c r="H1914" s="10"/>
    </row>
    <row r="1915" spans="1:8" ht="15" x14ac:dyDescent="0.25">
      <c r="A1915" s="654">
        <v>48141010325</v>
      </c>
      <c r="B1915" s="655" t="s">
        <v>1382</v>
      </c>
      <c r="C1915" s="655">
        <v>42926</v>
      </c>
      <c r="D1915" s="655" t="s">
        <v>1302</v>
      </c>
      <c r="E1915" s="655">
        <v>16.899999999999999</v>
      </c>
      <c r="F1915" s="655" t="s">
        <v>1303</v>
      </c>
      <c r="H1915" s="10"/>
    </row>
    <row r="1916" spans="1:8" ht="15" x14ac:dyDescent="0.25">
      <c r="A1916" s="651">
        <v>48141010326</v>
      </c>
      <c r="B1916" s="652" t="s">
        <v>1382</v>
      </c>
      <c r="C1916" s="652">
        <v>66490</v>
      </c>
      <c r="D1916" s="652" t="s">
        <v>1306</v>
      </c>
      <c r="E1916" s="652">
        <v>16.100000000000001</v>
      </c>
      <c r="F1916" s="652" t="s">
        <v>1303</v>
      </c>
      <c r="H1916" s="10"/>
    </row>
    <row r="1917" spans="1:8" ht="15" x14ac:dyDescent="0.25">
      <c r="A1917" s="654">
        <v>48141010327</v>
      </c>
      <c r="B1917" s="655" t="s">
        <v>1382</v>
      </c>
      <c r="C1917" s="655">
        <v>51346</v>
      </c>
      <c r="D1917" s="655" t="s">
        <v>1302</v>
      </c>
      <c r="E1917" s="655">
        <v>13.2</v>
      </c>
      <c r="F1917" s="655" t="s">
        <v>1303</v>
      </c>
      <c r="H1917" s="10"/>
    </row>
    <row r="1918" spans="1:8" ht="15" x14ac:dyDescent="0.25">
      <c r="A1918" s="651">
        <v>48141010328</v>
      </c>
      <c r="B1918" s="652" t="s">
        <v>1382</v>
      </c>
      <c r="C1918" s="652">
        <v>61000</v>
      </c>
      <c r="D1918" s="652" t="s">
        <v>1306</v>
      </c>
      <c r="E1918" s="652">
        <v>14.1</v>
      </c>
      <c r="F1918" s="652" t="s">
        <v>1303</v>
      </c>
      <c r="H1918" s="10"/>
    </row>
    <row r="1919" spans="1:8" ht="15" x14ac:dyDescent="0.25">
      <c r="A1919" s="654">
        <v>48141010329</v>
      </c>
      <c r="B1919" s="655" t="s">
        <v>1382</v>
      </c>
      <c r="C1919" s="655">
        <v>54278</v>
      </c>
      <c r="D1919" s="655" t="s">
        <v>1306</v>
      </c>
      <c r="E1919" s="655">
        <v>21.4</v>
      </c>
      <c r="F1919" s="655" t="s">
        <v>1303</v>
      </c>
      <c r="H1919" s="10"/>
    </row>
    <row r="1920" spans="1:8" ht="15" x14ac:dyDescent="0.25">
      <c r="A1920" s="651">
        <v>48141010330</v>
      </c>
      <c r="B1920" s="652" t="s">
        <v>1382</v>
      </c>
      <c r="C1920" s="652">
        <v>72047</v>
      </c>
      <c r="D1920" s="652" t="s">
        <v>1306</v>
      </c>
      <c r="E1920" s="652">
        <v>12.7</v>
      </c>
      <c r="F1920" s="652" t="s">
        <v>1303</v>
      </c>
      <c r="H1920" s="10"/>
    </row>
    <row r="1921" spans="1:8" ht="15" x14ac:dyDescent="0.25">
      <c r="A1921" s="654">
        <v>48141010331</v>
      </c>
      <c r="B1921" s="655" t="s">
        <v>1382</v>
      </c>
      <c r="C1921" s="655">
        <v>52312</v>
      </c>
      <c r="D1921" s="655" t="s">
        <v>1302</v>
      </c>
      <c r="E1921" s="655">
        <v>20.3</v>
      </c>
      <c r="F1921" s="655" t="s">
        <v>1303</v>
      </c>
      <c r="H1921" s="10"/>
    </row>
    <row r="1922" spans="1:8" ht="15" x14ac:dyDescent="0.25">
      <c r="A1922" s="651">
        <v>48141010332</v>
      </c>
      <c r="B1922" s="652" t="s">
        <v>1382</v>
      </c>
      <c r="C1922" s="652">
        <v>44261</v>
      </c>
      <c r="D1922" s="652" t="s">
        <v>1302</v>
      </c>
      <c r="E1922" s="652">
        <v>25.8</v>
      </c>
      <c r="F1922" s="652" t="s">
        <v>1307</v>
      </c>
      <c r="H1922" s="10"/>
    </row>
    <row r="1923" spans="1:8" ht="15" x14ac:dyDescent="0.25">
      <c r="A1923" s="654">
        <v>48141010333</v>
      </c>
      <c r="B1923" s="655" t="s">
        <v>1382</v>
      </c>
      <c r="C1923" s="655">
        <v>42104</v>
      </c>
      <c r="D1923" s="655" t="s">
        <v>1302</v>
      </c>
      <c r="E1923" s="655">
        <v>31.2</v>
      </c>
      <c r="F1923" s="655" t="s">
        <v>1307</v>
      </c>
      <c r="H1923" s="10"/>
    </row>
    <row r="1924" spans="1:8" ht="15" x14ac:dyDescent="0.25">
      <c r="A1924" s="651">
        <v>48141010334</v>
      </c>
      <c r="B1924" s="652" t="s">
        <v>1382</v>
      </c>
      <c r="C1924" s="652">
        <v>42557</v>
      </c>
      <c r="D1924" s="652" t="s">
        <v>1302</v>
      </c>
      <c r="E1924" s="652">
        <v>29.6</v>
      </c>
      <c r="F1924" s="652" t="s">
        <v>1307</v>
      </c>
      <c r="H1924" s="10"/>
    </row>
    <row r="1925" spans="1:8" ht="15" x14ac:dyDescent="0.25">
      <c r="A1925" s="654">
        <v>48141010335</v>
      </c>
      <c r="B1925" s="655" t="s">
        <v>1382</v>
      </c>
      <c r="C1925" s="655">
        <v>31085</v>
      </c>
      <c r="D1925" s="655" t="s">
        <v>1309</v>
      </c>
      <c r="E1925" s="655">
        <v>36.299999999999997</v>
      </c>
      <c r="F1925" s="655" t="s">
        <v>1307</v>
      </c>
      <c r="H1925" s="10"/>
    </row>
    <row r="1926" spans="1:8" ht="15" x14ac:dyDescent="0.25">
      <c r="A1926" s="651">
        <v>48141010336</v>
      </c>
      <c r="B1926" s="652" t="s">
        <v>1382</v>
      </c>
      <c r="C1926" s="652">
        <v>50137</v>
      </c>
      <c r="D1926" s="652" t="s">
        <v>1302</v>
      </c>
      <c r="E1926" s="652">
        <v>13.7</v>
      </c>
      <c r="F1926" s="652" t="s">
        <v>1303</v>
      </c>
      <c r="H1926" s="10"/>
    </row>
    <row r="1927" spans="1:8" ht="15" x14ac:dyDescent="0.25">
      <c r="A1927" s="654">
        <v>48141010337</v>
      </c>
      <c r="B1927" s="655" t="s">
        <v>1382</v>
      </c>
      <c r="C1927" s="655">
        <v>63750</v>
      </c>
      <c r="D1927" s="655" t="s">
        <v>1306</v>
      </c>
      <c r="E1927" s="655">
        <v>7.1</v>
      </c>
      <c r="F1927" s="655" t="s">
        <v>1303</v>
      </c>
      <c r="H1927" s="10"/>
    </row>
    <row r="1928" spans="1:8" ht="15" x14ac:dyDescent="0.25">
      <c r="A1928" s="651">
        <v>48141010338</v>
      </c>
      <c r="B1928" s="652" t="s">
        <v>1382</v>
      </c>
      <c r="C1928" s="652">
        <v>79276</v>
      </c>
      <c r="D1928" s="652" t="s">
        <v>1306</v>
      </c>
      <c r="E1928" s="652">
        <v>15.1</v>
      </c>
      <c r="F1928" s="652" t="s">
        <v>1303</v>
      </c>
      <c r="H1928" s="10"/>
    </row>
    <row r="1929" spans="1:8" ht="15" x14ac:dyDescent="0.25">
      <c r="A1929" s="654">
        <v>48141010339</v>
      </c>
      <c r="B1929" s="655" t="s">
        <v>1382</v>
      </c>
      <c r="C1929" s="655">
        <v>44233</v>
      </c>
      <c r="D1929" s="655" t="s">
        <v>1302</v>
      </c>
      <c r="E1929" s="655">
        <v>29.8</v>
      </c>
      <c r="F1929" s="655" t="s">
        <v>1307</v>
      </c>
      <c r="H1929" s="10"/>
    </row>
    <row r="1930" spans="1:8" ht="15" x14ac:dyDescent="0.25">
      <c r="A1930" s="651">
        <v>48141010340</v>
      </c>
      <c r="B1930" s="652" t="s">
        <v>1382</v>
      </c>
      <c r="C1930" s="652">
        <v>37788</v>
      </c>
      <c r="D1930" s="652" t="s">
        <v>1310</v>
      </c>
      <c r="E1930" s="652">
        <v>30.1</v>
      </c>
      <c r="F1930" s="652" t="s">
        <v>1307</v>
      </c>
      <c r="H1930" s="10"/>
    </row>
    <row r="1931" spans="1:8" ht="15" x14ac:dyDescent="0.25">
      <c r="A1931" s="654">
        <v>48141010341</v>
      </c>
      <c r="B1931" s="655" t="s">
        <v>1382</v>
      </c>
      <c r="C1931" s="655">
        <v>59860</v>
      </c>
      <c r="D1931" s="655" t="s">
        <v>1306</v>
      </c>
      <c r="E1931" s="655">
        <v>9.3000000000000007</v>
      </c>
      <c r="F1931" s="655" t="s">
        <v>1303</v>
      </c>
      <c r="H1931" s="10"/>
    </row>
    <row r="1932" spans="1:8" ht="15" x14ac:dyDescent="0.25">
      <c r="A1932" s="651">
        <v>48141010342</v>
      </c>
      <c r="B1932" s="652" t="s">
        <v>1382</v>
      </c>
      <c r="C1932" s="652">
        <v>60853</v>
      </c>
      <c r="D1932" s="652" t="s">
        <v>1306</v>
      </c>
      <c r="E1932" s="652">
        <v>15.7</v>
      </c>
      <c r="F1932" s="652" t="s">
        <v>1303</v>
      </c>
      <c r="H1932" s="10"/>
    </row>
    <row r="1933" spans="1:8" ht="15" x14ac:dyDescent="0.25">
      <c r="A1933" s="654">
        <v>48141010343</v>
      </c>
      <c r="B1933" s="655" t="s">
        <v>1382</v>
      </c>
      <c r="C1933" s="655">
        <v>72691</v>
      </c>
      <c r="D1933" s="655" t="s">
        <v>1306</v>
      </c>
      <c r="E1933" s="655">
        <v>9.1</v>
      </c>
      <c r="F1933" s="655" t="s">
        <v>1303</v>
      </c>
      <c r="H1933" s="10"/>
    </row>
    <row r="1934" spans="1:8" ht="15" x14ac:dyDescent="0.25">
      <c r="A1934" s="651">
        <v>48141010344</v>
      </c>
      <c r="B1934" s="652" t="s">
        <v>1382</v>
      </c>
      <c r="C1934" s="652">
        <v>39833</v>
      </c>
      <c r="D1934" s="652" t="s">
        <v>1302</v>
      </c>
      <c r="E1934" s="652">
        <v>30.1</v>
      </c>
      <c r="F1934" s="652" t="s">
        <v>1307</v>
      </c>
      <c r="H1934" s="10"/>
    </row>
    <row r="1935" spans="1:8" ht="15" x14ac:dyDescent="0.25">
      <c r="A1935" s="654">
        <v>48141010345</v>
      </c>
      <c r="B1935" s="655" t="s">
        <v>1382</v>
      </c>
      <c r="C1935" s="655">
        <v>51146</v>
      </c>
      <c r="D1935" s="655" t="s">
        <v>1302</v>
      </c>
      <c r="E1935" s="655">
        <v>25.9</v>
      </c>
      <c r="F1935" s="655" t="s">
        <v>1307</v>
      </c>
      <c r="H1935" s="10"/>
    </row>
    <row r="1936" spans="1:8" ht="15" x14ac:dyDescent="0.25">
      <c r="A1936" s="651">
        <v>48141010346</v>
      </c>
      <c r="B1936" s="652" t="s">
        <v>1382</v>
      </c>
      <c r="C1936" s="652">
        <v>39792</v>
      </c>
      <c r="D1936" s="652" t="s">
        <v>1310</v>
      </c>
      <c r="E1936" s="652">
        <v>30.3</v>
      </c>
      <c r="F1936" s="652" t="s">
        <v>1307</v>
      </c>
      <c r="H1936" s="10"/>
    </row>
    <row r="1937" spans="1:8" ht="15" x14ac:dyDescent="0.25">
      <c r="A1937" s="654">
        <v>48141010347</v>
      </c>
      <c r="B1937" s="655" t="s">
        <v>1382</v>
      </c>
      <c r="C1937" s="655">
        <v>28872</v>
      </c>
      <c r="D1937" s="655" t="s">
        <v>1309</v>
      </c>
      <c r="E1937" s="655">
        <v>32.9</v>
      </c>
      <c r="F1937" s="655" t="s">
        <v>1307</v>
      </c>
      <c r="H1937" s="10"/>
    </row>
    <row r="1938" spans="1:8" ht="15" x14ac:dyDescent="0.25">
      <c r="A1938" s="651">
        <v>48141010401</v>
      </c>
      <c r="B1938" s="652" t="s">
        <v>1382</v>
      </c>
      <c r="C1938" s="652">
        <v>32172</v>
      </c>
      <c r="D1938" s="652" t="s">
        <v>1310</v>
      </c>
      <c r="E1938" s="652">
        <v>28.2</v>
      </c>
      <c r="F1938" s="652" t="s">
        <v>1307</v>
      </c>
      <c r="H1938" s="10"/>
    </row>
    <row r="1939" spans="1:8" ht="15" x14ac:dyDescent="0.25">
      <c r="A1939" s="654">
        <v>48141010404</v>
      </c>
      <c r="B1939" s="655" t="s">
        <v>1382</v>
      </c>
      <c r="C1939" s="655">
        <v>29368</v>
      </c>
      <c r="D1939" s="655" t="s">
        <v>1309</v>
      </c>
      <c r="E1939" s="655">
        <v>27.8</v>
      </c>
      <c r="F1939" s="655" t="s">
        <v>1307</v>
      </c>
      <c r="H1939" s="10"/>
    </row>
    <row r="1940" spans="1:8" ht="15" x14ac:dyDescent="0.25">
      <c r="A1940" s="651">
        <v>48141010405</v>
      </c>
      <c r="B1940" s="652" t="s">
        <v>1382</v>
      </c>
      <c r="C1940" s="652">
        <v>40531</v>
      </c>
      <c r="D1940" s="652" t="s">
        <v>1302</v>
      </c>
      <c r="E1940" s="652">
        <v>17.2</v>
      </c>
      <c r="F1940" s="652" t="s">
        <v>1303</v>
      </c>
      <c r="H1940" s="10"/>
    </row>
    <row r="1941" spans="1:8" ht="15" x14ac:dyDescent="0.25">
      <c r="A1941" s="654">
        <v>48141010406</v>
      </c>
      <c r="B1941" s="655" t="s">
        <v>1382</v>
      </c>
      <c r="C1941" s="655">
        <v>26821</v>
      </c>
      <c r="D1941" s="655" t="s">
        <v>1309</v>
      </c>
      <c r="E1941" s="655">
        <v>30.9</v>
      </c>
      <c r="F1941" s="655" t="s">
        <v>1307</v>
      </c>
      <c r="H1941" s="10"/>
    </row>
    <row r="1942" spans="1:8" ht="15" x14ac:dyDescent="0.25">
      <c r="A1942" s="651">
        <v>48141010407</v>
      </c>
      <c r="B1942" s="652" t="s">
        <v>1382</v>
      </c>
      <c r="C1942" s="652">
        <v>31859</v>
      </c>
      <c r="D1942" s="652" t="s">
        <v>1310</v>
      </c>
      <c r="E1942" s="652">
        <v>40.1</v>
      </c>
      <c r="F1942" s="652" t="s">
        <v>1307</v>
      </c>
      <c r="H1942" s="10"/>
    </row>
    <row r="1943" spans="1:8" ht="15" x14ac:dyDescent="0.25">
      <c r="A1943" s="654">
        <v>48141010408</v>
      </c>
      <c r="B1943" s="655" t="s">
        <v>1382</v>
      </c>
      <c r="C1943" s="655">
        <v>34757</v>
      </c>
      <c r="D1943" s="655" t="s">
        <v>1310</v>
      </c>
      <c r="E1943" s="655">
        <v>27.5</v>
      </c>
      <c r="F1943" s="655" t="s">
        <v>1307</v>
      </c>
      <c r="H1943" s="10"/>
    </row>
    <row r="1944" spans="1:8" ht="15" x14ac:dyDescent="0.25">
      <c r="A1944" s="651">
        <v>48141010409</v>
      </c>
      <c r="B1944" s="652" t="s">
        <v>1382</v>
      </c>
      <c r="C1944" s="652">
        <v>34818</v>
      </c>
      <c r="D1944" s="652" t="s">
        <v>1310</v>
      </c>
      <c r="E1944" s="652">
        <v>27.2</v>
      </c>
      <c r="F1944" s="652" t="s">
        <v>1307</v>
      </c>
      <c r="H1944" s="10"/>
    </row>
    <row r="1945" spans="1:8" ht="15" x14ac:dyDescent="0.25">
      <c r="A1945" s="654">
        <v>48141010501</v>
      </c>
      <c r="B1945" s="655" t="s">
        <v>1382</v>
      </c>
      <c r="C1945" s="655">
        <v>39025</v>
      </c>
      <c r="D1945" s="655" t="s">
        <v>1310</v>
      </c>
      <c r="E1945" s="655">
        <v>22.1</v>
      </c>
      <c r="F1945" s="655" t="s">
        <v>1303</v>
      </c>
      <c r="H1945" s="10"/>
    </row>
    <row r="1946" spans="1:8" ht="15" x14ac:dyDescent="0.25">
      <c r="A1946" s="651">
        <v>48141010502</v>
      </c>
      <c r="B1946" s="652" t="s">
        <v>1382</v>
      </c>
      <c r="C1946" s="652">
        <v>22917</v>
      </c>
      <c r="D1946" s="652" t="s">
        <v>1309</v>
      </c>
      <c r="E1946" s="652">
        <v>38.799999999999997</v>
      </c>
      <c r="F1946" s="652" t="s">
        <v>1307</v>
      </c>
      <c r="H1946" s="10"/>
    </row>
    <row r="1947" spans="1:8" ht="15" x14ac:dyDescent="0.25">
      <c r="A1947" s="654">
        <v>48141010504</v>
      </c>
      <c r="B1947" s="655" t="s">
        <v>1382</v>
      </c>
      <c r="C1947" s="655">
        <v>33325</v>
      </c>
      <c r="D1947" s="655" t="s">
        <v>1310</v>
      </c>
      <c r="E1947" s="655">
        <v>34.299999999999997</v>
      </c>
      <c r="F1947" s="655" t="s">
        <v>1307</v>
      </c>
      <c r="H1947" s="10"/>
    </row>
    <row r="1948" spans="1:8" ht="15" x14ac:dyDescent="0.25">
      <c r="A1948" s="651">
        <v>48141010505</v>
      </c>
      <c r="B1948" s="652" t="s">
        <v>1382</v>
      </c>
      <c r="C1948" s="652">
        <v>28091</v>
      </c>
      <c r="D1948" s="652" t="s">
        <v>1309</v>
      </c>
      <c r="E1948" s="652">
        <v>38.6</v>
      </c>
      <c r="F1948" s="652" t="s">
        <v>1307</v>
      </c>
      <c r="H1948" s="10"/>
    </row>
    <row r="1949" spans="1:8" ht="15" x14ac:dyDescent="0.25">
      <c r="A1949" s="654">
        <v>48141010506</v>
      </c>
      <c r="B1949" s="655" t="s">
        <v>1382</v>
      </c>
      <c r="C1949" s="655">
        <v>31284</v>
      </c>
      <c r="D1949" s="655" t="s">
        <v>1310</v>
      </c>
      <c r="E1949" s="655">
        <v>35.4</v>
      </c>
      <c r="F1949" s="655" t="s">
        <v>1307</v>
      </c>
      <c r="H1949" s="10"/>
    </row>
    <row r="1950" spans="1:8" ht="15" x14ac:dyDescent="0.25">
      <c r="A1950" s="651">
        <v>48141010600</v>
      </c>
      <c r="B1950" s="652" t="s">
        <v>1382</v>
      </c>
      <c r="C1950" s="652">
        <v>44715</v>
      </c>
      <c r="D1950" s="652" t="s">
        <v>1302</v>
      </c>
      <c r="E1950" s="652">
        <v>8.6</v>
      </c>
      <c r="F1950" s="652" t="s">
        <v>1303</v>
      </c>
      <c r="H1950" s="10"/>
    </row>
    <row r="1951" spans="1:8" ht="15" x14ac:dyDescent="0.25">
      <c r="A1951" s="654">
        <v>48141980000</v>
      </c>
      <c r="B1951" s="655" t="s">
        <v>1382</v>
      </c>
      <c r="C1951" s="655" t="s">
        <v>1314</v>
      </c>
      <c r="D1951" s="655" t="s">
        <v>1315</v>
      </c>
      <c r="E1951" s="655" t="s">
        <v>1314</v>
      </c>
      <c r="F1951" s="655" t="s">
        <v>1307</v>
      </c>
      <c r="H1951" s="10"/>
    </row>
    <row r="1952" spans="1:8" ht="15" x14ac:dyDescent="0.25">
      <c r="A1952" s="651">
        <v>48143950100</v>
      </c>
      <c r="B1952" s="652" t="s">
        <v>1383</v>
      </c>
      <c r="C1952" s="652">
        <v>70714</v>
      </c>
      <c r="D1952" s="652" t="s">
        <v>1302</v>
      </c>
      <c r="E1952" s="652">
        <v>8.6</v>
      </c>
      <c r="F1952" s="652" t="s">
        <v>1303</v>
      </c>
      <c r="H1952" s="10"/>
    </row>
    <row r="1953" spans="1:8" ht="15" x14ac:dyDescent="0.25">
      <c r="A1953" s="654">
        <v>48143950201</v>
      </c>
      <c r="B1953" s="655" t="s">
        <v>1383</v>
      </c>
      <c r="C1953" s="655">
        <v>79207</v>
      </c>
      <c r="D1953" s="655" t="s">
        <v>1302</v>
      </c>
      <c r="E1953" s="655">
        <v>4.2</v>
      </c>
      <c r="F1953" s="655" t="s">
        <v>1303</v>
      </c>
      <c r="H1953" s="10"/>
    </row>
    <row r="1954" spans="1:8" ht="15" x14ac:dyDescent="0.25">
      <c r="A1954" s="651">
        <v>48143950202</v>
      </c>
      <c r="B1954" s="652" t="s">
        <v>1383</v>
      </c>
      <c r="C1954" s="652">
        <v>57077</v>
      </c>
      <c r="D1954" s="652" t="s">
        <v>1310</v>
      </c>
      <c r="E1954" s="652">
        <v>23.6</v>
      </c>
      <c r="F1954" s="652" t="s">
        <v>1307</v>
      </c>
      <c r="H1954" s="10"/>
    </row>
    <row r="1955" spans="1:8" ht="15" x14ac:dyDescent="0.25">
      <c r="A1955" s="654">
        <v>48143950300</v>
      </c>
      <c r="B1955" s="655" t="s">
        <v>1383</v>
      </c>
      <c r="C1955" s="655">
        <v>48569</v>
      </c>
      <c r="D1955" s="655" t="s">
        <v>1310</v>
      </c>
      <c r="E1955" s="655">
        <v>19.3</v>
      </c>
      <c r="F1955" s="655" t="s">
        <v>1303</v>
      </c>
      <c r="H1955" s="10"/>
    </row>
    <row r="1956" spans="1:8" ht="15" x14ac:dyDescent="0.25">
      <c r="A1956" s="651">
        <v>48143950400</v>
      </c>
      <c r="B1956" s="652" t="s">
        <v>1383</v>
      </c>
      <c r="C1956" s="652">
        <v>53803</v>
      </c>
      <c r="D1956" s="652" t="s">
        <v>1310</v>
      </c>
      <c r="E1956" s="652">
        <v>18.100000000000001</v>
      </c>
      <c r="F1956" s="652" t="s">
        <v>1303</v>
      </c>
      <c r="H1956" s="10"/>
    </row>
    <row r="1957" spans="1:8" ht="15" x14ac:dyDescent="0.25">
      <c r="A1957" s="654">
        <v>48143950500</v>
      </c>
      <c r="B1957" s="655" t="s">
        <v>1383</v>
      </c>
      <c r="C1957" s="655">
        <v>29626</v>
      </c>
      <c r="D1957" s="655" t="s">
        <v>1309</v>
      </c>
      <c r="E1957" s="655">
        <v>37.200000000000003</v>
      </c>
      <c r="F1957" s="655" t="s">
        <v>1307</v>
      </c>
      <c r="H1957" s="10"/>
    </row>
    <row r="1958" spans="1:8" ht="15" x14ac:dyDescent="0.25">
      <c r="A1958" s="651">
        <v>48143950600</v>
      </c>
      <c r="B1958" s="652" t="s">
        <v>1383</v>
      </c>
      <c r="C1958" s="652">
        <v>31579</v>
      </c>
      <c r="D1958" s="652" t="s">
        <v>1309</v>
      </c>
      <c r="E1958" s="652">
        <v>25.6</v>
      </c>
      <c r="F1958" s="652" t="s">
        <v>1307</v>
      </c>
      <c r="H1958" s="10"/>
    </row>
    <row r="1959" spans="1:8" ht="15" x14ac:dyDescent="0.25">
      <c r="A1959" s="654">
        <v>48143950700</v>
      </c>
      <c r="B1959" s="655" t="s">
        <v>1383</v>
      </c>
      <c r="C1959" s="655">
        <v>37717</v>
      </c>
      <c r="D1959" s="655" t="s">
        <v>1309</v>
      </c>
      <c r="E1959" s="655">
        <v>9.5</v>
      </c>
      <c r="F1959" s="655" t="s">
        <v>1303</v>
      </c>
      <c r="H1959" s="10"/>
    </row>
    <row r="1960" spans="1:8" ht="15" x14ac:dyDescent="0.25">
      <c r="A1960" s="651">
        <v>48145000200</v>
      </c>
      <c r="B1960" s="652" t="s">
        <v>1384</v>
      </c>
      <c r="C1960" s="652">
        <v>44902</v>
      </c>
      <c r="D1960" s="652" t="s">
        <v>1310</v>
      </c>
      <c r="E1960" s="652">
        <v>15</v>
      </c>
      <c r="F1960" s="652" t="s">
        <v>1303</v>
      </c>
      <c r="H1960" s="10"/>
    </row>
    <row r="1961" spans="1:8" ht="15" x14ac:dyDescent="0.25">
      <c r="A1961" s="654">
        <v>48145000300</v>
      </c>
      <c r="B1961" s="655" t="s">
        <v>1384</v>
      </c>
      <c r="C1961" s="655">
        <v>28571</v>
      </c>
      <c r="D1961" s="655" t="s">
        <v>1309</v>
      </c>
      <c r="E1961" s="655">
        <v>40.799999999999997</v>
      </c>
      <c r="F1961" s="655" t="s">
        <v>1307</v>
      </c>
      <c r="H1961" s="10"/>
    </row>
    <row r="1962" spans="1:8" ht="15" x14ac:dyDescent="0.25">
      <c r="A1962" s="651">
        <v>48145000400</v>
      </c>
      <c r="B1962" s="652" t="s">
        <v>1384</v>
      </c>
      <c r="C1962" s="652">
        <v>15607</v>
      </c>
      <c r="D1962" s="652" t="s">
        <v>1309</v>
      </c>
      <c r="E1962" s="652">
        <v>41.9</v>
      </c>
      <c r="F1962" s="652" t="s">
        <v>1307</v>
      </c>
      <c r="H1962" s="10"/>
    </row>
    <row r="1963" spans="1:8" ht="15" x14ac:dyDescent="0.25">
      <c r="A1963" s="654">
        <v>48145000500</v>
      </c>
      <c r="B1963" s="655" t="s">
        <v>1384</v>
      </c>
      <c r="C1963" s="655">
        <v>51250</v>
      </c>
      <c r="D1963" s="655" t="s">
        <v>1302</v>
      </c>
      <c r="E1963" s="655">
        <v>17.5</v>
      </c>
      <c r="F1963" s="655" t="s">
        <v>1303</v>
      </c>
      <c r="H1963" s="10"/>
    </row>
    <row r="1964" spans="1:8" ht="15" x14ac:dyDescent="0.25">
      <c r="A1964" s="651">
        <v>48145000700</v>
      </c>
      <c r="B1964" s="652" t="s">
        <v>1384</v>
      </c>
      <c r="C1964" s="652">
        <v>45129</v>
      </c>
      <c r="D1964" s="652" t="s">
        <v>1310</v>
      </c>
      <c r="E1964" s="652">
        <v>21.8</v>
      </c>
      <c r="F1964" s="652" t="s">
        <v>1307</v>
      </c>
      <c r="H1964" s="10"/>
    </row>
    <row r="1965" spans="1:8" ht="15" x14ac:dyDescent="0.25">
      <c r="A1965" s="654">
        <v>48145000800</v>
      </c>
      <c r="B1965" s="655" t="s">
        <v>1384</v>
      </c>
      <c r="C1965" s="655">
        <v>47440</v>
      </c>
      <c r="D1965" s="655" t="s">
        <v>1310</v>
      </c>
      <c r="E1965" s="655">
        <v>19.899999999999999</v>
      </c>
      <c r="F1965" s="655" t="s">
        <v>1303</v>
      </c>
      <c r="H1965" s="10"/>
    </row>
    <row r="1966" spans="1:8" ht="15" x14ac:dyDescent="0.25">
      <c r="A1966" s="651">
        <v>48147950100</v>
      </c>
      <c r="B1966" s="652" t="s">
        <v>1385</v>
      </c>
      <c r="C1966" s="652">
        <v>39732</v>
      </c>
      <c r="D1966" s="652" t="s">
        <v>1309</v>
      </c>
      <c r="E1966" s="652">
        <v>16.600000000000001</v>
      </c>
      <c r="F1966" s="652" t="s">
        <v>1303</v>
      </c>
      <c r="H1966" s="10"/>
    </row>
    <row r="1967" spans="1:8" ht="15" x14ac:dyDescent="0.25">
      <c r="A1967" s="654">
        <v>48147950300</v>
      </c>
      <c r="B1967" s="655" t="s">
        <v>1385</v>
      </c>
      <c r="C1967" s="655">
        <v>53826</v>
      </c>
      <c r="D1967" s="655" t="s">
        <v>1310</v>
      </c>
      <c r="E1967" s="655">
        <v>9.9</v>
      </c>
      <c r="F1967" s="655" t="s">
        <v>1303</v>
      </c>
      <c r="H1967" s="10"/>
    </row>
    <row r="1968" spans="1:8" ht="15" x14ac:dyDescent="0.25">
      <c r="A1968" s="651">
        <v>48147950401</v>
      </c>
      <c r="B1968" s="652" t="s">
        <v>1385</v>
      </c>
      <c r="C1968" s="652">
        <v>36458</v>
      </c>
      <c r="D1968" s="652" t="s">
        <v>1309</v>
      </c>
      <c r="E1968" s="652">
        <v>22.5</v>
      </c>
      <c r="F1968" s="652" t="s">
        <v>1307</v>
      </c>
      <c r="H1968" s="10"/>
    </row>
    <row r="1969" spans="1:8" ht="15" x14ac:dyDescent="0.25">
      <c r="A1969" s="654">
        <v>48147950402</v>
      </c>
      <c r="B1969" s="655" t="s">
        <v>1385</v>
      </c>
      <c r="C1969" s="655">
        <v>42473</v>
      </c>
      <c r="D1969" s="655" t="s">
        <v>1309</v>
      </c>
      <c r="E1969" s="655">
        <v>8.1</v>
      </c>
      <c r="F1969" s="655" t="s">
        <v>1303</v>
      </c>
      <c r="H1969" s="10"/>
    </row>
    <row r="1970" spans="1:8" ht="15" x14ac:dyDescent="0.25">
      <c r="A1970" s="651">
        <v>48147950500</v>
      </c>
      <c r="B1970" s="652" t="s">
        <v>1385</v>
      </c>
      <c r="C1970" s="652">
        <v>51633</v>
      </c>
      <c r="D1970" s="652" t="s">
        <v>1310</v>
      </c>
      <c r="E1970" s="652">
        <v>14.3</v>
      </c>
      <c r="F1970" s="652" t="s">
        <v>1303</v>
      </c>
      <c r="H1970" s="10"/>
    </row>
    <row r="1971" spans="1:8" ht="15" x14ac:dyDescent="0.25">
      <c r="A1971" s="654">
        <v>48147950600</v>
      </c>
      <c r="B1971" s="655" t="s">
        <v>1385</v>
      </c>
      <c r="C1971" s="655">
        <v>44777</v>
      </c>
      <c r="D1971" s="655" t="s">
        <v>1309</v>
      </c>
      <c r="E1971" s="655">
        <v>16</v>
      </c>
      <c r="F1971" s="655" t="s">
        <v>1303</v>
      </c>
      <c r="H1971" s="10"/>
    </row>
    <row r="1972" spans="1:8" ht="15" x14ac:dyDescent="0.25">
      <c r="A1972" s="651">
        <v>48147950701</v>
      </c>
      <c r="B1972" s="652" t="s">
        <v>1385</v>
      </c>
      <c r="C1972" s="652">
        <v>56203</v>
      </c>
      <c r="D1972" s="652" t="s">
        <v>1310</v>
      </c>
      <c r="E1972" s="652">
        <v>14.4</v>
      </c>
      <c r="F1972" s="652" t="s">
        <v>1303</v>
      </c>
      <c r="H1972" s="10"/>
    </row>
    <row r="1973" spans="1:8" ht="15" x14ac:dyDescent="0.25">
      <c r="A1973" s="654">
        <v>48147950702</v>
      </c>
      <c r="B1973" s="655" t="s">
        <v>1385</v>
      </c>
      <c r="C1973" s="655">
        <v>76801</v>
      </c>
      <c r="D1973" s="655" t="s">
        <v>1302</v>
      </c>
      <c r="E1973" s="655">
        <v>8.8000000000000007</v>
      </c>
      <c r="F1973" s="655" t="s">
        <v>1303</v>
      </c>
      <c r="H1973" s="10"/>
    </row>
    <row r="1974" spans="1:8" ht="15" x14ac:dyDescent="0.25">
      <c r="A1974" s="651">
        <v>48147950800</v>
      </c>
      <c r="B1974" s="652" t="s">
        <v>1385</v>
      </c>
      <c r="C1974" s="652">
        <v>68594</v>
      </c>
      <c r="D1974" s="652" t="s">
        <v>1302</v>
      </c>
      <c r="E1974" s="652">
        <v>8</v>
      </c>
      <c r="F1974" s="652" t="s">
        <v>1303</v>
      </c>
      <c r="H1974" s="10"/>
    </row>
    <row r="1975" spans="1:8" ht="15" x14ac:dyDescent="0.25">
      <c r="A1975" s="654">
        <v>48149970100</v>
      </c>
      <c r="B1975" s="655" t="s">
        <v>1386</v>
      </c>
      <c r="C1975" s="655">
        <v>55375</v>
      </c>
      <c r="D1975" s="655" t="s">
        <v>1310</v>
      </c>
      <c r="E1975" s="655">
        <v>6.7</v>
      </c>
      <c r="F1975" s="655" t="s">
        <v>1303</v>
      </c>
      <c r="H1975" s="10"/>
    </row>
    <row r="1976" spans="1:8" ht="15" x14ac:dyDescent="0.25">
      <c r="A1976" s="651">
        <v>48149970200</v>
      </c>
      <c r="B1976" s="652" t="s">
        <v>1386</v>
      </c>
      <c r="C1976" s="652">
        <v>71838</v>
      </c>
      <c r="D1976" s="652" t="s">
        <v>1302</v>
      </c>
      <c r="E1976" s="652">
        <v>8</v>
      </c>
      <c r="F1976" s="652" t="s">
        <v>1303</v>
      </c>
      <c r="H1976" s="10"/>
    </row>
    <row r="1977" spans="1:8" ht="15" x14ac:dyDescent="0.25">
      <c r="A1977" s="654">
        <v>48149970300</v>
      </c>
      <c r="B1977" s="655" t="s">
        <v>1386</v>
      </c>
      <c r="C1977" s="655">
        <v>46292</v>
      </c>
      <c r="D1977" s="655" t="s">
        <v>1309</v>
      </c>
      <c r="E1977" s="655">
        <v>14.4</v>
      </c>
      <c r="F1977" s="655" t="s">
        <v>1303</v>
      </c>
      <c r="H1977" s="10"/>
    </row>
    <row r="1978" spans="1:8" ht="15" x14ac:dyDescent="0.25">
      <c r="A1978" s="651">
        <v>48149970400</v>
      </c>
      <c r="B1978" s="652" t="s">
        <v>1386</v>
      </c>
      <c r="C1978" s="652">
        <v>55473</v>
      </c>
      <c r="D1978" s="652" t="s">
        <v>1310</v>
      </c>
      <c r="E1978" s="652">
        <v>7.3</v>
      </c>
      <c r="F1978" s="652" t="s">
        <v>1303</v>
      </c>
      <c r="H1978" s="10"/>
    </row>
    <row r="1979" spans="1:8" ht="15" x14ac:dyDescent="0.25">
      <c r="A1979" s="654">
        <v>48149970500</v>
      </c>
      <c r="B1979" s="655" t="s">
        <v>1386</v>
      </c>
      <c r="C1979" s="655">
        <v>56765</v>
      </c>
      <c r="D1979" s="655" t="s">
        <v>1310</v>
      </c>
      <c r="E1979" s="655">
        <v>15</v>
      </c>
      <c r="F1979" s="655" t="s">
        <v>1303</v>
      </c>
      <c r="H1979" s="10"/>
    </row>
    <row r="1980" spans="1:8" ht="15" x14ac:dyDescent="0.25">
      <c r="A1980" s="651">
        <v>48149970600</v>
      </c>
      <c r="B1980" s="652" t="s">
        <v>1386</v>
      </c>
      <c r="C1980" s="652">
        <v>57708</v>
      </c>
      <c r="D1980" s="652" t="s">
        <v>1310</v>
      </c>
      <c r="E1980" s="652">
        <v>11.7</v>
      </c>
      <c r="F1980" s="652" t="s">
        <v>1303</v>
      </c>
      <c r="H1980" s="10"/>
    </row>
    <row r="1981" spans="1:8" ht="15" x14ac:dyDescent="0.25">
      <c r="A1981" s="654">
        <v>48149970700</v>
      </c>
      <c r="B1981" s="655" t="s">
        <v>1386</v>
      </c>
      <c r="C1981" s="655">
        <v>52500</v>
      </c>
      <c r="D1981" s="655" t="s">
        <v>1309</v>
      </c>
      <c r="E1981" s="655">
        <v>6.1</v>
      </c>
      <c r="F1981" s="655" t="s">
        <v>1303</v>
      </c>
      <c r="H1981" s="10"/>
    </row>
    <row r="1982" spans="1:8" ht="15" x14ac:dyDescent="0.25">
      <c r="A1982" s="651">
        <v>48151950300</v>
      </c>
      <c r="B1982" s="652" t="s">
        <v>1387</v>
      </c>
      <c r="C1982" s="652">
        <v>52396</v>
      </c>
      <c r="D1982" s="652" t="s">
        <v>1302</v>
      </c>
      <c r="E1982" s="652">
        <v>8.3000000000000007</v>
      </c>
      <c r="F1982" s="652" t="s">
        <v>1303</v>
      </c>
      <c r="H1982" s="10"/>
    </row>
    <row r="1983" spans="1:8" ht="15" x14ac:dyDescent="0.25">
      <c r="A1983" s="654">
        <v>48151950400</v>
      </c>
      <c r="B1983" s="655" t="s">
        <v>1387</v>
      </c>
      <c r="C1983" s="655">
        <v>39205</v>
      </c>
      <c r="D1983" s="655" t="s">
        <v>1310</v>
      </c>
      <c r="E1983" s="655">
        <v>23.8</v>
      </c>
      <c r="F1983" s="655" t="s">
        <v>1307</v>
      </c>
      <c r="H1983" s="10"/>
    </row>
    <row r="1984" spans="1:8" ht="15" x14ac:dyDescent="0.25">
      <c r="A1984" s="651">
        <v>48153950500</v>
      </c>
      <c r="B1984" s="652" t="s">
        <v>1388</v>
      </c>
      <c r="C1984" s="652">
        <v>54375</v>
      </c>
      <c r="D1984" s="652" t="s">
        <v>1302</v>
      </c>
      <c r="E1984" s="652">
        <v>16.2</v>
      </c>
      <c r="F1984" s="652" t="s">
        <v>1303</v>
      </c>
      <c r="H1984" s="10"/>
    </row>
    <row r="1985" spans="1:8" ht="15" x14ac:dyDescent="0.25">
      <c r="A1985" s="654">
        <v>48153950600</v>
      </c>
      <c r="B1985" s="655" t="s">
        <v>1388</v>
      </c>
      <c r="C1985" s="655">
        <v>43929</v>
      </c>
      <c r="D1985" s="655" t="s">
        <v>1310</v>
      </c>
      <c r="E1985" s="655">
        <v>21.1</v>
      </c>
      <c r="F1985" s="655" t="s">
        <v>1307</v>
      </c>
      <c r="H1985" s="10"/>
    </row>
    <row r="1986" spans="1:8" ht="15" x14ac:dyDescent="0.25">
      <c r="A1986" s="651">
        <v>48155950100</v>
      </c>
      <c r="B1986" s="652" t="s">
        <v>1389</v>
      </c>
      <c r="C1986" s="652">
        <v>46354</v>
      </c>
      <c r="D1986" s="652" t="s">
        <v>1302</v>
      </c>
      <c r="E1986" s="652">
        <v>6.9</v>
      </c>
      <c r="F1986" s="652" t="s">
        <v>1303</v>
      </c>
      <c r="H1986" s="10"/>
    </row>
    <row r="1987" spans="1:8" ht="15" x14ac:dyDescent="0.25">
      <c r="A1987" s="654">
        <v>48157670101</v>
      </c>
      <c r="B1987" s="655" t="s">
        <v>1390</v>
      </c>
      <c r="C1987" s="655">
        <v>48586</v>
      </c>
      <c r="D1987" s="655" t="s">
        <v>1310</v>
      </c>
      <c r="E1987" s="655">
        <v>21.3</v>
      </c>
      <c r="F1987" s="655" t="s">
        <v>1307</v>
      </c>
      <c r="H1987" s="10"/>
    </row>
    <row r="1988" spans="1:8" ht="15" x14ac:dyDescent="0.25">
      <c r="A1988" s="651">
        <v>48157670102</v>
      </c>
      <c r="B1988" s="652" t="s">
        <v>1390</v>
      </c>
      <c r="C1988" s="652">
        <v>59750</v>
      </c>
      <c r="D1988" s="652" t="s">
        <v>1302</v>
      </c>
      <c r="E1988" s="652">
        <v>23.7</v>
      </c>
      <c r="F1988" s="652" t="s">
        <v>1307</v>
      </c>
      <c r="H1988" s="10"/>
    </row>
    <row r="1989" spans="1:8" ht="15" x14ac:dyDescent="0.25">
      <c r="A1989" s="654">
        <v>48157670200</v>
      </c>
      <c r="B1989" s="655" t="s">
        <v>1390</v>
      </c>
      <c r="C1989" s="655">
        <v>53566</v>
      </c>
      <c r="D1989" s="655" t="s">
        <v>1310</v>
      </c>
      <c r="E1989" s="655">
        <v>11.9</v>
      </c>
      <c r="F1989" s="655" t="s">
        <v>1303</v>
      </c>
      <c r="H1989" s="10"/>
    </row>
    <row r="1990" spans="1:8" ht="15" x14ac:dyDescent="0.25">
      <c r="A1990" s="651">
        <v>48157670300</v>
      </c>
      <c r="B1990" s="652" t="s">
        <v>1390</v>
      </c>
      <c r="C1990" s="652">
        <v>54125</v>
      </c>
      <c r="D1990" s="652" t="s">
        <v>1310</v>
      </c>
      <c r="E1990" s="652">
        <v>19.899999999999999</v>
      </c>
      <c r="F1990" s="652" t="s">
        <v>1303</v>
      </c>
      <c r="H1990" s="10"/>
    </row>
    <row r="1991" spans="1:8" ht="15" x14ac:dyDescent="0.25">
      <c r="A1991" s="654">
        <v>48157670400</v>
      </c>
      <c r="B1991" s="655" t="s">
        <v>1390</v>
      </c>
      <c r="C1991" s="655">
        <v>55108</v>
      </c>
      <c r="D1991" s="655" t="s">
        <v>1310</v>
      </c>
      <c r="E1991" s="655">
        <v>11.4</v>
      </c>
      <c r="F1991" s="655" t="s">
        <v>1303</v>
      </c>
      <c r="H1991" s="10"/>
    </row>
    <row r="1992" spans="1:8" ht="15" x14ac:dyDescent="0.25">
      <c r="A1992" s="651">
        <v>48157670500</v>
      </c>
      <c r="B1992" s="652" t="s">
        <v>1390</v>
      </c>
      <c r="C1992" s="652">
        <v>54447</v>
      </c>
      <c r="D1992" s="652" t="s">
        <v>1310</v>
      </c>
      <c r="E1992" s="652">
        <v>9</v>
      </c>
      <c r="F1992" s="652" t="s">
        <v>1303</v>
      </c>
      <c r="H1992" s="10"/>
    </row>
    <row r="1993" spans="1:8" ht="15" x14ac:dyDescent="0.25">
      <c r="A1993" s="654">
        <v>48157670601</v>
      </c>
      <c r="B1993" s="655" t="s">
        <v>1390</v>
      </c>
      <c r="C1993" s="655">
        <v>74921</v>
      </c>
      <c r="D1993" s="655" t="s">
        <v>1302</v>
      </c>
      <c r="E1993" s="655">
        <v>4.9000000000000004</v>
      </c>
      <c r="F1993" s="655" t="s">
        <v>1303</v>
      </c>
      <c r="H1993" s="10"/>
    </row>
    <row r="1994" spans="1:8" ht="15" x14ac:dyDescent="0.25">
      <c r="A1994" s="651">
        <v>48157670602</v>
      </c>
      <c r="B1994" s="652" t="s">
        <v>1390</v>
      </c>
      <c r="C1994" s="652">
        <v>51250</v>
      </c>
      <c r="D1994" s="652" t="s">
        <v>1310</v>
      </c>
      <c r="E1994" s="652">
        <v>8.5</v>
      </c>
      <c r="F1994" s="652" t="s">
        <v>1303</v>
      </c>
      <c r="H1994" s="10"/>
    </row>
    <row r="1995" spans="1:8" ht="15" x14ac:dyDescent="0.25">
      <c r="A1995" s="654">
        <v>48157670700</v>
      </c>
      <c r="B1995" s="655" t="s">
        <v>1390</v>
      </c>
      <c r="C1995" s="655">
        <v>106559</v>
      </c>
      <c r="D1995" s="655" t="s">
        <v>1306</v>
      </c>
      <c r="E1995" s="655">
        <v>6</v>
      </c>
      <c r="F1995" s="655" t="s">
        <v>1303</v>
      </c>
      <c r="H1995" s="10"/>
    </row>
    <row r="1996" spans="1:8" ht="15" x14ac:dyDescent="0.25">
      <c r="A1996" s="651">
        <v>48157670800</v>
      </c>
      <c r="B1996" s="652" t="s">
        <v>1390</v>
      </c>
      <c r="C1996" s="652">
        <v>73601</v>
      </c>
      <c r="D1996" s="652" t="s">
        <v>1302</v>
      </c>
      <c r="E1996" s="652">
        <v>12.9</v>
      </c>
      <c r="F1996" s="652" t="s">
        <v>1303</v>
      </c>
      <c r="H1996" s="10"/>
    </row>
    <row r="1997" spans="1:8" ht="15" x14ac:dyDescent="0.25">
      <c r="A1997" s="654">
        <v>48157670901</v>
      </c>
      <c r="B1997" s="655" t="s">
        <v>1390</v>
      </c>
      <c r="C1997" s="655">
        <v>107500</v>
      </c>
      <c r="D1997" s="655" t="s">
        <v>1306</v>
      </c>
      <c r="E1997" s="655">
        <v>1.1000000000000001</v>
      </c>
      <c r="F1997" s="655" t="s">
        <v>1303</v>
      </c>
      <c r="H1997" s="10"/>
    </row>
    <row r="1998" spans="1:8" ht="15" x14ac:dyDescent="0.25">
      <c r="A1998" s="651">
        <v>48157670902</v>
      </c>
      <c r="B1998" s="652" t="s">
        <v>1390</v>
      </c>
      <c r="C1998" s="652">
        <v>86576</v>
      </c>
      <c r="D1998" s="652" t="s">
        <v>1306</v>
      </c>
      <c r="E1998" s="652">
        <v>4.5999999999999996</v>
      </c>
      <c r="F1998" s="652" t="s">
        <v>1303</v>
      </c>
      <c r="H1998" s="10"/>
    </row>
    <row r="1999" spans="1:8" ht="15" x14ac:dyDescent="0.25">
      <c r="A1999" s="654">
        <v>48157671001</v>
      </c>
      <c r="B1999" s="655" t="s">
        <v>1390</v>
      </c>
      <c r="C1999" s="655">
        <v>92716</v>
      </c>
      <c r="D1999" s="655" t="s">
        <v>1306</v>
      </c>
      <c r="E1999" s="655">
        <v>3.9</v>
      </c>
      <c r="F1999" s="655" t="s">
        <v>1303</v>
      </c>
      <c r="H1999" s="10"/>
    </row>
    <row r="2000" spans="1:8" ht="15" x14ac:dyDescent="0.25">
      <c r="A2000" s="651">
        <v>48157671002</v>
      </c>
      <c r="B2000" s="652" t="s">
        <v>1390</v>
      </c>
      <c r="C2000" s="652">
        <v>67083</v>
      </c>
      <c r="D2000" s="652" t="s">
        <v>1302</v>
      </c>
      <c r="E2000" s="652">
        <v>7.5</v>
      </c>
      <c r="F2000" s="652" t="s">
        <v>1303</v>
      </c>
      <c r="H2000" s="10"/>
    </row>
    <row r="2001" spans="1:8" ht="15" x14ac:dyDescent="0.25">
      <c r="A2001" s="654">
        <v>48157671100</v>
      </c>
      <c r="B2001" s="655" t="s">
        <v>1390</v>
      </c>
      <c r="C2001" s="655">
        <v>65334</v>
      </c>
      <c r="D2001" s="655" t="s">
        <v>1302</v>
      </c>
      <c r="E2001" s="655">
        <v>12.3</v>
      </c>
      <c r="F2001" s="655" t="s">
        <v>1303</v>
      </c>
      <c r="H2001" s="10"/>
    </row>
    <row r="2002" spans="1:8" ht="15" x14ac:dyDescent="0.25">
      <c r="A2002" s="651">
        <v>48157671200</v>
      </c>
      <c r="B2002" s="652" t="s">
        <v>1390</v>
      </c>
      <c r="C2002" s="652">
        <v>71056</v>
      </c>
      <c r="D2002" s="652" t="s">
        <v>1302</v>
      </c>
      <c r="E2002" s="652">
        <v>10.6</v>
      </c>
      <c r="F2002" s="652" t="s">
        <v>1303</v>
      </c>
      <c r="H2002" s="10"/>
    </row>
    <row r="2003" spans="1:8" ht="15" x14ac:dyDescent="0.25">
      <c r="A2003" s="654">
        <v>48157671300</v>
      </c>
      <c r="B2003" s="655" t="s">
        <v>1390</v>
      </c>
      <c r="C2003" s="655">
        <v>63421</v>
      </c>
      <c r="D2003" s="655" t="s">
        <v>1302</v>
      </c>
      <c r="E2003" s="655">
        <v>20.6</v>
      </c>
      <c r="F2003" s="655" t="s">
        <v>1307</v>
      </c>
      <c r="H2003" s="10"/>
    </row>
    <row r="2004" spans="1:8" ht="15" x14ac:dyDescent="0.25">
      <c r="A2004" s="651">
        <v>48157671400</v>
      </c>
      <c r="B2004" s="652" t="s">
        <v>1390</v>
      </c>
      <c r="C2004" s="652">
        <v>64815</v>
      </c>
      <c r="D2004" s="652" t="s">
        <v>1302</v>
      </c>
      <c r="E2004" s="652">
        <v>17.600000000000001</v>
      </c>
      <c r="F2004" s="652" t="s">
        <v>1303</v>
      </c>
      <c r="H2004" s="10"/>
    </row>
    <row r="2005" spans="1:8" ht="15" x14ac:dyDescent="0.25">
      <c r="A2005" s="654">
        <v>48157671501</v>
      </c>
      <c r="B2005" s="655" t="s">
        <v>1390</v>
      </c>
      <c r="C2005" s="655">
        <v>110909</v>
      </c>
      <c r="D2005" s="655" t="s">
        <v>1306</v>
      </c>
      <c r="E2005" s="655">
        <v>5</v>
      </c>
      <c r="F2005" s="655" t="s">
        <v>1303</v>
      </c>
      <c r="H2005" s="10"/>
    </row>
    <row r="2006" spans="1:8" ht="15" x14ac:dyDescent="0.25">
      <c r="A2006" s="651">
        <v>48157671502</v>
      </c>
      <c r="B2006" s="652" t="s">
        <v>1390</v>
      </c>
      <c r="C2006" s="652">
        <v>111055</v>
      </c>
      <c r="D2006" s="652" t="s">
        <v>1306</v>
      </c>
      <c r="E2006" s="652">
        <v>4.0999999999999996</v>
      </c>
      <c r="F2006" s="652" t="s">
        <v>1303</v>
      </c>
      <c r="H2006" s="10"/>
    </row>
    <row r="2007" spans="1:8" ht="15" x14ac:dyDescent="0.25">
      <c r="A2007" s="654">
        <v>48157671601</v>
      </c>
      <c r="B2007" s="655" t="s">
        <v>1390</v>
      </c>
      <c r="C2007" s="655">
        <v>81003</v>
      </c>
      <c r="D2007" s="655" t="s">
        <v>1302</v>
      </c>
      <c r="E2007" s="655">
        <v>3.2</v>
      </c>
      <c r="F2007" s="655" t="s">
        <v>1303</v>
      </c>
      <c r="H2007" s="10"/>
    </row>
    <row r="2008" spans="1:8" ht="15" x14ac:dyDescent="0.25">
      <c r="A2008" s="651">
        <v>48157671602</v>
      </c>
      <c r="B2008" s="652" t="s">
        <v>1390</v>
      </c>
      <c r="C2008" s="652">
        <v>101531</v>
      </c>
      <c r="D2008" s="652" t="s">
        <v>1306</v>
      </c>
      <c r="E2008" s="652">
        <v>5.0999999999999996</v>
      </c>
      <c r="F2008" s="652" t="s">
        <v>1303</v>
      </c>
      <c r="H2008" s="10"/>
    </row>
    <row r="2009" spans="1:8" ht="15" x14ac:dyDescent="0.25">
      <c r="A2009" s="654">
        <v>48157671700</v>
      </c>
      <c r="B2009" s="655" t="s">
        <v>1390</v>
      </c>
      <c r="C2009" s="655">
        <v>131643</v>
      </c>
      <c r="D2009" s="655" t="s">
        <v>1306</v>
      </c>
      <c r="E2009" s="655">
        <v>10.8</v>
      </c>
      <c r="F2009" s="655" t="s">
        <v>1303</v>
      </c>
      <c r="H2009" s="10"/>
    </row>
    <row r="2010" spans="1:8" ht="15" x14ac:dyDescent="0.25">
      <c r="A2010" s="651">
        <v>48157671800</v>
      </c>
      <c r="B2010" s="652" t="s">
        <v>1390</v>
      </c>
      <c r="C2010" s="652">
        <v>56351</v>
      </c>
      <c r="D2010" s="652" t="s">
        <v>1310</v>
      </c>
      <c r="E2010" s="652">
        <v>5.8</v>
      </c>
      <c r="F2010" s="652" t="s">
        <v>1303</v>
      </c>
      <c r="H2010" s="10"/>
    </row>
    <row r="2011" spans="1:8" ht="15" x14ac:dyDescent="0.25">
      <c r="A2011" s="654">
        <v>48157671900</v>
      </c>
      <c r="B2011" s="655" t="s">
        <v>1390</v>
      </c>
      <c r="C2011" s="655">
        <v>82738</v>
      </c>
      <c r="D2011" s="655" t="s">
        <v>1302</v>
      </c>
      <c r="E2011" s="655">
        <v>5</v>
      </c>
      <c r="F2011" s="655" t="s">
        <v>1303</v>
      </c>
      <c r="H2011" s="10"/>
    </row>
    <row r="2012" spans="1:8" ht="15" x14ac:dyDescent="0.25">
      <c r="A2012" s="651">
        <v>48157672001</v>
      </c>
      <c r="B2012" s="652" t="s">
        <v>1390</v>
      </c>
      <c r="C2012" s="652">
        <v>63212</v>
      </c>
      <c r="D2012" s="652" t="s">
        <v>1302</v>
      </c>
      <c r="E2012" s="652">
        <v>11.1</v>
      </c>
      <c r="F2012" s="652" t="s">
        <v>1303</v>
      </c>
      <c r="H2012" s="10"/>
    </row>
    <row r="2013" spans="1:8" ht="15" x14ac:dyDescent="0.25">
      <c r="A2013" s="654">
        <v>48157672002</v>
      </c>
      <c r="B2013" s="655" t="s">
        <v>1390</v>
      </c>
      <c r="C2013" s="655">
        <v>60804</v>
      </c>
      <c r="D2013" s="655" t="s">
        <v>1302</v>
      </c>
      <c r="E2013" s="655">
        <v>10.7</v>
      </c>
      <c r="F2013" s="655" t="s">
        <v>1303</v>
      </c>
      <c r="H2013" s="10"/>
    </row>
    <row r="2014" spans="1:8" ht="15" x14ac:dyDescent="0.25">
      <c r="A2014" s="651">
        <v>48157672100</v>
      </c>
      <c r="B2014" s="652" t="s">
        <v>1390</v>
      </c>
      <c r="C2014" s="652">
        <v>131445</v>
      </c>
      <c r="D2014" s="652" t="s">
        <v>1306</v>
      </c>
      <c r="E2014" s="652">
        <v>4</v>
      </c>
      <c r="F2014" s="652" t="s">
        <v>1303</v>
      </c>
      <c r="H2014" s="10"/>
    </row>
    <row r="2015" spans="1:8" ht="15" x14ac:dyDescent="0.25">
      <c r="A2015" s="654">
        <v>48157672200</v>
      </c>
      <c r="B2015" s="655" t="s">
        <v>1390</v>
      </c>
      <c r="C2015" s="655">
        <v>87639</v>
      </c>
      <c r="D2015" s="655" t="s">
        <v>1306</v>
      </c>
      <c r="E2015" s="655">
        <v>3.3</v>
      </c>
      <c r="F2015" s="655" t="s">
        <v>1303</v>
      </c>
      <c r="H2015" s="10"/>
    </row>
    <row r="2016" spans="1:8" ht="15" x14ac:dyDescent="0.25">
      <c r="A2016" s="651">
        <v>48157672301</v>
      </c>
      <c r="B2016" s="652" t="s">
        <v>1390</v>
      </c>
      <c r="C2016" s="652">
        <v>67816</v>
      </c>
      <c r="D2016" s="652" t="s">
        <v>1302</v>
      </c>
      <c r="E2016" s="652">
        <v>10</v>
      </c>
      <c r="F2016" s="652" t="s">
        <v>1303</v>
      </c>
      <c r="H2016" s="10"/>
    </row>
    <row r="2017" spans="1:8" ht="15" x14ac:dyDescent="0.25">
      <c r="A2017" s="654">
        <v>48157672302</v>
      </c>
      <c r="B2017" s="655" t="s">
        <v>1390</v>
      </c>
      <c r="C2017" s="655">
        <v>80784</v>
      </c>
      <c r="D2017" s="655" t="s">
        <v>1302</v>
      </c>
      <c r="E2017" s="655">
        <v>5.6</v>
      </c>
      <c r="F2017" s="655" t="s">
        <v>1303</v>
      </c>
      <c r="H2017" s="10"/>
    </row>
    <row r="2018" spans="1:8" ht="15" x14ac:dyDescent="0.25">
      <c r="A2018" s="651">
        <v>48157672400</v>
      </c>
      <c r="B2018" s="652" t="s">
        <v>1390</v>
      </c>
      <c r="C2018" s="652">
        <v>68915</v>
      </c>
      <c r="D2018" s="652" t="s">
        <v>1302</v>
      </c>
      <c r="E2018" s="652">
        <v>11</v>
      </c>
      <c r="F2018" s="652" t="s">
        <v>1303</v>
      </c>
      <c r="H2018" s="10"/>
    </row>
    <row r="2019" spans="1:8" ht="15" x14ac:dyDescent="0.25">
      <c r="A2019" s="654">
        <v>48157672500</v>
      </c>
      <c r="B2019" s="655" t="s">
        <v>1390</v>
      </c>
      <c r="C2019" s="655">
        <v>80880</v>
      </c>
      <c r="D2019" s="655" t="s">
        <v>1302</v>
      </c>
      <c r="E2019" s="655">
        <v>13.7</v>
      </c>
      <c r="F2019" s="655" t="s">
        <v>1303</v>
      </c>
      <c r="H2019" s="10"/>
    </row>
    <row r="2020" spans="1:8" ht="15" x14ac:dyDescent="0.25">
      <c r="A2020" s="651">
        <v>48157672601</v>
      </c>
      <c r="B2020" s="652" t="s">
        <v>1390</v>
      </c>
      <c r="C2020" s="652">
        <v>52798</v>
      </c>
      <c r="D2020" s="652" t="s">
        <v>1310</v>
      </c>
      <c r="E2020" s="652">
        <v>19.899999999999999</v>
      </c>
      <c r="F2020" s="652" t="s">
        <v>1303</v>
      </c>
      <c r="H2020" s="10"/>
    </row>
    <row r="2021" spans="1:8" ht="15" x14ac:dyDescent="0.25">
      <c r="A2021" s="654">
        <v>48157672602</v>
      </c>
      <c r="B2021" s="655" t="s">
        <v>1390</v>
      </c>
      <c r="C2021" s="655">
        <v>70417</v>
      </c>
      <c r="D2021" s="655" t="s">
        <v>1302</v>
      </c>
      <c r="E2021" s="655">
        <v>7.5</v>
      </c>
      <c r="F2021" s="655" t="s">
        <v>1303</v>
      </c>
      <c r="H2021" s="10"/>
    </row>
    <row r="2022" spans="1:8" ht="15" x14ac:dyDescent="0.25">
      <c r="A2022" s="651">
        <v>48157672701</v>
      </c>
      <c r="B2022" s="652" t="s">
        <v>1390</v>
      </c>
      <c r="C2022" s="652">
        <v>74260</v>
      </c>
      <c r="D2022" s="652" t="s">
        <v>1302</v>
      </c>
      <c r="E2022" s="652">
        <v>10.8</v>
      </c>
      <c r="F2022" s="652" t="s">
        <v>1303</v>
      </c>
      <c r="H2022" s="10"/>
    </row>
    <row r="2023" spans="1:8" ht="15" x14ac:dyDescent="0.25">
      <c r="A2023" s="654">
        <v>48157672702</v>
      </c>
      <c r="B2023" s="655" t="s">
        <v>1390</v>
      </c>
      <c r="C2023" s="655">
        <v>83750</v>
      </c>
      <c r="D2023" s="655" t="s">
        <v>1306</v>
      </c>
      <c r="E2023" s="655">
        <v>12.9</v>
      </c>
      <c r="F2023" s="655" t="s">
        <v>1303</v>
      </c>
      <c r="H2023" s="10"/>
    </row>
    <row r="2024" spans="1:8" ht="15" x14ac:dyDescent="0.25">
      <c r="A2024" s="651">
        <v>48157672800</v>
      </c>
      <c r="B2024" s="652" t="s">
        <v>1390</v>
      </c>
      <c r="C2024" s="652">
        <v>88581</v>
      </c>
      <c r="D2024" s="652" t="s">
        <v>1306</v>
      </c>
      <c r="E2024" s="652">
        <v>5.8</v>
      </c>
      <c r="F2024" s="652" t="s">
        <v>1303</v>
      </c>
      <c r="H2024" s="10"/>
    </row>
    <row r="2025" spans="1:8" ht="15" x14ac:dyDescent="0.25">
      <c r="A2025" s="654">
        <v>48157672900</v>
      </c>
      <c r="B2025" s="655" t="s">
        <v>1390</v>
      </c>
      <c r="C2025" s="655">
        <v>98531</v>
      </c>
      <c r="D2025" s="655" t="s">
        <v>1306</v>
      </c>
      <c r="E2025" s="655">
        <v>5.4</v>
      </c>
      <c r="F2025" s="655" t="s">
        <v>1303</v>
      </c>
      <c r="H2025" s="10"/>
    </row>
    <row r="2026" spans="1:8" ht="15" x14ac:dyDescent="0.25">
      <c r="A2026" s="651">
        <v>48157673001</v>
      </c>
      <c r="B2026" s="652" t="s">
        <v>1390</v>
      </c>
      <c r="C2026" s="652">
        <v>134327</v>
      </c>
      <c r="D2026" s="652" t="s">
        <v>1306</v>
      </c>
      <c r="E2026" s="652">
        <v>3.7</v>
      </c>
      <c r="F2026" s="652" t="s">
        <v>1303</v>
      </c>
      <c r="H2026" s="10"/>
    </row>
    <row r="2027" spans="1:8" ht="15" x14ac:dyDescent="0.25">
      <c r="A2027" s="654">
        <v>48157673002</v>
      </c>
      <c r="B2027" s="655" t="s">
        <v>1390</v>
      </c>
      <c r="C2027" s="655">
        <v>98983</v>
      </c>
      <c r="D2027" s="655" t="s">
        <v>1306</v>
      </c>
      <c r="E2027" s="655">
        <v>14.7</v>
      </c>
      <c r="F2027" s="655" t="s">
        <v>1303</v>
      </c>
      <c r="H2027" s="10"/>
    </row>
    <row r="2028" spans="1:8" ht="15" x14ac:dyDescent="0.25">
      <c r="A2028" s="651">
        <v>48157673003</v>
      </c>
      <c r="B2028" s="652" t="s">
        <v>1390</v>
      </c>
      <c r="C2028" s="652">
        <v>159241</v>
      </c>
      <c r="D2028" s="652" t="s">
        <v>1306</v>
      </c>
      <c r="E2028" s="652">
        <v>0.8</v>
      </c>
      <c r="F2028" s="652" t="s">
        <v>1303</v>
      </c>
      <c r="H2028" s="10"/>
    </row>
    <row r="2029" spans="1:8" ht="15" x14ac:dyDescent="0.25">
      <c r="A2029" s="654">
        <v>48157673101</v>
      </c>
      <c r="B2029" s="655" t="s">
        <v>1390</v>
      </c>
      <c r="C2029" s="655">
        <v>149657</v>
      </c>
      <c r="D2029" s="655" t="s">
        <v>1306</v>
      </c>
      <c r="E2029" s="655">
        <v>3.1</v>
      </c>
      <c r="F2029" s="655" t="s">
        <v>1303</v>
      </c>
      <c r="H2029" s="10"/>
    </row>
    <row r="2030" spans="1:8" ht="15" x14ac:dyDescent="0.25">
      <c r="A2030" s="651">
        <v>48157673102</v>
      </c>
      <c r="B2030" s="652" t="s">
        <v>1390</v>
      </c>
      <c r="C2030" s="652">
        <v>120037</v>
      </c>
      <c r="D2030" s="652" t="s">
        <v>1306</v>
      </c>
      <c r="E2030" s="652">
        <v>6.9</v>
      </c>
      <c r="F2030" s="652" t="s">
        <v>1303</v>
      </c>
      <c r="H2030" s="10"/>
    </row>
    <row r="2031" spans="1:8" ht="15" x14ac:dyDescent="0.25">
      <c r="A2031" s="654">
        <v>48157673200</v>
      </c>
      <c r="B2031" s="655" t="s">
        <v>1390</v>
      </c>
      <c r="C2031" s="655">
        <v>152655</v>
      </c>
      <c r="D2031" s="655" t="s">
        <v>1306</v>
      </c>
      <c r="E2031" s="655">
        <v>3.1</v>
      </c>
      <c r="F2031" s="655" t="s">
        <v>1303</v>
      </c>
      <c r="H2031" s="10"/>
    </row>
    <row r="2032" spans="1:8" ht="15" x14ac:dyDescent="0.25">
      <c r="A2032" s="651">
        <v>48157673300</v>
      </c>
      <c r="B2032" s="652" t="s">
        <v>1390</v>
      </c>
      <c r="C2032" s="652">
        <v>142768</v>
      </c>
      <c r="D2032" s="652" t="s">
        <v>1306</v>
      </c>
      <c r="E2032" s="652">
        <v>4.8</v>
      </c>
      <c r="F2032" s="652" t="s">
        <v>1303</v>
      </c>
      <c r="H2032" s="10"/>
    </row>
    <row r="2033" spans="1:8" ht="15" x14ac:dyDescent="0.25">
      <c r="A2033" s="654">
        <v>48157673400</v>
      </c>
      <c r="B2033" s="655" t="s">
        <v>1390</v>
      </c>
      <c r="C2033" s="655">
        <v>123728</v>
      </c>
      <c r="D2033" s="655" t="s">
        <v>1306</v>
      </c>
      <c r="E2033" s="655">
        <v>3.6</v>
      </c>
      <c r="F2033" s="655" t="s">
        <v>1303</v>
      </c>
      <c r="H2033" s="10"/>
    </row>
    <row r="2034" spans="1:8" ht="15" x14ac:dyDescent="0.25">
      <c r="A2034" s="651">
        <v>48157673500</v>
      </c>
      <c r="B2034" s="652" t="s">
        <v>1390</v>
      </c>
      <c r="C2034" s="652">
        <v>109069</v>
      </c>
      <c r="D2034" s="652" t="s">
        <v>1306</v>
      </c>
      <c r="E2034" s="652">
        <v>7.3</v>
      </c>
      <c r="F2034" s="652" t="s">
        <v>1303</v>
      </c>
      <c r="H2034" s="10"/>
    </row>
    <row r="2035" spans="1:8" ht="15" x14ac:dyDescent="0.25">
      <c r="A2035" s="654">
        <v>48157673600</v>
      </c>
      <c r="B2035" s="655" t="s">
        <v>1390</v>
      </c>
      <c r="C2035" s="655">
        <v>95750</v>
      </c>
      <c r="D2035" s="655" t="s">
        <v>1306</v>
      </c>
      <c r="E2035" s="655">
        <v>6.5</v>
      </c>
      <c r="F2035" s="655" t="s">
        <v>1303</v>
      </c>
      <c r="H2035" s="10"/>
    </row>
    <row r="2036" spans="1:8" ht="15" x14ac:dyDescent="0.25">
      <c r="A2036" s="651">
        <v>48157673700</v>
      </c>
      <c r="B2036" s="652" t="s">
        <v>1390</v>
      </c>
      <c r="C2036" s="652" t="s">
        <v>1314</v>
      </c>
      <c r="D2036" s="652" t="s">
        <v>1315</v>
      </c>
      <c r="E2036" s="652">
        <v>25</v>
      </c>
      <c r="F2036" s="652" t="s">
        <v>1307</v>
      </c>
      <c r="H2036" s="10"/>
    </row>
    <row r="2037" spans="1:8" ht="15" x14ac:dyDescent="0.25">
      <c r="A2037" s="654">
        <v>48157673800</v>
      </c>
      <c r="B2037" s="655" t="s">
        <v>1390</v>
      </c>
      <c r="C2037" s="655">
        <v>113333</v>
      </c>
      <c r="D2037" s="655" t="s">
        <v>1306</v>
      </c>
      <c r="E2037" s="655">
        <v>10.8</v>
      </c>
      <c r="F2037" s="655" t="s">
        <v>1303</v>
      </c>
      <c r="H2037" s="10"/>
    </row>
    <row r="2038" spans="1:8" ht="15" x14ac:dyDescent="0.25">
      <c r="A2038" s="651">
        <v>48157673901</v>
      </c>
      <c r="B2038" s="652" t="s">
        <v>1390</v>
      </c>
      <c r="C2038" s="652">
        <v>165156</v>
      </c>
      <c r="D2038" s="652" t="s">
        <v>1306</v>
      </c>
      <c r="E2038" s="652">
        <v>1.1000000000000001</v>
      </c>
      <c r="F2038" s="652" t="s">
        <v>1303</v>
      </c>
      <c r="H2038" s="10"/>
    </row>
    <row r="2039" spans="1:8" ht="15" x14ac:dyDescent="0.25">
      <c r="A2039" s="654">
        <v>48157673902</v>
      </c>
      <c r="B2039" s="655" t="s">
        <v>1390</v>
      </c>
      <c r="C2039" s="655">
        <v>166283</v>
      </c>
      <c r="D2039" s="655" t="s">
        <v>1306</v>
      </c>
      <c r="E2039" s="655">
        <v>5.0999999999999996</v>
      </c>
      <c r="F2039" s="655" t="s">
        <v>1303</v>
      </c>
      <c r="H2039" s="10"/>
    </row>
    <row r="2040" spans="1:8" ht="15" x14ac:dyDescent="0.25">
      <c r="A2040" s="651">
        <v>48157674000</v>
      </c>
      <c r="B2040" s="652" t="s">
        <v>1390</v>
      </c>
      <c r="C2040" s="652">
        <v>88846</v>
      </c>
      <c r="D2040" s="652" t="s">
        <v>1306</v>
      </c>
      <c r="E2040" s="652">
        <v>10</v>
      </c>
      <c r="F2040" s="652" t="s">
        <v>1303</v>
      </c>
      <c r="H2040" s="10"/>
    </row>
    <row r="2041" spans="1:8" ht="15" x14ac:dyDescent="0.25">
      <c r="A2041" s="654">
        <v>48157674100</v>
      </c>
      <c r="B2041" s="655" t="s">
        <v>1390</v>
      </c>
      <c r="C2041" s="655">
        <v>111195</v>
      </c>
      <c r="D2041" s="655" t="s">
        <v>1306</v>
      </c>
      <c r="E2041" s="655">
        <v>5.6</v>
      </c>
      <c r="F2041" s="655" t="s">
        <v>1303</v>
      </c>
      <c r="H2041" s="10"/>
    </row>
    <row r="2042" spans="1:8" ht="15" x14ac:dyDescent="0.25">
      <c r="A2042" s="651">
        <v>48157674200</v>
      </c>
      <c r="B2042" s="652" t="s">
        <v>1390</v>
      </c>
      <c r="C2042" s="652">
        <v>216518</v>
      </c>
      <c r="D2042" s="652" t="s">
        <v>1306</v>
      </c>
      <c r="E2042" s="652">
        <v>0.4</v>
      </c>
      <c r="F2042" s="652" t="s">
        <v>1303</v>
      </c>
      <c r="H2042" s="10"/>
    </row>
    <row r="2043" spans="1:8" ht="15" x14ac:dyDescent="0.25">
      <c r="A2043" s="654">
        <v>48157674300</v>
      </c>
      <c r="B2043" s="655" t="s">
        <v>1390</v>
      </c>
      <c r="C2043" s="655">
        <v>138355</v>
      </c>
      <c r="D2043" s="655" t="s">
        <v>1306</v>
      </c>
      <c r="E2043" s="655">
        <v>4.8</v>
      </c>
      <c r="F2043" s="655" t="s">
        <v>1303</v>
      </c>
      <c r="H2043" s="10"/>
    </row>
    <row r="2044" spans="1:8" ht="15" x14ac:dyDescent="0.25">
      <c r="A2044" s="651">
        <v>48157674400</v>
      </c>
      <c r="B2044" s="652" t="s">
        <v>1390</v>
      </c>
      <c r="C2044" s="652">
        <v>171500</v>
      </c>
      <c r="D2044" s="652" t="s">
        <v>1306</v>
      </c>
      <c r="E2044" s="652">
        <v>5.4</v>
      </c>
      <c r="F2044" s="652" t="s">
        <v>1303</v>
      </c>
      <c r="H2044" s="10"/>
    </row>
    <row r="2045" spans="1:8" ht="15" x14ac:dyDescent="0.25">
      <c r="A2045" s="654">
        <v>48157674501</v>
      </c>
      <c r="B2045" s="655" t="s">
        <v>1390</v>
      </c>
      <c r="C2045" s="655">
        <v>119482</v>
      </c>
      <c r="D2045" s="655" t="s">
        <v>1306</v>
      </c>
      <c r="E2045" s="655">
        <v>1.5</v>
      </c>
      <c r="F2045" s="655" t="s">
        <v>1303</v>
      </c>
      <c r="H2045" s="10"/>
    </row>
    <row r="2046" spans="1:8" ht="15" x14ac:dyDescent="0.25">
      <c r="A2046" s="651">
        <v>48157674502</v>
      </c>
      <c r="B2046" s="652" t="s">
        <v>1390</v>
      </c>
      <c r="C2046" s="652">
        <v>126157</v>
      </c>
      <c r="D2046" s="652" t="s">
        <v>1306</v>
      </c>
      <c r="E2046" s="652">
        <v>8</v>
      </c>
      <c r="F2046" s="652" t="s">
        <v>1303</v>
      </c>
      <c r="H2046" s="10"/>
    </row>
    <row r="2047" spans="1:8" ht="15" x14ac:dyDescent="0.25">
      <c r="A2047" s="654">
        <v>48157674601</v>
      </c>
      <c r="B2047" s="655" t="s">
        <v>1390</v>
      </c>
      <c r="C2047" s="655">
        <v>137955</v>
      </c>
      <c r="D2047" s="655" t="s">
        <v>1306</v>
      </c>
      <c r="E2047" s="655">
        <v>2.4</v>
      </c>
      <c r="F2047" s="655" t="s">
        <v>1303</v>
      </c>
      <c r="H2047" s="10"/>
    </row>
    <row r="2048" spans="1:8" ht="15" x14ac:dyDescent="0.25">
      <c r="A2048" s="651">
        <v>48157674602</v>
      </c>
      <c r="B2048" s="652" t="s">
        <v>1390</v>
      </c>
      <c r="C2048" s="652">
        <v>141315</v>
      </c>
      <c r="D2048" s="652" t="s">
        <v>1306</v>
      </c>
      <c r="E2048" s="652">
        <v>1.1000000000000001</v>
      </c>
      <c r="F2048" s="652" t="s">
        <v>1303</v>
      </c>
      <c r="H2048" s="10"/>
    </row>
    <row r="2049" spans="1:8" ht="15" x14ac:dyDescent="0.25">
      <c r="A2049" s="654">
        <v>48157674603</v>
      </c>
      <c r="B2049" s="655" t="s">
        <v>1390</v>
      </c>
      <c r="C2049" s="655">
        <v>84876</v>
      </c>
      <c r="D2049" s="655" t="s">
        <v>1306</v>
      </c>
      <c r="E2049" s="655">
        <v>6.9</v>
      </c>
      <c r="F2049" s="655" t="s">
        <v>1303</v>
      </c>
      <c r="H2049" s="10"/>
    </row>
    <row r="2050" spans="1:8" ht="15" x14ac:dyDescent="0.25">
      <c r="A2050" s="651">
        <v>48157674604</v>
      </c>
      <c r="B2050" s="652" t="s">
        <v>1390</v>
      </c>
      <c r="C2050" s="652">
        <v>129773</v>
      </c>
      <c r="D2050" s="652" t="s">
        <v>1306</v>
      </c>
      <c r="E2050" s="652">
        <v>1.2</v>
      </c>
      <c r="F2050" s="652" t="s">
        <v>1303</v>
      </c>
      <c r="H2050" s="10"/>
    </row>
    <row r="2051" spans="1:8" ht="15" x14ac:dyDescent="0.25">
      <c r="A2051" s="654">
        <v>48157674700</v>
      </c>
      <c r="B2051" s="655" t="s">
        <v>1390</v>
      </c>
      <c r="C2051" s="655">
        <v>88696</v>
      </c>
      <c r="D2051" s="655" t="s">
        <v>1306</v>
      </c>
      <c r="E2051" s="655">
        <v>9.1999999999999993</v>
      </c>
      <c r="F2051" s="655" t="s">
        <v>1303</v>
      </c>
      <c r="H2051" s="10"/>
    </row>
    <row r="2052" spans="1:8" ht="15" x14ac:dyDescent="0.25">
      <c r="A2052" s="651">
        <v>48157674800</v>
      </c>
      <c r="B2052" s="652" t="s">
        <v>1390</v>
      </c>
      <c r="C2052" s="652">
        <v>37849</v>
      </c>
      <c r="D2052" s="652" t="s">
        <v>1309</v>
      </c>
      <c r="E2052" s="652">
        <v>24.5</v>
      </c>
      <c r="F2052" s="652" t="s">
        <v>1307</v>
      </c>
      <c r="H2052" s="10"/>
    </row>
    <row r="2053" spans="1:8" ht="15" x14ac:dyDescent="0.25">
      <c r="A2053" s="654">
        <v>48157674900</v>
      </c>
      <c r="B2053" s="655" t="s">
        <v>1390</v>
      </c>
      <c r="C2053" s="655">
        <v>35017</v>
      </c>
      <c r="D2053" s="655" t="s">
        <v>1309</v>
      </c>
      <c r="E2053" s="655">
        <v>33.200000000000003</v>
      </c>
      <c r="F2053" s="655" t="s">
        <v>1307</v>
      </c>
      <c r="H2053" s="10"/>
    </row>
    <row r="2054" spans="1:8" ht="15" x14ac:dyDescent="0.25">
      <c r="A2054" s="651">
        <v>48157675000</v>
      </c>
      <c r="B2054" s="652" t="s">
        <v>1390</v>
      </c>
      <c r="C2054" s="652">
        <v>38712</v>
      </c>
      <c r="D2054" s="652" t="s">
        <v>1309</v>
      </c>
      <c r="E2054" s="652">
        <v>23.3</v>
      </c>
      <c r="F2054" s="652" t="s">
        <v>1307</v>
      </c>
      <c r="H2054" s="10"/>
    </row>
    <row r="2055" spans="1:8" ht="15" x14ac:dyDescent="0.25">
      <c r="A2055" s="654">
        <v>48157675100</v>
      </c>
      <c r="B2055" s="655" t="s">
        <v>1390</v>
      </c>
      <c r="C2055" s="655">
        <v>55053</v>
      </c>
      <c r="D2055" s="655" t="s">
        <v>1310</v>
      </c>
      <c r="E2055" s="655">
        <v>11.9</v>
      </c>
      <c r="F2055" s="655" t="s">
        <v>1303</v>
      </c>
      <c r="H2055" s="10"/>
    </row>
    <row r="2056" spans="1:8" ht="15" x14ac:dyDescent="0.25">
      <c r="A2056" s="651">
        <v>48157675200</v>
      </c>
      <c r="B2056" s="652" t="s">
        <v>1390</v>
      </c>
      <c r="C2056" s="652">
        <v>43374</v>
      </c>
      <c r="D2056" s="652" t="s">
        <v>1310</v>
      </c>
      <c r="E2056" s="652">
        <v>24.7</v>
      </c>
      <c r="F2056" s="652" t="s">
        <v>1307</v>
      </c>
      <c r="H2056" s="10"/>
    </row>
    <row r="2057" spans="1:8" ht="15" x14ac:dyDescent="0.25">
      <c r="A2057" s="654">
        <v>48157675300</v>
      </c>
      <c r="B2057" s="655" t="s">
        <v>1390</v>
      </c>
      <c r="C2057" s="655">
        <v>44896</v>
      </c>
      <c r="D2057" s="655" t="s">
        <v>1310</v>
      </c>
      <c r="E2057" s="655">
        <v>17.399999999999999</v>
      </c>
      <c r="F2057" s="655" t="s">
        <v>1303</v>
      </c>
      <c r="H2057" s="10"/>
    </row>
    <row r="2058" spans="1:8" ht="15" x14ac:dyDescent="0.25">
      <c r="A2058" s="651">
        <v>48157675400</v>
      </c>
      <c r="B2058" s="652" t="s">
        <v>1390</v>
      </c>
      <c r="C2058" s="652">
        <v>57090</v>
      </c>
      <c r="D2058" s="652" t="s">
        <v>1310</v>
      </c>
      <c r="E2058" s="652">
        <v>16.600000000000001</v>
      </c>
      <c r="F2058" s="652" t="s">
        <v>1303</v>
      </c>
      <c r="H2058" s="10"/>
    </row>
    <row r="2059" spans="1:8" ht="15" x14ac:dyDescent="0.25">
      <c r="A2059" s="654">
        <v>48157675500</v>
      </c>
      <c r="B2059" s="655" t="s">
        <v>1390</v>
      </c>
      <c r="C2059" s="655">
        <v>85238</v>
      </c>
      <c r="D2059" s="655" t="s">
        <v>1306</v>
      </c>
      <c r="E2059" s="655">
        <v>4.7</v>
      </c>
      <c r="F2059" s="655" t="s">
        <v>1303</v>
      </c>
      <c r="H2059" s="10"/>
    </row>
    <row r="2060" spans="1:8" ht="15" x14ac:dyDescent="0.25">
      <c r="A2060" s="651">
        <v>48157675600</v>
      </c>
      <c r="B2060" s="652" t="s">
        <v>1390</v>
      </c>
      <c r="C2060" s="652">
        <v>80398</v>
      </c>
      <c r="D2060" s="652" t="s">
        <v>1302</v>
      </c>
      <c r="E2060" s="652">
        <v>2.5</v>
      </c>
      <c r="F2060" s="652" t="s">
        <v>1303</v>
      </c>
      <c r="H2060" s="10"/>
    </row>
    <row r="2061" spans="1:8" ht="15" x14ac:dyDescent="0.25">
      <c r="A2061" s="654">
        <v>48157675700</v>
      </c>
      <c r="B2061" s="655" t="s">
        <v>1390</v>
      </c>
      <c r="C2061" s="655">
        <v>64059</v>
      </c>
      <c r="D2061" s="655" t="s">
        <v>1302</v>
      </c>
      <c r="E2061" s="655">
        <v>13.2</v>
      </c>
      <c r="F2061" s="655" t="s">
        <v>1303</v>
      </c>
      <c r="H2061" s="10"/>
    </row>
    <row r="2062" spans="1:8" ht="15" x14ac:dyDescent="0.25">
      <c r="A2062" s="651">
        <v>48157675800</v>
      </c>
      <c r="B2062" s="652" t="s">
        <v>1390</v>
      </c>
      <c r="C2062" s="652">
        <v>46438</v>
      </c>
      <c r="D2062" s="652" t="s">
        <v>1310</v>
      </c>
      <c r="E2062" s="652">
        <v>24.3</v>
      </c>
      <c r="F2062" s="652" t="s">
        <v>1307</v>
      </c>
      <c r="H2062" s="10"/>
    </row>
    <row r="2063" spans="1:8" ht="15" x14ac:dyDescent="0.25">
      <c r="A2063" s="654">
        <v>48159950100</v>
      </c>
      <c r="B2063" s="655" t="s">
        <v>1391</v>
      </c>
      <c r="C2063" s="655">
        <v>71574</v>
      </c>
      <c r="D2063" s="655" t="s">
        <v>1306</v>
      </c>
      <c r="E2063" s="655">
        <v>5.3</v>
      </c>
      <c r="F2063" s="655" t="s">
        <v>1303</v>
      </c>
      <c r="H2063" s="10"/>
    </row>
    <row r="2064" spans="1:8" ht="15" x14ac:dyDescent="0.25">
      <c r="A2064" s="651">
        <v>48159950200</v>
      </c>
      <c r="B2064" s="652" t="s">
        <v>1391</v>
      </c>
      <c r="C2064" s="652">
        <v>37234</v>
      </c>
      <c r="D2064" s="652" t="s">
        <v>1309</v>
      </c>
      <c r="E2064" s="652">
        <v>14.7</v>
      </c>
      <c r="F2064" s="652" t="s">
        <v>1303</v>
      </c>
      <c r="H2064" s="10"/>
    </row>
    <row r="2065" spans="1:8" ht="15" x14ac:dyDescent="0.25">
      <c r="A2065" s="654">
        <v>48159950300</v>
      </c>
      <c r="B2065" s="655" t="s">
        <v>1391</v>
      </c>
      <c r="C2065" s="655">
        <v>48333</v>
      </c>
      <c r="D2065" s="655" t="s">
        <v>1302</v>
      </c>
      <c r="E2065" s="655">
        <v>8.9</v>
      </c>
      <c r="F2065" s="655" t="s">
        <v>1303</v>
      </c>
      <c r="H2065" s="10"/>
    </row>
    <row r="2066" spans="1:8" ht="15" x14ac:dyDescent="0.25">
      <c r="A2066" s="651">
        <v>48161000100</v>
      </c>
      <c r="B2066" s="652" t="s">
        <v>1392</v>
      </c>
      <c r="C2066" s="652">
        <v>58023</v>
      </c>
      <c r="D2066" s="652" t="s">
        <v>1302</v>
      </c>
      <c r="E2066" s="652">
        <v>15.2</v>
      </c>
      <c r="F2066" s="652" t="s">
        <v>1303</v>
      </c>
      <c r="H2066" s="10"/>
    </row>
    <row r="2067" spans="1:8" ht="15" x14ac:dyDescent="0.25">
      <c r="A2067" s="654">
        <v>48161000200</v>
      </c>
      <c r="B2067" s="655" t="s">
        <v>1392</v>
      </c>
      <c r="C2067" s="655">
        <v>48884</v>
      </c>
      <c r="D2067" s="655" t="s">
        <v>1302</v>
      </c>
      <c r="E2067" s="655">
        <v>11.4</v>
      </c>
      <c r="F2067" s="655" t="s">
        <v>1303</v>
      </c>
      <c r="H2067" s="10"/>
    </row>
    <row r="2068" spans="1:8" ht="15" x14ac:dyDescent="0.25">
      <c r="A2068" s="651">
        <v>48161000300</v>
      </c>
      <c r="B2068" s="652" t="s">
        <v>1392</v>
      </c>
      <c r="C2068" s="652">
        <v>45208</v>
      </c>
      <c r="D2068" s="652" t="s">
        <v>1310</v>
      </c>
      <c r="E2068" s="652">
        <v>26.6</v>
      </c>
      <c r="F2068" s="652" t="s">
        <v>1307</v>
      </c>
      <c r="H2068" s="10"/>
    </row>
    <row r="2069" spans="1:8" ht="15" x14ac:dyDescent="0.25">
      <c r="A2069" s="654">
        <v>48161000400</v>
      </c>
      <c r="B2069" s="655" t="s">
        <v>1392</v>
      </c>
      <c r="C2069" s="655">
        <v>38278</v>
      </c>
      <c r="D2069" s="655" t="s">
        <v>1309</v>
      </c>
      <c r="E2069" s="655">
        <v>15.1</v>
      </c>
      <c r="F2069" s="655" t="s">
        <v>1303</v>
      </c>
      <c r="H2069" s="10"/>
    </row>
    <row r="2070" spans="1:8" ht="15" x14ac:dyDescent="0.25">
      <c r="A2070" s="651">
        <v>48161000600</v>
      </c>
      <c r="B2070" s="652" t="s">
        <v>1392</v>
      </c>
      <c r="C2070" s="652">
        <v>53523</v>
      </c>
      <c r="D2070" s="652" t="s">
        <v>1302</v>
      </c>
      <c r="E2070" s="652">
        <v>10.8</v>
      </c>
      <c r="F2070" s="652" t="s">
        <v>1303</v>
      </c>
      <c r="H2070" s="10"/>
    </row>
    <row r="2071" spans="1:8" ht="15" x14ac:dyDescent="0.25">
      <c r="A2071" s="654">
        <v>48161000700</v>
      </c>
      <c r="B2071" s="655" t="s">
        <v>1392</v>
      </c>
      <c r="C2071" s="655">
        <v>53621</v>
      </c>
      <c r="D2071" s="655" t="s">
        <v>1302</v>
      </c>
      <c r="E2071" s="655">
        <v>26.7</v>
      </c>
      <c r="F2071" s="655" t="s">
        <v>1307</v>
      </c>
      <c r="H2071" s="10"/>
    </row>
    <row r="2072" spans="1:8" ht="15" x14ac:dyDescent="0.25">
      <c r="A2072" s="651">
        <v>48161000900</v>
      </c>
      <c r="B2072" s="652" t="s">
        <v>1392</v>
      </c>
      <c r="C2072" s="652">
        <v>30900</v>
      </c>
      <c r="D2072" s="652" t="s">
        <v>1309</v>
      </c>
      <c r="E2072" s="652">
        <v>18.600000000000001</v>
      </c>
      <c r="F2072" s="652" t="s">
        <v>1303</v>
      </c>
      <c r="H2072" s="10"/>
    </row>
    <row r="2073" spans="1:8" ht="15" x14ac:dyDescent="0.25">
      <c r="A2073" s="654">
        <v>48163950100</v>
      </c>
      <c r="B2073" s="655" t="s">
        <v>1393</v>
      </c>
      <c r="C2073" s="655">
        <v>43854</v>
      </c>
      <c r="D2073" s="655" t="s">
        <v>1310</v>
      </c>
      <c r="E2073" s="655">
        <v>21.1</v>
      </c>
      <c r="F2073" s="655" t="s">
        <v>1307</v>
      </c>
      <c r="H2073" s="10"/>
    </row>
    <row r="2074" spans="1:8" ht="15" x14ac:dyDescent="0.25">
      <c r="A2074" s="651">
        <v>48163950200</v>
      </c>
      <c r="B2074" s="652" t="s">
        <v>1393</v>
      </c>
      <c r="C2074" s="652">
        <v>33024</v>
      </c>
      <c r="D2074" s="652" t="s">
        <v>1309</v>
      </c>
      <c r="E2074" s="652">
        <v>19</v>
      </c>
      <c r="F2074" s="652" t="s">
        <v>1303</v>
      </c>
      <c r="H2074" s="10"/>
    </row>
    <row r="2075" spans="1:8" ht="15" x14ac:dyDescent="0.25">
      <c r="A2075" s="654">
        <v>48163950300</v>
      </c>
      <c r="B2075" s="655" t="s">
        <v>1393</v>
      </c>
      <c r="C2075" s="655">
        <v>46193</v>
      </c>
      <c r="D2075" s="655" t="s">
        <v>1310</v>
      </c>
      <c r="E2075" s="655">
        <v>20.8</v>
      </c>
      <c r="F2075" s="655" t="s">
        <v>1307</v>
      </c>
      <c r="H2075" s="10"/>
    </row>
    <row r="2076" spans="1:8" ht="15" x14ac:dyDescent="0.25">
      <c r="A2076" s="651">
        <v>48165950100</v>
      </c>
      <c r="B2076" s="652" t="s">
        <v>1394</v>
      </c>
      <c r="C2076" s="652">
        <v>60366</v>
      </c>
      <c r="D2076" s="652" t="s">
        <v>1302</v>
      </c>
      <c r="E2076" s="652">
        <v>15.7</v>
      </c>
      <c r="F2076" s="652" t="s">
        <v>1303</v>
      </c>
      <c r="H2076" s="10"/>
    </row>
    <row r="2077" spans="1:8" ht="15" x14ac:dyDescent="0.25">
      <c r="A2077" s="654">
        <v>48165950200</v>
      </c>
      <c r="B2077" s="655" t="s">
        <v>1394</v>
      </c>
      <c r="C2077" s="655">
        <v>61015</v>
      </c>
      <c r="D2077" s="655" t="s">
        <v>1302</v>
      </c>
      <c r="E2077" s="655">
        <v>17</v>
      </c>
      <c r="F2077" s="655" t="s">
        <v>1303</v>
      </c>
      <c r="H2077" s="10"/>
    </row>
    <row r="2078" spans="1:8" ht="15" x14ac:dyDescent="0.25">
      <c r="A2078" s="651">
        <v>48165950300</v>
      </c>
      <c r="B2078" s="652" t="s">
        <v>1394</v>
      </c>
      <c r="C2078" s="652">
        <v>53606</v>
      </c>
      <c r="D2078" s="652" t="s">
        <v>1310</v>
      </c>
      <c r="E2078" s="652">
        <v>8.9</v>
      </c>
      <c r="F2078" s="652" t="s">
        <v>1303</v>
      </c>
      <c r="H2078" s="10"/>
    </row>
    <row r="2079" spans="1:8" ht="15" x14ac:dyDescent="0.25">
      <c r="A2079" s="654">
        <v>48167720100</v>
      </c>
      <c r="B2079" s="655" t="s">
        <v>1395</v>
      </c>
      <c r="C2079" s="655">
        <v>94904</v>
      </c>
      <c r="D2079" s="655" t="s">
        <v>1306</v>
      </c>
      <c r="E2079" s="655">
        <v>9.3000000000000007</v>
      </c>
      <c r="F2079" s="655" t="s">
        <v>1303</v>
      </c>
      <c r="H2079" s="10"/>
    </row>
    <row r="2080" spans="1:8" ht="15" x14ac:dyDescent="0.25">
      <c r="A2080" s="651">
        <v>48167720200</v>
      </c>
      <c r="B2080" s="652" t="s">
        <v>1395</v>
      </c>
      <c r="C2080" s="652">
        <v>110625</v>
      </c>
      <c r="D2080" s="652" t="s">
        <v>1306</v>
      </c>
      <c r="E2080" s="652">
        <v>4.7</v>
      </c>
      <c r="F2080" s="652" t="s">
        <v>1303</v>
      </c>
      <c r="H2080" s="10"/>
    </row>
    <row r="2081" spans="1:8" ht="15" x14ac:dyDescent="0.25">
      <c r="A2081" s="654">
        <v>48167720301</v>
      </c>
      <c r="B2081" s="655" t="s">
        <v>1395</v>
      </c>
      <c r="C2081" s="655">
        <v>97679</v>
      </c>
      <c r="D2081" s="655" t="s">
        <v>1306</v>
      </c>
      <c r="E2081" s="655">
        <v>8.3000000000000007</v>
      </c>
      <c r="F2081" s="655" t="s">
        <v>1303</v>
      </c>
      <c r="H2081" s="10"/>
    </row>
    <row r="2082" spans="1:8" ht="15" x14ac:dyDescent="0.25">
      <c r="A2082" s="651">
        <v>48167720302</v>
      </c>
      <c r="B2082" s="652" t="s">
        <v>1395</v>
      </c>
      <c r="C2082" s="652">
        <v>126094</v>
      </c>
      <c r="D2082" s="652" t="s">
        <v>1306</v>
      </c>
      <c r="E2082" s="652">
        <v>2.6</v>
      </c>
      <c r="F2082" s="652" t="s">
        <v>1303</v>
      </c>
      <c r="H2082" s="10"/>
    </row>
    <row r="2083" spans="1:8" ht="15" x14ac:dyDescent="0.25">
      <c r="A2083" s="654">
        <v>48167720400</v>
      </c>
      <c r="B2083" s="655" t="s">
        <v>1395</v>
      </c>
      <c r="C2083" s="655">
        <v>190250</v>
      </c>
      <c r="D2083" s="655" t="s">
        <v>1306</v>
      </c>
      <c r="E2083" s="655">
        <v>2.6</v>
      </c>
      <c r="F2083" s="655" t="s">
        <v>1303</v>
      </c>
      <c r="H2083" s="10"/>
    </row>
    <row r="2084" spans="1:8" ht="15" x14ac:dyDescent="0.25">
      <c r="A2084" s="651">
        <v>48167720501</v>
      </c>
      <c r="B2084" s="652" t="s">
        <v>1395</v>
      </c>
      <c r="C2084" s="652">
        <v>108867</v>
      </c>
      <c r="D2084" s="652" t="s">
        <v>1306</v>
      </c>
      <c r="E2084" s="652">
        <v>11.5</v>
      </c>
      <c r="F2084" s="652" t="s">
        <v>1303</v>
      </c>
      <c r="H2084" s="10"/>
    </row>
    <row r="2085" spans="1:8" ht="15" x14ac:dyDescent="0.25">
      <c r="A2085" s="654">
        <v>48167720502</v>
      </c>
      <c r="B2085" s="655" t="s">
        <v>1395</v>
      </c>
      <c r="C2085" s="655">
        <v>102193</v>
      </c>
      <c r="D2085" s="655" t="s">
        <v>1306</v>
      </c>
      <c r="E2085" s="655">
        <v>8.6</v>
      </c>
      <c r="F2085" s="655" t="s">
        <v>1303</v>
      </c>
      <c r="H2085" s="10"/>
    </row>
    <row r="2086" spans="1:8" ht="15" x14ac:dyDescent="0.25">
      <c r="A2086" s="651">
        <v>48167720503</v>
      </c>
      <c r="B2086" s="652" t="s">
        <v>1395</v>
      </c>
      <c r="C2086" s="652">
        <v>123659</v>
      </c>
      <c r="D2086" s="652" t="s">
        <v>1306</v>
      </c>
      <c r="E2086" s="652">
        <v>2.4</v>
      </c>
      <c r="F2086" s="652" t="s">
        <v>1303</v>
      </c>
      <c r="H2086" s="10"/>
    </row>
    <row r="2087" spans="1:8" ht="15" x14ac:dyDescent="0.25">
      <c r="A2087" s="654">
        <v>48167720600</v>
      </c>
      <c r="B2087" s="655" t="s">
        <v>1395</v>
      </c>
      <c r="C2087" s="655">
        <v>109331</v>
      </c>
      <c r="D2087" s="655" t="s">
        <v>1306</v>
      </c>
      <c r="E2087" s="655">
        <v>0.6</v>
      </c>
      <c r="F2087" s="655" t="s">
        <v>1303</v>
      </c>
      <c r="H2087" s="10"/>
    </row>
    <row r="2088" spans="1:8" ht="15" x14ac:dyDescent="0.25">
      <c r="A2088" s="651">
        <v>48167720700</v>
      </c>
      <c r="B2088" s="652" t="s">
        <v>1395</v>
      </c>
      <c r="C2088" s="652">
        <v>87324</v>
      </c>
      <c r="D2088" s="652" t="s">
        <v>1306</v>
      </c>
      <c r="E2088" s="652">
        <v>5.4</v>
      </c>
      <c r="F2088" s="652" t="s">
        <v>1303</v>
      </c>
      <c r="H2088" s="10"/>
    </row>
    <row r="2089" spans="1:8" ht="15" x14ac:dyDescent="0.25">
      <c r="A2089" s="654">
        <v>48167720800</v>
      </c>
      <c r="B2089" s="655" t="s">
        <v>1395</v>
      </c>
      <c r="C2089" s="655">
        <v>76339</v>
      </c>
      <c r="D2089" s="655" t="s">
        <v>1302</v>
      </c>
      <c r="E2089" s="655">
        <v>11.5</v>
      </c>
      <c r="F2089" s="655" t="s">
        <v>1303</v>
      </c>
      <c r="H2089" s="10"/>
    </row>
    <row r="2090" spans="1:8" ht="15" x14ac:dyDescent="0.25">
      <c r="A2090" s="651">
        <v>48167720900</v>
      </c>
      <c r="B2090" s="652" t="s">
        <v>1395</v>
      </c>
      <c r="C2090" s="652">
        <v>50037</v>
      </c>
      <c r="D2090" s="652" t="s">
        <v>1310</v>
      </c>
      <c r="E2090" s="652">
        <v>18</v>
      </c>
      <c r="F2090" s="652" t="s">
        <v>1303</v>
      </c>
      <c r="H2090" s="10"/>
    </row>
    <row r="2091" spans="1:8" ht="15" x14ac:dyDescent="0.25">
      <c r="A2091" s="654">
        <v>48167721000</v>
      </c>
      <c r="B2091" s="655" t="s">
        <v>1395</v>
      </c>
      <c r="C2091" s="655">
        <v>68289</v>
      </c>
      <c r="D2091" s="655" t="s">
        <v>1302</v>
      </c>
      <c r="E2091" s="655">
        <v>11.7</v>
      </c>
      <c r="F2091" s="655" t="s">
        <v>1303</v>
      </c>
      <c r="H2091" s="10"/>
    </row>
    <row r="2092" spans="1:8" ht="15" x14ac:dyDescent="0.25">
      <c r="A2092" s="651">
        <v>48167721100</v>
      </c>
      <c r="B2092" s="652" t="s">
        <v>1395</v>
      </c>
      <c r="C2092" s="652">
        <v>63105</v>
      </c>
      <c r="D2092" s="652" t="s">
        <v>1302</v>
      </c>
      <c r="E2092" s="652">
        <v>19</v>
      </c>
      <c r="F2092" s="652" t="s">
        <v>1303</v>
      </c>
      <c r="H2092" s="10"/>
    </row>
    <row r="2093" spans="1:8" ht="15" x14ac:dyDescent="0.25">
      <c r="A2093" s="654">
        <v>48167721201</v>
      </c>
      <c r="B2093" s="655" t="s">
        <v>1395</v>
      </c>
      <c r="C2093" s="655">
        <v>108109</v>
      </c>
      <c r="D2093" s="655" t="s">
        <v>1306</v>
      </c>
      <c r="E2093" s="655">
        <v>11.7</v>
      </c>
      <c r="F2093" s="655" t="s">
        <v>1303</v>
      </c>
      <c r="H2093" s="10"/>
    </row>
    <row r="2094" spans="1:8" ht="15" x14ac:dyDescent="0.25">
      <c r="A2094" s="651">
        <v>48167721202</v>
      </c>
      <c r="B2094" s="652" t="s">
        <v>1395</v>
      </c>
      <c r="C2094" s="652">
        <v>116908</v>
      </c>
      <c r="D2094" s="652" t="s">
        <v>1306</v>
      </c>
      <c r="E2094" s="652">
        <v>4.9000000000000004</v>
      </c>
      <c r="F2094" s="652" t="s">
        <v>1303</v>
      </c>
      <c r="H2094" s="10"/>
    </row>
    <row r="2095" spans="1:8" ht="15" x14ac:dyDescent="0.25">
      <c r="A2095" s="654">
        <v>48167721300</v>
      </c>
      <c r="B2095" s="655" t="s">
        <v>1395</v>
      </c>
      <c r="C2095" s="655">
        <v>66297</v>
      </c>
      <c r="D2095" s="655" t="s">
        <v>1302</v>
      </c>
      <c r="E2095" s="655">
        <v>12.1</v>
      </c>
      <c r="F2095" s="655" t="s">
        <v>1303</v>
      </c>
      <c r="H2095" s="10"/>
    </row>
    <row r="2096" spans="1:8" ht="15" x14ac:dyDescent="0.25">
      <c r="A2096" s="651">
        <v>48167721400</v>
      </c>
      <c r="B2096" s="652" t="s">
        <v>1395</v>
      </c>
      <c r="C2096" s="652">
        <v>100957</v>
      </c>
      <c r="D2096" s="652" t="s">
        <v>1306</v>
      </c>
      <c r="E2096" s="652">
        <v>5.0999999999999996</v>
      </c>
      <c r="F2096" s="652" t="s">
        <v>1303</v>
      </c>
      <c r="H2096" s="10"/>
    </row>
    <row r="2097" spans="1:8" ht="15" x14ac:dyDescent="0.25">
      <c r="A2097" s="654">
        <v>48167721500</v>
      </c>
      <c r="B2097" s="655" t="s">
        <v>1395</v>
      </c>
      <c r="C2097" s="655">
        <v>83305</v>
      </c>
      <c r="D2097" s="655" t="s">
        <v>1302</v>
      </c>
      <c r="E2097" s="655">
        <v>3.7</v>
      </c>
      <c r="F2097" s="655" t="s">
        <v>1303</v>
      </c>
      <c r="H2097" s="10"/>
    </row>
    <row r="2098" spans="1:8" ht="15" x14ac:dyDescent="0.25">
      <c r="A2098" s="651">
        <v>48167721600</v>
      </c>
      <c r="B2098" s="652" t="s">
        <v>1395</v>
      </c>
      <c r="C2098" s="652">
        <v>58409</v>
      </c>
      <c r="D2098" s="652" t="s">
        <v>1310</v>
      </c>
      <c r="E2098" s="652">
        <v>17.7</v>
      </c>
      <c r="F2098" s="652" t="s">
        <v>1303</v>
      </c>
      <c r="H2098" s="10"/>
    </row>
    <row r="2099" spans="1:8" ht="15" x14ac:dyDescent="0.25">
      <c r="A2099" s="654">
        <v>48167721700</v>
      </c>
      <c r="B2099" s="655" t="s">
        <v>1395</v>
      </c>
      <c r="C2099" s="655">
        <v>39924</v>
      </c>
      <c r="D2099" s="655" t="s">
        <v>1309</v>
      </c>
      <c r="E2099" s="655">
        <v>23.5</v>
      </c>
      <c r="F2099" s="655" t="s">
        <v>1307</v>
      </c>
      <c r="H2099" s="10"/>
    </row>
    <row r="2100" spans="1:8" ht="15" x14ac:dyDescent="0.25">
      <c r="A2100" s="651">
        <v>48167721800</v>
      </c>
      <c r="B2100" s="652" t="s">
        <v>1395</v>
      </c>
      <c r="C2100" s="652">
        <v>42794</v>
      </c>
      <c r="D2100" s="652" t="s">
        <v>1310</v>
      </c>
      <c r="E2100" s="652">
        <v>27.5</v>
      </c>
      <c r="F2100" s="652" t="s">
        <v>1307</v>
      </c>
      <c r="H2100" s="10"/>
    </row>
    <row r="2101" spans="1:8" ht="15" x14ac:dyDescent="0.25">
      <c r="A2101" s="654">
        <v>48167721900</v>
      </c>
      <c r="B2101" s="655" t="s">
        <v>1395</v>
      </c>
      <c r="C2101" s="655">
        <v>43559</v>
      </c>
      <c r="D2101" s="655" t="s">
        <v>1310</v>
      </c>
      <c r="E2101" s="655">
        <v>31.9</v>
      </c>
      <c r="F2101" s="655" t="s">
        <v>1307</v>
      </c>
      <c r="H2101" s="10"/>
    </row>
    <row r="2102" spans="1:8" ht="15" x14ac:dyDescent="0.25">
      <c r="A2102" s="651">
        <v>48167722001</v>
      </c>
      <c r="B2102" s="652" t="s">
        <v>1395</v>
      </c>
      <c r="C2102" s="652">
        <v>75922</v>
      </c>
      <c r="D2102" s="652" t="s">
        <v>1302</v>
      </c>
      <c r="E2102" s="652">
        <v>8.9</v>
      </c>
      <c r="F2102" s="652" t="s">
        <v>1303</v>
      </c>
      <c r="H2102" s="10"/>
    </row>
    <row r="2103" spans="1:8" ht="15" x14ac:dyDescent="0.25">
      <c r="A2103" s="654">
        <v>48167722002</v>
      </c>
      <c r="B2103" s="655" t="s">
        <v>1395</v>
      </c>
      <c r="C2103" s="655">
        <v>52702</v>
      </c>
      <c r="D2103" s="655" t="s">
        <v>1310</v>
      </c>
      <c r="E2103" s="655">
        <v>11.1</v>
      </c>
      <c r="F2103" s="655" t="s">
        <v>1303</v>
      </c>
      <c r="H2103" s="10"/>
    </row>
    <row r="2104" spans="1:8" ht="15" x14ac:dyDescent="0.25">
      <c r="A2104" s="651">
        <v>48167722100</v>
      </c>
      <c r="B2104" s="652" t="s">
        <v>1395</v>
      </c>
      <c r="C2104" s="652">
        <v>64398</v>
      </c>
      <c r="D2104" s="652" t="s">
        <v>1302</v>
      </c>
      <c r="E2104" s="652">
        <v>12.9</v>
      </c>
      <c r="F2104" s="652" t="s">
        <v>1303</v>
      </c>
      <c r="H2104" s="10"/>
    </row>
    <row r="2105" spans="1:8" ht="15" x14ac:dyDescent="0.25">
      <c r="A2105" s="654">
        <v>48167722200</v>
      </c>
      <c r="B2105" s="655" t="s">
        <v>1395</v>
      </c>
      <c r="C2105" s="655">
        <v>26520</v>
      </c>
      <c r="D2105" s="655" t="s">
        <v>1309</v>
      </c>
      <c r="E2105" s="655">
        <v>35.799999999999997</v>
      </c>
      <c r="F2105" s="655" t="s">
        <v>1307</v>
      </c>
      <c r="H2105" s="10"/>
    </row>
    <row r="2106" spans="1:8" ht="15" x14ac:dyDescent="0.25">
      <c r="A2106" s="651">
        <v>48167722300</v>
      </c>
      <c r="B2106" s="652" t="s">
        <v>1395</v>
      </c>
      <c r="C2106" s="652">
        <v>42717</v>
      </c>
      <c r="D2106" s="652" t="s">
        <v>1310</v>
      </c>
      <c r="E2106" s="652">
        <v>30.2</v>
      </c>
      <c r="F2106" s="652" t="s">
        <v>1307</v>
      </c>
      <c r="H2106" s="10"/>
    </row>
    <row r="2107" spans="1:8" ht="15" x14ac:dyDescent="0.25">
      <c r="A2107" s="654">
        <v>48167722600</v>
      </c>
      <c r="B2107" s="655" t="s">
        <v>1395</v>
      </c>
      <c r="C2107" s="655">
        <v>43199</v>
      </c>
      <c r="D2107" s="655" t="s">
        <v>1310</v>
      </c>
      <c r="E2107" s="655">
        <v>14.8</v>
      </c>
      <c r="F2107" s="655" t="s">
        <v>1303</v>
      </c>
      <c r="H2107" s="10"/>
    </row>
    <row r="2108" spans="1:8" ht="15" x14ac:dyDescent="0.25">
      <c r="A2108" s="651">
        <v>48167722700</v>
      </c>
      <c r="B2108" s="652" t="s">
        <v>1395</v>
      </c>
      <c r="C2108" s="652">
        <v>41971</v>
      </c>
      <c r="D2108" s="652" t="s">
        <v>1310</v>
      </c>
      <c r="E2108" s="652">
        <v>17</v>
      </c>
      <c r="F2108" s="652" t="s">
        <v>1303</v>
      </c>
      <c r="H2108" s="10"/>
    </row>
    <row r="2109" spans="1:8" ht="15" x14ac:dyDescent="0.25">
      <c r="A2109" s="654">
        <v>48167722800</v>
      </c>
      <c r="B2109" s="655" t="s">
        <v>1395</v>
      </c>
      <c r="C2109" s="655">
        <v>38839</v>
      </c>
      <c r="D2109" s="655" t="s">
        <v>1309</v>
      </c>
      <c r="E2109" s="655">
        <v>21.6</v>
      </c>
      <c r="F2109" s="655" t="s">
        <v>1307</v>
      </c>
      <c r="H2109" s="10"/>
    </row>
    <row r="2110" spans="1:8" ht="15" x14ac:dyDescent="0.25">
      <c r="A2110" s="651">
        <v>48167722900</v>
      </c>
      <c r="B2110" s="652" t="s">
        <v>1395</v>
      </c>
      <c r="C2110" s="652">
        <v>42310</v>
      </c>
      <c r="D2110" s="652" t="s">
        <v>1310</v>
      </c>
      <c r="E2110" s="652">
        <v>20</v>
      </c>
      <c r="F2110" s="652" t="s">
        <v>1307</v>
      </c>
      <c r="H2110" s="10"/>
    </row>
    <row r="2111" spans="1:8" ht="15" x14ac:dyDescent="0.25">
      <c r="A2111" s="654">
        <v>48167723000</v>
      </c>
      <c r="B2111" s="655" t="s">
        <v>1395</v>
      </c>
      <c r="C2111" s="655">
        <v>31294</v>
      </c>
      <c r="D2111" s="655" t="s">
        <v>1309</v>
      </c>
      <c r="E2111" s="655">
        <v>19.7</v>
      </c>
      <c r="F2111" s="655" t="s">
        <v>1303</v>
      </c>
      <c r="H2111" s="10"/>
    </row>
    <row r="2112" spans="1:8" ht="15" x14ac:dyDescent="0.25">
      <c r="A2112" s="651">
        <v>48167723100</v>
      </c>
      <c r="B2112" s="652" t="s">
        <v>1395</v>
      </c>
      <c r="C2112" s="652">
        <v>41400</v>
      </c>
      <c r="D2112" s="652" t="s">
        <v>1309</v>
      </c>
      <c r="E2112" s="652">
        <v>13.4</v>
      </c>
      <c r="F2112" s="652" t="s">
        <v>1303</v>
      </c>
      <c r="H2112" s="10"/>
    </row>
    <row r="2113" spans="1:8" ht="15" x14ac:dyDescent="0.25">
      <c r="A2113" s="654">
        <v>48167723200</v>
      </c>
      <c r="B2113" s="655" t="s">
        <v>1395</v>
      </c>
      <c r="C2113" s="655">
        <v>64089</v>
      </c>
      <c r="D2113" s="655" t="s">
        <v>1302</v>
      </c>
      <c r="E2113" s="655">
        <v>11.5</v>
      </c>
      <c r="F2113" s="655" t="s">
        <v>1303</v>
      </c>
      <c r="H2113" s="10"/>
    </row>
    <row r="2114" spans="1:8" ht="15" x14ac:dyDescent="0.25">
      <c r="A2114" s="651">
        <v>48167723300</v>
      </c>
      <c r="B2114" s="652" t="s">
        <v>1395</v>
      </c>
      <c r="C2114" s="652">
        <v>88156</v>
      </c>
      <c r="D2114" s="652" t="s">
        <v>1306</v>
      </c>
      <c r="E2114" s="652">
        <v>10.9</v>
      </c>
      <c r="F2114" s="652" t="s">
        <v>1303</v>
      </c>
      <c r="H2114" s="10"/>
    </row>
    <row r="2115" spans="1:8" ht="15" x14ac:dyDescent="0.25">
      <c r="A2115" s="654">
        <v>48167723400</v>
      </c>
      <c r="B2115" s="655" t="s">
        <v>1395</v>
      </c>
      <c r="C2115" s="655">
        <v>71781</v>
      </c>
      <c r="D2115" s="655" t="s">
        <v>1302</v>
      </c>
      <c r="E2115" s="655">
        <v>8.4</v>
      </c>
      <c r="F2115" s="655" t="s">
        <v>1303</v>
      </c>
      <c r="H2115" s="10"/>
    </row>
    <row r="2116" spans="1:8" ht="15" x14ac:dyDescent="0.25">
      <c r="A2116" s="651">
        <v>48167723501</v>
      </c>
      <c r="B2116" s="652" t="s">
        <v>1395</v>
      </c>
      <c r="C2116" s="652">
        <v>75573</v>
      </c>
      <c r="D2116" s="652" t="s">
        <v>1302</v>
      </c>
      <c r="E2116" s="652">
        <v>6.1</v>
      </c>
      <c r="F2116" s="652" t="s">
        <v>1303</v>
      </c>
      <c r="H2116" s="10"/>
    </row>
    <row r="2117" spans="1:8" ht="15" x14ac:dyDescent="0.25">
      <c r="A2117" s="654">
        <v>48167723502</v>
      </c>
      <c r="B2117" s="655" t="s">
        <v>1395</v>
      </c>
      <c r="C2117" s="655">
        <v>66678</v>
      </c>
      <c r="D2117" s="655" t="s">
        <v>1302</v>
      </c>
      <c r="E2117" s="655">
        <v>5.0999999999999996</v>
      </c>
      <c r="F2117" s="655" t="s">
        <v>1303</v>
      </c>
      <c r="H2117" s="10"/>
    </row>
    <row r="2118" spans="1:8" ht="15" x14ac:dyDescent="0.25">
      <c r="A2118" s="651">
        <v>48167723600</v>
      </c>
      <c r="B2118" s="652" t="s">
        <v>1395</v>
      </c>
      <c r="C2118" s="652">
        <v>74401</v>
      </c>
      <c r="D2118" s="652" t="s">
        <v>1302</v>
      </c>
      <c r="E2118" s="652">
        <v>14.2</v>
      </c>
      <c r="F2118" s="652" t="s">
        <v>1303</v>
      </c>
      <c r="H2118" s="10"/>
    </row>
    <row r="2119" spans="1:8" ht="15" x14ac:dyDescent="0.25">
      <c r="A2119" s="654">
        <v>48167723700</v>
      </c>
      <c r="B2119" s="655" t="s">
        <v>1395</v>
      </c>
      <c r="C2119" s="655">
        <v>35350</v>
      </c>
      <c r="D2119" s="655" t="s">
        <v>1309</v>
      </c>
      <c r="E2119" s="655">
        <v>28.2</v>
      </c>
      <c r="F2119" s="655" t="s">
        <v>1307</v>
      </c>
      <c r="H2119" s="10"/>
    </row>
    <row r="2120" spans="1:8" ht="15" x14ac:dyDescent="0.25">
      <c r="A2120" s="651">
        <v>48167723800</v>
      </c>
      <c r="B2120" s="652" t="s">
        <v>1395</v>
      </c>
      <c r="C2120" s="652">
        <v>93083</v>
      </c>
      <c r="D2120" s="652" t="s">
        <v>1306</v>
      </c>
      <c r="E2120" s="652">
        <v>10.199999999999999</v>
      </c>
      <c r="F2120" s="652" t="s">
        <v>1303</v>
      </c>
      <c r="H2120" s="10"/>
    </row>
    <row r="2121" spans="1:8" ht="15" x14ac:dyDescent="0.25">
      <c r="A2121" s="654">
        <v>48167723900</v>
      </c>
      <c r="B2121" s="655" t="s">
        <v>1395</v>
      </c>
      <c r="C2121" s="655">
        <v>43454</v>
      </c>
      <c r="D2121" s="655" t="s">
        <v>1310</v>
      </c>
      <c r="E2121" s="655">
        <v>13.9</v>
      </c>
      <c r="F2121" s="655" t="s">
        <v>1303</v>
      </c>
      <c r="H2121" s="10"/>
    </row>
    <row r="2122" spans="1:8" ht="15" x14ac:dyDescent="0.25">
      <c r="A2122" s="651">
        <v>48167724000</v>
      </c>
      <c r="B2122" s="652" t="s">
        <v>1395</v>
      </c>
      <c r="C2122" s="652">
        <v>37000</v>
      </c>
      <c r="D2122" s="652" t="s">
        <v>1309</v>
      </c>
      <c r="E2122" s="652">
        <v>40.799999999999997</v>
      </c>
      <c r="F2122" s="652" t="s">
        <v>1307</v>
      </c>
      <c r="H2122" s="10"/>
    </row>
    <row r="2123" spans="1:8" ht="15" x14ac:dyDescent="0.25">
      <c r="A2123" s="654">
        <v>48167724101</v>
      </c>
      <c r="B2123" s="655" t="s">
        <v>1395</v>
      </c>
      <c r="C2123" s="655">
        <v>32083</v>
      </c>
      <c r="D2123" s="655" t="s">
        <v>1309</v>
      </c>
      <c r="E2123" s="655">
        <v>18.100000000000001</v>
      </c>
      <c r="F2123" s="655" t="s">
        <v>1303</v>
      </c>
      <c r="H2123" s="10"/>
    </row>
    <row r="2124" spans="1:8" ht="15" x14ac:dyDescent="0.25">
      <c r="A2124" s="651">
        <v>48167724200</v>
      </c>
      <c r="B2124" s="652" t="s">
        <v>1395</v>
      </c>
      <c r="C2124" s="652">
        <v>35156</v>
      </c>
      <c r="D2124" s="652" t="s">
        <v>1309</v>
      </c>
      <c r="E2124" s="652">
        <v>24.3</v>
      </c>
      <c r="F2124" s="652" t="s">
        <v>1307</v>
      </c>
      <c r="H2124" s="10"/>
    </row>
    <row r="2125" spans="1:8" ht="15" x14ac:dyDescent="0.25">
      <c r="A2125" s="654">
        <v>48167724300</v>
      </c>
      <c r="B2125" s="655" t="s">
        <v>1395</v>
      </c>
      <c r="C2125" s="655">
        <v>39688</v>
      </c>
      <c r="D2125" s="655" t="s">
        <v>1309</v>
      </c>
      <c r="E2125" s="655">
        <v>28.4</v>
      </c>
      <c r="F2125" s="655" t="s">
        <v>1307</v>
      </c>
      <c r="H2125" s="10"/>
    </row>
    <row r="2126" spans="1:8" ht="15" x14ac:dyDescent="0.25">
      <c r="A2126" s="651">
        <v>48167724400</v>
      </c>
      <c r="B2126" s="652" t="s">
        <v>1395</v>
      </c>
      <c r="C2126" s="652">
        <v>40625</v>
      </c>
      <c r="D2126" s="652" t="s">
        <v>1309</v>
      </c>
      <c r="E2126" s="652">
        <v>28</v>
      </c>
      <c r="F2126" s="652" t="s">
        <v>1307</v>
      </c>
      <c r="H2126" s="10"/>
    </row>
    <row r="2127" spans="1:8" ht="15" x14ac:dyDescent="0.25">
      <c r="A2127" s="654">
        <v>48167724500</v>
      </c>
      <c r="B2127" s="655" t="s">
        <v>1395</v>
      </c>
      <c r="C2127" s="655">
        <v>40156</v>
      </c>
      <c r="D2127" s="655" t="s">
        <v>1309</v>
      </c>
      <c r="E2127" s="655">
        <v>23.4</v>
      </c>
      <c r="F2127" s="655" t="s">
        <v>1307</v>
      </c>
      <c r="H2127" s="10"/>
    </row>
    <row r="2128" spans="1:8" ht="15" x14ac:dyDescent="0.25">
      <c r="A2128" s="651">
        <v>48167724600</v>
      </c>
      <c r="B2128" s="652" t="s">
        <v>1395</v>
      </c>
      <c r="C2128" s="652">
        <v>15625</v>
      </c>
      <c r="D2128" s="652" t="s">
        <v>1309</v>
      </c>
      <c r="E2128" s="652">
        <v>58.2</v>
      </c>
      <c r="F2128" s="652" t="s">
        <v>1307</v>
      </c>
      <c r="H2128" s="10"/>
    </row>
    <row r="2129" spans="1:8" ht="15" x14ac:dyDescent="0.25">
      <c r="A2129" s="654">
        <v>48167724700</v>
      </c>
      <c r="B2129" s="655" t="s">
        <v>1395</v>
      </c>
      <c r="C2129" s="655">
        <v>27642</v>
      </c>
      <c r="D2129" s="655" t="s">
        <v>1309</v>
      </c>
      <c r="E2129" s="655">
        <v>40.6</v>
      </c>
      <c r="F2129" s="655" t="s">
        <v>1307</v>
      </c>
      <c r="H2129" s="10"/>
    </row>
    <row r="2130" spans="1:8" ht="15" x14ac:dyDescent="0.25">
      <c r="A2130" s="651">
        <v>48167724800</v>
      </c>
      <c r="B2130" s="652" t="s">
        <v>1395</v>
      </c>
      <c r="C2130" s="652">
        <v>41513</v>
      </c>
      <c r="D2130" s="652" t="s">
        <v>1309</v>
      </c>
      <c r="E2130" s="652">
        <v>17.600000000000001</v>
      </c>
      <c r="F2130" s="652" t="s">
        <v>1303</v>
      </c>
      <c r="H2130" s="10"/>
    </row>
    <row r="2131" spans="1:8" ht="15" x14ac:dyDescent="0.25">
      <c r="A2131" s="654">
        <v>48167724900</v>
      </c>
      <c r="B2131" s="655" t="s">
        <v>1395</v>
      </c>
      <c r="C2131" s="655">
        <v>51484</v>
      </c>
      <c r="D2131" s="655" t="s">
        <v>1310</v>
      </c>
      <c r="E2131" s="655">
        <v>14.4</v>
      </c>
      <c r="F2131" s="655" t="s">
        <v>1303</v>
      </c>
      <c r="H2131" s="10"/>
    </row>
    <row r="2132" spans="1:8" ht="15" x14ac:dyDescent="0.25">
      <c r="A2132" s="651">
        <v>48167725000</v>
      </c>
      <c r="B2132" s="652" t="s">
        <v>1395</v>
      </c>
      <c r="C2132" s="652">
        <v>42845</v>
      </c>
      <c r="D2132" s="652" t="s">
        <v>1310</v>
      </c>
      <c r="E2132" s="652">
        <v>20.399999999999999</v>
      </c>
      <c r="F2132" s="652" t="s">
        <v>1307</v>
      </c>
      <c r="H2132" s="10"/>
    </row>
    <row r="2133" spans="1:8" ht="15" x14ac:dyDescent="0.25">
      <c r="A2133" s="654">
        <v>48167725100</v>
      </c>
      <c r="B2133" s="655" t="s">
        <v>1395</v>
      </c>
      <c r="C2133" s="655">
        <v>42879</v>
      </c>
      <c r="D2133" s="655" t="s">
        <v>1310</v>
      </c>
      <c r="E2133" s="655">
        <v>25.9</v>
      </c>
      <c r="F2133" s="655" t="s">
        <v>1307</v>
      </c>
      <c r="H2133" s="10"/>
    </row>
    <row r="2134" spans="1:8" ht="15" x14ac:dyDescent="0.25">
      <c r="A2134" s="651">
        <v>48167725200</v>
      </c>
      <c r="B2134" s="652" t="s">
        <v>1395</v>
      </c>
      <c r="C2134" s="652">
        <v>33036</v>
      </c>
      <c r="D2134" s="652" t="s">
        <v>1309</v>
      </c>
      <c r="E2134" s="652">
        <v>33.799999999999997</v>
      </c>
      <c r="F2134" s="652" t="s">
        <v>1307</v>
      </c>
      <c r="H2134" s="10"/>
    </row>
    <row r="2135" spans="1:8" ht="15" x14ac:dyDescent="0.25">
      <c r="A2135" s="654">
        <v>48167725300</v>
      </c>
      <c r="B2135" s="655" t="s">
        <v>1395</v>
      </c>
      <c r="C2135" s="655">
        <v>53111</v>
      </c>
      <c r="D2135" s="655" t="s">
        <v>1310</v>
      </c>
      <c r="E2135" s="655">
        <v>10.8</v>
      </c>
      <c r="F2135" s="655" t="s">
        <v>1303</v>
      </c>
      <c r="H2135" s="10"/>
    </row>
    <row r="2136" spans="1:8" ht="15" x14ac:dyDescent="0.25">
      <c r="A2136" s="651">
        <v>48167725400</v>
      </c>
      <c r="B2136" s="652" t="s">
        <v>1395</v>
      </c>
      <c r="C2136" s="652">
        <v>39694</v>
      </c>
      <c r="D2136" s="652" t="s">
        <v>1309</v>
      </c>
      <c r="E2136" s="652">
        <v>16.399999999999999</v>
      </c>
      <c r="F2136" s="652" t="s">
        <v>1303</v>
      </c>
      <c r="H2136" s="10"/>
    </row>
    <row r="2137" spans="1:8" ht="15" x14ac:dyDescent="0.25">
      <c r="A2137" s="654">
        <v>48167725500</v>
      </c>
      <c r="B2137" s="655" t="s">
        <v>1395</v>
      </c>
      <c r="C2137" s="655">
        <v>76429</v>
      </c>
      <c r="D2137" s="655" t="s">
        <v>1302</v>
      </c>
      <c r="E2137" s="655">
        <v>10.5</v>
      </c>
      <c r="F2137" s="655" t="s">
        <v>1303</v>
      </c>
      <c r="H2137" s="10"/>
    </row>
    <row r="2138" spans="1:8" ht="15" x14ac:dyDescent="0.25">
      <c r="A2138" s="651">
        <v>48167725600</v>
      </c>
      <c r="B2138" s="652" t="s">
        <v>1395</v>
      </c>
      <c r="C2138" s="652">
        <v>43618</v>
      </c>
      <c r="D2138" s="652" t="s">
        <v>1310</v>
      </c>
      <c r="E2138" s="652">
        <v>17.600000000000001</v>
      </c>
      <c r="F2138" s="652" t="s">
        <v>1303</v>
      </c>
      <c r="H2138" s="10"/>
    </row>
    <row r="2139" spans="1:8" ht="15" x14ac:dyDescent="0.25">
      <c r="A2139" s="654">
        <v>48167725700</v>
      </c>
      <c r="B2139" s="655" t="s">
        <v>1395</v>
      </c>
      <c r="C2139" s="655">
        <v>101667</v>
      </c>
      <c r="D2139" s="655" t="s">
        <v>1306</v>
      </c>
      <c r="E2139" s="655">
        <v>2.1</v>
      </c>
      <c r="F2139" s="655" t="s">
        <v>1303</v>
      </c>
      <c r="H2139" s="10"/>
    </row>
    <row r="2140" spans="1:8" ht="15" x14ac:dyDescent="0.25">
      <c r="A2140" s="651">
        <v>48167725800</v>
      </c>
      <c r="B2140" s="652" t="s">
        <v>1395</v>
      </c>
      <c r="C2140" s="652">
        <v>53116</v>
      </c>
      <c r="D2140" s="652" t="s">
        <v>1310</v>
      </c>
      <c r="E2140" s="652">
        <v>14.8</v>
      </c>
      <c r="F2140" s="652" t="s">
        <v>1303</v>
      </c>
      <c r="H2140" s="10"/>
    </row>
    <row r="2141" spans="1:8" ht="15" x14ac:dyDescent="0.25">
      <c r="A2141" s="654">
        <v>48167725900</v>
      </c>
      <c r="B2141" s="655" t="s">
        <v>1395</v>
      </c>
      <c r="C2141" s="655">
        <v>44167</v>
      </c>
      <c r="D2141" s="655" t="s">
        <v>1310</v>
      </c>
      <c r="E2141" s="655">
        <v>17.8</v>
      </c>
      <c r="F2141" s="655" t="s">
        <v>1303</v>
      </c>
      <c r="H2141" s="10"/>
    </row>
    <row r="2142" spans="1:8" ht="15" x14ac:dyDescent="0.25">
      <c r="A2142" s="651">
        <v>48167726000</v>
      </c>
      <c r="B2142" s="652" t="s">
        <v>1395</v>
      </c>
      <c r="C2142" s="652">
        <v>69688</v>
      </c>
      <c r="D2142" s="652" t="s">
        <v>1302</v>
      </c>
      <c r="E2142" s="652">
        <v>4.4000000000000004</v>
      </c>
      <c r="F2142" s="652" t="s">
        <v>1303</v>
      </c>
      <c r="H2142" s="10"/>
    </row>
    <row r="2143" spans="1:8" ht="15" x14ac:dyDescent="0.25">
      <c r="A2143" s="654">
        <v>48167726100</v>
      </c>
      <c r="B2143" s="655" t="s">
        <v>1395</v>
      </c>
      <c r="C2143" s="655">
        <v>90595</v>
      </c>
      <c r="D2143" s="655" t="s">
        <v>1306</v>
      </c>
      <c r="E2143" s="655">
        <v>3.9</v>
      </c>
      <c r="F2143" s="655" t="s">
        <v>1303</v>
      </c>
      <c r="H2143" s="10"/>
    </row>
    <row r="2144" spans="1:8" ht="15" x14ac:dyDescent="0.25">
      <c r="A2144" s="651">
        <v>48167726200</v>
      </c>
      <c r="B2144" s="652" t="s">
        <v>1395</v>
      </c>
      <c r="C2144" s="652">
        <v>32936</v>
      </c>
      <c r="D2144" s="652" t="s">
        <v>1309</v>
      </c>
      <c r="E2144" s="652">
        <v>23.9</v>
      </c>
      <c r="F2144" s="652" t="s">
        <v>1307</v>
      </c>
      <c r="H2144" s="10"/>
    </row>
    <row r="2145" spans="1:8" ht="15" x14ac:dyDescent="0.25">
      <c r="A2145" s="654">
        <v>48167990000</v>
      </c>
      <c r="B2145" s="655" t="s">
        <v>1395</v>
      </c>
      <c r="C2145" s="655" t="s">
        <v>1314</v>
      </c>
      <c r="D2145" s="655" t="s">
        <v>1315</v>
      </c>
      <c r="E2145" s="655" t="s">
        <v>1314</v>
      </c>
      <c r="F2145" s="655" t="s">
        <v>1307</v>
      </c>
      <c r="H2145" s="10"/>
    </row>
    <row r="2146" spans="1:8" ht="15" x14ac:dyDescent="0.25">
      <c r="A2146" s="651">
        <v>48169950100</v>
      </c>
      <c r="B2146" s="652" t="s">
        <v>1396</v>
      </c>
      <c r="C2146" s="652">
        <v>55039</v>
      </c>
      <c r="D2146" s="652" t="s">
        <v>1302</v>
      </c>
      <c r="E2146" s="652">
        <v>17.7</v>
      </c>
      <c r="F2146" s="652" t="s">
        <v>1303</v>
      </c>
      <c r="H2146" s="10"/>
    </row>
    <row r="2147" spans="1:8" ht="15" x14ac:dyDescent="0.25">
      <c r="A2147" s="654">
        <v>48171950100</v>
      </c>
      <c r="B2147" s="655" t="s">
        <v>1397</v>
      </c>
      <c r="C2147" s="655">
        <v>53947</v>
      </c>
      <c r="D2147" s="655" t="s">
        <v>1310</v>
      </c>
      <c r="E2147" s="655">
        <v>14.3</v>
      </c>
      <c r="F2147" s="655" t="s">
        <v>1303</v>
      </c>
      <c r="H2147" s="10"/>
    </row>
    <row r="2148" spans="1:8" ht="15" x14ac:dyDescent="0.25">
      <c r="A2148" s="651">
        <v>48171950200</v>
      </c>
      <c r="B2148" s="652" t="s">
        <v>1397</v>
      </c>
      <c r="C2148" s="652">
        <v>55938</v>
      </c>
      <c r="D2148" s="652" t="s">
        <v>1302</v>
      </c>
      <c r="E2148" s="652">
        <v>7.5</v>
      </c>
      <c r="F2148" s="652" t="s">
        <v>1303</v>
      </c>
      <c r="H2148" s="10"/>
    </row>
    <row r="2149" spans="1:8" ht="15" x14ac:dyDescent="0.25">
      <c r="A2149" s="654">
        <v>48171950300</v>
      </c>
      <c r="B2149" s="655" t="s">
        <v>1397</v>
      </c>
      <c r="C2149" s="655">
        <v>69370</v>
      </c>
      <c r="D2149" s="655" t="s">
        <v>1302</v>
      </c>
      <c r="E2149" s="655">
        <v>9.1999999999999993</v>
      </c>
      <c r="F2149" s="655" t="s">
        <v>1303</v>
      </c>
      <c r="H2149" s="10"/>
    </row>
    <row r="2150" spans="1:8" ht="15" x14ac:dyDescent="0.25">
      <c r="A2150" s="651">
        <v>48171950400</v>
      </c>
      <c r="B2150" s="652" t="s">
        <v>1397</v>
      </c>
      <c r="C2150" s="652">
        <v>58817</v>
      </c>
      <c r="D2150" s="652" t="s">
        <v>1302</v>
      </c>
      <c r="E2150" s="652">
        <v>12.4</v>
      </c>
      <c r="F2150" s="652" t="s">
        <v>1303</v>
      </c>
      <c r="H2150" s="10"/>
    </row>
    <row r="2151" spans="1:8" ht="15" x14ac:dyDescent="0.25">
      <c r="A2151" s="654">
        <v>48171950500</v>
      </c>
      <c r="B2151" s="655" t="s">
        <v>1397</v>
      </c>
      <c r="C2151" s="655">
        <v>43788</v>
      </c>
      <c r="D2151" s="655" t="s">
        <v>1310</v>
      </c>
      <c r="E2151" s="655">
        <v>15</v>
      </c>
      <c r="F2151" s="655" t="s">
        <v>1303</v>
      </c>
      <c r="H2151" s="10"/>
    </row>
    <row r="2152" spans="1:8" ht="15" x14ac:dyDescent="0.25">
      <c r="A2152" s="651">
        <v>48173950100</v>
      </c>
      <c r="B2152" s="652" t="s">
        <v>1398</v>
      </c>
      <c r="C2152" s="652">
        <v>75833</v>
      </c>
      <c r="D2152" s="652" t="s">
        <v>1306</v>
      </c>
      <c r="E2152" s="652">
        <v>9.5</v>
      </c>
      <c r="F2152" s="652" t="s">
        <v>1303</v>
      </c>
      <c r="H2152" s="10"/>
    </row>
    <row r="2153" spans="1:8" ht="15" x14ac:dyDescent="0.25">
      <c r="A2153" s="654">
        <v>48175960100</v>
      </c>
      <c r="B2153" s="655" t="s">
        <v>1399</v>
      </c>
      <c r="C2153" s="655">
        <v>60848</v>
      </c>
      <c r="D2153" s="655" t="s">
        <v>1302</v>
      </c>
      <c r="E2153" s="655">
        <v>16.8</v>
      </c>
      <c r="F2153" s="655" t="s">
        <v>1303</v>
      </c>
      <c r="H2153" s="10"/>
    </row>
    <row r="2154" spans="1:8" ht="15" x14ac:dyDescent="0.25">
      <c r="A2154" s="651">
        <v>48175960200</v>
      </c>
      <c r="B2154" s="652" t="s">
        <v>1399</v>
      </c>
      <c r="C2154" s="652">
        <v>59000</v>
      </c>
      <c r="D2154" s="652" t="s">
        <v>1302</v>
      </c>
      <c r="E2154" s="652">
        <v>17.399999999999999</v>
      </c>
      <c r="F2154" s="652" t="s">
        <v>1303</v>
      </c>
      <c r="H2154" s="10"/>
    </row>
    <row r="2155" spans="1:8" ht="15" x14ac:dyDescent="0.25">
      <c r="A2155" s="654">
        <v>48177000100</v>
      </c>
      <c r="B2155" s="655" t="s">
        <v>1400</v>
      </c>
      <c r="C2155" s="655">
        <v>51513</v>
      </c>
      <c r="D2155" s="655" t="s">
        <v>1302</v>
      </c>
      <c r="E2155" s="655">
        <v>8.6</v>
      </c>
      <c r="F2155" s="655" t="s">
        <v>1303</v>
      </c>
      <c r="H2155" s="10"/>
    </row>
    <row r="2156" spans="1:8" ht="15" x14ac:dyDescent="0.25">
      <c r="A2156" s="651">
        <v>48177000200</v>
      </c>
      <c r="B2156" s="652" t="s">
        <v>1400</v>
      </c>
      <c r="C2156" s="652">
        <v>56250</v>
      </c>
      <c r="D2156" s="652" t="s">
        <v>1302</v>
      </c>
      <c r="E2156" s="652">
        <v>16.2</v>
      </c>
      <c r="F2156" s="652" t="s">
        <v>1303</v>
      </c>
      <c r="H2156" s="10"/>
    </row>
    <row r="2157" spans="1:8" ht="15" x14ac:dyDescent="0.25">
      <c r="A2157" s="654">
        <v>48177000300</v>
      </c>
      <c r="B2157" s="655" t="s">
        <v>1400</v>
      </c>
      <c r="C2157" s="655">
        <v>38313</v>
      </c>
      <c r="D2157" s="655" t="s">
        <v>1309</v>
      </c>
      <c r="E2157" s="655">
        <v>26.2</v>
      </c>
      <c r="F2157" s="655" t="s">
        <v>1307</v>
      </c>
      <c r="H2157" s="10"/>
    </row>
    <row r="2158" spans="1:8" ht="15" x14ac:dyDescent="0.25">
      <c r="A2158" s="651">
        <v>48177000400</v>
      </c>
      <c r="B2158" s="652" t="s">
        <v>1400</v>
      </c>
      <c r="C2158" s="652">
        <v>54688</v>
      </c>
      <c r="D2158" s="652" t="s">
        <v>1302</v>
      </c>
      <c r="E2158" s="652">
        <v>16.8</v>
      </c>
      <c r="F2158" s="652" t="s">
        <v>1303</v>
      </c>
      <c r="H2158" s="10"/>
    </row>
    <row r="2159" spans="1:8" ht="15" x14ac:dyDescent="0.25">
      <c r="A2159" s="654">
        <v>48177000500</v>
      </c>
      <c r="B2159" s="655" t="s">
        <v>1400</v>
      </c>
      <c r="C2159" s="655">
        <v>54327</v>
      </c>
      <c r="D2159" s="655" t="s">
        <v>1302</v>
      </c>
      <c r="E2159" s="655">
        <v>14.4</v>
      </c>
      <c r="F2159" s="655" t="s">
        <v>1303</v>
      </c>
      <c r="H2159" s="10"/>
    </row>
    <row r="2160" spans="1:8" ht="15" x14ac:dyDescent="0.25">
      <c r="A2160" s="651">
        <v>48177000600</v>
      </c>
      <c r="B2160" s="652" t="s">
        <v>1400</v>
      </c>
      <c r="C2160" s="652">
        <v>63627</v>
      </c>
      <c r="D2160" s="652" t="s">
        <v>1302</v>
      </c>
      <c r="E2160" s="652">
        <v>10.9</v>
      </c>
      <c r="F2160" s="652" t="s">
        <v>1303</v>
      </c>
      <c r="H2160" s="10"/>
    </row>
    <row r="2161" spans="1:8" ht="15" x14ac:dyDescent="0.25">
      <c r="A2161" s="654">
        <v>48179950100</v>
      </c>
      <c r="B2161" s="655" t="s">
        <v>1401</v>
      </c>
      <c r="C2161" s="655">
        <v>52083</v>
      </c>
      <c r="D2161" s="655" t="s">
        <v>1302</v>
      </c>
      <c r="E2161" s="655">
        <v>11.2</v>
      </c>
      <c r="F2161" s="655" t="s">
        <v>1303</v>
      </c>
      <c r="H2161" s="10"/>
    </row>
    <row r="2162" spans="1:8" ht="15" x14ac:dyDescent="0.25">
      <c r="A2162" s="651">
        <v>48179950300</v>
      </c>
      <c r="B2162" s="652" t="s">
        <v>1401</v>
      </c>
      <c r="C2162" s="652">
        <v>93488</v>
      </c>
      <c r="D2162" s="652" t="s">
        <v>1306</v>
      </c>
      <c r="E2162" s="652">
        <v>7.6</v>
      </c>
      <c r="F2162" s="652" t="s">
        <v>1303</v>
      </c>
      <c r="H2162" s="10"/>
    </row>
    <row r="2163" spans="1:8" ht="15" x14ac:dyDescent="0.25">
      <c r="A2163" s="654">
        <v>48179950400</v>
      </c>
      <c r="B2163" s="655" t="s">
        <v>1401</v>
      </c>
      <c r="C2163" s="655">
        <v>47978</v>
      </c>
      <c r="D2163" s="655" t="s">
        <v>1310</v>
      </c>
      <c r="E2163" s="655">
        <v>9.6999999999999993</v>
      </c>
      <c r="F2163" s="655" t="s">
        <v>1303</v>
      </c>
      <c r="H2163" s="10"/>
    </row>
    <row r="2164" spans="1:8" ht="15" x14ac:dyDescent="0.25">
      <c r="A2164" s="651">
        <v>48179950500</v>
      </c>
      <c r="B2164" s="652" t="s">
        <v>1401</v>
      </c>
      <c r="C2164" s="652">
        <v>43813</v>
      </c>
      <c r="D2164" s="652" t="s">
        <v>1310</v>
      </c>
      <c r="E2164" s="652">
        <v>22.7</v>
      </c>
      <c r="F2164" s="652" t="s">
        <v>1307</v>
      </c>
      <c r="H2164" s="10"/>
    </row>
    <row r="2165" spans="1:8" ht="15" x14ac:dyDescent="0.25">
      <c r="A2165" s="654">
        <v>48179950600</v>
      </c>
      <c r="B2165" s="655" t="s">
        <v>1401</v>
      </c>
      <c r="C2165" s="655">
        <v>31831</v>
      </c>
      <c r="D2165" s="655" t="s">
        <v>1309</v>
      </c>
      <c r="E2165" s="655">
        <v>37.1</v>
      </c>
      <c r="F2165" s="655" t="s">
        <v>1307</v>
      </c>
      <c r="H2165" s="10"/>
    </row>
    <row r="2166" spans="1:8" ht="15" x14ac:dyDescent="0.25">
      <c r="A2166" s="651">
        <v>48179950700</v>
      </c>
      <c r="B2166" s="652" t="s">
        <v>1401</v>
      </c>
      <c r="C2166" s="652">
        <v>27563</v>
      </c>
      <c r="D2166" s="652" t="s">
        <v>1309</v>
      </c>
      <c r="E2166" s="652">
        <v>20.9</v>
      </c>
      <c r="F2166" s="652" t="s">
        <v>1307</v>
      </c>
      <c r="H2166" s="10"/>
    </row>
    <row r="2167" spans="1:8" ht="15" x14ac:dyDescent="0.25">
      <c r="A2167" s="654">
        <v>48179950800</v>
      </c>
      <c r="B2167" s="655" t="s">
        <v>1401</v>
      </c>
      <c r="C2167" s="655">
        <v>34750</v>
      </c>
      <c r="D2167" s="655" t="s">
        <v>1309</v>
      </c>
      <c r="E2167" s="655">
        <v>18.8</v>
      </c>
      <c r="F2167" s="655" t="s">
        <v>1303</v>
      </c>
      <c r="H2167" s="10"/>
    </row>
    <row r="2168" spans="1:8" ht="15" x14ac:dyDescent="0.25">
      <c r="A2168" s="651">
        <v>48181000101</v>
      </c>
      <c r="B2168" s="652" t="s">
        <v>1402</v>
      </c>
      <c r="C2168" s="652">
        <v>54792</v>
      </c>
      <c r="D2168" s="652" t="s">
        <v>1310</v>
      </c>
      <c r="E2168" s="652">
        <v>8.4</v>
      </c>
      <c r="F2168" s="652" t="s">
        <v>1303</v>
      </c>
      <c r="H2168" s="10"/>
    </row>
    <row r="2169" spans="1:8" ht="15" x14ac:dyDescent="0.25">
      <c r="A2169" s="654">
        <v>48181000102</v>
      </c>
      <c r="B2169" s="655" t="s">
        <v>1402</v>
      </c>
      <c r="C2169" s="655">
        <v>51929</v>
      </c>
      <c r="D2169" s="655" t="s">
        <v>1310</v>
      </c>
      <c r="E2169" s="655">
        <v>14</v>
      </c>
      <c r="F2169" s="655" t="s">
        <v>1303</v>
      </c>
      <c r="H2169" s="10"/>
    </row>
    <row r="2170" spans="1:8" ht="15" x14ac:dyDescent="0.25">
      <c r="A2170" s="651">
        <v>48181000200</v>
      </c>
      <c r="B2170" s="652" t="s">
        <v>1402</v>
      </c>
      <c r="C2170" s="652">
        <v>29044</v>
      </c>
      <c r="D2170" s="652" t="s">
        <v>1309</v>
      </c>
      <c r="E2170" s="652">
        <v>20.2</v>
      </c>
      <c r="F2170" s="652" t="s">
        <v>1307</v>
      </c>
      <c r="H2170" s="10"/>
    </row>
    <row r="2171" spans="1:8" ht="15" x14ac:dyDescent="0.25">
      <c r="A2171" s="654">
        <v>48181000302</v>
      </c>
      <c r="B2171" s="655" t="s">
        <v>1402</v>
      </c>
      <c r="C2171" s="655">
        <v>73750</v>
      </c>
      <c r="D2171" s="655" t="s">
        <v>1302</v>
      </c>
      <c r="E2171" s="655">
        <v>11.9</v>
      </c>
      <c r="F2171" s="655" t="s">
        <v>1303</v>
      </c>
      <c r="H2171" s="10"/>
    </row>
    <row r="2172" spans="1:8" ht="15" x14ac:dyDescent="0.25">
      <c r="A2172" s="651">
        <v>48181000303</v>
      </c>
      <c r="B2172" s="652" t="s">
        <v>1402</v>
      </c>
      <c r="C2172" s="652">
        <v>42143</v>
      </c>
      <c r="D2172" s="652" t="s">
        <v>1309</v>
      </c>
      <c r="E2172" s="652">
        <v>13.4</v>
      </c>
      <c r="F2172" s="652" t="s">
        <v>1303</v>
      </c>
      <c r="H2172" s="10"/>
    </row>
    <row r="2173" spans="1:8" ht="15" x14ac:dyDescent="0.25">
      <c r="A2173" s="654">
        <v>48181000304</v>
      </c>
      <c r="B2173" s="655" t="s">
        <v>1402</v>
      </c>
      <c r="C2173" s="655">
        <v>51146</v>
      </c>
      <c r="D2173" s="655" t="s">
        <v>1310</v>
      </c>
      <c r="E2173" s="655">
        <v>12.1</v>
      </c>
      <c r="F2173" s="655" t="s">
        <v>1303</v>
      </c>
      <c r="H2173" s="10"/>
    </row>
    <row r="2174" spans="1:8" ht="15" x14ac:dyDescent="0.25">
      <c r="A2174" s="651">
        <v>48181000400</v>
      </c>
      <c r="B2174" s="652" t="s">
        <v>1402</v>
      </c>
      <c r="C2174" s="652">
        <v>39132</v>
      </c>
      <c r="D2174" s="652" t="s">
        <v>1309</v>
      </c>
      <c r="E2174" s="652">
        <v>26.2</v>
      </c>
      <c r="F2174" s="652" t="s">
        <v>1307</v>
      </c>
      <c r="H2174" s="10"/>
    </row>
    <row r="2175" spans="1:8" ht="15" x14ac:dyDescent="0.25">
      <c r="A2175" s="654">
        <v>48181000501</v>
      </c>
      <c r="B2175" s="655" t="s">
        <v>1402</v>
      </c>
      <c r="C2175" s="655">
        <v>37292</v>
      </c>
      <c r="D2175" s="655" t="s">
        <v>1309</v>
      </c>
      <c r="E2175" s="655">
        <v>21</v>
      </c>
      <c r="F2175" s="655" t="s">
        <v>1307</v>
      </c>
      <c r="H2175" s="10"/>
    </row>
    <row r="2176" spans="1:8" ht="15" x14ac:dyDescent="0.25">
      <c r="A2176" s="651">
        <v>48181000502</v>
      </c>
      <c r="B2176" s="652" t="s">
        <v>1402</v>
      </c>
      <c r="C2176" s="652">
        <v>34531</v>
      </c>
      <c r="D2176" s="652" t="s">
        <v>1309</v>
      </c>
      <c r="E2176" s="652">
        <v>14.7</v>
      </c>
      <c r="F2176" s="652" t="s">
        <v>1303</v>
      </c>
      <c r="H2176" s="10"/>
    </row>
    <row r="2177" spans="1:8" ht="15" x14ac:dyDescent="0.25">
      <c r="A2177" s="654">
        <v>48181000600</v>
      </c>
      <c r="B2177" s="655" t="s">
        <v>1402</v>
      </c>
      <c r="C2177" s="655">
        <v>57955</v>
      </c>
      <c r="D2177" s="655" t="s">
        <v>1310</v>
      </c>
      <c r="E2177" s="655">
        <v>11.3</v>
      </c>
      <c r="F2177" s="655" t="s">
        <v>1303</v>
      </c>
      <c r="H2177" s="10"/>
    </row>
    <row r="2178" spans="1:8" ht="15" x14ac:dyDescent="0.25">
      <c r="A2178" s="651">
        <v>48181000700</v>
      </c>
      <c r="B2178" s="652" t="s">
        <v>1402</v>
      </c>
      <c r="C2178" s="652">
        <v>38931</v>
      </c>
      <c r="D2178" s="652" t="s">
        <v>1309</v>
      </c>
      <c r="E2178" s="652">
        <v>19.3</v>
      </c>
      <c r="F2178" s="652" t="s">
        <v>1303</v>
      </c>
      <c r="H2178" s="10"/>
    </row>
    <row r="2179" spans="1:8" ht="15" x14ac:dyDescent="0.25">
      <c r="A2179" s="654">
        <v>48181000800</v>
      </c>
      <c r="B2179" s="655" t="s">
        <v>1402</v>
      </c>
      <c r="C2179" s="655">
        <v>69783</v>
      </c>
      <c r="D2179" s="655" t="s">
        <v>1302</v>
      </c>
      <c r="E2179" s="655">
        <v>4.0999999999999996</v>
      </c>
      <c r="F2179" s="655" t="s">
        <v>1303</v>
      </c>
      <c r="H2179" s="10"/>
    </row>
    <row r="2180" spans="1:8" ht="15" x14ac:dyDescent="0.25">
      <c r="A2180" s="651">
        <v>48181000901</v>
      </c>
      <c r="B2180" s="652" t="s">
        <v>1402</v>
      </c>
      <c r="C2180" s="652">
        <v>55147</v>
      </c>
      <c r="D2180" s="652" t="s">
        <v>1310</v>
      </c>
      <c r="E2180" s="652">
        <v>9.9</v>
      </c>
      <c r="F2180" s="652" t="s">
        <v>1303</v>
      </c>
      <c r="H2180" s="10"/>
    </row>
    <row r="2181" spans="1:8" ht="15" x14ac:dyDescent="0.25">
      <c r="A2181" s="654">
        <v>48181000902</v>
      </c>
      <c r="B2181" s="655" t="s">
        <v>1402</v>
      </c>
      <c r="C2181" s="655">
        <v>47112</v>
      </c>
      <c r="D2181" s="655" t="s">
        <v>1310</v>
      </c>
      <c r="E2181" s="655">
        <v>16.8</v>
      </c>
      <c r="F2181" s="655" t="s">
        <v>1303</v>
      </c>
      <c r="H2181" s="10"/>
    </row>
    <row r="2182" spans="1:8" ht="15" x14ac:dyDescent="0.25">
      <c r="A2182" s="651">
        <v>48181001101</v>
      </c>
      <c r="B2182" s="652" t="s">
        <v>1402</v>
      </c>
      <c r="C2182" s="652">
        <v>63673</v>
      </c>
      <c r="D2182" s="652" t="s">
        <v>1302</v>
      </c>
      <c r="E2182" s="652">
        <v>9.9</v>
      </c>
      <c r="F2182" s="652" t="s">
        <v>1303</v>
      </c>
      <c r="H2182" s="10"/>
    </row>
    <row r="2183" spans="1:8" ht="15" x14ac:dyDescent="0.25">
      <c r="A2183" s="654">
        <v>48181001102</v>
      </c>
      <c r="B2183" s="655" t="s">
        <v>1402</v>
      </c>
      <c r="C2183" s="655">
        <v>63603</v>
      </c>
      <c r="D2183" s="655" t="s">
        <v>1302</v>
      </c>
      <c r="E2183" s="655">
        <v>10.199999999999999</v>
      </c>
      <c r="F2183" s="655" t="s">
        <v>1303</v>
      </c>
      <c r="H2183" s="10"/>
    </row>
    <row r="2184" spans="1:8" ht="15" x14ac:dyDescent="0.25">
      <c r="A2184" s="651">
        <v>48181001200</v>
      </c>
      <c r="B2184" s="652" t="s">
        <v>1402</v>
      </c>
      <c r="C2184" s="652">
        <v>61900</v>
      </c>
      <c r="D2184" s="652" t="s">
        <v>1310</v>
      </c>
      <c r="E2184" s="652">
        <v>14.5</v>
      </c>
      <c r="F2184" s="652" t="s">
        <v>1303</v>
      </c>
      <c r="H2184" s="10"/>
    </row>
    <row r="2185" spans="1:8" ht="15" x14ac:dyDescent="0.25">
      <c r="A2185" s="654">
        <v>48181001300</v>
      </c>
      <c r="B2185" s="655" t="s">
        <v>1402</v>
      </c>
      <c r="C2185" s="655">
        <v>41250</v>
      </c>
      <c r="D2185" s="655" t="s">
        <v>1309</v>
      </c>
      <c r="E2185" s="655">
        <v>13</v>
      </c>
      <c r="F2185" s="655" t="s">
        <v>1303</v>
      </c>
      <c r="H2185" s="10"/>
    </row>
    <row r="2186" spans="1:8" ht="15" x14ac:dyDescent="0.25">
      <c r="A2186" s="651">
        <v>48181001400</v>
      </c>
      <c r="B2186" s="652" t="s">
        <v>1402</v>
      </c>
      <c r="C2186" s="652">
        <v>36875</v>
      </c>
      <c r="D2186" s="652" t="s">
        <v>1309</v>
      </c>
      <c r="E2186" s="652">
        <v>26.7</v>
      </c>
      <c r="F2186" s="652" t="s">
        <v>1307</v>
      </c>
      <c r="H2186" s="10"/>
    </row>
    <row r="2187" spans="1:8" ht="15" x14ac:dyDescent="0.25">
      <c r="A2187" s="654">
        <v>48181001500</v>
      </c>
      <c r="B2187" s="655" t="s">
        <v>1402</v>
      </c>
      <c r="C2187" s="655">
        <v>42586</v>
      </c>
      <c r="D2187" s="655" t="s">
        <v>1309</v>
      </c>
      <c r="E2187" s="655">
        <v>22.3</v>
      </c>
      <c r="F2187" s="655" t="s">
        <v>1307</v>
      </c>
      <c r="H2187" s="10"/>
    </row>
    <row r="2188" spans="1:8" ht="15" x14ac:dyDescent="0.25">
      <c r="A2188" s="651">
        <v>48181001700</v>
      </c>
      <c r="B2188" s="652" t="s">
        <v>1402</v>
      </c>
      <c r="C2188" s="652">
        <v>41948</v>
      </c>
      <c r="D2188" s="652" t="s">
        <v>1309</v>
      </c>
      <c r="E2188" s="652">
        <v>23</v>
      </c>
      <c r="F2188" s="652" t="s">
        <v>1307</v>
      </c>
      <c r="H2188" s="10"/>
    </row>
    <row r="2189" spans="1:8" ht="15" x14ac:dyDescent="0.25">
      <c r="A2189" s="654">
        <v>48181001801</v>
      </c>
      <c r="B2189" s="655" t="s">
        <v>1402</v>
      </c>
      <c r="C2189" s="655">
        <v>60000</v>
      </c>
      <c r="D2189" s="655" t="s">
        <v>1310</v>
      </c>
      <c r="E2189" s="655">
        <v>15.4</v>
      </c>
      <c r="F2189" s="655" t="s">
        <v>1303</v>
      </c>
      <c r="H2189" s="10"/>
    </row>
    <row r="2190" spans="1:8" ht="15" x14ac:dyDescent="0.25">
      <c r="A2190" s="651">
        <v>48181001802</v>
      </c>
      <c r="B2190" s="652" t="s">
        <v>1402</v>
      </c>
      <c r="C2190" s="652">
        <v>79306</v>
      </c>
      <c r="D2190" s="652" t="s">
        <v>1302</v>
      </c>
      <c r="E2190" s="652">
        <v>8.5</v>
      </c>
      <c r="F2190" s="652" t="s">
        <v>1303</v>
      </c>
      <c r="H2190" s="10"/>
    </row>
    <row r="2191" spans="1:8" ht="15" x14ac:dyDescent="0.25">
      <c r="A2191" s="654">
        <v>48181001803</v>
      </c>
      <c r="B2191" s="655" t="s">
        <v>1402</v>
      </c>
      <c r="C2191" s="655">
        <v>78402</v>
      </c>
      <c r="D2191" s="655" t="s">
        <v>1302</v>
      </c>
      <c r="E2191" s="655">
        <v>9.1</v>
      </c>
      <c r="F2191" s="655" t="s">
        <v>1303</v>
      </c>
      <c r="H2191" s="10"/>
    </row>
    <row r="2192" spans="1:8" ht="15" x14ac:dyDescent="0.25">
      <c r="A2192" s="651">
        <v>48181001900</v>
      </c>
      <c r="B2192" s="652" t="s">
        <v>1402</v>
      </c>
      <c r="C2192" s="652">
        <v>80066</v>
      </c>
      <c r="D2192" s="652" t="s">
        <v>1302</v>
      </c>
      <c r="E2192" s="652">
        <v>6</v>
      </c>
      <c r="F2192" s="652" t="s">
        <v>1303</v>
      </c>
      <c r="H2192" s="10"/>
    </row>
    <row r="2193" spans="1:8" ht="15" x14ac:dyDescent="0.25">
      <c r="A2193" s="654">
        <v>48181002000</v>
      </c>
      <c r="B2193" s="655" t="s">
        <v>1402</v>
      </c>
      <c r="C2193" s="655">
        <v>36964</v>
      </c>
      <c r="D2193" s="655" t="s">
        <v>1309</v>
      </c>
      <c r="E2193" s="655">
        <v>24.2</v>
      </c>
      <c r="F2193" s="655" t="s">
        <v>1307</v>
      </c>
      <c r="H2193" s="10"/>
    </row>
    <row r="2194" spans="1:8" ht="15" x14ac:dyDescent="0.25">
      <c r="A2194" s="651">
        <v>48183000200</v>
      </c>
      <c r="B2194" s="652" t="s">
        <v>1403</v>
      </c>
      <c r="C2194" s="652">
        <v>53292</v>
      </c>
      <c r="D2194" s="652" t="s">
        <v>1302</v>
      </c>
      <c r="E2194" s="652">
        <v>12</v>
      </c>
      <c r="F2194" s="652" t="s">
        <v>1303</v>
      </c>
      <c r="H2194" s="10"/>
    </row>
    <row r="2195" spans="1:8" ht="15" x14ac:dyDescent="0.25">
      <c r="A2195" s="654">
        <v>48183000300</v>
      </c>
      <c r="B2195" s="655" t="s">
        <v>1403</v>
      </c>
      <c r="C2195" s="655">
        <v>49375</v>
      </c>
      <c r="D2195" s="655" t="s">
        <v>1302</v>
      </c>
      <c r="E2195" s="655">
        <v>9</v>
      </c>
      <c r="F2195" s="655" t="s">
        <v>1303</v>
      </c>
      <c r="H2195" s="10"/>
    </row>
    <row r="2196" spans="1:8" ht="15" x14ac:dyDescent="0.25">
      <c r="A2196" s="651">
        <v>48183000401</v>
      </c>
      <c r="B2196" s="652" t="s">
        <v>1403</v>
      </c>
      <c r="C2196" s="652">
        <v>50827</v>
      </c>
      <c r="D2196" s="652" t="s">
        <v>1302</v>
      </c>
      <c r="E2196" s="652">
        <v>19.100000000000001</v>
      </c>
      <c r="F2196" s="652" t="s">
        <v>1303</v>
      </c>
      <c r="H2196" s="10"/>
    </row>
    <row r="2197" spans="1:8" ht="15" x14ac:dyDescent="0.25">
      <c r="A2197" s="654">
        <v>48183000402</v>
      </c>
      <c r="B2197" s="655" t="s">
        <v>1403</v>
      </c>
      <c r="C2197" s="655">
        <v>47922</v>
      </c>
      <c r="D2197" s="655" t="s">
        <v>1310</v>
      </c>
      <c r="E2197" s="655">
        <v>15.5</v>
      </c>
      <c r="F2197" s="655" t="s">
        <v>1303</v>
      </c>
      <c r="H2197" s="10"/>
    </row>
    <row r="2198" spans="1:8" ht="15" x14ac:dyDescent="0.25">
      <c r="A2198" s="651">
        <v>48183000501</v>
      </c>
      <c r="B2198" s="652" t="s">
        <v>1403</v>
      </c>
      <c r="C2198" s="652">
        <v>89005</v>
      </c>
      <c r="D2198" s="652" t="s">
        <v>1306</v>
      </c>
      <c r="E2198" s="652">
        <v>3.8</v>
      </c>
      <c r="F2198" s="652" t="s">
        <v>1303</v>
      </c>
      <c r="H2198" s="10"/>
    </row>
    <row r="2199" spans="1:8" ht="15" x14ac:dyDescent="0.25">
      <c r="A2199" s="654">
        <v>48183000502</v>
      </c>
      <c r="B2199" s="655" t="s">
        <v>1403</v>
      </c>
      <c r="C2199" s="655">
        <v>43838</v>
      </c>
      <c r="D2199" s="655" t="s">
        <v>1310</v>
      </c>
      <c r="E2199" s="655">
        <v>16.600000000000001</v>
      </c>
      <c r="F2199" s="655" t="s">
        <v>1303</v>
      </c>
      <c r="H2199" s="10"/>
    </row>
    <row r="2200" spans="1:8" ht="15" x14ac:dyDescent="0.25">
      <c r="A2200" s="651">
        <v>48183000600</v>
      </c>
      <c r="B2200" s="652" t="s">
        <v>1403</v>
      </c>
      <c r="C2200" s="652">
        <v>62577</v>
      </c>
      <c r="D2200" s="652" t="s">
        <v>1306</v>
      </c>
      <c r="E2200" s="652">
        <v>8.6999999999999993</v>
      </c>
      <c r="F2200" s="652" t="s">
        <v>1303</v>
      </c>
      <c r="H2200" s="10"/>
    </row>
    <row r="2201" spans="1:8" ht="15" x14ac:dyDescent="0.25">
      <c r="A2201" s="654">
        <v>48183000700</v>
      </c>
      <c r="B2201" s="655" t="s">
        <v>1403</v>
      </c>
      <c r="C2201" s="655">
        <v>58452</v>
      </c>
      <c r="D2201" s="655" t="s">
        <v>1306</v>
      </c>
      <c r="E2201" s="655">
        <v>5</v>
      </c>
      <c r="F2201" s="655" t="s">
        <v>1303</v>
      </c>
      <c r="H2201" s="10"/>
    </row>
    <row r="2202" spans="1:8" ht="15" x14ac:dyDescent="0.25">
      <c r="A2202" s="651">
        <v>48183000800</v>
      </c>
      <c r="B2202" s="652" t="s">
        <v>1403</v>
      </c>
      <c r="C2202" s="652">
        <v>46000</v>
      </c>
      <c r="D2202" s="652" t="s">
        <v>1310</v>
      </c>
      <c r="E2202" s="652">
        <v>18.5</v>
      </c>
      <c r="F2202" s="652" t="s">
        <v>1303</v>
      </c>
      <c r="H2202" s="10"/>
    </row>
    <row r="2203" spans="1:8" ht="15" x14ac:dyDescent="0.25">
      <c r="A2203" s="654">
        <v>48183000900</v>
      </c>
      <c r="B2203" s="655" t="s">
        <v>1403</v>
      </c>
      <c r="C2203" s="655">
        <v>29231</v>
      </c>
      <c r="D2203" s="655" t="s">
        <v>1309</v>
      </c>
      <c r="E2203" s="655">
        <v>29.2</v>
      </c>
      <c r="F2203" s="655" t="s">
        <v>1307</v>
      </c>
      <c r="H2203" s="10"/>
    </row>
    <row r="2204" spans="1:8" ht="15" x14ac:dyDescent="0.25">
      <c r="A2204" s="651">
        <v>48183001000</v>
      </c>
      <c r="B2204" s="652" t="s">
        <v>1403</v>
      </c>
      <c r="C2204" s="652">
        <v>40236</v>
      </c>
      <c r="D2204" s="652" t="s">
        <v>1310</v>
      </c>
      <c r="E2204" s="652">
        <v>22.2</v>
      </c>
      <c r="F2204" s="652" t="s">
        <v>1307</v>
      </c>
      <c r="H2204" s="10"/>
    </row>
    <row r="2205" spans="1:8" ht="15" x14ac:dyDescent="0.25">
      <c r="A2205" s="654">
        <v>48183001100</v>
      </c>
      <c r="B2205" s="655" t="s">
        <v>1403</v>
      </c>
      <c r="C2205" s="655">
        <v>25000</v>
      </c>
      <c r="D2205" s="655" t="s">
        <v>1309</v>
      </c>
      <c r="E2205" s="655">
        <v>40.4</v>
      </c>
      <c r="F2205" s="655" t="s">
        <v>1307</v>
      </c>
      <c r="H2205" s="10"/>
    </row>
    <row r="2206" spans="1:8" ht="15" x14ac:dyDescent="0.25">
      <c r="A2206" s="651">
        <v>48183001200</v>
      </c>
      <c r="B2206" s="652" t="s">
        <v>1403</v>
      </c>
      <c r="C2206" s="652">
        <v>40313</v>
      </c>
      <c r="D2206" s="652" t="s">
        <v>1310</v>
      </c>
      <c r="E2206" s="652">
        <v>23.5</v>
      </c>
      <c r="F2206" s="652" t="s">
        <v>1307</v>
      </c>
      <c r="H2206" s="10"/>
    </row>
    <row r="2207" spans="1:8" ht="15" x14ac:dyDescent="0.25">
      <c r="A2207" s="654">
        <v>48183001300</v>
      </c>
      <c r="B2207" s="655" t="s">
        <v>1403</v>
      </c>
      <c r="C2207" s="655">
        <v>27839</v>
      </c>
      <c r="D2207" s="655" t="s">
        <v>1309</v>
      </c>
      <c r="E2207" s="655">
        <v>36.799999999999997</v>
      </c>
      <c r="F2207" s="655" t="s">
        <v>1307</v>
      </c>
      <c r="H2207" s="10"/>
    </row>
    <row r="2208" spans="1:8" ht="15" x14ac:dyDescent="0.25">
      <c r="A2208" s="651">
        <v>48183001400</v>
      </c>
      <c r="B2208" s="652" t="s">
        <v>1403</v>
      </c>
      <c r="C2208" s="652">
        <v>29808</v>
      </c>
      <c r="D2208" s="652" t="s">
        <v>1309</v>
      </c>
      <c r="E2208" s="652">
        <v>26.7</v>
      </c>
      <c r="F2208" s="652" t="s">
        <v>1307</v>
      </c>
      <c r="H2208" s="10"/>
    </row>
    <row r="2209" spans="1:8" ht="15" x14ac:dyDescent="0.25">
      <c r="A2209" s="654">
        <v>48183001500</v>
      </c>
      <c r="B2209" s="655" t="s">
        <v>1403</v>
      </c>
      <c r="C2209" s="655">
        <v>38177</v>
      </c>
      <c r="D2209" s="655" t="s">
        <v>1309</v>
      </c>
      <c r="E2209" s="655">
        <v>30.2</v>
      </c>
      <c r="F2209" s="655" t="s">
        <v>1307</v>
      </c>
      <c r="H2209" s="10"/>
    </row>
    <row r="2210" spans="1:8" ht="15" x14ac:dyDescent="0.25">
      <c r="A2210" s="651">
        <v>48183010100</v>
      </c>
      <c r="B2210" s="652" t="s">
        <v>1403</v>
      </c>
      <c r="C2210" s="652">
        <v>91590</v>
      </c>
      <c r="D2210" s="652" t="s">
        <v>1306</v>
      </c>
      <c r="E2210" s="652">
        <v>8.1</v>
      </c>
      <c r="F2210" s="652" t="s">
        <v>1303</v>
      </c>
      <c r="H2210" s="10"/>
    </row>
    <row r="2211" spans="1:8" ht="15" x14ac:dyDescent="0.25">
      <c r="A2211" s="654">
        <v>48183010200</v>
      </c>
      <c r="B2211" s="655" t="s">
        <v>1403</v>
      </c>
      <c r="C2211" s="655">
        <v>39485</v>
      </c>
      <c r="D2211" s="655" t="s">
        <v>1309</v>
      </c>
      <c r="E2211" s="655">
        <v>24.4</v>
      </c>
      <c r="F2211" s="655" t="s">
        <v>1307</v>
      </c>
      <c r="H2211" s="10"/>
    </row>
    <row r="2212" spans="1:8" ht="15" x14ac:dyDescent="0.25">
      <c r="A2212" s="651">
        <v>48183010301</v>
      </c>
      <c r="B2212" s="652" t="s">
        <v>1403</v>
      </c>
      <c r="C2212" s="652">
        <v>64036</v>
      </c>
      <c r="D2212" s="652" t="s">
        <v>1306</v>
      </c>
      <c r="E2212" s="652">
        <v>17.600000000000001</v>
      </c>
      <c r="F2212" s="652" t="s">
        <v>1303</v>
      </c>
      <c r="H2212" s="10"/>
    </row>
    <row r="2213" spans="1:8" ht="15" x14ac:dyDescent="0.25">
      <c r="A2213" s="654">
        <v>48183010302</v>
      </c>
      <c r="B2213" s="655" t="s">
        <v>1403</v>
      </c>
      <c r="C2213" s="655">
        <v>58546</v>
      </c>
      <c r="D2213" s="655" t="s">
        <v>1306</v>
      </c>
      <c r="E2213" s="655">
        <v>25.9</v>
      </c>
      <c r="F2213" s="655" t="s">
        <v>1307</v>
      </c>
      <c r="H2213" s="10"/>
    </row>
    <row r="2214" spans="1:8" ht="15" x14ac:dyDescent="0.25">
      <c r="A2214" s="651">
        <v>48183010400</v>
      </c>
      <c r="B2214" s="652" t="s">
        <v>1403</v>
      </c>
      <c r="C2214" s="652">
        <v>58889</v>
      </c>
      <c r="D2214" s="652" t="s">
        <v>1306</v>
      </c>
      <c r="E2214" s="652">
        <v>10.6</v>
      </c>
      <c r="F2214" s="652" t="s">
        <v>1303</v>
      </c>
      <c r="H2214" s="10"/>
    </row>
    <row r="2215" spans="1:8" ht="15" x14ac:dyDescent="0.25">
      <c r="A2215" s="654">
        <v>48183010500</v>
      </c>
      <c r="B2215" s="655" t="s">
        <v>1403</v>
      </c>
      <c r="C2215" s="655">
        <v>51778</v>
      </c>
      <c r="D2215" s="655" t="s">
        <v>1302</v>
      </c>
      <c r="E2215" s="655">
        <v>10.6</v>
      </c>
      <c r="F2215" s="655" t="s">
        <v>1303</v>
      </c>
      <c r="H2215" s="10"/>
    </row>
    <row r="2216" spans="1:8" ht="15" x14ac:dyDescent="0.25">
      <c r="A2216" s="651">
        <v>48183010600</v>
      </c>
      <c r="B2216" s="652" t="s">
        <v>1403</v>
      </c>
      <c r="C2216" s="652">
        <v>59156</v>
      </c>
      <c r="D2216" s="652" t="s">
        <v>1306</v>
      </c>
      <c r="E2216" s="652">
        <v>11.5</v>
      </c>
      <c r="F2216" s="652" t="s">
        <v>1303</v>
      </c>
      <c r="H2216" s="10"/>
    </row>
    <row r="2217" spans="1:8" ht="15" x14ac:dyDescent="0.25">
      <c r="A2217" s="654">
        <v>48183010700</v>
      </c>
      <c r="B2217" s="655" t="s">
        <v>1403</v>
      </c>
      <c r="C2217" s="655">
        <v>37000</v>
      </c>
      <c r="D2217" s="655" t="s">
        <v>1309</v>
      </c>
      <c r="E2217" s="655">
        <v>29.5</v>
      </c>
      <c r="F2217" s="655" t="s">
        <v>1307</v>
      </c>
      <c r="H2217" s="10"/>
    </row>
    <row r="2218" spans="1:8" ht="15" x14ac:dyDescent="0.25">
      <c r="A2218" s="651">
        <v>48183980000</v>
      </c>
      <c r="B2218" s="652" t="s">
        <v>1403</v>
      </c>
      <c r="C2218" s="652" t="s">
        <v>1314</v>
      </c>
      <c r="D2218" s="652" t="s">
        <v>1315</v>
      </c>
      <c r="E2218" s="652">
        <v>0</v>
      </c>
      <c r="F2218" s="652" t="s">
        <v>1303</v>
      </c>
      <c r="H2218" s="10"/>
    </row>
    <row r="2219" spans="1:8" ht="15" x14ac:dyDescent="0.25">
      <c r="A2219" s="654">
        <v>48185180101</v>
      </c>
      <c r="B2219" s="655" t="s">
        <v>1404</v>
      </c>
      <c r="C2219" s="655">
        <v>44792</v>
      </c>
      <c r="D2219" s="655" t="s">
        <v>1310</v>
      </c>
      <c r="E2219" s="655">
        <v>19.7</v>
      </c>
      <c r="F2219" s="655" t="s">
        <v>1303</v>
      </c>
      <c r="H2219" s="10"/>
    </row>
    <row r="2220" spans="1:8" ht="15" x14ac:dyDescent="0.25">
      <c r="A2220" s="651">
        <v>48185180102</v>
      </c>
      <c r="B2220" s="652" t="s">
        <v>1404</v>
      </c>
      <c r="C2220" s="652">
        <v>39825</v>
      </c>
      <c r="D2220" s="652" t="s">
        <v>1310</v>
      </c>
      <c r="E2220" s="652">
        <v>21</v>
      </c>
      <c r="F2220" s="652" t="s">
        <v>1307</v>
      </c>
      <c r="H2220" s="10"/>
    </row>
    <row r="2221" spans="1:8" ht="15" x14ac:dyDescent="0.25">
      <c r="A2221" s="654">
        <v>48185180200</v>
      </c>
      <c r="B2221" s="655" t="s">
        <v>1404</v>
      </c>
      <c r="C2221" s="655">
        <v>54353</v>
      </c>
      <c r="D2221" s="655" t="s">
        <v>1302</v>
      </c>
      <c r="E2221" s="655">
        <v>23.8</v>
      </c>
      <c r="F2221" s="655" t="s">
        <v>1307</v>
      </c>
      <c r="H2221" s="10"/>
    </row>
    <row r="2222" spans="1:8" ht="15" x14ac:dyDescent="0.25">
      <c r="A2222" s="651">
        <v>48185180301</v>
      </c>
      <c r="B2222" s="652" t="s">
        <v>1404</v>
      </c>
      <c r="C2222" s="652">
        <v>59611</v>
      </c>
      <c r="D2222" s="652" t="s">
        <v>1306</v>
      </c>
      <c r="E2222" s="652">
        <v>6.8</v>
      </c>
      <c r="F2222" s="652" t="s">
        <v>1303</v>
      </c>
      <c r="H2222" s="10"/>
    </row>
    <row r="2223" spans="1:8" ht="15" x14ac:dyDescent="0.25">
      <c r="A2223" s="654">
        <v>48185180302</v>
      </c>
      <c r="B2223" s="655" t="s">
        <v>1404</v>
      </c>
      <c r="C2223" s="655">
        <v>40536</v>
      </c>
      <c r="D2223" s="655" t="s">
        <v>1310</v>
      </c>
      <c r="E2223" s="655">
        <v>22.8</v>
      </c>
      <c r="F2223" s="655" t="s">
        <v>1307</v>
      </c>
      <c r="H2223" s="10"/>
    </row>
    <row r="2224" spans="1:8" ht="15" x14ac:dyDescent="0.25">
      <c r="A2224" s="651">
        <v>48185180400</v>
      </c>
      <c r="B2224" s="652" t="s">
        <v>1404</v>
      </c>
      <c r="C2224" s="652" t="s">
        <v>1314</v>
      </c>
      <c r="D2224" s="652" t="s">
        <v>1315</v>
      </c>
      <c r="E2224" s="652">
        <v>47.1</v>
      </c>
      <c r="F2224" s="652" t="s">
        <v>1307</v>
      </c>
      <c r="H2224" s="10"/>
    </row>
    <row r="2225" spans="1:8" ht="15" x14ac:dyDescent="0.25">
      <c r="A2225" s="654">
        <v>48187210100</v>
      </c>
      <c r="B2225" s="655" t="s">
        <v>1405</v>
      </c>
      <c r="C2225" s="655">
        <v>48821</v>
      </c>
      <c r="D2225" s="655" t="s">
        <v>1310</v>
      </c>
      <c r="E2225" s="655">
        <v>16.3</v>
      </c>
      <c r="F2225" s="655" t="s">
        <v>1303</v>
      </c>
      <c r="H2225" s="10"/>
    </row>
    <row r="2226" spans="1:8" ht="15" x14ac:dyDescent="0.25">
      <c r="A2226" s="651">
        <v>48187210200</v>
      </c>
      <c r="B2226" s="652" t="s">
        <v>1405</v>
      </c>
      <c r="C2226" s="652">
        <v>34722</v>
      </c>
      <c r="D2226" s="652" t="s">
        <v>1309</v>
      </c>
      <c r="E2226" s="652">
        <v>24.1</v>
      </c>
      <c r="F2226" s="652" t="s">
        <v>1307</v>
      </c>
      <c r="H2226" s="10"/>
    </row>
    <row r="2227" spans="1:8" ht="15" x14ac:dyDescent="0.25">
      <c r="A2227" s="654">
        <v>48187210300</v>
      </c>
      <c r="B2227" s="655" t="s">
        <v>1405</v>
      </c>
      <c r="C2227" s="655">
        <v>36615</v>
      </c>
      <c r="D2227" s="655" t="s">
        <v>1309</v>
      </c>
      <c r="E2227" s="655">
        <v>27.1</v>
      </c>
      <c r="F2227" s="655" t="s">
        <v>1307</v>
      </c>
      <c r="H2227" s="10"/>
    </row>
    <row r="2228" spans="1:8" ht="15" x14ac:dyDescent="0.25">
      <c r="A2228" s="651">
        <v>48187210400</v>
      </c>
      <c r="B2228" s="652" t="s">
        <v>1405</v>
      </c>
      <c r="C2228" s="652">
        <v>51286</v>
      </c>
      <c r="D2228" s="652" t="s">
        <v>1310</v>
      </c>
      <c r="E2228" s="652">
        <v>16.3</v>
      </c>
      <c r="F2228" s="652" t="s">
        <v>1303</v>
      </c>
      <c r="H2228" s="10"/>
    </row>
    <row r="2229" spans="1:8" ht="15" x14ac:dyDescent="0.25">
      <c r="A2229" s="654">
        <v>48187210504</v>
      </c>
      <c r="B2229" s="655" t="s">
        <v>1405</v>
      </c>
      <c r="C2229" s="655">
        <v>66059</v>
      </c>
      <c r="D2229" s="655" t="s">
        <v>1302</v>
      </c>
      <c r="E2229" s="655">
        <v>6.3</v>
      </c>
      <c r="F2229" s="655" t="s">
        <v>1303</v>
      </c>
      <c r="H2229" s="10"/>
    </row>
    <row r="2230" spans="1:8" ht="15" x14ac:dyDescent="0.25">
      <c r="A2230" s="651">
        <v>48187210505</v>
      </c>
      <c r="B2230" s="652" t="s">
        <v>1405</v>
      </c>
      <c r="C2230" s="652">
        <v>46775</v>
      </c>
      <c r="D2230" s="652" t="s">
        <v>1310</v>
      </c>
      <c r="E2230" s="652">
        <v>20.2</v>
      </c>
      <c r="F2230" s="652" t="s">
        <v>1307</v>
      </c>
      <c r="H2230" s="10"/>
    </row>
    <row r="2231" spans="1:8" ht="15" x14ac:dyDescent="0.25">
      <c r="A2231" s="654">
        <v>48187210506</v>
      </c>
      <c r="B2231" s="655" t="s">
        <v>1405</v>
      </c>
      <c r="C2231" s="655">
        <v>55733</v>
      </c>
      <c r="D2231" s="655" t="s">
        <v>1302</v>
      </c>
      <c r="E2231" s="655">
        <v>10.9</v>
      </c>
      <c r="F2231" s="655" t="s">
        <v>1303</v>
      </c>
      <c r="H2231" s="10"/>
    </row>
    <row r="2232" spans="1:8" ht="15" x14ac:dyDescent="0.25">
      <c r="A2232" s="651">
        <v>48187210507</v>
      </c>
      <c r="B2232" s="652" t="s">
        <v>1405</v>
      </c>
      <c r="C2232" s="652">
        <v>79322</v>
      </c>
      <c r="D2232" s="652" t="s">
        <v>1306</v>
      </c>
      <c r="E2232" s="652">
        <v>8.1</v>
      </c>
      <c r="F2232" s="652" t="s">
        <v>1303</v>
      </c>
      <c r="H2232" s="10"/>
    </row>
    <row r="2233" spans="1:8" ht="15" x14ac:dyDescent="0.25">
      <c r="A2233" s="654">
        <v>48187210508</v>
      </c>
      <c r="B2233" s="655" t="s">
        <v>1405</v>
      </c>
      <c r="C2233" s="655">
        <v>59667</v>
      </c>
      <c r="D2233" s="655" t="s">
        <v>1302</v>
      </c>
      <c r="E2233" s="655">
        <v>8.1999999999999993</v>
      </c>
      <c r="F2233" s="655" t="s">
        <v>1303</v>
      </c>
      <c r="H2233" s="10"/>
    </row>
    <row r="2234" spans="1:8" ht="15" x14ac:dyDescent="0.25">
      <c r="A2234" s="651">
        <v>48187210603</v>
      </c>
      <c r="B2234" s="652" t="s">
        <v>1405</v>
      </c>
      <c r="C2234" s="652">
        <v>53750</v>
      </c>
      <c r="D2234" s="652" t="s">
        <v>1310</v>
      </c>
      <c r="E2234" s="652">
        <v>7.8</v>
      </c>
      <c r="F2234" s="652" t="s">
        <v>1303</v>
      </c>
      <c r="H2234" s="10"/>
    </row>
    <row r="2235" spans="1:8" ht="15" x14ac:dyDescent="0.25">
      <c r="A2235" s="654">
        <v>48187210604</v>
      </c>
      <c r="B2235" s="655" t="s">
        <v>1405</v>
      </c>
      <c r="C2235" s="655">
        <v>87990</v>
      </c>
      <c r="D2235" s="655" t="s">
        <v>1306</v>
      </c>
      <c r="E2235" s="655">
        <v>4.0999999999999996</v>
      </c>
      <c r="F2235" s="655" t="s">
        <v>1303</v>
      </c>
      <c r="H2235" s="10"/>
    </row>
    <row r="2236" spans="1:8" ht="15" x14ac:dyDescent="0.25">
      <c r="A2236" s="651">
        <v>48187210606</v>
      </c>
      <c r="B2236" s="652" t="s">
        <v>1405</v>
      </c>
      <c r="C2236" s="652">
        <v>57774</v>
      </c>
      <c r="D2236" s="652" t="s">
        <v>1302</v>
      </c>
      <c r="E2236" s="652">
        <v>8.1999999999999993</v>
      </c>
      <c r="F2236" s="652" t="s">
        <v>1303</v>
      </c>
      <c r="H2236" s="10"/>
    </row>
    <row r="2237" spans="1:8" ht="15" x14ac:dyDescent="0.25">
      <c r="A2237" s="654">
        <v>48187210607</v>
      </c>
      <c r="B2237" s="655" t="s">
        <v>1405</v>
      </c>
      <c r="C2237" s="655">
        <v>94401</v>
      </c>
      <c r="D2237" s="655" t="s">
        <v>1306</v>
      </c>
      <c r="E2237" s="655">
        <v>4.9000000000000004</v>
      </c>
      <c r="F2237" s="655" t="s">
        <v>1303</v>
      </c>
      <c r="H2237" s="10"/>
    </row>
    <row r="2238" spans="1:8" ht="15" x14ac:dyDescent="0.25">
      <c r="A2238" s="651">
        <v>48187210608</v>
      </c>
      <c r="B2238" s="652" t="s">
        <v>1405</v>
      </c>
      <c r="C2238" s="652">
        <v>57042</v>
      </c>
      <c r="D2238" s="652" t="s">
        <v>1302</v>
      </c>
      <c r="E2238" s="652">
        <v>10.7</v>
      </c>
      <c r="F2238" s="652" t="s">
        <v>1303</v>
      </c>
      <c r="H2238" s="10"/>
    </row>
    <row r="2239" spans="1:8" ht="15" x14ac:dyDescent="0.25">
      <c r="A2239" s="654">
        <v>48187210705</v>
      </c>
      <c r="B2239" s="655" t="s">
        <v>1405</v>
      </c>
      <c r="C2239" s="655">
        <v>68958</v>
      </c>
      <c r="D2239" s="655" t="s">
        <v>1302</v>
      </c>
      <c r="E2239" s="655">
        <v>7.4</v>
      </c>
      <c r="F2239" s="655" t="s">
        <v>1303</v>
      </c>
      <c r="H2239" s="10"/>
    </row>
    <row r="2240" spans="1:8" ht="15" x14ac:dyDescent="0.25">
      <c r="A2240" s="651">
        <v>48187210706</v>
      </c>
      <c r="B2240" s="652" t="s">
        <v>1405</v>
      </c>
      <c r="C2240" s="652">
        <v>53969</v>
      </c>
      <c r="D2240" s="652" t="s">
        <v>1310</v>
      </c>
      <c r="E2240" s="652">
        <v>8.3000000000000007</v>
      </c>
      <c r="F2240" s="652" t="s">
        <v>1303</v>
      </c>
      <c r="H2240" s="10"/>
    </row>
    <row r="2241" spans="1:8" ht="15" x14ac:dyDescent="0.25">
      <c r="A2241" s="654">
        <v>48187210707</v>
      </c>
      <c r="B2241" s="655" t="s">
        <v>1405</v>
      </c>
      <c r="C2241" s="655">
        <v>74804</v>
      </c>
      <c r="D2241" s="655" t="s">
        <v>1306</v>
      </c>
      <c r="E2241" s="655">
        <v>11.6</v>
      </c>
      <c r="F2241" s="655" t="s">
        <v>1303</v>
      </c>
      <c r="H2241" s="10"/>
    </row>
    <row r="2242" spans="1:8" ht="15" x14ac:dyDescent="0.25">
      <c r="A2242" s="651">
        <v>48187210708</v>
      </c>
      <c r="B2242" s="652" t="s">
        <v>1405</v>
      </c>
      <c r="C2242" s="652">
        <v>105000</v>
      </c>
      <c r="D2242" s="652" t="s">
        <v>1306</v>
      </c>
      <c r="E2242" s="652">
        <v>3.2</v>
      </c>
      <c r="F2242" s="652" t="s">
        <v>1303</v>
      </c>
      <c r="H2242" s="10"/>
    </row>
    <row r="2243" spans="1:8" ht="15" x14ac:dyDescent="0.25">
      <c r="A2243" s="654">
        <v>48187210709</v>
      </c>
      <c r="B2243" s="655" t="s">
        <v>1405</v>
      </c>
      <c r="C2243" s="655">
        <v>98269</v>
      </c>
      <c r="D2243" s="655" t="s">
        <v>1306</v>
      </c>
      <c r="E2243" s="655">
        <v>5.7</v>
      </c>
      <c r="F2243" s="655" t="s">
        <v>1303</v>
      </c>
      <c r="H2243" s="10"/>
    </row>
    <row r="2244" spans="1:8" ht="15" x14ac:dyDescent="0.25">
      <c r="A2244" s="651">
        <v>48187210710</v>
      </c>
      <c r="B2244" s="652" t="s">
        <v>1405</v>
      </c>
      <c r="C2244" s="652">
        <v>100809</v>
      </c>
      <c r="D2244" s="652" t="s">
        <v>1306</v>
      </c>
      <c r="E2244" s="652">
        <v>1.9</v>
      </c>
      <c r="F2244" s="652" t="s">
        <v>1303</v>
      </c>
      <c r="H2244" s="10"/>
    </row>
    <row r="2245" spans="1:8" ht="15" x14ac:dyDescent="0.25">
      <c r="A2245" s="654">
        <v>48187210711</v>
      </c>
      <c r="B2245" s="655" t="s">
        <v>1405</v>
      </c>
      <c r="C2245" s="655">
        <v>113767</v>
      </c>
      <c r="D2245" s="655" t="s">
        <v>1306</v>
      </c>
      <c r="E2245" s="655">
        <v>3.5</v>
      </c>
      <c r="F2245" s="655" t="s">
        <v>1303</v>
      </c>
      <c r="H2245" s="10"/>
    </row>
    <row r="2246" spans="1:8" ht="15" x14ac:dyDescent="0.25">
      <c r="A2246" s="651">
        <v>48187210712</v>
      </c>
      <c r="B2246" s="652" t="s">
        <v>1405</v>
      </c>
      <c r="C2246" s="652">
        <v>118639</v>
      </c>
      <c r="D2246" s="652" t="s">
        <v>1306</v>
      </c>
      <c r="E2246" s="652">
        <v>1.9</v>
      </c>
      <c r="F2246" s="652" t="s">
        <v>1303</v>
      </c>
      <c r="H2246" s="10"/>
    </row>
    <row r="2247" spans="1:8" ht="15" x14ac:dyDescent="0.25">
      <c r="A2247" s="654">
        <v>48187210713</v>
      </c>
      <c r="B2247" s="655" t="s">
        <v>1405</v>
      </c>
      <c r="C2247" s="655">
        <v>95452</v>
      </c>
      <c r="D2247" s="655" t="s">
        <v>1306</v>
      </c>
      <c r="E2247" s="655">
        <v>4.9000000000000004</v>
      </c>
      <c r="F2247" s="655" t="s">
        <v>1303</v>
      </c>
      <c r="H2247" s="10"/>
    </row>
    <row r="2248" spans="1:8" ht="15" x14ac:dyDescent="0.25">
      <c r="A2248" s="651">
        <v>48187210714</v>
      </c>
      <c r="B2248" s="652" t="s">
        <v>1405</v>
      </c>
      <c r="C2248" s="652">
        <v>79196</v>
      </c>
      <c r="D2248" s="652" t="s">
        <v>1306</v>
      </c>
      <c r="E2248" s="652">
        <v>11.5</v>
      </c>
      <c r="F2248" s="652" t="s">
        <v>1303</v>
      </c>
      <c r="H2248" s="10"/>
    </row>
    <row r="2249" spans="1:8" ht="15" x14ac:dyDescent="0.25">
      <c r="A2249" s="654">
        <v>48187210801</v>
      </c>
      <c r="B2249" s="655" t="s">
        <v>1405</v>
      </c>
      <c r="C2249" s="655">
        <v>47454</v>
      </c>
      <c r="D2249" s="655" t="s">
        <v>1310</v>
      </c>
      <c r="E2249" s="655">
        <v>12.7</v>
      </c>
      <c r="F2249" s="655" t="s">
        <v>1303</v>
      </c>
      <c r="H2249" s="10"/>
    </row>
    <row r="2250" spans="1:8" ht="15" x14ac:dyDescent="0.25">
      <c r="A2250" s="651">
        <v>48187210803</v>
      </c>
      <c r="B2250" s="652" t="s">
        <v>1405</v>
      </c>
      <c r="C2250" s="652">
        <v>72841</v>
      </c>
      <c r="D2250" s="652" t="s">
        <v>1302</v>
      </c>
      <c r="E2250" s="652">
        <v>8</v>
      </c>
      <c r="F2250" s="652" t="s">
        <v>1303</v>
      </c>
      <c r="H2250" s="10"/>
    </row>
    <row r="2251" spans="1:8" ht="15" x14ac:dyDescent="0.25">
      <c r="A2251" s="654">
        <v>48187210804</v>
      </c>
      <c r="B2251" s="655" t="s">
        <v>1405</v>
      </c>
      <c r="C2251" s="655">
        <v>67768</v>
      </c>
      <c r="D2251" s="655" t="s">
        <v>1302</v>
      </c>
      <c r="E2251" s="655">
        <v>8.3000000000000007</v>
      </c>
      <c r="F2251" s="655" t="s">
        <v>1303</v>
      </c>
      <c r="H2251" s="10"/>
    </row>
    <row r="2252" spans="1:8" ht="15" x14ac:dyDescent="0.25">
      <c r="A2252" s="651">
        <v>48187210901</v>
      </c>
      <c r="B2252" s="652" t="s">
        <v>1405</v>
      </c>
      <c r="C2252" s="652">
        <v>52554</v>
      </c>
      <c r="D2252" s="652" t="s">
        <v>1310</v>
      </c>
      <c r="E2252" s="652">
        <v>13.6</v>
      </c>
      <c r="F2252" s="652" t="s">
        <v>1303</v>
      </c>
      <c r="H2252" s="10"/>
    </row>
    <row r="2253" spans="1:8" ht="15" x14ac:dyDescent="0.25">
      <c r="A2253" s="654">
        <v>48187210902</v>
      </c>
      <c r="B2253" s="655" t="s">
        <v>1405</v>
      </c>
      <c r="C2253" s="655">
        <v>66173</v>
      </c>
      <c r="D2253" s="655" t="s">
        <v>1302</v>
      </c>
      <c r="E2253" s="655">
        <v>7.6</v>
      </c>
      <c r="F2253" s="655" t="s">
        <v>1303</v>
      </c>
      <c r="H2253" s="10"/>
    </row>
    <row r="2254" spans="1:8" ht="15" x14ac:dyDescent="0.25">
      <c r="A2254" s="651">
        <v>48189950100</v>
      </c>
      <c r="B2254" s="652" t="s">
        <v>1406</v>
      </c>
      <c r="C2254" s="652">
        <v>33583</v>
      </c>
      <c r="D2254" s="652" t="s">
        <v>1309</v>
      </c>
      <c r="E2254" s="652">
        <v>34.5</v>
      </c>
      <c r="F2254" s="652" t="s">
        <v>1307</v>
      </c>
      <c r="H2254" s="10"/>
    </row>
    <row r="2255" spans="1:8" ht="15" x14ac:dyDescent="0.25">
      <c r="A2255" s="654">
        <v>48189950200</v>
      </c>
      <c r="B2255" s="655" t="s">
        <v>1406</v>
      </c>
      <c r="C2255" s="655">
        <v>36411</v>
      </c>
      <c r="D2255" s="655" t="s">
        <v>1309</v>
      </c>
      <c r="E2255" s="655">
        <v>18</v>
      </c>
      <c r="F2255" s="655" t="s">
        <v>1303</v>
      </c>
      <c r="H2255" s="10"/>
    </row>
    <row r="2256" spans="1:8" ht="15" x14ac:dyDescent="0.25">
      <c r="A2256" s="651">
        <v>48189950300</v>
      </c>
      <c r="B2256" s="652" t="s">
        <v>1406</v>
      </c>
      <c r="C2256" s="652">
        <v>50808</v>
      </c>
      <c r="D2256" s="652" t="s">
        <v>1302</v>
      </c>
      <c r="E2256" s="652">
        <v>14.8</v>
      </c>
      <c r="F2256" s="652" t="s">
        <v>1303</v>
      </c>
      <c r="H2256" s="10"/>
    </row>
    <row r="2257" spans="1:8" ht="15" x14ac:dyDescent="0.25">
      <c r="A2257" s="654">
        <v>48189950400</v>
      </c>
      <c r="B2257" s="655" t="s">
        <v>1406</v>
      </c>
      <c r="C2257" s="655">
        <v>56983</v>
      </c>
      <c r="D2257" s="655" t="s">
        <v>1302</v>
      </c>
      <c r="E2257" s="655">
        <v>13.4</v>
      </c>
      <c r="F2257" s="655" t="s">
        <v>1303</v>
      </c>
      <c r="H2257" s="10"/>
    </row>
    <row r="2258" spans="1:8" ht="15" x14ac:dyDescent="0.25">
      <c r="A2258" s="651">
        <v>48189950500</v>
      </c>
      <c r="B2258" s="652" t="s">
        <v>1406</v>
      </c>
      <c r="C2258" s="652">
        <v>45515</v>
      </c>
      <c r="D2258" s="652" t="s">
        <v>1310</v>
      </c>
      <c r="E2258" s="652">
        <v>19.3</v>
      </c>
      <c r="F2258" s="652" t="s">
        <v>1303</v>
      </c>
      <c r="H2258" s="10"/>
    </row>
    <row r="2259" spans="1:8" ht="15" x14ac:dyDescent="0.25">
      <c r="A2259" s="654">
        <v>48189950600</v>
      </c>
      <c r="B2259" s="655" t="s">
        <v>1406</v>
      </c>
      <c r="C2259" s="655">
        <v>51667</v>
      </c>
      <c r="D2259" s="655" t="s">
        <v>1302</v>
      </c>
      <c r="E2259" s="655">
        <v>11.6</v>
      </c>
      <c r="F2259" s="655" t="s">
        <v>1303</v>
      </c>
      <c r="H2259" s="10"/>
    </row>
    <row r="2260" spans="1:8" ht="15" x14ac:dyDescent="0.25">
      <c r="A2260" s="651">
        <v>48189950700</v>
      </c>
      <c r="B2260" s="652" t="s">
        <v>1406</v>
      </c>
      <c r="C2260" s="652">
        <v>42168</v>
      </c>
      <c r="D2260" s="652" t="s">
        <v>1310</v>
      </c>
      <c r="E2260" s="652">
        <v>23.1</v>
      </c>
      <c r="F2260" s="652" t="s">
        <v>1307</v>
      </c>
      <c r="H2260" s="10"/>
    </row>
    <row r="2261" spans="1:8" ht="15" x14ac:dyDescent="0.25">
      <c r="A2261" s="654">
        <v>48189950800</v>
      </c>
      <c r="B2261" s="655" t="s">
        <v>1406</v>
      </c>
      <c r="C2261" s="655">
        <v>44135</v>
      </c>
      <c r="D2261" s="655" t="s">
        <v>1310</v>
      </c>
      <c r="E2261" s="655">
        <v>18.8</v>
      </c>
      <c r="F2261" s="655" t="s">
        <v>1303</v>
      </c>
      <c r="H2261" s="10"/>
    </row>
    <row r="2262" spans="1:8" ht="15" x14ac:dyDescent="0.25">
      <c r="A2262" s="651">
        <v>48189950900</v>
      </c>
      <c r="B2262" s="652" t="s">
        <v>1406</v>
      </c>
      <c r="C2262" s="652">
        <v>49242</v>
      </c>
      <c r="D2262" s="652" t="s">
        <v>1302</v>
      </c>
      <c r="E2262" s="652">
        <v>13.8</v>
      </c>
      <c r="F2262" s="652" t="s">
        <v>1303</v>
      </c>
      <c r="H2262" s="10"/>
    </row>
    <row r="2263" spans="1:8" ht="15" x14ac:dyDescent="0.25">
      <c r="A2263" s="654">
        <v>48191950500</v>
      </c>
      <c r="B2263" s="655" t="s">
        <v>1407</v>
      </c>
      <c r="C2263" s="655">
        <v>32921</v>
      </c>
      <c r="D2263" s="655" t="s">
        <v>1309</v>
      </c>
      <c r="E2263" s="655">
        <v>23.2</v>
      </c>
      <c r="F2263" s="655" t="s">
        <v>1307</v>
      </c>
      <c r="H2263" s="10"/>
    </row>
    <row r="2264" spans="1:8" ht="15" x14ac:dyDescent="0.25">
      <c r="A2264" s="651">
        <v>48193950100</v>
      </c>
      <c r="B2264" s="652" t="s">
        <v>1408</v>
      </c>
      <c r="C2264" s="652">
        <v>44167</v>
      </c>
      <c r="D2264" s="652" t="s">
        <v>1310</v>
      </c>
      <c r="E2264" s="652">
        <v>12.3</v>
      </c>
      <c r="F2264" s="652" t="s">
        <v>1303</v>
      </c>
      <c r="H2264" s="10"/>
    </row>
    <row r="2265" spans="1:8" ht="15" x14ac:dyDescent="0.25">
      <c r="A2265" s="654">
        <v>48193950200</v>
      </c>
      <c r="B2265" s="655" t="s">
        <v>1408</v>
      </c>
      <c r="C2265" s="655">
        <v>62738</v>
      </c>
      <c r="D2265" s="655" t="s">
        <v>1306</v>
      </c>
      <c r="E2265" s="655">
        <v>6.7</v>
      </c>
      <c r="F2265" s="655" t="s">
        <v>1303</v>
      </c>
      <c r="H2265" s="10"/>
    </row>
    <row r="2266" spans="1:8" ht="15" x14ac:dyDescent="0.25">
      <c r="A2266" s="651">
        <v>48193950300</v>
      </c>
      <c r="B2266" s="652" t="s">
        <v>1408</v>
      </c>
      <c r="C2266" s="652">
        <v>36250</v>
      </c>
      <c r="D2266" s="652" t="s">
        <v>1309</v>
      </c>
      <c r="E2266" s="652">
        <v>25.8</v>
      </c>
      <c r="F2266" s="652" t="s">
        <v>1307</v>
      </c>
      <c r="H2266" s="10"/>
    </row>
    <row r="2267" spans="1:8" ht="15" x14ac:dyDescent="0.25">
      <c r="A2267" s="654">
        <v>48195950100</v>
      </c>
      <c r="B2267" s="655" t="s">
        <v>1409</v>
      </c>
      <c r="C2267" s="655">
        <v>46548</v>
      </c>
      <c r="D2267" s="655" t="s">
        <v>1310</v>
      </c>
      <c r="E2267" s="655">
        <v>1.9</v>
      </c>
      <c r="F2267" s="655" t="s">
        <v>1303</v>
      </c>
      <c r="H2267" s="10"/>
    </row>
    <row r="2268" spans="1:8" ht="15" x14ac:dyDescent="0.25">
      <c r="A2268" s="651">
        <v>48195950300</v>
      </c>
      <c r="B2268" s="652" t="s">
        <v>1409</v>
      </c>
      <c r="C2268" s="652">
        <v>33324</v>
      </c>
      <c r="D2268" s="652" t="s">
        <v>1309</v>
      </c>
      <c r="E2268" s="652">
        <v>23.6</v>
      </c>
      <c r="F2268" s="652" t="s">
        <v>1307</v>
      </c>
      <c r="H2268" s="10"/>
    </row>
    <row r="2269" spans="1:8" ht="15" x14ac:dyDescent="0.25">
      <c r="A2269" s="654">
        <v>48197950100</v>
      </c>
      <c r="B2269" s="655" t="s">
        <v>1410</v>
      </c>
      <c r="C2269" s="655">
        <v>42238</v>
      </c>
      <c r="D2269" s="655" t="s">
        <v>1310</v>
      </c>
      <c r="E2269" s="655">
        <v>12.6</v>
      </c>
      <c r="F2269" s="655" t="s">
        <v>1303</v>
      </c>
      <c r="H2269" s="10"/>
    </row>
    <row r="2270" spans="1:8" ht="15" x14ac:dyDescent="0.25">
      <c r="A2270" s="651">
        <v>48199030100</v>
      </c>
      <c r="B2270" s="652" t="s">
        <v>1411</v>
      </c>
      <c r="C2270" s="652">
        <v>40913</v>
      </c>
      <c r="D2270" s="652" t="s">
        <v>1310</v>
      </c>
      <c r="E2270" s="652">
        <v>15.5</v>
      </c>
      <c r="F2270" s="652" t="s">
        <v>1303</v>
      </c>
      <c r="H2270" s="10"/>
    </row>
    <row r="2271" spans="1:8" ht="15" x14ac:dyDescent="0.25">
      <c r="A2271" s="654">
        <v>48199030200</v>
      </c>
      <c r="B2271" s="655" t="s">
        <v>1411</v>
      </c>
      <c r="C2271" s="655">
        <v>69531</v>
      </c>
      <c r="D2271" s="655" t="s">
        <v>1306</v>
      </c>
      <c r="E2271" s="655">
        <v>8.8000000000000007</v>
      </c>
      <c r="F2271" s="655" t="s">
        <v>1303</v>
      </c>
      <c r="H2271" s="10"/>
    </row>
    <row r="2272" spans="1:8" ht="15" x14ac:dyDescent="0.25">
      <c r="A2272" s="651">
        <v>48199030300</v>
      </c>
      <c r="B2272" s="652" t="s">
        <v>1411</v>
      </c>
      <c r="C2272" s="652">
        <v>61700</v>
      </c>
      <c r="D2272" s="652" t="s">
        <v>1306</v>
      </c>
      <c r="E2272" s="652">
        <v>13.5</v>
      </c>
      <c r="F2272" s="652" t="s">
        <v>1303</v>
      </c>
      <c r="H2272" s="10"/>
    </row>
    <row r="2273" spans="1:8" ht="15" x14ac:dyDescent="0.25">
      <c r="A2273" s="654">
        <v>48199030400</v>
      </c>
      <c r="B2273" s="655" t="s">
        <v>1411</v>
      </c>
      <c r="C2273" s="655">
        <v>49856</v>
      </c>
      <c r="D2273" s="655" t="s">
        <v>1302</v>
      </c>
      <c r="E2273" s="655">
        <v>18.2</v>
      </c>
      <c r="F2273" s="655" t="s">
        <v>1303</v>
      </c>
      <c r="H2273" s="10"/>
    </row>
    <row r="2274" spans="1:8" ht="15" x14ac:dyDescent="0.25">
      <c r="A2274" s="651">
        <v>48199030501</v>
      </c>
      <c r="B2274" s="652" t="s">
        <v>1411</v>
      </c>
      <c r="C2274" s="652">
        <v>84063</v>
      </c>
      <c r="D2274" s="652" t="s">
        <v>1306</v>
      </c>
      <c r="E2274" s="652">
        <v>6.6</v>
      </c>
      <c r="F2274" s="652" t="s">
        <v>1303</v>
      </c>
      <c r="H2274" s="10"/>
    </row>
    <row r="2275" spans="1:8" ht="15" x14ac:dyDescent="0.25">
      <c r="A2275" s="654">
        <v>48199030502</v>
      </c>
      <c r="B2275" s="655" t="s">
        <v>1411</v>
      </c>
      <c r="C2275" s="655">
        <v>65287</v>
      </c>
      <c r="D2275" s="655" t="s">
        <v>1306</v>
      </c>
      <c r="E2275" s="655">
        <v>8.6999999999999993</v>
      </c>
      <c r="F2275" s="655" t="s">
        <v>1303</v>
      </c>
      <c r="H2275" s="10"/>
    </row>
    <row r="2276" spans="1:8" ht="15" x14ac:dyDescent="0.25">
      <c r="A2276" s="651">
        <v>48199030600</v>
      </c>
      <c r="B2276" s="652" t="s">
        <v>1411</v>
      </c>
      <c r="C2276" s="652">
        <v>68656</v>
      </c>
      <c r="D2276" s="652" t="s">
        <v>1306</v>
      </c>
      <c r="E2276" s="652">
        <v>10</v>
      </c>
      <c r="F2276" s="652" t="s">
        <v>1303</v>
      </c>
      <c r="H2276" s="10"/>
    </row>
    <row r="2277" spans="1:8" ht="15" x14ac:dyDescent="0.25">
      <c r="A2277" s="654">
        <v>48199030700</v>
      </c>
      <c r="B2277" s="655" t="s">
        <v>1411</v>
      </c>
      <c r="C2277" s="655">
        <v>39485</v>
      </c>
      <c r="D2277" s="655" t="s">
        <v>1310</v>
      </c>
      <c r="E2277" s="655">
        <v>15.2</v>
      </c>
      <c r="F2277" s="655" t="s">
        <v>1303</v>
      </c>
      <c r="H2277" s="10"/>
    </row>
    <row r="2278" spans="1:8" ht="15" x14ac:dyDescent="0.25">
      <c r="A2278" s="651">
        <v>48199030800</v>
      </c>
      <c r="B2278" s="652" t="s">
        <v>1411</v>
      </c>
      <c r="C2278" s="652">
        <v>38750</v>
      </c>
      <c r="D2278" s="652" t="s">
        <v>1310</v>
      </c>
      <c r="E2278" s="652">
        <v>31.6</v>
      </c>
      <c r="F2278" s="652" t="s">
        <v>1307</v>
      </c>
      <c r="H2278" s="10"/>
    </row>
    <row r="2279" spans="1:8" ht="15" x14ac:dyDescent="0.25">
      <c r="A2279" s="654">
        <v>48199030900</v>
      </c>
      <c r="B2279" s="655" t="s">
        <v>1411</v>
      </c>
      <c r="C2279" s="655">
        <v>62936</v>
      </c>
      <c r="D2279" s="655" t="s">
        <v>1306</v>
      </c>
      <c r="E2279" s="655">
        <v>10.199999999999999</v>
      </c>
      <c r="F2279" s="655" t="s">
        <v>1303</v>
      </c>
      <c r="H2279" s="10"/>
    </row>
    <row r="2280" spans="1:8" ht="15" x14ac:dyDescent="0.25">
      <c r="A2280" s="651">
        <v>48199031000</v>
      </c>
      <c r="B2280" s="652" t="s">
        <v>1411</v>
      </c>
      <c r="C2280" s="652">
        <v>60354</v>
      </c>
      <c r="D2280" s="652" t="s">
        <v>1306</v>
      </c>
      <c r="E2280" s="652">
        <v>9.9</v>
      </c>
      <c r="F2280" s="652" t="s">
        <v>1303</v>
      </c>
      <c r="H2280" s="10"/>
    </row>
    <row r="2281" spans="1:8" ht="15" x14ac:dyDescent="0.25">
      <c r="A2281" s="654">
        <v>48201100000</v>
      </c>
      <c r="B2281" s="655" t="s">
        <v>1412</v>
      </c>
      <c r="C2281" s="655">
        <v>84855</v>
      </c>
      <c r="D2281" s="655" t="s">
        <v>1306</v>
      </c>
      <c r="E2281" s="655">
        <v>16</v>
      </c>
      <c r="F2281" s="655" t="s">
        <v>1303</v>
      </c>
      <c r="H2281" s="10"/>
    </row>
    <row r="2282" spans="1:8" ht="15" x14ac:dyDescent="0.25">
      <c r="A2282" s="651">
        <v>48201210100</v>
      </c>
      <c r="B2282" s="652" t="s">
        <v>1412</v>
      </c>
      <c r="C2282" s="652" t="s">
        <v>1314</v>
      </c>
      <c r="D2282" s="652" t="s">
        <v>1315</v>
      </c>
      <c r="E2282" s="652">
        <v>0</v>
      </c>
      <c r="F2282" s="652" t="s">
        <v>1303</v>
      </c>
      <c r="H2282" s="10"/>
    </row>
    <row r="2283" spans="1:8" ht="15" x14ac:dyDescent="0.25">
      <c r="A2283" s="654">
        <v>48201210400</v>
      </c>
      <c r="B2283" s="655" t="s">
        <v>1412</v>
      </c>
      <c r="C2283" s="655">
        <v>28933</v>
      </c>
      <c r="D2283" s="655" t="s">
        <v>1309</v>
      </c>
      <c r="E2283" s="655">
        <v>36</v>
      </c>
      <c r="F2283" s="655" t="s">
        <v>1307</v>
      </c>
      <c r="H2283" s="10"/>
    </row>
    <row r="2284" spans="1:8" ht="15" x14ac:dyDescent="0.25">
      <c r="A2284" s="651">
        <v>48201210500</v>
      </c>
      <c r="B2284" s="652" t="s">
        <v>1412</v>
      </c>
      <c r="C2284" s="652">
        <v>36883</v>
      </c>
      <c r="D2284" s="652" t="s">
        <v>1309</v>
      </c>
      <c r="E2284" s="652">
        <v>23</v>
      </c>
      <c r="F2284" s="652" t="s">
        <v>1307</v>
      </c>
      <c r="H2284" s="10"/>
    </row>
    <row r="2285" spans="1:8" ht="15" x14ac:dyDescent="0.25">
      <c r="A2285" s="654">
        <v>48201210600</v>
      </c>
      <c r="B2285" s="655" t="s">
        <v>1412</v>
      </c>
      <c r="C2285" s="655">
        <v>58969</v>
      </c>
      <c r="D2285" s="655" t="s">
        <v>1302</v>
      </c>
      <c r="E2285" s="655">
        <v>14</v>
      </c>
      <c r="F2285" s="655" t="s">
        <v>1303</v>
      </c>
      <c r="H2285" s="10"/>
    </row>
    <row r="2286" spans="1:8" ht="15" x14ac:dyDescent="0.25">
      <c r="A2286" s="651">
        <v>48201210700</v>
      </c>
      <c r="B2286" s="652" t="s">
        <v>1412</v>
      </c>
      <c r="C2286" s="652">
        <v>40121</v>
      </c>
      <c r="D2286" s="652" t="s">
        <v>1309</v>
      </c>
      <c r="E2286" s="652">
        <v>31.9</v>
      </c>
      <c r="F2286" s="652" t="s">
        <v>1307</v>
      </c>
      <c r="H2286" s="10"/>
    </row>
    <row r="2287" spans="1:8" ht="15" x14ac:dyDescent="0.25">
      <c r="A2287" s="654">
        <v>48201210800</v>
      </c>
      <c r="B2287" s="655" t="s">
        <v>1412</v>
      </c>
      <c r="C2287" s="655">
        <v>32882</v>
      </c>
      <c r="D2287" s="655" t="s">
        <v>1309</v>
      </c>
      <c r="E2287" s="655">
        <v>33.799999999999997</v>
      </c>
      <c r="F2287" s="655" t="s">
        <v>1307</v>
      </c>
      <c r="H2287" s="10"/>
    </row>
    <row r="2288" spans="1:8" ht="15" x14ac:dyDescent="0.25">
      <c r="A2288" s="651">
        <v>48201210900</v>
      </c>
      <c r="B2288" s="652" t="s">
        <v>1412</v>
      </c>
      <c r="C2288" s="652">
        <v>29583</v>
      </c>
      <c r="D2288" s="652" t="s">
        <v>1309</v>
      </c>
      <c r="E2288" s="652">
        <v>17</v>
      </c>
      <c r="F2288" s="652" t="s">
        <v>1303</v>
      </c>
      <c r="H2288" s="10"/>
    </row>
    <row r="2289" spans="1:8" ht="15" x14ac:dyDescent="0.25">
      <c r="A2289" s="654">
        <v>48201211000</v>
      </c>
      <c r="B2289" s="655" t="s">
        <v>1412</v>
      </c>
      <c r="C2289" s="655">
        <v>34261</v>
      </c>
      <c r="D2289" s="655" t="s">
        <v>1309</v>
      </c>
      <c r="E2289" s="655">
        <v>27.6</v>
      </c>
      <c r="F2289" s="655" t="s">
        <v>1307</v>
      </c>
      <c r="H2289" s="10"/>
    </row>
    <row r="2290" spans="1:8" ht="15" x14ac:dyDescent="0.25">
      <c r="A2290" s="651">
        <v>48201211100</v>
      </c>
      <c r="B2290" s="652" t="s">
        <v>1412</v>
      </c>
      <c r="C2290" s="652">
        <v>28475</v>
      </c>
      <c r="D2290" s="652" t="s">
        <v>1309</v>
      </c>
      <c r="E2290" s="652">
        <v>41.2</v>
      </c>
      <c r="F2290" s="652" t="s">
        <v>1307</v>
      </c>
      <c r="H2290" s="10"/>
    </row>
    <row r="2291" spans="1:8" ht="15" x14ac:dyDescent="0.25">
      <c r="A2291" s="654">
        <v>48201211200</v>
      </c>
      <c r="B2291" s="655" t="s">
        <v>1412</v>
      </c>
      <c r="C2291" s="655">
        <v>28026</v>
      </c>
      <c r="D2291" s="655" t="s">
        <v>1309</v>
      </c>
      <c r="E2291" s="655">
        <v>30.8</v>
      </c>
      <c r="F2291" s="655" t="s">
        <v>1307</v>
      </c>
      <c r="H2291" s="10"/>
    </row>
    <row r="2292" spans="1:8" ht="15" x14ac:dyDescent="0.25">
      <c r="A2292" s="651">
        <v>48201211300</v>
      </c>
      <c r="B2292" s="652" t="s">
        <v>1412</v>
      </c>
      <c r="C2292" s="652">
        <v>22190</v>
      </c>
      <c r="D2292" s="652" t="s">
        <v>1309</v>
      </c>
      <c r="E2292" s="652">
        <v>38.299999999999997</v>
      </c>
      <c r="F2292" s="652" t="s">
        <v>1307</v>
      </c>
      <c r="H2292" s="10"/>
    </row>
    <row r="2293" spans="1:8" ht="15" x14ac:dyDescent="0.25">
      <c r="A2293" s="654">
        <v>48201211400</v>
      </c>
      <c r="B2293" s="655" t="s">
        <v>1412</v>
      </c>
      <c r="C2293" s="655">
        <v>29045</v>
      </c>
      <c r="D2293" s="655" t="s">
        <v>1309</v>
      </c>
      <c r="E2293" s="655">
        <v>36.4</v>
      </c>
      <c r="F2293" s="655" t="s">
        <v>1307</v>
      </c>
      <c r="H2293" s="10"/>
    </row>
    <row r="2294" spans="1:8" ht="15" x14ac:dyDescent="0.25">
      <c r="A2294" s="651">
        <v>48201211500</v>
      </c>
      <c r="B2294" s="652" t="s">
        <v>1412</v>
      </c>
      <c r="C2294" s="652">
        <v>31250</v>
      </c>
      <c r="D2294" s="652" t="s">
        <v>1309</v>
      </c>
      <c r="E2294" s="652">
        <v>27.4</v>
      </c>
      <c r="F2294" s="652" t="s">
        <v>1307</v>
      </c>
      <c r="H2294" s="10"/>
    </row>
    <row r="2295" spans="1:8" ht="15" x14ac:dyDescent="0.25">
      <c r="A2295" s="654">
        <v>48201211600</v>
      </c>
      <c r="B2295" s="655" t="s">
        <v>1412</v>
      </c>
      <c r="C2295" s="655">
        <v>30102</v>
      </c>
      <c r="D2295" s="655" t="s">
        <v>1309</v>
      </c>
      <c r="E2295" s="655">
        <v>16.899999999999999</v>
      </c>
      <c r="F2295" s="655" t="s">
        <v>1303</v>
      </c>
      <c r="H2295" s="10"/>
    </row>
    <row r="2296" spans="1:8" ht="15" x14ac:dyDescent="0.25">
      <c r="A2296" s="651">
        <v>48201211700</v>
      </c>
      <c r="B2296" s="652" t="s">
        <v>1412</v>
      </c>
      <c r="C2296" s="652">
        <v>31803</v>
      </c>
      <c r="D2296" s="652" t="s">
        <v>1309</v>
      </c>
      <c r="E2296" s="652">
        <v>33.200000000000003</v>
      </c>
      <c r="F2296" s="652" t="s">
        <v>1307</v>
      </c>
      <c r="H2296" s="10"/>
    </row>
    <row r="2297" spans="1:8" ht="15" x14ac:dyDescent="0.25">
      <c r="A2297" s="654">
        <v>48201211900</v>
      </c>
      <c r="B2297" s="655" t="s">
        <v>1412</v>
      </c>
      <c r="C2297" s="655">
        <v>35275</v>
      </c>
      <c r="D2297" s="655" t="s">
        <v>1309</v>
      </c>
      <c r="E2297" s="655">
        <v>31.1</v>
      </c>
      <c r="F2297" s="655" t="s">
        <v>1307</v>
      </c>
      <c r="H2297" s="10"/>
    </row>
    <row r="2298" spans="1:8" ht="15" x14ac:dyDescent="0.25">
      <c r="A2298" s="651">
        <v>48201212300</v>
      </c>
      <c r="B2298" s="652" t="s">
        <v>1412</v>
      </c>
      <c r="C2298" s="652">
        <v>25226</v>
      </c>
      <c r="D2298" s="652" t="s">
        <v>1309</v>
      </c>
      <c r="E2298" s="652">
        <v>43.6</v>
      </c>
      <c r="F2298" s="652" t="s">
        <v>1307</v>
      </c>
      <c r="H2298" s="10"/>
    </row>
    <row r="2299" spans="1:8" ht="15" x14ac:dyDescent="0.25">
      <c r="A2299" s="654">
        <v>48201212400</v>
      </c>
      <c r="B2299" s="655" t="s">
        <v>1412</v>
      </c>
      <c r="C2299" s="655">
        <v>41000</v>
      </c>
      <c r="D2299" s="655" t="s">
        <v>1309</v>
      </c>
      <c r="E2299" s="655">
        <v>16.600000000000001</v>
      </c>
      <c r="F2299" s="655" t="s">
        <v>1303</v>
      </c>
      <c r="H2299" s="10"/>
    </row>
    <row r="2300" spans="1:8" ht="15" x14ac:dyDescent="0.25">
      <c r="A2300" s="651">
        <v>48201212500</v>
      </c>
      <c r="B2300" s="652" t="s">
        <v>1412</v>
      </c>
      <c r="C2300" s="652">
        <v>38269</v>
      </c>
      <c r="D2300" s="652" t="s">
        <v>1309</v>
      </c>
      <c r="E2300" s="652">
        <v>31</v>
      </c>
      <c r="F2300" s="652" t="s">
        <v>1307</v>
      </c>
      <c r="H2300" s="10"/>
    </row>
    <row r="2301" spans="1:8" ht="15" x14ac:dyDescent="0.25">
      <c r="A2301" s="654">
        <v>48201220100</v>
      </c>
      <c r="B2301" s="655" t="s">
        <v>1412</v>
      </c>
      <c r="C2301" s="655">
        <v>34375</v>
      </c>
      <c r="D2301" s="655" t="s">
        <v>1309</v>
      </c>
      <c r="E2301" s="655">
        <v>26.5</v>
      </c>
      <c r="F2301" s="655" t="s">
        <v>1307</v>
      </c>
      <c r="H2301" s="10"/>
    </row>
    <row r="2302" spans="1:8" ht="15" x14ac:dyDescent="0.25">
      <c r="A2302" s="651">
        <v>48201220200</v>
      </c>
      <c r="B2302" s="652" t="s">
        <v>1412</v>
      </c>
      <c r="C2302" s="652">
        <v>40588</v>
      </c>
      <c r="D2302" s="652" t="s">
        <v>1309</v>
      </c>
      <c r="E2302" s="652">
        <v>21.4</v>
      </c>
      <c r="F2302" s="652" t="s">
        <v>1307</v>
      </c>
      <c r="H2302" s="10"/>
    </row>
    <row r="2303" spans="1:8" ht="15" x14ac:dyDescent="0.25">
      <c r="A2303" s="654">
        <v>48201220300</v>
      </c>
      <c r="B2303" s="655" t="s">
        <v>1412</v>
      </c>
      <c r="C2303" s="655">
        <v>43732</v>
      </c>
      <c r="D2303" s="655" t="s">
        <v>1310</v>
      </c>
      <c r="E2303" s="655">
        <v>25.2</v>
      </c>
      <c r="F2303" s="655" t="s">
        <v>1307</v>
      </c>
      <c r="H2303" s="10"/>
    </row>
    <row r="2304" spans="1:8" ht="15" x14ac:dyDescent="0.25">
      <c r="A2304" s="651">
        <v>48201220400</v>
      </c>
      <c r="B2304" s="652" t="s">
        <v>1412</v>
      </c>
      <c r="C2304" s="652">
        <v>38640</v>
      </c>
      <c r="D2304" s="652" t="s">
        <v>1309</v>
      </c>
      <c r="E2304" s="652">
        <v>30.4</v>
      </c>
      <c r="F2304" s="652" t="s">
        <v>1307</v>
      </c>
      <c r="H2304" s="10"/>
    </row>
    <row r="2305" spans="1:8" ht="15" x14ac:dyDescent="0.25">
      <c r="A2305" s="654">
        <v>48201220500</v>
      </c>
      <c r="B2305" s="655" t="s">
        <v>1412</v>
      </c>
      <c r="C2305" s="655">
        <v>17616</v>
      </c>
      <c r="D2305" s="655" t="s">
        <v>1309</v>
      </c>
      <c r="E2305" s="655">
        <v>44.2</v>
      </c>
      <c r="F2305" s="655" t="s">
        <v>1307</v>
      </c>
      <c r="H2305" s="10"/>
    </row>
    <row r="2306" spans="1:8" ht="15" x14ac:dyDescent="0.25">
      <c r="A2306" s="651">
        <v>48201220600</v>
      </c>
      <c r="B2306" s="652" t="s">
        <v>1412</v>
      </c>
      <c r="C2306" s="652">
        <v>37321</v>
      </c>
      <c r="D2306" s="652" t="s">
        <v>1309</v>
      </c>
      <c r="E2306" s="652">
        <v>35.700000000000003</v>
      </c>
      <c r="F2306" s="652" t="s">
        <v>1307</v>
      </c>
      <c r="H2306" s="10"/>
    </row>
    <row r="2307" spans="1:8" ht="15" x14ac:dyDescent="0.25">
      <c r="A2307" s="654">
        <v>48201220700</v>
      </c>
      <c r="B2307" s="655" t="s">
        <v>1412</v>
      </c>
      <c r="C2307" s="655">
        <v>26939</v>
      </c>
      <c r="D2307" s="655" t="s">
        <v>1309</v>
      </c>
      <c r="E2307" s="655">
        <v>42.6</v>
      </c>
      <c r="F2307" s="655" t="s">
        <v>1307</v>
      </c>
      <c r="H2307" s="10"/>
    </row>
    <row r="2308" spans="1:8" ht="15" x14ac:dyDescent="0.25">
      <c r="A2308" s="651">
        <v>48201220800</v>
      </c>
      <c r="B2308" s="652" t="s">
        <v>1412</v>
      </c>
      <c r="C2308" s="652">
        <v>23787</v>
      </c>
      <c r="D2308" s="652" t="s">
        <v>1309</v>
      </c>
      <c r="E2308" s="652">
        <v>59.3</v>
      </c>
      <c r="F2308" s="652" t="s">
        <v>1307</v>
      </c>
      <c r="H2308" s="10"/>
    </row>
    <row r="2309" spans="1:8" ht="15" x14ac:dyDescent="0.25">
      <c r="A2309" s="654">
        <v>48201220900</v>
      </c>
      <c r="B2309" s="655" t="s">
        <v>1412</v>
      </c>
      <c r="C2309" s="655">
        <v>42237</v>
      </c>
      <c r="D2309" s="655" t="s">
        <v>1310</v>
      </c>
      <c r="E2309" s="655">
        <v>25.5</v>
      </c>
      <c r="F2309" s="655" t="s">
        <v>1307</v>
      </c>
      <c r="H2309" s="10"/>
    </row>
    <row r="2310" spans="1:8" ht="15" x14ac:dyDescent="0.25">
      <c r="A2310" s="651">
        <v>48201221000</v>
      </c>
      <c r="B2310" s="652" t="s">
        <v>1412</v>
      </c>
      <c r="C2310" s="652">
        <v>31106</v>
      </c>
      <c r="D2310" s="652" t="s">
        <v>1309</v>
      </c>
      <c r="E2310" s="652">
        <v>37.799999999999997</v>
      </c>
      <c r="F2310" s="652" t="s">
        <v>1307</v>
      </c>
      <c r="H2310" s="10"/>
    </row>
    <row r="2311" spans="1:8" ht="15" x14ac:dyDescent="0.25">
      <c r="A2311" s="654">
        <v>48201221100</v>
      </c>
      <c r="B2311" s="655" t="s">
        <v>1412</v>
      </c>
      <c r="C2311" s="655">
        <v>29243</v>
      </c>
      <c r="D2311" s="655" t="s">
        <v>1309</v>
      </c>
      <c r="E2311" s="655">
        <v>37.299999999999997</v>
      </c>
      <c r="F2311" s="655" t="s">
        <v>1307</v>
      </c>
      <c r="H2311" s="10"/>
    </row>
    <row r="2312" spans="1:8" ht="15" x14ac:dyDescent="0.25">
      <c r="A2312" s="651">
        <v>48201221200</v>
      </c>
      <c r="B2312" s="652" t="s">
        <v>1412</v>
      </c>
      <c r="C2312" s="652">
        <v>43832</v>
      </c>
      <c r="D2312" s="652" t="s">
        <v>1310</v>
      </c>
      <c r="E2312" s="652">
        <v>26.3</v>
      </c>
      <c r="F2312" s="652" t="s">
        <v>1307</v>
      </c>
      <c r="H2312" s="10"/>
    </row>
    <row r="2313" spans="1:8" ht="15" x14ac:dyDescent="0.25">
      <c r="A2313" s="654">
        <v>48201221300</v>
      </c>
      <c r="B2313" s="655" t="s">
        <v>1412</v>
      </c>
      <c r="C2313" s="655">
        <v>43191</v>
      </c>
      <c r="D2313" s="655" t="s">
        <v>1310</v>
      </c>
      <c r="E2313" s="655">
        <v>24.9</v>
      </c>
      <c r="F2313" s="655" t="s">
        <v>1307</v>
      </c>
      <c r="H2313" s="10"/>
    </row>
    <row r="2314" spans="1:8" ht="15" x14ac:dyDescent="0.25">
      <c r="A2314" s="651">
        <v>48201221400</v>
      </c>
      <c r="B2314" s="652" t="s">
        <v>1412</v>
      </c>
      <c r="C2314" s="652">
        <v>35568</v>
      </c>
      <c r="D2314" s="652" t="s">
        <v>1309</v>
      </c>
      <c r="E2314" s="652">
        <v>28</v>
      </c>
      <c r="F2314" s="652" t="s">
        <v>1307</v>
      </c>
      <c r="H2314" s="10"/>
    </row>
    <row r="2315" spans="1:8" ht="15" x14ac:dyDescent="0.25">
      <c r="A2315" s="654">
        <v>48201221500</v>
      </c>
      <c r="B2315" s="655" t="s">
        <v>1412</v>
      </c>
      <c r="C2315" s="655">
        <v>28984</v>
      </c>
      <c r="D2315" s="655" t="s">
        <v>1309</v>
      </c>
      <c r="E2315" s="655">
        <v>44.6</v>
      </c>
      <c r="F2315" s="655" t="s">
        <v>1307</v>
      </c>
      <c r="H2315" s="10"/>
    </row>
    <row r="2316" spans="1:8" ht="15" x14ac:dyDescent="0.25">
      <c r="A2316" s="651">
        <v>48201221600</v>
      </c>
      <c r="B2316" s="652" t="s">
        <v>1412</v>
      </c>
      <c r="C2316" s="652">
        <v>48638</v>
      </c>
      <c r="D2316" s="652" t="s">
        <v>1310</v>
      </c>
      <c r="E2316" s="652">
        <v>26.3</v>
      </c>
      <c r="F2316" s="652" t="s">
        <v>1307</v>
      </c>
      <c r="H2316" s="10"/>
    </row>
    <row r="2317" spans="1:8" ht="15" x14ac:dyDescent="0.25">
      <c r="A2317" s="654">
        <v>48201221700</v>
      </c>
      <c r="B2317" s="655" t="s">
        <v>1412</v>
      </c>
      <c r="C2317" s="655">
        <v>42038</v>
      </c>
      <c r="D2317" s="655" t="s">
        <v>1310</v>
      </c>
      <c r="E2317" s="655">
        <v>24.1</v>
      </c>
      <c r="F2317" s="655" t="s">
        <v>1307</v>
      </c>
      <c r="H2317" s="10"/>
    </row>
    <row r="2318" spans="1:8" ht="15" x14ac:dyDescent="0.25">
      <c r="A2318" s="651">
        <v>48201221800</v>
      </c>
      <c r="B2318" s="652" t="s">
        <v>1412</v>
      </c>
      <c r="C2318" s="652">
        <v>31899</v>
      </c>
      <c r="D2318" s="652" t="s">
        <v>1309</v>
      </c>
      <c r="E2318" s="652">
        <v>32.799999999999997</v>
      </c>
      <c r="F2318" s="652" t="s">
        <v>1307</v>
      </c>
      <c r="H2318" s="10"/>
    </row>
    <row r="2319" spans="1:8" ht="15" x14ac:dyDescent="0.25">
      <c r="A2319" s="654">
        <v>48201221900</v>
      </c>
      <c r="B2319" s="655" t="s">
        <v>1412</v>
      </c>
      <c r="C2319" s="655">
        <v>42813</v>
      </c>
      <c r="D2319" s="655" t="s">
        <v>1310</v>
      </c>
      <c r="E2319" s="655">
        <v>23.9</v>
      </c>
      <c r="F2319" s="655" t="s">
        <v>1307</v>
      </c>
      <c r="H2319" s="10"/>
    </row>
    <row r="2320" spans="1:8" ht="15" x14ac:dyDescent="0.25">
      <c r="A2320" s="651">
        <v>48201222000</v>
      </c>
      <c r="B2320" s="652" t="s">
        <v>1412</v>
      </c>
      <c r="C2320" s="652">
        <v>40466</v>
      </c>
      <c r="D2320" s="652" t="s">
        <v>1309</v>
      </c>
      <c r="E2320" s="652">
        <v>23.5</v>
      </c>
      <c r="F2320" s="652" t="s">
        <v>1307</v>
      </c>
      <c r="H2320" s="10"/>
    </row>
    <row r="2321" spans="1:8" ht="15" x14ac:dyDescent="0.25">
      <c r="A2321" s="654">
        <v>48201222100</v>
      </c>
      <c r="B2321" s="655" t="s">
        <v>1412</v>
      </c>
      <c r="C2321" s="655">
        <v>30824</v>
      </c>
      <c r="D2321" s="655" t="s">
        <v>1309</v>
      </c>
      <c r="E2321" s="655">
        <v>35.700000000000003</v>
      </c>
      <c r="F2321" s="655" t="s">
        <v>1307</v>
      </c>
      <c r="H2321" s="10"/>
    </row>
    <row r="2322" spans="1:8" ht="15" x14ac:dyDescent="0.25">
      <c r="A2322" s="651">
        <v>48201222200</v>
      </c>
      <c r="B2322" s="652" t="s">
        <v>1412</v>
      </c>
      <c r="C2322" s="652">
        <v>26273</v>
      </c>
      <c r="D2322" s="652" t="s">
        <v>1309</v>
      </c>
      <c r="E2322" s="652">
        <v>42.9</v>
      </c>
      <c r="F2322" s="652" t="s">
        <v>1307</v>
      </c>
      <c r="H2322" s="10"/>
    </row>
    <row r="2323" spans="1:8" ht="15" x14ac:dyDescent="0.25">
      <c r="A2323" s="654">
        <v>48201222300</v>
      </c>
      <c r="B2323" s="655" t="s">
        <v>1412</v>
      </c>
      <c r="C2323" s="655">
        <v>44598</v>
      </c>
      <c r="D2323" s="655" t="s">
        <v>1310</v>
      </c>
      <c r="E2323" s="655">
        <v>33.799999999999997</v>
      </c>
      <c r="F2323" s="655" t="s">
        <v>1307</v>
      </c>
      <c r="H2323" s="10"/>
    </row>
    <row r="2324" spans="1:8" ht="15" x14ac:dyDescent="0.25">
      <c r="A2324" s="651">
        <v>48201222401</v>
      </c>
      <c r="B2324" s="652" t="s">
        <v>1412</v>
      </c>
      <c r="C2324" s="652">
        <v>37986</v>
      </c>
      <c r="D2324" s="652" t="s">
        <v>1309</v>
      </c>
      <c r="E2324" s="652">
        <v>31.7</v>
      </c>
      <c r="F2324" s="652" t="s">
        <v>1307</v>
      </c>
      <c r="H2324" s="10"/>
    </row>
    <row r="2325" spans="1:8" ht="15" x14ac:dyDescent="0.25">
      <c r="A2325" s="654">
        <v>48201222402</v>
      </c>
      <c r="B2325" s="655" t="s">
        <v>1412</v>
      </c>
      <c r="C2325" s="655">
        <v>44185</v>
      </c>
      <c r="D2325" s="655" t="s">
        <v>1310</v>
      </c>
      <c r="E2325" s="655">
        <v>25.3</v>
      </c>
      <c r="F2325" s="655" t="s">
        <v>1307</v>
      </c>
      <c r="H2325" s="10"/>
    </row>
    <row r="2326" spans="1:8" ht="15" x14ac:dyDescent="0.25">
      <c r="A2326" s="651">
        <v>48201222501</v>
      </c>
      <c r="B2326" s="652" t="s">
        <v>1412</v>
      </c>
      <c r="C2326" s="652">
        <v>26367</v>
      </c>
      <c r="D2326" s="652" t="s">
        <v>1309</v>
      </c>
      <c r="E2326" s="652">
        <v>44.6</v>
      </c>
      <c r="F2326" s="652" t="s">
        <v>1307</v>
      </c>
      <c r="H2326" s="10"/>
    </row>
    <row r="2327" spans="1:8" ht="15" x14ac:dyDescent="0.25">
      <c r="A2327" s="654">
        <v>48201222502</v>
      </c>
      <c r="B2327" s="655" t="s">
        <v>1412</v>
      </c>
      <c r="C2327" s="655">
        <v>39625</v>
      </c>
      <c r="D2327" s="655" t="s">
        <v>1309</v>
      </c>
      <c r="E2327" s="655">
        <v>24.8</v>
      </c>
      <c r="F2327" s="655" t="s">
        <v>1307</v>
      </c>
      <c r="H2327" s="10"/>
    </row>
    <row r="2328" spans="1:8" ht="15" x14ac:dyDescent="0.25">
      <c r="A2328" s="651">
        <v>48201222503</v>
      </c>
      <c r="B2328" s="652" t="s">
        <v>1412</v>
      </c>
      <c r="C2328" s="652">
        <v>30442</v>
      </c>
      <c r="D2328" s="652" t="s">
        <v>1309</v>
      </c>
      <c r="E2328" s="652">
        <v>43.4</v>
      </c>
      <c r="F2328" s="652" t="s">
        <v>1307</v>
      </c>
      <c r="H2328" s="10"/>
    </row>
    <row r="2329" spans="1:8" ht="15" x14ac:dyDescent="0.25">
      <c r="A2329" s="654">
        <v>48201222600</v>
      </c>
      <c r="B2329" s="655" t="s">
        <v>1412</v>
      </c>
      <c r="C2329" s="655">
        <v>26467</v>
      </c>
      <c r="D2329" s="655" t="s">
        <v>1309</v>
      </c>
      <c r="E2329" s="655">
        <v>36.5</v>
      </c>
      <c r="F2329" s="655" t="s">
        <v>1307</v>
      </c>
      <c r="H2329" s="10"/>
    </row>
    <row r="2330" spans="1:8" ht="15" x14ac:dyDescent="0.25">
      <c r="A2330" s="651">
        <v>48201222700</v>
      </c>
      <c r="B2330" s="652" t="s">
        <v>1412</v>
      </c>
      <c r="C2330" s="652">
        <v>20131</v>
      </c>
      <c r="D2330" s="652" t="s">
        <v>1309</v>
      </c>
      <c r="E2330" s="652">
        <v>45.9</v>
      </c>
      <c r="F2330" s="652" t="s">
        <v>1307</v>
      </c>
      <c r="H2330" s="10"/>
    </row>
    <row r="2331" spans="1:8" ht="15" x14ac:dyDescent="0.25">
      <c r="A2331" s="654">
        <v>48201222800</v>
      </c>
      <c r="B2331" s="655" t="s">
        <v>1412</v>
      </c>
      <c r="C2331" s="655">
        <v>33110</v>
      </c>
      <c r="D2331" s="655" t="s">
        <v>1309</v>
      </c>
      <c r="E2331" s="655">
        <v>32.299999999999997</v>
      </c>
      <c r="F2331" s="655" t="s">
        <v>1307</v>
      </c>
      <c r="H2331" s="10"/>
    </row>
    <row r="2332" spans="1:8" ht="15" x14ac:dyDescent="0.25">
      <c r="A2332" s="651">
        <v>48201222900</v>
      </c>
      <c r="B2332" s="652" t="s">
        <v>1412</v>
      </c>
      <c r="C2332" s="652">
        <v>50895</v>
      </c>
      <c r="D2332" s="652" t="s">
        <v>1310</v>
      </c>
      <c r="E2332" s="652">
        <v>23.3</v>
      </c>
      <c r="F2332" s="652" t="s">
        <v>1307</v>
      </c>
      <c r="H2332" s="10"/>
    </row>
    <row r="2333" spans="1:8" ht="15" x14ac:dyDescent="0.25">
      <c r="A2333" s="654">
        <v>48201223001</v>
      </c>
      <c r="B2333" s="655" t="s">
        <v>1412</v>
      </c>
      <c r="C2333" s="655">
        <v>36801</v>
      </c>
      <c r="D2333" s="655" t="s">
        <v>1309</v>
      </c>
      <c r="E2333" s="655">
        <v>39.6</v>
      </c>
      <c r="F2333" s="655" t="s">
        <v>1307</v>
      </c>
      <c r="H2333" s="10"/>
    </row>
    <row r="2334" spans="1:8" ht="15" x14ac:dyDescent="0.25">
      <c r="A2334" s="651">
        <v>48201223002</v>
      </c>
      <c r="B2334" s="652" t="s">
        <v>1412</v>
      </c>
      <c r="C2334" s="652">
        <v>25076</v>
      </c>
      <c r="D2334" s="652" t="s">
        <v>1309</v>
      </c>
      <c r="E2334" s="652">
        <v>43.7</v>
      </c>
      <c r="F2334" s="652" t="s">
        <v>1307</v>
      </c>
      <c r="H2334" s="10"/>
    </row>
    <row r="2335" spans="1:8" ht="15" x14ac:dyDescent="0.25">
      <c r="A2335" s="654">
        <v>48201223100</v>
      </c>
      <c r="B2335" s="655" t="s">
        <v>1412</v>
      </c>
      <c r="C2335" s="655">
        <v>47361</v>
      </c>
      <c r="D2335" s="655" t="s">
        <v>1310</v>
      </c>
      <c r="E2335" s="655">
        <v>25.2</v>
      </c>
      <c r="F2335" s="655" t="s">
        <v>1307</v>
      </c>
      <c r="H2335" s="10"/>
    </row>
    <row r="2336" spans="1:8" ht="15" x14ac:dyDescent="0.25">
      <c r="A2336" s="651">
        <v>48201230100</v>
      </c>
      <c r="B2336" s="652" t="s">
        <v>1412</v>
      </c>
      <c r="C2336" s="652">
        <v>28309</v>
      </c>
      <c r="D2336" s="652" t="s">
        <v>1309</v>
      </c>
      <c r="E2336" s="652">
        <v>24</v>
      </c>
      <c r="F2336" s="652" t="s">
        <v>1307</v>
      </c>
      <c r="H2336" s="10"/>
    </row>
    <row r="2337" spans="1:8" ht="15" x14ac:dyDescent="0.25">
      <c r="A2337" s="654">
        <v>48201230200</v>
      </c>
      <c r="B2337" s="655" t="s">
        <v>1412</v>
      </c>
      <c r="C2337" s="655">
        <v>30090</v>
      </c>
      <c r="D2337" s="655" t="s">
        <v>1309</v>
      </c>
      <c r="E2337" s="655">
        <v>23.1</v>
      </c>
      <c r="F2337" s="655" t="s">
        <v>1307</v>
      </c>
      <c r="H2337" s="10"/>
    </row>
    <row r="2338" spans="1:8" ht="15" x14ac:dyDescent="0.25">
      <c r="A2338" s="651">
        <v>48201230300</v>
      </c>
      <c r="B2338" s="652" t="s">
        <v>1412</v>
      </c>
      <c r="C2338" s="652">
        <v>30205</v>
      </c>
      <c r="D2338" s="652" t="s">
        <v>1309</v>
      </c>
      <c r="E2338" s="652">
        <v>28.9</v>
      </c>
      <c r="F2338" s="652" t="s">
        <v>1307</v>
      </c>
      <c r="H2338" s="10"/>
    </row>
    <row r="2339" spans="1:8" ht="15" x14ac:dyDescent="0.25">
      <c r="A2339" s="654">
        <v>48201230400</v>
      </c>
      <c r="B2339" s="655" t="s">
        <v>1412</v>
      </c>
      <c r="C2339" s="655">
        <v>37163</v>
      </c>
      <c r="D2339" s="655" t="s">
        <v>1309</v>
      </c>
      <c r="E2339" s="655">
        <v>26.1</v>
      </c>
      <c r="F2339" s="655" t="s">
        <v>1307</v>
      </c>
      <c r="H2339" s="10"/>
    </row>
    <row r="2340" spans="1:8" ht="15" x14ac:dyDescent="0.25">
      <c r="A2340" s="651">
        <v>48201230500</v>
      </c>
      <c r="B2340" s="652" t="s">
        <v>1412</v>
      </c>
      <c r="C2340" s="652">
        <v>39830</v>
      </c>
      <c r="D2340" s="652" t="s">
        <v>1309</v>
      </c>
      <c r="E2340" s="652">
        <v>31.2</v>
      </c>
      <c r="F2340" s="652" t="s">
        <v>1307</v>
      </c>
      <c r="H2340" s="10"/>
    </row>
    <row r="2341" spans="1:8" ht="15" x14ac:dyDescent="0.25">
      <c r="A2341" s="654">
        <v>48201230600</v>
      </c>
      <c r="B2341" s="655" t="s">
        <v>1412</v>
      </c>
      <c r="C2341" s="655">
        <v>32371</v>
      </c>
      <c r="D2341" s="655" t="s">
        <v>1309</v>
      </c>
      <c r="E2341" s="655">
        <v>35.6</v>
      </c>
      <c r="F2341" s="655" t="s">
        <v>1307</v>
      </c>
      <c r="H2341" s="10"/>
    </row>
    <row r="2342" spans="1:8" ht="15" x14ac:dyDescent="0.25">
      <c r="A2342" s="651">
        <v>48201230700</v>
      </c>
      <c r="B2342" s="652" t="s">
        <v>1412</v>
      </c>
      <c r="C2342" s="652">
        <v>26383</v>
      </c>
      <c r="D2342" s="652" t="s">
        <v>1309</v>
      </c>
      <c r="E2342" s="652">
        <v>32.9</v>
      </c>
      <c r="F2342" s="652" t="s">
        <v>1307</v>
      </c>
      <c r="H2342" s="10"/>
    </row>
    <row r="2343" spans="1:8" ht="15" x14ac:dyDescent="0.25">
      <c r="A2343" s="654">
        <v>48201230800</v>
      </c>
      <c r="B2343" s="655" t="s">
        <v>1412</v>
      </c>
      <c r="C2343" s="655">
        <v>32308</v>
      </c>
      <c r="D2343" s="655" t="s">
        <v>1309</v>
      </c>
      <c r="E2343" s="655">
        <v>21.2</v>
      </c>
      <c r="F2343" s="655" t="s">
        <v>1307</v>
      </c>
      <c r="H2343" s="10"/>
    </row>
    <row r="2344" spans="1:8" ht="15" x14ac:dyDescent="0.25">
      <c r="A2344" s="651">
        <v>48201230900</v>
      </c>
      <c r="B2344" s="652" t="s">
        <v>1412</v>
      </c>
      <c r="C2344" s="652">
        <v>22198</v>
      </c>
      <c r="D2344" s="652" t="s">
        <v>1309</v>
      </c>
      <c r="E2344" s="652">
        <v>38.6</v>
      </c>
      <c r="F2344" s="652" t="s">
        <v>1307</v>
      </c>
      <c r="H2344" s="10"/>
    </row>
    <row r="2345" spans="1:8" ht="15" x14ac:dyDescent="0.25">
      <c r="A2345" s="654">
        <v>48201231000</v>
      </c>
      <c r="B2345" s="655" t="s">
        <v>1412</v>
      </c>
      <c r="C2345" s="655">
        <v>39010</v>
      </c>
      <c r="D2345" s="655" t="s">
        <v>1309</v>
      </c>
      <c r="E2345" s="655">
        <v>15.1</v>
      </c>
      <c r="F2345" s="655" t="s">
        <v>1303</v>
      </c>
      <c r="H2345" s="10"/>
    </row>
    <row r="2346" spans="1:8" ht="15" x14ac:dyDescent="0.25">
      <c r="A2346" s="651">
        <v>48201231100</v>
      </c>
      <c r="B2346" s="652" t="s">
        <v>1412</v>
      </c>
      <c r="C2346" s="652">
        <v>41696</v>
      </c>
      <c r="D2346" s="652" t="s">
        <v>1309</v>
      </c>
      <c r="E2346" s="652">
        <v>22.6</v>
      </c>
      <c r="F2346" s="652" t="s">
        <v>1307</v>
      </c>
      <c r="H2346" s="10"/>
    </row>
    <row r="2347" spans="1:8" ht="15" x14ac:dyDescent="0.25">
      <c r="A2347" s="654">
        <v>48201231200</v>
      </c>
      <c r="B2347" s="655" t="s">
        <v>1412</v>
      </c>
      <c r="C2347" s="655">
        <v>35998</v>
      </c>
      <c r="D2347" s="655" t="s">
        <v>1309</v>
      </c>
      <c r="E2347" s="655">
        <v>18.600000000000001</v>
      </c>
      <c r="F2347" s="655" t="s">
        <v>1303</v>
      </c>
      <c r="H2347" s="10"/>
    </row>
    <row r="2348" spans="1:8" ht="15" x14ac:dyDescent="0.25">
      <c r="A2348" s="651">
        <v>48201231300</v>
      </c>
      <c r="B2348" s="652" t="s">
        <v>1412</v>
      </c>
      <c r="C2348" s="652">
        <v>30404</v>
      </c>
      <c r="D2348" s="652" t="s">
        <v>1309</v>
      </c>
      <c r="E2348" s="652">
        <v>35.4</v>
      </c>
      <c r="F2348" s="652" t="s">
        <v>1307</v>
      </c>
      <c r="H2348" s="10"/>
    </row>
    <row r="2349" spans="1:8" ht="15" x14ac:dyDescent="0.25">
      <c r="A2349" s="654">
        <v>48201231400</v>
      </c>
      <c r="B2349" s="655" t="s">
        <v>1412</v>
      </c>
      <c r="C2349" s="655">
        <v>41359</v>
      </c>
      <c r="D2349" s="655" t="s">
        <v>1309</v>
      </c>
      <c r="E2349" s="655">
        <v>19</v>
      </c>
      <c r="F2349" s="655" t="s">
        <v>1303</v>
      </c>
      <c r="H2349" s="10"/>
    </row>
    <row r="2350" spans="1:8" ht="15" x14ac:dyDescent="0.25">
      <c r="A2350" s="651">
        <v>48201231500</v>
      </c>
      <c r="B2350" s="652" t="s">
        <v>1412</v>
      </c>
      <c r="C2350" s="652">
        <v>30517</v>
      </c>
      <c r="D2350" s="652" t="s">
        <v>1309</v>
      </c>
      <c r="E2350" s="652">
        <v>39.4</v>
      </c>
      <c r="F2350" s="652" t="s">
        <v>1307</v>
      </c>
      <c r="H2350" s="10"/>
    </row>
    <row r="2351" spans="1:8" ht="15" x14ac:dyDescent="0.25">
      <c r="A2351" s="654">
        <v>48201231600</v>
      </c>
      <c r="B2351" s="655" t="s">
        <v>1412</v>
      </c>
      <c r="C2351" s="655">
        <v>45594</v>
      </c>
      <c r="D2351" s="655" t="s">
        <v>1310</v>
      </c>
      <c r="E2351" s="655">
        <v>16.399999999999999</v>
      </c>
      <c r="F2351" s="655" t="s">
        <v>1303</v>
      </c>
      <c r="H2351" s="10"/>
    </row>
    <row r="2352" spans="1:8" ht="15" x14ac:dyDescent="0.25">
      <c r="A2352" s="651">
        <v>48201231700</v>
      </c>
      <c r="B2352" s="652" t="s">
        <v>1412</v>
      </c>
      <c r="C2352" s="652">
        <v>31023</v>
      </c>
      <c r="D2352" s="652" t="s">
        <v>1309</v>
      </c>
      <c r="E2352" s="652">
        <v>37.9</v>
      </c>
      <c r="F2352" s="652" t="s">
        <v>1307</v>
      </c>
      <c r="H2352" s="10"/>
    </row>
    <row r="2353" spans="1:8" ht="15" x14ac:dyDescent="0.25">
      <c r="A2353" s="654">
        <v>48201231800</v>
      </c>
      <c r="B2353" s="655" t="s">
        <v>1412</v>
      </c>
      <c r="C2353" s="655">
        <v>39205</v>
      </c>
      <c r="D2353" s="655" t="s">
        <v>1309</v>
      </c>
      <c r="E2353" s="655">
        <v>24.5</v>
      </c>
      <c r="F2353" s="655" t="s">
        <v>1307</v>
      </c>
      <c r="H2353" s="10"/>
    </row>
    <row r="2354" spans="1:8" ht="15" x14ac:dyDescent="0.25">
      <c r="A2354" s="651">
        <v>48201231900</v>
      </c>
      <c r="B2354" s="652" t="s">
        <v>1412</v>
      </c>
      <c r="C2354" s="652">
        <v>36008</v>
      </c>
      <c r="D2354" s="652" t="s">
        <v>1309</v>
      </c>
      <c r="E2354" s="652">
        <v>22.3</v>
      </c>
      <c r="F2354" s="652" t="s">
        <v>1307</v>
      </c>
      <c r="H2354" s="10"/>
    </row>
    <row r="2355" spans="1:8" ht="15" x14ac:dyDescent="0.25">
      <c r="A2355" s="654">
        <v>48201232000</v>
      </c>
      <c r="B2355" s="655" t="s">
        <v>1412</v>
      </c>
      <c r="C2355" s="655">
        <v>53043</v>
      </c>
      <c r="D2355" s="655" t="s">
        <v>1310</v>
      </c>
      <c r="E2355" s="655">
        <v>17.8</v>
      </c>
      <c r="F2355" s="655" t="s">
        <v>1303</v>
      </c>
      <c r="H2355" s="10"/>
    </row>
    <row r="2356" spans="1:8" ht="15" x14ac:dyDescent="0.25">
      <c r="A2356" s="651">
        <v>48201232100</v>
      </c>
      <c r="B2356" s="652" t="s">
        <v>1412</v>
      </c>
      <c r="C2356" s="652">
        <v>37500</v>
      </c>
      <c r="D2356" s="652" t="s">
        <v>1309</v>
      </c>
      <c r="E2356" s="652">
        <v>27.4</v>
      </c>
      <c r="F2356" s="652" t="s">
        <v>1307</v>
      </c>
      <c r="H2356" s="10"/>
    </row>
    <row r="2357" spans="1:8" ht="15" x14ac:dyDescent="0.25">
      <c r="A2357" s="654">
        <v>48201232200</v>
      </c>
      <c r="B2357" s="655" t="s">
        <v>1412</v>
      </c>
      <c r="C2357" s="655">
        <v>63904</v>
      </c>
      <c r="D2357" s="655" t="s">
        <v>1302</v>
      </c>
      <c r="E2357" s="655">
        <v>14.2</v>
      </c>
      <c r="F2357" s="655" t="s">
        <v>1303</v>
      </c>
      <c r="H2357" s="10"/>
    </row>
    <row r="2358" spans="1:8" ht="15" x14ac:dyDescent="0.25">
      <c r="A2358" s="651">
        <v>48201232301</v>
      </c>
      <c r="B2358" s="652" t="s">
        <v>1412</v>
      </c>
      <c r="C2358" s="652">
        <v>47840</v>
      </c>
      <c r="D2358" s="652" t="s">
        <v>1310</v>
      </c>
      <c r="E2358" s="652">
        <v>21.3</v>
      </c>
      <c r="F2358" s="652" t="s">
        <v>1307</v>
      </c>
      <c r="H2358" s="10"/>
    </row>
    <row r="2359" spans="1:8" ht="15" x14ac:dyDescent="0.25">
      <c r="A2359" s="654">
        <v>48201232302</v>
      </c>
      <c r="B2359" s="655" t="s">
        <v>1412</v>
      </c>
      <c r="C2359" s="655">
        <v>60631</v>
      </c>
      <c r="D2359" s="655" t="s">
        <v>1302</v>
      </c>
      <c r="E2359" s="655">
        <v>16</v>
      </c>
      <c r="F2359" s="655" t="s">
        <v>1303</v>
      </c>
      <c r="H2359" s="10"/>
    </row>
    <row r="2360" spans="1:8" ht="15" x14ac:dyDescent="0.25">
      <c r="A2360" s="651">
        <v>48201232401</v>
      </c>
      <c r="B2360" s="652" t="s">
        <v>1412</v>
      </c>
      <c r="C2360" s="652">
        <v>57616</v>
      </c>
      <c r="D2360" s="652" t="s">
        <v>1310</v>
      </c>
      <c r="E2360" s="652">
        <v>16.899999999999999</v>
      </c>
      <c r="F2360" s="652" t="s">
        <v>1303</v>
      </c>
      <c r="H2360" s="10"/>
    </row>
    <row r="2361" spans="1:8" ht="15" x14ac:dyDescent="0.25">
      <c r="A2361" s="654">
        <v>48201232402</v>
      </c>
      <c r="B2361" s="655" t="s">
        <v>1412</v>
      </c>
      <c r="C2361" s="655">
        <v>53700</v>
      </c>
      <c r="D2361" s="655" t="s">
        <v>1310</v>
      </c>
      <c r="E2361" s="655">
        <v>14.3</v>
      </c>
      <c r="F2361" s="655" t="s">
        <v>1303</v>
      </c>
      <c r="H2361" s="10"/>
    </row>
    <row r="2362" spans="1:8" ht="15" x14ac:dyDescent="0.25">
      <c r="A2362" s="651">
        <v>48201232403</v>
      </c>
      <c r="B2362" s="652" t="s">
        <v>1412</v>
      </c>
      <c r="C2362" s="652">
        <v>42055</v>
      </c>
      <c r="D2362" s="652" t="s">
        <v>1310</v>
      </c>
      <c r="E2362" s="652">
        <v>19.399999999999999</v>
      </c>
      <c r="F2362" s="652" t="s">
        <v>1303</v>
      </c>
      <c r="H2362" s="10"/>
    </row>
    <row r="2363" spans="1:8" ht="15" x14ac:dyDescent="0.25">
      <c r="A2363" s="654">
        <v>48201232500</v>
      </c>
      <c r="B2363" s="655" t="s">
        <v>1412</v>
      </c>
      <c r="C2363" s="655">
        <v>38666</v>
      </c>
      <c r="D2363" s="655" t="s">
        <v>1309</v>
      </c>
      <c r="E2363" s="655">
        <v>19.600000000000001</v>
      </c>
      <c r="F2363" s="655" t="s">
        <v>1303</v>
      </c>
      <c r="H2363" s="10"/>
    </row>
    <row r="2364" spans="1:8" ht="15" x14ac:dyDescent="0.25">
      <c r="A2364" s="651">
        <v>48201232600</v>
      </c>
      <c r="B2364" s="652" t="s">
        <v>1412</v>
      </c>
      <c r="C2364" s="652">
        <v>62167</v>
      </c>
      <c r="D2364" s="652" t="s">
        <v>1302</v>
      </c>
      <c r="E2364" s="652">
        <v>13.2</v>
      </c>
      <c r="F2364" s="652" t="s">
        <v>1303</v>
      </c>
      <c r="H2364" s="10"/>
    </row>
    <row r="2365" spans="1:8" ht="15" x14ac:dyDescent="0.25">
      <c r="A2365" s="654">
        <v>48201232701</v>
      </c>
      <c r="B2365" s="655" t="s">
        <v>1412</v>
      </c>
      <c r="C2365" s="655">
        <v>34320</v>
      </c>
      <c r="D2365" s="655" t="s">
        <v>1309</v>
      </c>
      <c r="E2365" s="655">
        <v>31.1</v>
      </c>
      <c r="F2365" s="655" t="s">
        <v>1307</v>
      </c>
      <c r="H2365" s="10"/>
    </row>
    <row r="2366" spans="1:8" ht="15" x14ac:dyDescent="0.25">
      <c r="A2366" s="651">
        <v>48201232702</v>
      </c>
      <c r="B2366" s="652" t="s">
        <v>1412</v>
      </c>
      <c r="C2366" s="652">
        <v>36469</v>
      </c>
      <c r="D2366" s="652" t="s">
        <v>1309</v>
      </c>
      <c r="E2366" s="652">
        <v>30.4</v>
      </c>
      <c r="F2366" s="652" t="s">
        <v>1307</v>
      </c>
      <c r="H2366" s="10"/>
    </row>
    <row r="2367" spans="1:8" ht="15" x14ac:dyDescent="0.25">
      <c r="A2367" s="654">
        <v>48201232800</v>
      </c>
      <c r="B2367" s="655" t="s">
        <v>1412</v>
      </c>
      <c r="C2367" s="655">
        <v>45115</v>
      </c>
      <c r="D2367" s="655" t="s">
        <v>1310</v>
      </c>
      <c r="E2367" s="655">
        <v>15.8</v>
      </c>
      <c r="F2367" s="655" t="s">
        <v>1303</v>
      </c>
      <c r="H2367" s="10"/>
    </row>
    <row r="2368" spans="1:8" ht="15" x14ac:dyDescent="0.25">
      <c r="A2368" s="651">
        <v>48201232900</v>
      </c>
      <c r="B2368" s="652" t="s">
        <v>1412</v>
      </c>
      <c r="C2368" s="652">
        <v>49728</v>
      </c>
      <c r="D2368" s="652" t="s">
        <v>1310</v>
      </c>
      <c r="E2368" s="652">
        <v>12.7</v>
      </c>
      <c r="F2368" s="652" t="s">
        <v>1303</v>
      </c>
      <c r="H2368" s="10"/>
    </row>
    <row r="2369" spans="1:8" ht="15" x14ac:dyDescent="0.25">
      <c r="A2369" s="654">
        <v>48201233001</v>
      </c>
      <c r="B2369" s="655" t="s">
        <v>1412</v>
      </c>
      <c r="C2369" s="655">
        <v>41955</v>
      </c>
      <c r="D2369" s="655" t="s">
        <v>1310</v>
      </c>
      <c r="E2369" s="655">
        <v>13.5</v>
      </c>
      <c r="F2369" s="655" t="s">
        <v>1303</v>
      </c>
      <c r="H2369" s="10"/>
    </row>
    <row r="2370" spans="1:8" ht="15" x14ac:dyDescent="0.25">
      <c r="A2370" s="651">
        <v>48201233002</v>
      </c>
      <c r="B2370" s="652" t="s">
        <v>1412</v>
      </c>
      <c r="C2370" s="652">
        <v>83424</v>
      </c>
      <c r="D2370" s="652" t="s">
        <v>1302</v>
      </c>
      <c r="E2370" s="652">
        <v>9</v>
      </c>
      <c r="F2370" s="652" t="s">
        <v>1303</v>
      </c>
      <c r="H2370" s="10"/>
    </row>
    <row r="2371" spans="1:8" ht="15" x14ac:dyDescent="0.25">
      <c r="A2371" s="654">
        <v>48201233003</v>
      </c>
      <c r="B2371" s="655" t="s">
        <v>1412</v>
      </c>
      <c r="C2371" s="655">
        <v>78507</v>
      </c>
      <c r="D2371" s="655" t="s">
        <v>1302</v>
      </c>
      <c r="E2371" s="655">
        <v>8.1</v>
      </c>
      <c r="F2371" s="655" t="s">
        <v>1303</v>
      </c>
      <c r="H2371" s="10"/>
    </row>
    <row r="2372" spans="1:8" ht="15" x14ac:dyDescent="0.25">
      <c r="A2372" s="651">
        <v>48201233101</v>
      </c>
      <c r="B2372" s="652" t="s">
        <v>1412</v>
      </c>
      <c r="C2372" s="652">
        <v>40147</v>
      </c>
      <c r="D2372" s="652" t="s">
        <v>1309</v>
      </c>
      <c r="E2372" s="652">
        <v>20.5</v>
      </c>
      <c r="F2372" s="652" t="s">
        <v>1307</v>
      </c>
      <c r="H2372" s="10"/>
    </row>
    <row r="2373" spans="1:8" ht="15" x14ac:dyDescent="0.25">
      <c r="A2373" s="654">
        <v>48201233102</v>
      </c>
      <c r="B2373" s="655" t="s">
        <v>1412</v>
      </c>
      <c r="C2373" s="655">
        <v>37873</v>
      </c>
      <c r="D2373" s="655" t="s">
        <v>1309</v>
      </c>
      <c r="E2373" s="655">
        <v>36.5</v>
      </c>
      <c r="F2373" s="655" t="s">
        <v>1307</v>
      </c>
      <c r="H2373" s="10"/>
    </row>
    <row r="2374" spans="1:8" ht="15" x14ac:dyDescent="0.25">
      <c r="A2374" s="651">
        <v>48201233103</v>
      </c>
      <c r="B2374" s="652" t="s">
        <v>1412</v>
      </c>
      <c r="C2374" s="652">
        <v>29286</v>
      </c>
      <c r="D2374" s="652" t="s">
        <v>1309</v>
      </c>
      <c r="E2374" s="652">
        <v>44.9</v>
      </c>
      <c r="F2374" s="652" t="s">
        <v>1307</v>
      </c>
      <c r="H2374" s="10"/>
    </row>
    <row r="2375" spans="1:8" ht="15" x14ac:dyDescent="0.25">
      <c r="A2375" s="654">
        <v>48201233200</v>
      </c>
      <c r="B2375" s="655" t="s">
        <v>1412</v>
      </c>
      <c r="C2375" s="655">
        <v>49384</v>
      </c>
      <c r="D2375" s="655" t="s">
        <v>1310</v>
      </c>
      <c r="E2375" s="655">
        <v>13</v>
      </c>
      <c r="F2375" s="655" t="s">
        <v>1303</v>
      </c>
      <c r="H2375" s="10"/>
    </row>
    <row r="2376" spans="1:8" ht="15" x14ac:dyDescent="0.25">
      <c r="A2376" s="651">
        <v>48201233300</v>
      </c>
      <c r="B2376" s="652" t="s">
        <v>1412</v>
      </c>
      <c r="C2376" s="652">
        <v>44260</v>
      </c>
      <c r="D2376" s="652" t="s">
        <v>1310</v>
      </c>
      <c r="E2376" s="652">
        <v>23.4</v>
      </c>
      <c r="F2376" s="652" t="s">
        <v>1307</v>
      </c>
      <c r="H2376" s="10"/>
    </row>
    <row r="2377" spans="1:8" ht="15" x14ac:dyDescent="0.25">
      <c r="A2377" s="654">
        <v>48201233400</v>
      </c>
      <c r="B2377" s="655" t="s">
        <v>1412</v>
      </c>
      <c r="C2377" s="655">
        <v>32465</v>
      </c>
      <c r="D2377" s="655" t="s">
        <v>1309</v>
      </c>
      <c r="E2377" s="655">
        <v>29.4</v>
      </c>
      <c r="F2377" s="655" t="s">
        <v>1307</v>
      </c>
      <c r="H2377" s="10"/>
    </row>
    <row r="2378" spans="1:8" ht="15" x14ac:dyDescent="0.25">
      <c r="A2378" s="651">
        <v>48201233500</v>
      </c>
      <c r="B2378" s="652" t="s">
        <v>1412</v>
      </c>
      <c r="C2378" s="652">
        <v>41037</v>
      </c>
      <c r="D2378" s="652" t="s">
        <v>1309</v>
      </c>
      <c r="E2378" s="652">
        <v>22.4</v>
      </c>
      <c r="F2378" s="652" t="s">
        <v>1307</v>
      </c>
      <c r="H2378" s="10"/>
    </row>
    <row r="2379" spans="1:8" ht="15" x14ac:dyDescent="0.25">
      <c r="A2379" s="654">
        <v>48201233600</v>
      </c>
      <c r="B2379" s="655" t="s">
        <v>1412</v>
      </c>
      <c r="C2379" s="655">
        <v>30272</v>
      </c>
      <c r="D2379" s="655" t="s">
        <v>1309</v>
      </c>
      <c r="E2379" s="655">
        <v>44.5</v>
      </c>
      <c r="F2379" s="655" t="s">
        <v>1307</v>
      </c>
      <c r="H2379" s="10"/>
    </row>
    <row r="2380" spans="1:8" ht="15" x14ac:dyDescent="0.25">
      <c r="A2380" s="651">
        <v>48201233701</v>
      </c>
      <c r="B2380" s="652" t="s">
        <v>1412</v>
      </c>
      <c r="C2380" s="652">
        <v>40659</v>
      </c>
      <c r="D2380" s="652" t="s">
        <v>1309</v>
      </c>
      <c r="E2380" s="652">
        <v>35.200000000000003</v>
      </c>
      <c r="F2380" s="652" t="s">
        <v>1307</v>
      </c>
      <c r="H2380" s="10"/>
    </row>
    <row r="2381" spans="1:8" ht="15" x14ac:dyDescent="0.25">
      <c r="A2381" s="654">
        <v>48201233702</v>
      </c>
      <c r="B2381" s="655" t="s">
        <v>1412</v>
      </c>
      <c r="C2381" s="655">
        <v>48190</v>
      </c>
      <c r="D2381" s="655" t="s">
        <v>1310</v>
      </c>
      <c r="E2381" s="655">
        <v>23.6</v>
      </c>
      <c r="F2381" s="655" t="s">
        <v>1307</v>
      </c>
      <c r="H2381" s="10"/>
    </row>
    <row r="2382" spans="1:8" ht="15" x14ac:dyDescent="0.25">
      <c r="A2382" s="651">
        <v>48201233703</v>
      </c>
      <c r="B2382" s="652" t="s">
        <v>1412</v>
      </c>
      <c r="C2382" s="652">
        <v>47353</v>
      </c>
      <c r="D2382" s="652" t="s">
        <v>1310</v>
      </c>
      <c r="E2382" s="652">
        <v>22.9</v>
      </c>
      <c r="F2382" s="652" t="s">
        <v>1307</v>
      </c>
      <c r="H2382" s="10"/>
    </row>
    <row r="2383" spans="1:8" ht="15" x14ac:dyDescent="0.25">
      <c r="A2383" s="654">
        <v>48201240100</v>
      </c>
      <c r="B2383" s="655" t="s">
        <v>1412</v>
      </c>
      <c r="C2383" s="655">
        <v>31667</v>
      </c>
      <c r="D2383" s="655" t="s">
        <v>1309</v>
      </c>
      <c r="E2383" s="655">
        <v>26.6</v>
      </c>
      <c r="F2383" s="655" t="s">
        <v>1307</v>
      </c>
      <c r="H2383" s="10"/>
    </row>
    <row r="2384" spans="1:8" ht="15" x14ac:dyDescent="0.25">
      <c r="A2384" s="651">
        <v>48201240400</v>
      </c>
      <c r="B2384" s="652" t="s">
        <v>1412</v>
      </c>
      <c r="C2384" s="652">
        <v>52276</v>
      </c>
      <c r="D2384" s="652" t="s">
        <v>1310</v>
      </c>
      <c r="E2384" s="652">
        <v>25.8</v>
      </c>
      <c r="F2384" s="652" t="s">
        <v>1307</v>
      </c>
      <c r="H2384" s="10"/>
    </row>
    <row r="2385" spans="1:8" ht="15" x14ac:dyDescent="0.25">
      <c r="A2385" s="654">
        <v>48201240501</v>
      </c>
      <c r="B2385" s="655" t="s">
        <v>1412</v>
      </c>
      <c r="C2385" s="655">
        <v>30806</v>
      </c>
      <c r="D2385" s="655" t="s">
        <v>1309</v>
      </c>
      <c r="E2385" s="655">
        <v>26.5</v>
      </c>
      <c r="F2385" s="655" t="s">
        <v>1307</v>
      </c>
      <c r="H2385" s="10"/>
    </row>
    <row r="2386" spans="1:8" ht="15" x14ac:dyDescent="0.25">
      <c r="A2386" s="651">
        <v>48201240502</v>
      </c>
      <c r="B2386" s="652" t="s">
        <v>1412</v>
      </c>
      <c r="C2386" s="652">
        <v>24711</v>
      </c>
      <c r="D2386" s="652" t="s">
        <v>1309</v>
      </c>
      <c r="E2386" s="652">
        <v>36.5</v>
      </c>
      <c r="F2386" s="652" t="s">
        <v>1307</v>
      </c>
      <c r="H2386" s="10"/>
    </row>
    <row r="2387" spans="1:8" ht="15" x14ac:dyDescent="0.25">
      <c r="A2387" s="654">
        <v>48201240600</v>
      </c>
      <c r="B2387" s="655" t="s">
        <v>1412</v>
      </c>
      <c r="C2387" s="655">
        <v>27775</v>
      </c>
      <c r="D2387" s="655" t="s">
        <v>1309</v>
      </c>
      <c r="E2387" s="655">
        <v>41</v>
      </c>
      <c r="F2387" s="655" t="s">
        <v>1307</v>
      </c>
      <c r="H2387" s="10"/>
    </row>
    <row r="2388" spans="1:8" ht="15" x14ac:dyDescent="0.25">
      <c r="A2388" s="651">
        <v>48201240701</v>
      </c>
      <c r="B2388" s="652" t="s">
        <v>1412</v>
      </c>
      <c r="C2388" s="652">
        <v>51056</v>
      </c>
      <c r="D2388" s="652" t="s">
        <v>1310</v>
      </c>
      <c r="E2388" s="652">
        <v>15.6</v>
      </c>
      <c r="F2388" s="652" t="s">
        <v>1303</v>
      </c>
      <c r="H2388" s="10"/>
    </row>
    <row r="2389" spans="1:8" ht="15" x14ac:dyDescent="0.25">
      <c r="A2389" s="654">
        <v>48201240702</v>
      </c>
      <c r="B2389" s="655" t="s">
        <v>1412</v>
      </c>
      <c r="C2389" s="655">
        <v>62978</v>
      </c>
      <c r="D2389" s="655" t="s">
        <v>1302</v>
      </c>
      <c r="E2389" s="655">
        <v>14.4</v>
      </c>
      <c r="F2389" s="655" t="s">
        <v>1303</v>
      </c>
      <c r="H2389" s="10"/>
    </row>
    <row r="2390" spans="1:8" ht="15" x14ac:dyDescent="0.25">
      <c r="A2390" s="651">
        <v>48201240801</v>
      </c>
      <c r="B2390" s="652" t="s">
        <v>1412</v>
      </c>
      <c r="C2390" s="652">
        <v>35347</v>
      </c>
      <c r="D2390" s="652" t="s">
        <v>1309</v>
      </c>
      <c r="E2390" s="652">
        <v>22.7</v>
      </c>
      <c r="F2390" s="652" t="s">
        <v>1307</v>
      </c>
      <c r="H2390" s="10"/>
    </row>
    <row r="2391" spans="1:8" ht="15" x14ac:dyDescent="0.25">
      <c r="A2391" s="654">
        <v>48201240802</v>
      </c>
      <c r="B2391" s="655" t="s">
        <v>1412</v>
      </c>
      <c r="C2391" s="655">
        <v>50699</v>
      </c>
      <c r="D2391" s="655" t="s">
        <v>1310</v>
      </c>
      <c r="E2391" s="655">
        <v>14.1</v>
      </c>
      <c r="F2391" s="655" t="s">
        <v>1303</v>
      </c>
      <c r="H2391" s="10"/>
    </row>
    <row r="2392" spans="1:8" ht="15" x14ac:dyDescent="0.25">
      <c r="A2392" s="651">
        <v>48201240901</v>
      </c>
      <c r="B2392" s="652" t="s">
        <v>1412</v>
      </c>
      <c r="C2392" s="652">
        <v>71023</v>
      </c>
      <c r="D2392" s="652" t="s">
        <v>1302</v>
      </c>
      <c r="E2392" s="652">
        <v>9.9</v>
      </c>
      <c r="F2392" s="652" t="s">
        <v>1303</v>
      </c>
      <c r="H2392" s="10"/>
    </row>
    <row r="2393" spans="1:8" ht="15" x14ac:dyDescent="0.25">
      <c r="A2393" s="654">
        <v>48201240902</v>
      </c>
      <c r="B2393" s="655" t="s">
        <v>1412</v>
      </c>
      <c r="C2393" s="655">
        <v>63532</v>
      </c>
      <c r="D2393" s="655" t="s">
        <v>1302</v>
      </c>
      <c r="E2393" s="655">
        <v>11</v>
      </c>
      <c r="F2393" s="655" t="s">
        <v>1303</v>
      </c>
      <c r="H2393" s="10"/>
    </row>
    <row r="2394" spans="1:8" ht="15" x14ac:dyDescent="0.25">
      <c r="A2394" s="651">
        <v>48201241000</v>
      </c>
      <c r="B2394" s="652" t="s">
        <v>1412</v>
      </c>
      <c r="C2394" s="652">
        <v>61179</v>
      </c>
      <c r="D2394" s="652" t="s">
        <v>1302</v>
      </c>
      <c r="E2394" s="652">
        <v>10.3</v>
      </c>
      <c r="F2394" s="652" t="s">
        <v>1303</v>
      </c>
      <c r="H2394" s="10"/>
    </row>
    <row r="2395" spans="1:8" ht="15" x14ac:dyDescent="0.25">
      <c r="A2395" s="654">
        <v>48201241101</v>
      </c>
      <c r="B2395" s="655" t="s">
        <v>1412</v>
      </c>
      <c r="C2395" s="655">
        <v>74667</v>
      </c>
      <c r="D2395" s="655" t="s">
        <v>1302</v>
      </c>
      <c r="E2395" s="655">
        <v>10.8</v>
      </c>
      <c r="F2395" s="655" t="s">
        <v>1303</v>
      </c>
      <c r="H2395" s="10"/>
    </row>
    <row r="2396" spans="1:8" ht="15" x14ac:dyDescent="0.25">
      <c r="A2396" s="651">
        <v>48201241102</v>
      </c>
      <c r="B2396" s="652" t="s">
        <v>1412</v>
      </c>
      <c r="C2396" s="652">
        <v>67723</v>
      </c>
      <c r="D2396" s="652" t="s">
        <v>1302</v>
      </c>
      <c r="E2396" s="652">
        <v>10.199999999999999</v>
      </c>
      <c r="F2396" s="652" t="s">
        <v>1303</v>
      </c>
      <c r="H2396" s="10"/>
    </row>
    <row r="2397" spans="1:8" ht="15" x14ac:dyDescent="0.25">
      <c r="A2397" s="654">
        <v>48201241103</v>
      </c>
      <c r="B2397" s="655" t="s">
        <v>1412</v>
      </c>
      <c r="C2397" s="655">
        <v>47141</v>
      </c>
      <c r="D2397" s="655" t="s">
        <v>1310</v>
      </c>
      <c r="E2397" s="655">
        <v>14</v>
      </c>
      <c r="F2397" s="655" t="s">
        <v>1303</v>
      </c>
      <c r="H2397" s="10"/>
    </row>
    <row r="2398" spans="1:8" ht="15" x14ac:dyDescent="0.25">
      <c r="A2398" s="651">
        <v>48201241200</v>
      </c>
      <c r="B2398" s="652" t="s">
        <v>1412</v>
      </c>
      <c r="C2398" s="652">
        <v>50735</v>
      </c>
      <c r="D2398" s="652" t="s">
        <v>1310</v>
      </c>
      <c r="E2398" s="652">
        <v>12.2</v>
      </c>
      <c r="F2398" s="652" t="s">
        <v>1303</v>
      </c>
      <c r="H2398" s="10"/>
    </row>
    <row r="2399" spans="1:8" ht="15" x14ac:dyDescent="0.25">
      <c r="A2399" s="654">
        <v>48201241300</v>
      </c>
      <c r="B2399" s="655" t="s">
        <v>1412</v>
      </c>
      <c r="C2399" s="655">
        <v>96536</v>
      </c>
      <c r="D2399" s="655" t="s">
        <v>1306</v>
      </c>
      <c r="E2399" s="655">
        <v>9.1999999999999993</v>
      </c>
      <c r="F2399" s="655" t="s">
        <v>1303</v>
      </c>
      <c r="H2399" s="10"/>
    </row>
    <row r="2400" spans="1:8" ht="15" x14ac:dyDescent="0.25">
      <c r="A2400" s="651">
        <v>48201241400</v>
      </c>
      <c r="B2400" s="652" t="s">
        <v>1412</v>
      </c>
      <c r="C2400" s="652">
        <v>71552</v>
      </c>
      <c r="D2400" s="652" t="s">
        <v>1302</v>
      </c>
      <c r="E2400" s="652">
        <v>24.4</v>
      </c>
      <c r="F2400" s="652" t="s">
        <v>1307</v>
      </c>
      <c r="H2400" s="10"/>
    </row>
    <row r="2401" spans="1:8" ht="15" x14ac:dyDescent="0.25">
      <c r="A2401" s="654">
        <v>48201241500</v>
      </c>
      <c r="B2401" s="655" t="s">
        <v>1412</v>
      </c>
      <c r="C2401" s="655">
        <v>43066</v>
      </c>
      <c r="D2401" s="655" t="s">
        <v>1310</v>
      </c>
      <c r="E2401" s="655">
        <v>19</v>
      </c>
      <c r="F2401" s="655" t="s">
        <v>1303</v>
      </c>
      <c r="H2401" s="10"/>
    </row>
    <row r="2402" spans="1:8" ht="15" x14ac:dyDescent="0.25">
      <c r="A2402" s="651">
        <v>48201250100</v>
      </c>
      <c r="B2402" s="652" t="s">
        <v>1412</v>
      </c>
      <c r="C2402" s="652">
        <v>76579</v>
      </c>
      <c r="D2402" s="652" t="s">
        <v>1302</v>
      </c>
      <c r="E2402" s="652">
        <v>10.4</v>
      </c>
      <c r="F2402" s="652" t="s">
        <v>1303</v>
      </c>
      <c r="H2402" s="10"/>
    </row>
    <row r="2403" spans="1:8" ht="15" x14ac:dyDescent="0.25">
      <c r="A2403" s="654">
        <v>48201250200</v>
      </c>
      <c r="B2403" s="655" t="s">
        <v>1412</v>
      </c>
      <c r="C2403" s="655">
        <v>61474</v>
      </c>
      <c r="D2403" s="655" t="s">
        <v>1302</v>
      </c>
      <c r="E2403" s="655">
        <v>16.899999999999999</v>
      </c>
      <c r="F2403" s="655" t="s">
        <v>1303</v>
      </c>
      <c r="H2403" s="10"/>
    </row>
    <row r="2404" spans="1:8" ht="15" x14ac:dyDescent="0.25">
      <c r="A2404" s="651">
        <v>48201250301</v>
      </c>
      <c r="B2404" s="652" t="s">
        <v>1412</v>
      </c>
      <c r="C2404" s="652">
        <v>64550</v>
      </c>
      <c r="D2404" s="652" t="s">
        <v>1302</v>
      </c>
      <c r="E2404" s="652">
        <v>10.199999999999999</v>
      </c>
      <c r="F2404" s="652" t="s">
        <v>1303</v>
      </c>
      <c r="H2404" s="10"/>
    </row>
    <row r="2405" spans="1:8" ht="15" x14ac:dyDescent="0.25">
      <c r="A2405" s="654">
        <v>48201250302</v>
      </c>
      <c r="B2405" s="655" t="s">
        <v>1412</v>
      </c>
      <c r="C2405" s="655">
        <v>82008</v>
      </c>
      <c r="D2405" s="655" t="s">
        <v>1302</v>
      </c>
      <c r="E2405" s="655">
        <v>7.6</v>
      </c>
      <c r="F2405" s="655" t="s">
        <v>1303</v>
      </c>
      <c r="H2405" s="10"/>
    </row>
    <row r="2406" spans="1:8" ht="15" x14ac:dyDescent="0.25">
      <c r="A2406" s="651">
        <v>48201250401</v>
      </c>
      <c r="B2406" s="652" t="s">
        <v>1412</v>
      </c>
      <c r="C2406" s="652">
        <v>96277</v>
      </c>
      <c r="D2406" s="652" t="s">
        <v>1306</v>
      </c>
      <c r="E2406" s="652">
        <v>7.1</v>
      </c>
      <c r="F2406" s="652" t="s">
        <v>1303</v>
      </c>
      <c r="H2406" s="10"/>
    </row>
    <row r="2407" spans="1:8" ht="15" x14ac:dyDescent="0.25">
      <c r="A2407" s="654">
        <v>48201250402</v>
      </c>
      <c r="B2407" s="655" t="s">
        <v>1412</v>
      </c>
      <c r="C2407" s="655">
        <v>111620</v>
      </c>
      <c r="D2407" s="655" t="s">
        <v>1306</v>
      </c>
      <c r="E2407" s="655">
        <v>6</v>
      </c>
      <c r="F2407" s="655" t="s">
        <v>1303</v>
      </c>
      <c r="H2407" s="10"/>
    </row>
    <row r="2408" spans="1:8" ht="15" x14ac:dyDescent="0.25">
      <c r="A2408" s="651">
        <v>48201250500</v>
      </c>
      <c r="B2408" s="652" t="s">
        <v>1412</v>
      </c>
      <c r="C2408" s="652">
        <v>78611</v>
      </c>
      <c r="D2408" s="652" t="s">
        <v>1302</v>
      </c>
      <c r="E2408" s="652">
        <v>7.7</v>
      </c>
      <c r="F2408" s="652" t="s">
        <v>1303</v>
      </c>
      <c r="H2408" s="10"/>
    </row>
    <row r="2409" spans="1:8" ht="15" x14ac:dyDescent="0.25">
      <c r="A2409" s="654">
        <v>48201250600</v>
      </c>
      <c r="B2409" s="655" t="s">
        <v>1412</v>
      </c>
      <c r="C2409" s="655">
        <v>38293</v>
      </c>
      <c r="D2409" s="655" t="s">
        <v>1309</v>
      </c>
      <c r="E2409" s="655">
        <v>21.5</v>
      </c>
      <c r="F2409" s="655" t="s">
        <v>1307</v>
      </c>
      <c r="H2409" s="10"/>
    </row>
    <row r="2410" spans="1:8" ht="15" x14ac:dyDescent="0.25">
      <c r="A2410" s="651">
        <v>48201250701</v>
      </c>
      <c r="B2410" s="652" t="s">
        <v>1412</v>
      </c>
      <c r="C2410" s="652">
        <v>78344</v>
      </c>
      <c r="D2410" s="652" t="s">
        <v>1302</v>
      </c>
      <c r="E2410" s="652">
        <v>9.1999999999999993</v>
      </c>
      <c r="F2410" s="652" t="s">
        <v>1303</v>
      </c>
      <c r="H2410" s="10"/>
    </row>
    <row r="2411" spans="1:8" ht="15" x14ac:dyDescent="0.25">
      <c r="A2411" s="654">
        <v>48201250702</v>
      </c>
      <c r="B2411" s="655" t="s">
        <v>1412</v>
      </c>
      <c r="C2411" s="655">
        <v>107482</v>
      </c>
      <c r="D2411" s="655" t="s">
        <v>1306</v>
      </c>
      <c r="E2411" s="655">
        <v>6.6</v>
      </c>
      <c r="F2411" s="655" t="s">
        <v>1303</v>
      </c>
      <c r="H2411" s="10"/>
    </row>
    <row r="2412" spans="1:8" ht="15" x14ac:dyDescent="0.25">
      <c r="A2412" s="651">
        <v>48201250800</v>
      </c>
      <c r="B2412" s="652" t="s">
        <v>1412</v>
      </c>
      <c r="C2412" s="652">
        <v>118633</v>
      </c>
      <c r="D2412" s="652" t="s">
        <v>1306</v>
      </c>
      <c r="E2412" s="652">
        <v>3.4</v>
      </c>
      <c r="F2412" s="652" t="s">
        <v>1303</v>
      </c>
      <c r="H2412" s="10"/>
    </row>
    <row r="2413" spans="1:8" ht="15" x14ac:dyDescent="0.25">
      <c r="A2413" s="654">
        <v>48201250900</v>
      </c>
      <c r="B2413" s="655" t="s">
        <v>1412</v>
      </c>
      <c r="C2413" s="655">
        <v>137625</v>
      </c>
      <c r="D2413" s="655" t="s">
        <v>1306</v>
      </c>
      <c r="E2413" s="655">
        <v>2.5</v>
      </c>
      <c r="F2413" s="655" t="s">
        <v>1303</v>
      </c>
      <c r="H2413" s="10"/>
    </row>
    <row r="2414" spans="1:8" ht="15" x14ac:dyDescent="0.25">
      <c r="A2414" s="651">
        <v>48201251000</v>
      </c>
      <c r="B2414" s="652" t="s">
        <v>1412</v>
      </c>
      <c r="C2414" s="652">
        <v>91786</v>
      </c>
      <c r="D2414" s="652" t="s">
        <v>1306</v>
      </c>
      <c r="E2414" s="652">
        <v>10.199999999999999</v>
      </c>
      <c r="F2414" s="652" t="s">
        <v>1303</v>
      </c>
      <c r="H2414" s="10"/>
    </row>
    <row r="2415" spans="1:8" ht="15" x14ac:dyDescent="0.25">
      <c r="A2415" s="654">
        <v>48201251100</v>
      </c>
      <c r="B2415" s="655" t="s">
        <v>1412</v>
      </c>
      <c r="C2415" s="655">
        <v>80557</v>
      </c>
      <c r="D2415" s="655" t="s">
        <v>1302</v>
      </c>
      <c r="E2415" s="655">
        <v>5.2</v>
      </c>
      <c r="F2415" s="655" t="s">
        <v>1303</v>
      </c>
      <c r="H2415" s="10"/>
    </row>
    <row r="2416" spans="1:8" ht="15" x14ac:dyDescent="0.25">
      <c r="A2416" s="651">
        <v>48201251200</v>
      </c>
      <c r="B2416" s="652" t="s">
        <v>1412</v>
      </c>
      <c r="C2416" s="652">
        <v>64554</v>
      </c>
      <c r="D2416" s="652" t="s">
        <v>1302</v>
      </c>
      <c r="E2416" s="652">
        <v>14</v>
      </c>
      <c r="F2416" s="652" t="s">
        <v>1303</v>
      </c>
      <c r="H2416" s="10"/>
    </row>
    <row r="2417" spans="1:8" ht="15" x14ac:dyDescent="0.25">
      <c r="A2417" s="654">
        <v>48201251300</v>
      </c>
      <c r="B2417" s="655" t="s">
        <v>1412</v>
      </c>
      <c r="C2417" s="655">
        <v>86355</v>
      </c>
      <c r="D2417" s="655" t="s">
        <v>1306</v>
      </c>
      <c r="E2417" s="655">
        <v>0.4</v>
      </c>
      <c r="F2417" s="655" t="s">
        <v>1303</v>
      </c>
      <c r="H2417" s="10"/>
    </row>
    <row r="2418" spans="1:8" ht="15" x14ac:dyDescent="0.25">
      <c r="A2418" s="651">
        <v>48201251401</v>
      </c>
      <c r="B2418" s="652" t="s">
        <v>1412</v>
      </c>
      <c r="C2418" s="652">
        <v>107880</v>
      </c>
      <c r="D2418" s="652" t="s">
        <v>1306</v>
      </c>
      <c r="E2418" s="652">
        <v>7.1</v>
      </c>
      <c r="F2418" s="652" t="s">
        <v>1303</v>
      </c>
      <c r="H2418" s="10"/>
    </row>
    <row r="2419" spans="1:8" ht="15" x14ac:dyDescent="0.25">
      <c r="A2419" s="654">
        <v>48201251402</v>
      </c>
      <c r="B2419" s="655" t="s">
        <v>1412</v>
      </c>
      <c r="C2419" s="655">
        <v>71121</v>
      </c>
      <c r="D2419" s="655" t="s">
        <v>1302</v>
      </c>
      <c r="E2419" s="655">
        <v>13.9</v>
      </c>
      <c r="F2419" s="655" t="s">
        <v>1303</v>
      </c>
      <c r="H2419" s="10"/>
    </row>
    <row r="2420" spans="1:8" ht="15" x14ac:dyDescent="0.25">
      <c r="A2420" s="651">
        <v>48201251501</v>
      </c>
      <c r="B2420" s="652" t="s">
        <v>1412</v>
      </c>
      <c r="C2420" s="652">
        <v>130436</v>
      </c>
      <c r="D2420" s="652" t="s">
        <v>1306</v>
      </c>
      <c r="E2420" s="652">
        <v>3.3</v>
      </c>
      <c r="F2420" s="652" t="s">
        <v>1303</v>
      </c>
      <c r="H2420" s="10"/>
    </row>
    <row r="2421" spans="1:8" ht="15" x14ac:dyDescent="0.25">
      <c r="A2421" s="654">
        <v>48201251502</v>
      </c>
      <c r="B2421" s="655" t="s">
        <v>1412</v>
      </c>
      <c r="C2421" s="655">
        <v>141946</v>
      </c>
      <c r="D2421" s="655" t="s">
        <v>1306</v>
      </c>
      <c r="E2421" s="655">
        <v>2.1</v>
      </c>
      <c r="F2421" s="655" t="s">
        <v>1303</v>
      </c>
      <c r="H2421" s="10"/>
    </row>
    <row r="2422" spans="1:8" ht="15" x14ac:dyDescent="0.25">
      <c r="A2422" s="651">
        <v>48201251503</v>
      </c>
      <c r="B2422" s="652" t="s">
        <v>1412</v>
      </c>
      <c r="C2422" s="652">
        <v>98929</v>
      </c>
      <c r="D2422" s="652" t="s">
        <v>1306</v>
      </c>
      <c r="E2422" s="652">
        <v>4.0999999999999996</v>
      </c>
      <c r="F2422" s="652" t="s">
        <v>1303</v>
      </c>
      <c r="H2422" s="10"/>
    </row>
    <row r="2423" spans="1:8" ht="15" x14ac:dyDescent="0.25">
      <c r="A2423" s="654">
        <v>48201251600</v>
      </c>
      <c r="B2423" s="655" t="s">
        <v>1412</v>
      </c>
      <c r="C2423" s="655">
        <v>88558</v>
      </c>
      <c r="D2423" s="655" t="s">
        <v>1306</v>
      </c>
      <c r="E2423" s="655">
        <v>6.2</v>
      </c>
      <c r="F2423" s="655" t="s">
        <v>1303</v>
      </c>
      <c r="H2423" s="10"/>
    </row>
    <row r="2424" spans="1:8" ht="15" x14ac:dyDescent="0.25">
      <c r="A2424" s="651">
        <v>48201251700</v>
      </c>
      <c r="B2424" s="652" t="s">
        <v>1412</v>
      </c>
      <c r="C2424" s="652">
        <v>56129</v>
      </c>
      <c r="D2424" s="652" t="s">
        <v>1310</v>
      </c>
      <c r="E2424" s="652">
        <v>9.9</v>
      </c>
      <c r="F2424" s="652" t="s">
        <v>1303</v>
      </c>
      <c r="H2424" s="10"/>
    </row>
    <row r="2425" spans="1:8" ht="15" x14ac:dyDescent="0.25">
      <c r="A2425" s="654">
        <v>48201251800</v>
      </c>
      <c r="B2425" s="655" t="s">
        <v>1412</v>
      </c>
      <c r="C2425" s="655">
        <v>90119</v>
      </c>
      <c r="D2425" s="655" t="s">
        <v>1306</v>
      </c>
      <c r="E2425" s="655">
        <v>4.2</v>
      </c>
      <c r="F2425" s="655" t="s">
        <v>1303</v>
      </c>
      <c r="H2425" s="10"/>
    </row>
    <row r="2426" spans="1:8" ht="15" x14ac:dyDescent="0.25">
      <c r="A2426" s="651">
        <v>48201251901</v>
      </c>
      <c r="B2426" s="652" t="s">
        <v>1412</v>
      </c>
      <c r="C2426" s="652">
        <v>77535</v>
      </c>
      <c r="D2426" s="652" t="s">
        <v>1302</v>
      </c>
      <c r="E2426" s="652">
        <v>10.3</v>
      </c>
      <c r="F2426" s="652" t="s">
        <v>1303</v>
      </c>
      <c r="H2426" s="10"/>
    </row>
    <row r="2427" spans="1:8" ht="15" x14ac:dyDescent="0.25">
      <c r="A2427" s="654">
        <v>48201251902</v>
      </c>
      <c r="B2427" s="655" t="s">
        <v>1412</v>
      </c>
      <c r="C2427" s="655">
        <v>92202</v>
      </c>
      <c r="D2427" s="655" t="s">
        <v>1306</v>
      </c>
      <c r="E2427" s="655">
        <v>3.7</v>
      </c>
      <c r="F2427" s="655" t="s">
        <v>1303</v>
      </c>
      <c r="H2427" s="10"/>
    </row>
    <row r="2428" spans="1:8" ht="15" x14ac:dyDescent="0.25">
      <c r="A2428" s="651">
        <v>48201252000</v>
      </c>
      <c r="B2428" s="652" t="s">
        <v>1412</v>
      </c>
      <c r="C2428" s="652">
        <v>127921</v>
      </c>
      <c r="D2428" s="652" t="s">
        <v>1306</v>
      </c>
      <c r="E2428" s="652">
        <v>6.6</v>
      </c>
      <c r="F2428" s="652" t="s">
        <v>1303</v>
      </c>
      <c r="H2428" s="10"/>
    </row>
    <row r="2429" spans="1:8" ht="15" x14ac:dyDescent="0.25">
      <c r="A2429" s="654">
        <v>48201252100</v>
      </c>
      <c r="B2429" s="655" t="s">
        <v>1412</v>
      </c>
      <c r="C2429" s="655">
        <v>62375</v>
      </c>
      <c r="D2429" s="655" t="s">
        <v>1302</v>
      </c>
      <c r="E2429" s="655">
        <v>12</v>
      </c>
      <c r="F2429" s="655" t="s">
        <v>1303</v>
      </c>
      <c r="H2429" s="10"/>
    </row>
    <row r="2430" spans="1:8" ht="15" x14ac:dyDescent="0.25">
      <c r="A2430" s="651">
        <v>48201252200</v>
      </c>
      <c r="B2430" s="652" t="s">
        <v>1412</v>
      </c>
      <c r="C2430" s="652">
        <v>56174</v>
      </c>
      <c r="D2430" s="652" t="s">
        <v>1310</v>
      </c>
      <c r="E2430" s="652">
        <v>6</v>
      </c>
      <c r="F2430" s="652" t="s">
        <v>1303</v>
      </c>
      <c r="H2430" s="10"/>
    </row>
    <row r="2431" spans="1:8" ht="15" x14ac:dyDescent="0.25">
      <c r="A2431" s="654">
        <v>48201252301</v>
      </c>
      <c r="B2431" s="655" t="s">
        <v>1412</v>
      </c>
      <c r="C2431" s="655">
        <v>61780</v>
      </c>
      <c r="D2431" s="655" t="s">
        <v>1302</v>
      </c>
      <c r="E2431" s="655">
        <v>10.6</v>
      </c>
      <c r="F2431" s="655" t="s">
        <v>1303</v>
      </c>
      <c r="H2431" s="10"/>
    </row>
    <row r="2432" spans="1:8" ht="15" x14ac:dyDescent="0.25">
      <c r="A2432" s="651">
        <v>48201252302</v>
      </c>
      <c r="B2432" s="652" t="s">
        <v>1412</v>
      </c>
      <c r="C2432" s="652">
        <v>75407</v>
      </c>
      <c r="D2432" s="652" t="s">
        <v>1302</v>
      </c>
      <c r="E2432" s="652">
        <v>11.9</v>
      </c>
      <c r="F2432" s="652" t="s">
        <v>1303</v>
      </c>
      <c r="H2432" s="10"/>
    </row>
    <row r="2433" spans="1:8" ht="15" x14ac:dyDescent="0.25">
      <c r="A2433" s="654">
        <v>48201252400</v>
      </c>
      <c r="B2433" s="655" t="s">
        <v>1412</v>
      </c>
      <c r="C2433" s="655">
        <v>52347</v>
      </c>
      <c r="D2433" s="655" t="s">
        <v>1310</v>
      </c>
      <c r="E2433" s="655">
        <v>18.399999999999999</v>
      </c>
      <c r="F2433" s="655" t="s">
        <v>1303</v>
      </c>
      <c r="H2433" s="10"/>
    </row>
    <row r="2434" spans="1:8" ht="15" x14ac:dyDescent="0.25">
      <c r="A2434" s="651">
        <v>48201252500</v>
      </c>
      <c r="B2434" s="652" t="s">
        <v>1412</v>
      </c>
      <c r="C2434" s="652">
        <v>47230</v>
      </c>
      <c r="D2434" s="652" t="s">
        <v>1310</v>
      </c>
      <c r="E2434" s="652">
        <v>26.8</v>
      </c>
      <c r="F2434" s="652" t="s">
        <v>1307</v>
      </c>
      <c r="H2434" s="10"/>
    </row>
    <row r="2435" spans="1:8" ht="15" x14ac:dyDescent="0.25">
      <c r="A2435" s="654">
        <v>48201252600</v>
      </c>
      <c r="B2435" s="655" t="s">
        <v>1412</v>
      </c>
      <c r="C2435" s="655">
        <v>49838</v>
      </c>
      <c r="D2435" s="655" t="s">
        <v>1310</v>
      </c>
      <c r="E2435" s="655">
        <v>26.1</v>
      </c>
      <c r="F2435" s="655" t="s">
        <v>1307</v>
      </c>
      <c r="H2435" s="10"/>
    </row>
    <row r="2436" spans="1:8" ht="15" x14ac:dyDescent="0.25">
      <c r="A2436" s="651">
        <v>48201252700</v>
      </c>
      <c r="B2436" s="652" t="s">
        <v>1412</v>
      </c>
      <c r="C2436" s="652">
        <v>42403</v>
      </c>
      <c r="D2436" s="652" t="s">
        <v>1310</v>
      </c>
      <c r="E2436" s="652">
        <v>15.1</v>
      </c>
      <c r="F2436" s="652" t="s">
        <v>1303</v>
      </c>
      <c r="H2436" s="10"/>
    </row>
    <row r="2437" spans="1:8" ht="15" x14ac:dyDescent="0.25">
      <c r="A2437" s="654">
        <v>48201252800</v>
      </c>
      <c r="B2437" s="655" t="s">
        <v>1412</v>
      </c>
      <c r="C2437" s="655">
        <v>52930</v>
      </c>
      <c r="D2437" s="655" t="s">
        <v>1310</v>
      </c>
      <c r="E2437" s="655">
        <v>20</v>
      </c>
      <c r="F2437" s="655" t="s">
        <v>1307</v>
      </c>
      <c r="H2437" s="10"/>
    </row>
    <row r="2438" spans="1:8" ht="15" x14ac:dyDescent="0.25">
      <c r="A2438" s="651">
        <v>48201252900</v>
      </c>
      <c r="B2438" s="652" t="s">
        <v>1412</v>
      </c>
      <c r="C2438" s="652">
        <v>54693</v>
      </c>
      <c r="D2438" s="652" t="s">
        <v>1310</v>
      </c>
      <c r="E2438" s="652">
        <v>14.2</v>
      </c>
      <c r="F2438" s="652" t="s">
        <v>1303</v>
      </c>
      <c r="H2438" s="10"/>
    </row>
    <row r="2439" spans="1:8" ht="15" x14ac:dyDescent="0.25">
      <c r="A2439" s="654">
        <v>48201253000</v>
      </c>
      <c r="B2439" s="655" t="s">
        <v>1412</v>
      </c>
      <c r="C2439" s="655">
        <v>53313</v>
      </c>
      <c r="D2439" s="655" t="s">
        <v>1310</v>
      </c>
      <c r="E2439" s="655">
        <v>19.2</v>
      </c>
      <c r="F2439" s="655" t="s">
        <v>1303</v>
      </c>
      <c r="H2439" s="10"/>
    </row>
    <row r="2440" spans="1:8" ht="15" x14ac:dyDescent="0.25">
      <c r="A2440" s="651">
        <v>48201253100</v>
      </c>
      <c r="B2440" s="652" t="s">
        <v>1412</v>
      </c>
      <c r="C2440" s="652">
        <v>110276</v>
      </c>
      <c r="D2440" s="652" t="s">
        <v>1306</v>
      </c>
      <c r="E2440" s="652">
        <v>3.3</v>
      </c>
      <c r="F2440" s="652" t="s">
        <v>1303</v>
      </c>
      <c r="H2440" s="10"/>
    </row>
    <row r="2441" spans="1:8" ht="15" x14ac:dyDescent="0.25">
      <c r="A2441" s="654">
        <v>48201253200</v>
      </c>
      <c r="B2441" s="655" t="s">
        <v>1412</v>
      </c>
      <c r="C2441" s="655">
        <v>74151</v>
      </c>
      <c r="D2441" s="655" t="s">
        <v>1302</v>
      </c>
      <c r="E2441" s="655">
        <v>13.9</v>
      </c>
      <c r="F2441" s="655" t="s">
        <v>1303</v>
      </c>
      <c r="H2441" s="10"/>
    </row>
    <row r="2442" spans="1:8" ht="15" x14ac:dyDescent="0.25">
      <c r="A2442" s="651">
        <v>48201253300</v>
      </c>
      <c r="B2442" s="652" t="s">
        <v>1412</v>
      </c>
      <c r="C2442" s="652">
        <v>83179</v>
      </c>
      <c r="D2442" s="652" t="s">
        <v>1302</v>
      </c>
      <c r="E2442" s="652">
        <v>5.0999999999999996</v>
      </c>
      <c r="F2442" s="652" t="s">
        <v>1303</v>
      </c>
      <c r="H2442" s="10"/>
    </row>
    <row r="2443" spans="1:8" ht="15" x14ac:dyDescent="0.25">
      <c r="A2443" s="654">
        <v>48201253400</v>
      </c>
      <c r="B2443" s="655" t="s">
        <v>1412</v>
      </c>
      <c r="C2443" s="655">
        <v>38125</v>
      </c>
      <c r="D2443" s="655" t="s">
        <v>1309</v>
      </c>
      <c r="E2443" s="655">
        <v>9.9</v>
      </c>
      <c r="F2443" s="655" t="s">
        <v>1303</v>
      </c>
      <c r="H2443" s="10"/>
    </row>
    <row r="2444" spans="1:8" ht="15" x14ac:dyDescent="0.25">
      <c r="A2444" s="651">
        <v>48201253500</v>
      </c>
      <c r="B2444" s="652" t="s">
        <v>1412</v>
      </c>
      <c r="C2444" s="652">
        <v>52114</v>
      </c>
      <c r="D2444" s="652" t="s">
        <v>1310</v>
      </c>
      <c r="E2444" s="652">
        <v>27.8</v>
      </c>
      <c r="F2444" s="652" t="s">
        <v>1307</v>
      </c>
      <c r="H2444" s="10"/>
    </row>
    <row r="2445" spans="1:8" ht="15" x14ac:dyDescent="0.25">
      <c r="A2445" s="654">
        <v>48201253600</v>
      </c>
      <c r="B2445" s="655" t="s">
        <v>1412</v>
      </c>
      <c r="C2445" s="655">
        <v>50936</v>
      </c>
      <c r="D2445" s="655" t="s">
        <v>1310</v>
      </c>
      <c r="E2445" s="655">
        <v>21.3</v>
      </c>
      <c r="F2445" s="655" t="s">
        <v>1307</v>
      </c>
      <c r="H2445" s="10"/>
    </row>
    <row r="2446" spans="1:8" ht="15" x14ac:dyDescent="0.25">
      <c r="A2446" s="651">
        <v>48201253700</v>
      </c>
      <c r="B2446" s="652" t="s">
        <v>1412</v>
      </c>
      <c r="C2446" s="652">
        <v>55302</v>
      </c>
      <c r="D2446" s="652" t="s">
        <v>1310</v>
      </c>
      <c r="E2446" s="652">
        <v>9.8000000000000007</v>
      </c>
      <c r="F2446" s="652" t="s">
        <v>1303</v>
      </c>
      <c r="H2446" s="10"/>
    </row>
    <row r="2447" spans="1:8" ht="15" x14ac:dyDescent="0.25">
      <c r="A2447" s="654">
        <v>48201253800</v>
      </c>
      <c r="B2447" s="655" t="s">
        <v>1412</v>
      </c>
      <c r="C2447" s="655">
        <v>63431</v>
      </c>
      <c r="D2447" s="655" t="s">
        <v>1302</v>
      </c>
      <c r="E2447" s="655">
        <v>11.6</v>
      </c>
      <c r="F2447" s="655" t="s">
        <v>1303</v>
      </c>
      <c r="H2447" s="10"/>
    </row>
    <row r="2448" spans="1:8" ht="15" x14ac:dyDescent="0.25">
      <c r="A2448" s="651">
        <v>48201253900</v>
      </c>
      <c r="B2448" s="652" t="s">
        <v>1412</v>
      </c>
      <c r="C2448" s="652">
        <v>53971</v>
      </c>
      <c r="D2448" s="652" t="s">
        <v>1310</v>
      </c>
      <c r="E2448" s="652">
        <v>16.399999999999999</v>
      </c>
      <c r="F2448" s="652" t="s">
        <v>1303</v>
      </c>
      <c r="H2448" s="10"/>
    </row>
    <row r="2449" spans="1:8" ht="15" x14ac:dyDescent="0.25">
      <c r="A2449" s="654">
        <v>48201254000</v>
      </c>
      <c r="B2449" s="655" t="s">
        <v>1412</v>
      </c>
      <c r="C2449" s="655">
        <v>47125</v>
      </c>
      <c r="D2449" s="655" t="s">
        <v>1310</v>
      </c>
      <c r="E2449" s="655">
        <v>9.8000000000000007</v>
      </c>
      <c r="F2449" s="655" t="s">
        <v>1303</v>
      </c>
      <c r="H2449" s="10"/>
    </row>
    <row r="2450" spans="1:8" ht="15" x14ac:dyDescent="0.25">
      <c r="A2450" s="651">
        <v>48201254100</v>
      </c>
      <c r="B2450" s="652" t="s">
        <v>1412</v>
      </c>
      <c r="C2450" s="652">
        <v>40975</v>
      </c>
      <c r="D2450" s="652" t="s">
        <v>1309</v>
      </c>
      <c r="E2450" s="652">
        <v>19.399999999999999</v>
      </c>
      <c r="F2450" s="652" t="s">
        <v>1303</v>
      </c>
      <c r="H2450" s="10"/>
    </row>
    <row r="2451" spans="1:8" ht="15" x14ac:dyDescent="0.25">
      <c r="A2451" s="654">
        <v>48201254200</v>
      </c>
      <c r="B2451" s="655" t="s">
        <v>1412</v>
      </c>
      <c r="C2451" s="655">
        <v>47202</v>
      </c>
      <c r="D2451" s="655" t="s">
        <v>1310</v>
      </c>
      <c r="E2451" s="655">
        <v>24.6</v>
      </c>
      <c r="F2451" s="655" t="s">
        <v>1307</v>
      </c>
      <c r="H2451" s="10"/>
    </row>
    <row r="2452" spans="1:8" ht="15" x14ac:dyDescent="0.25">
      <c r="A2452" s="651">
        <v>48201254300</v>
      </c>
      <c r="B2452" s="652" t="s">
        <v>1412</v>
      </c>
      <c r="C2452" s="652">
        <v>44899</v>
      </c>
      <c r="D2452" s="652" t="s">
        <v>1310</v>
      </c>
      <c r="E2452" s="652">
        <v>25</v>
      </c>
      <c r="F2452" s="652" t="s">
        <v>1307</v>
      </c>
      <c r="H2452" s="10"/>
    </row>
    <row r="2453" spans="1:8" ht="15" x14ac:dyDescent="0.25">
      <c r="A2453" s="654">
        <v>48201254400</v>
      </c>
      <c r="B2453" s="655" t="s">
        <v>1412</v>
      </c>
      <c r="C2453" s="655">
        <v>34375</v>
      </c>
      <c r="D2453" s="655" t="s">
        <v>1309</v>
      </c>
      <c r="E2453" s="655">
        <v>33.5</v>
      </c>
      <c r="F2453" s="655" t="s">
        <v>1307</v>
      </c>
      <c r="H2453" s="10"/>
    </row>
    <row r="2454" spans="1:8" ht="15" x14ac:dyDescent="0.25">
      <c r="A2454" s="651">
        <v>48201254500</v>
      </c>
      <c r="B2454" s="652" t="s">
        <v>1412</v>
      </c>
      <c r="C2454" s="652">
        <v>46773</v>
      </c>
      <c r="D2454" s="652" t="s">
        <v>1310</v>
      </c>
      <c r="E2454" s="652">
        <v>18.100000000000001</v>
      </c>
      <c r="F2454" s="652" t="s">
        <v>1303</v>
      </c>
      <c r="H2454" s="10"/>
    </row>
    <row r="2455" spans="1:8" ht="15" x14ac:dyDescent="0.25">
      <c r="A2455" s="654">
        <v>48201254600</v>
      </c>
      <c r="B2455" s="655" t="s">
        <v>1412</v>
      </c>
      <c r="C2455" s="655">
        <v>57455</v>
      </c>
      <c r="D2455" s="655" t="s">
        <v>1310</v>
      </c>
      <c r="E2455" s="655">
        <v>7.5</v>
      </c>
      <c r="F2455" s="655" t="s">
        <v>1303</v>
      </c>
      <c r="H2455" s="10"/>
    </row>
    <row r="2456" spans="1:8" ht="15" x14ac:dyDescent="0.25">
      <c r="A2456" s="651">
        <v>48201254700</v>
      </c>
      <c r="B2456" s="652" t="s">
        <v>1412</v>
      </c>
      <c r="C2456" s="652">
        <v>61250</v>
      </c>
      <c r="D2456" s="652" t="s">
        <v>1302</v>
      </c>
      <c r="E2456" s="652">
        <v>12.9</v>
      </c>
      <c r="F2456" s="652" t="s">
        <v>1303</v>
      </c>
      <c r="H2456" s="10"/>
    </row>
    <row r="2457" spans="1:8" ht="15" x14ac:dyDescent="0.25">
      <c r="A2457" s="654">
        <v>48201310100</v>
      </c>
      <c r="B2457" s="655" t="s">
        <v>1412</v>
      </c>
      <c r="C2457" s="655">
        <v>66221</v>
      </c>
      <c r="D2457" s="655" t="s">
        <v>1302</v>
      </c>
      <c r="E2457" s="655">
        <v>34.4</v>
      </c>
      <c r="F2457" s="655" t="s">
        <v>1307</v>
      </c>
      <c r="H2457" s="10"/>
    </row>
    <row r="2458" spans="1:8" ht="15" x14ac:dyDescent="0.25">
      <c r="A2458" s="651">
        <v>48201310200</v>
      </c>
      <c r="B2458" s="652" t="s">
        <v>1412</v>
      </c>
      <c r="C2458" s="652">
        <v>119500</v>
      </c>
      <c r="D2458" s="652" t="s">
        <v>1306</v>
      </c>
      <c r="E2458" s="652">
        <v>8.3000000000000007</v>
      </c>
      <c r="F2458" s="652" t="s">
        <v>1303</v>
      </c>
      <c r="H2458" s="10"/>
    </row>
    <row r="2459" spans="1:8" ht="15" x14ac:dyDescent="0.25">
      <c r="A2459" s="654">
        <v>48201310300</v>
      </c>
      <c r="B2459" s="655" t="s">
        <v>1412</v>
      </c>
      <c r="C2459" s="655">
        <v>43992</v>
      </c>
      <c r="D2459" s="655" t="s">
        <v>1310</v>
      </c>
      <c r="E2459" s="655">
        <v>18.3</v>
      </c>
      <c r="F2459" s="655" t="s">
        <v>1303</v>
      </c>
      <c r="H2459" s="10"/>
    </row>
    <row r="2460" spans="1:8" ht="15" x14ac:dyDescent="0.25">
      <c r="A2460" s="651">
        <v>48201310400</v>
      </c>
      <c r="B2460" s="652" t="s">
        <v>1412</v>
      </c>
      <c r="C2460" s="652">
        <v>27623</v>
      </c>
      <c r="D2460" s="652" t="s">
        <v>1309</v>
      </c>
      <c r="E2460" s="652">
        <v>43.1</v>
      </c>
      <c r="F2460" s="652" t="s">
        <v>1307</v>
      </c>
      <c r="H2460" s="10"/>
    </row>
    <row r="2461" spans="1:8" ht="15" x14ac:dyDescent="0.25">
      <c r="A2461" s="654">
        <v>48201310500</v>
      </c>
      <c r="B2461" s="655" t="s">
        <v>1412</v>
      </c>
      <c r="C2461" s="655">
        <v>41513</v>
      </c>
      <c r="D2461" s="655" t="s">
        <v>1309</v>
      </c>
      <c r="E2461" s="655">
        <v>25.4</v>
      </c>
      <c r="F2461" s="655" t="s">
        <v>1307</v>
      </c>
      <c r="H2461" s="10"/>
    </row>
    <row r="2462" spans="1:8" ht="15" x14ac:dyDescent="0.25">
      <c r="A2462" s="651">
        <v>48201310600</v>
      </c>
      <c r="B2462" s="652" t="s">
        <v>1412</v>
      </c>
      <c r="C2462" s="652">
        <v>34587</v>
      </c>
      <c r="D2462" s="652" t="s">
        <v>1309</v>
      </c>
      <c r="E2462" s="652">
        <v>19.2</v>
      </c>
      <c r="F2462" s="652" t="s">
        <v>1303</v>
      </c>
      <c r="H2462" s="10"/>
    </row>
    <row r="2463" spans="1:8" ht="15" x14ac:dyDescent="0.25">
      <c r="A2463" s="654">
        <v>48201310700</v>
      </c>
      <c r="B2463" s="655" t="s">
        <v>1412</v>
      </c>
      <c r="C2463" s="655">
        <v>47054</v>
      </c>
      <c r="D2463" s="655" t="s">
        <v>1310</v>
      </c>
      <c r="E2463" s="655">
        <v>31.8</v>
      </c>
      <c r="F2463" s="655" t="s">
        <v>1307</v>
      </c>
      <c r="H2463" s="10"/>
    </row>
    <row r="2464" spans="1:8" ht="15" x14ac:dyDescent="0.25">
      <c r="A2464" s="651">
        <v>48201310800</v>
      </c>
      <c r="B2464" s="652" t="s">
        <v>1412</v>
      </c>
      <c r="C2464" s="652">
        <v>33864</v>
      </c>
      <c r="D2464" s="652" t="s">
        <v>1309</v>
      </c>
      <c r="E2464" s="652">
        <v>25.7</v>
      </c>
      <c r="F2464" s="652" t="s">
        <v>1307</v>
      </c>
      <c r="H2464" s="10"/>
    </row>
    <row r="2465" spans="1:8" ht="15" x14ac:dyDescent="0.25">
      <c r="A2465" s="654">
        <v>48201310900</v>
      </c>
      <c r="B2465" s="655" t="s">
        <v>1412</v>
      </c>
      <c r="C2465" s="655">
        <v>28750</v>
      </c>
      <c r="D2465" s="655" t="s">
        <v>1309</v>
      </c>
      <c r="E2465" s="655">
        <v>38.700000000000003</v>
      </c>
      <c r="F2465" s="655" t="s">
        <v>1307</v>
      </c>
      <c r="H2465" s="10"/>
    </row>
    <row r="2466" spans="1:8" ht="15" x14ac:dyDescent="0.25">
      <c r="A2466" s="651">
        <v>48201311000</v>
      </c>
      <c r="B2466" s="652" t="s">
        <v>1412</v>
      </c>
      <c r="C2466" s="652">
        <v>30437</v>
      </c>
      <c r="D2466" s="652" t="s">
        <v>1309</v>
      </c>
      <c r="E2466" s="652">
        <v>36.9</v>
      </c>
      <c r="F2466" s="652" t="s">
        <v>1307</v>
      </c>
      <c r="H2466" s="10"/>
    </row>
    <row r="2467" spans="1:8" ht="15" x14ac:dyDescent="0.25">
      <c r="A2467" s="654">
        <v>48201311100</v>
      </c>
      <c r="B2467" s="655" t="s">
        <v>1412</v>
      </c>
      <c r="C2467" s="655">
        <v>36225</v>
      </c>
      <c r="D2467" s="655" t="s">
        <v>1309</v>
      </c>
      <c r="E2467" s="655">
        <v>18.2</v>
      </c>
      <c r="F2467" s="655" t="s">
        <v>1303</v>
      </c>
      <c r="H2467" s="10"/>
    </row>
    <row r="2468" spans="1:8" ht="15" x14ac:dyDescent="0.25">
      <c r="A2468" s="651">
        <v>48201311200</v>
      </c>
      <c r="B2468" s="652" t="s">
        <v>1412</v>
      </c>
      <c r="C2468" s="652">
        <v>37500</v>
      </c>
      <c r="D2468" s="652" t="s">
        <v>1309</v>
      </c>
      <c r="E2468" s="652">
        <v>27.9</v>
      </c>
      <c r="F2468" s="652" t="s">
        <v>1307</v>
      </c>
      <c r="H2468" s="10"/>
    </row>
    <row r="2469" spans="1:8" ht="15" x14ac:dyDescent="0.25">
      <c r="A2469" s="654">
        <v>48201311300</v>
      </c>
      <c r="B2469" s="655" t="s">
        <v>1412</v>
      </c>
      <c r="C2469" s="655">
        <v>44722</v>
      </c>
      <c r="D2469" s="655" t="s">
        <v>1310</v>
      </c>
      <c r="E2469" s="655">
        <v>22.2</v>
      </c>
      <c r="F2469" s="655" t="s">
        <v>1307</v>
      </c>
      <c r="H2469" s="10"/>
    </row>
    <row r="2470" spans="1:8" ht="15" x14ac:dyDescent="0.25">
      <c r="A2470" s="651">
        <v>48201311400</v>
      </c>
      <c r="B2470" s="652" t="s">
        <v>1412</v>
      </c>
      <c r="C2470" s="652">
        <v>49450</v>
      </c>
      <c r="D2470" s="652" t="s">
        <v>1310</v>
      </c>
      <c r="E2470" s="652">
        <v>26.2</v>
      </c>
      <c r="F2470" s="652" t="s">
        <v>1307</v>
      </c>
      <c r="H2470" s="10"/>
    </row>
    <row r="2471" spans="1:8" ht="15" x14ac:dyDescent="0.25">
      <c r="A2471" s="654">
        <v>48201311500</v>
      </c>
      <c r="B2471" s="655" t="s">
        <v>1412</v>
      </c>
      <c r="C2471" s="655">
        <v>44170</v>
      </c>
      <c r="D2471" s="655" t="s">
        <v>1310</v>
      </c>
      <c r="E2471" s="655">
        <v>22.7</v>
      </c>
      <c r="F2471" s="655" t="s">
        <v>1307</v>
      </c>
      <c r="H2471" s="10"/>
    </row>
    <row r="2472" spans="1:8" ht="15" x14ac:dyDescent="0.25">
      <c r="A2472" s="651">
        <v>48201311600</v>
      </c>
      <c r="B2472" s="652" t="s">
        <v>1412</v>
      </c>
      <c r="C2472" s="652">
        <v>30174</v>
      </c>
      <c r="D2472" s="652" t="s">
        <v>1309</v>
      </c>
      <c r="E2472" s="652">
        <v>32.700000000000003</v>
      </c>
      <c r="F2472" s="652" t="s">
        <v>1307</v>
      </c>
      <c r="H2472" s="10"/>
    </row>
    <row r="2473" spans="1:8" ht="15" x14ac:dyDescent="0.25">
      <c r="A2473" s="654">
        <v>48201311700</v>
      </c>
      <c r="B2473" s="655" t="s">
        <v>1412</v>
      </c>
      <c r="C2473" s="655">
        <v>26880</v>
      </c>
      <c r="D2473" s="655" t="s">
        <v>1309</v>
      </c>
      <c r="E2473" s="655">
        <v>37.700000000000003</v>
      </c>
      <c r="F2473" s="655" t="s">
        <v>1307</v>
      </c>
      <c r="H2473" s="10"/>
    </row>
    <row r="2474" spans="1:8" ht="15" x14ac:dyDescent="0.25">
      <c r="A2474" s="651">
        <v>48201311800</v>
      </c>
      <c r="B2474" s="652" t="s">
        <v>1412</v>
      </c>
      <c r="C2474" s="652">
        <v>37232</v>
      </c>
      <c r="D2474" s="652" t="s">
        <v>1309</v>
      </c>
      <c r="E2474" s="652">
        <v>30.7</v>
      </c>
      <c r="F2474" s="652" t="s">
        <v>1307</v>
      </c>
      <c r="H2474" s="10"/>
    </row>
    <row r="2475" spans="1:8" ht="15" x14ac:dyDescent="0.25">
      <c r="A2475" s="654">
        <v>48201311900</v>
      </c>
      <c r="B2475" s="655" t="s">
        <v>1412</v>
      </c>
      <c r="C2475" s="655">
        <v>43295</v>
      </c>
      <c r="D2475" s="655" t="s">
        <v>1310</v>
      </c>
      <c r="E2475" s="655">
        <v>22.7</v>
      </c>
      <c r="F2475" s="655" t="s">
        <v>1307</v>
      </c>
      <c r="H2475" s="10"/>
    </row>
    <row r="2476" spans="1:8" ht="15" x14ac:dyDescent="0.25">
      <c r="A2476" s="651">
        <v>48201312000</v>
      </c>
      <c r="B2476" s="652" t="s">
        <v>1412</v>
      </c>
      <c r="C2476" s="652">
        <v>74219</v>
      </c>
      <c r="D2476" s="652" t="s">
        <v>1302</v>
      </c>
      <c r="E2476" s="652">
        <v>11.2</v>
      </c>
      <c r="F2476" s="652" t="s">
        <v>1303</v>
      </c>
      <c r="H2476" s="10"/>
    </row>
    <row r="2477" spans="1:8" ht="15" x14ac:dyDescent="0.25">
      <c r="A2477" s="654">
        <v>48201312100</v>
      </c>
      <c r="B2477" s="655" t="s">
        <v>1412</v>
      </c>
      <c r="C2477" s="655" t="s">
        <v>1314</v>
      </c>
      <c r="D2477" s="655" t="s">
        <v>1315</v>
      </c>
      <c r="E2477" s="655" t="s">
        <v>1314</v>
      </c>
      <c r="F2477" s="655" t="s">
        <v>1307</v>
      </c>
      <c r="H2477" s="10"/>
    </row>
    <row r="2478" spans="1:8" ht="15" x14ac:dyDescent="0.25">
      <c r="A2478" s="651">
        <v>48201312200</v>
      </c>
      <c r="B2478" s="652" t="s">
        <v>1412</v>
      </c>
      <c r="C2478" s="652">
        <v>25699</v>
      </c>
      <c r="D2478" s="652" t="s">
        <v>1309</v>
      </c>
      <c r="E2478" s="652">
        <v>39.799999999999997</v>
      </c>
      <c r="F2478" s="652" t="s">
        <v>1307</v>
      </c>
      <c r="H2478" s="10"/>
    </row>
    <row r="2479" spans="1:8" ht="15" x14ac:dyDescent="0.25">
      <c r="A2479" s="654">
        <v>48201312300</v>
      </c>
      <c r="B2479" s="655" t="s">
        <v>1412</v>
      </c>
      <c r="C2479" s="655">
        <v>33854</v>
      </c>
      <c r="D2479" s="655" t="s">
        <v>1309</v>
      </c>
      <c r="E2479" s="655">
        <v>32.9</v>
      </c>
      <c r="F2479" s="655" t="s">
        <v>1307</v>
      </c>
      <c r="H2479" s="10"/>
    </row>
    <row r="2480" spans="1:8" ht="15" x14ac:dyDescent="0.25">
      <c r="A2480" s="651">
        <v>48201312400</v>
      </c>
      <c r="B2480" s="652" t="s">
        <v>1412</v>
      </c>
      <c r="C2480" s="652">
        <v>19345</v>
      </c>
      <c r="D2480" s="652" t="s">
        <v>1309</v>
      </c>
      <c r="E2480" s="652">
        <v>41.2</v>
      </c>
      <c r="F2480" s="652" t="s">
        <v>1307</v>
      </c>
      <c r="H2480" s="10"/>
    </row>
    <row r="2481" spans="1:8" ht="15" x14ac:dyDescent="0.25">
      <c r="A2481" s="654">
        <v>48201312500</v>
      </c>
      <c r="B2481" s="655" t="s">
        <v>1412</v>
      </c>
      <c r="C2481" s="655">
        <v>94337</v>
      </c>
      <c r="D2481" s="655" t="s">
        <v>1306</v>
      </c>
      <c r="E2481" s="655">
        <v>16.899999999999999</v>
      </c>
      <c r="F2481" s="655" t="s">
        <v>1303</v>
      </c>
      <c r="H2481" s="10"/>
    </row>
    <row r="2482" spans="1:8" ht="15" x14ac:dyDescent="0.25">
      <c r="A2482" s="651">
        <v>48201312600</v>
      </c>
      <c r="B2482" s="652" t="s">
        <v>1412</v>
      </c>
      <c r="C2482" s="652">
        <v>80213</v>
      </c>
      <c r="D2482" s="652" t="s">
        <v>1302</v>
      </c>
      <c r="E2482" s="652">
        <v>16.600000000000001</v>
      </c>
      <c r="F2482" s="652" t="s">
        <v>1303</v>
      </c>
      <c r="H2482" s="10"/>
    </row>
    <row r="2483" spans="1:8" ht="15" x14ac:dyDescent="0.25">
      <c r="A2483" s="654">
        <v>48201312700</v>
      </c>
      <c r="B2483" s="655" t="s">
        <v>1412</v>
      </c>
      <c r="C2483" s="655">
        <v>53776</v>
      </c>
      <c r="D2483" s="655" t="s">
        <v>1310</v>
      </c>
      <c r="E2483" s="655">
        <v>22</v>
      </c>
      <c r="F2483" s="655" t="s">
        <v>1307</v>
      </c>
      <c r="H2483" s="10"/>
    </row>
    <row r="2484" spans="1:8" ht="15" x14ac:dyDescent="0.25">
      <c r="A2484" s="651">
        <v>48201312800</v>
      </c>
      <c r="B2484" s="652" t="s">
        <v>1412</v>
      </c>
      <c r="C2484" s="652">
        <v>12260</v>
      </c>
      <c r="D2484" s="652" t="s">
        <v>1309</v>
      </c>
      <c r="E2484" s="652">
        <v>68.599999999999994</v>
      </c>
      <c r="F2484" s="652" t="s">
        <v>1307</v>
      </c>
      <c r="H2484" s="10"/>
    </row>
    <row r="2485" spans="1:8" ht="15" x14ac:dyDescent="0.25">
      <c r="A2485" s="654">
        <v>48201312900</v>
      </c>
      <c r="B2485" s="655" t="s">
        <v>1412</v>
      </c>
      <c r="C2485" s="655">
        <v>39816</v>
      </c>
      <c r="D2485" s="655" t="s">
        <v>1309</v>
      </c>
      <c r="E2485" s="655">
        <v>22.8</v>
      </c>
      <c r="F2485" s="655" t="s">
        <v>1307</v>
      </c>
      <c r="H2485" s="10"/>
    </row>
    <row r="2486" spans="1:8" ht="15" x14ac:dyDescent="0.25">
      <c r="A2486" s="651">
        <v>48201313000</v>
      </c>
      <c r="B2486" s="652" t="s">
        <v>1412</v>
      </c>
      <c r="C2486" s="652">
        <v>42303</v>
      </c>
      <c r="D2486" s="652" t="s">
        <v>1310</v>
      </c>
      <c r="E2486" s="652">
        <v>18.8</v>
      </c>
      <c r="F2486" s="652" t="s">
        <v>1303</v>
      </c>
      <c r="H2486" s="10"/>
    </row>
    <row r="2487" spans="1:8" ht="15" x14ac:dyDescent="0.25">
      <c r="A2487" s="654">
        <v>48201313100</v>
      </c>
      <c r="B2487" s="655" t="s">
        <v>1412</v>
      </c>
      <c r="C2487" s="655">
        <v>85531</v>
      </c>
      <c r="D2487" s="655" t="s">
        <v>1306</v>
      </c>
      <c r="E2487" s="655">
        <v>12.5</v>
      </c>
      <c r="F2487" s="655" t="s">
        <v>1303</v>
      </c>
      <c r="H2487" s="10"/>
    </row>
    <row r="2488" spans="1:8" ht="15" x14ac:dyDescent="0.25">
      <c r="A2488" s="651">
        <v>48201313200</v>
      </c>
      <c r="B2488" s="652" t="s">
        <v>1412</v>
      </c>
      <c r="C2488" s="652">
        <v>57240</v>
      </c>
      <c r="D2488" s="652" t="s">
        <v>1310</v>
      </c>
      <c r="E2488" s="652">
        <v>18.7</v>
      </c>
      <c r="F2488" s="652" t="s">
        <v>1303</v>
      </c>
      <c r="H2488" s="10"/>
    </row>
    <row r="2489" spans="1:8" ht="15" x14ac:dyDescent="0.25">
      <c r="A2489" s="654">
        <v>48201313300</v>
      </c>
      <c r="B2489" s="655" t="s">
        <v>1412</v>
      </c>
      <c r="C2489" s="655">
        <v>42879</v>
      </c>
      <c r="D2489" s="655" t="s">
        <v>1310</v>
      </c>
      <c r="E2489" s="655">
        <v>24.2</v>
      </c>
      <c r="F2489" s="655" t="s">
        <v>1307</v>
      </c>
      <c r="H2489" s="10"/>
    </row>
    <row r="2490" spans="1:8" ht="15" x14ac:dyDescent="0.25">
      <c r="A2490" s="651">
        <v>48201313400</v>
      </c>
      <c r="B2490" s="652" t="s">
        <v>1412</v>
      </c>
      <c r="C2490" s="652">
        <v>30491</v>
      </c>
      <c r="D2490" s="652" t="s">
        <v>1309</v>
      </c>
      <c r="E2490" s="652">
        <v>25.5</v>
      </c>
      <c r="F2490" s="652" t="s">
        <v>1307</v>
      </c>
      <c r="H2490" s="10"/>
    </row>
    <row r="2491" spans="1:8" ht="15" x14ac:dyDescent="0.25">
      <c r="A2491" s="654">
        <v>48201313500</v>
      </c>
      <c r="B2491" s="655" t="s">
        <v>1412</v>
      </c>
      <c r="C2491" s="655">
        <v>40357</v>
      </c>
      <c r="D2491" s="655" t="s">
        <v>1309</v>
      </c>
      <c r="E2491" s="655">
        <v>36</v>
      </c>
      <c r="F2491" s="655" t="s">
        <v>1307</v>
      </c>
      <c r="H2491" s="10"/>
    </row>
    <row r="2492" spans="1:8" ht="15" x14ac:dyDescent="0.25">
      <c r="A2492" s="651">
        <v>48201313600</v>
      </c>
      <c r="B2492" s="652" t="s">
        <v>1412</v>
      </c>
      <c r="C2492" s="652">
        <v>27246</v>
      </c>
      <c r="D2492" s="652" t="s">
        <v>1309</v>
      </c>
      <c r="E2492" s="652">
        <v>42</v>
      </c>
      <c r="F2492" s="652" t="s">
        <v>1307</v>
      </c>
      <c r="H2492" s="10"/>
    </row>
    <row r="2493" spans="1:8" ht="15" x14ac:dyDescent="0.25">
      <c r="A2493" s="654">
        <v>48201313700</v>
      </c>
      <c r="B2493" s="655" t="s">
        <v>1412</v>
      </c>
      <c r="C2493" s="655">
        <v>43679</v>
      </c>
      <c r="D2493" s="655" t="s">
        <v>1310</v>
      </c>
      <c r="E2493" s="655">
        <v>12.9</v>
      </c>
      <c r="F2493" s="655" t="s">
        <v>1303</v>
      </c>
      <c r="H2493" s="10"/>
    </row>
    <row r="2494" spans="1:8" ht="15" x14ac:dyDescent="0.25">
      <c r="A2494" s="651">
        <v>48201313800</v>
      </c>
      <c r="B2494" s="652" t="s">
        <v>1412</v>
      </c>
      <c r="C2494" s="652">
        <v>26606</v>
      </c>
      <c r="D2494" s="652" t="s">
        <v>1309</v>
      </c>
      <c r="E2494" s="652">
        <v>38.799999999999997</v>
      </c>
      <c r="F2494" s="652" t="s">
        <v>1307</v>
      </c>
      <c r="H2494" s="10"/>
    </row>
    <row r="2495" spans="1:8" ht="15" x14ac:dyDescent="0.25">
      <c r="A2495" s="654">
        <v>48201313900</v>
      </c>
      <c r="B2495" s="655" t="s">
        <v>1412</v>
      </c>
      <c r="C2495" s="655">
        <v>56176</v>
      </c>
      <c r="D2495" s="655" t="s">
        <v>1310</v>
      </c>
      <c r="E2495" s="655">
        <v>20.6</v>
      </c>
      <c r="F2495" s="655" t="s">
        <v>1307</v>
      </c>
      <c r="H2495" s="10"/>
    </row>
    <row r="2496" spans="1:8" ht="15" x14ac:dyDescent="0.25">
      <c r="A2496" s="651">
        <v>48201314001</v>
      </c>
      <c r="B2496" s="652" t="s">
        <v>1412</v>
      </c>
      <c r="C2496" s="652">
        <v>58975</v>
      </c>
      <c r="D2496" s="652" t="s">
        <v>1302</v>
      </c>
      <c r="E2496" s="652">
        <v>16.600000000000001</v>
      </c>
      <c r="F2496" s="652" t="s">
        <v>1303</v>
      </c>
      <c r="H2496" s="10"/>
    </row>
    <row r="2497" spans="1:8" ht="15" x14ac:dyDescent="0.25">
      <c r="A2497" s="654">
        <v>48201314002</v>
      </c>
      <c r="B2497" s="655" t="s">
        <v>1412</v>
      </c>
      <c r="C2497" s="655">
        <v>49419</v>
      </c>
      <c r="D2497" s="655" t="s">
        <v>1310</v>
      </c>
      <c r="E2497" s="655">
        <v>20.2</v>
      </c>
      <c r="F2497" s="655" t="s">
        <v>1307</v>
      </c>
      <c r="H2497" s="10"/>
    </row>
    <row r="2498" spans="1:8" ht="15" x14ac:dyDescent="0.25">
      <c r="A2498" s="651">
        <v>48201314300</v>
      </c>
      <c r="B2498" s="652" t="s">
        <v>1412</v>
      </c>
      <c r="C2498" s="652">
        <v>35000</v>
      </c>
      <c r="D2498" s="652" t="s">
        <v>1309</v>
      </c>
      <c r="E2498" s="652">
        <v>18.3</v>
      </c>
      <c r="F2498" s="652" t="s">
        <v>1303</v>
      </c>
      <c r="H2498" s="10"/>
    </row>
    <row r="2499" spans="1:8" ht="15" x14ac:dyDescent="0.25">
      <c r="A2499" s="654">
        <v>48201314400</v>
      </c>
      <c r="B2499" s="655" t="s">
        <v>1412</v>
      </c>
      <c r="C2499" s="655">
        <v>52586</v>
      </c>
      <c r="D2499" s="655" t="s">
        <v>1310</v>
      </c>
      <c r="E2499" s="655">
        <v>25.7</v>
      </c>
      <c r="F2499" s="655" t="s">
        <v>1307</v>
      </c>
      <c r="H2499" s="10"/>
    </row>
    <row r="2500" spans="1:8" ht="15" x14ac:dyDescent="0.25">
      <c r="A2500" s="651">
        <v>48201320100</v>
      </c>
      <c r="B2500" s="652" t="s">
        <v>1412</v>
      </c>
      <c r="C2500" s="652">
        <v>39682</v>
      </c>
      <c r="D2500" s="652" t="s">
        <v>1309</v>
      </c>
      <c r="E2500" s="652">
        <v>16.100000000000001</v>
      </c>
      <c r="F2500" s="652" t="s">
        <v>1303</v>
      </c>
      <c r="H2500" s="10"/>
    </row>
    <row r="2501" spans="1:8" ht="15" x14ac:dyDescent="0.25">
      <c r="A2501" s="654">
        <v>48201320200</v>
      </c>
      <c r="B2501" s="655" t="s">
        <v>1412</v>
      </c>
      <c r="C2501" s="655">
        <v>43672</v>
      </c>
      <c r="D2501" s="655" t="s">
        <v>1310</v>
      </c>
      <c r="E2501" s="655">
        <v>21.4</v>
      </c>
      <c r="F2501" s="655" t="s">
        <v>1307</v>
      </c>
      <c r="H2501" s="10"/>
    </row>
    <row r="2502" spans="1:8" ht="15" x14ac:dyDescent="0.25">
      <c r="A2502" s="651">
        <v>48201320500</v>
      </c>
      <c r="B2502" s="652" t="s">
        <v>1412</v>
      </c>
      <c r="C2502" s="652">
        <v>60656</v>
      </c>
      <c r="D2502" s="652" t="s">
        <v>1302</v>
      </c>
      <c r="E2502" s="652">
        <v>14.9</v>
      </c>
      <c r="F2502" s="652" t="s">
        <v>1303</v>
      </c>
      <c r="H2502" s="10"/>
    </row>
    <row r="2503" spans="1:8" ht="15" x14ac:dyDescent="0.25">
      <c r="A2503" s="654">
        <v>48201320601</v>
      </c>
      <c r="B2503" s="655" t="s">
        <v>1412</v>
      </c>
      <c r="C2503" s="655">
        <v>47813</v>
      </c>
      <c r="D2503" s="655" t="s">
        <v>1310</v>
      </c>
      <c r="E2503" s="655">
        <v>14.2</v>
      </c>
      <c r="F2503" s="655" t="s">
        <v>1303</v>
      </c>
      <c r="H2503" s="10"/>
    </row>
    <row r="2504" spans="1:8" ht="15" x14ac:dyDescent="0.25">
      <c r="A2504" s="651">
        <v>48201320602</v>
      </c>
      <c r="B2504" s="652" t="s">
        <v>1412</v>
      </c>
      <c r="C2504" s="652">
        <v>41143</v>
      </c>
      <c r="D2504" s="652" t="s">
        <v>1309</v>
      </c>
      <c r="E2504" s="652">
        <v>31</v>
      </c>
      <c r="F2504" s="652" t="s">
        <v>1307</v>
      </c>
      <c r="H2504" s="10"/>
    </row>
    <row r="2505" spans="1:8" ht="15" x14ac:dyDescent="0.25">
      <c r="A2505" s="654">
        <v>48201320700</v>
      </c>
      <c r="B2505" s="655" t="s">
        <v>1412</v>
      </c>
      <c r="C2505" s="655">
        <v>49250</v>
      </c>
      <c r="D2505" s="655" t="s">
        <v>1310</v>
      </c>
      <c r="E2505" s="655">
        <v>20.399999999999999</v>
      </c>
      <c r="F2505" s="655" t="s">
        <v>1307</v>
      </c>
      <c r="H2505" s="10"/>
    </row>
    <row r="2506" spans="1:8" ht="15" x14ac:dyDescent="0.25">
      <c r="A2506" s="651">
        <v>48201320800</v>
      </c>
      <c r="B2506" s="652" t="s">
        <v>1412</v>
      </c>
      <c r="C2506" s="652">
        <v>43598</v>
      </c>
      <c r="D2506" s="652" t="s">
        <v>1310</v>
      </c>
      <c r="E2506" s="652">
        <v>21.3</v>
      </c>
      <c r="F2506" s="652" t="s">
        <v>1307</v>
      </c>
      <c r="H2506" s="10"/>
    </row>
    <row r="2507" spans="1:8" ht="15" x14ac:dyDescent="0.25">
      <c r="A2507" s="654">
        <v>48201320900</v>
      </c>
      <c r="B2507" s="655" t="s">
        <v>1412</v>
      </c>
      <c r="C2507" s="655">
        <v>44494</v>
      </c>
      <c r="D2507" s="655" t="s">
        <v>1310</v>
      </c>
      <c r="E2507" s="655">
        <v>24</v>
      </c>
      <c r="F2507" s="655" t="s">
        <v>1307</v>
      </c>
      <c r="H2507" s="10"/>
    </row>
    <row r="2508" spans="1:8" ht="15" x14ac:dyDescent="0.25">
      <c r="A2508" s="651">
        <v>48201321000</v>
      </c>
      <c r="B2508" s="652" t="s">
        <v>1412</v>
      </c>
      <c r="C2508" s="652">
        <v>50068</v>
      </c>
      <c r="D2508" s="652" t="s">
        <v>1310</v>
      </c>
      <c r="E2508" s="652">
        <v>20.5</v>
      </c>
      <c r="F2508" s="652" t="s">
        <v>1307</v>
      </c>
      <c r="H2508" s="10"/>
    </row>
    <row r="2509" spans="1:8" ht="15" x14ac:dyDescent="0.25">
      <c r="A2509" s="654">
        <v>48201321100</v>
      </c>
      <c r="B2509" s="655" t="s">
        <v>1412</v>
      </c>
      <c r="C2509" s="655">
        <v>60732</v>
      </c>
      <c r="D2509" s="655" t="s">
        <v>1302</v>
      </c>
      <c r="E2509" s="655">
        <v>15.2</v>
      </c>
      <c r="F2509" s="655" t="s">
        <v>1303</v>
      </c>
      <c r="H2509" s="10"/>
    </row>
    <row r="2510" spans="1:8" ht="15" x14ac:dyDescent="0.25">
      <c r="A2510" s="651">
        <v>48201321200</v>
      </c>
      <c r="B2510" s="652" t="s">
        <v>1412</v>
      </c>
      <c r="C2510" s="652">
        <v>30167</v>
      </c>
      <c r="D2510" s="652" t="s">
        <v>1309</v>
      </c>
      <c r="E2510" s="652">
        <v>41</v>
      </c>
      <c r="F2510" s="652" t="s">
        <v>1307</v>
      </c>
      <c r="H2510" s="10"/>
    </row>
    <row r="2511" spans="1:8" ht="15" x14ac:dyDescent="0.25">
      <c r="A2511" s="654">
        <v>48201321300</v>
      </c>
      <c r="B2511" s="655" t="s">
        <v>1412</v>
      </c>
      <c r="C2511" s="655">
        <v>43452</v>
      </c>
      <c r="D2511" s="655" t="s">
        <v>1310</v>
      </c>
      <c r="E2511" s="655">
        <v>26.9</v>
      </c>
      <c r="F2511" s="655" t="s">
        <v>1307</v>
      </c>
      <c r="H2511" s="10"/>
    </row>
    <row r="2512" spans="1:8" ht="15" x14ac:dyDescent="0.25">
      <c r="A2512" s="651">
        <v>48201321401</v>
      </c>
      <c r="B2512" s="652" t="s">
        <v>1412</v>
      </c>
      <c r="C2512" s="652">
        <v>48125</v>
      </c>
      <c r="D2512" s="652" t="s">
        <v>1310</v>
      </c>
      <c r="E2512" s="652">
        <v>22.9</v>
      </c>
      <c r="F2512" s="652" t="s">
        <v>1307</v>
      </c>
      <c r="H2512" s="10"/>
    </row>
    <row r="2513" spans="1:8" ht="15" x14ac:dyDescent="0.25">
      <c r="A2513" s="654">
        <v>48201321402</v>
      </c>
      <c r="B2513" s="655" t="s">
        <v>1412</v>
      </c>
      <c r="C2513" s="655">
        <v>63210</v>
      </c>
      <c r="D2513" s="655" t="s">
        <v>1302</v>
      </c>
      <c r="E2513" s="655">
        <v>9.8000000000000007</v>
      </c>
      <c r="F2513" s="655" t="s">
        <v>1303</v>
      </c>
      <c r="H2513" s="10"/>
    </row>
    <row r="2514" spans="1:8" ht="15" x14ac:dyDescent="0.25">
      <c r="A2514" s="651">
        <v>48201321500</v>
      </c>
      <c r="B2514" s="652" t="s">
        <v>1412</v>
      </c>
      <c r="C2514" s="652">
        <v>30263</v>
      </c>
      <c r="D2514" s="652" t="s">
        <v>1309</v>
      </c>
      <c r="E2514" s="652">
        <v>29.5</v>
      </c>
      <c r="F2514" s="652" t="s">
        <v>1307</v>
      </c>
      <c r="H2514" s="10"/>
    </row>
    <row r="2515" spans="1:8" ht="15" x14ac:dyDescent="0.25">
      <c r="A2515" s="654">
        <v>48201321600</v>
      </c>
      <c r="B2515" s="655" t="s">
        <v>1412</v>
      </c>
      <c r="C2515" s="655">
        <v>63011</v>
      </c>
      <c r="D2515" s="655" t="s">
        <v>1302</v>
      </c>
      <c r="E2515" s="655">
        <v>7.9</v>
      </c>
      <c r="F2515" s="655" t="s">
        <v>1303</v>
      </c>
      <c r="H2515" s="10"/>
    </row>
    <row r="2516" spans="1:8" ht="15" x14ac:dyDescent="0.25">
      <c r="A2516" s="651">
        <v>48201321700</v>
      </c>
      <c r="B2516" s="652" t="s">
        <v>1412</v>
      </c>
      <c r="C2516" s="652">
        <v>69085</v>
      </c>
      <c r="D2516" s="652" t="s">
        <v>1302</v>
      </c>
      <c r="E2516" s="652">
        <v>7</v>
      </c>
      <c r="F2516" s="652" t="s">
        <v>1303</v>
      </c>
      <c r="H2516" s="10"/>
    </row>
    <row r="2517" spans="1:8" ht="15" x14ac:dyDescent="0.25">
      <c r="A2517" s="654">
        <v>48201321800</v>
      </c>
      <c r="B2517" s="655" t="s">
        <v>1412</v>
      </c>
      <c r="C2517" s="655">
        <v>62167</v>
      </c>
      <c r="D2517" s="655" t="s">
        <v>1302</v>
      </c>
      <c r="E2517" s="655">
        <v>12.6</v>
      </c>
      <c r="F2517" s="655" t="s">
        <v>1303</v>
      </c>
      <c r="H2517" s="10"/>
    </row>
    <row r="2518" spans="1:8" ht="15" x14ac:dyDescent="0.25">
      <c r="A2518" s="651">
        <v>48201321900</v>
      </c>
      <c r="B2518" s="652" t="s">
        <v>1412</v>
      </c>
      <c r="C2518" s="652">
        <v>53580</v>
      </c>
      <c r="D2518" s="652" t="s">
        <v>1310</v>
      </c>
      <c r="E2518" s="652">
        <v>13.3</v>
      </c>
      <c r="F2518" s="652" t="s">
        <v>1303</v>
      </c>
      <c r="H2518" s="10"/>
    </row>
    <row r="2519" spans="1:8" ht="15" x14ac:dyDescent="0.25">
      <c r="A2519" s="654">
        <v>48201322000</v>
      </c>
      <c r="B2519" s="655" t="s">
        <v>1412</v>
      </c>
      <c r="C2519" s="655">
        <v>34370</v>
      </c>
      <c r="D2519" s="655" t="s">
        <v>1309</v>
      </c>
      <c r="E2519" s="655">
        <v>31</v>
      </c>
      <c r="F2519" s="655" t="s">
        <v>1307</v>
      </c>
      <c r="H2519" s="10"/>
    </row>
    <row r="2520" spans="1:8" ht="15" x14ac:dyDescent="0.25">
      <c r="A2520" s="651">
        <v>48201322100</v>
      </c>
      <c r="B2520" s="652" t="s">
        <v>1412</v>
      </c>
      <c r="C2520" s="652">
        <v>41731</v>
      </c>
      <c r="D2520" s="652" t="s">
        <v>1309</v>
      </c>
      <c r="E2520" s="652">
        <v>21.5</v>
      </c>
      <c r="F2520" s="652" t="s">
        <v>1307</v>
      </c>
      <c r="H2520" s="10"/>
    </row>
    <row r="2521" spans="1:8" ht="15" x14ac:dyDescent="0.25">
      <c r="A2521" s="654">
        <v>48201322200</v>
      </c>
      <c r="B2521" s="655" t="s">
        <v>1412</v>
      </c>
      <c r="C2521" s="655">
        <v>30893</v>
      </c>
      <c r="D2521" s="655" t="s">
        <v>1309</v>
      </c>
      <c r="E2521" s="655">
        <v>21.7</v>
      </c>
      <c r="F2521" s="655" t="s">
        <v>1307</v>
      </c>
      <c r="H2521" s="10"/>
    </row>
    <row r="2522" spans="1:8" ht="15" x14ac:dyDescent="0.25">
      <c r="A2522" s="651">
        <v>48201322600</v>
      </c>
      <c r="B2522" s="652" t="s">
        <v>1412</v>
      </c>
      <c r="C2522" s="652">
        <v>49440</v>
      </c>
      <c r="D2522" s="652" t="s">
        <v>1310</v>
      </c>
      <c r="E2522" s="652">
        <v>22.4</v>
      </c>
      <c r="F2522" s="652" t="s">
        <v>1307</v>
      </c>
      <c r="H2522" s="10"/>
    </row>
    <row r="2523" spans="1:8" ht="15" x14ac:dyDescent="0.25">
      <c r="A2523" s="654">
        <v>48201322700</v>
      </c>
      <c r="B2523" s="655" t="s">
        <v>1412</v>
      </c>
      <c r="C2523" s="655">
        <v>54627</v>
      </c>
      <c r="D2523" s="655" t="s">
        <v>1310</v>
      </c>
      <c r="E2523" s="655">
        <v>10.6</v>
      </c>
      <c r="F2523" s="655" t="s">
        <v>1303</v>
      </c>
      <c r="H2523" s="10"/>
    </row>
    <row r="2524" spans="1:8" ht="15" x14ac:dyDescent="0.25">
      <c r="A2524" s="651">
        <v>48201322800</v>
      </c>
      <c r="B2524" s="652" t="s">
        <v>1412</v>
      </c>
      <c r="C2524" s="652">
        <v>54006</v>
      </c>
      <c r="D2524" s="652" t="s">
        <v>1310</v>
      </c>
      <c r="E2524" s="652">
        <v>17.7</v>
      </c>
      <c r="F2524" s="652" t="s">
        <v>1303</v>
      </c>
      <c r="H2524" s="10"/>
    </row>
    <row r="2525" spans="1:8" ht="15" x14ac:dyDescent="0.25">
      <c r="A2525" s="654">
        <v>48201322900</v>
      </c>
      <c r="B2525" s="655" t="s">
        <v>1412</v>
      </c>
      <c r="C2525" s="655">
        <v>56488</v>
      </c>
      <c r="D2525" s="655" t="s">
        <v>1310</v>
      </c>
      <c r="E2525" s="655">
        <v>15.7</v>
      </c>
      <c r="F2525" s="655" t="s">
        <v>1303</v>
      </c>
      <c r="H2525" s="10"/>
    </row>
    <row r="2526" spans="1:8" ht="15" x14ac:dyDescent="0.25">
      <c r="A2526" s="651">
        <v>48201323000</v>
      </c>
      <c r="B2526" s="652" t="s">
        <v>1412</v>
      </c>
      <c r="C2526" s="652">
        <v>31385</v>
      </c>
      <c r="D2526" s="652" t="s">
        <v>1309</v>
      </c>
      <c r="E2526" s="652">
        <v>32.1</v>
      </c>
      <c r="F2526" s="652" t="s">
        <v>1307</v>
      </c>
      <c r="H2526" s="10"/>
    </row>
    <row r="2527" spans="1:8" ht="15" x14ac:dyDescent="0.25">
      <c r="A2527" s="654">
        <v>48201323100</v>
      </c>
      <c r="B2527" s="655" t="s">
        <v>1412</v>
      </c>
      <c r="C2527" s="655">
        <v>31710</v>
      </c>
      <c r="D2527" s="655" t="s">
        <v>1309</v>
      </c>
      <c r="E2527" s="655">
        <v>28</v>
      </c>
      <c r="F2527" s="655" t="s">
        <v>1307</v>
      </c>
      <c r="H2527" s="10"/>
    </row>
    <row r="2528" spans="1:8" ht="15" x14ac:dyDescent="0.25">
      <c r="A2528" s="651">
        <v>48201323200</v>
      </c>
      <c r="B2528" s="652" t="s">
        <v>1412</v>
      </c>
      <c r="C2528" s="652">
        <v>61471</v>
      </c>
      <c r="D2528" s="652" t="s">
        <v>1302</v>
      </c>
      <c r="E2528" s="652">
        <v>15.8</v>
      </c>
      <c r="F2528" s="652" t="s">
        <v>1303</v>
      </c>
      <c r="H2528" s="10"/>
    </row>
    <row r="2529" spans="1:8" ht="15" x14ac:dyDescent="0.25">
      <c r="A2529" s="654">
        <v>48201323300</v>
      </c>
      <c r="B2529" s="655" t="s">
        <v>1412</v>
      </c>
      <c r="C2529" s="655">
        <v>34176</v>
      </c>
      <c r="D2529" s="655" t="s">
        <v>1309</v>
      </c>
      <c r="E2529" s="655">
        <v>24.4</v>
      </c>
      <c r="F2529" s="655" t="s">
        <v>1307</v>
      </c>
      <c r="H2529" s="10"/>
    </row>
    <row r="2530" spans="1:8" ht="15" x14ac:dyDescent="0.25">
      <c r="A2530" s="651">
        <v>48201323400</v>
      </c>
      <c r="B2530" s="652" t="s">
        <v>1412</v>
      </c>
      <c r="C2530" s="652">
        <v>39472</v>
      </c>
      <c r="D2530" s="652" t="s">
        <v>1309</v>
      </c>
      <c r="E2530" s="652">
        <v>29.3</v>
      </c>
      <c r="F2530" s="652" t="s">
        <v>1307</v>
      </c>
      <c r="H2530" s="10"/>
    </row>
    <row r="2531" spans="1:8" ht="15" x14ac:dyDescent="0.25">
      <c r="A2531" s="654">
        <v>48201323500</v>
      </c>
      <c r="B2531" s="655" t="s">
        <v>1412</v>
      </c>
      <c r="C2531" s="655">
        <v>31139</v>
      </c>
      <c r="D2531" s="655" t="s">
        <v>1309</v>
      </c>
      <c r="E2531" s="655">
        <v>32.9</v>
      </c>
      <c r="F2531" s="655" t="s">
        <v>1307</v>
      </c>
      <c r="H2531" s="10"/>
    </row>
    <row r="2532" spans="1:8" ht="15" x14ac:dyDescent="0.25">
      <c r="A2532" s="651">
        <v>48201323600</v>
      </c>
      <c r="B2532" s="652" t="s">
        <v>1412</v>
      </c>
      <c r="C2532" s="652">
        <v>51630</v>
      </c>
      <c r="D2532" s="652" t="s">
        <v>1310</v>
      </c>
      <c r="E2532" s="652">
        <v>15.8</v>
      </c>
      <c r="F2532" s="652" t="s">
        <v>1303</v>
      </c>
      <c r="H2532" s="10"/>
    </row>
    <row r="2533" spans="1:8" ht="15" x14ac:dyDescent="0.25">
      <c r="A2533" s="654">
        <v>48201323701</v>
      </c>
      <c r="B2533" s="655" t="s">
        <v>1412</v>
      </c>
      <c r="C2533" s="655">
        <v>48883</v>
      </c>
      <c r="D2533" s="655" t="s">
        <v>1310</v>
      </c>
      <c r="E2533" s="655">
        <v>12.8</v>
      </c>
      <c r="F2533" s="655" t="s">
        <v>1303</v>
      </c>
      <c r="H2533" s="10"/>
    </row>
    <row r="2534" spans="1:8" ht="15" x14ac:dyDescent="0.25">
      <c r="A2534" s="651">
        <v>48201323702</v>
      </c>
      <c r="B2534" s="652" t="s">
        <v>1412</v>
      </c>
      <c r="C2534" s="652">
        <v>46191</v>
      </c>
      <c r="D2534" s="652" t="s">
        <v>1310</v>
      </c>
      <c r="E2534" s="652">
        <v>20.7</v>
      </c>
      <c r="F2534" s="652" t="s">
        <v>1307</v>
      </c>
      <c r="H2534" s="10"/>
    </row>
    <row r="2535" spans="1:8" ht="15" x14ac:dyDescent="0.25">
      <c r="A2535" s="654">
        <v>48201323801</v>
      </c>
      <c r="B2535" s="655" t="s">
        <v>1412</v>
      </c>
      <c r="C2535" s="655">
        <v>61111</v>
      </c>
      <c r="D2535" s="655" t="s">
        <v>1302</v>
      </c>
      <c r="E2535" s="655">
        <v>5</v>
      </c>
      <c r="F2535" s="655" t="s">
        <v>1303</v>
      </c>
      <c r="H2535" s="10"/>
    </row>
    <row r="2536" spans="1:8" ht="15" x14ac:dyDescent="0.25">
      <c r="A2536" s="651">
        <v>48201323802</v>
      </c>
      <c r="B2536" s="652" t="s">
        <v>1412</v>
      </c>
      <c r="C2536" s="652">
        <v>51077</v>
      </c>
      <c r="D2536" s="652" t="s">
        <v>1310</v>
      </c>
      <c r="E2536" s="652">
        <v>20</v>
      </c>
      <c r="F2536" s="652" t="s">
        <v>1307</v>
      </c>
      <c r="H2536" s="10"/>
    </row>
    <row r="2537" spans="1:8" ht="15" x14ac:dyDescent="0.25">
      <c r="A2537" s="654">
        <v>48201323900</v>
      </c>
      <c r="B2537" s="655" t="s">
        <v>1412</v>
      </c>
      <c r="C2537" s="655">
        <v>31881</v>
      </c>
      <c r="D2537" s="655" t="s">
        <v>1309</v>
      </c>
      <c r="E2537" s="655">
        <v>26.5</v>
      </c>
      <c r="F2537" s="655" t="s">
        <v>1307</v>
      </c>
      <c r="H2537" s="10"/>
    </row>
    <row r="2538" spans="1:8" ht="15" x14ac:dyDescent="0.25">
      <c r="A2538" s="651">
        <v>48201324000</v>
      </c>
      <c r="B2538" s="652" t="s">
        <v>1412</v>
      </c>
      <c r="C2538" s="652">
        <v>74722</v>
      </c>
      <c r="D2538" s="652" t="s">
        <v>1302</v>
      </c>
      <c r="E2538" s="652">
        <v>11.7</v>
      </c>
      <c r="F2538" s="652" t="s">
        <v>1303</v>
      </c>
      <c r="H2538" s="10"/>
    </row>
    <row r="2539" spans="1:8" ht="15" x14ac:dyDescent="0.25">
      <c r="A2539" s="654">
        <v>48201324100</v>
      </c>
      <c r="B2539" s="655" t="s">
        <v>1412</v>
      </c>
      <c r="C2539" s="655">
        <v>38502</v>
      </c>
      <c r="D2539" s="655" t="s">
        <v>1309</v>
      </c>
      <c r="E2539" s="655">
        <v>31.4</v>
      </c>
      <c r="F2539" s="655" t="s">
        <v>1307</v>
      </c>
      <c r="H2539" s="10"/>
    </row>
    <row r="2540" spans="1:8" ht="15" x14ac:dyDescent="0.25">
      <c r="A2540" s="651">
        <v>48201324200</v>
      </c>
      <c r="B2540" s="652" t="s">
        <v>1412</v>
      </c>
      <c r="C2540" s="652">
        <v>28988</v>
      </c>
      <c r="D2540" s="652" t="s">
        <v>1309</v>
      </c>
      <c r="E2540" s="652">
        <v>24.8</v>
      </c>
      <c r="F2540" s="652" t="s">
        <v>1307</v>
      </c>
      <c r="H2540" s="10"/>
    </row>
    <row r="2541" spans="1:8" ht="15" x14ac:dyDescent="0.25">
      <c r="A2541" s="654">
        <v>48201330100</v>
      </c>
      <c r="B2541" s="655" t="s">
        <v>1412</v>
      </c>
      <c r="C2541" s="655">
        <v>59591</v>
      </c>
      <c r="D2541" s="655" t="s">
        <v>1302</v>
      </c>
      <c r="E2541" s="655">
        <v>18.600000000000001</v>
      </c>
      <c r="F2541" s="655" t="s">
        <v>1303</v>
      </c>
      <c r="H2541" s="10"/>
    </row>
    <row r="2542" spans="1:8" ht="15" x14ac:dyDescent="0.25">
      <c r="A2542" s="651">
        <v>48201330200</v>
      </c>
      <c r="B2542" s="652" t="s">
        <v>1412</v>
      </c>
      <c r="C2542" s="652">
        <v>48616</v>
      </c>
      <c r="D2542" s="652" t="s">
        <v>1310</v>
      </c>
      <c r="E2542" s="652">
        <v>19.600000000000001</v>
      </c>
      <c r="F2542" s="652" t="s">
        <v>1303</v>
      </c>
      <c r="H2542" s="10"/>
    </row>
    <row r="2543" spans="1:8" ht="15" x14ac:dyDescent="0.25">
      <c r="A2543" s="654">
        <v>48201330301</v>
      </c>
      <c r="B2543" s="655" t="s">
        <v>1412</v>
      </c>
      <c r="C2543" s="655">
        <v>62825</v>
      </c>
      <c r="D2543" s="655" t="s">
        <v>1302</v>
      </c>
      <c r="E2543" s="655">
        <v>10.199999999999999</v>
      </c>
      <c r="F2543" s="655" t="s">
        <v>1303</v>
      </c>
      <c r="H2543" s="10"/>
    </row>
    <row r="2544" spans="1:8" ht="15" x14ac:dyDescent="0.25">
      <c r="A2544" s="651">
        <v>48201330302</v>
      </c>
      <c r="B2544" s="652" t="s">
        <v>1412</v>
      </c>
      <c r="C2544" s="652">
        <v>60498</v>
      </c>
      <c r="D2544" s="652" t="s">
        <v>1302</v>
      </c>
      <c r="E2544" s="652">
        <v>14.7</v>
      </c>
      <c r="F2544" s="652" t="s">
        <v>1303</v>
      </c>
      <c r="H2544" s="10"/>
    </row>
    <row r="2545" spans="1:8" ht="15" x14ac:dyDescent="0.25">
      <c r="A2545" s="654">
        <v>48201330303</v>
      </c>
      <c r="B2545" s="655" t="s">
        <v>1412</v>
      </c>
      <c r="C2545" s="655">
        <v>46052</v>
      </c>
      <c r="D2545" s="655" t="s">
        <v>1310</v>
      </c>
      <c r="E2545" s="655">
        <v>19.7</v>
      </c>
      <c r="F2545" s="655" t="s">
        <v>1303</v>
      </c>
      <c r="H2545" s="10"/>
    </row>
    <row r="2546" spans="1:8" ht="15" x14ac:dyDescent="0.25">
      <c r="A2546" s="651">
        <v>48201330400</v>
      </c>
      <c r="B2546" s="652" t="s">
        <v>1412</v>
      </c>
      <c r="C2546" s="652">
        <v>41701</v>
      </c>
      <c r="D2546" s="652" t="s">
        <v>1309</v>
      </c>
      <c r="E2546" s="652">
        <v>21.1</v>
      </c>
      <c r="F2546" s="652" t="s">
        <v>1307</v>
      </c>
      <c r="H2546" s="10"/>
    </row>
    <row r="2547" spans="1:8" ht="15" x14ac:dyDescent="0.25">
      <c r="A2547" s="654">
        <v>48201330500</v>
      </c>
      <c r="B2547" s="655" t="s">
        <v>1412</v>
      </c>
      <c r="C2547" s="655">
        <v>50580</v>
      </c>
      <c r="D2547" s="655" t="s">
        <v>1310</v>
      </c>
      <c r="E2547" s="655">
        <v>18.5</v>
      </c>
      <c r="F2547" s="655" t="s">
        <v>1303</v>
      </c>
      <c r="H2547" s="10"/>
    </row>
    <row r="2548" spans="1:8" ht="15" x14ac:dyDescent="0.25">
      <c r="A2548" s="651">
        <v>48201330600</v>
      </c>
      <c r="B2548" s="652" t="s">
        <v>1412</v>
      </c>
      <c r="C2548" s="652">
        <v>41703</v>
      </c>
      <c r="D2548" s="652" t="s">
        <v>1309</v>
      </c>
      <c r="E2548" s="652">
        <v>23.5</v>
      </c>
      <c r="F2548" s="652" t="s">
        <v>1307</v>
      </c>
      <c r="H2548" s="10"/>
    </row>
    <row r="2549" spans="1:8" ht="15" x14ac:dyDescent="0.25">
      <c r="A2549" s="654">
        <v>48201330700</v>
      </c>
      <c r="B2549" s="655" t="s">
        <v>1412</v>
      </c>
      <c r="C2549" s="655">
        <v>49702</v>
      </c>
      <c r="D2549" s="655" t="s">
        <v>1310</v>
      </c>
      <c r="E2549" s="655">
        <v>20</v>
      </c>
      <c r="F2549" s="655" t="s">
        <v>1307</v>
      </c>
      <c r="H2549" s="10"/>
    </row>
    <row r="2550" spans="1:8" ht="15" x14ac:dyDescent="0.25">
      <c r="A2550" s="651">
        <v>48201330800</v>
      </c>
      <c r="B2550" s="652" t="s">
        <v>1412</v>
      </c>
      <c r="C2550" s="652">
        <v>78377</v>
      </c>
      <c r="D2550" s="652" t="s">
        <v>1302</v>
      </c>
      <c r="E2550" s="652">
        <v>12.3</v>
      </c>
      <c r="F2550" s="652" t="s">
        <v>1303</v>
      </c>
      <c r="H2550" s="10"/>
    </row>
    <row r="2551" spans="1:8" ht="15" x14ac:dyDescent="0.25">
      <c r="A2551" s="654">
        <v>48201330900</v>
      </c>
      <c r="B2551" s="655" t="s">
        <v>1412</v>
      </c>
      <c r="C2551" s="655">
        <v>53250</v>
      </c>
      <c r="D2551" s="655" t="s">
        <v>1310</v>
      </c>
      <c r="E2551" s="655">
        <v>28.8</v>
      </c>
      <c r="F2551" s="655" t="s">
        <v>1307</v>
      </c>
      <c r="H2551" s="10"/>
    </row>
    <row r="2552" spans="1:8" ht="15" x14ac:dyDescent="0.25">
      <c r="A2552" s="651">
        <v>48201331100</v>
      </c>
      <c r="B2552" s="652" t="s">
        <v>1412</v>
      </c>
      <c r="C2552" s="652">
        <v>25574</v>
      </c>
      <c r="D2552" s="652" t="s">
        <v>1309</v>
      </c>
      <c r="E2552" s="652">
        <v>38.299999999999997</v>
      </c>
      <c r="F2552" s="652" t="s">
        <v>1307</v>
      </c>
      <c r="H2552" s="10"/>
    </row>
    <row r="2553" spans="1:8" ht="15" x14ac:dyDescent="0.25">
      <c r="A2553" s="654">
        <v>48201331200</v>
      </c>
      <c r="B2553" s="655" t="s">
        <v>1412</v>
      </c>
      <c r="C2553" s="655">
        <v>26612</v>
      </c>
      <c r="D2553" s="655" t="s">
        <v>1309</v>
      </c>
      <c r="E2553" s="655">
        <v>39.1</v>
      </c>
      <c r="F2553" s="655" t="s">
        <v>1307</v>
      </c>
      <c r="H2553" s="10"/>
    </row>
    <row r="2554" spans="1:8" ht="15" x14ac:dyDescent="0.25">
      <c r="A2554" s="651">
        <v>48201331300</v>
      </c>
      <c r="B2554" s="652" t="s">
        <v>1412</v>
      </c>
      <c r="C2554" s="652">
        <v>39026</v>
      </c>
      <c r="D2554" s="652" t="s">
        <v>1309</v>
      </c>
      <c r="E2554" s="652">
        <v>22.4</v>
      </c>
      <c r="F2554" s="652" t="s">
        <v>1307</v>
      </c>
      <c r="H2554" s="10"/>
    </row>
    <row r="2555" spans="1:8" ht="15" x14ac:dyDescent="0.25">
      <c r="A2555" s="654">
        <v>48201331400</v>
      </c>
      <c r="B2555" s="655" t="s">
        <v>1412</v>
      </c>
      <c r="C2555" s="655">
        <v>12615</v>
      </c>
      <c r="D2555" s="655" t="s">
        <v>1309</v>
      </c>
      <c r="E2555" s="655">
        <v>62.5</v>
      </c>
      <c r="F2555" s="655" t="s">
        <v>1307</v>
      </c>
      <c r="H2555" s="10"/>
    </row>
    <row r="2556" spans="1:8" ht="15" x14ac:dyDescent="0.25">
      <c r="A2556" s="651">
        <v>48201331500</v>
      </c>
      <c r="B2556" s="652" t="s">
        <v>1412</v>
      </c>
      <c r="C2556" s="652">
        <v>52926</v>
      </c>
      <c r="D2556" s="652" t="s">
        <v>1310</v>
      </c>
      <c r="E2556" s="652">
        <v>13.1</v>
      </c>
      <c r="F2556" s="652" t="s">
        <v>1303</v>
      </c>
      <c r="H2556" s="10"/>
    </row>
    <row r="2557" spans="1:8" ht="15" x14ac:dyDescent="0.25">
      <c r="A2557" s="654">
        <v>48201331601</v>
      </c>
      <c r="B2557" s="655" t="s">
        <v>1412</v>
      </c>
      <c r="C2557" s="655">
        <v>41104</v>
      </c>
      <c r="D2557" s="655" t="s">
        <v>1309</v>
      </c>
      <c r="E2557" s="655">
        <v>19.100000000000001</v>
      </c>
      <c r="F2557" s="655" t="s">
        <v>1303</v>
      </c>
      <c r="H2557" s="10"/>
    </row>
    <row r="2558" spans="1:8" ht="15" x14ac:dyDescent="0.25">
      <c r="A2558" s="651">
        <v>48201331602</v>
      </c>
      <c r="B2558" s="652" t="s">
        <v>1412</v>
      </c>
      <c r="C2558" s="652">
        <v>28438</v>
      </c>
      <c r="D2558" s="652" t="s">
        <v>1309</v>
      </c>
      <c r="E2558" s="652">
        <v>31.4</v>
      </c>
      <c r="F2558" s="652" t="s">
        <v>1307</v>
      </c>
      <c r="H2558" s="10"/>
    </row>
    <row r="2559" spans="1:8" ht="15" x14ac:dyDescent="0.25">
      <c r="A2559" s="654">
        <v>48201331700</v>
      </c>
      <c r="B2559" s="655" t="s">
        <v>1412</v>
      </c>
      <c r="C2559" s="655">
        <v>40213</v>
      </c>
      <c r="D2559" s="655" t="s">
        <v>1309</v>
      </c>
      <c r="E2559" s="655">
        <v>22.9</v>
      </c>
      <c r="F2559" s="655" t="s">
        <v>1307</v>
      </c>
      <c r="H2559" s="10"/>
    </row>
    <row r="2560" spans="1:8" ht="15" x14ac:dyDescent="0.25">
      <c r="A2560" s="651">
        <v>48201331800</v>
      </c>
      <c r="B2560" s="652" t="s">
        <v>1412</v>
      </c>
      <c r="C2560" s="652">
        <v>32823</v>
      </c>
      <c r="D2560" s="652" t="s">
        <v>1309</v>
      </c>
      <c r="E2560" s="652">
        <v>40.6</v>
      </c>
      <c r="F2560" s="652" t="s">
        <v>1307</v>
      </c>
      <c r="H2560" s="10"/>
    </row>
    <row r="2561" spans="1:8" ht="15" x14ac:dyDescent="0.25">
      <c r="A2561" s="654">
        <v>48201331900</v>
      </c>
      <c r="B2561" s="655" t="s">
        <v>1412</v>
      </c>
      <c r="C2561" s="655">
        <v>46277</v>
      </c>
      <c r="D2561" s="655" t="s">
        <v>1310</v>
      </c>
      <c r="E2561" s="655">
        <v>20.9</v>
      </c>
      <c r="F2561" s="655" t="s">
        <v>1307</v>
      </c>
      <c r="H2561" s="10"/>
    </row>
    <row r="2562" spans="1:8" ht="15" x14ac:dyDescent="0.25">
      <c r="A2562" s="651">
        <v>48201332000</v>
      </c>
      <c r="B2562" s="652" t="s">
        <v>1412</v>
      </c>
      <c r="C2562" s="652">
        <v>28562</v>
      </c>
      <c r="D2562" s="652" t="s">
        <v>1309</v>
      </c>
      <c r="E2562" s="652">
        <v>37.9</v>
      </c>
      <c r="F2562" s="652" t="s">
        <v>1307</v>
      </c>
      <c r="H2562" s="10"/>
    </row>
    <row r="2563" spans="1:8" ht="15" x14ac:dyDescent="0.25">
      <c r="A2563" s="654">
        <v>48201332100</v>
      </c>
      <c r="B2563" s="655" t="s">
        <v>1412</v>
      </c>
      <c r="C2563" s="655">
        <v>36781</v>
      </c>
      <c r="D2563" s="655" t="s">
        <v>1309</v>
      </c>
      <c r="E2563" s="655">
        <v>26</v>
      </c>
      <c r="F2563" s="655" t="s">
        <v>1307</v>
      </c>
      <c r="H2563" s="10"/>
    </row>
    <row r="2564" spans="1:8" ht="15" x14ac:dyDescent="0.25">
      <c r="A2564" s="651">
        <v>48201332200</v>
      </c>
      <c r="B2564" s="652" t="s">
        <v>1412</v>
      </c>
      <c r="C2564" s="652">
        <v>46384</v>
      </c>
      <c r="D2564" s="652" t="s">
        <v>1310</v>
      </c>
      <c r="E2564" s="652">
        <v>25.3</v>
      </c>
      <c r="F2564" s="652" t="s">
        <v>1307</v>
      </c>
      <c r="H2564" s="10"/>
    </row>
    <row r="2565" spans="1:8" ht="15" x14ac:dyDescent="0.25">
      <c r="A2565" s="654">
        <v>48201332300</v>
      </c>
      <c r="B2565" s="655" t="s">
        <v>1412</v>
      </c>
      <c r="C2565" s="655">
        <v>41406</v>
      </c>
      <c r="D2565" s="655" t="s">
        <v>1309</v>
      </c>
      <c r="E2565" s="655">
        <v>22.4</v>
      </c>
      <c r="F2565" s="655" t="s">
        <v>1307</v>
      </c>
      <c r="H2565" s="10"/>
    </row>
    <row r="2566" spans="1:8" ht="15" x14ac:dyDescent="0.25">
      <c r="A2566" s="651">
        <v>48201332400</v>
      </c>
      <c r="B2566" s="652" t="s">
        <v>1412</v>
      </c>
      <c r="C2566" s="652">
        <v>34270</v>
      </c>
      <c r="D2566" s="652" t="s">
        <v>1309</v>
      </c>
      <c r="E2566" s="652">
        <v>17</v>
      </c>
      <c r="F2566" s="652" t="s">
        <v>1303</v>
      </c>
      <c r="H2566" s="10"/>
    </row>
    <row r="2567" spans="1:8" ht="15" x14ac:dyDescent="0.25">
      <c r="A2567" s="654">
        <v>48201332500</v>
      </c>
      <c r="B2567" s="655" t="s">
        <v>1412</v>
      </c>
      <c r="C2567" s="655">
        <v>37500</v>
      </c>
      <c r="D2567" s="655" t="s">
        <v>1309</v>
      </c>
      <c r="E2567" s="655">
        <v>22.1</v>
      </c>
      <c r="F2567" s="655" t="s">
        <v>1307</v>
      </c>
      <c r="H2567" s="10"/>
    </row>
    <row r="2568" spans="1:8" ht="15" x14ac:dyDescent="0.25">
      <c r="A2568" s="651">
        <v>48201332600</v>
      </c>
      <c r="B2568" s="652" t="s">
        <v>1412</v>
      </c>
      <c r="C2568" s="652">
        <v>39601</v>
      </c>
      <c r="D2568" s="652" t="s">
        <v>1309</v>
      </c>
      <c r="E2568" s="652">
        <v>13</v>
      </c>
      <c r="F2568" s="652" t="s">
        <v>1303</v>
      </c>
      <c r="H2568" s="10"/>
    </row>
    <row r="2569" spans="1:8" ht="15" x14ac:dyDescent="0.25">
      <c r="A2569" s="654">
        <v>48201332700</v>
      </c>
      <c r="B2569" s="655" t="s">
        <v>1412</v>
      </c>
      <c r="C2569" s="655">
        <v>38438</v>
      </c>
      <c r="D2569" s="655" t="s">
        <v>1309</v>
      </c>
      <c r="E2569" s="655">
        <v>25.6</v>
      </c>
      <c r="F2569" s="655" t="s">
        <v>1307</v>
      </c>
      <c r="H2569" s="10"/>
    </row>
    <row r="2570" spans="1:8" ht="15" x14ac:dyDescent="0.25">
      <c r="A2570" s="651">
        <v>48201332800</v>
      </c>
      <c r="B2570" s="652" t="s">
        <v>1412</v>
      </c>
      <c r="C2570" s="652">
        <v>28602</v>
      </c>
      <c r="D2570" s="652" t="s">
        <v>1309</v>
      </c>
      <c r="E2570" s="652">
        <v>32</v>
      </c>
      <c r="F2570" s="652" t="s">
        <v>1307</v>
      </c>
      <c r="H2570" s="10"/>
    </row>
    <row r="2571" spans="1:8" ht="15" x14ac:dyDescent="0.25">
      <c r="A2571" s="654">
        <v>48201332900</v>
      </c>
      <c r="B2571" s="655" t="s">
        <v>1412</v>
      </c>
      <c r="C2571" s="655">
        <v>36346</v>
      </c>
      <c r="D2571" s="655" t="s">
        <v>1309</v>
      </c>
      <c r="E2571" s="655">
        <v>33.9</v>
      </c>
      <c r="F2571" s="655" t="s">
        <v>1307</v>
      </c>
      <c r="H2571" s="10"/>
    </row>
    <row r="2572" spans="1:8" ht="15" x14ac:dyDescent="0.25">
      <c r="A2572" s="651">
        <v>48201333000</v>
      </c>
      <c r="B2572" s="652" t="s">
        <v>1412</v>
      </c>
      <c r="C2572" s="652">
        <v>59321</v>
      </c>
      <c r="D2572" s="652" t="s">
        <v>1302</v>
      </c>
      <c r="E2572" s="652">
        <v>12.6</v>
      </c>
      <c r="F2572" s="652" t="s">
        <v>1303</v>
      </c>
      <c r="H2572" s="10"/>
    </row>
    <row r="2573" spans="1:8" ht="15" x14ac:dyDescent="0.25">
      <c r="A2573" s="654">
        <v>48201333100</v>
      </c>
      <c r="B2573" s="655" t="s">
        <v>1412</v>
      </c>
      <c r="C2573" s="655">
        <v>43243</v>
      </c>
      <c r="D2573" s="655" t="s">
        <v>1310</v>
      </c>
      <c r="E2573" s="655">
        <v>20.399999999999999</v>
      </c>
      <c r="F2573" s="655" t="s">
        <v>1307</v>
      </c>
      <c r="H2573" s="10"/>
    </row>
    <row r="2574" spans="1:8" ht="15" x14ac:dyDescent="0.25">
      <c r="A2574" s="651">
        <v>48201333201</v>
      </c>
      <c r="B2574" s="652" t="s">
        <v>1412</v>
      </c>
      <c r="C2574" s="652">
        <v>40577</v>
      </c>
      <c r="D2574" s="652" t="s">
        <v>1309</v>
      </c>
      <c r="E2574" s="652">
        <v>25.5</v>
      </c>
      <c r="F2574" s="652" t="s">
        <v>1307</v>
      </c>
      <c r="H2574" s="10"/>
    </row>
    <row r="2575" spans="1:8" ht="15" x14ac:dyDescent="0.25">
      <c r="A2575" s="654">
        <v>48201333202</v>
      </c>
      <c r="B2575" s="655" t="s">
        <v>1412</v>
      </c>
      <c r="C2575" s="655">
        <v>33161</v>
      </c>
      <c r="D2575" s="655" t="s">
        <v>1309</v>
      </c>
      <c r="E2575" s="655">
        <v>23.1</v>
      </c>
      <c r="F2575" s="655" t="s">
        <v>1307</v>
      </c>
      <c r="H2575" s="10"/>
    </row>
    <row r="2576" spans="1:8" ht="15" x14ac:dyDescent="0.25">
      <c r="A2576" s="651">
        <v>48201333300</v>
      </c>
      <c r="B2576" s="652" t="s">
        <v>1412</v>
      </c>
      <c r="C2576" s="652">
        <v>34469</v>
      </c>
      <c r="D2576" s="652" t="s">
        <v>1309</v>
      </c>
      <c r="E2576" s="652">
        <v>30.9</v>
      </c>
      <c r="F2576" s="652" t="s">
        <v>1307</v>
      </c>
      <c r="H2576" s="10"/>
    </row>
    <row r="2577" spans="1:8" ht="15" x14ac:dyDescent="0.25">
      <c r="A2577" s="654">
        <v>48201333500</v>
      </c>
      <c r="B2577" s="655" t="s">
        <v>1412</v>
      </c>
      <c r="C2577" s="655">
        <v>37418</v>
      </c>
      <c r="D2577" s="655" t="s">
        <v>1309</v>
      </c>
      <c r="E2577" s="655">
        <v>21.6</v>
      </c>
      <c r="F2577" s="655" t="s">
        <v>1307</v>
      </c>
      <c r="H2577" s="10"/>
    </row>
    <row r="2578" spans="1:8" ht="15" x14ac:dyDescent="0.25">
      <c r="A2578" s="651">
        <v>48201333600</v>
      </c>
      <c r="B2578" s="652" t="s">
        <v>1412</v>
      </c>
      <c r="C2578" s="652">
        <v>63036</v>
      </c>
      <c r="D2578" s="652" t="s">
        <v>1302</v>
      </c>
      <c r="E2578" s="652">
        <v>5.5</v>
      </c>
      <c r="F2578" s="652" t="s">
        <v>1303</v>
      </c>
      <c r="H2578" s="10"/>
    </row>
    <row r="2579" spans="1:8" ht="15" x14ac:dyDescent="0.25">
      <c r="A2579" s="654">
        <v>48201333700</v>
      </c>
      <c r="B2579" s="655" t="s">
        <v>1412</v>
      </c>
      <c r="C2579" s="655">
        <v>47803</v>
      </c>
      <c r="D2579" s="655" t="s">
        <v>1310</v>
      </c>
      <c r="E2579" s="655">
        <v>23.9</v>
      </c>
      <c r="F2579" s="655" t="s">
        <v>1307</v>
      </c>
      <c r="H2579" s="10"/>
    </row>
    <row r="2580" spans="1:8" ht="15" x14ac:dyDescent="0.25">
      <c r="A2580" s="651">
        <v>48201333800</v>
      </c>
      <c r="B2580" s="652" t="s">
        <v>1412</v>
      </c>
      <c r="C2580" s="652">
        <v>52811</v>
      </c>
      <c r="D2580" s="652" t="s">
        <v>1310</v>
      </c>
      <c r="E2580" s="652">
        <v>17.600000000000001</v>
      </c>
      <c r="F2580" s="652" t="s">
        <v>1303</v>
      </c>
      <c r="H2580" s="10"/>
    </row>
    <row r="2581" spans="1:8" ht="15" x14ac:dyDescent="0.25">
      <c r="A2581" s="654">
        <v>48201333901</v>
      </c>
      <c r="B2581" s="655" t="s">
        <v>1412</v>
      </c>
      <c r="C2581" s="655">
        <v>76324</v>
      </c>
      <c r="D2581" s="655" t="s">
        <v>1302</v>
      </c>
      <c r="E2581" s="655">
        <v>6.1</v>
      </c>
      <c r="F2581" s="655" t="s">
        <v>1303</v>
      </c>
      <c r="H2581" s="10"/>
    </row>
    <row r="2582" spans="1:8" ht="15" x14ac:dyDescent="0.25">
      <c r="A2582" s="651">
        <v>48201333902</v>
      </c>
      <c r="B2582" s="652" t="s">
        <v>1412</v>
      </c>
      <c r="C2582" s="652">
        <v>52705</v>
      </c>
      <c r="D2582" s="652" t="s">
        <v>1310</v>
      </c>
      <c r="E2582" s="652">
        <v>9.9</v>
      </c>
      <c r="F2582" s="652" t="s">
        <v>1303</v>
      </c>
      <c r="H2582" s="10"/>
    </row>
    <row r="2583" spans="1:8" ht="15" x14ac:dyDescent="0.25">
      <c r="A2583" s="654">
        <v>48201334001</v>
      </c>
      <c r="B2583" s="655" t="s">
        <v>1412</v>
      </c>
      <c r="C2583" s="655">
        <v>47962</v>
      </c>
      <c r="D2583" s="655" t="s">
        <v>1310</v>
      </c>
      <c r="E2583" s="655">
        <v>12.2</v>
      </c>
      <c r="F2583" s="655" t="s">
        <v>1303</v>
      </c>
      <c r="H2583" s="10"/>
    </row>
    <row r="2584" spans="1:8" ht="15" x14ac:dyDescent="0.25">
      <c r="A2584" s="651">
        <v>48201334002</v>
      </c>
      <c r="B2584" s="652" t="s">
        <v>1412</v>
      </c>
      <c r="C2584" s="652">
        <v>58307</v>
      </c>
      <c r="D2584" s="652" t="s">
        <v>1310</v>
      </c>
      <c r="E2584" s="652">
        <v>6.9</v>
      </c>
      <c r="F2584" s="652" t="s">
        <v>1303</v>
      </c>
      <c r="H2584" s="10"/>
    </row>
    <row r="2585" spans="1:8" ht="15" x14ac:dyDescent="0.25">
      <c r="A2585" s="654">
        <v>48201334003</v>
      </c>
      <c r="B2585" s="655" t="s">
        <v>1412</v>
      </c>
      <c r="C2585" s="655">
        <v>55733</v>
      </c>
      <c r="D2585" s="655" t="s">
        <v>1310</v>
      </c>
      <c r="E2585" s="655">
        <v>11.4</v>
      </c>
      <c r="F2585" s="655" t="s">
        <v>1303</v>
      </c>
      <c r="H2585" s="10"/>
    </row>
    <row r="2586" spans="1:8" ht="15" x14ac:dyDescent="0.25">
      <c r="A2586" s="651">
        <v>48201334100</v>
      </c>
      <c r="B2586" s="652" t="s">
        <v>1412</v>
      </c>
      <c r="C2586" s="652">
        <v>58898</v>
      </c>
      <c r="D2586" s="652" t="s">
        <v>1302</v>
      </c>
      <c r="E2586" s="652">
        <v>13.8</v>
      </c>
      <c r="F2586" s="652" t="s">
        <v>1303</v>
      </c>
      <c r="H2586" s="10"/>
    </row>
    <row r="2587" spans="1:8" ht="15" x14ac:dyDescent="0.25">
      <c r="A2587" s="654">
        <v>48201340100</v>
      </c>
      <c r="B2587" s="655" t="s">
        <v>1412</v>
      </c>
      <c r="C2587" s="655">
        <v>48391</v>
      </c>
      <c r="D2587" s="655" t="s">
        <v>1310</v>
      </c>
      <c r="E2587" s="655">
        <v>9.3000000000000007</v>
      </c>
      <c r="F2587" s="655" t="s">
        <v>1303</v>
      </c>
      <c r="H2587" s="10"/>
    </row>
    <row r="2588" spans="1:8" ht="15" x14ac:dyDescent="0.25">
      <c r="A2588" s="651">
        <v>48201340201</v>
      </c>
      <c r="B2588" s="652" t="s">
        <v>1412</v>
      </c>
      <c r="C2588" s="652">
        <v>109402</v>
      </c>
      <c r="D2588" s="652" t="s">
        <v>1306</v>
      </c>
      <c r="E2588" s="652">
        <v>3.7</v>
      </c>
      <c r="F2588" s="652" t="s">
        <v>1303</v>
      </c>
      <c r="H2588" s="10"/>
    </row>
    <row r="2589" spans="1:8" ht="15" x14ac:dyDescent="0.25">
      <c r="A2589" s="654">
        <v>48201340202</v>
      </c>
      <c r="B2589" s="655" t="s">
        <v>1412</v>
      </c>
      <c r="C2589" s="655">
        <v>127568</v>
      </c>
      <c r="D2589" s="655" t="s">
        <v>1306</v>
      </c>
      <c r="E2589" s="655">
        <v>2.5</v>
      </c>
      <c r="F2589" s="655" t="s">
        <v>1303</v>
      </c>
      <c r="H2589" s="10"/>
    </row>
    <row r="2590" spans="1:8" ht="15" x14ac:dyDescent="0.25">
      <c r="A2590" s="651">
        <v>48201340203</v>
      </c>
      <c r="B2590" s="652" t="s">
        <v>1412</v>
      </c>
      <c r="C2590" s="652">
        <v>113147</v>
      </c>
      <c r="D2590" s="652" t="s">
        <v>1306</v>
      </c>
      <c r="E2590" s="652">
        <v>6.8</v>
      </c>
      <c r="F2590" s="652" t="s">
        <v>1303</v>
      </c>
      <c r="H2590" s="10"/>
    </row>
    <row r="2591" spans="1:8" ht="15" x14ac:dyDescent="0.25">
      <c r="A2591" s="654">
        <v>48201340301</v>
      </c>
      <c r="B2591" s="655" t="s">
        <v>1412</v>
      </c>
      <c r="C2591" s="655">
        <v>183421</v>
      </c>
      <c r="D2591" s="655" t="s">
        <v>1306</v>
      </c>
      <c r="E2591" s="655">
        <v>1.5</v>
      </c>
      <c r="F2591" s="655" t="s">
        <v>1303</v>
      </c>
      <c r="H2591" s="10"/>
    </row>
    <row r="2592" spans="1:8" ht="15" x14ac:dyDescent="0.25">
      <c r="A2592" s="651">
        <v>48201340302</v>
      </c>
      <c r="B2592" s="652" t="s">
        <v>1412</v>
      </c>
      <c r="C2592" s="652">
        <v>110767</v>
      </c>
      <c r="D2592" s="652" t="s">
        <v>1306</v>
      </c>
      <c r="E2592" s="652">
        <v>3.9</v>
      </c>
      <c r="F2592" s="652" t="s">
        <v>1303</v>
      </c>
      <c r="H2592" s="10"/>
    </row>
    <row r="2593" spans="1:8" ht="15" x14ac:dyDescent="0.25">
      <c r="A2593" s="654">
        <v>48201340400</v>
      </c>
      <c r="B2593" s="655" t="s">
        <v>1412</v>
      </c>
      <c r="C2593" s="655">
        <v>169500</v>
      </c>
      <c r="D2593" s="655" t="s">
        <v>1306</v>
      </c>
      <c r="E2593" s="655">
        <v>0.4</v>
      </c>
      <c r="F2593" s="655" t="s">
        <v>1303</v>
      </c>
      <c r="H2593" s="10"/>
    </row>
    <row r="2594" spans="1:8" ht="15" x14ac:dyDescent="0.25">
      <c r="A2594" s="651">
        <v>48201340500</v>
      </c>
      <c r="B2594" s="652" t="s">
        <v>1412</v>
      </c>
      <c r="C2594" s="652">
        <v>47250</v>
      </c>
      <c r="D2594" s="652" t="s">
        <v>1310</v>
      </c>
      <c r="E2594" s="652">
        <v>19.100000000000001</v>
      </c>
      <c r="F2594" s="652" t="s">
        <v>1303</v>
      </c>
      <c r="H2594" s="10"/>
    </row>
    <row r="2595" spans="1:8" ht="15" x14ac:dyDescent="0.25">
      <c r="A2595" s="654">
        <v>48201340600</v>
      </c>
      <c r="B2595" s="655" t="s">
        <v>1412</v>
      </c>
      <c r="C2595" s="655">
        <v>95064</v>
      </c>
      <c r="D2595" s="655" t="s">
        <v>1306</v>
      </c>
      <c r="E2595" s="655">
        <v>1.8</v>
      </c>
      <c r="F2595" s="655" t="s">
        <v>1303</v>
      </c>
      <c r="H2595" s="10"/>
    </row>
    <row r="2596" spans="1:8" ht="15" x14ac:dyDescent="0.25">
      <c r="A2596" s="651">
        <v>48201340700</v>
      </c>
      <c r="B2596" s="652" t="s">
        <v>1412</v>
      </c>
      <c r="C2596" s="652">
        <v>73198</v>
      </c>
      <c r="D2596" s="652" t="s">
        <v>1302</v>
      </c>
      <c r="E2596" s="652">
        <v>12</v>
      </c>
      <c r="F2596" s="652" t="s">
        <v>1303</v>
      </c>
      <c r="H2596" s="10"/>
    </row>
    <row r="2597" spans="1:8" ht="15" x14ac:dyDescent="0.25">
      <c r="A2597" s="654">
        <v>48201340800</v>
      </c>
      <c r="B2597" s="655" t="s">
        <v>1412</v>
      </c>
      <c r="C2597" s="655">
        <v>119433</v>
      </c>
      <c r="D2597" s="655" t="s">
        <v>1306</v>
      </c>
      <c r="E2597" s="655">
        <v>3.2</v>
      </c>
      <c r="F2597" s="655" t="s">
        <v>1303</v>
      </c>
      <c r="H2597" s="10"/>
    </row>
    <row r="2598" spans="1:8" ht="15" x14ac:dyDescent="0.25">
      <c r="A2598" s="651">
        <v>48201340900</v>
      </c>
      <c r="B2598" s="652" t="s">
        <v>1412</v>
      </c>
      <c r="C2598" s="652">
        <v>51368</v>
      </c>
      <c r="D2598" s="652" t="s">
        <v>1310</v>
      </c>
      <c r="E2598" s="652">
        <v>13.8</v>
      </c>
      <c r="F2598" s="652" t="s">
        <v>1303</v>
      </c>
      <c r="H2598" s="10"/>
    </row>
    <row r="2599" spans="1:8" ht="15" x14ac:dyDescent="0.25">
      <c r="A2599" s="654">
        <v>48201341000</v>
      </c>
      <c r="B2599" s="655" t="s">
        <v>1412</v>
      </c>
      <c r="C2599" s="655">
        <v>59124</v>
      </c>
      <c r="D2599" s="655" t="s">
        <v>1302</v>
      </c>
      <c r="E2599" s="655">
        <v>10.7</v>
      </c>
      <c r="F2599" s="655" t="s">
        <v>1303</v>
      </c>
      <c r="H2599" s="10"/>
    </row>
    <row r="2600" spans="1:8" ht="15" x14ac:dyDescent="0.25">
      <c r="A2600" s="651">
        <v>48201341100</v>
      </c>
      <c r="B2600" s="652" t="s">
        <v>1412</v>
      </c>
      <c r="C2600" s="652">
        <v>57527</v>
      </c>
      <c r="D2600" s="652" t="s">
        <v>1310</v>
      </c>
      <c r="E2600" s="652">
        <v>12.9</v>
      </c>
      <c r="F2600" s="652" t="s">
        <v>1303</v>
      </c>
      <c r="H2600" s="10"/>
    </row>
    <row r="2601" spans="1:8" ht="15" x14ac:dyDescent="0.25">
      <c r="A2601" s="654">
        <v>48201341201</v>
      </c>
      <c r="B2601" s="655" t="s">
        <v>1412</v>
      </c>
      <c r="C2601" s="655">
        <v>40476</v>
      </c>
      <c r="D2601" s="655" t="s">
        <v>1309</v>
      </c>
      <c r="E2601" s="655">
        <v>27.6</v>
      </c>
      <c r="F2601" s="655" t="s">
        <v>1307</v>
      </c>
      <c r="H2601" s="10"/>
    </row>
    <row r="2602" spans="1:8" ht="15" x14ac:dyDescent="0.25">
      <c r="A2602" s="651">
        <v>48201341202</v>
      </c>
      <c r="B2602" s="652" t="s">
        <v>1412</v>
      </c>
      <c r="C2602" s="652">
        <v>83409</v>
      </c>
      <c r="D2602" s="652" t="s">
        <v>1302</v>
      </c>
      <c r="E2602" s="652">
        <v>10.7</v>
      </c>
      <c r="F2602" s="652" t="s">
        <v>1303</v>
      </c>
      <c r="H2602" s="10"/>
    </row>
    <row r="2603" spans="1:8" ht="15" x14ac:dyDescent="0.25">
      <c r="A2603" s="654">
        <v>48201341301</v>
      </c>
      <c r="B2603" s="655" t="s">
        <v>1412</v>
      </c>
      <c r="C2603" s="655">
        <v>41719</v>
      </c>
      <c r="D2603" s="655" t="s">
        <v>1309</v>
      </c>
      <c r="E2603" s="655">
        <v>26.6</v>
      </c>
      <c r="F2603" s="655" t="s">
        <v>1307</v>
      </c>
      <c r="H2603" s="10"/>
    </row>
    <row r="2604" spans="1:8" ht="15" x14ac:dyDescent="0.25">
      <c r="A2604" s="651">
        <v>48201341302</v>
      </c>
      <c r="B2604" s="652" t="s">
        <v>1412</v>
      </c>
      <c r="C2604" s="652">
        <v>55083</v>
      </c>
      <c r="D2604" s="652" t="s">
        <v>1310</v>
      </c>
      <c r="E2604" s="652">
        <v>17.8</v>
      </c>
      <c r="F2604" s="652" t="s">
        <v>1303</v>
      </c>
      <c r="H2604" s="10"/>
    </row>
    <row r="2605" spans="1:8" ht="15" x14ac:dyDescent="0.25">
      <c r="A2605" s="654">
        <v>48201341400</v>
      </c>
      <c r="B2605" s="655" t="s">
        <v>1412</v>
      </c>
      <c r="C2605" s="655">
        <v>115179</v>
      </c>
      <c r="D2605" s="655" t="s">
        <v>1306</v>
      </c>
      <c r="E2605" s="655">
        <v>5.6</v>
      </c>
      <c r="F2605" s="655" t="s">
        <v>1303</v>
      </c>
      <c r="H2605" s="10"/>
    </row>
    <row r="2606" spans="1:8" ht="15" x14ac:dyDescent="0.25">
      <c r="A2606" s="651">
        <v>48201341501</v>
      </c>
      <c r="B2606" s="652" t="s">
        <v>1412</v>
      </c>
      <c r="C2606" s="652">
        <v>91979</v>
      </c>
      <c r="D2606" s="652" t="s">
        <v>1306</v>
      </c>
      <c r="E2606" s="652">
        <v>6</v>
      </c>
      <c r="F2606" s="652" t="s">
        <v>1303</v>
      </c>
      <c r="H2606" s="10"/>
    </row>
    <row r="2607" spans="1:8" ht="15" x14ac:dyDescent="0.25">
      <c r="A2607" s="654">
        <v>48201341502</v>
      </c>
      <c r="B2607" s="655" t="s">
        <v>1412</v>
      </c>
      <c r="C2607" s="655">
        <v>76458</v>
      </c>
      <c r="D2607" s="655" t="s">
        <v>1302</v>
      </c>
      <c r="E2607" s="655">
        <v>4</v>
      </c>
      <c r="F2607" s="655" t="s">
        <v>1303</v>
      </c>
      <c r="H2607" s="10"/>
    </row>
    <row r="2608" spans="1:8" ht="15" x14ac:dyDescent="0.25">
      <c r="A2608" s="651">
        <v>48201341600</v>
      </c>
      <c r="B2608" s="652" t="s">
        <v>1412</v>
      </c>
      <c r="C2608" s="652">
        <v>90268</v>
      </c>
      <c r="D2608" s="652" t="s">
        <v>1306</v>
      </c>
      <c r="E2608" s="652">
        <v>10.7</v>
      </c>
      <c r="F2608" s="652" t="s">
        <v>1303</v>
      </c>
      <c r="H2608" s="10"/>
    </row>
    <row r="2609" spans="1:8" ht="15" x14ac:dyDescent="0.25">
      <c r="A2609" s="654">
        <v>48201341700</v>
      </c>
      <c r="B2609" s="655" t="s">
        <v>1412</v>
      </c>
      <c r="C2609" s="655">
        <v>71908</v>
      </c>
      <c r="D2609" s="655" t="s">
        <v>1302</v>
      </c>
      <c r="E2609" s="655">
        <v>4.4000000000000004</v>
      </c>
      <c r="F2609" s="655" t="s">
        <v>1303</v>
      </c>
      <c r="H2609" s="10"/>
    </row>
    <row r="2610" spans="1:8" ht="15" x14ac:dyDescent="0.25">
      <c r="A2610" s="651">
        <v>48201341800</v>
      </c>
      <c r="B2610" s="652" t="s">
        <v>1412</v>
      </c>
      <c r="C2610" s="652">
        <v>79792</v>
      </c>
      <c r="D2610" s="652" t="s">
        <v>1302</v>
      </c>
      <c r="E2610" s="652">
        <v>10.3</v>
      </c>
      <c r="F2610" s="652" t="s">
        <v>1303</v>
      </c>
      <c r="H2610" s="10"/>
    </row>
    <row r="2611" spans="1:8" ht="15" x14ac:dyDescent="0.25">
      <c r="A2611" s="654">
        <v>48201342001</v>
      </c>
      <c r="B2611" s="655" t="s">
        <v>1412</v>
      </c>
      <c r="C2611" s="655">
        <v>110988</v>
      </c>
      <c r="D2611" s="655" t="s">
        <v>1306</v>
      </c>
      <c r="E2611" s="655">
        <v>0.9</v>
      </c>
      <c r="F2611" s="655" t="s">
        <v>1303</v>
      </c>
      <c r="H2611" s="10"/>
    </row>
    <row r="2612" spans="1:8" ht="15" x14ac:dyDescent="0.25">
      <c r="A2612" s="651">
        <v>48201342002</v>
      </c>
      <c r="B2612" s="652" t="s">
        <v>1412</v>
      </c>
      <c r="C2612" s="652">
        <v>86613</v>
      </c>
      <c r="D2612" s="652" t="s">
        <v>1306</v>
      </c>
      <c r="E2612" s="652">
        <v>4.8</v>
      </c>
      <c r="F2612" s="652" t="s">
        <v>1303</v>
      </c>
      <c r="H2612" s="10"/>
    </row>
    <row r="2613" spans="1:8" ht="15" x14ac:dyDescent="0.25">
      <c r="A2613" s="654">
        <v>48201342100</v>
      </c>
      <c r="B2613" s="655" t="s">
        <v>1412</v>
      </c>
      <c r="C2613" s="655">
        <v>74283</v>
      </c>
      <c r="D2613" s="655" t="s">
        <v>1302</v>
      </c>
      <c r="E2613" s="655">
        <v>10.5</v>
      </c>
      <c r="F2613" s="655" t="s">
        <v>1303</v>
      </c>
      <c r="H2613" s="10"/>
    </row>
    <row r="2614" spans="1:8" ht="15" x14ac:dyDescent="0.25">
      <c r="A2614" s="651">
        <v>48201342200</v>
      </c>
      <c r="B2614" s="652" t="s">
        <v>1412</v>
      </c>
      <c r="C2614" s="652">
        <v>60625</v>
      </c>
      <c r="D2614" s="652" t="s">
        <v>1302</v>
      </c>
      <c r="E2614" s="652">
        <v>1.3</v>
      </c>
      <c r="F2614" s="652" t="s">
        <v>1303</v>
      </c>
      <c r="H2614" s="10"/>
    </row>
    <row r="2615" spans="1:8" ht="15" x14ac:dyDescent="0.25">
      <c r="A2615" s="654">
        <v>48201342300</v>
      </c>
      <c r="B2615" s="655" t="s">
        <v>1412</v>
      </c>
      <c r="C2615" s="655">
        <v>64550</v>
      </c>
      <c r="D2615" s="655" t="s">
        <v>1302</v>
      </c>
      <c r="E2615" s="655">
        <v>13.6</v>
      </c>
      <c r="F2615" s="655" t="s">
        <v>1303</v>
      </c>
      <c r="H2615" s="10"/>
    </row>
    <row r="2616" spans="1:8" ht="15" x14ac:dyDescent="0.25">
      <c r="A2616" s="651">
        <v>48201342400</v>
      </c>
      <c r="B2616" s="652" t="s">
        <v>1412</v>
      </c>
      <c r="C2616" s="652">
        <v>63750</v>
      </c>
      <c r="D2616" s="652" t="s">
        <v>1302</v>
      </c>
      <c r="E2616" s="652">
        <v>6.8</v>
      </c>
      <c r="F2616" s="652" t="s">
        <v>1303</v>
      </c>
      <c r="H2616" s="10"/>
    </row>
    <row r="2617" spans="1:8" ht="15" x14ac:dyDescent="0.25">
      <c r="A2617" s="654">
        <v>48201342500</v>
      </c>
      <c r="B2617" s="655" t="s">
        <v>1412</v>
      </c>
      <c r="C2617" s="655">
        <v>77163</v>
      </c>
      <c r="D2617" s="655" t="s">
        <v>1302</v>
      </c>
      <c r="E2617" s="655">
        <v>5</v>
      </c>
      <c r="F2617" s="655" t="s">
        <v>1303</v>
      </c>
      <c r="H2617" s="10"/>
    </row>
    <row r="2618" spans="1:8" ht="15" x14ac:dyDescent="0.25">
      <c r="A2618" s="651">
        <v>48201342700</v>
      </c>
      <c r="B2618" s="652" t="s">
        <v>1412</v>
      </c>
      <c r="C2618" s="652">
        <v>65640</v>
      </c>
      <c r="D2618" s="652" t="s">
        <v>1302</v>
      </c>
      <c r="E2618" s="652">
        <v>7</v>
      </c>
      <c r="F2618" s="652" t="s">
        <v>1303</v>
      </c>
      <c r="H2618" s="10"/>
    </row>
    <row r="2619" spans="1:8" ht="15" x14ac:dyDescent="0.25">
      <c r="A2619" s="654">
        <v>48201342800</v>
      </c>
      <c r="B2619" s="655" t="s">
        <v>1412</v>
      </c>
      <c r="C2619" s="655">
        <v>126571</v>
      </c>
      <c r="D2619" s="655" t="s">
        <v>1306</v>
      </c>
      <c r="E2619" s="655">
        <v>5</v>
      </c>
      <c r="F2619" s="655" t="s">
        <v>1303</v>
      </c>
      <c r="H2619" s="10"/>
    </row>
    <row r="2620" spans="1:8" ht="15" x14ac:dyDescent="0.25">
      <c r="A2620" s="651">
        <v>48201342900</v>
      </c>
      <c r="B2620" s="652" t="s">
        <v>1412</v>
      </c>
      <c r="C2620" s="652">
        <v>82140</v>
      </c>
      <c r="D2620" s="652" t="s">
        <v>1302</v>
      </c>
      <c r="E2620" s="652">
        <v>21</v>
      </c>
      <c r="F2620" s="652" t="s">
        <v>1307</v>
      </c>
      <c r="H2620" s="10"/>
    </row>
    <row r="2621" spans="1:8" ht="15" x14ac:dyDescent="0.25">
      <c r="A2621" s="654">
        <v>48201343000</v>
      </c>
      <c r="B2621" s="655" t="s">
        <v>1412</v>
      </c>
      <c r="C2621" s="655">
        <v>65084</v>
      </c>
      <c r="D2621" s="655" t="s">
        <v>1302</v>
      </c>
      <c r="E2621" s="655">
        <v>15.8</v>
      </c>
      <c r="F2621" s="655" t="s">
        <v>1303</v>
      </c>
      <c r="H2621" s="10"/>
    </row>
    <row r="2622" spans="1:8" ht="15" x14ac:dyDescent="0.25">
      <c r="A2622" s="651">
        <v>48201343100</v>
      </c>
      <c r="B2622" s="652" t="s">
        <v>1412</v>
      </c>
      <c r="C2622" s="652">
        <v>79355</v>
      </c>
      <c r="D2622" s="652" t="s">
        <v>1302</v>
      </c>
      <c r="E2622" s="652">
        <v>6.9</v>
      </c>
      <c r="F2622" s="652" t="s">
        <v>1303</v>
      </c>
      <c r="H2622" s="10"/>
    </row>
    <row r="2623" spans="1:8" ht="15" x14ac:dyDescent="0.25">
      <c r="A2623" s="654">
        <v>48201343200</v>
      </c>
      <c r="B2623" s="655" t="s">
        <v>1412</v>
      </c>
      <c r="C2623" s="655">
        <v>108258</v>
      </c>
      <c r="D2623" s="655" t="s">
        <v>1306</v>
      </c>
      <c r="E2623" s="655">
        <v>1.9</v>
      </c>
      <c r="F2623" s="655" t="s">
        <v>1303</v>
      </c>
      <c r="H2623" s="10"/>
    </row>
    <row r="2624" spans="1:8" ht="15" x14ac:dyDescent="0.25">
      <c r="A2624" s="651">
        <v>48201343301</v>
      </c>
      <c r="B2624" s="652" t="s">
        <v>1412</v>
      </c>
      <c r="C2624" s="652">
        <v>86033</v>
      </c>
      <c r="D2624" s="652" t="s">
        <v>1306</v>
      </c>
      <c r="E2624" s="652">
        <v>13.2</v>
      </c>
      <c r="F2624" s="652" t="s">
        <v>1303</v>
      </c>
      <c r="H2624" s="10"/>
    </row>
    <row r="2625" spans="1:8" ht="15" x14ac:dyDescent="0.25">
      <c r="A2625" s="654">
        <v>48201343302</v>
      </c>
      <c r="B2625" s="655" t="s">
        <v>1412</v>
      </c>
      <c r="C2625" s="655">
        <v>79468</v>
      </c>
      <c r="D2625" s="655" t="s">
        <v>1302</v>
      </c>
      <c r="E2625" s="655">
        <v>3.2</v>
      </c>
      <c r="F2625" s="655" t="s">
        <v>1303</v>
      </c>
      <c r="H2625" s="10"/>
    </row>
    <row r="2626" spans="1:8" ht="15" x14ac:dyDescent="0.25">
      <c r="A2626" s="651">
        <v>48201343600</v>
      </c>
      <c r="B2626" s="652" t="s">
        <v>1412</v>
      </c>
      <c r="C2626" s="652">
        <v>50645</v>
      </c>
      <c r="D2626" s="652" t="s">
        <v>1310</v>
      </c>
      <c r="E2626" s="652">
        <v>20.399999999999999</v>
      </c>
      <c r="F2626" s="652" t="s">
        <v>1307</v>
      </c>
      <c r="H2626" s="10"/>
    </row>
    <row r="2627" spans="1:8" ht="15" x14ac:dyDescent="0.25">
      <c r="A2627" s="654">
        <v>48201343700</v>
      </c>
      <c r="B2627" s="655" t="s">
        <v>1412</v>
      </c>
      <c r="C2627" s="655">
        <v>64688</v>
      </c>
      <c r="D2627" s="655" t="s">
        <v>1302</v>
      </c>
      <c r="E2627" s="655">
        <v>16.3</v>
      </c>
      <c r="F2627" s="655" t="s">
        <v>1303</v>
      </c>
      <c r="H2627" s="10"/>
    </row>
    <row r="2628" spans="1:8" ht="15" x14ac:dyDescent="0.25">
      <c r="A2628" s="651">
        <v>48201350100</v>
      </c>
      <c r="B2628" s="652" t="s">
        <v>1412</v>
      </c>
      <c r="C2628" s="652">
        <v>92357</v>
      </c>
      <c r="D2628" s="652" t="s">
        <v>1306</v>
      </c>
      <c r="E2628" s="652">
        <v>7.4</v>
      </c>
      <c r="F2628" s="652" t="s">
        <v>1303</v>
      </c>
      <c r="H2628" s="10"/>
    </row>
    <row r="2629" spans="1:8" ht="15" x14ac:dyDescent="0.25">
      <c r="A2629" s="654">
        <v>48201350200</v>
      </c>
      <c r="B2629" s="655" t="s">
        <v>1412</v>
      </c>
      <c r="C2629" s="655">
        <v>72936</v>
      </c>
      <c r="D2629" s="655" t="s">
        <v>1302</v>
      </c>
      <c r="E2629" s="655">
        <v>12.1</v>
      </c>
      <c r="F2629" s="655" t="s">
        <v>1303</v>
      </c>
      <c r="H2629" s="10"/>
    </row>
    <row r="2630" spans="1:8" ht="15" x14ac:dyDescent="0.25">
      <c r="A2630" s="651">
        <v>48201350300</v>
      </c>
      <c r="B2630" s="652" t="s">
        <v>1412</v>
      </c>
      <c r="C2630" s="652">
        <v>103111</v>
      </c>
      <c r="D2630" s="652" t="s">
        <v>1306</v>
      </c>
      <c r="E2630" s="652">
        <v>7.9</v>
      </c>
      <c r="F2630" s="652" t="s">
        <v>1303</v>
      </c>
      <c r="H2630" s="10"/>
    </row>
    <row r="2631" spans="1:8" ht="15" x14ac:dyDescent="0.25">
      <c r="A2631" s="654">
        <v>48201350400</v>
      </c>
      <c r="B2631" s="655" t="s">
        <v>1412</v>
      </c>
      <c r="C2631" s="655">
        <v>55811</v>
      </c>
      <c r="D2631" s="655" t="s">
        <v>1310</v>
      </c>
      <c r="E2631" s="655">
        <v>14.7</v>
      </c>
      <c r="F2631" s="655" t="s">
        <v>1303</v>
      </c>
      <c r="H2631" s="10"/>
    </row>
    <row r="2632" spans="1:8" ht="15" x14ac:dyDescent="0.25">
      <c r="A2632" s="651">
        <v>48201350500</v>
      </c>
      <c r="B2632" s="652" t="s">
        <v>1412</v>
      </c>
      <c r="C2632" s="652">
        <v>49480</v>
      </c>
      <c r="D2632" s="652" t="s">
        <v>1310</v>
      </c>
      <c r="E2632" s="652">
        <v>18.5</v>
      </c>
      <c r="F2632" s="652" t="s">
        <v>1303</v>
      </c>
      <c r="H2632" s="10"/>
    </row>
    <row r="2633" spans="1:8" ht="15" x14ac:dyDescent="0.25">
      <c r="A2633" s="654">
        <v>48201350601</v>
      </c>
      <c r="B2633" s="655" t="s">
        <v>1412</v>
      </c>
      <c r="C2633" s="655">
        <v>71375</v>
      </c>
      <c r="D2633" s="655" t="s">
        <v>1302</v>
      </c>
      <c r="E2633" s="655">
        <v>4.3</v>
      </c>
      <c r="F2633" s="655" t="s">
        <v>1303</v>
      </c>
      <c r="H2633" s="10"/>
    </row>
    <row r="2634" spans="1:8" ht="15" x14ac:dyDescent="0.25">
      <c r="A2634" s="651">
        <v>48201350602</v>
      </c>
      <c r="B2634" s="652" t="s">
        <v>1412</v>
      </c>
      <c r="C2634" s="652">
        <v>95598</v>
      </c>
      <c r="D2634" s="652" t="s">
        <v>1306</v>
      </c>
      <c r="E2634" s="652">
        <v>4.8</v>
      </c>
      <c r="F2634" s="652" t="s">
        <v>1303</v>
      </c>
      <c r="H2634" s="10"/>
    </row>
    <row r="2635" spans="1:8" ht="15" x14ac:dyDescent="0.25">
      <c r="A2635" s="654">
        <v>48201350700</v>
      </c>
      <c r="B2635" s="655" t="s">
        <v>1412</v>
      </c>
      <c r="C2635" s="655">
        <v>82679</v>
      </c>
      <c r="D2635" s="655" t="s">
        <v>1302</v>
      </c>
      <c r="E2635" s="655">
        <v>5.2</v>
      </c>
      <c r="F2635" s="655" t="s">
        <v>1303</v>
      </c>
      <c r="H2635" s="10"/>
    </row>
    <row r="2636" spans="1:8" ht="15" x14ac:dyDescent="0.25">
      <c r="A2636" s="651">
        <v>48201350801</v>
      </c>
      <c r="B2636" s="652" t="s">
        <v>1412</v>
      </c>
      <c r="C2636" s="652">
        <v>62611</v>
      </c>
      <c r="D2636" s="652" t="s">
        <v>1302</v>
      </c>
      <c r="E2636" s="652">
        <v>10.1</v>
      </c>
      <c r="F2636" s="652" t="s">
        <v>1303</v>
      </c>
      <c r="H2636" s="10"/>
    </row>
    <row r="2637" spans="1:8" ht="15" x14ac:dyDescent="0.25">
      <c r="A2637" s="654">
        <v>48201350802</v>
      </c>
      <c r="B2637" s="655" t="s">
        <v>1412</v>
      </c>
      <c r="C2637" s="655">
        <v>74479</v>
      </c>
      <c r="D2637" s="655" t="s">
        <v>1302</v>
      </c>
      <c r="E2637" s="655">
        <v>11.8</v>
      </c>
      <c r="F2637" s="655" t="s">
        <v>1303</v>
      </c>
      <c r="H2637" s="10"/>
    </row>
    <row r="2638" spans="1:8" ht="15" x14ac:dyDescent="0.25">
      <c r="A2638" s="651">
        <v>48201410100</v>
      </c>
      <c r="B2638" s="652" t="s">
        <v>1412</v>
      </c>
      <c r="C2638" s="652">
        <v>62759</v>
      </c>
      <c r="D2638" s="652" t="s">
        <v>1302</v>
      </c>
      <c r="E2638" s="652">
        <v>27.3</v>
      </c>
      <c r="F2638" s="652" t="s">
        <v>1307</v>
      </c>
      <c r="H2638" s="10"/>
    </row>
    <row r="2639" spans="1:8" ht="15" x14ac:dyDescent="0.25">
      <c r="A2639" s="654">
        <v>48201410200</v>
      </c>
      <c r="B2639" s="655" t="s">
        <v>1412</v>
      </c>
      <c r="C2639" s="655">
        <v>123555</v>
      </c>
      <c r="D2639" s="655" t="s">
        <v>1306</v>
      </c>
      <c r="E2639" s="655">
        <v>6.2</v>
      </c>
      <c r="F2639" s="655" t="s">
        <v>1303</v>
      </c>
      <c r="H2639" s="10"/>
    </row>
    <row r="2640" spans="1:8" ht="15" x14ac:dyDescent="0.25">
      <c r="A2640" s="651">
        <v>48201410300</v>
      </c>
      <c r="B2640" s="652" t="s">
        <v>1412</v>
      </c>
      <c r="C2640" s="652">
        <v>111299</v>
      </c>
      <c r="D2640" s="652" t="s">
        <v>1306</v>
      </c>
      <c r="E2640" s="652">
        <v>5.7</v>
      </c>
      <c r="F2640" s="652" t="s">
        <v>1303</v>
      </c>
      <c r="H2640" s="10"/>
    </row>
    <row r="2641" spans="1:8" ht="15" x14ac:dyDescent="0.25">
      <c r="A2641" s="654">
        <v>48201410401</v>
      </c>
      <c r="B2641" s="655" t="s">
        <v>1412</v>
      </c>
      <c r="C2641" s="655">
        <v>134413</v>
      </c>
      <c r="D2641" s="655" t="s">
        <v>1306</v>
      </c>
      <c r="E2641" s="655">
        <v>3.8</v>
      </c>
      <c r="F2641" s="655" t="s">
        <v>1303</v>
      </c>
      <c r="H2641" s="10"/>
    </row>
    <row r="2642" spans="1:8" ht="15" x14ac:dyDescent="0.25">
      <c r="A2642" s="651">
        <v>48201410402</v>
      </c>
      <c r="B2642" s="652" t="s">
        <v>1412</v>
      </c>
      <c r="C2642" s="652">
        <v>101250</v>
      </c>
      <c r="D2642" s="652" t="s">
        <v>1306</v>
      </c>
      <c r="E2642" s="652">
        <v>6.7</v>
      </c>
      <c r="F2642" s="652" t="s">
        <v>1303</v>
      </c>
      <c r="H2642" s="10"/>
    </row>
    <row r="2643" spans="1:8" ht="15" x14ac:dyDescent="0.25">
      <c r="A2643" s="654">
        <v>48201410500</v>
      </c>
      <c r="B2643" s="655" t="s">
        <v>1412</v>
      </c>
      <c r="C2643" s="655">
        <v>102778</v>
      </c>
      <c r="D2643" s="655" t="s">
        <v>1306</v>
      </c>
      <c r="E2643" s="655">
        <v>4.4000000000000004</v>
      </c>
      <c r="F2643" s="655" t="s">
        <v>1303</v>
      </c>
      <c r="H2643" s="10"/>
    </row>
    <row r="2644" spans="1:8" ht="15" x14ac:dyDescent="0.25">
      <c r="A2644" s="651">
        <v>48201410600</v>
      </c>
      <c r="B2644" s="652" t="s">
        <v>1412</v>
      </c>
      <c r="C2644" s="652">
        <v>83885</v>
      </c>
      <c r="D2644" s="652" t="s">
        <v>1306</v>
      </c>
      <c r="E2644" s="652">
        <v>5.0999999999999996</v>
      </c>
      <c r="F2644" s="652" t="s">
        <v>1303</v>
      </c>
      <c r="H2644" s="10"/>
    </row>
    <row r="2645" spans="1:8" ht="15" x14ac:dyDescent="0.25">
      <c r="A2645" s="654">
        <v>48201410701</v>
      </c>
      <c r="B2645" s="655" t="s">
        <v>1412</v>
      </c>
      <c r="C2645" s="655">
        <v>67829</v>
      </c>
      <c r="D2645" s="655" t="s">
        <v>1302</v>
      </c>
      <c r="E2645" s="655">
        <v>11.8</v>
      </c>
      <c r="F2645" s="655" t="s">
        <v>1303</v>
      </c>
      <c r="H2645" s="10"/>
    </row>
    <row r="2646" spans="1:8" ht="15" x14ac:dyDescent="0.25">
      <c r="A2646" s="651">
        <v>48201410702</v>
      </c>
      <c r="B2646" s="652" t="s">
        <v>1412</v>
      </c>
      <c r="C2646" s="652">
        <v>53983</v>
      </c>
      <c r="D2646" s="652" t="s">
        <v>1310</v>
      </c>
      <c r="E2646" s="652">
        <v>17.899999999999999</v>
      </c>
      <c r="F2646" s="652" t="s">
        <v>1303</v>
      </c>
      <c r="H2646" s="10"/>
    </row>
    <row r="2647" spans="1:8" ht="15" x14ac:dyDescent="0.25">
      <c r="A2647" s="654">
        <v>48201410800</v>
      </c>
      <c r="B2647" s="655" t="s">
        <v>1412</v>
      </c>
      <c r="C2647" s="655">
        <v>61948</v>
      </c>
      <c r="D2647" s="655" t="s">
        <v>1302</v>
      </c>
      <c r="E2647" s="655">
        <v>10.4</v>
      </c>
      <c r="F2647" s="655" t="s">
        <v>1303</v>
      </c>
      <c r="H2647" s="10"/>
    </row>
    <row r="2648" spans="1:8" ht="15" x14ac:dyDescent="0.25">
      <c r="A2648" s="651">
        <v>48201410900</v>
      </c>
      <c r="B2648" s="652" t="s">
        <v>1412</v>
      </c>
      <c r="C2648" s="652">
        <v>71735</v>
      </c>
      <c r="D2648" s="652" t="s">
        <v>1302</v>
      </c>
      <c r="E2648" s="652">
        <v>10.1</v>
      </c>
      <c r="F2648" s="652" t="s">
        <v>1303</v>
      </c>
      <c r="H2648" s="10"/>
    </row>
    <row r="2649" spans="1:8" ht="15" x14ac:dyDescent="0.25">
      <c r="A2649" s="654">
        <v>48201411000</v>
      </c>
      <c r="B2649" s="655" t="s">
        <v>1412</v>
      </c>
      <c r="C2649" s="655">
        <v>95563</v>
      </c>
      <c r="D2649" s="655" t="s">
        <v>1306</v>
      </c>
      <c r="E2649" s="655">
        <v>8.1</v>
      </c>
      <c r="F2649" s="655" t="s">
        <v>1303</v>
      </c>
      <c r="H2649" s="10"/>
    </row>
    <row r="2650" spans="1:8" ht="15" x14ac:dyDescent="0.25">
      <c r="A2650" s="651">
        <v>48201411100</v>
      </c>
      <c r="B2650" s="652" t="s">
        <v>1412</v>
      </c>
      <c r="C2650" s="652">
        <v>164722</v>
      </c>
      <c r="D2650" s="652" t="s">
        <v>1306</v>
      </c>
      <c r="E2650" s="652">
        <v>5.5</v>
      </c>
      <c r="F2650" s="652" t="s">
        <v>1303</v>
      </c>
      <c r="H2650" s="10"/>
    </row>
    <row r="2651" spans="1:8" ht="15" x14ac:dyDescent="0.25">
      <c r="A2651" s="654">
        <v>48201411200</v>
      </c>
      <c r="B2651" s="655" t="s">
        <v>1412</v>
      </c>
      <c r="C2651" s="655">
        <v>188500</v>
      </c>
      <c r="D2651" s="655" t="s">
        <v>1306</v>
      </c>
      <c r="E2651" s="655">
        <v>13.6</v>
      </c>
      <c r="F2651" s="655" t="s">
        <v>1303</v>
      </c>
      <c r="H2651" s="10"/>
    </row>
    <row r="2652" spans="1:8" ht="15" x14ac:dyDescent="0.25">
      <c r="A2652" s="651">
        <v>48201411300</v>
      </c>
      <c r="B2652" s="652" t="s">
        <v>1412</v>
      </c>
      <c r="C2652" s="652">
        <v>94960</v>
      </c>
      <c r="D2652" s="652" t="s">
        <v>1306</v>
      </c>
      <c r="E2652" s="652">
        <v>9.6999999999999993</v>
      </c>
      <c r="F2652" s="652" t="s">
        <v>1303</v>
      </c>
      <c r="H2652" s="10"/>
    </row>
    <row r="2653" spans="1:8" ht="15" x14ac:dyDescent="0.25">
      <c r="A2653" s="654">
        <v>48201411400</v>
      </c>
      <c r="B2653" s="655" t="s">
        <v>1412</v>
      </c>
      <c r="C2653" s="655">
        <v>224500</v>
      </c>
      <c r="D2653" s="655" t="s">
        <v>1306</v>
      </c>
      <c r="E2653" s="655">
        <v>1.3</v>
      </c>
      <c r="F2653" s="655" t="s">
        <v>1303</v>
      </c>
      <c r="H2653" s="10"/>
    </row>
    <row r="2654" spans="1:8" ht="15" x14ac:dyDescent="0.25">
      <c r="A2654" s="651">
        <v>48201411501</v>
      </c>
      <c r="B2654" s="652" t="s">
        <v>1412</v>
      </c>
      <c r="C2654" s="652">
        <v>81765</v>
      </c>
      <c r="D2654" s="652" t="s">
        <v>1302</v>
      </c>
      <c r="E2654" s="652">
        <v>9.8000000000000007</v>
      </c>
      <c r="F2654" s="652" t="s">
        <v>1303</v>
      </c>
      <c r="H2654" s="10"/>
    </row>
    <row r="2655" spans="1:8" ht="15" x14ac:dyDescent="0.25">
      <c r="A2655" s="654">
        <v>48201411502</v>
      </c>
      <c r="B2655" s="655" t="s">
        <v>1412</v>
      </c>
      <c r="C2655" s="655">
        <v>88563</v>
      </c>
      <c r="D2655" s="655" t="s">
        <v>1306</v>
      </c>
      <c r="E2655" s="655">
        <v>6</v>
      </c>
      <c r="F2655" s="655" t="s">
        <v>1303</v>
      </c>
      <c r="H2655" s="10"/>
    </row>
    <row r="2656" spans="1:8" ht="15" x14ac:dyDescent="0.25">
      <c r="A2656" s="651">
        <v>48201411600</v>
      </c>
      <c r="B2656" s="652" t="s">
        <v>1412</v>
      </c>
      <c r="C2656" s="652">
        <v>169545</v>
      </c>
      <c r="D2656" s="652" t="s">
        <v>1306</v>
      </c>
      <c r="E2656" s="652">
        <v>3.2</v>
      </c>
      <c r="F2656" s="652" t="s">
        <v>1303</v>
      </c>
      <c r="H2656" s="10"/>
    </row>
    <row r="2657" spans="1:8" ht="15" x14ac:dyDescent="0.25">
      <c r="A2657" s="654">
        <v>48201411700</v>
      </c>
      <c r="B2657" s="655" t="s">
        <v>1412</v>
      </c>
      <c r="C2657" s="655">
        <v>67700</v>
      </c>
      <c r="D2657" s="655" t="s">
        <v>1302</v>
      </c>
      <c r="E2657" s="655">
        <v>4.9000000000000004</v>
      </c>
      <c r="F2657" s="655" t="s">
        <v>1303</v>
      </c>
      <c r="H2657" s="10"/>
    </row>
    <row r="2658" spans="1:8" ht="15" x14ac:dyDescent="0.25">
      <c r="A2658" s="651">
        <v>48201411800</v>
      </c>
      <c r="B2658" s="652" t="s">
        <v>1412</v>
      </c>
      <c r="C2658" s="652">
        <v>87500</v>
      </c>
      <c r="D2658" s="652" t="s">
        <v>1306</v>
      </c>
      <c r="E2658" s="652">
        <v>5</v>
      </c>
      <c r="F2658" s="652" t="s">
        <v>1303</v>
      </c>
      <c r="H2658" s="10"/>
    </row>
    <row r="2659" spans="1:8" ht="15" x14ac:dyDescent="0.25">
      <c r="A2659" s="654">
        <v>48201411900</v>
      </c>
      <c r="B2659" s="655" t="s">
        <v>1412</v>
      </c>
      <c r="C2659" s="655">
        <v>87333</v>
      </c>
      <c r="D2659" s="655" t="s">
        <v>1306</v>
      </c>
      <c r="E2659" s="655">
        <v>11</v>
      </c>
      <c r="F2659" s="655" t="s">
        <v>1303</v>
      </c>
      <c r="H2659" s="10"/>
    </row>
    <row r="2660" spans="1:8" ht="15" x14ac:dyDescent="0.25">
      <c r="A2660" s="651">
        <v>48201412000</v>
      </c>
      <c r="B2660" s="652" t="s">
        <v>1412</v>
      </c>
      <c r="C2660" s="652">
        <v>177313</v>
      </c>
      <c r="D2660" s="652" t="s">
        <v>1306</v>
      </c>
      <c r="E2660" s="652">
        <v>6.1</v>
      </c>
      <c r="F2660" s="652" t="s">
        <v>1303</v>
      </c>
      <c r="H2660" s="10"/>
    </row>
    <row r="2661" spans="1:8" ht="15" x14ac:dyDescent="0.25">
      <c r="A2661" s="654">
        <v>48201412100</v>
      </c>
      <c r="B2661" s="655" t="s">
        <v>1412</v>
      </c>
      <c r="C2661" s="655" t="s">
        <v>1314</v>
      </c>
      <c r="D2661" s="655" t="s">
        <v>1315</v>
      </c>
      <c r="E2661" s="655" t="s">
        <v>1314</v>
      </c>
      <c r="F2661" s="655" t="s">
        <v>1307</v>
      </c>
      <c r="H2661" s="10"/>
    </row>
    <row r="2662" spans="1:8" ht="15" x14ac:dyDescent="0.25">
      <c r="A2662" s="651">
        <v>48201412200</v>
      </c>
      <c r="B2662" s="652" t="s">
        <v>1412</v>
      </c>
      <c r="C2662" s="652">
        <v>129265</v>
      </c>
      <c r="D2662" s="652" t="s">
        <v>1306</v>
      </c>
      <c r="E2662" s="652">
        <v>9.6999999999999993</v>
      </c>
      <c r="F2662" s="652" t="s">
        <v>1303</v>
      </c>
      <c r="H2662" s="10"/>
    </row>
    <row r="2663" spans="1:8" ht="15" x14ac:dyDescent="0.25">
      <c r="A2663" s="654">
        <v>48201412300</v>
      </c>
      <c r="B2663" s="655" t="s">
        <v>1412</v>
      </c>
      <c r="C2663" s="657">
        <v>250000</v>
      </c>
      <c r="D2663" s="655" t="s">
        <v>1306</v>
      </c>
      <c r="E2663" s="655">
        <v>2.2999999999999998</v>
      </c>
      <c r="F2663" s="655" t="s">
        <v>1303</v>
      </c>
      <c r="H2663" s="10"/>
    </row>
    <row r="2664" spans="1:8" ht="15" x14ac:dyDescent="0.25">
      <c r="A2664" s="651">
        <v>48201412400</v>
      </c>
      <c r="B2664" s="652" t="s">
        <v>1412</v>
      </c>
      <c r="C2664" s="658">
        <v>250000</v>
      </c>
      <c r="D2664" s="652" t="s">
        <v>1306</v>
      </c>
      <c r="E2664" s="652">
        <v>1.4</v>
      </c>
      <c r="F2664" s="652" t="s">
        <v>1303</v>
      </c>
      <c r="H2664" s="10"/>
    </row>
    <row r="2665" spans="1:8" ht="15" x14ac:dyDescent="0.25">
      <c r="A2665" s="654">
        <v>48201412500</v>
      </c>
      <c r="B2665" s="655" t="s">
        <v>1412</v>
      </c>
      <c r="C2665" s="655">
        <v>211250</v>
      </c>
      <c r="D2665" s="655" t="s">
        <v>1306</v>
      </c>
      <c r="E2665" s="655">
        <v>4.5</v>
      </c>
      <c r="F2665" s="655" t="s">
        <v>1303</v>
      </c>
      <c r="H2665" s="10"/>
    </row>
    <row r="2666" spans="1:8" ht="15" x14ac:dyDescent="0.25">
      <c r="A2666" s="651">
        <v>48201412600</v>
      </c>
      <c r="B2666" s="652" t="s">
        <v>1412</v>
      </c>
      <c r="C2666" s="658">
        <v>250000</v>
      </c>
      <c r="D2666" s="652" t="s">
        <v>1306</v>
      </c>
      <c r="E2666" s="652">
        <v>0.9</v>
      </c>
      <c r="F2666" s="652" t="s">
        <v>1303</v>
      </c>
      <c r="H2666" s="10"/>
    </row>
    <row r="2667" spans="1:8" ht="15" x14ac:dyDescent="0.25">
      <c r="A2667" s="654">
        <v>48201412700</v>
      </c>
      <c r="B2667" s="655" t="s">
        <v>1412</v>
      </c>
      <c r="C2667" s="655">
        <v>117167</v>
      </c>
      <c r="D2667" s="655" t="s">
        <v>1306</v>
      </c>
      <c r="E2667" s="655">
        <v>2.7</v>
      </c>
      <c r="F2667" s="655" t="s">
        <v>1303</v>
      </c>
      <c r="H2667" s="10"/>
    </row>
    <row r="2668" spans="1:8" ht="15" x14ac:dyDescent="0.25">
      <c r="A2668" s="651">
        <v>48201412800</v>
      </c>
      <c r="B2668" s="652" t="s">
        <v>1412</v>
      </c>
      <c r="C2668" s="652">
        <v>236938</v>
      </c>
      <c r="D2668" s="652" t="s">
        <v>1306</v>
      </c>
      <c r="E2668" s="652">
        <v>1.4</v>
      </c>
      <c r="F2668" s="652" t="s">
        <v>1303</v>
      </c>
      <c r="H2668" s="10"/>
    </row>
    <row r="2669" spans="1:8" ht="15" x14ac:dyDescent="0.25">
      <c r="A2669" s="654">
        <v>48201412900</v>
      </c>
      <c r="B2669" s="655" t="s">
        <v>1412</v>
      </c>
      <c r="C2669" s="655">
        <v>65909</v>
      </c>
      <c r="D2669" s="655" t="s">
        <v>1302</v>
      </c>
      <c r="E2669" s="655">
        <v>12.5</v>
      </c>
      <c r="F2669" s="655" t="s">
        <v>1303</v>
      </c>
      <c r="H2669" s="10"/>
    </row>
    <row r="2670" spans="1:8" ht="15" x14ac:dyDescent="0.25">
      <c r="A2670" s="651">
        <v>48201413000</v>
      </c>
      <c r="B2670" s="652" t="s">
        <v>1412</v>
      </c>
      <c r="C2670" s="652">
        <v>135074</v>
      </c>
      <c r="D2670" s="652" t="s">
        <v>1306</v>
      </c>
      <c r="E2670" s="652">
        <v>1.9</v>
      </c>
      <c r="F2670" s="652" t="s">
        <v>1303</v>
      </c>
      <c r="H2670" s="10"/>
    </row>
    <row r="2671" spans="1:8" ht="15" x14ac:dyDescent="0.25">
      <c r="A2671" s="654">
        <v>48201413100</v>
      </c>
      <c r="B2671" s="655" t="s">
        <v>1412</v>
      </c>
      <c r="C2671" s="655">
        <v>243583</v>
      </c>
      <c r="D2671" s="655" t="s">
        <v>1306</v>
      </c>
      <c r="E2671" s="655">
        <v>3</v>
      </c>
      <c r="F2671" s="655" t="s">
        <v>1303</v>
      </c>
      <c r="H2671" s="10"/>
    </row>
    <row r="2672" spans="1:8" ht="15" x14ac:dyDescent="0.25">
      <c r="A2672" s="651">
        <v>48201413201</v>
      </c>
      <c r="B2672" s="652" t="s">
        <v>1412</v>
      </c>
      <c r="C2672" s="652">
        <v>58504</v>
      </c>
      <c r="D2672" s="652" t="s">
        <v>1302</v>
      </c>
      <c r="E2672" s="652">
        <v>12.8</v>
      </c>
      <c r="F2672" s="652" t="s">
        <v>1303</v>
      </c>
      <c r="H2672" s="10"/>
    </row>
    <row r="2673" spans="1:8" ht="15" x14ac:dyDescent="0.25">
      <c r="A2673" s="654">
        <v>48201413202</v>
      </c>
      <c r="B2673" s="655" t="s">
        <v>1412</v>
      </c>
      <c r="C2673" s="655">
        <v>66250</v>
      </c>
      <c r="D2673" s="655" t="s">
        <v>1302</v>
      </c>
      <c r="E2673" s="655">
        <v>10.3</v>
      </c>
      <c r="F2673" s="655" t="s">
        <v>1303</v>
      </c>
      <c r="H2673" s="10"/>
    </row>
    <row r="2674" spans="1:8" ht="15" x14ac:dyDescent="0.25">
      <c r="A2674" s="651">
        <v>48201413300</v>
      </c>
      <c r="B2674" s="652" t="s">
        <v>1412</v>
      </c>
      <c r="C2674" s="652">
        <v>98929</v>
      </c>
      <c r="D2674" s="652" t="s">
        <v>1306</v>
      </c>
      <c r="E2674" s="652">
        <v>12</v>
      </c>
      <c r="F2674" s="652" t="s">
        <v>1303</v>
      </c>
      <c r="H2674" s="10"/>
    </row>
    <row r="2675" spans="1:8" ht="15" x14ac:dyDescent="0.25">
      <c r="A2675" s="654">
        <v>48201420100</v>
      </c>
      <c r="B2675" s="655" t="s">
        <v>1412</v>
      </c>
      <c r="C2675" s="655">
        <v>45186</v>
      </c>
      <c r="D2675" s="655" t="s">
        <v>1310</v>
      </c>
      <c r="E2675" s="655">
        <v>22</v>
      </c>
      <c r="F2675" s="655" t="s">
        <v>1307</v>
      </c>
      <c r="H2675" s="10"/>
    </row>
    <row r="2676" spans="1:8" ht="15" x14ac:dyDescent="0.25">
      <c r="A2676" s="651">
        <v>48201420200</v>
      </c>
      <c r="B2676" s="652" t="s">
        <v>1412</v>
      </c>
      <c r="C2676" s="652">
        <v>65781</v>
      </c>
      <c r="D2676" s="652" t="s">
        <v>1302</v>
      </c>
      <c r="E2676" s="652">
        <v>5.6</v>
      </c>
      <c r="F2676" s="652" t="s">
        <v>1303</v>
      </c>
      <c r="H2676" s="10"/>
    </row>
    <row r="2677" spans="1:8" ht="15" x14ac:dyDescent="0.25">
      <c r="A2677" s="654">
        <v>48201420300</v>
      </c>
      <c r="B2677" s="655" t="s">
        <v>1412</v>
      </c>
      <c r="C2677" s="655">
        <v>106094</v>
      </c>
      <c r="D2677" s="655" t="s">
        <v>1306</v>
      </c>
      <c r="E2677" s="655">
        <v>8.6</v>
      </c>
      <c r="F2677" s="655" t="s">
        <v>1303</v>
      </c>
      <c r="H2677" s="10"/>
    </row>
    <row r="2678" spans="1:8" ht="15" x14ac:dyDescent="0.25">
      <c r="A2678" s="651">
        <v>48201420400</v>
      </c>
      <c r="B2678" s="652" t="s">
        <v>1412</v>
      </c>
      <c r="C2678" s="652">
        <v>94879</v>
      </c>
      <c r="D2678" s="652" t="s">
        <v>1306</v>
      </c>
      <c r="E2678" s="652">
        <v>13.2</v>
      </c>
      <c r="F2678" s="652" t="s">
        <v>1303</v>
      </c>
      <c r="H2678" s="10"/>
    </row>
    <row r="2679" spans="1:8" ht="15" x14ac:dyDescent="0.25">
      <c r="A2679" s="654">
        <v>48201420500</v>
      </c>
      <c r="B2679" s="655" t="s">
        <v>1412</v>
      </c>
      <c r="C2679" s="655">
        <v>31076</v>
      </c>
      <c r="D2679" s="655" t="s">
        <v>1309</v>
      </c>
      <c r="E2679" s="655">
        <v>37</v>
      </c>
      <c r="F2679" s="655" t="s">
        <v>1307</v>
      </c>
      <c r="H2679" s="10"/>
    </row>
    <row r="2680" spans="1:8" ht="15" x14ac:dyDescent="0.25">
      <c r="A2680" s="651">
        <v>48201420600</v>
      </c>
      <c r="B2680" s="652" t="s">
        <v>1412</v>
      </c>
      <c r="C2680" s="652">
        <v>81080</v>
      </c>
      <c r="D2680" s="652" t="s">
        <v>1302</v>
      </c>
      <c r="E2680" s="652">
        <v>8.3000000000000007</v>
      </c>
      <c r="F2680" s="652" t="s">
        <v>1303</v>
      </c>
      <c r="H2680" s="10"/>
    </row>
    <row r="2681" spans="1:8" ht="15" x14ac:dyDescent="0.25">
      <c r="A2681" s="654">
        <v>48201420700</v>
      </c>
      <c r="B2681" s="655" t="s">
        <v>1412</v>
      </c>
      <c r="C2681" s="655">
        <v>141295</v>
      </c>
      <c r="D2681" s="655" t="s">
        <v>1306</v>
      </c>
      <c r="E2681" s="655">
        <v>4.2</v>
      </c>
      <c r="F2681" s="655" t="s">
        <v>1303</v>
      </c>
      <c r="H2681" s="10"/>
    </row>
    <row r="2682" spans="1:8" ht="15" x14ac:dyDescent="0.25">
      <c r="A2682" s="651">
        <v>48201420800</v>
      </c>
      <c r="B2682" s="652" t="s">
        <v>1412</v>
      </c>
      <c r="C2682" s="652">
        <v>184205</v>
      </c>
      <c r="D2682" s="652" t="s">
        <v>1306</v>
      </c>
      <c r="E2682" s="652">
        <v>4</v>
      </c>
      <c r="F2682" s="652" t="s">
        <v>1303</v>
      </c>
      <c r="H2682" s="10"/>
    </row>
    <row r="2683" spans="1:8" ht="15" x14ac:dyDescent="0.25">
      <c r="A2683" s="654">
        <v>48201420900</v>
      </c>
      <c r="B2683" s="655" t="s">
        <v>1412</v>
      </c>
      <c r="C2683" s="655">
        <v>236797</v>
      </c>
      <c r="D2683" s="655" t="s">
        <v>1306</v>
      </c>
      <c r="E2683" s="655">
        <v>1.8</v>
      </c>
      <c r="F2683" s="655" t="s">
        <v>1303</v>
      </c>
      <c r="H2683" s="10"/>
    </row>
    <row r="2684" spans="1:8" ht="15" x14ac:dyDescent="0.25">
      <c r="A2684" s="651">
        <v>48201421000</v>
      </c>
      <c r="B2684" s="652" t="s">
        <v>1412</v>
      </c>
      <c r="C2684" s="652">
        <v>163125</v>
      </c>
      <c r="D2684" s="652" t="s">
        <v>1306</v>
      </c>
      <c r="E2684" s="652">
        <v>1.1000000000000001</v>
      </c>
      <c r="F2684" s="652" t="s">
        <v>1303</v>
      </c>
      <c r="H2684" s="10"/>
    </row>
    <row r="2685" spans="1:8" ht="15" x14ac:dyDescent="0.25">
      <c r="A2685" s="654">
        <v>48201421101</v>
      </c>
      <c r="B2685" s="655" t="s">
        <v>1412</v>
      </c>
      <c r="C2685" s="655">
        <v>50811</v>
      </c>
      <c r="D2685" s="655" t="s">
        <v>1310</v>
      </c>
      <c r="E2685" s="655">
        <v>22.9</v>
      </c>
      <c r="F2685" s="655" t="s">
        <v>1307</v>
      </c>
      <c r="H2685" s="10"/>
    </row>
    <row r="2686" spans="1:8" ht="15" x14ac:dyDescent="0.25">
      <c r="A2686" s="651">
        <v>48201421102</v>
      </c>
      <c r="B2686" s="652" t="s">
        <v>1412</v>
      </c>
      <c r="C2686" s="652">
        <v>26790</v>
      </c>
      <c r="D2686" s="652" t="s">
        <v>1309</v>
      </c>
      <c r="E2686" s="652">
        <v>45.2</v>
      </c>
      <c r="F2686" s="652" t="s">
        <v>1307</v>
      </c>
      <c r="H2686" s="10"/>
    </row>
    <row r="2687" spans="1:8" ht="15" x14ac:dyDescent="0.25">
      <c r="A2687" s="654">
        <v>48201421201</v>
      </c>
      <c r="B2687" s="655" t="s">
        <v>1412</v>
      </c>
      <c r="C2687" s="655">
        <v>34429</v>
      </c>
      <c r="D2687" s="655" t="s">
        <v>1309</v>
      </c>
      <c r="E2687" s="655">
        <v>27.6</v>
      </c>
      <c r="F2687" s="655" t="s">
        <v>1307</v>
      </c>
      <c r="H2687" s="10"/>
    </row>
    <row r="2688" spans="1:8" ht="15" x14ac:dyDescent="0.25">
      <c r="A2688" s="651">
        <v>48201421202</v>
      </c>
      <c r="B2688" s="652" t="s">
        <v>1412</v>
      </c>
      <c r="C2688" s="652">
        <v>26326</v>
      </c>
      <c r="D2688" s="652" t="s">
        <v>1309</v>
      </c>
      <c r="E2688" s="652">
        <v>46.2</v>
      </c>
      <c r="F2688" s="652" t="s">
        <v>1307</v>
      </c>
      <c r="H2688" s="10"/>
    </row>
    <row r="2689" spans="1:8" ht="15" x14ac:dyDescent="0.25">
      <c r="A2689" s="654">
        <v>48201421300</v>
      </c>
      <c r="B2689" s="655" t="s">
        <v>1412</v>
      </c>
      <c r="C2689" s="655">
        <v>28644</v>
      </c>
      <c r="D2689" s="655" t="s">
        <v>1309</v>
      </c>
      <c r="E2689" s="655">
        <v>41.2</v>
      </c>
      <c r="F2689" s="655" t="s">
        <v>1307</v>
      </c>
      <c r="H2689" s="10"/>
    </row>
    <row r="2690" spans="1:8" ht="15" x14ac:dyDescent="0.25">
      <c r="A2690" s="651">
        <v>48201421401</v>
      </c>
      <c r="B2690" s="652" t="s">
        <v>1412</v>
      </c>
      <c r="C2690" s="652">
        <v>24583</v>
      </c>
      <c r="D2690" s="652" t="s">
        <v>1309</v>
      </c>
      <c r="E2690" s="652">
        <v>47.5</v>
      </c>
      <c r="F2690" s="652" t="s">
        <v>1307</v>
      </c>
      <c r="H2690" s="10"/>
    </row>
    <row r="2691" spans="1:8" ht="15" x14ac:dyDescent="0.25">
      <c r="A2691" s="654">
        <v>48201421402</v>
      </c>
      <c r="B2691" s="655" t="s">
        <v>1412</v>
      </c>
      <c r="C2691" s="655">
        <v>25920</v>
      </c>
      <c r="D2691" s="655" t="s">
        <v>1309</v>
      </c>
      <c r="E2691" s="655">
        <v>42.5</v>
      </c>
      <c r="F2691" s="655" t="s">
        <v>1307</v>
      </c>
      <c r="H2691" s="10"/>
    </row>
    <row r="2692" spans="1:8" ht="15" x14ac:dyDescent="0.25">
      <c r="A2692" s="651">
        <v>48201421403</v>
      </c>
      <c r="B2692" s="652" t="s">
        <v>1412</v>
      </c>
      <c r="C2692" s="652">
        <v>24767</v>
      </c>
      <c r="D2692" s="652" t="s">
        <v>1309</v>
      </c>
      <c r="E2692" s="652">
        <v>44.9</v>
      </c>
      <c r="F2692" s="652" t="s">
        <v>1307</v>
      </c>
      <c r="H2692" s="10"/>
    </row>
    <row r="2693" spans="1:8" ht="15" x14ac:dyDescent="0.25">
      <c r="A2693" s="654">
        <v>48201421500</v>
      </c>
      <c r="B2693" s="655" t="s">
        <v>1412</v>
      </c>
      <c r="C2693" s="655">
        <v>29468</v>
      </c>
      <c r="D2693" s="655" t="s">
        <v>1309</v>
      </c>
      <c r="E2693" s="655">
        <v>29.5</v>
      </c>
      <c r="F2693" s="655" t="s">
        <v>1307</v>
      </c>
      <c r="H2693" s="10"/>
    </row>
    <row r="2694" spans="1:8" ht="15" x14ac:dyDescent="0.25">
      <c r="A2694" s="651">
        <v>48201421600</v>
      </c>
      <c r="B2694" s="652" t="s">
        <v>1412</v>
      </c>
      <c r="C2694" s="652">
        <v>29536</v>
      </c>
      <c r="D2694" s="652" t="s">
        <v>1309</v>
      </c>
      <c r="E2694" s="652">
        <v>41</v>
      </c>
      <c r="F2694" s="652" t="s">
        <v>1307</v>
      </c>
      <c r="H2694" s="10"/>
    </row>
    <row r="2695" spans="1:8" ht="15" x14ac:dyDescent="0.25">
      <c r="A2695" s="654">
        <v>48201421700</v>
      </c>
      <c r="B2695" s="655" t="s">
        <v>1412</v>
      </c>
      <c r="C2695" s="655">
        <v>58669</v>
      </c>
      <c r="D2695" s="655" t="s">
        <v>1302</v>
      </c>
      <c r="E2695" s="655">
        <v>18.3</v>
      </c>
      <c r="F2695" s="655" t="s">
        <v>1303</v>
      </c>
      <c r="H2695" s="10"/>
    </row>
    <row r="2696" spans="1:8" ht="15" x14ac:dyDescent="0.25">
      <c r="A2696" s="651">
        <v>48201421800</v>
      </c>
      <c r="B2696" s="652" t="s">
        <v>1412</v>
      </c>
      <c r="C2696" s="652">
        <v>52018</v>
      </c>
      <c r="D2696" s="652" t="s">
        <v>1310</v>
      </c>
      <c r="E2696" s="652">
        <v>11.1</v>
      </c>
      <c r="F2696" s="652" t="s">
        <v>1303</v>
      </c>
      <c r="H2696" s="10"/>
    </row>
    <row r="2697" spans="1:8" ht="15" x14ac:dyDescent="0.25">
      <c r="A2697" s="654">
        <v>48201421900</v>
      </c>
      <c r="B2697" s="655" t="s">
        <v>1412</v>
      </c>
      <c r="C2697" s="655">
        <v>131792</v>
      </c>
      <c r="D2697" s="655" t="s">
        <v>1306</v>
      </c>
      <c r="E2697" s="655">
        <v>6.9</v>
      </c>
      <c r="F2697" s="655" t="s">
        <v>1303</v>
      </c>
      <c r="H2697" s="10"/>
    </row>
    <row r="2698" spans="1:8" ht="15" x14ac:dyDescent="0.25">
      <c r="A2698" s="651">
        <v>48201422000</v>
      </c>
      <c r="B2698" s="652" t="s">
        <v>1412</v>
      </c>
      <c r="C2698" s="652">
        <v>107399</v>
      </c>
      <c r="D2698" s="652" t="s">
        <v>1306</v>
      </c>
      <c r="E2698" s="652">
        <v>0.6</v>
      </c>
      <c r="F2698" s="652" t="s">
        <v>1303</v>
      </c>
      <c r="H2698" s="10"/>
    </row>
    <row r="2699" spans="1:8" ht="15" x14ac:dyDescent="0.25">
      <c r="A2699" s="654">
        <v>48201422100</v>
      </c>
      <c r="B2699" s="655" t="s">
        <v>1412</v>
      </c>
      <c r="C2699" s="655">
        <v>58830</v>
      </c>
      <c r="D2699" s="655" t="s">
        <v>1302</v>
      </c>
      <c r="E2699" s="655">
        <v>16.3</v>
      </c>
      <c r="F2699" s="655" t="s">
        <v>1303</v>
      </c>
      <c r="H2699" s="10"/>
    </row>
    <row r="2700" spans="1:8" ht="15" x14ac:dyDescent="0.25">
      <c r="A2700" s="651">
        <v>48201422200</v>
      </c>
      <c r="B2700" s="652" t="s">
        <v>1412</v>
      </c>
      <c r="C2700" s="652">
        <v>24886</v>
      </c>
      <c r="D2700" s="652" t="s">
        <v>1309</v>
      </c>
      <c r="E2700" s="652">
        <v>35.6</v>
      </c>
      <c r="F2700" s="652" t="s">
        <v>1307</v>
      </c>
      <c r="H2700" s="10"/>
    </row>
    <row r="2701" spans="1:8" ht="15" x14ac:dyDescent="0.25">
      <c r="A2701" s="654">
        <v>48201422301</v>
      </c>
      <c r="B2701" s="655" t="s">
        <v>1412</v>
      </c>
      <c r="C2701" s="655">
        <v>35707</v>
      </c>
      <c r="D2701" s="655" t="s">
        <v>1309</v>
      </c>
      <c r="E2701" s="655">
        <v>31.1</v>
      </c>
      <c r="F2701" s="655" t="s">
        <v>1307</v>
      </c>
      <c r="H2701" s="10"/>
    </row>
    <row r="2702" spans="1:8" ht="15" x14ac:dyDescent="0.25">
      <c r="A2702" s="651">
        <v>48201422302</v>
      </c>
      <c r="B2702" s="652" t="s">
        <v>1412</v>
      </c>
      <c r="C2702" s="652">
        <v>56451</v>
      </c>
      <c r="D2702" s="652" t="s">
        <v>1310</v>
      </c>
      <c r="E2702" s="652">
        <v>8.1999999999999993</v>
      </c>
      <c r="F2702" s="652" t="s">
        <v>1303</v>
      </c>
      <c r="H2702" s="10"/>
    </row>
    <row r="2703" spans="1:8" ht="15" x14ac:dyDescent="0.25">
      <c r="A2703" s="654">
        <v>48201422401</v>
      </c>
      <c r="B2703" s="655" t="s">
        <v>1412</v>
      </c>
      <c r="C2703" s="655">
        <v>23765</v>
      </c>
      <c r="D2703" s="655" t="s">
        <v>1309</v>
      </c>
      <c r="E2703" s="655">
        <v>40.4</v>
      </c>
      <c r="F2703" s="655" t="s">
        <v>1307</v>
      </c>
      <c r="H2703" s="10"/>
    </row>
    <row r="2704" spans="1:8" ht="15" x14ac:dyDescent="0.25">
      <c r="A2704" s="651">
        <v>48201422402</v>
      </c>
      <c r="B2704" s="652" t="s">
        <v>1412</v>
      </c>
      <c r="C2704" s="652">
        <v>45172</v>
      </c>
      <c r="D2704" s="652" t="s">
        <v>1310</v>
      </c>
      <c r="E2704" s="652">
        <v>19.899999999999999</v>
      </c>
      <c r="F2704" s="652" t="s">
        <v>1303</v>
      </c>
      <c r="H2704" s="10"/>
    </row>
    <row r="2705" spans="1:8" ht="15" x14ac:dyDescent="0.25">
      <c r="A2705" s="654">
        <v>48201422500</v>
      </c>
      <c r="B2705" s="655" t="s">
        <v>1412</v>
      </c>
      <c r="C2705" s="655">
        <v>45036</v>
      </c>
      <c r="D2705" s="655" t="s">
        <v>1310</v>
      </c>
      <c r="E2705" s="655">
        <v>30.1</v>
      </c>
      <c r="F2705" s="655" t="s">
        <v>1307</v>
      </c>
      <c r="H2705" s="10"/>
    </row>
    <row r="2706" spans="1:8" ht="15" x14ac:dyDescent="0.25">
      <c r="A2706" s="651">
        <v>48201422600</v>
      </c>
      <c r="B2706" s="652" t="s">
        <v>1412</v>
      </c>
      <c r="C2706" s="652">
        <v>55554</v>
      </c>
      <c r="D2706" s="652" t="s">
        <v>1310</v>
      </c>
      <c r="E2706" s="652">
        <v>23.6</v>
      </c>
      <c r="F2706" s="652" t="s">
        <v>1307</v>
      </c>
      <c r="H2706" s="10"/>
    </row>
    <row r="2707" spans="1:8" ht="15" x14ac:dyDescent="0.25">
      <c r="A2707" s="654">
        <v>48201422701</v>
      </c>
      <c r="B2707" s="655" t="s">
        <v>1412</v>
      </c>
      <c r="C2707" s="655">
        <v>45040</v>
      </c>
      <c r="D2707" s="655" t="s">
        <v>1310</v>
      </c>
      <c r="E2707" s="655">
        <v>26.6</v>
      </c>
      <c r="F2707" s="655" t="s">
        <v>1307</v>
      </c>
      <c r="H2707" s="10"/>
    </row>
    <row r="2708" spans="1:8" ht="15" x14ac:dyDescent="0.25">
      <c r="A2708" s="651">
        <v>48201422702</v>
      </c>
      <c r="B2708" s="652" t="s">
        <v>1412</v>
      </c>
      <c r="C2708" s="652">
        <v>59756</v>
      </c>
      <c r="D2708" s="652" t="s">
        <v>1302</v>
      </c>
      <c r="E2708" s="652">
        <v>15.2</v>
      </c>
      <c r="F2708" s="652" t="s">
        <v>1303</v>
      </c>
      <c r="H2708" s="10"/>
    </row>
    <row r="2709" spans="1:8" ht="15" x14ac:dyDescent="0.25">
      <c r="A2709" s="654">
        <v>48201422800</v>
      </c>
      <c r="B2709" s="655" t="s">
        <v>1412</v>
      </c>
      <c r="C2709" s="655">
        <v>39097</v>
      </c>
      <c r="D2709" s="655" t="s">
        <v>1309</v>
      </c>
      <c r="E2709" s="655">
        <v>28.7</v>
      </c>
      <c r="F2709" s="655" t="s">
        <v>1307</v>
      </c>
      <c r="H2709" s="10"/>
    </row>
    <row r="2710" spans="1:8" ht="15" x14ac:dyDescent="0.25">
      <c r="A2710" s="651">
        <v>48201422900</v>
      </c>
      <c r="B2710" s="652" t="s">
        <v>1412</v>
      </c>
      <c r="C2710" s="652">
        <v>36484</v>
      </c>
      <c r="D2710" s="652" t="s">
        <v>1309</v>
      </c>
      <c r="E2710" s="652">
        <v>36.200000000000003</v>
      </c>
      <c r="F2710" s="652" t="s">
        <v>1307</v>
      </c>
      <c r="H2710" s="10"/>
    </row>
    <row r="2711" spans="1:8" ht="15" x14ac:dyDescent="0.25">
      <c r="A2711" s="654">
        <v>48201423000</v>
      </c>
      <c r="B2711" s="655" t="s">
        <v>1412</v>
      </c>
      <c r="C2711" s="655">
        <v>29900</v>
      </c>
      <c r="D2711" s="655" t="s">
        <v>1309</v>
      </c>
      <c r="E2711" s="655">
        <v>37</v>
      </c>
      <c r="F2711" s="655" t="s">
        <v>1307</v>
      </c>
      <c r="H2711" s="10"/>
    </row>
    <row r="2712" spans="1:8" ht="15" x14ac:dyDescent="0.25">
      <c r="A2712" s="651">
        <v>48201423100</v>
      </c>
      <c r="B2712" s="652" t="s">
        <v>1412</v>
      </c>
      <c r="C2712" s="652">
        <v>36969</v>
      </c>
      <c r="D2712" s="652" t="s">
        <v>1309</v>
      </c>
      <c r="E2712" s="652">
        <v>36.200000000000003</v>
      </c>
      <c r="F2712" s="652" t="s">
        <v>1307</v>
      </c>
      <c r="H2712" s="10"/>
    </row>
    <row r="2713" spans="1:8" ht="15" x14ac:dyDescent="0.25">
      <c r="A2713" s="654">
        <v>48201423201</v>
      </c>
      <c r="B2713" s="655" t="s">
        <v>1412</v>
      </c>
      <c r="C2713" s="655">
        <v>74800</v>
      </c>
      <c r="D2713" s="655" t="s">
        <v>1302</v>
      </c>
      <c r="E2713" s="655">
        <v>2.8</v>
      </c>
      <c r="F2713" s="655" t="s">
        <v>1303</v>
      </c>
      <c r="H2713" s="10"/>
    </row>
    <row r="2714" spans="1:8" ht="15" x14ac:dyDescent="0.25">
      <c r="A2714" s="651">
        <v>48201423202</v>
      </c>
      <c r="B2714" s="652" t="s">
        <v>1412</v>
      </c>
      <c r="C2714" s="652">
        <v>33945</v>
      </c>
      <c r="D2714" s="652" t="s">
        <v>1309</v>
      </c>
      <c r="E2714" s="652">
        <v>31.1</v>
      </c>
      <c r="F2714" s="652" t="s">
        <v>1307</v>
      </c>
      <c r="H2714" s="10"/>
    </row>
    <row r="2715" spans="1:8" ht="15" x14ac:dyDescent="0.25">
      <c r="A2715" s="654">
        <v>48201423301</v>
      </c>
      <c r="B2715" s="655" t="s">
        <v>1412</v>
      </c>
      <c r="C2715" s="655">
        <v>47357</v>
      </c>
      <c r="D2715" s="655" t="s">
        <v>1310</v>
      </c>
      <c r="E2715" s="655">
        <v>13.7</v>
      </c>
      <c r="F2715" s="655" t="s">
        <v>1303</v>
      </c>
      <c r="H2715" s="10"/>
    </row>
    <row r="2716" spans="1:8" ht="15" x14ac:dyDescent="0.25">
      <c r="A2716" s="651">
        <v>48201423302</v>
      </c>
      <c r="B2716" s="652" t="s">
        <v>1412</v>
      </c>
      <c r="C2716" s="652">
        <v>43314</v>
      </c>
      <c r="D2716" s="652" t="s">
        <v>1310</v>
      </c>
      <c r="E2716" s="652">
        <v>13.6</v>
      </c>
      <c r="F2716" s="652" t="s">
        <v>1303</v>
      </c>
      <c r="H2716" s="10"/>
    </row>
    <row r="2717" spans="1:8" ht="15" x14ac:dyDescent="0.25">
      <c r="A2717" s="654">
        <v>48201423401</v>
      </c>
      <c r="B2717" s="655" t="s">
        <v>1412</v>
      </c>
      <c r="C2717" s="655">
        <v>55044</v>
      </c>
      <c r="D2717" s="655" t="s">
        <v>1310</v>
      </c>
      <c r="E2717" s="655">
        <v>14.8</v>
      </c>
      <c r="F2717" s="655" t="s">
        <v>1303</v>
      </c>
      <c r="H2717" s="10"/>
    </row>
    <row r="2718" spans="1:8" ht="15" x14ac:dyDescent="0.25">
      <c r="A2718" s="651">
        <v>48201423402</v>
      </c>
      <c r="B2718" s="652" t="s">
        <v>1412</v>
      </c>
      <c r="C2718" s="652">
        <v>56338</v>
      </c>
      <c r="D2718" s="652" t="s">
        <v>1310</v>
      </c>
      <c r="E2718" s="652">
        <v>15.6</v>
      </c>
      <c r="F2718" s="652" t="s">
        <v>1303</v>
      </c>
      <c r="H2718" s="10"/>
    </row>
    <row r="2719" spans="1:8" ht="15" x14ac:dyDescent="0.25">
      <c r="A2719" s="654">
        <v>48201423500</v>
      </c>
      <c r="B2719" s="655" t="s">
        <v>1412</v>
      </c>
      <c r="C2719" s="655">
        <v>79722</v>
      </c>
      <c r="D2719" s="655" t="s">
        <v>1302</v>
      </c>
      <c r="E2719" s="655">
        <v>15.5</v>
      </c>
      <c r="F2719" s="655" t="s">
        <v>1303</v>
      </c>
      <c r="H2719" s="10"/>
    </row>
    <row r="2720" spans="1:8" ht="15" x14ac:dyDescent="0.25">
      <c r="A2720" s="651">
        <v>48201423600</v>
      </c>
      <c r="B2720" s="652" t="s">
        <v>1412</v>
      </c>
      <c r="C2720" s="652">
        <v>53589</v>
      </c>
      <c r="D2720" s="652" t="s">
        <v>1310</v>
      </c>
      <c r="E2720" s="652">
        <v>11.8</v>
      </c>
      <c r="F2720" s="652" t="s">
        <v>1303</v>
      </c>
      <c r="H2720" s="10"/>
    </row>
    <row r="2721" spans="1:8" ht="15" x14ac:dyDescent="0.25">
      <c r="A2721" s="654">
        <v>48201430100</v>
      </c>
      <c r="B2721" s="655" t="s">
        <v>1412</v>
      </c>
      <c r="C2721" s="655">
        <v>83708</v>
      </c>
      <c r="D2721" s="655" t="s">
        <v>1306</v>
      </c>
      <c r="E2721" s="655">
        <v>10.9</v>
      </c>
      <c r="F2721" s="655" t="s">
        <v>1303</v>
      </c>
      <c r="H2721" s="10"/>
    </row>
    <row r="2722" spans="1:8" ht="15" x14ac:dyDescent="0.25">
      <c r="A2722" s="651">
        <v>48201430200</v>
      </c>
      <c r="B2722" s="652" t="s">
        <v>1412</v>
      </c>
      <c r="C2722" s="652">
        <v>72500</v>
      </c>
      <c r="D2722" s="652" t="s">
        <v>1302</v>
      </c>
      <c r="E2722" s="652">
        <v>6.7</v>
      </c>
      <c r="F2722" s="652" t="s">
        <v>1303</v>
      </c>
      <c r="H2722" s="10"/>
    </row>
    <row r="2723" spans="1:8" ht="15" x14ac:dyDescent="0.25">
      <c r="A2723" s="654">
        <v>48201430300</v>
      </c>
      <c r="B2723" s="655" t="s">
        <v>1412</v>
      </c>
      <c r="C2723" s="657">
        <v>250000</v>
      </c>
      <c r="D2723" s="655" t="s">
        <v>1306</v>
      </c>
      <c r="E2723" s="655">
        <v>0.5</v>
      </c>
      <c r="F2723" s="655" t="s">
        <v>1303</v>
      </c>
      <c r="H2723" s="10"/>
    </row>
    <row r="2724" spans="1:8" ht="15" x14ac:dyDescent="0.25">
      <c r="A2724" s="651">
        <v>48201430400</v>
      </c>
      <c r="B2724" s="652" t="s">
        <v>1412</v>
      </c>
      <c r="C2724" s="658">
        <v>250000</v>
      </c>
      <c r="D2724" s="652" t="s">
        <v>1306</v>
      </c>
      <c r="E2724" s="652">
        <v>4.3</v>
      </c>
      <c r="F2724" s="652" t="s">
        <v>1303</v>
      </c>
      <c r="H2724" s="10"/>
    </row>
    <row r="2725" spans="1:8" ht="15" x14ac:dyDescent="0.25">
      <c r="A2725" s="654">
        <v>48201430500</v>
      </c>
      <c r="B2725" s="655" t="s">
        <v>1412</v>
      </c>
      <c r="C2725" s="655">
        <v>106477</v>
      </c>
      <c r="D2725" s="655" t="s">
        <v>1306</v>
      </c>
      <c r="E2725" s="655">
        <v>8.6</v>
      </c>
      <c r="F2725" s="655" t="s">
        <v>1303</v>
      </c>
      <c r="H2725" s="10"/>
    </row>
    <row r="2726" spans="1:8" ht="15" x14ac:dyDescent="0.25">
      <c r="A2726" s="651">
        <v>48201430600</v>
      </c>
      <c r="B2726" s="652" t="s">
        <v>1412</v>
      </c>
      <c r="C2726" s="658">
        <v>250000</v>
      </c>
      <c r="D2726" s="652" t="s">
        <v>1306</v>
      </c>
      <c r="E2726" s="652">
        <v>2.6</v>
      </c>
      <c r="F2726" s="652" t="s">
        <v>1303</v>
      </c>
      <c r="H2726" s="10"/>
    </row>
    <row r="2727" spans="1:8" ht="15" x14ac:dyDescent="0.25">
      <c r="A2727" s="654">
        <v>48201430700</v>
      </c>
      <c r="B2727" s="655" t="s">
        <v>1412</v>
      </c>
      <c r="C2727" s="655">
        <v>72917</v>
      </c>
      <c r="D2727" s="655" t="s">
        <v>1302</v>
      </c>
      <c r="E2727" s="655">
        <v>11.3</v>
      </c>
      <c r="F2727" s="655" t="s">
        <v>1303</v>
      </c>
      <c r="H2727" s="10"/>
    </row>
    <row r="2728" spans="1:8" ht="15" x14ac:dyDescent="0.25">
      <c r="A2728" s="651">
        <v>48201430800</v>
      </c>
      <c r="B2728" s="652" t="s">
        <v>1412</v>
      </c>
      <c r="C2728" s="652">
        <v>120436</v>
      </c>
      <c r="D2728" s="652" t="s">
        <v>1306</v>
      </c>
      <c r="E2728" s="652">
        <v>4</v>
      </c>
      <c r="F2728" s="652" t="s">
        <v>1303</v>
      </c>
      <c r="H2728" s="10"/>
    </row>
    <row r="2729" spans="1:8" ht="15" x14ac:dyDescent="0.25">
      <c r="A2729" s="654">
        <v>48201430900</v>
      </c>
      <c r="B2729" s="655" t="s">
        <v>1412</v>
      </c>
      <c r="C2729" s="655">
        <v>90787</v>
      </c>
      <c r="D2729" s="655" t="s">
        <v>1306</v>
      </c>
      <c r="E2729" s="655">
        <v>7</v>
      </c>
      <c r="F2729" s="655" t="s">
        <v>1303</v>
      </c>
      <c r="H2729" s="10"/>
    </row>
    <row r="2730" spans="1:8" ht="15" x14ac:dyDescent="0.25">
      <c r="A2730" s="651">
        <v>48201431000</v>
      </c>
      <c r="B2730" s="652" t="s">
        <v>1412</v>
      </c>
      <c r="C2730" s="652">
        <v>88224</v>
      </c>
      <c r="D2730" s="652" t="s">
        <v>1306</v>
      </c>
      <c r="E2730" s="652">
        <v>3.5</v>
      </c>
      <c r="F2730" s="652" t="s">
        <v>1303</v>
      </c>
      <c r="H2730" s="10"/>
    </row>
    <row r="2731" spans="1:8" ht="15" x14ac:dyDescent="0.25">
      <c r="A2731" s="654">
        <v>48201431101</v>
      </c>
      <c r="B2731" s="655" t="s">
        <v>1412</v>
      </c>
      <c r="C2731" s="655">
        <v>52540</v>
      </c>
      <c r="D2731" s="655" t="s">
        <v>1310</v>
      </c>
      <c r="E2731" s="655">
        <v>14</v>
      </c>
      <c r="F2731" s="655" t="s">
        <v>1303</v>
      </c>
      <c r="H2731" s="10"/>
    </row>
    <row r="2732" spans="1:8" ht="15" x14ac:dyDescent="0.25">
      <c r="A2732" s="651">
        <v>48201431102</v>
      </c>
      <c r="B2732" s="652" t="s">
        <v>1412</v>
      </c>
      <c r="C2732" s="652">
        <v>42874</v>
      </c>
      <c r="D2732" s="652" t="s">
        <v>1310</v>
      </c>
      <c r="E2732" s="652">
        <v>33.700000000000003</v>
      </c>
      <c r="F2732" s="652" t="s">
        <v>1307</v>
      </c>
      <c r="H2732" s="10"/>
    </row>
    <row r="2733" spans="1:8" ht="15" x14ac:dyDescent="0.25">
      <c r="A2733" s="654">
        <v>48201431201</v>
      </c>
      <c r="B2733" s="655" t="s">
        <v>1412</v>
      </c>
      <c r="C2733" s="655">
        <v>42953</v>
      </c>
      <c r="D2733" s="655" t="s">
        <v>1310</v>
      </c>
      <c r="E2733" s="655">
        <v>19.899999999999999</v>
      </c>
      <c r="F2733" s="655" t="s">
        <v>1303</v>
      </c>
      <c r="H2733" s="10"/>
    </row>
    <row r="2734" spans="1:8" ht="15" x14ac:dyDescent="0.25">
      <c r="A2734" s="651">
        <v>48201431202</v>
      </c>
      <c r="B2734" s="652" t="s">
        <v>1412</v>
      </c>
      <c r="C2734" s="652">
        <v>57129</v>
      </c>
      <c r="D2734" s="652" t="s">
        <v>1310</v>
      </c>
      <c r="E2734" s="652">
        <v>21</v>
      </c>
      <c r="F2734" s="652" t="s">
        <v>1307</v>
      </c>
      <c r="H2734" s="10"/>
    </row>
    <row r="2735" spans="1:8" ht="15" x14ac:dyDescent="0.25">
      <c r="A2735" s="654">
        <v>48201431301</v>
      </c>
      <c r="B2735" s="655" t="s">
        <v>1412</v>
      </c>
      <c r="C2735" s="655">
        <v>53769</v>
      </c>
      <c r="D2735" s="655" t="s">
        <v>1310</v>
      </c>
      <c r="E2735" s="655">
        <v>8.1</v>
      </c>
      <c r="F2735" s="655" t="s">
        <v>1303</v>
      </c>
      <c r="H2735" s="10"/>
    </row>
    <row r="2736" spans="1:8" ht="15" x14ac:dyDescent="0.25">
      <c r="A2736" s="651">
        <v>48201431302</v>
      </c>
      <c r="B2736" s="652" t="s">
        <v>1412</v>
      </c>
      <c r="C2736" s="652">
        <v>105495</v>
      </c>
      <c r="D2736" s="652" t="s">
        <v>1306</v>
      </c>
      <c r="E2736" s="652">
        <v>1.3</v>
      </c>
      <c r="F2736" s="652" t="s">
        <v>1303</v>
      </c>
      <c r="H2736" s="10"/>
    </row>
    <row r="2737" spans="1:8" ht="15" x14ac:dyDescent="0.25">
      <c r="A2737" s="654">
        <v>48201431401</v>
      </c>
      <c r="B2737" s="655" t="s">
        <v>1412</v>
      </c>
      <c r="C2737" s="655">
        <v>61573</v>
      </c>
      <c r="D2737" s="655" t="s">
        <v>1302</v>
      </c>
      <c r="E2737" s="655">
        <v>15.9</v>
      </c>
      <c r="F2737" s="655" t="s">
        <v>1303</v>
      </c>
      <c r="H2737" s="10"/>
    </row>
    <row r="2738" spans="1:8" ht="15" x14ac:dyDescent="0.25">
      <c r="A2738" s="651">
        <v>48201431402</v>
      </c>
      <c r="B2738" s="652" t="s">
        <v>1412</v>
      </c>
      <c r="C2738" s="652">
        <v>86133</v>
      </c>
      <c r="D2738" s="652" t="s">
        <v>1306</v>
      </c>
      <c r="E2738" s="652">
        <v>8</v>
      </c>
      <c r="F2738" s="652" t="s">
        <v>1303</v>
      </c>
      <c r="H2738" s="10"/>
    </row>
    <row r="2739" spans="1:8" ht="15" x14ac:dyDescent="0.25">
      <c r="A2739" s="654">
        <v>48201431501</v>
      </c>
      <c r="B2739" s="655" t="s">
        <v>1412</v>
      </c>
      <c r="C2739" s="655">
        <v>70599</v>
      </c>
      <c r="D2739" s="655" t="s">
        <v>1302</v>
      </c>
      <c r="E2739" s="655">
        <v>3.1</v>
      </c>
      <c r="F2739" s="655" t="s">
        <v>1303</v>
      </c>
      <c r="H2739" s="10"/>
    </row>
    <row r="2740" spans="1:8" ht="15" x14ac:dyDescent="0.25">
      <c r="A2740" s="651">
        <v>48201431502</v>
      </c>
      <c r="B2740" s="652" t="s">
        <v>1412</v>
      </c>
      <c r="C2740" s="652">
        <v>141083</v>
      </c>
      <c r="D2740" s="652" t="s">
        <v>1306</v>
      </c>
      <c r="E2740" s="652">
        <v>6.4</v>
      </c>
      <c r="F2740" s="652" t="s">
        <v>1303</v>
      </c>
      <c r="H2740" s="10"/>
    </row>
    <row r="2741" spans="1:8" ht="15" x14ac:dyDescent="0.25">
      <c r="A2741" s="654">
        <v>48201431600</v>
      </c>
      <c r="B2741" s="655" t="s">
        <v>1412</v>
      </c>
      <c r="C2741" s="655">
        <v>126429</v>
      </c>
      <c r="D2741" s="655" t="s">
        <v>1306</v>
      </c>
      <c r="E2741" s="655">
        <v>1.7</v>
      </c>
      <c r="F2741" s="655" t="s">
        <v>1303</v>
      </c>
      <c r="H2741" s="10"/>
    </row>
    <row r="2742" spans="1:8" ht="15" x14ac:dyDescent="0.25">
      <c r="A2742" s="651">
        <v>48201431700</v>
      </c>
      <c r="B2742" s="652" t="s">
        <v>1412</v>
      </c>
      <c r="C2742" s="652">
        <v>188571</v>
      </c>
      <c r="D2742" s="652" t="s">
        <v>1306</v>
      </c>
      <c r="E2742" s="652">
        <v>7.5</v>
      </c>
      <c r="F2742" s="652" t="s">
        <v>1303</v>
      </c>
      <c r="H2742" s="10"/>
    </row>
    <row r="2743" spans="1:8" ht="15" x14ac:dyDescent="0.25">
      <c r="A2743" s="654">
        <v>48201431801</v>
      </c>
      <c r="B2743" s="655" t="s">
        <v>1412</v>
      </c>
      <c r="C2743" s="655">
        <v>106250</v>
      </c>
      <c r="D2743" s="655" t="s">
        <v>1306</v>
      </c>
      <c r="E2743" s="655">
        <v>0.9</v>
      </c>
      <c r="F2743" s="655" t="s">
        <v>1303</v>
      </c>
      <c r="H2743" s="10"/>
    </row>
    <row r="2744" spans="1:8" ht="15" x14ac:dyDescent="0.25">
      <c r="A2744" s="651">
        <v>48201431802</v>
      </c>
      <c r="B2744" s="652" t="s">
        <v>1412</v>
      </c>
      <c r="C2744" s="652">
        <v>107138</v>
      </c>
      <c r="D2744" s="652" t="s">
        <v>1306</v>
      </c>
      <c r="E2744" s="652">
        <v>7.8</v>
      </c>
      <c r="F2744" s="652" t="s">
        <v>1303</v>
      </c>
      <c r="H2744" s="10"/>
    </row>
    <row r="2745" spans="1:8" ht="15" x14ac:dyDescent="0.25">
      <c r="A2745" s="654">
        <v>48201431900</v>
      </c>
      <c r="B2745" s="655" t="s">
        <v>1412</v>
      </c>
      <c r="C2745" s="655">
        <v>88897</v>
      </c>
      <c r="D2745" s="655" t="s">
        <v>1306</v>
      </c>
      <c r="E2745" s="655">
        <v>7</v>
      </c>
      <c r="F2745" s="655" t="s">
        <v>1303</v>
      </c>
      <c r="H2745" s="10"/>
    </row>
    <row r="2746" spans="1:8" ht="15" x14ac:dyDescent="0.25">
      <c r="A2746" s="651">
        <v>48201432001</v>
      </c>
      <c r="B2746" s="652" t="s">
        <v>1412</v>
      </c>
      <c r="C2746" s="652">
        <v>55807</v>
      </c>
      <c r="D2746" s="652" t="s">
        <v>1310</v>
      </c>
      <c r="E2746" s="652">
        <v>13.3</v>
      </c>
      <c r="F2746" s="652" t="s">
        <v>1303</v>
      </c>
      <c r="H2746" s="10"/>
    </row>
    <row r="2747" spans="1:8" ht="15" x14ac:dyDescent="0.25">
      <c r="A2747" s="654">
        <v>48201432002</v>
      </c>
      <c r="B2747" s="655" t="s">
        <v>1412</v>
      </c>
      <c r="C2747" s="655">
        <v>34884</v>
      </c>
      <c r="D2747" s="655" t="s">
        <v>1309</v>
      </c>
      <c r="E2747" s="655">
        <v>22.9</v>
      </c>
      <c r="F2747" s="655" t="s">
        <v>1307</v>
      </c>
      <c r="H2747" s="10"/>
    </row>
    <row r="2748" spans="1:8" ht="15" x14ac:dyDescent="0.25">
      <c r="A2748" s="651">
        <v>48201432100</v>
      </c>
      <c r="B2748" s="652" t="s">
        <v>1412</v>
      </c>
      <c r="C2748" s="652">
        <v>40625</v>
      </c>
      <c r="D2748" s="652" t="s">
        <v>1309</v>
      </c>
      <c r="E2748" s="652">
        <v>17.8</v>
      </c>
      <c r="F2748" s="652" t="s">
        <v>1303</v>
      </c>
      <c r="H2748" s="10"/>
    </row>
    <row r="2749" spans="1:8" ht="15" x14ac:dyDescent="0.25">
      <c r="A2749" s="654">
        <v>48201432200</v>
      </c>
      <c r="B2749" s="655" t="s">
        <v>1412</v>
      </c>
      <c r="C2749" s="655">
        <v>53337</v>
      </c>
      <c r="D2749" s="655" t="s">
        <v>1310</v>
      </c>
      <c r="E2749" s="655">
        <v>9.8000000000000007</v>
      </c>
      <c r="F2749" s="655" t="s">
        <v>1303</v>
      </c>
      <c r="H2749" s="10"/>
    </row>
    <row r="2750" spans="1:8" ht="15" x14ac:dyDescent="0.25">
      <c r="A2750" s="651">
        <v>48201432300</v>
      </c>
      <c r="B2750" s="652" t="s">
        <v>1412</v>
      </c>
      <c r="C2750" s="652">
        <v>38804</v>
      </c>
      <c r="D2750" s="652" t="s">
        <v>1309</v>
      </c>
      <c r="E2750" s="652">
        <v>25.9</v>
      </c>
      <c r="F2750" s="652" t="s">
        <v>1307</v>
      </c>
      <c r="H2750" s="10"/>
    </row>
    <row r="2751" spans="1:8" ht="15" x14ac:dyDescent="0.25">
      <c r="A2751" s="654">
        <v>48201432400</v>
      </c>
      <c r="B2751" s="655" t="s">
        <v>1412</v>
      </c>
      <c r="C2751" s="655">
        <v>37718</v>
      </c>
      <c r="D2751" s="655" t="s">
        <v>1309</v>
      </c>
      <c r="E2751" s="655">
        <v>25.4</v>
      </c>
      <c r="F2751" s="655" t="s">
        <v>1307</v>
      </c>
      <c r="H2751" s="10"/>
    </row>
    <row r="2752" spans="1:8" ht="15" x14ac:dyDescent="0.25">
      <c r="A2752" s="651">
        <v>48201432500</v>
      </c>
      <c r="B2752" s="652" t="s">
        <v>1412</v>
      </c>
      <c r="C2752" s="652">
        <v>28813</v>
      </c>
      <c r="D2752" s="652" t="s">
        <v>1309</v>
      </c>
      <c r="E2752" s="652">
        <v>40.1</v>
      </c>
      <c r="F2752" s="652" t="s">
        <v>1307</v>
      </c>
      <c r="H2752" s="10"/>
    </row>
    <row r="2753" spans="1:8" ht="15" x14ac:dyDescent="0.25">
      <c r="A2753" s="654">
        <v>48201432600</v>
      </c>
      <c r="B2753" s="655" t="s">
        <v>1412</v>
      </c>
      <c r="C2753" s="655">
        <v>46355</v>
      </c>
      <c r="D2753" s="655" t="s">
        <v>1310</v>
      </c>
      <c r="E2753" s="655">
        <v>15</v>
      </c>
      <c r="F2753" s="655" t="s">
        <v>1303</v>
      </c>
      <c r="H2753" s="10"/>
    </row>
    <row r="2754" spans="1:8" ht="15" x14ac:dyDescent="0.25">
      <c r="A2754" s="651">
        <v>48201432701</v>
      </c>
      <c r="B2754" s="652" t="s">
        <v>1412</v>
      </c>
      <c r="C2754" s="652">
        <v>21449</v>
      </c>
      <c r="D2754" s="652" t="s">
        <v>1309</v>
      </c>
      <c r="E2754" s="652">
        <v>60.8</v>
      </c>
      <c r="F2754" s="652" t="s">
        <v>1307</v>
      </c>
      <c r="H2754" s="10"/>
    </row>
    <row r="2755" spans="1:8" ht="15" x14ac:dyDescent="0.25">
      <c r="A2755" s="654">
        <v>48201432702</v>
      </c>
      <c r="B2755" s="655" t="s">
        <v>1412</v>
      </c>
      <c r="C2755" s="655">
        <v>63478</v>
      </c>
      <c r="D2755" s="655" t="s">
        <v>1302</v>
      </c>
      <c r="E2755" s="655">
        <v>12.2</v>
      </c>
      <c r="F2755" s="655" t="s">
        <v>1303</v>
      </c>
      <c r="H2755" s="10"/>
    </row>
    <row r="2756" spans="1:8" ht="15" x14ac:dyDescent="0.25">
      <c r="A2756" s="651">
        <v>48201432801</v>
      </c>
      <c r="B2756" s="652" t="s">
        <v>1412</v>
      </c>
      <c r="C2756" s="652">
        <v>36309</v>
      </c>
      <c r="D2756" s="652" t="s">
        <v>1309</v>
      </c>
      <c r="E2756" s="652">
        <v>36.5</v>
      </c>
      <c r="F2756" s="652" t="s">
        <v>1307</v>
      </c>
      <c r="H2756" s="10"/>
    </row>
    <row r="2757" spans="1:8" ht="15" x14ac:dyDescent="0.25">
      <c r="A2757" s="654">
        <v>48201432802</v>
      </c>
      <c r="B2757" s="655" t="s">
        <v>1412</v>
      </c>
      <c r="C2757" s="655">
        <v>23623</v>
      </c>
      <c r="D2757" s="655" t="s">
        <v>1309</v>
      </c>
      <c r="E2757" s="655">
        <v>41</v>
      </c>
      <c r="F2757" s="655" t="s">
        <v>1307</v>
      </c>
      <c r="H2757" s="10"/>
    </row>
    <row r="2758" spans="1:8" ht="15" x14ac:dyDescent="0.25">
      <c r="A2758" s="651">
        <v>48201432901</v>
      </c>
      <c r="B2758" s="652" t="s">
        <v>1412</v>
      </c>
      <c r="C2758" s="652">
        <v>30764</v>
      </c>
      <c r="D2758" s="652" t="s">
        <v>1309</v>
      </c>
      <c r="E2758" s="652">
        <v>35.9</v>
      </c>
      <c r="F2758" s="652" t="s">
        <v>1307</v>
      </c>
      <c r="H2758" s="10"/>
    </row>
    <row r="2759" spans="1:8" ht="15" x14ac:dyDescent="0.25">
      <c r="A2759" s="654">
        <v>48201432902</v>
      </c>
      <c r="B2759" s="655" t="s">
        <v>1412</v>
      </c>
      <c r="C2759" s="655">
        <v>34121</v>
      </c>
      <c r="D2759" s="655" t="s">
        <v>1309</v>
      </c>
      <c r="E2759" s="655">
        <v>27.8</v>
      </c>
      <c r="F2759" s="655" t="s">
        <v>1307</v>
      </c>
      <c r="H2759" s="10"/>
    </row>
    <row r="2760" spans="1:8" ht="15" x14ac:dyDescent="0.25">
      <c r="A2760" s="651">
        <v>48201433001</v>
      </c>
      <c r="B2760" s="652" t="s">
        <v>1412</v>
      </c>
      <c r="C2760" s="652">
        <v>23709</v>
      </c>
      <c r="D2760" s="652" t="s">
        <v>1309</v>
      </c>
      <c r="E2760" s="652">
        <v>36.799999999999997</v>
      </c>
      <c r="F2760" s="652" t="s">
        <v>1307</v>
      </c>
      <c r="H2760" s="10"/>
    </row>
    <row r="2761" spans="1:8" ht="15" x14ac:dyDescent="0.25">
      <c r="A2761" s="654">
        <v>48201433002</v>
      </c>
      <c r="B2761" s="655" t="s">
        <v>1412</v>
      </c>
      <c r="C2761" s="655">
        <v>30257</v>
      </c>
      <c r="D2761" s="655" t="s">
        <v>1309</v>
      </c>
      <c r="E2761" s="655">
        <v>28.3</v>
      </c>
      <c r="F2761" s="655" t="s">
        <v>1307</v>
      </c>
      <c r="H2761" s="10"/>
    </row>
    <row r="2762" spans="1:8" ht="15" x14ac:dyDescent="0.25">
      <c r="A2762" s="651">
        <v>48201433003</v>
      </c>
      <c r="B2762" s="652" t="s">
        <v>1412</v>
      </c>
      <c r="C2762" s="652">
        <v>22432</v>
      </c>
      <c r="D2762" s="652" t="s">
        <v>1309</v>
      </c>
      <c r="E2762" s="652">
        <v>44.8</v>
      </c>
      <c r="F2762" s="652" t="s">
        <v>1307</v>
      </c>
      <c r="H2762" s="10"/>
    </row>
    <row r="2763" spans="1:8" ht="15" x14ac:dyDescent="0.25">
      <c r="A2763" s="654">
        <v>48201433100</v>
      </c>
      <c r="B2763" s="655" t="s">
        <v>1412</v>
      </c>
      <c r="C2763" s="655">
        <v>31766</v>
      </c>
      <c r="D2763" s="655" t="s">
        <v>1309</v>
      </c>
      <c r="E2763" s="655">
        <v>31.8</v>
      </c>
      <c r="F2763" s="655" t="s">
        <v>1307</v>
      </c>
      <c r="H2763" s="10"/>
    </row>
    <row r="2764" spans="1:8" ht="15" x14ac:dyDescent="0.25">
      <c r="A2764" s="651">
        <v>48201433201</v>
      </c>
      <c r="B2764" s="652" t="s">
        <v>1412</v>
      </c>
      <c r="C2764" s="652">
        <v>34299</v>
      </c>
      <c r="D2764" s="652" t="s">
        <v>1309</v>
      </c>
      <c r="E2764" s="652">
        <v>28.3</v>
      </c>
      <c r="F2764" s="652" t="s">
        <v>1307</v>
      </c>
      <c r="H2764" s="10"/>
    </row>
    <row r="2765" spans="1:8" ht="15" x14ac:dyDescent="0.25">
      <c r="A2765" s="654">
        <v>48201433202</v>
      </c>
      <c r="B2765" s="655" t="s">
        <v>1412</v>
      </c>
      <c r="C2765" s="655">
        <v>46921</v>
      </c>
      <c r="D2765" s="655" t="s">
        <v>1310</v>
      </c>
      <c r="E2765" s="655">
        <v>22.9</v>
      </c>
      <c r="F2765" s="655" t="s">
        <v>1307</v>
      </c>
      <c r="H2765" s="10"/>
    </row>
    <row r="2766" spans="1:8" ht="15" x14ac:dyDescent="0.25">
      <c r="A2766" s="651">
        <v>48201433300</v>
      </c>
      <c r="B2766" s="652" t="s">
        <v>1412</v>
      </c>
      <c r="C2766" s="652">
        <v>58864</v>
      </c>
      <c r="D2766" s="652" t="s">
        <v>1302</v>
      </c>
      <c r="E2766" s="652">
        <v>18.100000000000001</v>
      </c>
      <c r="F2766" s="652" t="s">
        <v>1303</v>
      </c>
      <c r="H2766" s="10"/>
    </row>
    <row r="2767" spans="1:8" ht="15" x14ac:dyDescent="0.25">
      <c r="A2767" s="654">
        <v>48201433400</v>
      </c>
      <c r="B2767" s="655" t="s">
        <v>1412</v>
      </c>
      <c r="C2767" s="655">
        <v>32083</v>
      </c>
      <c r="D2767" s="655" t="s">
        <v>1309</v>
      </c>
      <c r="E2767" s="655">
        <v>32.9</v>
      </c>
      <c r="F2767" s="655" t="s">
        <v>1307</v>
      </c>
      <c r="H2767" s="10"/>
    </row>
    <row r="2768" spans="1:8" ht="15" x14ac:dyDescent="0.25">
      <c r="A2768" s="651">
        <v>48201433501</v>
      </c>
      <c r="B2768" s="652" t="s">
        <v>1412</v>
      </c>
      <c r="C2768" s="652">
        <v>27625</v>
      </c>
      <c r="D2768" s="652" t="s">
        <v>1309</v>
      </c>
      <c r="E2768" s="652">
        <v>41.8</v>
      </c>
      <c r="F2768" s="652" t="s">
        <v>1307</v>
      </c>
      <c r="H2768" s="10"/>
    </row>
    <row r="2769" spans="1:8" ht="15" x14ac:dyDescent="0.25">
      <c r="A2769" s="654">
        <v>48201433502</v>
      </c>
      <c r="B2769" s="655" t="s">
        <v>1412</v>
      </c>
      <c r="C2769" s="655">
        <v>24226</v>
      </c>
      <c r="D2769" s="655" t="s">
        <v>1309</v>
      </c>
      <c r="E2769" s="655">
        <v>48.6</v>
      </c>
      <c r="F2769" s="655" t="s">
        <v>1307</v>
      </c>
      <c r="H2769" s="10"/>
    </row>
    <row r="2770" spans="1:8" ht="15" x14ac:dyDescent="0.25">
      <c r="A2770" s="651">
        <v>48201433600</v>
      </c>
      <c r="B2770" s="652" t="s">
        <v>1412</v>
      </c>
      <c r="C2770" s="652">
        <v>34572</v>
      </c>
      <c r="D2770" s="652" t="s">
        <v>1309</v>
      </c>
      <c r="E2770" s="652">
        <v>29.7</v>
      </c>
      <c r="F2770" s="652" t="s">
        <v>1307</v>
      </c>
      <c r="H2770" s="10"/>
    </row>
    <row r="2771" spans="1:8" ht="15" x14ac:dyDescent="0.25">
      <c r="A2771" s="654">
        <v>48201440100</v>
      </c>
      <c r="B2771" s="655" t="s">
        <v>1412</v>
      </c>
      <c r="C2771" s="655">
        <v>54663</v>
      </c>
      <c r="D2771" s="655" t="s">
        <v>1310</v>
      </c>
      <c r="E2771" s="655">
        <v>19.2</v>
      </c>
      <c r="F2771" s="655" t="s">
        <v>1303</v>
      </c>
      <c r="H2771" s="10"/>
    </row>
    <row r="2772" spans="1:8" ht="15" x14ac:dyDescent="0.25">
      <c r="A2772" s="651">
        <v>48201450100</v>
      </c>
      <c r="B2772" s="652" t="s">
        <v>1412</v>
      </c>
      <c r="C2772" s="652">
        <v>125125</v>
      </c>
      <c r="D2772" s="652" t="s">
        <v>1306</v>
      </c>
      <c r="E2772" s="652">
        <v>5.9</v>
      </c>
      <c r="F2772" s="652" t="s">
        <v>1303</v>
      </c>
      <c r="H2772" s="10"/>
    </row>
    <row r="2773" spans="1:8" ht="15" x14ac:dyDescent="0.25">
      <c r="A2773" s="654">
        <v>48201450200</v>
      </c>
      <c r="B2773" s="655" t="s">
        <v>1412</v>
      </c>
      <c r="C2773" s="655">
        <v>138500</v>
      </c>
      <c r="D2773" s="655" t="s">
        <v>1306</v>
      </c>
      <c r="E2773" s="655">
        <v>1.3</v>
      </c>
      <c r="F2773" s="655" t="s">
        <v>1303</v>
      </c>
      <c r="H2773" s="10"/>
    </row>
    <row r="2774" spans="1:8" ht="15" x14ac:dyDescent="0.25">
      <c r="A2774" s="651">
        <v>48201450300</v>
      </c>
      <c r="B2774" s="652" t="s">
        <v>1412</v>
      </c>
      <c r="C2774" s="652">
        <v>75482</v>
      </c>
      <c r="D2774" s="652" t="s">
        <v>1302</v>
      </c>
      <c r="E2774" s="652">
        <v>21.8</v>
      </c>
      <c r="F2774" s="652" t="s">
        <v>1307</v>
      </c>
      <c r="H2774" s="10"/>
    </row>
    <row r="2775" spans="1:8" ht="15" x14ac:dyDescent="0.25">
      <c r="A2775" s="654">
        <v>48201450400</v>
      </c>
      <c r="B2775" s="655" t="s">
        <v>1412</v>
      </c>
      <c r="C2775" s="655">
        <v>64635</v>
      </c>
      <c r="D2775" s="655" t="s">
        <v>1302</v>
      </c>
      <c r="E2775" s="655">
        <v>25.8</v>
      </c>
      <c r="F2775" s="655" t="s">
        <v>1307</v>
      </c>
      <c r="H2775" s="10"/>
    </row>
    <row r="2776" spans="1:8" ht="15" x14ac:dyDescent="0.25">
      <c r="A2776" s="651">
        <v>48201450500</v>
      </c>
      <c r="B2776" s="652" t="s">
        <v>1412</v>
      </c>
      <c r="C2776" s="652">
        <v>164773</v>
      </c>
      <c r="D2776" s="652" t="s">
        <v>1306</v>
      </c>
      <c r="E2776" s="652">
        <v>2</v>
      </c>
      <c r="F2776" s="652" t="s">
        <v>1303</v>
      </c>
      <c r="H2776" s="10"/>
    </row>
    <row r="2777" spans="1:8" ht="15" x14ac:dyDescent="0.25">
      <c r="A2777" s="654">
        <v>48201450600</v>
      </c>
      <c r="B2777" s="655" t="s">
        <v>1412</v>
      </c>
      <c r="C2777" s="655">
        <v>118906</v>
      </c>
      <c r="D2777" s="655" t="s">
        <v>1306</v>
      </c>
      <c r="E2777" s="655">
        <v>5.4</v>
      </c>
      <c r="F2777" s="655" t="s">
        <v>1303</v>
      </c>
      <c r="H2777" s="10"/>
    </row>
    <row r="2778" spans="1:8" ht="15" x14ac:dyDescent="0.25">
      <c r="A2778" s="651">
        <v>48201450700</v>
      </c>
      <c r="B2778" s="652" t="s">
        <v>1412</v>
      </c>
      <c r="C2778" s="652">
        <v>205391</v>
      </c>
      <c r="D2778" s="652" t="s">
        <v>1306</v>
      </c>
      <c r="E2778" s="652">
        <v>2.5</v>
      </c>
      <c r="F2778" s="652" t="s">
        <v>1303</v>
      </c>
      <c r="H2778" s="10"/>
    </row>
    <row r="2779" spans="1:8" ht="15" x14ac:dyDescent="0.25">
      <c r="A2779" s="654">
        <v>48201450801</v>
      </c>
      <c r="B2779" s="655" t="s">
        <v>1412</v>
      </c>
      <c r="C2779" s="655">
        <v>58939</v>
      </c>
      <c r="D2779" s="655" t="s">
        <v>1302</v>
      </c>
      <c r="E2779" s="655">
        <v>10.6</v>
      </c>
      <c r="F2779" s="655" t="s">
        <v>1303</v>
      </c>
      <c r="H2779" s="10"/>
    </row>
    <row r="2780" spans="1:8" ht="15" x14ac:dyDescent="0.25">
      <c r="A2780" s="651">
        <v>48201450802</v>
      </c>
      <c r="B2780" s="652" t="s">
        <v>1412</v>
      </c>
      <c r="C2780" s="652">
        <v>51531</v>
      </c>
      <c r="D2780" s="652" t="s">
        <v>1310</v>
      </c>
      <c r="E2780" s="652">
        <v>22.6</v>
      </c>
      <c r="F2780" s="652" t="s">
        <v>1307</v>
      </c>
      <c r="H2780" s="10"/>
    </row>
    <row r="2781" spans="1:8" ht="15" x14ac:dyDescent="0.25">
      <c r="A2781" s="654">
        <v>48201450900</v>
      </c>
      <c r="B2781" s="655" t="s">
        <v>1412</v>
      </c>
      <c r="C2781" s="655">
        <v>90976</v>
      </c>
      <c r="D2781" s="655" t="s">
        <v>1306</v>
      </c>
      <c r="E2781" s="655">
        <v>10.5</v>
      </c>
      <c r="F2781" s="655" t="s">
        <v>1303</v>
      </c>
      <c r="H2781" s="10"/>
    </row>
    <row r="2782" spans="1:8" ht="15" x14ac:dyDescent="0.25">
      <c r="A2782" s="651">
        <v>48201451001</v>
      </c>
      <c r="B2782" s="652" t="s">
        <v>1412</v>
      </c>
      <c r="C2782" s="652">
        <v>36047</v>
      </c>
      <c r="D2782" s="652" t="s">
        <v>1309</v>
      </c>
      <c r="E2782" s="652">
        <v>29.7</v>
      </c>
      <c r="F2782" s="652" t="s">
        <v>1307</v>
      </c>
      <c r="H2782" s="10"/>
    </row>
    <row r="2783" spans="1:8" ht="15" x14ac:dyDescent="0.25">
      <c r="A2783" s="654">
        <v>48201451002</v>
      </c>
      <c r="B2783" s="655" t="s">
        <v>1412</v>
      </c>
      <c r="C2783" s="655">
        <v>46067</v>
      </c>
      <c r="D2783" s="655" t="s">
        <v>1310</v>
      </c>
      <c r="E2783" s="655">
        <v>25.7</v>
      </c>
      <c r="F2783" s="655" t="s">
        <v>1307</v>
      </c>
      <c r="H2783" s="10"/>
    </row>
    <row r="2784" spans="1:8" ht="15" x14ac:dyDescent="0.25">
      <c r="A2784" s="651">
        <v>48201451100</v>
      </c>
      <c r="B2784" s="652" t="s">
        <v>1412</v>
      </c>
      <c r="C2784" s="652">
        <v>83102</v>
      </c>
      <c r="D2784" s="652" t="s">
        <v>1302</v>
      </c>
      <c r="E2784" s="652">
        <v>21.4</v>
      </c>
      <c r="F2784" s="652" t="s">
        <v>1307</v>
      </c>
      <c r="H2784" s="10"/>
    </row>
    <row r="2785" spans="1:8" ht="15" x14ac:dyDescent="0.25">
      <c r="A2785" s="654">
        <v>48201451200</v>
      </c>
      <c r="B2785" s="655" t="s">
        <v>1412</v>
      </c>
      <c r="C2785" s="655">
        <v>139489</v>
      </c>
      <c r="D2785" s="655" t="s">
        <v>1306</v>
      </c>
      <c r="E2785" s="655">
        <v>0.4</v>
      </c>
      <c r="F2785" s="655" t="s">
        <v>1303</v>
      </c>
      <c r="H2785" s="10"/>
    </row>
    <row r="2786" spans="1:8" ht="15" x14ac:dyDescent="0.25">
      <c r="A2786" s="651">
        <v>48201451300</v>
      </c>
      <c r="B2786" s="652" t="s">
        <v>1412</v>
      </c>
      <c r="C2786" s="652">
        <v>86540</v>
      </c>
      <c r="D2786" s="652" t="s">
        <v>1306</v>
      </c>
      <c r="E2786" s="652">
        <v>5.8</v>
      </c>
      <c r="F2786" s="652" t="s">
        <v>1303</v>
      </c>
      <c r="H2786" s="10"/>
    </row>
    <row r="2787" spans="1:8" ht="15" x14ac:dyDescent="0.25">
      <c r="A2787" s="654">
        <v>48201451401</v>
      </c>
      <c r="B2787" s="655" t="s">
        <v>1412</v>
      </c>
      <c r="C2787" s="655">
        <v>44471</v>
      </c>
      <c r="D2787" s="655" t="s">
        <v>1310</v>
      </c>
      <c r="E2787" s="655">
        <v>14.1</v>
      </c>
      <c r="F2787" s="655" t="s">
        <v>1303</v>
      </c>
      <c r="H2787" s="10"/>
    </row>
    <row r="2788" spans="1:8" ht="15" x14ac:dyDescent="0.25">
      <c r="A2788" s="651">
        <v>48201451402</v>
      </c>
      <c r="B2788" s="652" t="s">
        <v>1412</v>
      </c>
      <c r="C2788" s="652">
        <v>52876</v>
      </c>
      <c r="D2788" s="652" t="s">
        <v>1310</v>
      </c>
      <c r="E2788" s="652">
        <v>8.4</v>
      </c>
      <c r="F2788" s="652" t="s">
        <v>1303</v>
      </c>
      <c r="H2788" s="10"/>
    </row>
    <row r="2789" spans="1:8" ht="15" x14ac:dyDescent="0.25">
      <c r="A2789" s="654">
        <v>48201451403</v>
      </c>
      <c r="B2789" s="655" t="s">
        <v>1412</v>
      </c>
      <c r="C2789" s="655">
        <v>56769</v>
      </c>
      <c r="D2789" s="655" t="s">
        <v>1310</v>
      </c>
      <c r="E2789" s="655">
        <v>10.3</v>
      </c>
      <c r="F2789" s="655" t="s">
        <v>1303</v>
      </c>
      <c r="H2789" s="10"/>
    </row>
    <row r="2790" spans="1:8" ht="15" x14ac:dyDescent="0.25">
      <c r="A2790" s="651">
        <v>48201451500</v>
      </c>
      <c r="B2790" s="652" t="s">
        <v>1412</v>
      </c>
      <c r="C2790" s="652">
        <v>65808</v>
      </c>
      <c r="D2790" s="652" t="s">
        <v>1302</v>
      </c>
      <c r="E2790" s="652">
        <v>12.5</v>
      </c>
      <c r="F2790" s="652" t="s">
        <v>1303</v>
      </c>
      <c r="H2790" s="10"/>
    </row>
    <row r="2791" spans="1:8" ht="15" x14ac:dyDescent="0.25">
      <c r="A2791" s="654">
        <v>48201451601</v>
      </c>
      <c r="B2791" s="655" t="s">
        <v>1412</v>
      </c>
      <c r="C2791" s="655">
        <v>87197</v>
      </c>
      <c r="D2791" s="655" t="s">
        <v>1306</v>
      </c>
      <c r="E2791" s="655">
        <v>7.3</v>
      </c>
      <c r="F2791" s="655" t="s">
        <v>1303</v>
      </c>
      <c r="H2791" s="10"/>
    </row>
    <row r="2792" spans="1:8" ht="15" x14ac:dyDescent="0.25">
      <c r="A2792" s="651">
        <v>48201451602</v>
      </c>
      <c r="B2792" s="652" t="s">
        <v>1412</v>
      </c>
      <c r="C2792" s="652">
        <v>95274</v>
      </c>
      <c r="D2792" s="652" t="s">
        <v>1306</v>
      </c>
      <c r="E2792" s="652">
        <v>5.3</v>
      </c>
      <c r="F2792" s="652" t="s">
        <v>1303</v>
      </c>
      <c r="H2792" s="10"/>
    </row>
    <row r="2793" spans="1:8" ht="15" x14ac:dyDescent="0.25">
      <c r="A2793" s="654">
        <v>48201451700</v>
      </c>
      <c r="B2793" s="655" t="s">
        <v>1412</v>
      </c>
      <c r="C2793" s="655">
        <v>55965</v>
      </c>
      <c r="D2793" s="655" t="s">
        <v>1310</v>
      </c>
      <c r="E2793" s="655">
        <v>18.899999999999999</v>
      </c>
      <c r="F2793" s="655" t="s">
        <v>1303</v>
      </c>
      <c r="H2793" s="10"/>
    </row>
    <row r="2794" spans="1:8" ht="15" x14ac:dyDescent="0.25">
      <c r="A2794" s="651">
        <v>48201451800</v>
      </c>
      <c r="B2794" s="652" t="s">
        <v>1412</v>
      </c>
      <c r="C2794" s="652">
        <v>58089</v>
      </c>
      <c r="D2794" s="652" t="s">
        <v>1310</v>
      </c>
      <c r="E2794" s="652">
        <v>14.3</v>
      </c>
      <c r="F2794" s="652" t="s">
        <v>1303</v>
      </c>
      <c r="H2794" s="10"/>
    </row>
    <row r="2795" spans="1:8" ht="15" x14ac:dyDescent="0.25">
      <c r="A2795" s="654">
        <v>48201451901</v>
      </c>
      <c r="B2795" s="655" t="s">
        <v>1412</v>
      </c>
      <c r="C2795" s="655">
        <v>36774</v>
      </c>
      <c r="D2795" s="655" t="s">
        <v>1309</v>
      </c>
      <c r="E2795" s="655">
        <v>15.1</v>
      </c>
      <c r="F2795" s="655" t="s">
        <v>1303</v>
      </c>
      <c r="H2795" s="10"/>
    </row>
    <row r="2796" spans="1:8" ht="15" x14ac:dyDescent="0.25">
      <c r="A2796" s="651">
        <v>48201451902</v>
      </c>
      <c r="B2796" s="652" t="s">
        <v>1412</v>
      </c>
      <c r="C2796" s="652">
        <v>98750</v>
      </c>
      <c r="D2796" s="652" t="s">
        <v>1306</v>
      </c>
      <c r="E2796" s="652">
        <v>10.5</v>
      </c>
      <c r="F2796" s="652" t="s">
        <v>1303</v>
      </c>
      <c r="H2796" s="10"/>
    </row>
    <row r="2797" spans="1:8" ht="15" x14ac:dyDescent="0.25">
      <c r="A2797" s="654">
        <v>48201452000</v>
      </c>
      <c r="B2797" s="655" t="s">
        <v>1412</v>
      </c>
      <c r="C2797" s="655">
        <v>55203</v>
      </c>
      <c r="D2797" s="655" t="s">
        <v>1310</v>
      </c>
      <c r="E2797" s="655">
        <v>17.100000000000001</v>
      </c>
      <c r="F2797" s="655" t="s">
        <v>1303</v>
      </c>
      <c r="H2797" s="10"/>
    </row>
    <row r="2798" spans="1:8" ht="15" x14ac:dyDescent="0.25">
      <c r="A2798" s="651">
        <v>48201452100</v>
      </c>
      <c r="B2798" s="652" t="s">
        <v>1412</v>
      </c>
      <c r="C2798" s="652">
        <v>52185</v>
      </c>
      <c r="D2798" s="652" t="s">
        <v>1310</v>
      </c>
      <c r="E2798" s="652">
        <v>14.8</v>
      </c>
      <c r="F2798" s="652" t="s">
        <v>1303</v>
      </c>
      <c r="H2798" s="10"/>
    </row>
    <row r="2799" spans="1:8" ht="15" x14ac:dyDescent="0.25">
      <c r="A2799" s="654">
        <v>48201452201</v>
      </c>
      <c r="B2799" s="655" t="s">
        <v>1412</v>
      </c>
      <c r="C2799" s="655">
        <v>37422</v>
      </c>
      <c r="D2799" s="655" t="s">
        <v>1309</v>
      </c>
      <c r="E2799" s="655">
        <v>13.2</v>
      </c>
      <c r="F2799" s="655" t="s">
        <v>1303</v>
      </c>
      <c r="H2799" s="10"/>
    </row>
    <row r="2800" spans="1:8" ht="15" x14ac:dyDescent="0.25">
      <c r="A2800" s="651">
        <v>48201452202</v>
      </c>
      <c r="B2800" s="652" t="s">
        <v>1412</v>
      </c>
      <c r="C2800" s="652">
        <v>42230</v>
      </c>
      <c r="D2800" s="652" t="s">
        <v>1310</v>
      </c>
      <c r="E2800" s="652">
        <v>24</v>
      </c>
      <c r="F2800" s="652" t="s">
        <v>1307</v>
      </c>
      <c r="H2800" s="10"/>
    </row>
    <row r="2801" spans="1:8" ht="15" x14ac:dyDescent="0.25">
      <c r="A2801" s="654">
        <v>48201452300</v>
      </c>
      <c r="B2801" s="655" t="s">
        <v>1412</v>
      </c>
      <c r="C2801" s="655">
        <v>36688</v>
      </c>
      <c r="D2801" s="655" t="s">
        <v>1309</v>
      </c>
      <c r="E2801" s="655">
        <v>16.2</v>
      </c>
      <c r="F2801" s="655" t="s">
        <v>1303</v>
      </c>
      <c r="H2801" s="10"/>
    </row>
    <row r="2802" spans="1:8" ht="15" x14ac:dyDescent="0.25">
      <c r="A2802" s="651">
        <v>48201452400</v>
      </c>
      <c r="B2802" s="652" t="s">
        <v>1412</v>
      </c>
      <c r="C2802" s="652">
        <v>43214</v>
      </c>
      <c r="D2802" s="652" t="s">
        <v>1310</v>
      </c>
      <c r="E2802" s="652">
        <v>21.2</v>
      </c>
      <c r="F2802" s="652" t="s">
        <v>1307</v>
      </c>
      <c r="H2802" s="10"/>
    </row>
    <row r="2803" spans="1:8" ht="15" x14ac:dyDescent="0.25">
      <c r="A2803" s="654">
        <v>48201452500</v>
      </c>
      <c r="B2803" s="655" t="s">
        <v>1412</v>
      </c>
      <c r="C2803" s="655">
        <v>32938</v>
      </c>
      <c r="D2803" s="655" t="s">
        <v>1309</v>
      </c>
      <c r="E2803" s="655">
        <v>23.5</v>
      </c>
      <c r="F2803" s="655" t="s">
        <v>1307</v>
      </c>
      <c r="H2803" s="10"/>
    </row>
    <row r="2804" spans="1:8" ht="15" x14ac:dyDescent="0.25">
      <c r="A2804" s="651">
        <v>48201452600</v>
      </c>
      <c r="B2804" s="652" t="s">
        <v>1412</v>
      </c>
      <c r="C2804" s="652">
        <v>37337</v>
      </c>
      <c r="D2804" s="652" t="s">
        <v>1309</v>
      </c>
      <c r="E2804" s="652">
        <v>32</v>
      </c>
      <c r="F2804" s="652" t="s">
        <v>1307</v>
      </c>
      <c r="H2804" s="10"/>
    </row>
    <row r="2805" spans="1:8" ht="15" x14ac:dyDescent="0.25">
      <c r="A2805" s="654">
        <v>48201452700</v>
      </c>
      <c r="B2805" s="655" t="s">
        <v>1412</v>
      </c>
      <c r="C2805" s="655">
        <v>39612</v>
      </c>
      <c r="D2805" s="655" t="s">
        <v>1309</v>
      </c>
      <c r="E2805" s="655">
        <v>14.5</v>
      </c>
      <c r="F2805" s="655" t="s">
        <v>1303</v>
      </c>
      <c r="H2805" s="10"/>
    </row>
    <row r="2806" spans="1:8" ht="15" x14ac:dyDescent="0.25">
      <c r="A2806" s="651">
        <v>48201452801</v>
      </c>
      <c r="B2806" s="652" t="s">
        <v>1412</v>
      </c>
      <c r="C2806" s="652">
        <v>49719</v>
      </c>
      <c r="D2806" s="652" t="s">
        <v>1310</v>
      </c>
      <c r="E2806" s="652">
        <v>15.1</v>
      </c>
      <c r="F2806" s="652" t="s">
        <v>1303</v>
      </c>
      <c r="H2806" s="10"/>
    </row>
    <row r="2807" spans="1:8" ht="15" x14ac:dyDescent="0.25">
      <c r="A2807" s="654">
        <v>48201452802</v>
      </c>
      <c r="B2807" s="655" t="s">
        <v>1412</v>
      </c>
      <c r="C2807" s="655">
        <v>39020</v>
      </c>
      <c r="D2807" s="655" t="s">
        <v>1309</v>
      </c>
      <c r="E2807" s="655">
        <v>26</v>
      </c>
      <c r="F2807" s="655" t="s">
        <v>1307</v>
      </c>
      <c r="H2807" s="10"/>
    </row>
    <row r="2808" spans="1:8" ht="15" x14ac:dyDescent="0.25">
      <c r="A2808" s="651">
        <v>48201452900</v>
      </c>
      <c r="B2808" s="652" t="s">
        <v>1412</v>
      </c>
      <c r="C2808" s="652">
        <v>49980</v>
      </c>
      <c r="D2808" s="652" t="s">
        <v>1310</v>
      </c>
      <c r="E2808" s="652">
        <v>27.9</v>
      </c>
      <c r="F2808" s="652" t="s">
        <v>1307</v>
      </c>
      <c r="H2808" s="10"/>
    </row>
    <row r="2809" spans="1:8" ht="15" x14ac:dyDescent="0.25">
      <c r="A2809" s="654">
        <v>48201453000</v>
      </c>
      <c r="B2809" s="655" t="s">
        <v>1412</v>
      </c>
      <c r="C2809" s="655">
        <v>51218</v>
      </c>
      <c r="D2809" s="655" t="s">
        <v>1310</v>
      </c>
      <c r="E2809" s="655">
        <v>24.7</v>
      </c>
      <c r="F2809" s="655" t="s">
        <v>1307</v>
      </c>
      <c r="H2809" s="10"/>
    </row>
    <row r="2810" spans="1:8" ht="15" x14ac:dyDescent="0.25">
      <c r="A2810" s="651">
        <v>48201453100</v>
      </c>
      <c r="B2810" s="652" t="s">
        <v>1412</v>
      </c>
      <c r="C2810" s="652">
        <v>35066</v>
      </c>
      <c r="D2810" s="652" t="s">
        <v>1309</v>
      </c>
      <c r="E2810" s="652">
        <v>28.3</v>
      </c>
      <c r="F2810" s="652" t="s">
        <v>1307</v>
      </c>
      <c r="H2810" s="10"/>
    </row>
    <row r="2811" spans="1:8" ht="15" x14ac:dyDescent="0.25">
      <c r="A2811" s="654">
        <v>48201453200</v>
      </c>
      <c r="B2811" s="655" t="s">
        <v>1412</v>
      </c>
      <c r="C2811" s="655">
        <v>37059</v>
      </c>
      <c r="D2811" s="655" t="s">
        <v>1309</v>
      </c>
      <c r="E2811" s="655">
        <v>28.5</v>
      </c>
      <c r="F2811" s="655" t="s">
        <v>1307</v>
      </c>
      <c r="H2811" s="10"/>
    </row>
    <row r="2812" spans="1:8" ht="15" x14ac:dyDescent="0.25">
      <c r="A2812" s="651">
        <v>48201453300</v>
      </c>
      <c r="B2812" s="652" t="s">
        <v>1412</v>
      </c>
      <c r="C2812" s="652">
        <v>24886</v>
      </c>
      <c r="D2812" s="652" t="s">
        <v>1309</v>
      </c>
      <c r="E2812" s="652">
        <v>52.6</v>
      </c>
      <c r="F2812" s="652" t="s">
        <v>1307</v>
      </c>
      <c r="H2812" s="10"/>
    </row>
    <row r="2813" spans="1:8" ht="15" x14ac:dyDescent="0.25">
      <c r="A2813" s="654">
        <v>48201453401</v>
      </c>
      <c r="B2813" s="655" t="s">
        <v>1412</v>
      </c>
      <c r="C2813" s="655">
        <v>43286</v>
      </c>
      <c r="D2813" s="655" t="s">
        <v>1310</v>
      </c>
      <c r="E2813" s="655">
        <v>15.9</v>
      </c>
      <c r="F2813" s="655" t="s">
        <v>1303</v>
      </c>
      <c r="H2813" s="10"/>
    </row>
    <row r="2814" spans="1:8" ht="15" x14ac:dyDescent="0.25">
      <c r="A2814" s="651">
        <v>48201453402</v>
      </c>
      <c r="B2814" s="652" t="s">
        <v>1412</v>
      </c>
      <c r="C2814" s="652">
        <v>46289</v>
      </c>
      <c r="D2814" s="652" t="s">
        <v>1310</v>
      </c>
      <c r="E2814" s="652">
        <v>20.399999999999999</v>
      </c>
      <c r="F2814" s="652" t="s">
        <v>1307</v>
      </c>
      <c r="H2814" s="10"/>
    </row>
    <row r="2815" spans="1:8" ht="15" x14ac:dyDescent="0.25">
      <c r="A2815" s="654">
        <v>48201453403</v>
      </c>
      <c r="B2815" s="655" t="s">
        <v>1412</v>
      </c>
      <c r="C2815" s="655">
        <v>31250</v>
      </c>
      <c r="D2815" s="655" t="s">
        <v>1309</v>
      </c>
      <c r="E2815" s="655">
        <v>36.5</v>
      </c>
      <c r="F2815" s="655" t="s">
        <v>1307</v>
      </c>
      <c r="H2815" s="10"/>
    </row>
    <row r="2816" spans="1:8" ht="15" x14ac:dyDescent="0.25">
      <c r="A2816" s="651">
        <v>48201453501</v>
      </c>
      <c r="B2816" s="652" t="s">
        <v>1412</v>
      </c>
      <c r="C2816" s="652">
        <v>46446</v>
      </c>
      <c r="D2816" s="652" t="s">
        <v>1310</v>
      </c>
      <c r="E2816" s="652">
        <v>16.5</v>
      </c>
      <c r="F2816" s="652" t="s">
        <v>1303</v>
      </c>
      <c r="H2816" s="10"/>
    </row>
    <row r="2817" spans="1:8" ht="15" x14ac:dyDescent="0.25">
      <c r="A2817" s="654">
        <v>48201453502</v>
      </c>
      <c r="B2817" s="655" t="s">
        <v>1412</v>
      </c>
      <c r="C2817" s="655">
        <v>44821</v>
      </c>
      <c r="D2817" s="655" t="s">
        <v>1310</v>
      </c>
      <c r="E2817" s="655">
        <v>16</v>
      </c>
      <c r="F2817" s="655" t="s">
        <v>1303</v>
      </c>
      <c r="H2817" s="10"/>
    </row>
    <row r="2818" spans="1:8" ht="15" x14ac:dyDescent="0.25">
      <c r="A2818" s="651">
        <v>48201453601</v>
      </c>
      <c r="B2818" s="652" t="s">
        <v>1412</v>
      </c>
      <c r="C2818" s="652">
        <v>35750</v>
      </c>
      <c r="D2818" s="652" t="s">
        <v>1309</v>
      </c>
      <c r="E2818" s="652">
        <v>25.5</v>
      </c>
      <c r="F2818" s="652" t="s">
        <v>1307</v>
      </c>
      <c r="H2818" s="10"/>
    </row>
    <row r="2819" spans="1:8" ht="15" x14ac:dyDescent="0.25">
      <c r="A2819" s="654">
        <v>48201453602</v>
      </c>
      <c r="B2819" s="655" t="s">
        <v>1412</v>
      </c>
      <c r="C2819" s="655">
        <v>33014</v>
      </c>
      <c r="D2819" s="655" t="s">
        <v>1309</v>
      </c>
      <c r="E2819" s="655">
        <v>24.1</v>
      </c>
      <c r="F2819" s="655" t="s">
        <v>1307</v>
      </c>
      <c r="H2819" s="10"/>
    </row>
    <row r="2820" spans="1:8" ht="15" x14ac:dyDescent="0.25">
      <c r="A2820" s="651">
        <v>48201453700</v>
      </c>
      <c r="B2820" s="652" t="s">
        <v>1412</v>
      </c>
      <c r="C2820" s="652">
        <v>48768</v>
      </c>
      <c r="D2820" s="652" t="s">
        <v>1310</v>
      </c>
      <c r="E2820" s="652">
        <v>12.2</v>
      </c>
      <c r="F2820" s="652" t="s">
        <v>1303</v>
      </c>
      <c r="H2820" s="10"/>
    </row>
    <row r="2821" spans="1:8" ht="15" x14ac:dyDescent="0.25">
      <c r="A2821" s="654">
        <v>48201453800</v>
      </c>
      <c r="B2821" s="655" t="s">
        <v>1412</v>
      </c>
      <c r="C2821" s="655">
        <v>54184</v>
      </c>
      <c r="D2821" s="655" t="s">
        <v>1310</v>
      </c>
      <c r="E2821" s="655">
        <v>20.6</v>
      </c>
      <c r="F2821" s="655" t="s">
        <v>1307</v>
      </c>
      <c r="H2821" s="10"/>
    </row>
    <row r="2822" spans="1:8" ht="15" x14ac:dyDescent="0.25">
      <c r="A2822" s="651">
        <v>48201453900</v>
      </c>
      <c r="B2822" s="652" t="s">
        <v>1412</v>
      </c>
      <c r="C2822" s="652">
        <v>49231</v>
      </c>
      <c r="D2822" s="652" t="s">
        <v>1310</v>
      </c>
      <c r="E2822" s="652">
        <v>11.4</v>
      </c>
      <c r="F2822" s="652" t="s">
        <v>1303</v>
      </c>
      <c r="H2822" s="10"/>
    </row>
    <row r="2823" spans="1:8" ht="15" x14ac:dyDescent="0.25">
      <c r="A2823" s="654">
        <v>48201454000</v>
      </c>
      <c r="B2823" s="655" t="s">
        <v>1412</v>
      </c>
      <c r="C2823" s="655">
        <v>75625</v>
      </c>
      <c r="D2823" s="655" t="s">
        <v>1302</v>
      </c>
      <c r="E2823" s="655">
        <v>12.7</v>
      </c>
      <c r="F2823" s="655" t="s">
        <v>1303</v>
      </c>
      <c r="H2823" s="10"/>
    </row>
    <row r="2824" spans="1:8" ht="15" x14ac:dyDescent="0.25">
      <c r="A2824" s="651">
        <v>48201454100</v>
      </c>
      <c r="B2824" s="652" t="s">
        <v>1412</v>
      </c>
      <c r="C2824" s="652">
        <v>62873</v>
      </c>
      <c r="D2824" s="652" t="s">
        <v>1302</v>
      </c>
      <c r="E2824" s="652">
        <v>1.6</v>
      </c>
      <c r="F2824" s="652" t="s">
        <v>1303</v>
      </c>
      <c r="H2824" s="10"/>
    </row>
    <row r="2825" spans="1:8" ht="15" x14ac:dyDescent="0.25">
      <c r="A2825" s="654">
        <v>48201454200</v>
      </c>
      <c r="B2825" s="655" t="s">
        <v>1412</v>
      </c>
      <c r="C2825" s="655">
        <v>69423</v>
      </c>
      <c r="D2825" s="655" t="s">
        <v>1302</v>
      </c>
      <c r="E2825" s="655">
        <v>7.4</v>
      </c>
      <c r="F2825" s="655" t="s">
        <v>1303</v>
      </c>
      <c r="H2825" s="10"/>
    </row>
    <row r="2826" spans="1:8" ht="15" x14ac:dyDescent="0.25">
      <c r="A2826" s="651">
        <v>48201454301</v>
      </c>
      <c r="B2826" s="652" t="s">
        <v>1412</v>
      </c>
      <c r="C2826" s="652">
        <v>53356</v>
      </c>
      <c r="D2826" s="652" t="s">
        <v>1310</v>
      </c>
      <c r="E2826" s="652">
        <v>12.7</v>
      </c>
      <c r="F2826" s="652" t="s">
        <v>1303</v>
      </c>
      <c r="H2826" s="10"/>
    </row>
    <row r="2827" spans="1:8" ht="15" x14ac:dyDescent="0.25">
      <c r="A2827" s="654">
        <v>48201454302</v>
      </c>
      <c r="B2827" s="655" t="s">
        <v>1412</v>
      </c>
      <c r="C2827" s="655">
        <v>51979</v>
      </c>
      <c r="D2827" s="655" t="s">
        <v>1310</v>
      </c>
      <c r="E2827" s="655">
        <v>8.5</v>
      </c>
      <c r="F2827" s="655" t="s">
        <v>1303</v>
      </c>
      <c r="H2827" s="10"/>
    </row>
    <row r="2828" spans="1:8" ht="15" x14ac:dyDescent="0.25">
      <c r="A2828" s="651">
        <v>48201454400</v>
      </c>
      <c r="B2828" s="652" t="s">
        <v>1412</v>
      </c>
      <c r="C2828" s="652">
        <v>52625</v>
      </c>
      <c r="D2828" s="652" t="s">
        <v>1310</v>
      </c>
      <c r="E2828" s="652">
        <v>2.9</v>
      </c>
      <c r="F2828" s="652" t="s">
        <v>1303</v>
      </c>
      <c r="H2828" s="10"/>
    </row>
    <row r="2829" spans="1:8" ht="15" x14ac:dyDescent="0.25">
      <c r="A2829" s="654">
        <v>48201454501</v>
      </c>
      <c r="B2829" s="655" t="s">
        <v>1412</v>
      </c>
      <c r="C2829" s="655">
        <v>183194</v>
      </c>
      <c r="D2829" s="655" t="s">
        <v>1306</v>
      </c>
      <c r="E2829" s="655">
        <v>4.7</v>
      </c>
      <c r="F2829" s="655" t="s">
        <v>1303</v>
      </c>
      <c r="H2829" s="10"/>
    </row>
    <row r="2830" spans="1:8" ht="15" x14ac:dyDescent="0.25">
      <c r="A2830" s="651">
        <v>48201454502</v>
      </c>
      <c r="B2830" s="652" t="s">
        <v>1412</v>
      </c>
      <c r="C2830" s="652">
        <v>190882</v>
      </c>
      <c r="D2830" s="652" t="s">
        <v>1306</v>
      </c>
      <c r="E2830" s="652">
        <v>4.5999999999999996</v>
      </c>
      <c r="F2830" s="652" t="s">
        <v>1303</v>
      </c>
      <c r="H2830" s="10"/>
    </row>
    <row r="2831" spans="1:8" ht="15" x14ac:dyDescent="0.25">
      <c r="A2831" s="654">
        <v>48201454600</v>
      </c>
      <c r="B2831" s="655" t="s">
        <v>1412</v>
      </c>
      <c r="C2831" s="655">
        <v>66696</v>
      </c>
      <c r="D2831" s="655" t="s">
        <v>1302</v>
      </c>
      <c r="E2831" s="655">
        <v>3.6</v>
      </c>
      <c r="F2831" s="655" t="s">
        <v>1303</v>
      </c>
      <c r="H2831" s="10"/>
    </row>
    <row r="2832" spans="1:8" ht="15" x14ac:dyDescent="0.25">
      <c r="A2832" s="651">
        <v>48201454700</v>
      </c>
      <c r="B2832" s="652" t="s">
        <v>1412</v>
      </c>
      <c r="C2832" s="652">
        <v>122178</v>
      </c>
      <c r="D2832" s="652" t="s">
        <v>1306</v>
      </c>
      <c r="E2832" s="652">
        <v>6.8</v>
      </c>
      <c r="F2832" s="652" t="s">
        <v>1303</v>
      </c>
      <c r="H2832" s="10"/>
    </row>
    <row r="2833" spans="1:8" ht="15" x14ac:dyDescent="0.25">
      <c r="A2833" s="654">
        <v>48201454800</v>
      </c>
      <c r="B2833" s="655" t="s">
        <v>1412</v>
      </c>
      <c r="C2833" s="655">
        <v>58638</v>
      </c>
      <c r="D2833" s="655" t="s">
        <v>1302</v>
      </c>
      <c r="E2833" s="655">
        <v>9.6999999999999993</v>
      </c>
      <c r="F2833" s="655" t="s">
        <v>1303</v>
      </c>
      <c r="H2833" s="10"/>
    </row>
    <row r="2834" spans="1:8" ht="15" x14ac:dyDescent="0.25">
      <c r="A2834" s="651">
        <v>48201454900</v>
      </c>
      <c r="B2834" s="652" t="s">
        <v>1412</v>
      </c>
      <c r="C2834" s="652">
        <v>105621</v>
      </c>
      <c r="D2834" s="652" t="s">
        <v>1306</v>
      </c>
      <c r="E2834" s="652">
        <v>3.1</v>
      </c>
      <c r="F2834" s="652" t="s">
        <v>1303</v>
      </c>
      <c r="H2834" s="10"/>
    </row>
    <row r="2835" spans="1:8" ht="15" x14ac:dyDescent="0.25">
      <c r="A2835" s="654">
        <v>48201455000</v>
      </c>
      <c r="B2835" s="655" t="s">
        <v>1412</v>
      </c>
      <c r="C2835" s="655">
        <v>117865</v>
      </c>
      <c r="D2835" s="655" t="s">
        <v>1306</v>
      </c>
      <c r="E2835" s="655">
        <v>4.4000000000000004</v>
      </c>
      <c r="F2835" s="655" t="s">
        <v>1303</v>
      </c>
      <c r="H2835" s="10"/>
    </row>
    <row r="2836" spans="1:8" ht="15" x14ac:dyDescent="0.25">
      <c r="A2836" s="651">
        <v>48201455101</v>
      </c>
      <c r="B2836" s="652" t="s">
        <v>1412</v>
      </c>
      <c r="C2836" s="652">
        <v>72347</v>
      </c>
      <c r="D2836" s="652" t="s">
        <v>1302</v>
      </c>
      <c r="E2836" s="652">
        <v>5</v>
      </c>
      <c r="F2836" s="652" t="s">
        <v>1303</v>
      </c>
      <c r="H2836" s="10"/>
    </row>
    <row r="2837" spans="1:8" ht="15" x14ac:dyDescent="0.25">
      <c r="A2837" s="654">
        <v>48201455102</v>
      </c>
      <c r="B2837" s="655" t="s">
        <v>1412</v>
      </c>
      <c r="C2837" s="655">
        <v>117159</v>
      </c>
      <c r="D2837" s="655" t="s">
        <v>1306</v>
      </c>
      <c r="E2837" s="655">
        <v>3.6</v>
      </c>
      <c r="F2837" s="655" t="s">
        <v>1303</v>
      </c>
      <c r="H2837" s="10"/>
    </row>
    <row r="2838" spans="1:8" ht="15" x14ac:dyDescent="0.25">
      <c r="A2838" s="651">
        <v>48201455200</v>
      </c>
      <c r="B2838" s="652" t="s">
        <v>1412</v>
      </c>
      <c r="C2838" s="652">
        <v>78897</v>
      </c>
      <c r="D2838" s="652" t="s">
        <v>1302</v>
      </c>
      <c r="E2838" s="652">
        <v>3.3</v>
      </c>
      <c r="F2838" s="652" t="s">
        <v>1303</v>
      </c>
      <c r="H2838" s="10"/>
    </row>
    <row r="2839" spans="1:8" ht="15" x14ac:dyDescent="0.25">
      <c r="A2839" s="654">
        <v>48201455300</v>
      </c>
      <c r="B2839" s="655" t="s">
        <v>1412</v>
      </c>
      <c r="C2839" s="655">
        <v>66429</v>
      </c>
      <c r="D2839" s="655" t="s">
        <v>1302</v>
      </c>
      <c r="E2839" s="655">
        <v>4.7</v>
      </c>
      <c r="F2839" s="655" t="s">
        <v>1303</v>
      </c>
      <c r="H2839" s="10"/>
    </row>
    <row r="2840" spans="1:8" ht="15" x14ac:dyDescent="0.25">
      <c r="A2840" s="651">
        <v>48201510100</v>
      </c>
      <c r="B2840" s="652" t="s">
        <v>1412</v>
      </c>
      <c r="C2840" s="652">
        <v>128417</v>
      </c>
      <c r="D2840" s="652" t="s">
        <v>1306</v>
      </c>
      <c r="E2840" s="652">
        <v>3.1</v>
      </c>
      <c r="F2840" s="652" t="s">
        <v>1303</v>
      </c>
      <c r="H2840" s="10"/>
    </row>
    <row r="2841" spans="1:8" ht="15" x14ac:dyDescent="0.25">
      <c r="A2841" s="654">
        <v>48201510200</v>
      </c>
      <c r="B2841" s="655" t="s">
        <v>1412</v>
      </c>
      <c r="C2841" s="655">
        <v>99453</v>
      </c>
      <c r="D2841" s="655" t="s">
        <v>1306</v>
      </c>
      <c r="E2841" s="655">
        <v>10.8</v>
      </c>
      <c r="F2841" s="655" t="s">
        <v>1303</v>
      </c>
      <c r="H2841" s="10"/>
    </row>
    <row r="2842" spans="1:8" ht="15" x14ac:dyDescent="0.25">
      <c r="A2842" s="651">
        <v>48201510300</v>
      </c>
      <c r="B2842" s="652" t="s">
        <v>1412</v>
      </c>
      <c r="C2842" s="652">
        <v>110104</v>
      </c>
      <c r="D2842" s="652" t="s">
        <v>1306</v>
      </c>
      <c r="E2842" s="652">
        <v>3.7</v>
      </c>
      <c r="F2842" s="652" t="s">
        <v>1303</v>
      </c>
      <c r="H2842" s="10"/>
    </row>
    <row r="2843" spans="1:8" ht="15" x14ac:dyDescent="0.25">
      <c r="A2843" s="654">
        <v>48201510400</v>
      </c>
      <c r="B2843" s="655" t="s">
        <v>1412</v>
      </c>
      <c r="C2843" s="655">
        <v>91771</v>
      </c>
      <c r="D2843" s="655" t="s">
        <v>1306</v>
      </c>
      <c r="E2843" s="655">
        <v>5.5</v>
      </c>
      <c r="F2843" s="655" t="s">
        <v>1303</v>
      </c>
      <c r="H2843" s="10"/>
    </row>
    <row r="2844" spans="1:8" ht="15" x14ac:dyDescent="0.25">
      <c r="A2844" s="651">
        <v>48201510500</v>
      </c>
      <c r="B2844" s="652" t="s">
        <v>1412</v>
      </c>
      <c r="C2844" s="652">
        <v>121048</v>
      </c>
      <c r="D2844" s="652" t="s">
        <v>1306</v>
      </c>
      <c r="E2844" s="652">
        <v>1.9</v>
      </c>
      <c r="F2844" s="652" t="s">
        <v>1303</v>
      </c>
      <c r="H2844" s="10"/>
    </row>
    <row r="2845" spans="1:8" ht="15" x14ac:dyDescent="0.25">
      <c r="A2845" s="654">
        <v>48201510600</v>
      </c>
      <c r="B2845" s="655" t="s">
        <v>1412</v>
      </c>
      <c r="C2845" s="655">
        <v>121592</v>
      </c>
      <c r="D2845" s="655" t="s">
        <v>1306</v>
      </c>
      <c r="E2845" s="655">
        <v>3.6</v>
      </c>
      <c r="F2845" s="655" t="s">
        <v>1303</v>
      </c>
      <c r="H2845" s="10"/>
    </row>
    <row r="2846" spans="1:8" ht="15" x14ac:dyDescent="0.25">
      <c r="A2846" s="651">
        <v>48201510700</v>
      </c>
      <c r="B2846" s="652" t="s">
        <v>1412</v>
      </c>
      <c r="C2846" s="652">
        <v>125275</v>
      </c>
      <c r="D2846" s="652" t="s">
        <v>1306</v>
      </c>
      <c r="E2846" s="652">
        <v>4.5</v>
      </c>
      <c r="F2846" s="652" t="s">
        <v>1303</v>
      </c>
      <c r="H2846" s="10"/>
    </row>
    <row r="2847" spans="1:8" ht="15" x14ac:dyDescent="0.25">
      <c r="A2847" s="654">
        <v>48201510800</v>
      </c>
      <c r="B2847" s="655" t="s">
        <v>1412</v>
      </c>
      <c r="C2847" s="655">
        <v>149693</v>
      </c>
      <c r="D2847" s="655" t="s">
        <v>1306</v>
      </c>
      <c r="E2847" s="655">
        <v>3.9</v>
      </c>
      <c r="F2847" s="655" t="s">
        <v>1303</v>
      </c>
      <c r="H2847" s="10"/>
    </row>
    <row r="2848" spans="1:8" ht="15" x14ac:dyDescent="0.25">
      <c r="A2848" s="651">
        <v>48201510900</v>
      </c>
      <c r="B2848" s="652" t="s">
        <v>1412</v>
      </c>
      <c r="C2848" s="652">
        <v>125863</v>
      </c>
      <c r="D2848" s="652" t="s">
        <v>1306</v>
      </c>
      <c r="E2848" s="652">
        <v>3.5</v>
      </c>
      <c r="F2848" s="652" t="s">
        <v>1303</v>
      </c>
      <c r="H2848" s="10"/>
    </row>
    <row r="2849" spans="1:8" ht="15" x14ac:dyDescent="0.25">
      <c r="A2849" s="654">
        <v>48201511001</v>
      </c>
      <c r="B2849" s="655" t="s">
        <v>1412</v>
      </c>
      <c r="C2849" s="655">
        <v>68512</v>
      </c>
      <c r="D2849" s="655" t="s">
        <v>1302</v>
      </c>
      <c r="E2849" s="655">
        <v>7.8</v>
      </c>
      <c r="F2849" s="655" t="s">
        <v>1303</v>
      </c>
      <c r="H2849" s="10"/>
    </row>
    <row r="2850" spans="1:8" ht="15" x14ac:dyDescent="0.25">
      <c r="A2850" s="651">
        <v>48201511002</v>
      </c>
      <c r="B2850" s="652" t="s">
        <v>1412</v>
      </c>
      <c r="C2850" s="652">
        <v>76509</v>
      </c>
      <c r="D2850" s="652" t="s">
        <v>1302</v>
      </c>
      <c r="E2850" s="652">
        <v>5.0999999999999996</v>
      </c>
      <c r="F2850" s="652" t="s">
        <v>1303</v>
      </c>
      <c r="H2850" s="10"/>
    </row>
    <row r="2851" spans="1:8" ht="15" x14ac:dyDescent="0.25">
      <c r="A2851" s="654">
        <v>48201511100</v>
      </c>
      <c r="B2851" s="655" t="s">
        <v>1412</v>
      </c>
      <c r="C2851" s="655">
        <v>112969</v>
      </c>
      <c r="D2851" s="655" t="s">
        <v>1306</v>
      </c>
      <c r="E2851" s="655">
        <v>5.5</v>
      </c>
      <c r="F2851" s="655" t="s">
        <v>1303</v>
      </c>
      <c r="H2851" s="10"/>
    </row>
    <row r="2852" spans="1:8" ht="15" x14ac:dyDescent="0.25">
      <c r="A2852" s="651">
        <v>48201511200</v>
      </c>
      <c r="B2852" s="652" t="s">
        <v>1412</v>
      </c>
      <c r="C2852" s="652">
        <v>136515</v>
      </c>
      <c r="D2852" s="652" t="s">
        <v>1306</v>
      </c>
      <c r="E2852" s="652">
        <v>3.6</v>
      </c>
      <c r="F2852" s="652" t="s">
        <v>1303</v>
      </c>
      <c r="H2852" s="10"/>
    </row>
    <row r="2853" spans="1:8" ht="15" x14ac:dyDescent="0.25">
      <c r="A2853" s="654">
        <v>48201511301</v>
      </c>
      <c r="B2853" s="655" t="s">
        <v>1412</v>
      </c>
      <c r="C2853" s="655">
        <v>116103</v>
      </c>
      <c r="D2853" s="655" t="s">
        <v>1306</v>
      </c>
      <c r="E2853" s="655">
        <v>7</v>
      </c>
      <c r="F2853" s="655" t="s">
        <v>1303</v>
      </c>
      <c r="H2853" s="10"/>
    </row>
    <row r="2854" spans="1:8" ht="15" x14ac:dyDescent="0.25">
      <c r="A2854" s="651">
        <v>48201511302</v>
      </c>
      <c r="B2854" s="652" t="s">
        <v>1412</v>
      </c>
      <c r="C2854" s="652">
        <v>93182</v>
      </c>
      <c r="D2854" s="652" t="s">
        <v>1306</v>
      </c>
      <c r="E2854" s="652">
        <v>11</v>
      </c>
      <c r="F2854" s="652" t="s">
        <v>1303</v>
      </c>
      <c r="H2854" s="10"/>
    </row>
    <row r="2855" spans="1:8" ht="15" x14ac:dyDescent="0.25">
      <c r="A2855" s="654">
        <v>48201511400</v>
      </c>
      <c r="B2855" s="655" t="s">
        <v>1412</v>
      </c>
      <c r="C2855" s="655">
        <v>117931</v>
      </c>
      <c r="D2855" s="655" t="s">
        <v>1306</v>
      </c>
      <c r="E2855" s="655">
        <v>14.9</v>
      </c>
      <c r="F2855" s="655" t="s">
        <v>1303</v>
      </c>
      <c r="H2855" s="10"/>
    </row>
    <row r="2856" spans="1:8" ht="15" x14ac:dyDescent="0.25">
      <c r="A2856" s="651">
        <v>48201511500</v>
      </c>
      <c r="B2856" s="652" t="s">
        <v>1412</v>
      </c>
      <c r="C2856" s="652">
        <v>120069</v>
      </c>
      <c r="D2856" s="652" t="s">
        <v>1306</v>
      </c>
      <c r="E2856" s="652">
        <v>6.7</v>
      </c>
      <c r="F2856" s="652" t="s">
        <v>1303</v>
      </c>
      <c r="H2856" s="10"/>
    </row>
    <row r="2857" spans="1:8" ht="15" x14ac:dyDescent="0.25">
      <c r="A2857" s="654">
        <v>48201511600</v>
      </c>
      <c r="B2857" s="655" t="s">
        <v>1412</v>
      </c>
      <c r="C2857" s="655">
        <v>54167</v>
      </c>
      <c r="D2857" s="655" t="s">
        <v>1310</v>
      </c>
      <c r="E2857" s="655">
        <v>19.3</v>
      </c>
      <c r="F2857" s="655" t="s">
        <v>1303</v>
      </c>
      <c r="H2857" s="10"/>
    </row>
    <row r="2858" spans="1:8" ht="15" x14ac:dyDescent="0.25">
      <c r="A2858" s="651">
        <v>48201520100</v>
      </c>
      <c r="B2858" s="652" t="s">
        <v>1412</v>
      </c>
      <c r="C2858" s="652">
        <v>116750</v>
      </c>
      <c r="D2858" s="652" t="s">
        <v>1306</v>
      </c>
      <c r="E2858" s="652">
        <v>5.4</v>
      </c>
      <c r="F2858" s="652" t="s">
        <v>1303</v>
      </c>
      <c r="H2858" s="10"/>
    </row>
    <row r="2859" spans="1:8" ht="15" x14ac:dyDescent="0.25">
      <c r="A2859" s="654">
        <v>48201520200</v>
      </c>
      <c r="B2859" s="655" t="s">
        <v>1412</v>
      </c>
      <c r="C2859" s="655">
        <v>85156</v>
      </c>
      <c r="D2859" s="655" t="s">
        <v>1306</v>
      </c>
      <c r="E2859" s="655">
        <v>5.8</v>
      </c>
      <c r="F2859" s="655" t="s">
        <v>1303</v>
      </c>
      <c r="H2859" s="10"/>
    </row>
    <row r="2860" spans="1:8" ht="15" x14ac:dyDescent="0.25">
      <c r="A2860" s="651">
        <v>48201520300</v>
      </c>
      <c r="B2860" s="652" t="s">
        <v>1412</v>
      </c>
      <c r="C2860" s="652">
        <v>41745</v>
      </c>
      <c r="D2860" s="652" t="s">
        <v>1309</v>
      </c>
      <c r="E2860" s="652">
        <v>33.200000000000003</v>
      </c>
      <c r="F2860" s="652" t="s">
        <v>1307</v>
      </c>
      <c r="H2860" s="10"/>
    </row>
    <row r="2861" spans="1:8" ht="15" x14ac:dyDescent="0.25">
      <c r="A2861" s="654">
        <v>48201520400</v>
      </c>
      <c r="B2861" s="655" t="s">
        <v>1412</v>
      </c>
      <c r="C2861" s="655">
        <v>29497</v>
      </c>
      <c r="D2861" s="655" t="s">
        <v>1309</v>
      </c>
      <c r="E2861" s="655">
        <v>26.2</v>
      </c>
      <c r="F2861" s="655" t="s">
        <v>1307</v>
      </c>
      <c r="H2861" s="10"/>
    </row>
    <row r="2862" spans="1:8" ht="15" x14ac:dyDescent="0.25">
      <c r="A2862" s="651">
        <v>48201520500</v>
      </c>
      <c r="B2862" s="652" t="s">
        <v>1412</v>
      </c>
      <c r="C2862" s="652">
        <v>40420</v>
      </c>
      <c r="D2862" s="652" t="s">
        <v>1309</v>
      </c>
      <c r="E2862" s="652">
        <v>33.299999999999997</v>
      </c>
      <c r="F2862" s="652" t="s">
        <v>1307</v>
      </c>
      <c r="H2862" s="10"/>
    </row>
    <row r="2863" spans="1:8" ht="15" x14ac:dyDescent="0.25">
      <c r="A2863" s="654">
        <v>48201520601</v>
      </c>
      <c r="B2863" s="655" t="s">
        <v>1412</v>
      </c>
      <c r="C2863" s="655">
        <v>35880</v>
      </c>
      <c r="D2863" s="655" t="s">
        <v>1309</v>
      </c>
      <c r="E2863" s="655">
        <v>42.1</v>
      </c>
      <c r="F2863" s="655" t="s">
        <v>1307</v>
      </c>
      <c r="H2863" s="10"/>
    </row>
    <row r="2864" spans="1:8" ht="15" x14ac:dyDescent="0.25">
      <c r="A2864" s="651">
        <v>48201520602</v>
      </c>
      <c r="B2864" s="652" t="s">
        <v>1412</v>
      </c>
      <c r="C2864" s="652">
        <v>38460</v>
      </c>
      <c r="D2864" s="652" t="s">
        <v>1309</v>
      </c>
      <c r="E2864" s="652">
        <v>30.1</v>
      </c>
      <c r="F2864" s="652" t="s">
        <v>1307</v>
      </c>
      <c r="H2864" s="10"/>
    </row>
    <row r="2865" spans="1:8" ht="15" x14ac:dyDescent="0.25">
      <c r="A2865" s="654">
        <v>48201520700</v>
      </c>
      <c r="B2865" s="655" t="s">
        <v>1412</v>
      </c>
      <c r="C2865" s="655">
        <v>101250</v>
      </c>
      <c r="D2865" s="655" t="s">
        <v>1306</v>
      </c>
      <c r="E2865" s="655">
        <v>10.1</v>
      </c>
      <c r="F2865" s="655" t="s">
        <v>1303</v>
      </c>
      <c r="H2865" s="10"/>
    </row>
    <row r="2866" spans="1:8" ht="15" x14ac:dyDescent="0.25">
      <c r="A2866" s="651">
        <v>48201521000</v>
      </c>
      <c r="B2866" s="652" t="s">
        <v>1412</v>
      </c>
      <c r="C2866" s="652">
        <v>37644</v>
      </c>
      <c r="D2866" s="652" t="s">
        <v>1309</v>
      </c>
      <c r="E2866" s="652">
        <v>42.3</v>
      </c>
      <c r="F2866" s="652" t="s">
        <v>1307</v>
      </c>
      <c r="H2866" s="10"/>
    </row>
    <row r="2867" spans="1:8" ht="15" x14ac:dyDescent="0.25">
      <c r="A2867" s="654">
        <v>48201521100</v>
      </c>
      <c r="B2867" s="655" t="s">
        <v>1412</v>
      </c>
      <c r="C2867" s="655">
        <v>38800</v>
      </c>
      <c r="D2867" s="655" t="s">
        <v>1309</v>
      </c>
      <c r="E2867" s="655">
        <v>29.8</v>
      </c>
      <c r="F2867" s="655" t="s">
        <v>1307</v>
      </c>
      <c r="H2867" s="10"/>
    </row>
    <row r="2868" spans="1:8" ht="15" x14ac:dyDescent="0.25">
      <c r="A2868" s="651">
        <v>48201521200</v>
      </c>
      <c r="B2868" s="652" t="s">
        <v>1412</v>
      </c>
      <c r="C2868" s="652">
        <v>33569</v>
      </c>
      <c r="D2868" s="652" t="s">
        <v>1309</v>
      </c>
      <c r="E2868" s="652">
        <v>19.5</v>
      </c>
      <c r="F2868" s="652" t="s">
        <v>1303</v>
      </c>
      <c r="H2868" s="10"/>
    </row>
    <row r="2869" spans="1:8" ht="15" x14ac:dyDescent="0.25">
      <c r="A2869" s="654">
        <v>48201521300</v>
      </c>
      <c r="B2869" s="655" t="s">
        <v>1412</v>
      </c>
      <c r="C2869" s="655">
        <v>41760</v>
      </c>
      <c r="D2869" s="655" t="s">
        <v>1309</v>
      </c>
      <c r="E2869" s="655">
        <v>26.5</v>
      </c>
      <c r="F2869" s="655" t="s">
        <v>1307</v>
      </c>
      <c r="H2869" s="10"/>
    </row>
    <row r="2870" spans="1:8" ht="15" x14ac:dyDescent="0.25">
      <c r="A2870" s="651">
        <v>48201521400</v>
      </c>
      <c r="B2870" s="652" t="s">
        <v>1412</v>
      </c>
      <c r="C2870" s="652">
        <v>32008</v>
      </c>
      <c r="D2870" s="652" t="s">
        <v>1309</v>
      </c>
      <c r="E2870" s="652">
        <v>40.6</v>
      </c>
      <c r="F2870" s="652" t="s">
        <v>1307</v>
      </c>
      <c r="H2870" s="10"/>
    </row>
    <row r="2871" spans="1:8" ht="15" x14ac:dyDescent="0.25">
      <c r="A2871" s="654">
        <v>48201521500</v>
      </c>
      <c r="B2871" s="655" t="s">
        <v>1412</v>
      </c>
      <c r="C2871" s="655">
        <v>64647</v>
      </c>
      <c r="D2871" s="655" t="s">
        <v>1302</v>
      </c>
      <c r="E2871" s="655">
        <v>24</v>
      </c>
      <c r="F2871" s="655" t="s">
        <v>1307</v>
      </c>
      <c r="H2871" s="10"/>
    </row>
    <row r="2872" spans="1:8" ht="15" x14ac:dyDescent="0.25">
      <c r="A2872" s="651">
        <v>48201521600</v>
      </c>
      <c r="B2872" s="652" t="s">
        <v>1412</v>
      </c>
      <c r="C2872" s="652">
        <v>48966</v>
      </c>
      <c r="D2872" s="652" t="s">
        <v>1310</v>
      </c>
      <c r="E2872" s="652">
        <v>14.3</v>
      </c>
      <c r="F2872" s="652" t="s">
        <v>1303</v>
      </c>
      <c r="H2872" s="10"/>
    </row>
    <row r="2873" spans="1:8" ht="15" x14ac:dyDescent="0.25">
      <c r="A2873" s="654">
        <v>48201521700</v>
      </c>
      <c r="B2873" s="655" t="s">
        <v>1412</v>
      </c>
      <c r="C2873" s="655">
        <v>28225</v>
      </c>
      <c r="D2873" s="655" t="s">
        <v>1309</v>
      </c>
      <c r="E2873" s="655">
        <v>39.799999999999997</v>
      </c>
      <c r="F2873" s="655" t="s">
        <v>1307</v>
      </c>
      <c r="H2873" s="10"/>
    </row>
    <row r="2874" spans="1:8" ht="15" x14ac:dyDescent="0.25">
      <c r="A2874" s="651">
        <v>48201521800</v>
      </c>
      <c r="B2874" s="652" t="s">
        <v>1412</v>
      </c>
      <c r="C2874" s="652">
        <v>56000</v>
      </c>
      <c r="D2874" s="652" t="s">
        <v>1310</v>
      </c>
      <c r="E2874" s="652">
        <v>9.4</v>
      </c>
      <c r="F2874" s="652" t="s">
        <v>1303</v>
      </c>
      <c r="H2874" s="10"/>
    </row>
    <row r="2875" spans="1:8" ht="15" x14ac:dyDescent="0.25">
      <c r="A2875" s="654">
        <v>48201521900</v>
      </c>
      <c r="B2875" s="655" t="s">
        <v>1412</v>
      </c>
      <c r="C2875" s="655">
        <v>80528</v>
      </c>
      <c r="D2875" s="655" t="s">
        <v>1302</v>
      </c>
      <c r="E2875" s="655">
        <v>9.6</v>
      </c>
      <c r="F2875" s="655" t="s">
        <v>1303</v>
      </c>
      <c r="H2875" s="10"/>
    </row>
    <row r="2876" spans="1:8" ht="15" x14ac:dyDescent="0.25">
      <c r="A2876" s="651">
        <v>48201522000</v>
      </c>
      <c r="B2876" s="652" t="s">
        <v>1412</v>
      </c>
      <c r="C2876" s="652">
        <v>50143</v>
      </c>
      <c r="D2876" s="652" t="s">
        <v>1310</v>
      </c>
      <c r="E2876" s="652">
        <v>19.5</v>
      </c>
      <c r="F2876" s="652" t="s">
        <v>1303</v>
      </c>
      <c r="H2876" s="10"/>
    </row>
    <row r="2877" spans="1:8" ht="15" x14ac:dyDescent="0.25">
      <c r="A2877" s="654">
        <v>48201522100</v>
      </c>
      <c r="B2877" s="655" t="s">
        <v>1412</v>
      </c>
      <c r="C2877" s="655">
        <v>51250</v>
      </c>
      <c r="D2877" s="655" t="s">
        <v>1310</v>
      </c>
      <c r="E2877" s="655">
        <v>21.1</v>
      </c>
      <c r="F2877" s="655" t="s">
        <v>1307</v>
      </c>
      <c r="H2877" s="10"/>
    </row>
    <row r="2878" spans="1:8" ht="15" x14ac:dyDescent="0.25">
      <c r="A2878" s="651">
        <v>48201522201</v>
      </c>
      <c r="B2878" s="652" t="s">
        <v>1412</v>
      </c>
      <c r="C2878" s="652">
        <v>48462</v>
      </c>
      <c r="D2878" s="652" t="s">
        <v>1310</v>
      </c>
      <c r="E2878" s="652">
        <v>25.6</v>
      </c>
      <c r="F2878" s="652" t="s">
        <v>1307</v>
      </c>
      <c r="H2878" s="10"/>
    </row>
    <row r="2879" spans="1:8" ht="15" x14ac:dyDescent="0.25">
      <c r="A2879" s="654">
        <v>48201522202</v>
      </c>
      <c r="B2879" s="655" t="s">
        <v>1412</v>
      </c>
      <c r="C2879" s="655">
        <v>43510</v>
      </c>
      <c r="D2879" s="655" t="s">
        <v>1310</v>
      </c>
      <c r="E2879" s="655">
        <v>34.5</v>
      </c>
      <c r="F2879" s="655" t="s">
        <v>1307</v>
      </c>
      <c r="H2879" s="10"/>
    </row>
    <row r="2880" spans="1:8" ht="15" x14ac:dyDescent="0.25">
      <c r="A2880" s="651">
        <v>48201522301</v>
      </c>
      <c r="B2880" s="652" t="s">
        <v>1412</v>
      </c>
      <c r="C2880" s="652">
        <v>44735</v>
      </c>
      <c r="D2880" s="652" t="s">
        <v>1310</v>
      </c>
      <c r="E2880" s="652">
        <v>18.2</v>
      </c>
      <c r="F2880" s="652" t="s">
        <v>1303</v>
      </c>
      <c r="H2880" s="10"/>
    </row>
    <row r="2881" spans="1:8" ht="15" x14ac:dyDescent="0.25">
      <c r="A2881" s="654">
        <v>48201522302</v>
      </c>
      <c r="B2881" s="655" t="s">
        <v>1412</v>
      </c>
      <c r="C2881" s="655">
        <v>72000</v>
      </c>
      <c r="D2881" s="655" t="s">
        <v>1302</v>
      </c>
      <c r="E2881" s="655">
        <v>22.6</v>
      </c>
      <c r="F2881" s="655" t="s">
        <v>1307</v>
      </c>
      <c r="H2881" s="10"/>
    </row>
    <row r="2882" spans="1:8" ht="15" x14ac:dyDescent="0.25">
      <c r="A2882" s="651">
        <v>48201522401</v>
      </c>
      <c r="B2882" s="652" t="s">
        <v>1412</v>
      </c>
      <c r="C2882" s="652">
        <v>60653</v>
      </c>
      <c r="D2882" s="652" t="s">
        <v>1302</v>
      </c>
      <c r="E2882" s="652">
        <v>19.2</v>
      </c>
      <c r="F2882" s="652" t="s">
        <v>1303</v>
      </c>
      <c r="H2882" s="10"/>
    </row>
    <row r="2883" spans="1:8" ht="15" x14ac:dyDescent="0.25">
      <c r="A2883" s="654">
        <v>48201522402</v>
      </c>
      <c r="B2883" s="655" t="s">
        <v>1412</v>
      </c>
      <c r="C2883" s="655">
        <v>57694</v>
      </c>
      <c r="D2883" s="655" t="s">
        <v>1310</v>
      </c>
      <c r="E2883" s="655">
        <v>20.8</v>
      </c>
      <c r="F2883" s="655" t="s">
        <v>1307</v>
      </c>
      <c r="H2883" s="10"/>
    </row>
    <row r="2884" spans="1:8" ht="15" x14ac:dyDescent="0.25">
      <c r="A2884" s="651">
        <v>48201522500</v>
      </c>
      <c r="B2884" s="652" t="s">
        <v>1412</v>
      </c>
      <c r="C2884" s="652">
        <v>191012</v>
      </c>
      <c r="D2884" s="652" t="s">
        <v>1306</v>
      </c>
      <c r="E2884" s="652">
        <v>3.1</v>
      </c>
      <c r="F2884" s="652" t="s">
        <v>1303</v>
      </c>
      <c r="H2884" s="10"/>
    </row>
    <row r="2885" spans="1:8" ht="15" x14ac:dyDescent="0.25">
      <c r="A2885" s="654">
        <v>48201530100</v>
      </c>
      <c r="B2885" s="655" t="s">
        <v>1412</v>
      </c>
      <c r="C2885" s="655">
        <v>30867</v>
      </c>
      <c r="D2885" s="655" t="s">
        <v>1309</v>
      </c>
      <c r="E2885" s="655">
        <v>30.5</v>
      </c>
      <c r="F2885" s="655" t="s">
        <v>1307</v>
      </c>
      <c r="H2885" s="10"/>
    </row>
    <row r="2886" spans="1:8" ht="15" x14ac:dyDescent="0.25">
      <c r="A2886" s="651">
        <v>48201530200</v>
      </c>
      <c r="B2886" s="652" t="s">
        <v>1412</v>
      </c>
      <c r="C2886" s="652">
        <v>94894</v>
      </c>
      <c r="D2886" s="652" t="s">
        <v>1306</v>
      </c>
      <c r="E2886" s="652">
        <v>14.5</v>
      </c>
      <c r="F2886" s="652" t="s">
        <v>1303</v>
      </c>
      <c r="H2886" s="10"/>
    </row>
    <row r="2887" spans="1:8" ht="15" x14ac:dyDescent="0.25">
      <c r="A2887" s="654">
        <v>48201530300</v>
      </c>
      <c r="B2887" s="655" t="s">
        <v>1412</v>
      </c>
      <c r="C2887" s="655">
        <v>24632</v>
      </c>
      <c r="D2887" s="655" t="s">
        <v>1309</v>
      </c>
      <c r="E2887" s="655">
        <v>38</v>
      </c>
      <c r="F2887" s="655" t="s">
        <v>1307</v>
      </c>
      <c r="H2887" s="10"/>
    </row>
    <row r="2888" spans="1:8" ht="15" x14ac:dyDescent="0.25">
      <c r="A2888" s="651">
        <v>48201530400</v>
      </c>
      <c r="B2888" s="652" t="s">
        <v>1412</v>
      </c>
      <c r="C2888" s="652">
        <v>27181</v>
      </c>
      <c r="D2888" s="652" t="s">
        <v>1309</v>
      </c>
      <c r="E2888" s="652">
        <v>30.1</v>
      </c>
      <c r="F2888" s="652" t="s">
        <v>1307</v>
      </c>
      <c r="H2888" s="10"/>
    </row>
    <row r="2889" spans="1:8" ht="15" x14ac:dyDescent="0.25">
      <c r="A2889" s="654">
        <v>48201530500</v>
      </c>
      <c r="B2889" s="655" t="s">
        <v>1412</v>
      </c>
      <c r="C2889" s="655">
        <v>31832</v>
      </c>
      <c r="D2889" s="655" t="s">
        <v>1309</v>
      </c>
      <c r="E2889" s="655">
        <v>32.700000000000003</v>
      </c>
      <c r="F2889" s="655" t="s">
        <v>1307</v>
      </c>
      <c r="H2889" s="10"/>
    </row>
    <row r="2890" spans="1:8" ht="15" x14ac:dyDescent="0.25">
      <c r="A2890" s="651">
        <v>48201530600</v>
      </c>
      <c r="B2890" s="652" t="s">
        <v>1412</v>
      </c>
      <c r="C2890" s="652">
        <v>31944</v>
      </c>
      <c r="D2890" s="652" t="s">
        <v>1309</v>
      </c>
      <c r="E2890" s="652">
        <v>46.9</v>
      </c>
      <c r="F2890" s="652" t="s">
        <v>1307</v>
      </c>
      <c r="H2890" s="10"/>
    </row>
    <row r="2891" spans="1:8" ht="15" x14ac:dyDescent="0.25">
      <c r="A2891" s="654">
        <v>48201530700</v>
      </c>
      <c r="B2891" s="655" t="s">
        <v>1412</v>
      </c>
      <c r="C2891" s="655">
        <v>29194</v>
      </c>
      <c r="D2891" s="655" t="s">
        <v>1309</v>
      </c>
      <c r="E2891" s="655">
        <v>39.6</v>
      </c>
      <c r="F2891" s="655" t="s">
        <v>1307</v>
      </c>
      <c r="H2891" s="10"/>
    </row>
    <row r="2892" spans="1:8" ht="15" x14ac:dyDescent="0.25">
      <c r="A2892" s="651">
        <v>48201530800</v>
      </c>
      <c r="B2892" s="652" t="s">
        <v>1412</v>
      </c>
      <c r="C2892" s="652">
        <v>39583</v>
      </c>
      <c r="D2892" s="652" t="s">
        <v>1309</v>
      </c>
      <c r="E2892" s="652">
        <v>14.4</v>
      </c>
      <c r="F2892" s="652" t="s">
        <v>1303</v>
      </c>
      <c r="H2892" s="10"/>
    </row>
    <row r="2893" spans="1:8" ht="15" x14ac:dyDescent="0.25">
      <c r="A2893" s="654">
        <v>48201530900</v>
      </c>
      <c r="B2893" s="655" t="s">
        <v>1412</v>
      </c>
      <c r="C2893" s="655">
        <v>81458</v>
      </c>
      <c r="D2893" s="655" t="s">
        <v>1302</v>
      </c>
      <c r="E2893" s="655">
        <v>14.4</v>
      </c>
      <c r="F2893" s="655" t="s">
        <v>1303</v>
      </c>
      <c r="H2893" s="10"/>
    </row>
    <row r="2894" spans="1:8" ht="15" x14ac:dyDescent="0.25">
      <c r="A2894" s="651">
        <v>48201531000</v>
      </c>
      <c r="B2894" s="652" t="s">
        <v>1412</v>
      </c>
      <c r="C2894" s="652">
        <v>123000</v>
      </c>
      <c r="D2894" s="652" t="s">
        <v>1306</v>
      </c>
      <c r="E2894" s="652">
        <v>5.4</v>
      </c>
      <c r="F2894" s="652" t="s">
        <v>1303</v>
      </c>
      <c r="H2894" s="10"/>
    </row>
    <row r="2895" spans="1:8" ht="15" x14ac:dyDescent="0.25">
      <c r="A2895" s="654">
        <v>48201531100</v>
      </c>
      <c r="B2895" s="655" t="s">
        <v>1412</v>
      </c>
      <c r="C2895" s="655">
        <v>135375</v>
      </c>
      <c r="D2895" s="655" t="s">
        <v>1306</v>
      </c>
      <c r="E2895" s="655">
        <v>1.5</v>
      </c>
      <c r="F2895" s="655" t="s">
        <v>1303</v>
      </c>
      <c r="H2895" s="10"/>
    </row>
    <row r="2896" spans="1:8" ht="15" x14ac:dyDescent="0.25">
      <c r="A2896" s="651">
        <v>48201531200</v>
      </c>
      <c r="B2896" s="652" t="s">
        <v>1412</v>
      </c>
      <c r="C2896" s="652">
        <v>70208</v>
      </c>
      <c r="D2896" s="652" t="s">
        <v>1302</v>
      </c>
      <c r="E2896" s="652">
        <v>10</v>
      </c>
      <c r="F2896" s="652" t="s">
        <v>1303</v>
      </c>
      <c r="H2896" s="10"/>
    </row>
    <row r="2897" spans="1:8" ht="15" x14ac:dyDescent="0.25">
      <c r="A2897" s="654">
        <v>48201531300</v>
      </c>
      <c r="B2897" s="655" t="s">
        <v>1412</v>
      </c>
      <c r="C2897" s="655">
        <v>36000</v>
      </c>
      <c r="D2897" s="655" t="s">
        <v>1309</v>
      </c>
      <c r="E2897" s="655">
        <v>31.3</v>
      </c>
      <c r="F2897" s="655" t="s">
        <v>1307</v>
      </c>
      <c r="H2897" s="10"/>
    </row>
    <row r="2898" spans="1:8" ht="15" x14ac:dyDescent="0.25">
      <c r="A2898" s="651">
        <v>48201531400</v>
      </c>
      <c r="B2898" s="652" t="s">
        <v>1412</v>
      </c>
      <c r="C2898" s="652">
        <v>74554</v>
      </c>
      <c r="D2898" s="652" t="s">
        <v>1302</v>
      </c>
      <c r="E2898" s="652">
        <v>10.3</v>
      </c>
      <c r="F2898" s="652" t="s">
        <v>1303</v>
      </c>
      <c r="H2898" s="10"/>
    </row>
    <row r="2899" spans="1:8" ht="15" x14ac:dyDescent="0.25">
      <c r="A2899" s="654">
        <v>48201531500</v>
      </c>
      <c r="B2899" s="655" t="s">
        <v>1412</v>
      </c>
      <c r="C2899" s="655">
        <v>59188</v>
      </c>
      <c r="D2899" s="655" t="s">
        <v>1302</v>
      </c>
      <c r="E2899" s="655">
        <v>7.5</v>
      </c>
      <c r="F2899" s="655" t="s">
        <v>1303</v>
      </c>
      <c r="H2899" s="10"/>
    </row>
    <row r="2900" spans="1:8" ht="15" x14ac:dyDescent="0.25">
      <c r="A2900" s="651">
        <v>48201531600</v>
      </c>
      <c r="B2900" s="652" t="s">
        <v>1412</v>
      </c>
      <c r="C2900" s="652">
        <v>84348</v>
      </c>
      <c r="D2900" s="652" t="s">
        <v>1306</v>
      </c>
      <c r="E2900" s="652">
        <v>4.2</v>
      </c>
      <c r="F2900" s="652" t="s">
        <v>1303</v>
      </c>
      <c r="H2900" s="10"/>
    </row>
    <row r="2901" spans="1:8" ht="15" x14ac:dyDescent="0.25">
      <c r="A2901" s="654">
        <v>48201531700</v>
      </c>
      <c r="B2901" s="655" t="s">
        <v>1412</v>
      </c>
      <c r="C2901" s="655">
        <v>131932</v>
      </c>
      <c r="D2901" s="655" t="s">
        <v>1306</v>
      </c>
      <c r="E2901" s="655">
        <v>1.7</v>
      </c>
      <c r="F2901" s="655" t="s">
        <v>1303</v>
      </c>
      <c r="H2901" s="10"/>
    </row>
    <row r="2902" spans="1:8" ht="15" x14ac:dyDescent="0.25">
      <c r="A2902" s="651">
        <v>48201531800</v>
      </c>
      <c r="B2902" s="652" t="s">
        <v>1412</v>
      </c>
      <c r="C2902" s="652">
        <v>33323</v>
      </c>
      <c r="D2902" s="652" t="s">
        <v>1309</v>
      </c>
      <c r="E2902" s="652">
        <v>38.200000000000003</v>
      </c>
      <c r="F2902" s="652" t="s">
        <v>1307</v>
      </c>
      <c r="H2902" s="10"/>
    </row>
    <row r="2903" spans="1:8" ht="15" x14ac:dyDescent="0.25">
      <c r="A2903" s="654">
        <v>48201531900</v>
      </c>
      <c r="B2903" s="655" t="s">
        <v>1412</v>
      </c>
      <c r="C2903" s="655">
        <v>42917</v>
      </c>
      <c r="D2903" s="655" t="s">
        <v>1310</v>
      </c>
      <c r="E2903" s="655">
        <v>25</v>
      </c>
      <c r="F2903" s="655" t="s">
        <v>1307</v>
      </c>
      <c r="H2903" s="10"/>
    </row>
    <row r="2904" spans="1:8" ht="15" x14ac:dyDescent="0.25">
      <c r="A2904" s="651">
        <v>48201532001</v>
      </c>
      <c r="B2904" s="652" t="s">
        <v>1412</v>
      </c>
      <c r="C2904" s="652">
        <v>36352</v>
      </c>
      <c r="D2904" s="652" t="s">
        <v>1309</v>
      </c>
      <c r="E2904" s="652">
        <v>26.2</v>
      </c>
      <c r="F2904" s="652" t="s">
        <v>1307</v>
      </c>
      <c r="H2904" s="10"/>
    </row>
    <row r="2905" spans="1:8" ht="15" x14ac:dyDescent="0.25">
      <c r="A2905" s="654">
        <v>48201532002</v>
      </c>
      <c r="B2905" s="655" t="s">
        <v>1412</v>
      </c>
      <c r="C2905" s="655">
        <v>84038</v>
      </c>
      <c r="D2905" s="655" t="s">
        <v>1306</v>
      </c>
      <c r="E2905" s="655">
        <v>0.9</v>
      </c>
      <c r="F2905" s="655" t="s">
        <v>1303</v>
      </c>
      <c r="H2905" s="10"/>
    </row>
    <row r="2906" spans="1:8" ht="15" x14ac:dyDescent="0.25">
      <c r="A2906" s="651">
        <v>48201532100</v>
      </c>
      <c r="B2906" s="652" t="s">
        <v>1412</v>
      </c>
      <c r="C2906" s="652">
        <v>31234</v>
      </c>
      <c r="D2906" s="652" t="s">
        <v>1309</v>
      </c>
      <c r="E2906" s="652">
        <v>36.200000000000003</v>
      </c>
      <c r="F2906" s="652" t="s">
        <v>1307</v>
      </c>
      <c r="H2906" s="10"/>
    </row>
    <row r="2907" spans="1:8" ht="15" x14ac:dyDescent="0.25">
      <c r="A2907" s="654">
        <v>48201532200</v>
      </c>
      <c r="B2907" s="655" t="s">
        <v>1412</v>
      </c>
      <c r="C2907" s="655">
        <v>39420</v>
      </c>
      <c r="D2907" s="655" t="s">
        <v>1309</v>
      </c>
      <c r="E2907" s="655">
        <v>31.3</v>
      </c>
      <c r="F2907" s="655" t="s">
        <v>1307</v>
      </c>
      <c r="H2907" s="10"/>
    </row>
    <row r="2908" spans="1:8" ht="15" x14ac:dyDescent="0.25">
      <c r="A2908" s="651">
        <v>48201532300</v>
      </c>
      <c r="B2908" s="652" t="s">
        <v>1412</v>
      </c>
      <c r="C2908" s="652">
        <v>47329</v>
      </c>
      <c r="D2908" s="652" t="s">
        <v>1310</v>
      </c>
      <c r="E2908" s="652">
        <v>14.3</v>
      </c>
      <c r="F2908" s="652" t="s">
        <v>1303</v>
      </c>
      <c r="H2908" s="10"/>
    </row>
    <row r="2909" spans="1:8" ht="15" x14ac:dyDescent="0.25">
      <c r="A2909" s="654">
        <v>48201532400</v>
      </c>
      <c r="B2909" s="655" t="s">
        <v>1412</v>
      </c>
      <c r="C2909" s="655">
        <v>72550</v>
      </c>
      <c r="D2909" s="655" t="s">
        <v>1302</v>
      </c>
      <c r="E2909" s="655">
        <v>7.7</v>
      </c>
      <c r="F2909" s="655" t="s">
        <v>1303</v>
      </c>
      <c r="H2909" s="10"/>
    </row>
    <row r="2910" spans="1:8" ht="15" x14ac:dyDescent="0.25">
      <c r="A2910" s="651">
        <v>48201532501</v>
      </c>
      <c r="B2910" s="652" t="s">
        <v>1412</v>
      </c>
      <c r="C2910" s="652">
        <v>60706</v>
      </c>
      <c r="D2910" s="652" t="s">
        <v>1302</v>
      </c>
      <c r="E2910" s="652">
        <v>12</v>
      </c>
      <c r="F2910" s="652" t="s">
        <v>1303</v>
      </c>
      <c r="H2910" s="10"/>
    </row>
    <row r="2911" spans="1:8" ht="15" x14ac:dyDescent="0.25">
      <c r="A2911" s="654">
        <v>48201532502</v>
      </c>
      <c r="B2911" s="655" t="s">
        <v>1412</v>
      </c>
      <c r="C2911" s="655">
        <v>41762</v>
      </c>
      <c r="D2911" s="655" t="s">
        <v>1310</v>
      </c>
      <c r="E2911" s="655">
        <v>15.8</v>
      </c>
      <c r="F2911" s="655" t="s">
        <v>1303</v>
      </c>
      <c r="H2911" s="10"/>
    </row>
    <row r="2912" spans="1:8" ht="15" x14ac:dyDescent="0.25">
      <c r="A2912" s="651">
        <v>48201532600</v>
      </c>
      <c r="B2912" s="652" t="s">
        <v>1412</v>
      </c>
      <c r="C2912" s="652">
        <v>38553</v>
      </c>
      <c r="D2912" s="652" t="s">
        <v>1309</v>
      </c>
      <c r="E2912" s="652">
        <v>20.399999999999999</v>
      </c>
      <c r="F2912" s="652" t="s">
        <v>1307</v>
      </c>
      <c r="H2912" s="10"/>
    </row>
    <row r="2913" spans="1:8" ht="15" x14ac:dyDescent="0.25">
      <c r="A2913" s="654">
        <v>48201532700</v>
      </c>
      <c r="B2913" s="655" t="s">
        <v>1412</v>
      </c>
      <c r="C2913" s="655">
        <v>42716</v>
      </c>
      <c r="D2913" s="655" t="s">
        <v>1310</v>
      </c>
      <c r="E2913" s="655">
        <v>20.2</v>
      </c>
      <c r="F2913" s="655" t="s">
        <v>1307</v>
      </c>
      <c r="H2913" s="10"/>
    </row>
    <row r="2914" spans="1:8" ht="15" x14ac:dyDescent="0.25">
      <c r="A2914" s="651">
        <v>48201532800</v>
      </c>
      <c r="B2914" s="652" t="s">
        <v>1412</v>
      </c>
      <c r="C2914" s="652">
        <v>64821</v>
      </c>
      <c r="D2914" s="652" t="s">
        <v>1302</v>
      </c>
      <c r="E2914" s="652">
        <v>20.8</v>
      </c>
      <c r="F2914" s="652" t="s">
        <v>1307</v>
      </c>
      <c r="H2914" s="10"/>
    </row>
    <row r="2915" spans="1:8" ht="15" x14ac:dyDescent="0.25">
      <c r="A2915" s="654">
        <v>48201532900</v>
      </c>
      <c r="B2915" s="655" t="s">
        <v>1412</v>
      </c>
      <c r="C2915" s="655">
        <v>44514</v>
      </c>
      <c r="D2915" s="655" t="s">
        <v>1310</v>
      </c>
      <c r="E2915" s="655">
        <v>19.899999999999999</v>
      </c>
      <c r="F2915" s="655" t="s">
        <v>1303</v>
      </c>
      <c r="H2915" s="10"/>
    </row>
    <row r="2916" spans="1:8" ht="15" x14ac:dyDescent="0.25">
      <c r="A2916" s="651">
        <v>48201533000</v>
      </c>
      <c r="B2916" s="652" t="s">
        <v>1412</v>
      </c>
      <c r="C2916" s="652">
        <v>30507</v>
      </c>
      <c r="D2916" s="652" t="s">
        <v>1309</v>
      </c>
      <c r="E2916" s="652">
        <v>23.7</v>
      </c>
      <c r="F2916" s="652" t="s">
        <v>1307</v>
      </c>
      <c r="H2916" s="10"/>
    </row>
    <row r="2917" spans="1:8" ht="15" x14ac:dyDescent="0.25">
      <c r="A2917" s="654">
        <v>48201533100</v>
      </c>
      <c r="B2917" s="655" t="s">
        <v>1412</v>
      </c>
      <c r="C2917" s="655">
        <v>61213</v>
      </c>
      <c r="D2917" s="655" t="s">
        <v>1302</v>
      </c>
      <c r="E2917" s="655">
        <v>21.1</v>
      </c>
      <c r="F2917" s="655" t="s">
        <v>1307</v>
      </c>
      <c r="H2917" s="10"/>
    </row>
    <row r="2918" spans="1:8" ht="15" x14ac:dyDescent="0.25">
      <c r="A2918" s="651">
        <v>48201533200</v>
      </c>
      <c r="B2918" s="652" t="s">
        <v>1412</v>
      </c>
      <c r="C2918" s="652">
        <v>45301</v>
      </c>
      <c r="D2918" s="652" t="s">
        <v>1310</v>
      </c>
      <c r="E2918" s="652">
        <v>22.2</v>
      </c>
      <c r="F2918" s="652" t="s">
        <v>1307</v>
      </c>
      <c r="H2918" s="10"/>
    </row>
    <row r="2919" spans="1:8" ht="15" x14ac:dyDescent="0.25">
      <c r="A2919" s="654">
        <v>48201533300</v>
      </c>
      <c r="B2919" s="655" t="s">
        <v>1412</v>
      </c>
      <c r="C2919" s="655">
        <v>20768</v>
      </c>
      <c r="D2919" s="655" t="s">
        <v>1309</v>
      </c>
      <c r="E2919" s="655">
        <v>43.8</v>
      </c>
      <c r="F2919" s="655" t="s">
        <v>1307</v>
      </c>
      <c r="H2919" s="10"/>
    </row>
    <row r="2920" spans="1:8" ht="15" x14ac:dyDescent="0.25">
      <c r="A2920" s="651">
        <v>48201533400</v>
      </c>
      <c r="B2920" s="652" t="s">
        <v>1412</v>
      </c>
      <c r="C2920" s="652">
        <v>40373</v>
      </c>
      <c r="D2920" s="652" t="s">
        <v>1309</v>
      </c>
      <c r="E2920" s="652">
        <v>20.7</v>
      </c>
      <c r="F2920" s="652" t="s">
        <v>1307</v>
      </c>
      <c r="H2920" s="10"/>
    </row>
    <row r="2921" spans="1:8" ht="15" x14ac:dyDescent="0.25">
      <c r="A2921" s="654">
        <v>48201533500</v>
      </c>
      <c r="B2921" s="655" t="s">
        <v>1412</v>
      </c>
      <c r="C2921" s="655">
        <v>56417</v>
      </c>
      <c r="D2921" s="655" t="s">
        <v>1310</v>
      </c>
      <c r="E2921" s="655">
        <v>9.6999999999999993</v>
      </c>
      <c r="F2921" s="655" t="s">
        <v>1303</v>
      </c>
      <c r="H2921" s="10"/>
    </row>
    <row r="2922" spans="1:8" ht="15" x14ac:dyDescent="0.25">
      <c r="A2922" s="651">
        <v>48201533600</v>
      </c>
      <c r="B2922" s="652" t="s">
        <v>1412</v>
      </c>
      <c r="C2922" s="652">
        <v>32354</v>
      </c>
      <c r="D2922" s="652" t="s">
        <v>1309</v>
      </c>
      <c r="E2922" s="652">
        <v>33.200000000000003</v>
      </c>
      <c r="F2922" s="652" t="s">
        <v>1307</v>
      </c>
      <c r="H2922" s="10"/>
    </row>
    <row r="2923" spans="1:8" ht="15" x14ac:dyDescent="0.25">
      <c r="A2923" s="654">
        <v>48201533701</v>
      </c>
      <c r="B2923" s="655" t="s">
        <v>1412</v>
      </c>
      <c r="C2923" s="655">
        <v>30076</v>
      </c>
      <c r="D2923" s="655" t="s">
        <v>1309</v>
      </c>
      <c r="E2923" s="655">
        <v>34.299999999999997</v>
      </c>
      <c r="F2923" s="655" t="s">
        <v>1307</v>
      </c>
      <c r="H2923" s="10"/>
    </row>
    <row r="2924" spans="1:8" ht="15" x14ac:dyDescent="0.25">
      <c r="A2924" s="651">
        <v>48201533702</v>
      </c>
      <c r="B2924" s="652" t="s">
        <v>1412</v>
      </c>
      <c r="C2924" s="652">
        <v>45417</v>
      </c>
      <c r="D2924" s="652" t="s">
        <v>1310</v>
      </c>
      <c r="E2924" s="652">
        <v>22</v>
      </c>
      <c r="F2924" s="652" t="s">
        <v>1307</v>
      </c>
      <c r="H2924" s="10"/>
    </row>
    <row r="2925" spans="1:8" ht="15" x14ac:dyDescent="0.25">
      <c r="A2925" s="654">
        <v>48201533801</v>
      </c>
      <c r="B2925" s="655" t="s">
        <v>1412</v>
      </c>
      <c r="C2925" s="655">
        <v>49173</v>
      </c>
      <c r="D2925" s="655" t="s">
        <v>1310</v>
      </c>
      <c r="E2925" s="655">
        <v>17.399999999999999</v>
      </c>
      <c r="F2925" s="655" t="s">
        <v>1303</v>
      </c>
      <c r="H2925" s="10"/>
    </row>
    <row r="2926" spans="1:8" ht="15" x14ac:dyDescent="0.25">
      <c r="A2926" s="651">
        <v>48201533802</v>
      </c>
      <c r="B2926" s="652" t="s">
        <v>1412</v>
      </c>
      <c r="C2926" s="652">
        <v>63346</v>
      </c>
      <c r="D2926" s="652" t="s">
        <v>1302</v>
      </c>
      <c r="E2926" s="652">
        <v>22</v>
      </c>
      <c r="F2926" s="652" t="s">
        <v>1307</v>
      </c>
      <c r="H2926" s="10"/>
    </row>
    <row r="2927" spans="1:8" ht="15" x14ac:dyDescent="0.25">
      <c r="A2927" s="654">
        <v>48201533901</v>
      </c>
      <c r="B2927" s="655" t="s">
        <v>1412</v>
      </c>
      <c r="C2927" s="655">
        <v>56724</v>
      </c>
      <c r="D2927" s="655" t="s">
        <v>1310</v>
      </c>
      <c r="E2927" s="655">
        <v>14.7</v>
      </c>
      <c r="F2927" s="655" t="s">
        <v>1303</v>
      </c>
      <c r="H2927" s="10"/>
    </row>
    <row r="2928" spans="1:8" ht="15" x14ac:dyDescent="0.25">
      <c r="A2928" s="651">
        <v>48201533902</v>
      </c>
      <c r="B2928" s="652" t="s">
        <v>1412</v>
      </c>
      <c r="C2928" s="652">
        <v>28750</v>
      </c>
      <c r="D2928" s="652" t="s">
        <v>1309</v>
      </c>
      <c r="E2928" s="652">
        <v>34.6</v>
      </c>
      <c r="F2928" s="652" t="s">
        <v>1307</v>
      </c>
      <c r="H2928" s="10"/>
    </row>
    <row r="2929" spans="1:8" ht="15" x14ac:dyDescent="0.25">
      <c r="A2929" s="654">
        <v>48201534001</v>
      </c>
      <c r="B2929" s="655" t="s">
        <v>1412</v>
      </c>
      <c r="C2929" s="655">
        <v>31708</v>
      </c>
      <c r="D2929" s="655" t="s">
        <v>1309</v>
      </c>
      <c r="E2929" s="655">
        <v>41.8</v>
      </c>
      <c r="F2929" s="655" t="s">
        <v>1307</v>
      </c>
      <c r="H2929" s="10"/>
    </row>
    <row r="2930" spans="1:8" ht="15" x14ac:dyDescent="0.25">
      <c r="A2930" s="651">
        <v>48201534002</v>
      </c>
      <c r="B2930" s="652" t="s">
        <v>1412</v>
      </c>
      <c r="C2930" s="652">
        <v>51074</v>
      </c>
      <c r="D2930" s="652" t="s">
        <v>1310</v>
      </c>
      <c r="E2930" s="652">
        <v>11.8</v>
      </c>
      <c r="F2930" s="652" t="s">
        <v>1303</v>
      </c>
      <c r="H2930" s="10"/>
    </row>
    <row r="2931" spans="1:8" ht="15" x14ac:dyDescent="0.25">
      <c r="A2931" s="654">
        <v>48201534003</v>
      </c>
      <c r="B2931" s="655" t="s">
        <v>1412</v>
      </c>
      <c r="C2931" s="655">
        <v>60721</v>
      </c>
      <c r="D2931" s="655" t="s">
        <v>1302</v>
      </c>
      <c r="E2931" s="655">
        <v>20.7</v>
      </c>
      <c r="F2931" s="655" t="s">
        <v>1307</v>
      </c>
      <c r="H2931" s="10"/>
    </row>
    <row r="2932" spans="1:8" ht="15" x14ac:dyDescent="0.25">
      <c r="A2932" s="651">
        <v>48201534100</v>
      </c>
      <c r="B2932" s="652" t="s">
        <v>1412</v>
      </c>
      <c r="C2932" s="652">
        <v>75089</v>
      </c>
      <c r="D2932" s="652" t="s">
        <v>1302</v>
      </c>
      <c r="E2932" s="652">
        <v>24.6</v>
      </c>
      <c r="F2932" s="652" t="s">
        <v>1307</v>
      </c>
      <c r="H2932" s="10"/>
    </row>
    <row r="2933" spans="1:8" ht="15" x14ac:dyDescent="0.25">
      <c r="A2933" s="654">
        <v>48201534201</v>
      </c>
      <c r="B2933" s="655" t="s">
        <v>1412</v>
      </c>
      <c r="C2933" s="655">
        <v>57820</v>
      </c>
      <c r="D2933" s="655" t="s">
        <v>1310</v>
      </c>
      <c r="E2933" s="655">
        <v>11.7</v>
      </c>
      <c r="F2933" s="655" t="s">
        <v>1303</v>
      </c>
      <c r="H2933" s="10"/>
    </row>
    <row r="2934" spans="1:8" ht="15" x14ac:dyDescent="0.25">
      <c r="A2934" s="651">
        <v>48201534202</v>
      </c>
      <c r="B2934" s="652" t="s">
        <v>1412</v>
      </c>
      <c r="C2934" s="652">
        <v>73860</v>
      </c>
      <c r="D2934" s="652" t="s">
        <v>1302</v>
      </c>
      <c r="E2934" s="652">
        <v>7.6</v>
      </c>
      <c r="F2934" s="652" t="s">
        <v>1303</v>
      </c>
      <c r="H2934" s="10"/>
    </row>
    <row r="2935" spans="1:8" ht="15" x14ac:dyDescent="0.25">
      <c r="A2935" s="654">
        <v>48201534203</v>
      </c>
      <c r="B2935" s="655" t="s">
        <v>1412</v>
      </c>
      <c r="C2935" s="655">
        <v>56000</v>
      </c>
      <c r="D2935" s="655" t="s">
        <v>1310</v>
      </c>
      <c r="E2935" s="655">
        <v>11.8</v>
      </c>
      <c r="F2935" s="655" t="s">
        <v>1303</v>
      </c>
      <c r="H2935" s="10"/>
    </row>
    <row r="2936" spans="1:8" ht="15" x14ac:dyDescent="0.25">
      <c r="A2936" s="651">
        <v>48201540100</v>
      </c>
      <c r="B2936" s="652" t="s">
        <v>1412</v>
      </c>
      <c r="C2936" s="652">
        <v>131277</v>
      </c>
      <c r="D2936" s="652" t="s">
        <v>1306</v>
      </c>
      <c r="E2936" s="652">
        <v>4.5999999999999996</v>
      </c>
      <c r="F2936" s="652" t="s">
        <v>1303</v>
      </c>
      <c r="H2936" s="10"/>
    </row>
    <row r="2937" spans="1:8" ht="15" x14ac:dyDescent="0.25">
      <c r="A2937" s="654">
        <v>48201540200</v>
      </c>
      <c r="B2937" s="655" t="s">
        <v>1412</v>
      </c>
      <c r="C2937" s="655">
        <v>57959</v>
      </c>
      <c r="D2937" s="655" t="s">
        <v>1310</v>
      </c>
      <c r="E2937" s="655">
        <v>6.9</v>
      </c>
      <c r="F2937" s="655" t="s">
        <v>1303</v>
      </c>
      <c r="H2937" s="10"/>
    </row>
    <row r="2938" spans="1:8" ht="15" x14ac:dyDescent="0.25">
      <c r="A2938" s="651">
        <v>48201540501</v>
      </c>
      <c r="B2938" s="652" t="s">
        <v>1412</v>
      </c>
      <c r="C2938" s="652">
        <v>37397</v>
      </c>
      <c r="D2938" s="652" t="s">
        <v>1309</v>
      </c>
      <c r="E2938" s="652">
        <v>33.700000000000003</v>
      </c>
      <c r="F2938" s="652" t="s">
        <v>1307</v>
      </c>
      <c r="H2938" s="10"/>
    </row>
    <row r="2939" spans="1:8" ht="15" x14ac:dyDescent="0.25">
      <c r="A2939" s="654">
        <v>48201540502</v>
      </c>
      <c r="B2939" s="655" t="s">
        <v>1412</v>
      </c>
      <c r="C2939" s="655">
        <v>75368</v>
      </c>
      <c r="D2939" s="655" t="s">
        <v>1302</v>
      </c>
      <c r="E2939" s="655">
        <v>6.4</v>
      </c>
      <c r="F2939" s="655" t="s">
        <v>1303</v>
      </c>
      <c r="H2939" s="10"/>
    </row>
    <row r="2940" spans="1:8" ht="15" x14ac:dyDescent="0.25">
      <c r="A2940" s="651">
        <v>48201540601</v>
      </c>
      <c r="B2940" s="652" t="s">
        <v>1412</v>
      </c>
      <c r="C2940" s="652">
        <v>75711</v>
      </c>
      <c r="D2940" s="652" t="s">
        <v>1302</v>
      </c>
      <c r="E2940" s="652">
        <v>8</v>
      </c>
      <c r="F2940" s="652" t="s">
        <v>1303</v>
      </c>
      <c r="H2940" s="10"/>
    </row>
    <row r="2941" spans="1:8" ht="15" x14ac:dyDescent="0.25">
      <c r="A2941" s="654">
        <v>48201540602</v>
      </c>
      <c r="B2941" s="655" t="s">
        <v>1412</v>
      </c>
      <c r="C2941" s="655">
        <v>63218</v>
      </c>
      <c r="D2941" s="655" t="s">
        <v>1302</v>
      </c>
      <c r="E2941" s="655">
        <v>12.5</v>
      </c>
      <c r="F2941" s="655" t="s">
        <v>1303</v>
      </c>
      <c r="H2941" s="10"/>
    </row>
    <row r="2942" spans="1:8" ht="15" x14ac:dyDescent="0.25">
      <c r="A2942" s="651">
        <v>48201540700</v>
      </c>
      <c r="B2942" s="652" t="s">
        <v>1412</v>
      </c>
      <c r="C2942" s="652">
        <v>87049</v>
      </c>
      <c r="D2942" s="652" t="s">
        <v>1306</v>
      </c>
      <c r="E2942" s="652">
        <v>8.1</v>
      </c>
      <c r="F2942" s="652" t="s">
        <v>1303</v>
      </c>
      <c r="H2942" s="10"/>
    </row>
    <row r="2943" spans="1:8" ht="15" x14ac:dyDescent="0.25">
      <c r="A2943" s="654">
        <v>48201540800</v>
      </c>
      <c r="B2943" s="655" t="s">
        <v>1412</v>
      </c>
      <c r="C2943" s="655">
        <v>57429</v>
      </c>
      <c r="D2943" s="655" t="s">
        <v>1310</v>
      </c>
      <c r="E2943" s="655">
        <v>12.9</v>
      </c>
      <c r="F2943" s="655" t="s">
        <v>1303</v>
      </c>
      <c r="H2943" s="10"/>
    </row>
    <row r="2944" spans="1:8" ht="15" x14ac:dyDescent="0.25">
      <c r="A2944" s="651">
        <v>48201540901</v>
      </c>
      <c r="B2944" s="652" t="s">
        <v>1412</v>
      </c>
      <c r="C2944" s="652">
        <v>130263</v>
      </c>
      <c r="D2944" s="652" t="s">
        <v>1306</v>
      </c>
      <c r="E2944" s="652">
        <v>4.2</v>
      </c>
      <c r="F2944" s="652" t="s">
        <v>1303</v>
      </c>
      <c r="H2944" s="10"/>
    </row>
    <row r="2945" spans="1:8" ht="15" x14ac:dyDescent="0.25">
      <c r="A2945" s="654">
        <v>48201540902</v>
      </c>
      <c r="B2945" s="655" t="s">
        <v>1412</v>
      </c>
      <c r="C2945" s="655">
        <v>62302</v>
      </c>
      <c r="D2945" s="655" t="s">
        <v>1302</v>
      </c>
      <c r="E2945" s="655">
        <v>5.2</v>
      </c>
      <c r="F2945" s="655" t="s">
        <v>1303</v>
      </c>
      <c r="H2945" s="10"/>
    </row>
    <row r="2946" spans="1:8" ht="15" x14ac:dyDescent="0.25">
      <c r="A2946" s="651">
        <v>48201541001</v>
      </c>
      <c r="B2946" s="652" t="s">
        <v>1412</v>
      </c>
      <c r="C2946" s="652">
        <v>69755</v>
      </c>
      <c r="D2946" s="652" t="s">
        <v>1302</v>
      </c>
      <c r="E2946" s="652">
        <v>10.9</v>
      </c>
      <c r="F2946" s="652" t="s">
        <v>1303</v>
      </c>
      <c r="H2946" s="10"/>
    </row>
    <row r="2947" spans="1:8" ht="15" x14ac:dyDescent="0.25">
      <c r="A2947" s="654">
        <v>48201541002</v>
      </c>
      <c r="B2947" s="655" t="s">
        <v>1412</v>
      </c>
      <c r="C2947" s="655">
        <v>97436</v>
      </c>
      <c r="D2947" s="655" t="s">
        <v>1306</v>
      </c>
      <c r="E2947" s="655">
        <v>5.8</v>
      </c>
      <c r="F2947" s="655" t="s">
        <v>1303</v>
      </c>
      <c r="H2947" s="10"/>
    </row>
    <row r="2948" spans="1:8" ht="15" x14ac:dyDescent="0.25">
      <c r="A2948" s="651">
        <v>48201541003</v>
      </c>
      <c r="B2948" s="652" t="s">
        <v>1412</v>
      </c>
      <c r="C2948" s="652">
        <v>119395</v>
      </c>
      <c r="D2948" s="652" t="s">
        <v>1306</v>
      </c>
      <c r="E2948" s="652">
        <v>2.6</v>
      </c>
      <c r="F2948" s="652" t="s">
        <v>1303</v>
      </c>
      <c r="H2948" s="10"/>
    </row>
    <row r="2949" spans="1:8" ht="15" x14ac:dyDescent="0.25">
      <c r="A2949" s="654">
        <v>48201541100</v>
      </c>
      <c r="B2949" s="655" t="s">
        <v>1412</v>
      </c>
      <c r="C2949" s="655">
        <v>99334</v>
      </c>
      <c r="D2949" s="655" t="s">
        <v>1306</v>
      </c>
      <c r="E2949" s="655">
        <v>7.1</v>
      </c>
      <c r="F2949" s="655" t="s">
        <v>1303</v>
      </c>
      <c r="H2949" s="10"/>
    </row>
    <row r="2950" spans="1:8" ht="15" x14ac:dyDescent="0.25">
      <c r="A2950" s="651">
        <v>48201541201</v>
      </c>
      <c r="B2950" s="652" t="s">
        <v>1412</v>
      </c>
      <c r="C2950" s="652">
        <v>111875</v>
      </c>
      <c r="D2950" s="652" t="s">
        <v>1306</v>
      </c>
      <c r="E2950" s="652">
        <v>3.9</v>
      </c>
      <c r="F2950" s="652" t="s">
        <v>1303</v>
      </c>
      <c r="H2950" s="10"/>
    </row>
    <row r="2951" spans="1:8" ht="15" x14ac:dyDescent="0.25">
      <c r="A2951" s="654">
        <v>48201541202</v>
      </c>
      <c r="B2951" s="655" t="s">
        <v>1412</v>
      </c>
      <c r="C2951" s="655">
        <v>83412</v>
      </c>
      <c r="D2951" s="655" t="s">
        <v>1302</v>
      </c>
      <c r="E2951" s="655">
        <v>15</v>
      </c>
      <c r="F2951" s="655" t="s">
        <v>1303</v>
      </c>
      <c r="H2951" s="10"/>
    </row>
    <row r="2952" spans="1:8" ht="15" x14ac:dyDescent="0.25">
      <c r="A2952" s="651">
        <v>48201541203</v>
      </c>
      <c r="B2952" s="652" t="s">
        <v>1412</v>
      </c>
      <c r="C2952" s="652">
        <v>124375</v>
      </c>
      <c r="D2952" s="652" t="s">
        <v>1306</v>
      </c>
      <c r="E2952" s="652">
        <v>3.7</v>
      </c>
      <c r="F2952" s="652" t="s">
        <v>1303</v>
      </c>
      <c r="H2952" s="10"/>
    </row>
    <row r="2953" spans="1:8" ht="15" x14ac:dyDescent="0.25">
      <c r="A2953" s="654">
        <v>48201541300</v>
      </c>
      <c r="B2953" s="655" t="s">
        <v>1412</v>
      </c>
      <c r="C2953" s="655">
        <v>63775</v>
      </c>
      <c r="D2953" s="655" t="s">
        <v>1302</v>
      </c>
      <c r="E2953" s="655">
        <v>13.5</v>
      </c>
      <c r="F2953" s="655" t="s">
        <v>1303</v>
      </c>
      <c r="H2953" s="10"/>
    </row>
    <row r="2954" spans="1:8" ht="15" x14ac:dyDescent="0.25">
      <c r="A2954" s="651">
        <v>48201541400</v>
      </c>
      <c r="B2954" s="652" t="s">
        <v>1412</v>
      </c>
      <c r="C2954" s="652">
        <v>77848</v>
      </c>
      <c r="D2954" s="652" t="s">
        <v>1302</v>
      </c>
      <c r="E2954" s="652">
        <v>6.8</v>
      </c>
      <c r="F2954" s="652" t="s">
        <v>1303</v>
      </c>
      <c r="H2954" s="10"/>
    </row>
    <row r="2955" spans="1:8" ht="15" x14ac:dyDescent="0.25">
      <c r="A2955" s="654">
        <v>48201541500</v>
      </c>
      <c r="B2955" s="655" t="s">
        <v>1412</v>
      </c>
      <c r="C2955" s="655">
        <v>72762</v>
      </c>
      <c r="D2955" s="655" t="s">
        <v>1302</v>
      </c>
      <c r="E2955" s="655">
        <v>13.4</v>
      </c>
      <c r="F2955" s="655" t="s">
        <v>1303</v>
      </c>
      <c r="H2955" s="10"/>
    </row>
    <row r="2956" spans="1:8" ht="15" x14ac:dyDescent="0.25">
      <c r="A2956" s="651">
        <v>48201541601</v>
      </c>
      <c r="B2956" s="652" t="s">
        <v>1412</v>
      </c>
      <c r="C2956" s="652">
        <v>94985</v>
      </c>
      <c r="D2956" s="652" t="s">
        <v>1306</v>
      </c>
      <c r="E2956" s="652">
        <v>3.7</v>
      </c>
      <c r="F2956" s="652" t="s">
        <v>1303</v>
      </c>
      <c r="H2956" s="10"/>
    </row>
    <row r="2957" spans="1:8" ht="15" x14ac:dyDescent="0.25">
      <c r="A2957" s="654">
        <v>48201541602</v>
      </c>
      <c r="B2957" s="655" t="s">
        <v>1412</v>
      </c>
      <c r="C2957" s="655">
        <v>58083</v>
      </c>
      <c r="D2957" s="655" t="s">
        <v>1310</v>
      </c>
      <c r="E2957" s="655">
        <v>22.5</v>
      </c>
      <c r="F2957" s="655" t="s">
        <v>1307</v>
      </c>
      <c r="H2957" s="10"/>
    </row>
    <row r="2958" spans="1:8" ht="15" x14ac:dyDescent="0.25">
      <c r="A2958" s="651">
        <v>48201541700</v>
      </c>
      <c r="B2958" s="652" t="s">
        <v>1412</v>
      </c>
      <c r="C2958" s="652">
        <v>63739</v>
      </c>
      <c r="D2958" s="652" t="s">
        <v>1302</v>
      </c>
      <c r="E2958" s="652">
        <v>6.7</v>
      </c>
      <c r="F2958" s="652" t="s">
        <v>1303</v>
      </c>
      <c r="H2958" s="10"/>
    </row>
    <row r="2959" spans="1:8" ht="15" x14ac:dyDescent="0.25">
      <c r="A2959" s="654">
        <v>48201541800</v>
      </c>
      <c r="B2959" s="655" t="s">
        <v>1412</v>
      </c>
      <c r="C2959" s="655">
        <v>52253</v>
      </c>
      <c r="D2959" s="655" t="s">
        <v>1310</v>
      </c>
      <c r="E2959" s="655">
        <v>18.399999999999999</v>
      </c>
      <c r="F2959" s="655" t="s">
        <v>1303</v>
      </c>
      <c r="H2959" s="10"/>
    </row>
    <row r="2960" spans="1:8" ht="15" x14ac:dyDescent="0.25">
      <c r="A2960" s="651">
        <v>48201541900</v>
      </c>
      <c r="B2960" s="652" t="s">
        <v>1412</v>
      </c>
      <c r="C2960" s="652">
        <v>80603</v>
      </c>
      <c r="D2960" s="652" t="s">
        <v>1302</v>
      </c>
      <c r="E2960" s="652">
        <v>8.6</v>
      </c>
      <c r="F2960" s="652" t="s">
        <v>1303</v>
      </c>
      <c r="H2960" s="10"/>
    </row>
    <row r="2961" spans="1:8" ht="15" x14ac:dyDescent="0.25">
      <c r="A2961" s="654">
        <v>48201542000</v>
      </c>
      <c r="B2961" s="655" t="s">
        <v>1412</v>
      </c>
      <c r="C2961" s="655">
        <v>82017</v>
      </c>
      <c r="D2961" s="655" t="s">
        <v>1302</v>
      </c>
      <c r="E2961" s="655">
        <v>3</v>
      </c>
      <c r="F2961" s="655" t="s">
        <v>1303</v>
      </c>
      <c r="H2961" s="10"/>
    </row>
    <row r="2962" spans="1:8" ht="15" x14ac:dyDescent="0.25">
      <c r="A2962" s="651">
        <v>48201542101</v>
      </c>
      <c r="B2962" s="652" t="s">
        <v>1412</v>
      </c>
      <c r="C2962" s="652">
        <v>70031</v>
      </c>
      <c r="D2962" s="652" t="s">
        <v>1302</v>
      </c>
      <c r="E2962" s="652">
        <v>7.8</v>
      </c>
      <c r="F2962" s="652" t="s">
        <v>1303</v>
      </c>
      <c r="H2962" s="10"/>
    </row>
    <row r="2963" spans="1:8" ht="15" x14ac:dyDescent="0.25">
      <c r="A2963" s="654">
        <v>48201542102</v>
      </c>
      <c r="B2963" s="655" t="s">
        <v>1412</v>
      </c>
      <c r="C2963" s="655">
        <v>71043</v>
      </c>
      <c r="D2963" s="655" t="s">
        <v>1302</v>
      </c>
      <c r="E2963" s="655">
        <v>8.4</v>
      </c>
      <c r="F2963" s="655" t="s">
        <v>1303</v>
      </c>
      <c r="H2963" s="10"/>
    </row>
    <row r="2964" spans="1:8" ht="15" x14ac:dyDescent="0.25">
      <c r="A2964" s="651">
        <v>48201542200</v>
      </c>
      <c r="B2964" s="652" t="s">
        <v>1412</v>
      </c>
      <c r="C2964" s="652">
        <v>80515</v>
      </c>
      <c r="D2964" s="652" t="s">
        <v>1302</v>
      </c>
      <c r="E2964" s="652">
        <v>7.5</v>
      </c>
      <c r="F2964" s="652" t="s">
        <v>1303</v>
      </c>
      <c r="H2964" s="10"/>
    </row>
    <row r="2965" spans="1:8" ht="15" x14ac:dyDescent="0.25">
      <c r="A2965" s="654">
        <v>48201542301</v>
      </c>
      <c r="B2965" s="655" t="s">
        <v>1412</v>
      </c>
      <c r="C2965" s="655">
        <v>74336</v>
      </c>
      <c r="D2965" s="655" t="s">
        <v>1302</v>
      </c>
      <c r="E2965" s="655">
        <v>4.8</v>
      </c>
      <c r="F2965" s="655" t="s">
        <v>1303</v>
      </c>
      <c r="H2965" s="10"/>
    </row>
    <row r="2966" spans="1:8" ht="15" x14ac:dyDescent="0.25">
      <c r="A2966" s="651">
        <v>48201542302</v>
      </c>
      <c r="B2966" s="652" t="s">
        <v>1412</v>
      </c>
      <c r="C2966" s="652">
        <v>78490</v>
      </c>
      <c r="D2966" s="652" t="s">
        <v>1302</v>
      </c>
      <c r="E2966" s="652">
        <v>7.5</v>
      </c>
      <c r="F2966" s="652" t="s">
        <v>1303</v>
      </c>
      <c r="H2966" s="10"/>
    </row>
    <row r="2967" spans="1:8" ht="15" x14ac:dyDescent="0.25">
      <c r="A2967" s="654">
        <v>48201542400</v>
      </c>
      <c r="B2967" s="655" t="s">
        <v>1412</v>
      </c>
      <c r="C2967" s="655">
        <v>67739</v>
      </c>
      <c r="D2967" s="655" t="s">
        <v>1302</v>
      </c>
      <c r="E2967" s="655">
        <v>13.1</v>
      </c>
      <c r="F2967" s="655" t="s">
        <v>1303</v>
      </c>
      <c r="H2967" s="10"/>
    </row>
    <row r="2968" spans="1:8" ht="15" x14ac:dyDescent="0.25">
      <c r="A2968" s="651">
        <v>48201542500</v>
      </c>
      <c r="B2968" s="652" t="s">
        <v>1412</v>
      </c>
      <c r="C2968" s="652">
        <v>73631</v>
      </c>
      <c r="D2968" s="652" t="s">
        <v>1302</v>
      </c>
      <c r="E2968" s="652">
        <v>3.2</v>
      </c>
      <c r="F2968" s="652" t="s">
        <v>1303</v>
      </c>
      <c r="H2968" s="10"/>
    </row>
    <row r="2969" spans="1:8" ht="15" x14ac:dyDescent="0.25">
      <c r="A2969" s="654">
        <v>48201542600</v>
      </c>
      <c r="B2969" s="655" t="s">
        <v>1412</v>
      </c>
      <c r="C2969" s="655">
        <v>98301</v>
      </c>
      <c r="D2969" s="655" t="s">
        <v>1306</v>
      </c>
      <c r="E2969" s="655">
        <v>1.2</v>
      </c>
      <c r="F2969" s="655" t="s">
        <v>1303</v>
      </c>
      <c r="H2969" s="10"/>
    </row>
    <row r="2970" spans="1:8" ht="15" x14ac:dyDescent="0.25">
      <c r="A2970" s="651">
        <v>48201542700</v>
      </c>
      <c r="B2970" s="652" t="s">
        <v>1412</v>
      </c>
      <c r="C2970" s="652">
        <v>57134</v>
      </c>
      <c r="D2970" s="652" t="s">
        <v>1310</v>
      </c>
      <c r="E2970" s="652">
        <v>11.7</v>
      </c>
      <c r="F2970" s="652" t="s">
        <v>1303</v>
      </c>
      <c r="H2970" s="10"/>
    </row>
    <row r="2971" spans="1:8" ht="15" x14ac:dyDescent="0.25">
      <c r="A2971" s="654">
        <v>48201542800</v>
      </c>
      <c r="B2971" s="655" t="s">
        <v>1412</v>
      </c>
      <c r="C2971" s="655">
        <v>97652</v>
      </c>
      <c r="D2971" s="655" t="s">
        <v>1306</v>
      </c>
      <c r="E2971" s="655">
        <v>2.5</v>
      </c>
      <c r="F2971" s="655" t="s">
        <v>1303</v>
      </c>
      <c r="H2971" s="10"/>
    </row>
    <row r="2972" spans="1:8" ht="15" x14ac:dyDescent="0.25">
      <c r="A2972" s="651">
        <v>48201542900</v>
      </c>
      <c r="B2972" s="652" t="s">
        <v>1412</v>
      </c>
      <c r="C2972" s="652">
        <v>93113</v>
      </c>
      <c r="D2972" s="652" t="s">
        <v>1306</v>
      </c>
      <c r="E2972" s="652">
        <v>4.7</v>
      </c>
      <c r="F2972" s="652" t="s">
        <v>1303</v>
      </c>
      <c r="H2972" s="10"/>
    </row>
    <row r="2973" spans="1:8" ht="15" x14ac:dyDescent="0.25">
      <c r="A2973" s="654">
        <v>48201543001</v>
      </c>
      <c r="B2973" s="655" t="s">
        <v>1412</v>
      </c>
      <c r="C2973" s="655">
        <v>128532</v>
      </c>
      <c r="D2973" s="655" t="s">
        <v>1306</v>
      </c>
      <c r="E2973" s="655">
        <v>2.9</v>
      </c>
      <c r="F2973" s="655" t="s">
        <v>1303</v>
      </c>
      <c r="H2973" s="10"/>
    </row>
    <row r="2974" spans="1:8" ht="15" x14ac:dyDescent="0.25">
      <c r="A2974" s="651">
        <v>48201543002</v>
      </c>
      <c r="B2974" s="652" t="s">
        <v>1412</v>
      </c>
      <c r="C2974" s="652">
        <v>115947</v>
      </c>
      <c r="D2974" s="652" t="s">
        <v>1306</v>
      </c>
      <c r="E2974" s="652">
        <v>5.4</v>
      </c>
      <c r="F2974" s="652" t="s">
        <v>1303</v>
      </c>
      <c r="H2974" s="10"/>
    </row>
    <row r="2975" spans="1:8" ht="15" x14ac:dyDescent="0.25">
      <c r="A2975" s="654">
        <v>48201543003</v>
      </c>
      <c r="B2975" s="655" t="s">
        <v>1412</v>
      </c>
      <c r="C2975" s="655">
        <v>72574</v>
      </c>
      <c r="D2975" s="655" t="s">
        <v>1302</v>
      </c>
      <c r="E2975" s="655">
        <v>7.7</v>
      </c>
      <c r="F2975" s="655" t="s">
        <v>1303</v>
      </c>
      <c r="H2975" s="10"/>
    </row>
    <row r="2976" spans="1:8" ht="15" x14ac:dyDescent="0.25">
      <c r="A2976" s="651">
        <v>48201543100</v>
      </c>
      <c r="B2976" s="652" t="s">
        <v>1412</v>
      </c>
      <c r="C2976" s="652">
        <v>77118</v>
      </c>
      <c r="D2976" s="652" t="s">
        <v>1302</v>
      </c>
      <c r="E2976" s="652">
        <v>6.2</v>
      </c>
      <c r="F2976" s="652" t="s">
        <v>1303</v>
      </c>
      <c r="H2976" s="10"/>
    </row>
    <row r="2977" spans="1:8" ht="15" x14ac:dyDescent="0.25">
      <c r="A2977" s="654">
        <v>48201543200</v>
      </c>
      <c r="B2977" s="655" t="s">
        <v>1412</v>
      </c>
      <c r="C2977" s="655">
        <v>67609</v>
      </c>
      <c r="D2977" s="655" t="s">
        <v>1302</v>
      </c>
      <c r="E2977" s="655">
        <v>11.1</v>
      </c>
      <c r="F2977" s="655" t="s">
        <v>1303</v>
      </c>
      <c r="H2977" s="10"/>
    </row>
    <row r="2978" spans="1:8" ht="15" x14ac:dyDescent="0.25">
      <c r="A2978" s="651">
        <v>48201550100</v>
      </c>
      <c r="B2978" s="652" t="s">
        <v>1412</v>
      </c>
      <c r="C2978" s="652">
        <v>25563</v>
      </c>
      <c r="D2978" s="652" t="s">
        <v>1309</v>
      </c>
      <c r="E2978" s="652">
        <v>44.8</v>
      </c>
      <c r="F2978" s="652" t="s">
        <v>1307</v>
      </c>
      <c r="H2978" s="10"/>
    </row>
    <row r="2979" spans="1:8" ht="15" x14ac:dyDescent="0.25">
      <c r="A2979" s="654">
        <v>48201550200</v>
      </c>
      <c r="B2979" s="655" t="s">
        <v>1412</v>
      </c>
      <c r="C2979" s="655">
        <v>25972</v>
      </c>
      <c r="D2979" s="655" t="s">
        <v>1309</v>
      </c>
      <c r="E2979" s="655">
        <v>41.9</v>
      </c>
      <c r="F2979" s="655" t="s">
        <v>1307</v>
      </c>
      <c r="H2979" s="10"/>
    </row>
    <row r="2980" spans="1:8" ht="15" x14ac:dyDescent="0.25">
      <c r="A2980" s="651">
        <v>48201550301</v>
      </c>
      <c r="B2980" s="652" t="s">
        <v>1412</v>
      </c>
      <c r="C2980" s="652">
        <v>30667</v>
      </c>
      <c r="D2980" s="652" t="s">
        <v>1309</v>
      </c>
      <c r="E2980" s="652">
        <v>29.9</v>
      </c>
      <c r="F2980" s="652" t="s">
        <v>1307</v>
      </c>
      <c r="H2980" s="10"/>
    </row>
    <row r="2981" spans="1:8" ht="15" x14ac:dyDescent="0.25">
      <c r="A2981" s="654">
        <v>48201550302</v>
      </c>
      <c r="B2981" s="655" t="s">
        <v>1412</v>
      </c>
      <c r="C2981" s="655">
        <v>47018</v>
      </c>
      <c r="D2981" s="655" t="s">
        <v>1310</v>
      </c>
      <c r="E2981" s="655">
        <v>22.6</v>
      </c>
      <c r="F2981" s="655" t="s">
        <v>1307</v>
      </c>
      <c r="H2981" s="10"/>
    </row>
    <row r="2982" spans="1:8" ht="15" x14ac:dyDescent="0.25">
      <c r="A2982" s="651">
        <v>48201550401</v>
      </c>
      <c r="B2982" s="652" t="s">
        <v>1412</v>
      </c>
      <c r="C2982" s="652">
        <v>47609</v>
      </c>
      <c r="D2982" s="652" t="s">
        <v>1310</v>
      </c>
      <c r="E2982" s="652">
        <v>18</v>
      </c>
      <c r="F2982" s="652" t="s">
        <v>1303</v>
      </c>
      <c r="H2982" s="10"/>
    </row>
    <row r="2983" spans="1:8" ht="15" x14ac:dyDescent="0.25">
      <c r="A2983" s="654">
        <v>48201550402</v>
      </c>
      <c r="B2983" s="655" t="s">
        <v>1412</v>
      </c>
      <c r="C2983" s="655">
        <v>54889</v>
      </c>
      <c r="D2983" s="655" t="s">
        <v>1310</v>
      </c>
      <c r="E2983" s="655">
        <v>18.600000000000001</v>
      </c>
      <c r="F2983" s="655" t="s">
        <v>1303</v>
      </c>
      <c r="H2983" s="10"/>
    </row>
    <row r="2984" spans="1:8" ht="15" x14ac:dyDescent="0.25">
      <c r="A2984" s="651">
        <v>48201550500</v>
      </c>
      <c r="B2984" s="652" t="s">
        <v>1412</v>
      </c>
      <c r="C2984" s="652">
        <v>43384</v>
      </c>
      <c r="D2984" s="652" t="s">
        <v>1310</v>
      </c>
      <c r="E2984" s="652">
        <v>11.1</v>
      </c>
      <c r="F2984" s="652" t="s">
        <v>1303</v>
      </c>
      <c r="H2984" s="10"/>
    </row>
    <row r="2985" spans="1:8" ht="15" x14ac:dyDescent="0.25">
      <c r="A2985" s="654">
        <v>48201550601</v>
      </c>
      <c r="B2985" s="655" t="s">
        <v>1412</v>
      </c>
      <c r="C2985" s="655">
        <v>62335</v>
      </c>
      <c r="D2985" s="655" t="s">
        <v>1302</v>
      </c>
      <c r="E2985" s="655">
        <v>10.3</v>
      </c>
      <c r="F2985" s="655" t="s">
        <v>1303</v>
      </c>
      <c r="H2985" s="10"/>
    </row>
    <row r="2986" spans="1:8" ht="15" x14ac:dyDescent="0.25">
      <c r="A2986" s="651">
        <v>48201550602</v>
      </c>
      <c r="B2986" s="652" t="s">
        <v>1412</v>
      </c>
      <c r="C2986" s="652">
        <v>59900</v>
      </c>
      <c r="D2986" s="652" t="s">
        <v>1302</v>
      </c>
      <c r="E2986" s="652">
        <v>12.6</v>
      </c>
      <c r="F2986" s="652" t="s">
        <v>1303</v>
      </c>
      <c r="H2986" s="10"/>
    </row>
    <row r="2987" spans="1:8" ht="15" x14ac:dyDescent="0.25">
      <c r="A2987" s="654">
        <v>48201550603</v>
      </c>
      <c r="B2987" s="655" t="s">
        <v>1412</v>
      </c>
      <c r="C2987" s="655">
        <v>60930</v>
      </c>
      <c r="D2987" s="655" t="s">
        <v>1302</v>
      </c>
      <c r="E2987" s="655">
        <v>20.100000000000001</v>
      </c>
      <c r="F2987" s="655" t="s">
        <v>1307</v>
      </c>
      <c r="H2987" s="10"/>
    </row>
    <row r="2988" spans="1:8" ht="15" x14ac:dyDescent="0.25">
      <c r="A2988" s="651">
        <v>48201550700</v>
      </c>
      <c r="B2988" s="652" t="s">
        <v>1412</v>
      </c>
      <c r="C2988" s="652">
        <v>70050</v>
      </c>
      <c r="D2988" s="652" t="s">
        <v>1302</v>
      </c>
      <c r="E2988" s="652">
        <v>13.1</v>
      </c>
      <c r="F2988" s="652" t="s">
        <v>1303</v>
      </c>
      <c r="H2988" s="10"/>
    </row>
    <row r="2989" spans="1:8" ht="15" x14ac:dyDescent="0.25">
      <c r="A2989" s="654">
        <v>48201550800</v>
      </c>
      <c r="B2989" s="655" t="s">
        <v>1412</v>
      </c>
      <c r="C2989" s="655">
        <v>52848</v>
      </c>
      <c r="D2989" s="655" t="s">
        <v>1310</v>
      </c>
      <c r="E2989" s="655">
        <v>18.8</v>
      </c>
      <c r="F2989" s="655" t="s">
        <v>1303</v>
      </c>
      <c r="H2989" s="10"/>
    </row>
    <row r="2990" spans="1:8" ht="15" x14ac:dyDescent="0.25">
      <c r="A2990" s="651">
        <v>48201550900</v>
      </c>
      <c r="B2990" s="652" t="s">
        <v>1412</v>
      </c>
      <c r="C2990" s="652">
        <v>51419</v>
      </c>
      <c r="D2990" s="652" t="s">
        <v>1310</v>
      </c>
      <c r="E2990" s="652">
        <v>13.5</v>
      </c>
      <c r="F2990" s="652" t="s">
        <v>1303</v>
      </c>
      <c r="H2990" s="10"/>
    </row>
    <row r="2991" spans="1:8" ht="15" x14ac:dyDescent="0.25">
      <c r="A2991" s="654">
        <v>48201551000</v>
      </c>
      <c r="B2991" s="655" t="s">
        <v>1412</v>
      </c>
      <c r="C2991" s="655">
        <v>45284</v>
      </c>
      <c r="D2991" s="655" t="s">
        <v>1310</v>
      </c>
      <c r="E2991" s="655">
        <v>24</v>
      </c>
      <c r="F2991" s="655" t="s">
        <v>1307</v>
      </c>
      <c r="H2991" s="10"/>
    </row>
    <row r="2992" spans="1:8" ht="15" x14ac:dyDescent="0.25">
      <c r="A2992" s="651">
        <v>48201551100</v>
      </c>
      <c r="B2992" s="652" t="s">
        <v>1412</v>
      </c>
      <c r="C2992" s="652">
        <v>37981</v>
      </c>
      <c r="D2992" s="652" t="s">
        <v>1309</v>
      </c>
      <c r="E2992" s="652">
        <v>22.1</v>
      </c>
      <c r="F2992" s="652" t="s">
        <v>1307</v>
      </c>
      <c r="H2992" s="10"/>
    </row>
    <row r="2993" spans="1:8" ht="15" x14ac:dyDescent="0.25">
      <c r="A2993" s="654">
        <v>48201551200</v>
      </c>
      <c r="B2993" s="655" t="s">
        <v>1412</v>
      </c>
      <c r="C2993" s="655">
        <v>47181</v>
      </c>
      <c r="D2993" s="655" t="s">
        <v>1310</v>
      </c>
      <c r="E2993" s="655">
        <v>15.3</v>
      </c>
      <c r="F2993" s="655" t="s">
        <v>1303</v>
      </c>
      <c r="H2993" s="10"/>
    </row>
    <row r="2994" spans="1:8" ht="15" x14ac:dyDescent="0.25">
      <c r="A2994" s="651">
        <v>48201551300</v>
      </c>
      <c r="B2994" s="652" t="s">
        <v>1412</v>
      </c>
      <c r="C2994" s="652">
        <v>76182</v>
      </c>
      <c r="D2994" s="652" t="s">
        <v>1302</v>
      </c>
      <c r="E2994" s="652">
        <v>7.2</v>
      </c>
      <c r="F2994" s="652" t="s">
        <v>1303</v>
      </c>
      <c r="H2994" s="10"/>
    </row>
    <row r="2995" spans="1:8" ht="15" x14ac:dyDescent="0.25">
      <c r="A2995" s="654">
        <v>48201551400</v>
      </c>
      <c r="B2995" s="655" t="s">
        <v>1412</v>
      </c>
      <c r="C2995" s="655">
        <v>77266</v>
      </c>
      <c r="D2995" s="655" t="s">
        <v>1302</v>
      </c>
      <c r="E2995" s="655">
        <v>9.9</v>
      </c>
      <c r="F2995" s="655" t="s">
        <v>1303</v>
      </c>
      <c r="H2995" s="10"/>
    </row>
    <row r="2996" spans="1:8" ht="15" x14ac:dyDescent="0.25">
      <c r="A2996" s="651">
        <v>48201551500</v>
      </c>
      <c r="B2996" s="652" t="s">
        <v>1412</v>
      </c>
      <c r="C2996" s="652">
        <v>50526</v>
      </c>
      <c r="D2996" s="652" t="s">
        <v>1310</v>
      </c>
      <c r="E2996" s="652">
        <v>13.5</v>
      </c>
      <c r="F2996" s="652" t="s">
        <v>1303</v>
      </c>
      <c r="H2996" s="10"/>
    </row>
    <row r="2997" spans="1:8" ht="15" x14ac:dyDescent="0.25">
      <c r="A2997" s="654">
        <v>48201551600</v>
      </c>
      <c r="B2997" s="655" t="s">
        <v>1412</v>
      </c>
      <c r="C2997" s="655">
        <v>58854</v>
      </c>
      <c r="D2997" s="655" t="s">
        <v>1302</v>
      </c>
      <c r="E2997" s="655">
        <v>11.7</v>
      </c>
      <c r="F2997" s="655" t="s">
        <v>1303</v>
      </c>
      <c r="H2997" s="10"/>
    </row>
    <row r="2998" spans="1:8" ht="15" x14ac:dyDescent="0.25">
      <c r="A2998" s="651">
        <v>48201551701</v>
      </c>
      <c r="B2998" s="652" t="s">
        <v>1412</v>
      </c>
      <c r="C2998" s="652">
        <v>70168</v>
      </c>
      <c r="D2998" s="652" t="s">
        <v>1302</v>
      </c>
      <c r="E2998" s="652">
        <v>7.9</v>
      </c>
      <c r="F2998" s="652" t="s">
        <v>1303</v>
      </c>
      <c r="H2998" s="10"/>
    </row>
    <row r="2999" spans="1:8" ht="15" x14ac:dyDescent="0.25">
      <c r="A2999" s="654">
        <v>48201551702</v>
      </c>
      <c r="B2999" s="655" t="s">
        <v>1412</v>
      </c>
      <c r="C2999" s="655">
        <v>116635</v>
      </c>
      <c r="D2999" s="655" t="s">
        <v>1306</v>
      </c>
      <c r="E2999" s="655">
        <v>4.5</v>
      </c>
      <c r="F2999" s="655" t="s">
        <v>1303</v>
      </c>
      <c r="H2999" s="10"/>
    </row>
    <row r="3000" spans="1:8" ht="15" x14ac:dyDescent="0.25">
      <c r="A3000" s="651">
        <v>48201551703</v>
      </c>
      <c r="B3000" s="652" t="s">
        <v>1412</v>
      </c>
      <c r="C3000" s="652">
        <v>83993</v>
      </c>
      <c r="D3000" s="652" t="s">
        <v>1306</v>
      </c>
      <c r="E3000" s="652">
        <v>11.3</v>
      </c>
      <c r="F3000" s="652" t="s">
        <v>1303</v>
      </c>
      <c r="H3000" s="10"/>
    </row>
    <row r="3001" spans="1:8" ht="15" x14ac:dyDescent="0.25">
      <c r="A3001" s="654">
        <v>48201551800</v>
      </c>
      <c r="B3001" s="655" t="s">
        <v>1412</v>
      </c>
      <c r="C3001" s="655">
        <v>106023</v>
      </c>
      <c r="D3001" s="655" t="s">
        <v>1306</v>
      </c>
      <c r="E3001" s="655">
        <v>3.5</v>
      </c>
      <c r="F3001" s="655" t="s">
        <v>1303</v>
      </c>
      <c r="H3001" s="10"/>
    </row>
    <row r="3002" spans="1:8" ht="15" x14ac:dyDescent="0.25">
      <c r="A3002" s="651">
        <v>48201551900</v>
      </c>
      <c r="B3002" s="652" t="s">
        <v>1412</v>
      </c>
      <c r="C3002" s="652">
        <v>43750</v>
      </c>
      <c r="D3002" s="652" t="s">
        <v>1310</v>
      </c>
      <c r="E3002" s="652">
        <v>17.7</v>
      </c>
      <c r="F3002" s="652" t="s">
        <v>1303</v>
      </c>
      <c r="H3002" s="10"/>
    </row>
    <row r="3003" spans="1:8" ht="15" x14ac:dyDescent="0.25">
      <c r="A3003" s="654">
        <v>48201552001</v>
      </c>
      <c r="B3003" s="655" t="s">
        <v>1412</v>
      </c>
      <c r="C3003" s="655">
        <v>56908</v>
      </c>
      <c r="D3003" s="655" t="s">
        <v>1310</v>
      </c>
      <c r="E3003" s="655">
        <v>14.6</v>
      </c>
      <c r="F3003" s="655" t="s">
        <v>1303</v>
      </c>
      <c r="H3003" s="10"/>
    </row>
    <row r="3004" spans="1:8" ht="15" x14ac:dyDescent="0.25">
      <c r="A3004" s="651">
        <v>48201552002</v>
      </c>
      <c r="B3004" s="652" t="s">
        <v>1412</v>
      </c>
      <c r="C3004" s="652">
        <v>68152</v>
      </c>
      <c r="D3004" s="652" t="s">
        <v>1302</v>
      </c>
      <c r="E3004" s="652">
        <v>1.2</v>
      </c>
      <c r="F3004" s="652" t="s">
        <v>1303</v>
      </c>
      <c r="H3004" s="10"/>
    </row>
    <row r="3005" spans="1:8" ht="15" x14ac:dyDescent="0.25">
      <c r="A3005" s="654">
        <v>48201552101</v>
      </c>
      <c r="B3005" s="655" t="s">
        <v>1412</v>
      </c>
      <c r="C3005" s="655">
        <v>78164</v>
      </c>
      <c r="D3005" s="655" t="s">
        <v>1302</v>
      </c>
      <c r="E3005" s="655">
        <v>7.6</v>
      </c>
      <c r="F3005" s="655" t="s">
        <v>1303</v>
      </c>
      <c r="H3005" s="10"/>
    </row>
    <row r="3006" spans="1:8" ht="15" x14ac:dyDescent="0.25">
      <c r="A3006" s="651">
        <v>48201552102</v>
      </c>
      <c r="B3006" s="652" t="s">
        <v>1412</v>
      </c>
      <c r="C3006" s="652">
        <v>76667</v>
      </c>
      <c r="D3006" s="652" t="s">
        <v>1302</v>
      </c>
      <c r="E3006" s="652">
        <v>1.1000000000000001</v>
      </c>
      <c r="F3006" s="652" t="s">
        <v>1303</v>
      </c>
      <c r="H3006" s="10"/>
    </row>
    <row r="3007" spans="1:8" ht="15" x14ac:dyDescent="0.25">
      <c r="A3007" s="654">
        <v>48201552103</v>
      </c>
      <c r="B3007" s="655" t="s">
        <v>1412</v>
      </c>
      <c r="C3007" s="655">
        <v>72841</v>
      </c>
      <c r="D3007" s="655" t="s">
        <v>1302</v>
      </c>
      <c r="E3007" s="655">
        <v>4.4000000000000004</v>
      </c>
      <c r="F3007" s="655" t="s">
        <v>1303</v>
      </c>
      <c r="H3007" s="10"/>
    </row>
    <row r="3008" spans="1:8" ht="15" x14ac:dyDescent="0.25">
      <c r="A3008" s="651">
        <v>48201552200</v>
      </c>
      <c r="B3008" s="652" t="s">
        <v>1412</v>
      </c>
      <c r="C3008" s="652">
        <v>59716</v>
      </c>
      <c r="D3008" s="652" t="s">
        <v>1302</v>
      </c>
      <c r="E3008" s="652">
        <v>12.5</v>
      </c>
      <c r="F3008" s="652" t="s">
        <v>1303</v>
      </c>
      <c r="H3008" s="10"/>
    </row>
    <row r="3009" spans="1:8" ht="15" x14ac:dyDescent="0.25">
      <c r="A3009" s="654">
        <v>48201552301</v>
      </c>
      <c r="B3009" s="655" t="s">
        <v>1412</v>
      </c>
      <c r="C3009" s="655">
        <v>75917</v>
      </c>
      <c r="D3009" s="655" t="s">
        <v>1302</v>
      </c>
      <c r="E3009" s="655">
        <v>5.0999999999999996</v>
      </c>
      <c r="F3009" s="655" t="s">
        <v>1303</v>
      </c>
      <c r="H3009" s="10"/>
    </row>
    <row r="3010" spans="1:8" ht="15" x14ac:dyDescent="0.25">
      <c r="A3010" s="651">
        <v>48201552302</v>
      </c>
      <c r="B3010" s="652" t="s">
        <v>1412</v>
      </c>
      <c r="C3010" s="652">
        <v>65297</v>
      </c>
      <c r="D3010" s="652" t="s">
        <v>1302</v>
      </c>
      <c r="E3010" s="652">
        <v>13.5</v>
      </c>
      <c r="F3010" s="652" t="s">
        <v>1303</v>
      </c>
      <c r="H3010" s="10"/>
    </row>
    <row r="3011" spans="1:8" ht="15" x14ac:dyDescent="0.25">
      <c r="A3011" s="654">
        <v>48201552400</v>
      </c>
      <c r="B3011" s="655" t="s">
        <v>1412</v>
      </c>
      <c r="C3011" s="655">
        <v>49811</v>
      </c>
      <c r="D3011" s="655" t="s">
        <v>1310</v>
      </c>
      <c r="E3011" s="655">
        <v>7.5</v>
      </c>
      <c r="F3011" s="655" t="s">
        <v>1303</v>
      </c>
      <c r="H3011" s="10"/>
    </row>
    <row r="3012" spans="1:8" ht="15" x14ac:dyDescent="0.25">
      <c r="A3012" s="651">
        <v>48201552500</v>
      </c>
      <c r="B3012" s="652" t="s">
        <v>1412</v>
      </c>
      <c r="C3012" s="652">
        <v>58893</v>
      </c>
      <c r="D3012" s="652" t="s">
        <v>1302</v>
      </c>
      <c r="E3012" s="652">
        <v>12.8</v>
      </c>
      <c r="F3012" s="652" t="s">
        <v>1303</v>
      </c>
      <c r="H3012" s="10"/>
    </row>
    <row r="3013" spans="1:8" ht="15" x14ac:dyDescent="0.25">
      <c r="A3013" s="654">
        <v>48201552601</v>
      </c>
      <c r="B3013" s="655" t="s">
        <v>1412</v>
      </c>
      <c r="C3013" s="655">
        <v>36808</v>
      </c>
      <c r="D3013" s="655" t="s">
        <v>1309</v>
      </c>
      <c r="E3013" s="655">
        <v>22.6</v>
      </c>
      <c r="F3013" s="655" t="s">
        <v>1307</v>
      </c>
      <c r="H3013" s="10"/>
    </row>
    <row r="3014" spans="1:8" ht="15" x14ac:dyDescent="0.25">
      <c r="A3014" s="651">
        <v>48201552602</v>
      </c>
      <c r="B3014" s="652" t="s">
        <v>1412</v>
      </c>
      <c r="C3014" s="652">
        <v>73423</v>
      </c>
      <c r="D3014" s="652" t="s">
        <v>1302</v>
      </c>
      <c r="E3014" s="652">
        <v>5.4</v>
      </c>
      <c r="F3014" s="652" t="s">
        <v>1303</v>
      </c>
      <c r="H3014" s="10"/>
    </row>
    <row r="3015" spans="1:8" ht="15" x14ac:dyDescent="0.25">
      <c r="A3015" s="654">
        <v>48201552700</v>
      </c>
      <c r="B3015" s="655" t="s">
        <v>1412</v>
      </c>
      <c r="C3015" s="655">
        <v>58143</v>
      </c>
      <c r="D3015" s="655" t="s">
        <v>1310</v>
      </c>
      <c r="E3015" s="655">
        <v>10.1</v>
      </c>
      <c r="F3015" s="655" t="s">
        <v>1303</v>
      </c>
      <c r="H3015" s="10"/>
    </row>
    <row r="3016" spans="1:8" ht="15" x14ac:dyDescent="0.25">
      <c r="A3016" s="651">
        <v>48201552800</v>
      </c>
      <c r="B3016" s="652" t="s">
        <v>1412</v>
      </c>
      <c r="C3016" s="652">
        <v>73333</v>
      </c>
      <c r="D3016" s="652" t="s">
        <v>1302</v>
      </c>
      <c r="E3016" s="652">
        <v>1.9</v>
      </c>
      <c r="F3016" s="652" t="s">
        <v>1303</v>
      </c>
      <c r="H3016" s="10"/>
    </row>
    <row r="3017" spans="1:8" ht="15" x14ac:dyDescent="0.25">
      <c r="A3017" s="654">
        <v>48201552900</v>
      </c>
      <c r="B3017" s="655" t="s">
        <v>1412</v>
      </c>
      <c r="C3017" s="655">
        <v>58125</v>
      </c>
      <c r="D3017" s="655" t="s">
        <v>1310</v>
      </c>
      <c r="E3017" s="655">
        <v>13.7</v>
      </c>
      <c r="F3017" s="655" t="s">
        <v>1303</v>
      </c>
      <c r="H3017" s="10"/>
    </row>
    <row r="3018" spans="1:8" ht="15" x14ac:dyDescent="0.25">
      <c r="A3018" s="651">
        <v>48201553001</v>
      </c>
      <c r="B3018" s="652" t="s">
        <v>1412</v>
      </c>
      <c r="C3018" s="652">
        <v>88438</v>
      </c>
      <c r="D3018" s="652" t="s">
        <v>1306</v>
      </c>
      <c r="E3018" s="652">
        <v>8.8000000000000007</v>
      </c>
      <c r="F3018" s="652" t="s">
        <v>1303</v>
      </c>
      <c r="H3018" s="10"/>
    </row>
    <row r="3019" spans="1:8" ht="15" x14ac:dyDescent="0.25">
      <c r="A3019" s="654">
        <v>48201553002</v>
      </c>
      <c r="B3019" s="655" t="s">
        <v>1412</v>
      </c>
      <c r="C3019" s="655">
        <v>85424</v>
      </c>
      <c r="D3019" s="655" t="s">
        <v>1306</v>
      </c>
      <c r="E3019" s="655">
        <v>11.3</v>
      </c>
      <c r="F3019" s="655" t="s">
        <v>1303</v>
      </c>
      <c r="H3019" s="10"/>
    </row>
    <row r="3020" spans="1:8" ht="15" x14ac:dyDescent="0.25">
      <c r="A3020" s="651">
        <v>48201553100</v>
      </c>
      <c r="B3020" s="652" t="s">
        <v>1412</v>
      </c>
      <c r="C3020" s="652">
        <v>58750</v>
      </c>
      <c r="D3020" s="652" t="s">
        <v>1302</v>
      </c>
      <c r="E3020" s="652">
        <v>14.9</v>
      </c>
      <c r="F3020" s="652" t="s">
        <v>1303</v>
      </c>
      <c r="H3020" s="10"/>
    </row>
    <row r="3021" spans="1:8" ht="15" x14ac:dyDescent="0.25">
      <c r="A3021" s="654">
        <v>48201553200</v>
      </c>
      <c r="B3021" s="655" t="s">
        <v>1412</v>
      </c>
      <c r="C3021" s="655">
        <v>43275</v>
      </c>
      <c r="D3021" s="655" t="s">
        <v>1310</v>
      </c>
      <c r="E3021" s="655">
        <v>19.8</v>
      </c>
      <c r="F3021" s="655" t="s">
        <v>1303</v>
      </c>
      <c r="H3021" s="10"/>
    </row>
    <row r="3022" spans="1:8" ht="15" x14ac:dyDescent="0.25">
      <c r="A3022" s="651">
        <v>48201553300</v>
      </c>
      <c r="B3022" s="652" t="s">
        <v>1412</v>
      </c>
      <c r="C3022" s="652">
        <v>32290</v>
      </c>
      <c r="D3022" s="652" t="s">
        <v>1309</v>
      </c>
      <c r="E3022" s="652">
        <v>27.8</v>
      </c>
      <c r="F3022" s="652" t="s">
        <v>1307</v>
      </c>
      <c r="H3022" s="10"/>
    </row>
    <row r="3023" spans="1:8" ht="15" x14ac:dyDescent="0.25">
      <c r="A3023" s="654">
        <v>48201553401</v>
      </c>
      <c r="B3023" s="655" t="s">
        <v>1412</v>
      </c>
      <c r="C3023" s="655">
        <v>106856</v>
      </c>
      <c r="D3023" s="655" t="s">
        <v>1306</v>
      </c>
      <c r="E3023" s="655">
        <v>3.4</v>
      </c>
      <c r="F3023" s="655" t="s">
        <v>1303</v>
      </c>
      <c r="H3023" s="10"/>
    </row>
    <row r="3024" spans="1:8" ht="15" x14ac:dyDescent="0.25">
      <c r="A3024" s="651">
        <v>48201553402</v>
      </c>
      <c r="B3024" s="652" t="s">
        <v>1412</v>
      </c>
      <c r="C3024" s="652">
        <v>111268</v>
      </c>
      <c r="D3024" s="652" t="s">
        <v>1306</v>
      </c>
      <c r="E3024" s="652">
        <v>9</v>
      </c>
      <c r="F3024" s="652" t="s">
        <v>1303</v>
      </c>
      <c r="H3024" s="10"/>
    </row>
    <row r="3025" spans="1:8" ht="15" x14ac:dyDescent="0.25">
      <c r="A3025" s="654">
        <v>48201553403</v>
      </c>
      <c r="B3025" s="655" t="s">
        <v>1412</v>
      </c>
      <c r="C3025" s="655">
        <v>90217</v>
      </c>
      <c r="D3025" s="655" t="s">
        <v>1306</v>
      </c>
      <c r="E3025" s="655">
        <v>2.6</v>
      </c>
      <c r="F3025" s="655" t="s">
        <v>1303</v>
      </c>
      <c r="H3025" s="10"/>
    </row>
    <row r="3026" spans="1:8" ht="15" x14ac:dyDescent="0.25">
      <c r="A3026" s="651">
        <v>48201553500</v>
      </c>
      <c r="B3026" s="652" t="s">
        <v>1412</v>
      </c>
      <c r="C3026" s="652">
        <v>70932</v>
      </c>
      <c r="D3026" s="652" t="s">
        <v>1302</v>
      </c>
      <c r="E3026" s="652">
        <v>2.2000000000000002</v>
      </c>
      <c r="F3026" s="652" t="s">
        <v>1303</v>
      </c>
      <c r="H3026" s="10"/>
    </row>
    <row r="3027" spans="1:8" ht="15" x14ac:dyDescent="0.25">
      <c r="A3027" s="654">
        <v>48201553600</v>
      </c>
      <c r="B3027" s="655" t="s">
        <v>1412</v>
      </c>
      <c r="C3027" s="655">
        <v>81154</v>
      </c>
      <c r="D3027" s="655" t="s">
        <v>1302</v>
      </c>
      <c r="E3027" s="655">
        <v>5.5</v>
      </c>
      <c r="F3027" s="655" t="s">
        <v>1303</v>
      </c>
      <c r="H3027" s="10"/>
    </row>
    <row r="3028" spans="1:8" ht="15" x14ac:dyDescent="0.25">
      <c r="A3028" s="651">
        <v>48201553700</v>
      </c>
      <c r="B3028" s="652" t="s">
        <v>1412</v>
      </c>
      <c r="C3028" s="652">
        <v>78104</v>
      </c>
      <c r="D3028" s="652" t="s">
        <v>1302</v>
      </c>
      <c r="E3028" s="652">
        <v>16</v>
      </c>
      <c r="F3028" s="652" t="s">
        <v>1303</v>
      </c>
      <c r="H3028" s="10"/>
    </row>
    <row r="3029" spans="1:8" ht="15" x14ac:dyDescent="0.25">
      <c r="A3029" s="654">
        <v>48201553801</v>
      </c>
      <c r="B3029" s="655" t="s">
        <v>1412</v>
      </c>
      <c r="C3029" s="655">
        <v>127708</v>
      </c>
      <c r="D3029" s="655" t="s">
        <v>1306</v>
      </c>
      <c r="E3029" s="655">
        <v>4.9000000000000004</v>
      </c>
      <c r="F3029" s="655" t="s">
        <v>1303</v>
      </c>
      <c r="H3029" s="10"/>
    </row>
    <row r="3030" spans="1:8" ht="15" x14ac:dyDescent="0.25">
      <c r="A3030" s="651">
        <v>48201553802</v>
      </c>
      <c r="B3030" s="652" t="s">
        <v>1412</v>
      </c>
      <c r="C3030" s="652">
        <v>66441</v>
      </c>
      <c r="D3030" s="652" t="s">
        <v>1302</v>
      </c>
      <c r="E3030" s="652">
        <v>9.1999999999999993</v>
      </c>
      <c r="F3030" s="652" t="s">
        <v>1303</v>
      </c>
      <c r="H3030" s="10"/>
    </row>
    <row r="3031" spans="1:8" ht="15" x14ac:dyDescent="0.25">
      <c r="A3031" s="654">
        <v>48201553900</v>
      </c>
      <c r="B3031" s="655" t="s">
        <v>1412</v>
      </c>
      <c r="C3031" s="655">
        <v>131719</v>
      </c>
      <c r="D3031" s="655" t="s">
        <v>1306</v>
      </c>
      <c r="E3031" s="655">
        <v>3.5</v>
      </c>
      <c r="F3031" s="655" t="s">
        <v>1303</v>
      </c>
      <c r="H3031" s="10"/>
    </row>
    <row r="3032" spans="1:8" ht="15" x14ac:dyDescent="0.25">
      <c r="A3032" s="651">
        <v>48201554001</v>
      </c>
      <c r="B3032" s="652" t="s">
        <v>1412</v>
      </c>
      <c r="C3032" s="652">
        <v>74542</v>
      </c>
      <c r="D3032" s="652" t="s">
        <v>1302</v>
      </c>
      <c r="E3032" s="652">
        <v>1.4</v>
      </c>
      <c r="F3032" s="652" t="s">
        <v>1303</v>
      </c>
      <c r="H3032" s="10"/>
    </row>
    <row r="3033" spans="1:8" ht="15" x14ac:dyDescent="0.25">
      <c r="A3033" s="654">
        <v>48201554002</v>
      </c>
      <c r="B3033" s="655" t="s">
        <v>1412</v>
      </c>
      <c r="C3033" s="655">
        <v>145197</v>
      </c>
      <c r="D3033" s="655" t="s">
        <v>1306</v>
      </c>
      <c r="E3033" s="655">
        <v>4.8</v>
      </c>
      <c r="F3033" s="655" t="s">
        <v>1303</v>
      </c>
      <c r="H3033" s="10"/>
    </row>
    <row r="3034" spans="1:8" ht="15" x14ac:dyDescent="0.25">
      <c r="A3034" s="651">
        <v>48201554101</v>
      </c>
      <c r="B3034" s="652" t="s">
        <v>1412</v>
      </c>
      <c r="C3034" s="652">
        <v>125208</v>
      </c>
      <c r="D3034" s="652" t="s">
        <v>1306</v>
      </c>
      <c r="E3034" s="652">
        <v>3.6</v>
      </c>
      <c r="F3034" s="652" t="s">
        <v>1303</v>
      </c>
      <c r="H3034" s="10"/>
    </row>
    <row r="3035" spans="1:8" ht="15" x14ac:dyDescent="0.25">
      <c r="A3035" s="654">
        <v>48201554102</v>
      </c>
      <c r="B3035" s="655" t="s">
        <v>1412</v>
      </c>
      <c r="C3035" s="655">
        <v>96325</v>
      </c>
      <c r="D3035" s="655" t="s">
        <v>1306</v>
      </c>
      <c r="E3035" s="655">
        <v>4.8</v>
      </c>
      <c r="F3035" s="655" t="s">
        <v>1303</v>
      </c>
      <c r="H3035" s="10"/>
    </row>
    <row r="3036" spans="1:8" ht="15" x14ac:dyDescent="0.25">
      <c r="A3036" s="651">
        <v>48201554200</v>
      </c>
      <c r="B3036" s="652" t="s">
        <v>1412</v>
      </c>
      <c r="C3036" s="652">
        <v>78452</v>
      </c>
      <c r="D3036" s="652" t="s">
        <v>1302</v>
      </c>
      <c r="E3036" s="652">
        <v>9.5</v>
      </c>
      <c r="F3036" s="652" t="s">
        <v>1303</v>
      </c>
      <c r="H3036" s="10"/>
    </row>
    <row r="3037" spans="1:8" ht="15" x14ac:dyDescent="0.25">
      <c r="A3037" s="654">
        <v>48201554301</v>
      </c>
      <c r="B3037" s="655" t="s">
        <v>1412</v>
      </c>
      <c r="C3037" s="655">
        <v>106194</v>
      </c>
      <c r="D3037" s="655" t="s">
        <v>1306</v>
      </c>
      <c r="E3037" s="655">
        <v>2.5</v>
      </c>
      <c r="F3037" s="655" t="s">
        <v>1303</v>
      </c>
      <c r="H3037" s="10"/>
    </row>
    <row r="3038" spans="1:8" ht="15" x14ac:dyDescent="0.25">
      <c r="A3038" s="651">
        <v>48201554302</v>
      </c>
      <c r="B3038" s="652" t="s">
        <v>1412</v>
      </c>
      <c r="C3038" s="652">
        <v>102308</v>
      </c>
      <c r="D3038" s="652" t="s">
        <v>1306</v>
      </c>
      <c r="E3038" s="652">
        <v>3.9</v>
      </c>
      <c r="F3038" s="652" t="s">
        <v>1303</v>
      </c>
      <c r="H3038" s="10"/>
    </row>
    <row r="3039" spans="1:8" ht="15" x14ac:dyDescent="0.25">
      <c r="A3039" s="654">
        <v>48201554401</v>
      </c>
      <c r="B3039" s="655" t="s">
        <v>1412</v>
      </c>
      <c r="C3039" s="655">
        <v>134992</v>
      </c>
      <c r="D3039" s="655" t="s">
        <v>1306</v>
      </c>
      <c r="E3039" s="655">
        <v>3.1</v>
      </c>
      <c r="F3039" s="655" t="s">
        <v>1303</v>
      </c>
      <c r="H3039" s="10"/>
    </row>
    <row r="3040" spans="1:8" ht="15" x14ac:dyDescent="0.25">
      <c r="A3040" s="651">
        <v>48201554402</v>
      </c>
      <c r="B3040" s="652" t="s">
        <v>1412</v>
      </c>
      <c r="C3040" s="652">
        <v>113188</v>
      </c>
      <c r="D3040" s="652" t="s">
        <v>1306</v>
      </c>
      <c r="E3040" s="652">
        <v>2.7</v>
      </c>
      <c r="F3040" s="652" t="s">
        <v>1303</v>
      </c>
      <c r="H3040" s="10"/>
    </row>
    <row r="3041" spans="1:8" ht="15" x14ac:dyDescent="0.25">
      <c r="A3041" s="654">
        <v>48201554403</v>
      </c>
      <c r="B3041" s="655" t="s">
        <v>1412</v>
      </c>
      <c r="C3041" s="655">
        <v>98092</v>
      </c>
      <c r="D3041" s="655" t="s">
        <v>1306</v>
      </c>
      <c r="E3041" s="655">
        <v>3.6</v>
      </c>
      <c r="F3041" s="655" t="s">
        <v>1303</v>
      </c>
      <c r="H3041" s="10"/>
    </row>
    <row r="3042" spans="1:8" ht="15" x14ac:dyDescent="0.25">
      <c r="A3042" s="651">
        <v>48201554501</v>
      </c>
      <c r="B3042" s="652" t="s">
        <v>1412</v>
      </c>
      <c r="C3042" s="652">
        <v>126696</v>
      </c>
      <c r="D3042" s="652" t="s">
        <v>1306</v>
      </c>
      <c r="E3042" s="652">
        <v>3.6</v>
      </c>
      <c r="F3042" s="652" t="s">
        <v>1303</v>
      </c>
      <c r="H3042" s="10"/>
    </row>
    <row r="3043" spans="1:8" ht="15" x14ac:dyDescent="0.25">
      <c r="A3043" s="654">
        <v>48201554502</v>
      </c>
      <c r="B3043" s="655" t="s">
        <v>1412</v>
      </c>
      <c r="C3043" s="655">
        <v>148092</v>
      </c>
      <c r="D3043" s="655" t="s">
        <v>1306</v>
      </c>
      <c r="E3043" s="655">
        <v>0.9</v>
      </c>
      <c r="F3043" s="655" t="s">
        <v>1303</v>
      </c>
      <c r="H3043" s="10"/>
    </row>
    <row r="3044" spans="1:8" ht="15" x14ac:dyDescent="0.25">
      <c r="A3044" s="651">
        <v>48201554600</v>
      </c>
      <c r="B3044" s="652" t="s">
        <v>1412</v>
      </c>
      <c r="C3044" s="652">
        <v>126875</v>
      </c>
      <c r="D3044" s="652" t="s">
        <v>1306</v>
      </c>
      <c r="E3044" s="652">
        <v>1.4</v>
      </c>
      <c r="F3044" s="652" t="s">
        <v>1303</v>
      </c>
      <c r="H3044" s="10"/>
    </row>
    <row r="3045" spans="1:8" ht="15" x14ac:dyDescent="0.25">
      <c r="A3045" s="654">
        <v>48201554700</v>
      </c>
      <c r="B3045" s="655" t="s">
        <v>1412</v>
      </c>
      <c r="C3045" s="655">
        <v>99825</v>
      </c>
      <c r="D3045" s="655" t="s">
        <v>1306</v>
      </c>
      <c r="E3045" s="655">
        <v>3.5</v>
      </c>
      <c r="F3045" s="655" t="s">
        <v>1303</v>
      </c>
      <c r="H3045" s="10"/>
    </row>
    <row r="3046" spans="1:8" ht="15" x14ac:dyDescent="0.25">
      <c r="A3046" s="651">
        <v>48201554801</v>
      </c>
      <c r="B3046" s="652" t="s">
        <v>1412</v>
      </c>
      <c r="C3046" s="652">
        <v>72389</v>
      </c>
      <c r="D3046" s="652" t="s">
        <v>1302</v>
      </c>
      <c r="E3046" s="652">
        <v>8.6</v>
      </c>
      <c r="F3046" s="652" t="s">
        <v>1303</v>
      </c>
      <c r="H3046" s="10"/>
    </row>
    <row r="3047" spans="1:8" ht="15" x14ac:dyDescent="0.25">
      <c r="A3047" s="654">
        <v>48201554802</v>
      </c>
      <c r="B3047" s="655" t="s">
        <v>1412</v>
      </c>
      <c r="C3047" s="655">
        <v>115465</v>
      </c>
      <c r="D3047" s="655" t="s">
        <v>1306</v>
      </c>
      <c r="E3047" s="655">
        <v>2.8</v>
      </c>
      <c r="F3047" s="655" t="s">
        <v>1303</v>
      </c>
      <c r="H3047" s="10"/>
    </row>
    <row r="3048" spans="1:8" ht="15" x14ac:dyDescent="0.25">
      <c r="A3048" s="651">
        <v>48201554901</v>
      </c>
      <c r="B3048" s="652" t="s">
        <v>1412</v>
      </c>
      <c r="C3048" s="652">
        <v>72765</v>
      </c>
      <c r="D3048" s="652" t="s">
        <v>1302</v>
      </c>
      <c r="E3048" s="652">
        <v>9.8000000000000007</v>
      </c>
      <c r="F3048" s="652" t="s">
        <v>1303</v>
      </c>
      <c r="H3048" s="10"/>
    </row>
    <row r="3049" spans="1:8" ht="15" x14ac:dyDescent="0.25">
      <c r="A3049" s="654">
        <v>48201554902</v>
      </c>
      <c r="B3049" s="655" t="s">
        <v>1412</v>
      </c>
      <c r="C3049" s="655">
        <v>107714</v>
      </c>
      <c r="D3049" s="655" t="s">
        <v>1306</v>
      </c>
      <c r="E3049" s="655">
        <v>2.4</v>
      </c>
      <c r="F3049" s="655" t="s">
        <v>1303</v>
      </c>
      <c r="H3049" s="10"/>
    </row>
    <row r="3050" spans="1:8" ht="15" x14ac:dyDescent="0.25">
      <c r="A3050" s="651">
        <v>48201554903</v>
      </c>
      <c r="B3050" s="652" t="s">
        <v>1412</v>
      </c>
      <c r="C3050" s="652">
        <v>109561</v>
      </c>
      <c r="D3050" s="652" t="s">
        <v>1306</v>
      </c>
      <c r="E3050" s="652">
        <v>2.8</v>
      </c>
      <c r="F3050" s="652" t="s">
        <v>1303</v>
      </c>
      <c r="H3050" s="10"/>
    </row>
    <row r="3051" spans="1:8" ht="15" x14ac:dyDescent="0.25">
      <c r="A3051" s="654">
        <v>48201555000</v>
      </c>
      <c r="B3051" s="655" t="s">
        <v>1412</v>
      </c>
      <c r="C3051" s="655">
        <v>83831</v>
      </c>
      <c r="D3051" s="655" t="s">
        <v>1306</v>
      </c>
      <c r="E3051" s="655">
        <v>15.6</v>
      </c>
      <c r="F3051" s="655" t="s">
        <v>1303</v>
      </c>
      <c r="H3051" s="10"/>
    </row>
    <row r="3052" spans="1:8" ht="15" x14ac:dyDescent="0.25">
      <c r="A3052" s="651">
        <v>48201555100</v>
      </c>
      <c r="B3052" s="652" t="s">
        <v>1412</v>
      </c>
      <c r="C3052" s="652">
        <v>85567</v>
      </c>
      <c r="D3052" s="652" t="s">
        <v>1306</v>
      </c>
      <c r="E3052" s="652">
        <v>3.5</v>
      </c>
      <c r="F3052" s="652" t="s">
        <v>1303</v>
      </c>
      <c r="H3052" s="10"/>
    </row>
    <row r="3053" spans="1:8" ht="15" x14ac:dyDescent="0.25">
      <c r="A3053" s="654">
        <v>48201555200</v>
      </c>
      <c r="B3053" s="655" t="s">
        <v>1412</v>
      </c>
      <c r="C3053" s="655">
        <v>103545</v>
      </c>
      <c r="D3053" s="655" t="s">
        <v>1306</v>
      </c>
      <c r="E3053" s="655">
        <v>6.2</v>
      </c>
      <c r="F3053" s="655" t="s">
        <v>1303</v>
      </c>
      <c r="H3053" s="10"/>
    </row>
    <row r="3054" spans="1:8" ht="15" x14ac:dyDescent="0.25">
      <c r="A3054" s="651">
        <v>48201555301</v>
      </c>
      <c r="B3054" s="652" t="s">
        <v>1412</v>
      </c>
      <c r="C3054" s="652">
        <v>112500</v>
      </c>
      <c r="D3054" s="652" t="s">
        <v>1306</v>
      </c>
      <c r="E3054" s="652">
        <v>5.2</v>
      </c>
      <c r="F3054" s="652" t="s">
        <v>1303</v>
      </c>
      <c r="H3054" s="10"/>
    </row>
    <row r="3055" spans="1:8" ht="15" x14ac:dyDescent="0.25">
      <c r="A3055" s="654">
        <v>48201555302</v>
      </c>
      <c r="B3055" s="655" t="s">
        <v>1412</v>
      </c>
      <c r="C3055" s="655">
        <v>140584</v>
      </c>
      <c r="D3055" s="655" t="s">
        <v>1306</v>
      </c>
      <c r="E3055" s="655">
        <v>4.0999999999999996</v>
      </c>
      <c r="F3055" s="655" t="s">
        <v>1303</v>
      </c>
      <c r="H3055" s="10"/>
    </row>
    <row r="3056" spans="1:8" ht="15" x14ac:dyDescent="0.25">
      <c r="A3056" s="651">
        <v>48201555303</v>
      </c>
      <c r="B3056" s="652" t="s">
        <v>1412</v>
      </c>
      <c r="C3056" s="652">
        <v>97000</v>
      </c>
      <c r="D3056" s="652" t="s">
        <v>1306</v>
      </c>
      <c r="E3056" s="652">
        <v>4.2</v>
      </c>
      <c r="F3056" s="652" t="s">
        <v>1303</v>
      </c>
      <c r="H3056" s="10"/>
    </row>
    <row r="3057" spans="1:8" ht="15" x14ac:dyDescent="0.25">
      <c r="A3057" s="654">
        <v>48201555401</v>
      </c>
      <c r="B3057" s="655" t="s">
        <v>1412</v>
      </c>
      <c r="C3057" s="655">
        <v>67375</v>
      </c>
      <c r="D3057" s="655" t="s">
        <v>1302</v>
      </c>
      <c r="E3057" s="655">
        <v>10.9</v>
      </c>
      <c r="F3057" s="655" t="s">
        <v>1303</v>
      </c>
      <c r="H3057" s="10"/>
    </row>
    <row r="3058" spans="1:8" ht="15" x14ac:dyDescent="0.25">
      <c r="A3058" s="651">
        <v>48201555402</v>
      </c>
      <c r="B3058" s="652" t="s">
        <v>1412</v>
      </c>
      <c r="C3058" s="652">
        <v>58520</v>
      </c>
      <c r="D3058" s="652" t="s">
        <v>1302</v>
      </c>
      <c r="E3058" s="652">
        <v>20.7</v>
      </c>
      <c r="F3058" s="652" t="s">
        <v>1307</v>
      </c>
      <c r="H3058" s="10"/>
    </row>
    <row r="3059" spans="1:8" ht="15" x14ac:dyDescent="0.25">
      <c r="A3059" s="654">
        <v>48201555501</v>
      </c>
      <c r="B3059" s="655" t="s">
        <v>1412</v>
      </c>
      <c r="C3059" s="655">
        <v>71960</v>
      </c>
      <c r="D3059" s="655" t="s">
        <v>1302</v>
      </c>
      <c r="E3059" s="655">
        <v>8.3000000000000007</v>
      </c>
      <c r="F3059" s="655" t="s">
        <v>1303</v>
      </c>
      <c r="H3059" s="10"/>
    </row>
    <row r="3060" spans="1:8" ht="15" x14ac:dyDescent="0.25">
      <c r="A3060" s="651">
        <v>48201555502</v>
      </c>
      <c r="B3060" s="652" t="s">
        <v>1412</v>
      </c>
      <c r="C3060" s="652">
        <v>109040</v>
      </c>
      <c r="D3060" s="652" t="s">
        <v>1306</v>
      </c>
      <c r="E3060" s="652">
        <v>1.7</v>
      </c>
      <c r="F3060" s="652" t="s">
        <v>1303</v>
      </c>
      <c r="H3060" s="10"/>
    </row>
    <row r="3061" spans="1:8" ht="15" x14ac:dyDescent="0.25">
      <c r="A3061" s="654">
        <v>48201555600</v>
      </c>
      <c r="B3061" s="655" t="s">
        <v>1412</v>
      </c>
      <c r="C3061" s="655">
        <v>100806</v>
      </c>
      <c r="D3061" s="655" t="s">
        <v>1306</v>
      </c>
      <c r="E3061" s="655">
        <v>8.1</v>
      </c>
      <c r="F3061" s="655" t="s">
        <v>1303</v>
      </c>
      <c r="H3061" s="10"/>
    </row>
    <row r="3062" spans="1:8" ht="15" x14ac:dyDescent="0.25">
      <c r="A3062" s="651">
        <v>48201555701</v>
      </c>
      <c r="B3062" s="652" t="s">
        <v>1412</v>
      </c>
      <c r="C3062" s="652">
        <v>119485</v>
      </c>
      <c r="D3062" s="652" t="s">
        <v>1306</v>
      </c>
      <c r="E3062" s="652">
        <v>2.1</v>
      </c>
      <c r="F3062" s="652" t="s">
        <v>1303</v>
      </c>
      <c r="H3062" s="10"/>
    </row>
    <row r="3063" spans="1:8" ht="15" x14ac:dyDescent="0.25">
      <c r="A3063" s="654">
        <v>48201555702</v>
      </c>
      <c r="B3063" s="655" t="s">
        <v>1412</v>
      </c>
      <c r="C3063" s="655">
        <v>133000</v>
      </c>
      <c r="D3063" s="655" t="s">
        <v>1306</v>
      </c>
      <c r="E3063" s="655">
        <v>4.9000000000000004</v>
      </c>
      <c r="F3063" s="655" t="s">
        <v>1303</v>
      </c>
      <c r="H3063" s="10"/>
    </row>
    <row r="3064" spans="1:8" ht="15" x14ac:dyDescent="0.25">
      <c r="A3064" s="651">
        <v>48201556000</v>
      </c>
      <c r="B3064" s="652" t="s">
        <v>1412</v>
      </c>
      <c r="C3064" s="652">
        <v>62030</v>
      </c>
      <c r="D3064" s="652" t="s">
        <v>1302</v>
      </c>
      <c r="E3064" s="652">
        <v>14.7</v>
      </c>
      <c r="F3064" s="652" t="s">
        <v>1303</v>
      </c>
      <c r="H3064" s="10"/>
    </row>
    <row r="3065" spans="1:8" ht="15" x14ac:dyDescent="0.25">
      <c r="A3065" s="654">
        <v>48201980000</v>
      </c>
      <c r="B3065" s="655" t="s">
        <v>1412</v>
      </c>
      <c r="C3065" s="655" t="s">
        <v>1314</v>
      </c>
      <c r="D3065" s="655" t="s">
        <v>1315</v>
      </c>
      <c r="E3065" s="655">
        <v>100</v>
      </c>
      <c r="F3065" s="655" t="s">
        <v>1307</v>
      </c>
      <c r="H3065" s="10"/>
    </row>
    <row r="3066" spans="1:8" ht="15" x14ac:dyDescent="0.25">
      <c r="A3066" s="651">
        <v>48201980100</v>
      </c>
      <c r="B3066" s="652" t="s">
        <v>1412</v>
      </c>
      <c r="C3066" s="652">
        <v>30000</v>
      </c>
      <c r="D3066" s="652" t="s">
        <v>1309</v>
      </c>
      <c r="E3066" s="652">
        <v>40</v>
      </c>
      <c r="F3066" s="652" t="s">
        <v>1307</v>
      </c>
      <c r="H3066" s="10"/>
    </row>
    <row r="3067" spans="1:8" ht="15" x14ac:dyDescent="0.25">
      <c r="A3067" s="654">
        <v>48203020102</v>
      </c>
      <c r="B3067" s="655" t="s">
        <v>1413</v>
      </c>
      <c r="C3067" s="655">
        <v>50334</v>
      </c>
      <c r="D3067" s="655" t="s">
        <v>1302</v>
      </c>
      <c r="E3067" s="655">
        <v>16</v>
      </c>
      <c r="F3067" s="655" t="s">
        <v>1303</v>
      </c>
      <c r="H3067" s="10"/>
    </row>
    <row r="3068" spans="1:8" ht="15" x14ac:dyDescent="0.25">
      <c r="A3068" s="651">
        <v>48203020103</v>
      </c>
      <c r="B3068" s="652" t="s">
        <v>1413</v>
      </c>
      <c r="C3068" s="652">
        <v>57734</v>
      </c>
      <c r="D3068" s="652" t="s">
        <v>1306</v>
      </c>
      <c r="E3068" s="652">
        <v>12.2</v>
      </c>
      <c r="F3068" s="652" t="s">
        <v>1303</v>
      </c>
      <c r="H3068" s="10"/>
    </row>
    <row r="3069" spans="1:8" ht="15" x14ac:dyDescent="0.25">
      <c r="A3069" s="654">
        <v>48203020104</v>
      </c>
      <c r="B3069" s="655" t="s">
        <v>1413</v>
      </c>
      <c r="C3069" s="655">
        <v>55469</v>
      </c>
      <c r="D3069" s="655" t="s">
        <v>1302</v>
      </c>
      <c r="E3069" s="655">
        <v>14.4</v>
      </c>
      <c r="F3069" s="655" t="s">
        <v>1303</v>
      </c>
      <c r="H3069" s="10"/>
    </row>
    <row r="3070" spans="1:8" ht="15" x14ac:dyDescent="0.25">
      <c r="A3070" s="651">
        <v>48203020200</v>
      </c>
      <c r="B3070" s="652" t="s">
        <v>1413</v>
      </c>
      <c r="C3070" s="652">
        <v>44000</v>
      </c>
      <c r="D3070" s="652" t="s">
        <v>1310</v>
      </c>
      <c r="E3070" s="652">
        <v>16.5</v>
      </c>
      <c r="F3070" s="652" t="s">
        <v>1303</v>
      </c>
      <c r="H3070" s="10"/>
    </row>
    <row r="3071" spans="1:8" ht="15" x14ac:dyDescent="0.25">
      <c r="A3071" s="654">
        <v>48203020301</v>
      </c>
      <c r="B3071" s="655" t="s">
        <v>1413</v>
      </c>
      <c r="C3071" s="655">
        <v>64375</v>
      </c>
      <c r="D3071" s="655" t="s">
        <v>1306</v>
      </c>
      <c r="E3071" s="655">
        <v>5.6</v>
      </c>
      <c r="F3071" s="655" t="s">
        <v>1303</v>
      </c>
      <c r="H3071" s="10"/>
    </row>
    <row r="3072" spans="1:8" ht="15" x14ac:dyDescent="0.25">
      <c r="A3072" s="651">
        <v>48203020302</v>
      </c>
      <c r="B3072" s="652" t="s">
        <v>1413</v>
      </c>
      <c r="C3072" s="652">
        <v>32898</v>
      </c>
      <c r="D3072" s="652" t="s">
        <v>1309</v>
      </c>
      <c r="E3072" s="652">
        <v>27.9</v>
      </c>
      <c r="F3072" s="652" t="s">
        <v>1307</v>
      </c>
      <c r="H3072" s="10"/>
    </row>
    <row r="3073" spans="1:8" ht="15" x14ac:dyDescent="0.25">
      <c r="A3073" s="654">
        <v>48203020401</v>
      </c>
      <c r="B3073" s="655" t="s">
        <v>1413</v>
      </c>
      <c r="C3073" s="655">
        <v>28150</v>
      </c>
      <c r="D3073" s="655" t="s">
        <v>1309</v>
      </c>
      <c r="E3073" s="655">
        <v>37</v>
      </c>
      <c r="F3073" s="655" t="s">
        <v>1307</v>
      </c>
      <c r="H3073" s="10"/>
    </row>
    <row r="3074" spans="1:8" ht="15" x14ac:dyDescent="0.25">
      <c r="A3074" s="651">
        <v>48203020402</v>
      </c>
      <c r="B3074" s="652" t="s">
        <v>1413</v>
      </c>
      <c r="C3074" s="652">
        <v>38588</v>
      </c>
      <c r="D3074" s="652" t="s">
        <v>1309</v>
      </c>
      <c r="E3074" s="652">
        <v>24.5</v>
      </c>
      <c r="F3074" s="652" t="s">
        <v>1307</v>
      </c>
      <c r="H3074" s="10"/>
    </row>
    <row r="3075" spans="1:8" ht="15" x14ac:dyDescent="0.25">
      <c r="A3075" s="654">
        <v>48203020501</v>
      </c>
      <c r="B3075" s="655" t="s">
        <v>1413</v>
      </c>
      <c r="C3075" s="655">
        <v>52708</v>
      </c>
      <c r="D3075" s="655" t="s">
        <v>1302</v>
      </c>
      <c r="E3075" s="655">
        <v>11.7</v>
      </c>
      <c r="F3075" s="655" t="s">
        <v>1303</v>
      </c>
      <c r="H3075" s="10"/>
    </row>
    <row r="3076" spans="1:8" ht="15" x14ac:dyDescent="0.25">
      <c r="A3076" s="651">
        <v>48203020502</v>
      </c>
      <c r="B3076" s="652" t="s">
        <v>1413</v>
      </c>
      <c r="C3076" s="652">
        <v>47464</v>
      </c>
      <c r="D3076" s="652" t="s">
        <v>1310</v>
      </c>
      <c r="E3076" s="652">
        <v>15.5</v>
      </c>
      <c r="F3076" s="652" t="s">
        <v>1303</v>
      </c>
      <c r="H3076" s="10"/>
    </row>
    <row r="3077" spans="1:8" ht="15" x14ac:dyDescent="0.25">
      <c r="A3077" s="654">
        <v>48203020603</v>
      </c>
      <c r="B3077" s="655" t="s">
        <v>1413</v>
      </c>
      <c r="C3077" s="655">
        <v>69063</v>
      </c>
      <c r="D3077" s="655" t="s">
        <v>1306</v>
      </c>
      <c r="E3077" s="655">
        <v>8.3000000000000007</v>
      </c>
      <c r="F3077" s="655" t="s">
        <v>1303</v>
      </c>
      <c r="H3077" s="10"/>
    </row>
    <row r="3078" spans="1:8" ht="15" x14ac:dyDescent="0.25">
      <c r="A3078" s="651">
        <v>48203020604</v>
      </c>
      <c r="B3078" s="652" t="s">
        <v>1413</v>
      </c>
      <c r="C3078" s="652">
        <v>59191</v>
      </c>
      <c r="D3078" s="652" t="s">
        <v>1306</v>
      </c>
      <c r="E3078" s="652">
        <v>15.5</v>
      </c>
      <c r="F3078" s="652" t="s">
        <v>1303</v>
      </c>
      <c r="H3078" s="10"/>
    </row>
    <row r="3079" spans="1:8" ht="15" x14ac:dyDescent="0.25">
      <c r="A3079" s="654">
        <v>48203020605</v>
      </c>
      <c r="B3079" s="655" t="s">
        <v>1413</v>
      </c>
      <c r="C3079" s="655">
        <v>60491</v>
      </c>
      <c r="D3079" s="655" t="s">
        <v>1306</v>
      </c>
      <c r="E3079" s="655">
        <v>13.4</v>
      </c>
      <c r="F3079" s="655" t="s">
        <v>1303</v>
      </c>
      <c r="H3079" s="10"/>
    </row>
    <row r="3080" spans="1:8" ht="15" x14ac:dyDescent="0.25">
      <c r="A3080" s="651">
        <v>48203020606</v>
      </c>
      <c r="B3080" s="652" t="s">
        <v>1413</v>
      </c>
      <c r="C3080" s="652">
        <v>66250</v>
      </c>
      <c r="D3080" s="652" t="s">
        <v>1306</v>
      </c>
      <c r="E3080" s="652">
        <v>14.4</v>
      </c>
      <c r="F3080" s="652" t="s">
        <v>1303</v>
      </c>
      <c r="H3080" s="10"/>
    </row>
    <row r="3081" spans="1:8" ht="15" x14ac:dyDescent="0.25">
      <c r="A3081" s="654">
        <v>48205950200</v>
      </c>
      <c r="B3081" s="655" t="s">
        <v>1414</v>
      </c>
      <c r="C3081" s="655">
        <v>59280</v>
      </c>
      <c r="D3081" s="655" t="s">
        <v>1302</v>
      </c>
      <c r="E3081" s="655">
        <v>6.3</v>
      </c>
      <c r="F3081" s="655" t="s">
        <v>1303</v>
      </c>
      <c r="H3081" s="10"/>
    </row>
    <row r="3082" spans="1:8" ht="15" x14ac:dyDescent="0.25">
      <c r="A3082" s="651">
        <v>48207950300</v>
      </c>
      <c r="B3082" s="652" t="s">
        <v>1415</v>
      </c>
      <c r="C3082" s="652">
        <v>47385</v>
      </c>
      <c r="D3082" s="652" t="s">
        <v>1302</v>
      </c>
      <c r="E3082" s="652">
        <v>20.6</v>
      </c>
      <c r="F3082" s="652" t="s">
        <v>1307</v>
      </c>
      <c r="H3082" s="10"/>
    </row>
    <row r="3083" spans="1:8" ht="15" x14ac:dyDescent="0.25">
      <c r="A3083" s="654">
        <v>48207950400</v>
      </c>
      <c r="B3083" s="655" t="s">
        <v>1415</v>
      </c>
      <c r="C3083" s="655">
        <v>35125</v>
      </c>
      <c r="D3083" s="655" t="s">
        <v>1309</v>
      </c>
      <c r="E3083" s="655">
        <v>19.5</v>
      </c>
      <c r="F3083" s="655" t="s">
        <v>1303</v>
      </c>
      <c r="H3083" s="10"/>
    </row>
    <row r="3084" spans="1:8" ht="15" x14ac:dyDescent="0.25">
      <c r="A3084" s="651">
        <v>48209010100</v>
      </c>
      <c r="B3084" s="652" t="s">
        <v>1416</v>
      </c>
      <c r="C3084" s="652">
        <v>43295</v>
      </c>
      <c r="D3084" s="652" t="s">
        <v>1309</v>
      </c>
      <c r="E3084" s="652">
        <v>33.299999999999997</v>
      </c>
      <c r="F3084" s="652" t="s">
        <v>1307</v>
      </c>
      <c r="H3084" s="10"/>
    </row>
    <row r="3085" spans="1:8" ht="15" x14ac:dyDescent="0.25">
      <c r="A3085" s="654">
        <v>48209010200</v>
      </c>
      <c r="B3085" s="655" t="s">
        <v>1416</v>
      </c>
      <c r="C3085" s="655">
        <v>23750</v>
      </c>
      <c r="D3085" s="655" t="s">
        <v>1309</v>
      </c>
      <c r="E3085" s="655">
        <v>58.2</v>
      </c>
      <c r="F3085" s="655" t="s">
        <v>1307</v>
      </c>
      <c r="H3085" s="10"/>
    </row>
    <row r="3086" spans="1:8" ht="15" x14ac:dyDescent="0.25">
      <c r="A3086" s="651">
        <v>48209010302</v>
      </c>
      <c r="B3086" s="652" t="s">
        <v>1416</v>
      </c>
      <c r="C3086" s="652">
        <v>39705</v>
      </c>
      <c r="D3086" s="652" t="s">
        <v>1309</v>
      </c>
      <c r="E3086" s="652">
        <v>23.7</v>
      </c>
      <c r="F3086" s="652" t="s">
        <v>1307</v>
      </c>
      <c r="H3086" s="10"/>
    </row>
    <row r="3087" spans="1:8" ht="15" x14ac:dyDescent="0.25">
      <c r="A3087" s="654">
        <v>48209010303</v>
      </c>
      <c r="B3087" s="655" t="s">
        <v>1416</v>
      </c>
      <c r="C3087" s="655">
        <v>36546</v>
      </c>
      <c r="D3087" s="655" t="s">
        <v>1309</v>
      </c>
      <c r="E3087" s="655">
        <v>38.4</v>
      </c>
      <c r="F3087" s="655" t="s">
        <v>1307</v>
      </c>
      <c r="H3087" s="10"/>
    </row>
    <row r="3088" spans="1:8" ht="15" x14ac:dyDescent="0.25">
      <c r="A3088" s="651">
        <v>48209010304</v>
      </c>
      <c r="B3088" s="652" t="s">
        <v>1416</v>
      </c>
      <c r="C3088" s="652">
        <v>22235</v>
      </c>
      <c r="D3088" s="652" t="s">
        <v>1309</v>
      </c>
      <c r="E3088" s="652">
        <v>53.2</v>
      </c>
      <c r="F3088" s="652" t="s">
        <v>1307</v>
      </c>
      <c r="H3088" s="10"/>
    </row>
    <row r="3089" spans="1:8" ht="15" x14ac:dyDescent="0.25">
      <c r="A3089" s="654">
        <v>48209010400</v>
      </c>
      <c r="B3089" s="655" t="s">
        <v>1416</v>
      </c>
      <c r="C3089" s="655">
        <v>49521</v>
      </c>
      <c r="D3089" s="655" t="s">
        <v>1309</v>
      </c>
      <c r="E3089" s="655">
        <v>25.5</v>
      </c>
      <c r="F3089" s="655" t="s">
        <v>1307</v>
      </c>
      <c r="H3089" s="10"/>
    </row>
    <row r="3090" spans="1:8" ht="15" x14ac:dyDescent="0.25">
      <c r="A3090" s="651">
        <v>48209010500</v>
      </c>
      <c r="B3090" s="652" t="s">
        <v>1416</v>
      </c>
      <c r="C3090" s="652">
        <v>34293</v>
      </c>
      <c r="D3090" s="652" t="s">
        <v>1309</v>
      </c>
      <c r="E3090" s="652">
        <v>27</v>
      </c>
      <c r="F3090" s="652" t="s">
        <v>1307</v>
      </c>
      <c r="H3090" s="10"/>
    </row>
    <row r="3091" spans="1:8" ht="15" x14ac:dyDescent="0.25">
      <c r="A3091" s="654">
        <v>48209010600</v>
      </c>
      <c r="B3091" s="655" t="s">
        <v>1416</v>
      </c>
      <c r="C3091" s="655">
        <v>66416</v>
      </c>
      <c r="D3091" s="655" t="s">
        <v>1310</v>
      </c>
      <c r="E3091" s="655">
        <v>16.3</v>
      </c>
      <c r="F3091" s="655" t="s">
        <v>1303</v>
      </c>
      <c r="H3091" s="10"/>
    </row>
    <row r="3092" spans="1:8" ht="15" x14ac:dyDescent="0.25">
      <c r="A3092" s="651">
        <v>48209010701</v>
      </c>
      <c r="B3092" s="652" t="s">
        <v>1416</v>
      </c>
      <c r="C3092" s="652">
        <v>34096</v>
      </c>
      <c r="D3092" s="652" t="s">
        <v>1309</v>
      </c>
      <c r="E3092" s="652">
        <v>32.299999999999997</v>
      </c>
      <c r="F3092" s="652" t="s">
        <v>1307</v>
      </c>
      <c r="H3092" s="10"/>
    </row>
    <row r="3093" spans="1:8" ht="15" x14ac:dyDescent="0.25">
      <c r="A3093" s="654">
        <v>48209010702</v>
      </c>
      <c r="B3093" s="655" t="s">
        <v>1416</v>
      </c>
      <c r="C3093" s="655">
        <v>46474</v>
      </c>
      <c r="D3093" s="655" t="s">
        <v>1309</v>
      </c>
      <c r="E3093" s="655">
        <v>33.299999999999997</v>
      </c>
      <c r="F3093" s="655" t="s">
        <v>1307</v>
      </c>
      <c r="H3093" s="10"/>
    </row>
    <row r="3094" spans="1:8" ht="15" x14ac:dyDescent="0.25">
      <c r="A3094" s="651">
        <v>48209010803</v>
      </c>
      <c r="B3094" s="652" t="s">
        <v>1416</v>
      </c>
      <c r="C3094" s="652">
        <v>73500</v>
      </c>
      <c r="D3094" s="652" t="s">
        <v>1302</v>
      </c>
      <c r="E3094" s="652">
        <v>9.1999999999999993</v>
      </c>
      <c r="F3094" s="652" t="s">
        <v>1303</v>
      </c>
      <c r="H3094" s="10"/>
    </row>
    <row r="3095" spans="1:8" ht="15" x14ac:dyDescent="0.25">
      <c r="A3095" s="654">
        <v>48209010804</v>
      </c>
      <c r="B3095" s="655" t="s">
        <v>1416</v>
      </c>
      <c r="C3095" s="655">
        <v>74842</v>
      </c>
      <c r="D3095" s="655" t="s">
        <v>1302</v>
      </c>
      <c r="E3095" s="655">
        <v>2.9</v>
      </c>
      <c r="F3095" s="655" t="s">
        <v>1303</v>
      </c>
      <c r="H3095" s="10"/>
    </row>
    <row r="3096" spans="1:8" ht="15" x14ac:dyDescent="0.25">
      <c r="A3096" s="651">
        <v>48209010805</v>
      </c>
      <c r="B3096" s="652" t="s">
        <v>1416</v>
      </c>
      <c r="C3096" s="652">
        <v>135954</v>
      </c>
      <c r="D3096" s="652" t="s">
        <v>1306</v>
      </c>
      <c r="E3096" s="652">
        <v>2.7</v>
      </c>
      <c r="F3096" s="652" t="s">
        <v>1303</v>
      </c>
      <c r="H3096" s="10"/>
    </row>
    <row r="3097" spans="1:8" ht="15" x14ac:dyDescent="0.25">
      <c r="A3097" s="654">
        <v>48209010806</v>
      </c>
      <c r="B3097" s="655" t="s">
        <v>1416</v>
      </c>
      <c r="C3097" s="655">
        <v>102589</v>
      </c>
      <c r="D3097" s="655" t="s">
        <v>1306</v>
      </c>
      <c r="E3097" s="655">
        <v>8.4</v>
      </c>
      <c r="F3097" s="655" t="s">
        <v>1303</v>
      </c>
      <c r="H3097" s="10"/>
    </row>
    <row r="3098" spans="1:8" ht="15" x14ac:dyDescent="0.25">
      <c r="A3098" s="651">
        <v>48209010807</v>
      </c>
      <c r="B3098" s="652" t="s">
        <v>1416</v>
      </c>
      <c r="C3098" s="652">
        <v>87292</v>
      </c>
      <c r="D3098" s="652" t="s">
        <v>1302</v>
      </c>
      <c r="E3098" s="652">
        <v>7.5</v>
      </c>
      <c r="F3098" s="652" t="s">
        <v>1303</v>
      </c>
      <c r="H3098" s="10"/>
    </row>
    <row r="3099" spans="1:8" ht="15" x14ac:dyDescent="0.25">
      <c r="A3099" s="654">
        <v>48209010808</v>
      </c>
      <c r="B3099" s="655" t="s">
        <v>1416</v>
      </c>
      <c r="C3099" s="655">
        <v>97697</v>
      </c>
      <c r="D3099" s="655" t="s">
        <v>1306</v>
      </c>
      <c r="E3099" s="655">
        <v>11.3</v>
      </c>
      <c r="F3099" s="655" t="s">
        <v>1303</v>
      </c>
      <c r="H3099" s="10"/>
    </row>
    <row r="3100" spans="1:8" ht="15" x14ac:dyDescent="0.25">
      <c r="A3100" s="651">
        <v>48209010809</v>
      </c>
      <c r="B3100" s="652" t="s">
        <v>1416</v>
      </c>
      <c r="C3100" s="652">
        <v>117963</v>
      </c>
      <c r="D3100" s="652" t="s">
        <v>1306</v>
      </c>
      <c r="E3100" s="652">
        <v>6.5</v>
      </c>
      <c r="F3100" s="652" t="s">
        <v>1303</v>
      </c>
      <c r="H3100" s="10"/>
    </row>
    <row r="3101" spans="1:8" ht="15" x14ac:dyDescent="0.25">
      <c r="A3101" s="654">
        <v>48209010901</v>
      </c>
      <c r="B3101" s="655" t="s">
        <v>1416</v>
      </c>
      <c r="C3101" s="655">
        <v>95154</v>
      </c>
      <c r="D3101" s="655" t="s">
        <v>1306</v>
      </c>
      <c r="E3101" s="655">
        <v>0.9</v>
      </c>
      <c r="F3101" s="655" t="s">
        <v>1303</v>
      </c>
      <c r="H3101" s="10"/>
    </row>
    <row r="3102" spans="1:8" ht="15" x14ac:dyDescent="0.25">
      <c r="A3102" s="651">
        <v>48209010902</v>
      </c>
      <c r="B3102" s="652" t="s">
        <v>1416</v>
      </c>
      <c r="C3102" s="652">
        <v>89738</v>
      </c>
      <c r="D3102" s="652" t="s">
        <v>1302</v>
      </c>
      <c r="E3102" s="652">
        <v>5.3</v>
      </c>
      <c r="F3102" s="652" t="s">
        <v>1303</v>
      </c>
      <c r="H3102" s="10"/>
    </row>
    <row r="3103" spans="1:8" ht="15" x14ac:dyDescent="0.25">
      <c r="A3103" s="654">
        <v>48209010905</v>
      </c>
      <c r="B3103" s="655" t="s">
        <v>1416</v>
      </c>
      <c r="C3103" s="655">
        <v>81747</v>
      </c>
      <c r="D3103" s="655" t="s">
        <v>1302</v>
      </c>
      <c r="E3103" s="655">
        <v>4.9000000000000004</v>
      </c>
      <c r="F3103" s="655" t="s">
        <v>1303</v>
      </c>
      <c r="H3103" s="10"/>
    </row>
    <row r="3104" spans="1:8" ht="15" x14ac:dyDescent="0.25">
      <c r="A3104" s="651">
        <v>48209010906</v>
      </c>
      <c r="B3104" s="652" t="s">
        <v>1416</v>
      </c>
      <c r="C3104" s="652">
        <v>70920</v>
      </c>
      <c r="D3104" s="652" t="s">
        <v>1302</v>
      </c>
      <c r="E3104" s="652">
        <v>8</v>
      </c>
      <c r="F3104" s="652" t="s">
        <v>1303</v>
      </c>
      <c r="H3104" s="10"/>
    </row>
    <row r="3105" spans="1:8" ht="15" x14ac:dyDescent="0.25">
      <c r="A3105" s="654">
        <v>48209010907</v>
      </c>
      <c r="B3105" s="655" t="s">
        <v>1416</v>
      </c>
      <c r="C3105" s="655">
        <v>57591</v>
      </c>
      <c r="D3105" s="655" t="s">
        <v>1310</v>
      </c>
      <c r="E3105" s="655">
        <v>20.2</v>
      </c>
      <c r="F3105" s="655" t="s">
        <v>1307</v>
      </c>
      <c r="H3105" s="10"/>
    </row>
    <row r="3106" spans="1:8" ht="15" x14ac:dyDescent="0.25">
      <c r="A3106" s="651">
        <v>48209010908</v>
      </c>
      <c r="B3106" s="652" t="s">
        <v>1416</v>
      </c>
      <c r="C3106" s="652">
        <v>75129</v>
      </c>
      <c r="D3106" s="652" t="s">
        <v>1302</v>
      </c>
      <c r="E3106" s="652">
        <v>9.3000000000000007</v>
      </c>
      <c r="F3106" s="652" t="s">
        <v>1303</v>
      </c>
      <c r="H3106" s="10"/>
    </row>
    <row r="3107" spans="1:8" ht="15" x14ac:dyDescent="0.25">
      <c r="A3107" s="654">
        <v>48209010909</v>
      </c>
      <c r="B3107" s="655" t="s">
        <v>1416</v>
      </c>
      <c r="C3107" s="655">
        <v>74861</v>
      </c>
      <c r="D3107" s="655" t="s">
        <v>1302</v>
      </c>
      <c r="E3107" s="655">
        <v>4.4000000000000004</v>
      </c>
      <c r="F3107" s="655" t="s">
        <v>1303</v>
      </c>
      <c r="H3107" s="10"/>
    </row>
    <row r="3108" spans="1:8" ht="15" x14ac:dyDescent="0.25">
      <c r="A3108" s="651">
        <v>48209010910</v>
      </c>
      <c r="B3108" s="652" t="s">
        <v>1416</v>
      </c>
      <c r="C3108" s="652">
        <v>78971</v>
      </c>
      <c r="D3108" s="652" t="s">
        <v>1302</v>
      </c>
      <c r="E3108" s="652">
        <v>5.2</v>
      </c>
      <c r="F3108" s="652" t="s">
        <v>1303</v>
      </c>
      <c r="H3108" s="10"/>
    </row>
    <row r="3109" spans="1:8" ht="15" x14ac:dyDescent="0.25">
      <c r="A3109" s="654">
        <v>48211950300</v>
      </c>
      <c r="B3109" s="655" t="s">
        <v>1417</v>
      </c>
      <c r="C3109" s="655">
        <v>63778</v>
      </c>
      <c r="D3109" s="655" t="s">
        <v>1306</v>
      </c>
      <c r="E3109" s="655">
        <v>14</v>
      </c>
      <c r="F3109" s="655" t="s">
        <v>1303</v>
      </c>
      <c r="H3109" s="10"/>
    </row>
    <row r="3110" spans="1:8" ht="15" x14ac:dyDescent="0.25">
      <c r="A3110" s="651">
        <v>48213950100</v>
      </c>
      <c r="B3110" s="652" t="s">
        <v>1418</v>
      </c>
      <c r="C3110" s="652">
        <v>48765</v>
      </c>
      <c r="D3110" s="652" t="s">
        <v>1302</v>
      </c>
      <c r="E3110" s="652">
        <v>13.3</v>
      </c>
      <c r="F3110" s="652" t="s">
        <v>1303</v>
      </c>
      <c r="H3110" s="10"/>
    </row>
    <row r="3111" spans="1:8" ht="15" x14ac:dyDescent="0.25">
      <c r="A3111" s="654">
        <v>48213950200</v>
      </c>
      <c r="B3111" s="655" t="s">
        <v>1418</v>
      </c>
      <c r="C3111" s="655">
        <v>53448</v>
      </c>
      <c r="D3111" s="655" t="s">
        <v>1302</v>
      </c>
      <c r="E3111" s="655">
        <v>12.5</v>
      </c>
      <c r="F3111" s="655" t="s">
        <v>1303</v>
      </c>
      <c r="H3111" s="10"/>
    </row>
    <row r="3112" spans="1:8" ht="15" x14ac:dyDescent="0.25">
      <c r="A3112" s="651">
        <v>48213950300</v>
      </c>
      <c r="B3112" s="652" t="s">
        <v>1418</v>
      </c>
      <c r="C3112" s="652">
        <v>46469</v>
      </c>
      <c r="D3112" s="652" t="s">
        <v>1310</v>
      </c>
      <c r="E3112" s="652">
        <v>12.2</v>
      </c>
      <c r="F3112" s="652" t="s">
        <v>1303</v>
      </c>
      <c r="H3112" s="10"/>
    </row>
    <row r="3113" spans="1:8" ht="15" x14ac:dyDescent="0.25">
      <c r="A3113" s="654">
        <v>48213950400</v>
      </c>
      <c r="B3113" s="655" t="s">
        <v>1418</v>
      </c>
      <c r="C3113" s="655">
        <v>56956</v>
      </c>
      <c r="D3113" s="655" t="s">
        <v>1302</v>
      </c>
      <c r="E3113" s="655">
        <v>7.3</v>
      </c>
      <c r="F3113" s="655" t="s">
        <v>1303</v>
      </c>
      <c r="H3113" s="10"/>
    </row>
    <row r="3114" spans="1:8" ht="15" x14ac:dyDescent="0.25">
      <c r="A3114" s="651">
        <v>48213950500</v>
      </c>
      <c r="B3114" s="652" t="s">
        <v>1418</v>
      </c>
      <c r="C3114" s="652">
        <v>43789</v>
      </c>
      <c r="D3114" s="652" t="s">
        <v>1310</v>
      </c>
      <c r="E3114" s="652">
        <v>13.9</v>
      </c>
      <c r="F3114" s="652" t="s">
        <v>1303</v>
      </c>
      <c r="H3114" s="10"/>
    </row>
    <row r="3115" spans="1:8" ht="15" x14ac:dyDescent="0.25">
      <c r="A3115" s="654">
        <v>48213950601</v>
      </c>
      <c r="B3115" s="655" t="s">
        <v>1418</v>
      </c>
      <c r="C3115" s="655">
        <v>41875</v>
      </c>
      <c r="D3115" s="655" t="s">
        <v>1310</v>
      </c>
      <c r="E3115" s="655">
        <v>22.9</v>
      </c>
      <c r="F3115" s="655" t="s">
        <v>1307</v>
      </c>
      <c r="H3115" s="10"/>
    </row>
    <row r="3116" spans="1:8" ht="15" x14ac:dyDescent="0.25">
      <c r="A3116" s="651">
        <v>48213950602</v>
      </c>
      <c r="B3116" s="652" t="s">
        <v>1418</v>
      </c>
      <c r="C3116" s="652">
        <v>42905</v>
      </c>
      <c r="D3116" s="652" t="s">
        <v>1310</v>
      </c>
      <c r="E3116" s="652">
        <v>19.7</v>
      </c>
      <c r="F3116" s="652" t="s">
        <v>1303</v>
      </c>
      <c r="H3116" s="10"/>
    </row>
    <row r="3117" spans="1:8" ht="15" x14ac:dyDescent="0.25">
      <c r="A3117" s="654">
        <v>48213950700</v>
      </c>
      <c r="B3117" s="655" t="s">
        <v>1418</v>
      </c>
      <c r="C3117" s="655">
        <v>40371</v>
      </c>
      <c r="D3117" s="655" t="s">
        <v>1310</v>
      </c>
      <c r="E3117" s="655">
        <v>17.2</v>
      </c>
      <c r="F3117" s="655" t="s">
        <v>1303</v>
      </c>
      <c r="H3117" s="10"/>
    </row>
    <row r="3118" spans="1:8" ht="15" x14ac:dyDescent="0.25">
      <c r="A3118" s="651">
        <v>48213950800</v>
      </c>
      <c r="B3118" s="652" t="s">
        <v>1418</v>
      </c>
      <c r="C3118" s="652">
        <v>44988</v>
      </c>
      <c r="D3118" s="652" t="s">
        <v>1310</v>
      </c>
      <c r="E3118" s="652">
        <v>12.9</v>
      </c>
      <c r="F3118" s="652" t="s">
        <v>1303</v>
      </c>
      <c r="H3118" s="10"/>
    </row>
    <row r="3119" spans="1:8" ht="15" x14ac:dyDescent="0.25">
      <c r="A3119" s="654">
        <v>48213950901</v>
      </c>
      <c r="B3119" s="655" t="s">
        <v>1418</v>
      </c>
      <c r="C3119" s="655">
        <v>49526</v>
      </c>
      <c r="D3119" s="655" t="s">
        <v>1302</v>
      </c>
      <c r="E3119" s="655">
        <v>18.5</v>
      </c>
      <c r="F3119" s="655" t="s">
        <v>1303</v>
      </c>
      <c r="H3119" s="10"/>
    </row>
    <row r="3120" spans="1:8" ht="15" x14ac:dyDescent="0.25">
      <c r="A3120" s="651">
        <v>48213950902</v>
      </c>
      <c r="B3120" s="652" t="s">
        <v>1418</v>
      </c>
      <c r="C3120" s="652">
        <v>39744</v>
      </c>
      <c r="D3120" s="652" t="s">
        <v>1309</v>
      </c>
      <c r="E3120" s="652">
        <v>26.6</v>
      </c>
      <c r="F3120" s="652" t="s">
        <v>1307</v>
      </c>
      <c r="H3120" s="10"/>
    </row>
    <row r="3121" spans="1:8" ht="15" x14ac:dyDescent="0.25">
      <c r="A3121" s="654">
        <v>48213950903</v>
      </c>
      <c r="B3121" s="655" t="s">
        <v>1418</v>
      </c>
      <c r="C3121" s="655">
        <v>54702</v>
      </c>
      <c r="D3121" s="655" t="s">
        <v>1302</v>
      </c>
      <c r="E3121" s="655">
        <v>13.2</v>
      </c>
      <c r="F3121" s="655" t="s">
        <v>1303</v>
      </c>
      <c r="H3121" s="10"/>
    </row>
    <row r="3122" spans="1:8" ht="15" x14ac:dyDescent="0.25">
      <c r="A3122" s="651">
        <v>48213951000</v>
      </c>
      <c r="B3122" s="652" t="s">
        <v>1418</v>
      </c>
      <c r="C3122" s="652">
        <v>30500</v>
      </c>
      <c r="D3122" s="652" t="s">
        <v>1309</v>
      </c>
      <c r="E3122" s="652">
        <v>38.5</v>
      </c>
      <c r="F3122" s="652" t="s">
        <v>1307</v>
      </c>
      <c r="H3122" s="10"/>
    </row>
    <row r="3123" spans="1:8" ht="15" x14ac:dyDescent="0.25">
      <c r="A3123" s="654">
        <v>48213951100</v>
      </c>
      <c r="B3123" s="655" t="s">
        <v>1418</v>
      </c>
      <c r="C3123" s="655">
        <v>35893</v>
      </c>
      <c r="D3123" s="655" t="s">
        <v>1309</v>
      </c>
      <c r="E3123" s="655">
        <v>16</v>
      </c>
      <c r="F3123" s="655" t="s">
        <v>1303</v>
      </c>
      <c r="H3123" s="10"/>
    </row>
    <row r="3124" spans="1:8" ht="15" x14ac:dyDescent="0.25">
      <c r="A3124" s="651">
        <v>48213951200</v>
      </c>
      <c r="B3124" s="652" t="s">
        <v>1418</v>
      </c>
      <c r="C3124" s="652">
        <v>30194</v>
      </c>
      <c r="D3124" s="652" t="s">
        <v>1309</v>
      </c>
      <c r="E3124" s="652">
        <v>31.4</v>
      </c>
      <c r="F3124" s="652" t="s">
        <v>1307</v>
      </c>
      <c r="H3124" s="10"/>
    </row>
    <row r="3125" spans="1:8" ht="15" x14ac:dyDescent="0.25">
      <c r="A3125" s="654">
        <v>48213951300</v>
      </c>
      <c r="B3125" s="655" t="s">
        <v>1418</v>
      </c>
      <c r="C3125" s="655">
        <v>44221</v>
      </c>
      <c r="D3125" s="655" t="s">
        <v>1310</v>
      </c>
      <c r="E3125" s="655">
        <v>20</v>
      </c>
      <c r="F3125" s="655" t="s">
        <v>1307</v>
      </c>
      <c r="H3125" s="10"/>
    </row>
    <row r="3126" spans="1:8" ht="15" x14ac:dyDescent="0.25">
      <c r="A3126" s="651">
        <v>48213951400</v>
      </c>
      <c r="B3126" s="652" t="s">
        <v>1418</v>
      </c>
      <c r="C3126" s="652">
        <v>59503</v>
      </c>
      <c r="D3126" s="652" t="s">
        <v>1306</v>
      </c>
      <c r="E3126" s="652">
        <v>14.5</v>
      </c>
      <c r="F3126" s="652" t="s">
        <v>1303</v>
      </c>
      <c r="H3126" s="10"/>
    </row>
    <row r="3127" spans="1:8" ht="15" x14ac:dyDescent="0.25">
      <c r="A3127" s="654">
        <v>48215020101</v>
      </c>
      <c r="B3127" s="655" t="s">
        <v>1419</v>
      </c>
      <c r="C3127" s="655">
        <v>21680</v>
      </c>
      <c r="D3127" s="655" t="s">
        <v>1309</v>
      </c>
      <c r="E3127" s="655">
        <v>55.2</v>
      </c>
      <c r="F3127" s="655" t="s">
        <v>1307</v>
      </c>
      <c r="H3127" s="10"/>
    </row>
    <row r="3128" spans="1:8" ht="15" x14ac:dyDescent="0.25">
      <c r="A3128" s="651">
        <v>48215020102</v>
      </c>
      <c r="B3128" s="652" t="s">
        <v>1419</v>
      </c>
      <c r="C3128" s="652">
        <v>49690</v>
      </c>
      <c r="D3128" s="652" t="s">
        <v>1306</v>
      </c>
      <c r="E3128" s="652">
        <v>17.600000000000001</v>
      </c>
      <c r="F3128" s="652" t="s">
        <v>1303</v>
      </c>
      <c r="H3128" s="10"/>
    </row>
    <row r="3129" spans="1:8" ht="15" x14ac:dyDescent="0.25">
      <c r="A3129" s="654">
        <v>48215020201</v>
      </c>
      <c r="B3129" s="655" t="s">
        <v>1419</v>
      </c>
      <c r="C3129" s="655">
        <v>39167</v>
      </c>
      <c r="D3129" s="655" t="s">
        <v>1302</v>
      </c>
      <c r="E3129" s="655">
        <v>25.2</v>
      </c>
      <c r="F3129" s="655" t="s">
        <v>1303</v>
      </c>
      <c r="H3129" s="10"/>
    </row>
    <row r="3130" spans="1:8" ht="15" x14ac:dyDescent="0.25">
      <c r="A3130" s="651">
        <v>48215020202</v>
      </c>
      <c r="B3130" s="652" t="s">
        <v>1419</v>
      </c>
      <c r="C3130" s="652">
        <v>35758</v>
      </c>
      <c r="D3130" s="652" t="s">
        <v>1302</v>
      </c>
      <c r="E3130" s="652">
        <v>31</v>
      </c>
      <c r="F3130" s="652" t="s">
        <v>1303</v>
      </c>
      <c r="H3130" s="10"/>
    </row>
    <row r="3131" spans="1:8" ht="15" x14ac:dyDescent="0.25">
      <c r="A3131" s="654">
        <v>48215020204</v>
      </c>
      <c r="B3131" s="655" t="s">
        <v>1419</v>
      </c>
      <c r="C3131" s="655">
        <v>52888</v>
      </c>
      <c r="D3131" s="655" t="s">
        <v>1306</v>
      </c>
      <c r="E3131" s="655">
        <v>21.2</v>
      </c>
      <c r="F3131" s="655" t="s">
        <v>1303</v>
      </c>
      <c r="H3131" s="10"/>
    </row>
    <row r="3132" spans="1:8" ht="15" x14ac:dyDescent="0.25">
      <c r="A3132" s="651">
        <v>48215020205</v>
      </c>
      <c r="B3132" s="652" t="s">
        <v>1419</v>
      </c>
      <c r="C3132" s="652">
        <v>31332</v>
      </c>
      <c r="D3132" s="652" t="s">
        <v>1310</v>
      </c>
      <c r="E3132" s="652">
        <v>33.9</v>
      </c>
      <c r="F3132" s="652" t="s">
        <v>1307</v>
      </c>
      <c r="H3132" s="10"/>
    </row>
    <row r="3133" spans="1:8" ht="15" x14ac:dyDescent="0.25">
      <c r="A3133" s="654">
        <v>48215020301</v>
      </c>
      <c r="B3133" s="655" t="s">
        <v>1419</v>
      </c>
      <c r="C3133" s="655">
        <v>75036</v>
      </c>
      <c r="D3133" s="655" t="s">
        <v>1306</v>
      </c>
      <c r="E3133" s="655">
        <v>9.3000000000000007</v>
      </c>
      <c r="F3133" s="655" t="s">
        <v>1303</v>
      </c>
      <c r="H3133" s="10"/>
    </row>
    <row r="3134" spans="1:8" ht="15" x14ac:dyDescent="0.25">
      <c r="A3134" s="651">
        <v>48215020302</v>
      </c>
      <c r="B3134" s="652" t="s">
        <v>1419</v>
      </c>
      <c r="C3134" s="652">
        <v>56156</v>
      </c>
      <c r="D3134" s="652" t="s">
        <v>1306</v>
      </c>
      <c r="E3134" s="652">
        <v>19.5</v>
      </c>
      <c r="F3134" s="652" t="s">
        <v>1303</v>
      </c>
      <c r="H3134" s="10"/>
    </row>
    <row r="3135" spans="1:8" ht="15" x14ac:dyDescent="0.25">
      <c r="A3135" s="654">
        <v>48215020402</v>
      </c>
      <c r="B3135" s="655" t="s">
        <v>1419</v>
      </c>
      <c r="C3135" s="655">
        <v>68769</v>
      </c>
      <c r="D3135" s="655" t="s">
        <v>1306</v>
      </c>
      <c r="E3135" s="655">
        <v>9.6</v>
      </c>
      <c r="F3135" s="655" t="s">
        <v>1303</v>
      </c>
      <c r="H3135" s="10"/>
    </row>
    <row r="3136" spans="1:8" ht="15" x14ac:dyDescent="0.25">
      <c r="A3136" s="651">
        <v>48215020403</v>
      </c>
      <c r="B3136" s="652" t="s">
        <v>1419</v>
      </c>
      <c r="C3136" s="652">
        <v>19313</v>
      </c>
      <c r="D3136" s="652" t="s">
        <v>1309</v>
      </c>
      <c r="E3136" s="652">
        <v>43.8</v>
      </c>
      <c r="F3136" s="652" t="s">
        <v>1307</v>
      </c>
      <c r="H3136" s="10"/>
    </row>
    <row r="3137" spans="1:8" ht="15" x14ac:dyDescent="0.25">
      <c r="A3137" s="654">
        <v>48215020404</v>
      </c>
      <c r="B3137" s="655" t="s">
        <v>1419</v>
      </c>
      <c r="C3137" s="655">
        <v>34026</v>
      </c>
      <c r="D3137" s="655" t="s">
        <v>1302</v>
      </c>
      <c r="E3137" s="655">
        <v>15.9</v>
      </c>
      <c r="F3137" s="655" t="s">
        <v>1303</v>
      </c>
      <c r="H3137" s="10"/>
    </row>
    <row r="3138" spans="1:8" ht="15" x14ac:dyDescent="0.25">
      <c r="A3138" s="651">
        <v>48215020501</v>
      </c>
      <c r="B3138" s="652" t="s">
        <v>1419</v>
      </c>
      <c r="C3138" s="652">
        <v>34576</v>
      </c>
      <c r="D3138" s="652" t="s">
        <v>1302</v>
      </c>
      <c r="E3138" s="652">
        <v>31.5</v>
      </c>
      <c r="F3138" s="652" t="s">
        <v>1303</v>
      </c>
      <c r="H3138" s="10"/>
    </row>
    <row r="3139" spans="1:8" ht="15" x14ac:dyDescent="0.25">
      <c r="A3139" s="654">
        <v>48215020503</v>
      </c>
      <c r="B3139" s="655" t="s">
        <v>1419</v>
      </c>
      <c r="C3139" s="655">
        <v>32324</v>
      </c>
      <c r="D3139" s="655" t="s">
        <v>1310</v>
      </c>
      <c r="E3139" s="655">
        <v>28.7</v>
      </c>
      <c r="F3139" s="655" t="s">
        <v>1303</v>
      </c>
      <c r="H3139" s="10"/>
    </row>
    <row r="3140" spans="1:8" ht="15" x14ac:dyDescent="0.25">
      <c r="A3140" s="651">
        <v>48215020504</v>
      </c>
      <c r="B3140" s="652" t="s">
        <v>1419</v>
      </c>
      <c r="C3140" s="652">
        <v>27015</v>
      </c>
      <c r="D3140" s="652" t="s">
        <v>1309</v>
      </c>
      <c r="E3140" s="652">
        <v>44.3</v>
      </c>
      <c r="F3140" s="652" t="s">
        <v>1307</v>
      </c>
      <c r="H3140" s="10"/>
    </row>
    <row r="3141" spans="1:8" ht="15" x14ac:dyDescent="0.25">
      <c r="A3141" s="654">
        <v>48215020600</v>
      </c>
      <c r="B3141" s="655" t="s">
        <v>1419</v>
      </c>
      <c r="C3141" s="655">
        <v>19753</v>
      </c>
      <c r="D3141" s="655" t="s">
        <v>1309</v>
      </c>
      <c r="E3141" s="655">
        <v>44.1</v>
      </c>
      <c r="F3141" s="655" t="s">
        <v>1307</v>
      </c>
      <c r="H3141" s="10"/>
    </row>
    <row r="3142" spans="1:8" ht="15" x14ac:dyDescent="0.25">
      <c r="A3142" s="651">
        <v>48215020701</v>
      </c>
      <c r="B3142" s="652" t="s">
        <v>1419</v>
      </c>
      <c r="C3142" s="652">
        <v>58250</v>
      </c>
      <c r="D3142" s="652" t="s">
        <v>1306</v>
      </c>
      <c r="E3142" s="652">
        <v>19.100000000000001</v>
      </c>
      <c r="F3142" s="652" t="s">
        <v>1303</v>
      </c>
      <c r="H3142" s="10"/>
    </row>
    <row r="3143" spans="1:8" ht="15" x14ac:dyDescent="0.25">
      <c r="A3143" s="654">
        <v>48215020721</v>
      </c>
      <c r="B3143" s="655" t="s">
        <v>1419</v>
      </c>
      <c r="C3143" s="655">
        <v>52967</v>
      </c>
      <c r="D3143" s="655" t="s">
        <v>1306</v>
      </c>
      <c r="E3143" s="655">
        <v>22.4</v>
      </c>
      <c r="F3143" s="655" t="s">
        <v>1303</v>
      </c>
      <c r="H3143" s="10"/>
    </row>
    <row r="3144" spans="1:8" ht="15" x14ac:dyDescent="0.25">
      <c r="A3144" s="651">
        <v>48215020723</v>
      </c>
      <c r="B3144" s="652" t="s">
        <v>1419</v>
      </c>
      <c r="C3144" s="652">
        <v>26392</v>
      </c>
      <c r="D3144" s="652" t="s">
        <v>1309</v>
      </c>
      <c r="E3144" s="652">
        <v>38.9</v>
      </c>
      <c r="F3144" s="652" t="s">
        <v>1307</v>
      </c>
      <c r="H3144" s="10"/>
    </row>
    <row r="3145" spans="1:8" ht="15" x14ac:dyDescent="0.25">
      <c r="A3145" s="654">
        <v>48215020724</v>
      </c>
      <c r="B3145" s="655" t="s">
        <v>1419</v>
      </c>
      <c r="C3145" s="655">
        <v>66968</v>
      </c>
      <c r="D3145" s="655" t="s">
        <v>1306</v>
      </c>
      <c r="E3145" s="655">
        <v>8.5</v>
      </c>
      <c r="F3145" s="655" t="s">
        <v>1303</v>
      </c>
      <c r="H3145" s="10"/>
    </row>
    <row r="3146" spans="1:8" ht="15" x14ac:dyDescent="0.25">
      <c r="A3146" s="651">
        <v>48215020725</v>
      </c>
      <c r="B3146" s="652" t="s">
        <v>1419</v>
      </c>
      <c r="C3146" s="652">
        <v>37872</v>
      </c>
      <c r="D3146" s="652" t="s">
        <v>1302</v>
      </c>
      <c r="E3146" s="652">
        <v>27.7</v>
      </c>
      <c r="F3146" s="652" t="s">
        <v>1303</v>
      </c>
      <c r="H3146" s="10"/>
    </row>
    <row r="3147" spans="1:8" ht="15" x14ac:dyDescent="0.25">
      <c r="A3147" s="654">
        <v>48215020726</v>
      </c>
      <c r="B3147" s="655" t="s">
        <v>1419</v>
      </c>
      <c r="C3147" s="655">
        <v>35998</v>
      </c>
      <c r="D3147" s="655" t="s">
        <v>1302</v>
      </c>
      <c r="E3147" s="655">
        <v>25.5</v>
      </c>
      <c r="F3147" s="655" t="s">
        <v>1303</v>
      </c>
      <c r="H3147" s="10"/>
    </row>
    <row r="3148" spans="1:8" ht="15" x14ac:dyDescent="0.25">
      <c r="A3148" s="651">
        <v>48215020802</v>
      </c>
      <c r="B3148" s="652" t="s">
        <v>1419</v>
      </c>
      <c r="C3148" s="652">
        <v>45037</v>
      </c>
      <c r="D3148" s="652" t="s">
        <v>1302</v>
      </c>
      <c r="E3148" s="652">
        <v>29.1</v>
      </c>
      <c r="F3148" s="652" t="s">
        <v>1303</v>
      </c>
      <c r="H3148" s="10"/>
    </row>
    <row r="3149" spans="1:8" ht="15" x14ac:dyDescent="0.25">
      <c r="A3149" s="654">
        <v>48215020803</v>
      </c>
      <c r="B3149" s="655" t="s">
        <v>1419</v>
      </c>
      <c r="C3149" s="655">
        <v>65938</v>
      </c>
      <c r="D3149" s="655" t="s">
        <v>1306</v>
      </c>
      <c r="E3149" s="655">
        <v>18.2</v>
      </c>
      <c r="F3149" s="655" t="s">
        <v>1303</v>
      </c>
      <c r="H3149" s="10"/>
    </row>
    <row r="3150" spans="1:8" ht="15" x14ac:dyDescent="0.25">
      <c r="A3150" s="651">
        <v>48215020804</v>
      </c>
      <c r="B3150" s="652" t="s">
        <v>1419</v>
      </c>
      <c r="C3150" s="652">
        <v>38723</v>
      </c>
      <c r="D3150" s="652" t="s">
        <v>1302</v>
      </c>
      <c r="E3150" s="652">
        <v>32.200000000000003</v>
      </c>
      <c r="F3150" s="652" t="s">
        <v>1307</v>
      </c>
      <c r="H3150" s="10"/>
    </row>
    <row r="3151" spans="1:8" ht="15" x14ac:dyDescent="0.25">
      <c r="A3151" s="654">
        <v>48215020901</v>
      </c>
      <c r="B3151" s="655" t="s">
        <v>1419</v>
      </c>
      <c r="C3151" s="655">
        <v>73295</v>
      </c>
      <c r="D3151" s="655" t="s">
        <v>1306</v>
      </c>
      <c r="E3151" s="655">
        <v>11.6</v>
      </c>
      <c r="F3151" s="655" t="s">
        <v>1303</v>
      </c>
      <c r="H3151" s="10"/>
    </row>
    <row r="3152" spans="1:8" ht="15" x14ac:dyDescent="0.25">
      <c r="A3152" s="651">
        <v>48215020903</v>
      </c>
      <c r="B3152" s="652" t="s">
        <v>1419</v>
      </c>
      <c r="C3152" s="652">
        <v>47431</v>
      </c>
      <c r="D3152" s="652" t="s">
        <v>1306</v>
      </c>
      <c r="E3152" s="652">
        <v>21.7</v>
      </c>
      <c r="F3152" s="652" t="s">
        <v>1303</v>
      </c>
      <c r="H3152" s="10"/>
    </row>
    <row r="3153" spans="1:8" ht="15" x14ac:dyDescent="0.25">
      <c r="A3153" s="654">
        <v>48215020904</v>
      </c>
      <c r="B3153" s="655" t="s">
        <v>1419</v>
      </c>
      <c r="C3153" s="655">
        <v>51708</v>
      </c>
      <c r="D3153" s="655" t="s">
        <v>1306</v>
      </c>
      <c r="E3153" s="655">
        <v>25.2</v>
      </c>
      <c r="F3153" s="655" t="s">
        <v>1303</v>
      </c>
      <c r="H3153" s="10"/>
    </row>
    <row r="3154" spans="1:8" ht="15" x14ac:dyDescent="0.25">
      <c r="A3154" s="651">
        <v>48215021000</v>
      </c>
      <c r="B3154" s="652" t="s">
        <v>1419</v>
      </c>
      <c r="C3154" s="652">
        <v>23601</v>
      </c>
      <c r="D3154" s="652" t="s">
        <v>1309</v>
      </c>
      <c r="E3154" s="652">
        <v>36.5</v>
      </c>
      <c r="F3154" s="652" t="s">
        <v>1307</v>
      </c>
      <c r="H3154" s="10"/>
    </row>
    <row r="3155" spans="1:8" ht="15" x14ac:dyDescent="0.25">
      <c r="A3155" s="654">
        <v>48215021100</v>
      </c>
      <c r="B3155" s="655" t="s">
        <v>1419</v>
      </c>
      <c r="C3155" s="655">
        <v>22194</v>
      </c>
      <c r="D3155" s="655" t="s">
        <v>1309</v>
      </c>
      <c r="E3155" s="655">
        <v>39.299999999999997</v>
      </c>
      <c r="F3155" s="655" t="s">
        <v>1307</v>
      </c>
      <c r="H3155" s="10"/>
    </row>
    <row r="3156" spans="1:8" ht="15" x14ac:dyDescent="0.25">
      <c r="A3156" s="651">
        <v>48215021201</v>
      </c>
      <c r="B3156" s="652" t="s">
        <v>1419</v>
      </c>
      <c r="C3156" s="652">
        <v>40233</v>
      </c>
      <c r="D3156" s="652" t="s">
        <v>1302</v>
      </c>
      <c r="E3156" s="652">
        <v>17.3</v>
      </c>
      <c r="F3156" s="652" t="s">
        <v>1303</v>
      </c>
      <c r="H3156" s="10"/>
    </row>
    <row r="3157" spans="1:8" ht="15" x14ac:dyDescent="0.25">
      <c r="A3157" s="654">
        <v>48215021202</v>
      </c>
      <c r="B3157" s="655" t="s">
        <v>1419</v>
      </c>
      <c r="C3157" s="655">
        <v>54286</v>
      </c>
      <c r="D3157" s="655" t="s">
        <v>1306</v>
      </c>
      <c r="E3157" s="655">
        <v>14.4</v>
      </c>
      <c r="F3157" s="655" t="s">
        <v>1303</v>
      </c>
      <c r="H3157" s="10"/>
    </row>
    <row r="3158" spans="1:8" ht="15" x14ac:dyDescent="0.25">
      <c r="A3158" s="651">
        <v>48215021302</v>
      </c>
      <c r="B3158" s="652" t="s">
        <v>1419</v>
      </c>
      <c r="C3158" s="652">
        <v>27042</v>
      </c>
      <c r="D3158" s="652" t="s">
        <v>1309</v>
      </c>
      <c r="E3158" s="652">
        <v>35.1</v>
      </c>
      <c r="F3158" s="652" t="s">
        <v>1307</v>
      </c>
      <c r="H3158" s="10"/>
    </row>
    <row r="3159" spans="1:8" ht="15" x14ac:dyDescent="0.25">
      <c r="A3159" s="654">
        <v>48215021303</v>
      </c>
      <c r="B3159" s="655" t="s">
        <v>1419</v>
      </c>
      <c r="C3159" s="655">
        <v>38293</v>
      </c>
      <c r="D3159" s="655" t="s">
        <v>1302</v>
      </c>
      <c r="E3159" s="655">
        <v>28.7</v>
      </c>
      <c r="F3159" s="655" t="s">
        <v>1303</v>
      </c>
      <c r="H3159" s="10"/>
    </row>
    <row r="3160" spans="1:8" ht="15" x14ac:dyDescent="0.25">
      <c r="A3160" s="651">
        <v>48215021304</v>
      </c>
      <c r="B3160" s="652" t="s">
        <v>1419</v>
      </c>
      <c r="C3160" s="652">
        <v>39971</v>
      </c>
      <c r="D3160" s="652" t="s">
        <v>1302</v>
      </c>
      <c r="E3160" s="652">
        <v>28.4</v>
      </c>
      <c r="F3160" s="652" t="s">
        <v>1303</v>
      </c>
      <c r="H3160" s="10"/>
    </row>
    <row r="3161" spans="1:8" ht="15" x14ac:dyDescent="0.25">
      <c r="A3161" s="654">
        <v>48215021305</v>
      </c>
      <c r="B3161" s="655" t="s">
        <v>1419</v>
      </c>
      <c r="C3161" s="655">
        <v>33125</v>
      </c>
      <c r="D3161" s="655" t="s">
        <v>1310</v>
      </c>
      <c r="E3161" s="655">
        <v>32.9</v>
      </c>
      <c r="F3161" s="655" t="s">
        <v>1307</v>
      </c>
      <c r="H3161" s="10"/>
    </row>
    <row r="3162" spans="1:8" ht="15" x14ac:dyDescent="0.25">
      <c r="A3162" s="651">
        <v>48215021401</v>
      </c>
      <c r="B3162" s="652" t="s">
        <v>1419</v>
      </c>
      <c r="C3162" s="652">
        <v>26078</v>
      </c>
      <c r="D3162" s="652" t="s">
        <v>1309</v>
      </c>
      <c r="E3162" s="652">
        <v>40.200000000000003</v>
      </c>
      <c r="F3162" s="652" t="s">
        <v>1307</v>
      </c>
      <c r="H3162" s="10"/>
    </row>
    <row r="3163" spans="1:8" ht="15" x14ac:dyDescent="0.25">
      <c r="A3163" s="654">
        <v>48215021403</v>
      </c>
      <c r="B3163" s="655" t="s">
        <v>1419</v>
      </c>
      <c r="C3163" s="655">
        <v>41756</v>
      </c>
      <c r="D3163" s="655" t="s">
        <v>1302</v>
      </c>
      <c r="E3163" s="655">
        <v>27.9</v>
      </c>
      <c r="F3163" s="655" t="s">
        <v>1303</v>
      </c>
      <c r="H3163" s="10"/>
    </row>
    <row r="3164" spans="1:8" ht="15" x14ac:dyDescent="0.25">
      <c r="A3164" s="651">
        <v>48215021404</v>
      </c>
      <c r="B3164" s="652" t="s">
        <v>1419</v>
      </c>
      <c r="C3164" s="652">
        <v>48172</v>
      </c>
      <c r="D3164" s="652" t="s">
        <v>1306</v>
      </c>
      <c r="E3164" s="652">
        <v>16.7</v>
      </c>
      <c r="F3164" s="652" t="s">
        <v>1303</v>
      </c>
      <c r="H3164" s="10"/>
    </row>
    <row r="3165" spans="1:8" ht="15" x14ac:dyDescent="0.25">
      <c r="A3165" s="654">
        <v>48215021500</v>
      </c>
      <c r="B3165" s="655" t="s">
        <v>1419</v>
      </c>
      <c r="C3165" s="655">
        <v>34605</v>
      </c>
      <c r="D3165" s="655" t="s">
        <v>1302</v>
      </c>
      <c r="E3165" s="655">
        <v>39.200000000000003</v>
      </c>
      <c r="F3165" s="655" t="s">
        <v>1307</v>
      </c>
      <c r="H3165" s="10"/>
    </row>
    <row r="3166" spans="1:8" ht="15" x14ac:dyDescent="0.25">
      <c r="A3166" s="651">
        <v>48215021600</v>
      </c>
      <c r="B3166" s="652" t="s">
        <v>1419</v>
      </c>
      <c r="C3166" s="652">
        <v>27571</v>
      </c>
      <c r="D3166" s="652" t="s">
        <v>1310</v>
      </c>
      <c r="E3166" s="652">
        <v>33.799999999999997</v>
      </c>
      <c r="F3166" s="652" t="s">
        <v>1307</v>
      </c>
      <c r="H3166" s="10"/>
    </row>
    <row r="3167" spans="1:8" ht="15" x14ac:dyDescent="0.25">
      <c r="A3167" s="654">
        <v>48215021701</v>
      </c>
      <c r="B3167" s="655" t="s">
        <v>1419</v>
      </c>
      <c r="C3167" s="655">
        <v>47000</v>
      </c>
      <c r="D3167" s="655" t="s">
        <v>1306</v>
      </c>
      <c r="E3167" s="655">
        <v>21.1</v>
      </c>
      <c r="F3167" s="655" t="s">
        <v>1303</v>
      </c>
      <c r="H3167" s="10"/>
    </row>
    <row r="3168" spans="1:8" ht="15" x14ac:dyDescent="0.25">
      <c r="A3168" s="651">
        <v>48215021702</v>
      </c>
      <c r="B3168" s="652" t="s">
        <v>1419</v>
      </c>
      <c r="C3168" s="652">
        <v>46050</v>
      </c>
      <c r="D3168" s="652" t="s">
        <v>1306</v>
      </c>
      <c r="E3168" s="652">
        <v>25.1</v>
      </c>
      <c r="F3168" s="652" t="s">
        <v>1303</v>
      </c>
      <c r="H3168" s="10"/>
    </row>
    <row r="3169" spans="1:8" ht="15" x14ac:dyDescent="0.25">
      <c r="A3169" s="654">
        <v>48215021803</v>
      </c>
      <c r="B3169" s="655" t="s">
        <v>1419</v>
      </c>
      <c r="C3169" s="655">
        <v>33151</v>
      </c>
      <c r="D3169" s="655" t="s">
        <v>1310</v>
      </c>
      <c r="E3169" s="655">
        <v>40</v>
      </c>
      <c r="F3169" s="655" t="s">
        <v>1307</v>
      </c>
      <c r="H3169" s="10"/>
    </row>
    <row r="3170" spans="1:8" ht="15" x14ac:dyDescent="0.25">
      <c r="A3170" s="651">
        <v>48215021804</v>
      </c>
      <c r="B3170" s="652" t="s">
        <v>1419</v>
      </c>
      <c r="C3170" s="652">
        <v>22391</v>
      </c>
      <c r="D3170" s="652" t="s">
        <v>1309</v>
      </c>
      <c r="E3170" s="652">
        <v>44.6</v>
      </c>
      <c r="F3170" s="652" t="s">
        <v>1307</v>
      </c>
      <c r="H3170" s="10"/>
    </row>
    <row r="3171" spans="1:8" ht="15" x14ac:dyDescent="0.25">
      <c r="A3171" s="654">
        <v>48215021805</v>
      </c>
      <c r="B3171" s="655" t="s">
        <v>1419</v>
      </c>
      <c r="C3171" s="655">
        <v>34459</v>
      </c>
      <c r="D3171" s="655" t="s">
        <v>1302</v>
      </c>
      <c r="E3171" s="655">
        <v>33.6</v>
      </c>
      <c r="F3171" s="655" t="s">
        <v>1307</v>
      </c>
      <c r="H3171" s="10"/>
    </row>
    <row r="3172" spans="1:8" ht="15" x14ac:dyDescent="0.25">
      <c r="A3172" s="651">
        <v>48215021806</v>
      </c>
      <c r="B3172" s="652" t="s">
        <v>1419</v>
      </c>
      <c r="C3172" s="652">
        <v>31591</v>
      </c>
      <c r="D3172" s="652" t="s">
        <v>1310</v>
      </c>
      <c r="E3172" s="652">
        <v>31.5</v>
      </c>
      <c r="F3172" s="652" t="s">
        <v>1303</v>
      </c>
      <c r="H3172" s="10"/>
    </row>
    <row r="3173" spans="1:8" ht="15" x14ac:dyDescent="0.25">
      <c r="A3173" s="654">
        <v>48215021901</v>
      </c>
      <c r="B3173" s="655" t="s">
        <v>1419</v>
      </c>
      <c r="C3173" s="655">
        <v>30025</v>
      </c>
      <c r="D3173" s="655" t="s">
        <v>1310</v>
      </c>
      <c r="E3173" s="655">
        <v>40.700000000000003</v>
      </c>
      <c r="F3173" s="655" t="s">
        <v>1307</v>
      </c>
      <c r="H3173" s="10"/>
    </row>
    <row r="3174" spans="1:8" ht="15" x14ac:dyDescent="0.25">
      <c r="A3174" s="651">
        <v>48215021903</v>
      </c>
      <c r="B3174" s="652" t="s">
        <v>1419</v>
      </c>
      <c r="C3174" s="652">
        <v>33277</v>
      </c>
      <c r="D3174" s="652" t="s">
        <v>1310</v>
      </c>
      <c r="E3174" s="652">
        <v>28.2</v>
      </c>
      <c r="F3174" s="652" t="s">
        <v>1303</v>
      </c>
      <c r="H3174" s="10"/>
    </row>
    <row r="3175" spans="1:8" ht="15" x14ac:dyDescent="0.25">
      <c r="A3175" s="654">
        <v>48215021904</v>
      </c>
      <c r="B3175" s="655" t="s">
        <v>1419</v>
      </c>
      <c r="C3175" s="655">
        <v>40610</v>
      </c>
      <c r="D3175" s="655" t="s">
        <v>1302</v>
      </c>
      <c r="E3175" s="655">
        <v>27.1</v>
      </c>
      <c r="F3175" s="655" t="s">
        <v>1303</v>
      </c>
      <c r="H3175" s="10"/>
    </row>
    <row r="3176" spans="1:8" ht="15" x14ac:dyDescent="0.25">
      <c r="A3176" s="651">
        <v>48215022001</v>
      </c>
      <c r="B3176" s="652" t="s">
        <v>1419</v>
      </c>
      <c r="C3176" s="652">
        <v>48967</v>
      </c>
      <c r="D3176" s="652" t="s">
        <v>1306</v>
      </c>
      <c r="E3176" s="652">
        <v>16.899999999999999</v>
      </c>
      <c r="F3176" s="652" t="s">
        <v>1303</v>
      </c>
      <c r="H3176" s="10"/>
    </row>
    <row r="3177" spans="1:8" ht="15" x14ac:dyDescent="0.25">
      <c r="A3177" s="654">
        <v>48215022003</v>
      </c>
      <c r="B3177" s="655" t="s">
        <v>1419</v>
      </c>
      <c r="C3177" s="655">
        <v>36136</v>
      </c>
      <c r="D3177" s="655" t="s">
        <v>1302</v>
      </c>
      <c r="E3177" s="655">
        <v>23.9</v>
      </c>
      <c r="F3177" s="655" t="s">
        <v>1303</v>
      </c>
      <c r="H3177" s="10"/>
    </row>
    <row r="3178" spans="1:8" ht="15" x14ac:dyDescent="0.25">
      <c r="A3178" s="651">
        <v>48215022004</v>
      </c>
      <c r="B3178" s="652" t="s">
        <v>1419</v>
      </c>
      <c r="C3178" s="652">
        <v>46008</v>
      </c>
      <c r="D3178" s="652" t="s">
        <v>1306</v>
      </c>
      <c r="E3178" s="652">
        <v>35.9</v>
      </c>
      <c r="F3178" s="652" t="s">
        <v>1307</v>
      </c>
      <c r="H3178" s="10"/>
    </row>
    <row r="3179" spans="1:8" ht="15" x14ac:dyDescent="0.25">
      <c r="A3179" s="654">
        <v>48215022103</v>
      </c>
      <c r="B3179" s="655" t="s">
        <v>1419</v>
      </c>
      <c r="C3179" s="655">
        <v>30472</v>
      </c>
      <c r="D3179" s="655" t="s">
        <v>1310</v>
      </c>
      <c r="E3179" s="655">
        <v>35.200000000000003</v>
      </c>
      <c r="F3179" s="655" t="s">
        <v>1307</v>
      </c>
      <c r="H3179" s="10"/>
    </row>
    <row r="3180" spans="1:8" ht="15" x14ac:dyDescent="0.25">
      <c r="A3180" s="651">
        <v>48215022104</v>
      </c>
      <c r="B3180" s="652" t="s">
        <v>1419</v>
      </c>
      <c r="C3180" s="652">
        <v>29704</v>
      </c>
      <c r="D3180" s="652" t="s">
        <v>1310</v>
      </c>
      <c r="E3180" s="652">
        <v>49.1</v>
      </c>
      <c r="F3180" s="652" t="s">
        <v>1307</v>
      </c>
      <c r="H3180" s="10"/>
    </row>
    <row r="3181" spans="1:8" ht="15" x14ac:dyDescent="0.25">
      <c r="A3181" s="654">
        <v>48215022105</v>
      </c>
      <c r="B3181" s="655" t="s">
        <v>1419</v>
      </c>
      <c r="C3181" s="655">
        <v>22335</v>
      </c>
      <c r="D3181" s="655" t="s">
        <v>1309</v>
      </c>
      <c r="E3181" s="655">
        <v>34.4</v>
      </c>
      <c r="F3181" s="655" t="s">
        <v>1307</v>
      </c>
      <c r="H3181" s="10"/>
    </row>
    <row r="3182" spans="1:8" ht="15" x14ac:dyDescent="0.25">
      <c r="A3182" s="651">
        <v>48215022106</v>
      </c>
      <c r="B3182" s="652" t="s">
        <v>1419</v>
      </c>
      <c r="C3182" s="652">
        <v>27319</v>
      </c>
      <c r="D3182" s="652" t="s">
        <v>1310</v>
      </c>
      <c r="E3182" s="652">
        <v>39.799999999999997</v>
      </c>
      <c r="F3182" s="652" t="s">
        <v>1307</v>
      </c>
      <c r="H3182" s="10"/>
    </row>
    <row r="3183" spans="1:8" ht="15" x14ac:dyDescent="0.25">
      <c r="A3183" s="654">
        <v>48215022201</v>
      </c>
      <c r="B3183" s="655" t="s">
        <v>1419</v>
      </c>
      <c r="C3183" s="655">
        <v>34763</v>
      </c>
      <c r="D3183" s="655" t="s">
        <v>1302</v>
      </c>
      <c r="E3183" s="655">
        <v>30</v>
      </c>
      <c r="F3183" s="655" t="s">
        <v>1303</v>
      </c>
      <c r="H3183" s="10"/>
    </row>
    <row r="3184" spans="1:8" ht="15" x14ac:dyDescent="0.25">
      <c r="A3184" s="651">
        <v>48215022203</v>
      </c>
      <c r="B3184" s="652" t="s">
        <v>1419</v>
      </c>
      <c r="C3184" s="652">
        <v>26946</v>
      </c>
      <c r="D3184" s="652" t="s">
        <v>1309</v>
      </c>
      <c r="E3184" s="652">
        <v>41.1</v>
      </c>
      <c r="F3184" s="652" t="s">
        <v>1307</v>
      </c>
      <c r="H3184" s="10"/>
    </row>
    <row r="3185" spans="1:8" ht="15" x14ac:dyDescent="0.25">
      <c r="A3185" s="654">
        <v>48215022204</v>
      </c>
      <c r="B3185" s="655" t="s">
        <v>1419</v>
      </c>
      <c r="C3185" s="655">
        <v>31807</v>
      </c>
      <c r="D3185" s="655" t="s">
        <v>1310</v>
      </c>
      <c r="E3185" s="655">
        <v>33.799999999999997</v>
      </c>
      <c r="F3185" s="655" t="s">
        <v>1307</v>
      </c>
      <c r="H3185" s="10"/>
    </row>
    <row r="3186" spans="1:8" ht="15" x14ac:dyDescent="0.25">
      <c r="A3186" s="651">
        <v>48215022300</v>
      </c>
      <c r="B3186" s="652" t="s">
        <v>1419</v>
      </c>
      <c r="C3186" s="652">
        <v>58642</v>
      </c>
      <c r="D3186" s="652" t="s">
        <v>1306</v>
      </c>
      <c r="E3186" s="652">
        <v>7.2</v>
      </c>
      <c r="F3186" s="652" t="s">
        <v>1303</v>
      </c>
      <c r="H3186" s="10"/>
    </row>
    <row r="3187" spans="1:8" ht="15" x14ac:dyDescent="0.25">
      <c r="A3187" s="654">
        <v>48215022401</v>
      </c>
      <c r="B3187" s="655" t="s">
        <v>1419</v>
      </c>
      <c r="C3187" s="655">
        <v>32217</v>
      </c>
      <c r="D3187" s="655" t="s">
        <v>1310</v>
      </c>
      <c r="E3187" s="655">
        <v>32.6</v>
      </c>
      <c r="F3187" s="655" t="s">
        <v>1307</v>
      </c>
      <c r="H3187" s="10"/>
    </row>
    <row r="3188" spans="1:8" ht="15" x14ac:dyDescent="0.25">
      <c r="A3188" s="651">
        <v>48215022402</v>
      </c>
      <c r="B3188" s="652" t="s">
        <v>1419</v>
      </c>
      <c r="C3188" s="652">
        <v>44103</v>
      </c>
      <c r="D3188" s="652" t="s">
        <v>1302</v>
      </c>
      <c r="E3188" s="652">
        <v>29.6</v>
      </c>
      <c r="F3188" s="652" t="s">
        <v>1303</v>
      </c>
      <c r="H3188" s="10"/>
    </row>
    <row r="3189" spans="1:8" ht="15" x14ac:dyDescent="0.25">
      <c r="A3189" s="654">
        <v>48215022501</v>
      </c>
      <c r="B3189" s="655" t="s">
        <v>1419</v>
      </c>
      <c r="C3189" s="655">
        <v>28049</v>
      </c>
      <c r="D3189" s="655" t="s">
        <v>1310</v>
      </c>
      <c r="E3189" s="655">
        <v>42</v>
      </c>
      <c r="F3189" s="655" t="s">
        <v>1307</v>
      </c>
      <c r="H3189" s="10"/>
    </row>
    <row r="3190" spans="1:8" ht="15" x14ac:dyDescent="0.25">
      <c r="A3190" s="651">
        <v>48215022502</v>
      </c>
      <c r="B3190" s="652" t="s">
        <v>1419</v>
      </c>
      <c r="C3190" s="652">
        <v>29836</v>
      </c>
      <c r="D3190" s="652" t="s">
        <v>1310</v>
      </c>
      <c r="E3190" s="652">
        <v>33.5</v>
      </c>
      <c r="F3190" s="652" t="s">
        <v>1307</v>
      </c>
      <c r="H3190" s="10"/>
    </row>
    <row r="3191" spans="1:8" ht="15" x14ac:dyDescent="0.25">
      <c r="A3191" s="654">
        <v>48215022600</v>
      </c>
      <c r="B3191" s="655" t="s">
        <v>1419</v>
      </c>
      <c r="C3191" s="655">
        <v>22902</v>
      </c>
      <c r="D3191" s="655" t="s">
        <v>1309</v>
      </c>
      <c r="E3191" s="655">
        <v>37.200000000000003</v>
      </c>
      <c r="F3191" s="655" t="s">
        <v>1307</v>
      </c>
      <c r="H3191" s="10"/>
    </row>
    <row r="3192" spans="1:8" ht="15" x14ac:dyDescent="0.25">
      <c r="A3192" s="651">
        <v>48215022701</v>
      </c>
      <c r="B3192" s="652" t="s">
        <v>1419</v>
      </c>
      <c r="C3192" s="652">
        <v>41692</v>
      </c>
      <c r="D3192" s="652" t="s">
        <v>1302</v>
      </c>
      <c r="E3192" s="652">
        <v>23.9</v>
      </c>
      <c r="F3192" s="652" t="s">
        <v>1303</v>
      </c>
      <c r="H3192" s="10"/>
    </row>
    <row r="3193" spans="1:8" ht="15" x14ac:dyDescent="0.25">
      <c r="A3193" s="654">
        <v>48215022702</v>
      </c>
      <c r="B3193" s="655" t="s">
        <v>1419</v>
      </c>
      <c r="C3193" s="655">
        <v>31574</v>
      </c>
      <c r="D3193" s="655" t="s">
        <v>1310</v>
      </c>
      <c r="E3193" s="655">
        <v>33.6</v>
      </c>
      <c r="F3193" s="655" t="s">
        <v>1307</v>
      </c>
      <c r="H3193" s="10"/>
    </row>
    <row r="3194" spans="1:8" ht="15" x14ac:dyDescent="0.25">
      <c r="A3194" s="651">
        <v>48215022800</v>
      </c>
      <c r="B3194" s="652" t="s">
        <v>1419</v>
      </c>
      <c r="C3194" s="652">
        <v>52609</v>
      </c>
      <c r="D3194" s="652" t="s">
        <v>1306</v>
      </c>
      <c r="E3194" s="652">
        <v>23.1</v>
      </c>
      <c r="F3194" s="652" t="s">
        <v>1303</v>
      </c>
      <c r="H3194" s="10"/>
    </row>
    <row r="3195" spans="1:8" ht="15" x14ac:dyDescent="0.25">
      <c r="A3195" s="654">
        <v>48215022900</v>
      </c>
      <c r="B3195" s="655" t="s">
        <v>1419</v>
      </c>
      <c r="C3195" s="655">
        <v>35464</v>
      </c>
      <c r="D3195" s="655" t="s">
        <v>1302</v>
      </c>
      <c r="E3195" s="655">
        <v>25.7</v>
      </c>
      <c r="F3195" s="655" t="s">
        <v>1303</v>
      </c>
      <c r="H3195" s="10"/>
    </row>
    <row r="3196" spans="1:8" ht="15" x14ac:dyDescent="0.25">
      <c r="A3196" s="651">
        <v>48215023000</v>
      </c>
      <c r="B3196" s="652" t="s">
        <v>1419</v>
      </c>
      <c r="C3196" s="652">
        <v>34605</v>
      </c>
      <c r="D3196" s="652" t="s">
        <v>1302</v>
      </c>
      <c r="E3196" s="652">
        <v>33.9</v>
      </c>
      <c r="F3196" s="652" t="s">
        <v>1307</v>
      </c>
      <c r="H3196" s="10"/>
    </row>
    <row r="3197" spans="1:8" ht="15" x14ac:dyDescent="0.25">
      <c r="A3197" s="654">
        <v>48215023102</v>
      </c>
      <c r="B3197" s="655" t="s">
        <v>1419</v>
      </c>
      <c r="C3197" s="655">
        <v>42047</v>
      </c>
      <c r="D3197" s="655" t="s">
        <v>1302</v>
      </c>
      <c r="E3197" s="655">
        <v>35.9</v>
      </c>
      <c r="F3197" s="655" t="s">
        <v>1307</v>
      </c>
      <c r="H3197" s="10"/>
    </row>
    <row r="3198" spans="1:8" ht="15" x14ac:dyDescent="0.25">
      <c r="A3198" s="651">
        <v>48215023103</v>
      </c>
      <c r="B3198" s="652" t="s">
        <v>1419</v>
      </c>
      <c r="C3198" s="652">
        <v>34907</v>
      </c>
      <c r="D3198" s="652" t="s">
        <v>1302</v>
      </c>
      <c r="E3198" s="652">
        <v>36.1</v>
      </c>
      <c r="F3198" s="652" t="s">
        <v>1307</v>
      </c>
      <c r="H3198" s="10"/>
    </row>
    <row r="3199" spans="1:8" ht="15" x14ac:dyDescent="0.25">
      <c r="A3199" s="654">
        <v>48215023104</v>
      </c>
      <c r="B3199" s="655" t="s">
        <v>1419</v>
      </c>
      <c r="C3199" s="655">
        <v>25339</v>
      </c>
      <c r="D3199" s="655" t="s">
        <v>1309</v>
      </c>
      <c r="E3199" s="655">
        <v>45.4</v>
      </c>
      <c r="F3199" s="655" t="s">
        <v>1307</v>
      </c>
      <c r="H3199" s="10"/>
    </row>
    <row r="3200" spans="1:8" ht="15" x14ac:dyDescent="0.25">
      <c r="A3200" s="651">
        <v>48215023503</v>
      </c>
      <c r="B3200" s="652" t="s">
        <v>1419</v>
      </c>
      <c r="C3200" s="652">
        <v>36576</v>
      </c>
      <c r="D3200" s="652" t="s">
        <v>1302</v>
      </c>
      <c r="E3200" s="652">
        <v>27.3</v>
      </c>
      <c r="F3200" s="652" t="s">
        <v>1303</v>
      </c>
      <c r="H3200" s="10"/>
    </row>
    <row r="3201" spans="1:8" ht="15" x14ac:dyDescent="0.25">
      <c r="A3201" s="654">
        <v>48215023504</v>
      </c>
      <c r="B3201" s="655" t="s">
        <v>1419</v>
      </c>
      <c r="C3201" s="655">
        <v>41441</v>
      </c>
      <c r="D3201" s="655" t="s">
        <v>1302</v>
      </c>
      <c r="E3201" s="655">
        <v>30.9</v>
      </c>
      <c r="F3201" s="655" t="s">
        <v>1303</v>
      </c>
      <c r="H3201" s="10"/>
    </row>
    <row r="3202" spans="1:8" ht="15" x14ac:dyDescent="0.25">
      <c r="A3202" s="651">
        <v>48215023507</v>
      </c>
      <c r="B3202" s="652" t="s">
        <v>1419</v>
      </c>
      <c r="C3202" s="652">
        <v>41777</v>
      </c>
      <c r="D3202" s="652" t="s">
        <v>1302</v>
      </c>
      <c r="E3202" s="652">
        <v>30.2</v>
      </c>
      <c r="F3202" s="652" t="s">
        <v>1303</v>
      </c>
      <c r="H3202" s="10"/>
    </row>
    <row r="3203" spans="1:8" ht="15" x14ac:dyDescent="0.25">
      <c r="A3203" s="654">
        <v>48215023509</v>
      </c>
      <c r="B3203" s="655" t="s">
        <v>1419</v>
      </c>
      <c r="C3203" s="655">
        <v>75417</v>
      </c>
      <c r="D3203" s="655" t="s">
        <v>1306</v>
      </c>
      <c r="E3203" s="655">
        <v>14.9</v>
      </c>
      <c r="F3203" s="655" t="s">
        <v>1303</v>
      </c>
      <c r="H3203" s="10"/>
    </row>
    <row r="3204" spans="1:8" ht="15" x14ac:dyDescent="0.25">
      <c r="A3204" s="651">
        <v>48215023510</v>
      </c>
      <c r="B3204" s="652" t="s">
        <v>1419</v>
      </c>
      <c r="C3204" s="652">
        <v>68403</v>
      </c>
      <c r="D3204" s="652" t="s">
        <v>1306</v>
      </c>
      <c r="E3204" s="652">
        <v>19.8</v>
      </c>
      <c r="F3204" s="652" t="s">
        <v>1303</v>
      </c>
      <c r="H3204" s="10"/>
    </row>
    <row r="3205" spans="1:8" ht="15" x14ac:dyDescent="0.25">
      <c r="A3205" s="654">
        <v>48215023511</v>
      </c>
      <c r="B3205" s="655" t="s">
        <v>1419</v>
      </c>
      <c r="C3205" s="655">
        <v>33211</v>
      </c>
      <c r="D3205" s="655" t="s">
        <v>1310</v>
      </c>
      <c r="E3205" s="655">
        <v>38.1</v>
      </c>
      <c r="F3205" s="655" t="s">
        <v>1307</v>
      </c>
      <c r="H3205" s="10"/>
    </row>
    <row r="3206" spans="1:8" ht="15" x14ac:dyDescent="0.25">
      <c r="A3206" s="651">
        <v>48215023512</v>
      </c>
      <c r="B3206" s="652" t="s">
        <v>1419</v>
      </c>
      <c r="C3206" s="652">
        <v>23203</v>
      </c>
      <c r="D3206" s="652" t="s">
        <v>1309</v>
      </c>
      <c r="E3206" s="652">
        <v>33.700000000000003</v>
      </c>
      <c r="F3206" s="652" t="s">
        <v>1307</v>
      </c>
      <c r="H3206" s="10"/>
    </row>
    <row r="3207" spans="1:8" ht="15" x14ac:dyDescent="0.25">
      <c r="A3207" s="654">
        <v>48215023513</v>
      </c>
      <c r="B3207" s="655" t="s">
        <v>1419</v>
      </c>
      <c r="C3207" s="655">
        <v>33482</v>
      </c>
      <c r="D3207" s="655" t="s">
        <v>1310</v>
      </c>
      <c r="E3207" s="655">
        <v>42.9</v>
      </c>
      <c r="F3207" s="655" t="s">
        <v>1307</v>
      </c>
      <c r="H3207" s="10"/>
    </row>
    <row r="3208" spans="1:8" ht="15" x14ac:dyDescent="0.25">
      <c r="A3208" s="651">
        <v>48215023514</v>
      </c>
      <c r="B3208" s="652" t="s">
        <v>1419</v>
      </c>
      <c r="C3208" s="652">
        <v>23727</v>
      </c>
      <c r="D3208" s="652" t="s">
        <v>1309</v>
      </c>
      <c r="E3208" s="652">
        <v>56</v>
      </c>
      <c r="F3208" s="652" t="s">
        <v>1307</v>
      </c>
      <c r="H3208" s="10"/>
    </row>
    <row r="3209" spans="1:8" ht="15" x14ac:dyDescent="0.25">
      <c r="A3209" s="654">
        <v>48215023515</v>
      </c>
      <c r="B3209" s="655" t="s">
        <v>1419</v>
      </c>
      <c r="C3209" s="655">
        <v>39023</v>
      </c>
      <c r="D3209" s="655" t="s">
        <v>1302</v>
      </c>
      <c r="E3209" s="655">
        <v>31.1</v>
      </c>
      <c r="F3209" s="655" t="s">
        <v>1303</v>
      </c>
      <c r="H3209" s="10"/>
    </row>
    <row r="3210" spans="1:8" ht="15" x14ac:dyDescent="0.25">
      <c r="A3210" s="651">
        <v>48215023600</v>
      </c>
      <c r="B3210" s="652" t="s">
        <v>1419</v>
      </c>
      <c r="C3210" s="652">
        <v>40830</v>
      </c>
      <c r="D3210" s="652" t="s">
        <v>1302</v>
      </c>
      <c r="E3210" s="652">
        <v>21.8</v>
      </c>
      <c r="F3210" s="652" t="s">
        <v>1303</v>
      </c>
      <c r="H3210" s="10"/>
    </row>
    <row r="3211" spans="1:8" ht="15" x14ac:dyDescent="0.25">
      <c r="A3211" s="654">
        <v>48215023700</v>
      </c>
      <c r="B3211" s="655" t="s">
        <v>1419</v>
      </c>
      <c r="C3211" s="655">
        <v>20411</v>
      </c>
      <c r="D3211" s="655" t="s">
        <v>1309</v>
      </c>
      <c r="E3211" s="655">
        <v>47.5</v>
      </c>
      <c r="F3211" s="655" t="s">
        <v>1307</v>
      </c>
      <c r="H3211" s="10"/>
    </row>
    <row r="3212" spans="1:8" ht="15" x14ac:dyDescent="0.25">
      <c r="A3212" s="651">
        <v>48215023801</v>
      </c>
      <c r="B3212" s="652" t="s">
        <v>1419</v>
      </c>
      <c r="C3212" s="652">
        <v>44909</v>
      </c>
      <c r="D3212" s="652" t="s">
        <v>1302</v>
      </c>
      <c r="E3212" s="652">
        <v>31.2</v>
      </c>
      <c r="F3212" s="652" t="s">
        <v>1303</v>
      </c>
      <c r="H3212" s="10"/>
    </row>
    <row r="3213" spans="1:8" ht="15" x14ac:dyDescent="0.25">
      <c r="A3213" s="654">
        <v>48215023802</v>
      </c>
      <c r="B3213" s="655" t="s">
        <v>1419</v>
      </c>
      <c r="C3213" s="655">
        <v>47639</v>
      </c>
      <c r="D3213" s="655" t="s">
        <v>1306</v>
      </c>
      <c r="E3213" s="655">
        <v>21.2</v>
      </c>
      <c r="F3213" s="655" t="s">
        <v>1303</v>
      </c>
      <c r="H3213" s="10"/>
    </row>
    <row r="3214" spans="1:8" ht="15" x14ac:dyDescent="0.25">
      <c r="A3214" s="651">
        <v>48215023902</v>
      </c>
      <c r="B3214" s="652" t="s">
        <v>1419</v>
      </c>
      <c r="C3214" s="652">
        <v>88472</v>
      </c>
      <c r="D3214" s="652" t="s">
        <v>1306</v>
      </c>
      <c r="E3214" s="652">
        <v>8.6999999999999993</v>
      </c>
      <c r="F3214" s="652" t="s">
        <v>1303</v>
      </c>
      <c r="H3214" s="10"/>
    </row>
    <row r="3215" spans="1:8" ht="15" x14ac:dyDescent="0.25">
      <c r="A3215" s="654">
        <v>48215023903</v>
      </c>
      <c r="B3215" s="655" t="s">
        <v>1419</v>
      </c>
      <c r="C3215" s="655">
        <v>31709</v>
      </c>
      <c r="D3215" s="655" t="s">
        <v>1310</v>
      </c>
      <c r="E3215" s="655">
        <v>38.200000000000003</v>
      </c>
      <c r="F3215" s="655" t="s">
        <v>1307</v>
      </c>
      <c r="H3215" s="10"/>
    </row>
    <row r="3216" spans="1:8" ht="15" x14ac:dyDescent="0.25">
      <c r="A3216" s="651">
        <v>48215023904</v>
      </c>
      <c r="B3216" s="652" t="s">
        <v>1419</v>
      </c>
      <c r="C3216" s="652">
        <v>57809</v>
      </c>
      <c r="D3216" s="652" t="s">
        <v>1306</v>
      </c>
      <c r="E3216" s="652">
        <v>25.9</v>
      </c>
      <c r="F3216" s="652" t="s">
        <v>1303</v>
      </c>
      <c r="H3216" s="10"/>
    </row>
    <row r="3217" spans="1:8" ht="15" x14ac:dyDescent="0.25">
      <c r="A3217" s="654">
        <v>48215024000</v>
      </c>
      <c r="B3217" s="655" t="s">
        <v>1419</v>
      </c>
      <c r="C3217" s="655">
        <v>35300</v>
      </c>
      <c r="D3217" s="655" t="s">
        <v>1302</v>
      </c>
      <c r="E3217" s="655">
        <v>31</v>
      </c>
      <c r="F3217" s="655" t="s">
        <v>1303</v>
      </c>
      <c r="H3217" s="10"/>
    </row>
    <row r="3218" spans="1:8" ht="15" x14ac:dyDescent="0.25">
      <c r="A3218" s="651">
        <v>48215024105</v>
      </c>
      <c r="B3218" s="652" t="s">
        <v>1419</v>
      </c>
      <c r="C3218" s="652">
        <v>30103</v>
      </c>
      <c r="D3218" s="652" t="s">
        <v>1310</v>
      </c>
      <c r="E3218" s="652">
        <v>32.299999999999997</v>
      </c>
      <c r="F3218" s="652" t="s">
        <v>1307</v>
      </c>
      <c r="H3218" s="10"/>
    </row>
    <row r="3219" spans="1:8" ht="15" x14ac:dyDescent="0.25">
      <c r="A3219" s="654">
        <v>48215024106</v>
      </c>
      <c r="B3219" s="655" t="s">
        <v>1419</v>
      </c>
      <c r="C3219" s="655">
        <v>60481</v>
      </c>
      <c r="D3219" s="655" t="s">
        <v>1306</v>
      </c>
      <c r="E3219" s="655">
        <v>22.1</v>
      </c>
      <c r="F3219" s="655" t="s">
        <v>1303</v>
      </c>
      <c r="H3219" s="10"/>
    </row>
    <row r="3220" spans="1:8" ht="15" x14ac:dyDescent="0.25">
      <c r="A3220" s="651">
        <v>48215024107</v>
      </c>
      <c r="B3220" s="652" t="s">
        <v>1419</v>
      </c>
      <c r="C3220" s="652">
        <v>29459</v>
      </c>
      <c r="D3220" s="652" t="s">
        <v>1310</v>
      </c>
      <c r="E3220" s="652">
        <v>33.6</v>
      </c>
      <c r="F3220" s="652" t="s">
        <v>1307</v>
      </c>
      <c r="H3220" s="10"/>
    </row>
    <row r="3221" spans="1:8" ht="15" x14ac:dyDescent="0.25">
      <c r="A3221" s="654">
        <v>48215024108</v>
      </c>
      <c r="B3221" s="655" t="s">
        <v>1419</v>
      </c>
      <c r="C3221" s="655">
        <v>29886</v>
      </c>
      <c r="D3221" s="655" t="s">
        <v>1310</v>
      </c>
      <c r="E3221" s="655">
        <v>39.9</v>
      </c>
      <c r="F3221" s="655" t="s">
        <v>1307</v>
      </c>
      <c r="H3221" s="10"/>
    </row>
    <row r="3222" spans="1:8" ht="15" x14ac:dyDescent="0.25">
      <c r="A3222" s="651">
        <v>48215024109</v>
      </c>
      <c r="B3222" s="652" t="s">
        <v>1419</v>
      </c>
      <c r="C3222" s="652">
        <v>31560</v>
      </c>
      <c r="D3222" s="652" t="s">
        <v>1310</v>
      </c>
      <c r="E3222" s="652">
        <v>34.700000000000003</v>
      </c>
      <c r="F3222" s="652" t="s">
        <v>1307</v>
      </c>
      <c r="H3222" s="10"/>
    </row>
    <row r="3223" spans="1:8" ht="15" x14ac:dyDescent="0.25">
      <c r="A3223" s="654">
        <v>48215024110</v>
      </c>
      <c r="B3223" s="655" t="s">
        <v>1419</v>
      </c>
      <c r="C3223" s="655">
        <v>33038</v>
      </c>
      <c r="D3223" s="655" t="s">
        <v>1310</v>
      </c>
      <c r="E3223" s="655">
        <v>36.299999999999997</v>
      </c>
      <c r="F3223" s="655" t="s">
        <v>1307</v>
      </c>
      <c r="H3223" s="10"/>
    </row>
    <row r="3224" spans="1:8" ht="15" x14ac:dyDescent="0.25">
      <c r="A3224" s="651">
        <v>48215024111</v>
      </c>
      <c r="B3224" s="652" t="s">
        <v>1419</v>
      </c>
      <c r="C3224" s="652">
        <v>33636</v>
      </c>
      <c r="D3224" s="652" t="s">
        <v>1310</v>
      </c>
      <c r="E3224" s="652">
        <v>37.200000000000003</v>
      </c>
      <c r="F3224" s="652" t="s">
        <v>1307</v>
      </c>
      <c r="H3224" s="10"/>
    </row>
    <row r="3225" spans="1:8" ht="15" x14ac:dyDescent="0.25">
      <c r="A3225" s="654">
        <v>48215024112</v>
      </c>
      <c r="B3225" s="655" t="s">
        <v>1419</v>
      </c>
      <c r="C3225" s="655">
        <v>21093</v>
      </c>
      <c r="D3225" s="655" t="s">
        <v>1309</v>
      </c>
      <c r="E3225" s="655">
        <v>64.900000000000006</v>
      </c>
      <c r="F3225" s="655" t="s">
        <v>1307</v>
      </c>
      <c r="H3225" s="10"/>
    </row>
    <row r="3226" spans="1:8" ht="15" x14ac:dyDescent="0.25">
      <c r="A3226" s="651">
        <v>48215024113</v>
      </c>
      <c r="B3226" s="652" t="s">
        <v>1419</v>
      </c>
      <c r="C3226" s="652">
        <v>23235</v>
      </c>
      <c r="D3226" s="652" t="s">
        <v>1309</v>
      </c>
      <c r="E3226" s="652">
        <v>50</v>
      </c>
      <c r="F3226" s="652" t="s">
        <v>1307</v>
      </c>
      <c r="H3226" s="10"/>
    </row>
    <row r="3227" spans="1:8" ht="15" x14ac:dyDescent="0.25">
      <c r="A3227" s="654">
        <v>48215024114</v>
      </c>
      <c r="B3227" s="655" t="s">
        <v>1419</v>
      </c>
      <c r="C3227" s="655">
        <v>25088</v>
      </c>
      <c r="D3227" s="655" t="s">
        <v>1309</v>
      </c>
      <c r="E3227" s="655">
        <v>47.9</v>
      </c>
      <c r="F3227" s="655" t="s">
        <v>1307</v>
      </c>
      <c r="H3227" s="10"/>
    </row>
    <row r="3228" spans="1:8" ht="15" x14ac:dyDescent="0.25">
      <c r="A3228" s="651">
        <v>48215024201</v>
      </c>
      <c r="B3228" s="652" t="s">
        <v>1419</v>
      </c>
      <c r="C3228" s="652">
        <v>21576</v>
      </c>
      <c r="D3228" s="652" t="s">
        <v>1309</v>
      </c>
      <c r="E3228" s="652">
        <v>59.2</v>
      </c>
      <c r="F3228" s="652" t="s">
        <v>1307</v>
      </c>
      <c r="H3228" s="10"/>
    </row>
    <row r="3229" spans="1:8" ht="15" x14ac:dyDescent="0.25">
      <c r="A3229" s="654">
        <v>48215024203</v>
      </c>
      <c r="B3229" s="655" t="s">
        <v>1419</v>
      </c>
      <c r="C3229" s="655">
        <v>37558</v>
      </c>
      <c r="D3229" s="655" t="s">
        <v>1302</v>
      </c>
      <c r="E3229" s="655">
        <v>30.7</v>
      </c>
      <c r="F3229" s="655" t="s">
        <v>1303</v>
      </c>
      <c r="H3229" s="10"/>
    </row>
    <row r="3230" spans="1:8" ht="15" x14ac:dyDescent="0.25">
      <c r="A3230" s="651">
        <v>48215024204</v>
      </c>
      <c r="B3230" s="652" t="s">
        <v>1419</v>
      </c>
      <c r="C3230" s="652">
        <v>36388</v>
      </c>
      <c r="D3230" s="652" t="s">
        <v>1302</v>
      </c>
      <c r="E3230" s="652">
        <v>34.6</v>
      </c>
      <c r="F3230" s="652" t="s">
        <v>1307</v>
      </c>
      <c r="H3230" s="10"/>
    </row>
    <row r="3231" spans="1:8" ht="15" x14ac:dyDescent="0.25">
      <c r="A3231" s="654">
        <v>48215024205</v>
      </c>
      <c r="B3231" s="655" t="s">
        <v>1419</v>
      </c>
      <c r="C3231" s="655">
        <v>43560</v>
      </c>
      <c r="D3231" s="655" t="s">
        <v>1302</v>
      </c>
      <c r="E3231" s="655">
        <v>26.6</v>
      </c>
      <c r="F3231" s="655" t="s">
        <v>1303</v>
      </c>
      <c r="H3231" s="10"/>
    </row>
    <row r="3232" spans="1:8" ht="15" x14ac:dyDescent="0.25">
      <c r="A3232" s="651">
        <v>48215024301</v>
      </c>
      <c r="B3232" s="652" t="s">
        <v>1419</v>
      </c>
      <c r="C3232" s="652">
        <v>39750</v>
      </c>
      <c r="D3232" s="652" t="s">
        <v>1302</v>
      </c>
      <c r="E3232" s="652">
        <v>27.3</v>
      </c>
      <c r="F3232" s="652" t="s">
        <v>1303</v>
      </c>
      <c r="H3232" s="10"/>
    </row>
    <row r="3233" spans="1:8" ht="15" x14ac:dyDescent="0.25">
      <c r="A3233" s="654">
        <v>48215024302</v>
      </c>
      <c r="B3233" s="655" t="s">
        <v>1419</v>
      </c>
      <c r="C3233" s="655">
        <v>20732</v>
      </c>
      <c r="D3233" s="655" t="s">
        <v>1309</v>
      </c>
      <c r="E3233" s="655">
        <v>68.2</v>
      </c>
      <c r="F3233" s="655" t="s">
        <v>1307</v>
      </c>
      <c r="H3233" s="10"/>
    </row>
    <row r="3234" spans="1:8" ht="15" x14ac:dyDescent="0.25">
      <c r="A3234" s="651">
        <v>48215024402</v>
      </c>
      <c r="B3234" s="652" t="s">
        <v>1419</v>
      </c>
      <c r="C3234" s="652">
        <v>40799</v>
      </c>
      <c r="D3234" s="652" t="s">
        <v>1302</v>
      </c>
      <c r="E3234" s="652">
        <v>37.1</v>
      </c>
      <c r="F3234" s="652" t="s">
        <v>1307</v>
      </c>
      <c r="H3234" s="10"/>
    </row>
    <row r="3235" spans="1:8" ht="15" x14ac:dyDescent="0.25">
      <c r="A3235" s="654">
        <v>48215024403</v>
      </c>
      <c r="B3235" s="655" t="s">
        <v>1419</v>
      </c>
      <c r="C3235" s="655">
        <v>25290</v>
      </c>
      <c r="D3235" s="655" t="s">
        <v>1309</v>
      </c>
      <c r="E3235" s="655">
        <v>38.799999999999997</v>
      </c>
      <c r="F3235" s="655" t="s">
        <v>1307</v>
      </c>
      <c r="H3235" s="10"/>
    </row>
    <row r="3236" spans="1:8" ht="15" x14ac:dyDescent="0.25">
      <c r="A3236" s="651">
        <v>48215024404</v>
      </c>
      <c r="B3236" s="652" t="s">
        <v>1419</v>
      </c>
      <c r="C3236" s="652">
        <v>41467</v>
      </c>
      <c r="D3236" s="652" t="s">
        <v>1302</v>
      </c>
      <c r="E3236" s="652">
        <v>23.5</v>
      </c>
      <c r="F3236" s="652" t="s">
        <v>1303</v>
      </c>
      <c r="H3236" s="10"/>
    </row>
    <row r="3237" spans="1:8" ht="15" x14ac:dyDescent="0.25">
      <c r="A3237" s="654">
        <v>48215024500</v>
      </c>
      <c r="B3237" s="655" t="s">
        <v>1419</v>
      </c>
      <c r="C3237" s="655">
        <v>29940</v>
      </c>
      <c r="D3237" s="655" t="s">
        <v>1310</v>
      </c>
      <c r="E3237" s="655">
        <v>42.4</v>
      </c>
      <c r="F3237" s="655" t="s">
        <v>1307</v>
      </c>
      <c r="H3237" s="10"/>
    </row>
    <row r="3238" spans="1:8" ht="15" x14ac:dyDescent="0.25">
      <c r="A3238" s="651">
        <v>48215024600</v>
      </c>
      <c r="B3238" s="652" t="s">
        <v>1419</v>
      </c>
      <c r="C3238" s="652">
        <v>32083</v>
      </c>
      <c r="D3238" s="652" t="s">
        <v>1310</v>
      </c>
      <c r="E3238" s="652">
        <v>37.299999999999997</v>
      </c>
      <c r="F3238" s="652" t="s">
        <v>1307</v>
      </c>
      <c r="H3238" s="10"/>
    </row>
    <row r="3239" spans="1:8" ht="15" x14ac:dyDescent="0.25">
      <c r="A3239" s="654">
        <v>48215980000</v>
      </c>
      <c r="B3239" s="655" t="s">
        <v>1419</v>
      </c>
      <c r="C3239" s="655" t="s">
        <v>1314</v>
      </c>
      <c r="D3239" s="655" t="s">
        <v>1315</v>
      </c>
      <c r="E3239" s="655" t="s">
        <v>1314</v>
      </c>
      <c r="F3239" s="655" t="s">
        <v>1307</v>
      </c>
      <c r="H3239" s="10"/>
    </row>
    <row r="3240" spans="1:8" ht="15" x14ac:dyDescent="0.25">
      <c r="A3240" s="651">
        <v>48217960100</v>
      </c>
      <c r="B3240" s="652" t="s">
        <v>1420</v>
      </c>
      <c r="C3240" s="652">
        <v>52703</v>
      </c>
      <c r="D3240" s="652" t="s">
        <v>1302</v>
      </c>
      <c r="E3240" s="652">
        <v>14.8</v>
      </c>
      <c r="F3240" s="652" t="s">
        <v>1303</v>
      </c>
      <c r="H3240" s="10"/>
    </row>
    <row r="3241" spans="1:8" ht="15" x14ac:dyDescent="0.25">
      <c r="A3241" s="654">
        <v>48217960200</v>
      </c>
      <c r="B3241" s="655" t="s">
        <v>1420</v>
      </c>
      <c r="C3241" s="655">
        <v>59265</v>
      </c>
      <c r="D3241" s="655" t="s">
        <v>1306</v>
      </c>
      <c r="E3241" s="655">
        <v>10</v>
      </c>
      <c r="F3241" s="655" t="s">
        <v>1303</v>
      </c>
      <c r="H3241" s="10"/>
    </row>
    <row r="3242" spans="1:8" ht="15" x14ac:dyDescent="0.25">
      <c r="A3242" s="651">
        <v>48217960400</v>
      </c>
      <c r="B3242" s="652" t="s">
        <v>1420</v>
      </c>
      <c r="C3242" s="652">
        <v>39375</v>
      </c>
      <c r="D3242" s="652" t="s">
        <v>1310</v>
      </c>
      <c r="E3242" s="652">
        <v>17.899999999999999</v>
      </c>
      <c r="F3242" s="652" t="s">
        <v>1303</v>
      </c>
      <c r="H3242" s="10"/>
    </row>
    <row r="3243" spans="1:8" ht="15" x14ac:dyDescent="0.25">
      <c r="A3243" s="654">
        <v>48217960500</v>
      </c>
      <c r="B3243" s="655" t="s">
        <v>1420</v>
      </c>
      <c r="C3243" s="655">
        <v>51850</v>
      </c>
      <c r="D3243" s="655" t="s">
        <v>1302</v>
      </c>
      <c r="E3243" s="655">
        <v>11.9</v>
      </c>
      <c r="F3243" s="655" t="s">
        <v>1303</v>
      </c>
      <c r="H3243" s="10"/>
    </row>
    <row r="3244" spans="1:8" ht="15" x14ac:dyDescent="0.25">
      <c r="A3244" s="651">
        <v>48217960600</v>
      </c>
      <c r="B3244" s="652" t="s">
        <v>1420</v>
      </c>
      <c r="C3244" s="652">
        <v>35833</v>
      </c>
      <c r="D3244" s="652" t="s">
        <v>1309</v>
      </c>
      <c r="E3244" s="652">
        <v>25.4</v>
      </c>
      <c r="F3244" s="652" t="s">
        <v>1307</v>
      </c>
      <c r="H3244" s="10"/>
    </row>
    <row r="3245" spans="1:8" ht="15" x14ac:dyDescent="0.25">
      <c r="A3245" s="654">
        <v>48217960700</v>
      </c>
      <c r="B3245" s="655" t="s">
        <v>1420</v>
      </c>
      <c r="C3245" s="655">
        <v>50446</v>
      </c>
      <c r="D3245" s="655" t="s">
        <v>1302</v>
      </c>
      <c r="E3245" s="655">
        <v>8.8000000000000007</v>
      </c>
      <c r="F3245" s="655" t="s">
        <v>1303</v>
      </c>
      <c r="H3245" s="10"/>
    </row>
    <row r="3246" spans="1:8" ht="15" x14ac:dyDescent="0.25">
      <c r="A3246" s="651">
        <v>48217960800</v>
      </c>
      <c r="B3246" s="652" t="s">
        <v>1420</v>
      </c>
      <c r="C3246" s="652">
        <v>44464</v>
      </c>
      <c r="D3246" s="652" t="s">
        <v>1310</v>
      </c>
      <c r="E3246" s="652">
        <v>19.5</v>
      </c>
      <c r="F3246" s="652" t="s">
        <v>1303</v>
      </c>
      <c r="H3246" s="10"/>
    </row>
    <row r="3247" spans="1:8" ht="15" x14ac:dyDescent="0.25">
      <c r="A3247" s="654">
        <v>48217960900</v>
      </c>
      <c r="B3247" s="655" t="s">
        <v>1420</v>
      </c>
      <c r="C3247" s="655">
        <v>33375</v>
      </c>
      <c r="D3247" s="655" t="s">
        <v>1309</v>
      </c>
      <c r="E3247" s="655">
        <v>24.9</v>
      </c>
      <c r="F3247" s="655" t="s">
        <v>1307</v>
      </c>
      <c r="H3247" s="10"/>
    </row>
    <row r="3248" spans="1:8" ht="15" x14ac:dyDescent="0.25">
      <c r="A3248" s="651">
        <v>48217961000</v>
      </c>
      <c r="B3248" s="652" t="s">
        <v>1420</v>
      </c>
      <c r="C3248" s="652">
        <v>36603</v>
      </c>
      <c r="D3248" s="652" t="s">
        <v>1309</v>
      </c>
      <c r="E3248" s="652">
        <v>23.3</v>
      </c>
      <c r="F3248" s="652" t="s">
        <v>1307</v>
      </c>
      <c r="H3248" s="10"/>
    </row>
    <row r="3249" spans="1:8" ht="15" x14ac:dyDescent="0.25">
      <c r="A3249" s="654">
        <v>48217961100</v>
      </c>
      <c r="B3249" s="655" t="s">
        <v>1420</v>
      </c>
      <c r="C3249" s="655">
        <v>62138</v>
      </c>
      <c r="D3249" s="655" t="s">
        <v>1306</v>
      </c>
      <c r="E3249" s="655">
        <v>6.4</v>
      </c>
      <c r="F3249" s="655" t="s">
        <v>1303</v>
      </c>
      <c r="H3249" s="10"/>
    </row>
    <row r="3250" spans="1:8" ht="15" x14ac:dyDescent="0.25">
      <c r="A3250" s="651">
        <v>48217961400</v>
      </c>
      <c r="B3250" s="652" t="s">
        <v>1420</v>
      </c>
      <c r="C3250" s="652">
        <v>50123</v>
      </c>
      <c r="D3250" s="652" t="s">
        <v>1302</v>
      </c>
      <c r="E3250" s="652">
        <v>24.7</v>
      </c>
      <c r="F3250" s="652" t="s">
        <v>1307</v>
      </c>
      <c r="H3250" s="10"/>
    </row>
    <row r="3251" spans="1:8" ht="15" x14ac:dyDescent="0.25">
      <c r="A3251" s="654">
        <v>48219950100</v>
      </c>
      <c r="B3251" s="655" t="s">
        <v>1421</v>
      </c>
      <c r="C3251" s="655">
        <v>45536</v>
      </c>
      <c r="D3251" s="655" t="s">
        <v>1310</v>
      </c>
      <c r="E3251" s="655">
        <v>21</v>
      </c>
      <c r="F3251" s="655" t="s">
        <v>1307</v>
      </c>
      <c r="H3251" s="10"/>
    </row>
    <row r="3252" spans="1:8" ht="15" x14ac:dyDescent="0.25">
      <c r="A3252" s="651">
        <v>48219950200</v>
      </c>
      <c r="B3252" s="652" t="s">
        <v>1421</v>
      </c>
      <c r="C3252" s="652">
        <v>54773</v>
      </c>
      <c r="D3252" s="652" t="s">
        <v>1302</v>
      </c>
      <c r="E3252" s="652">
        <v>12.6</v>
      </c>
      <c r="F3252" s="652" t="s">
        <v>1303</v>
      </c>
      <c r="H3252" s="10"/>
    </row>
    <row r="3253" spans="1:8" ht="15" x14ac:dyDescent="0.25">
      <c r="A3253" s="654">
        <v>48219950300</v>
      </c>
      <c r="B3253" s="655" t="s">
        <v>1421</v>
      </c>
      <c r="C3253" s="655">
        <v>53309</v>
      </c>
      <c r="D3253" s="655" t="s">
        <v>1302</v>
      </c>
      <c r="E3253" s="655">
        <v>14.4</v>
      </c>
      <c r="F3253" s="655" t="s">
        <v>1303</v>
      </c>
      <c r="H3253" s="10"/>
    </row>
    <row r="3254" spans="1:8" ht="15" x14ac:dyDescent="0.25">
      <c r="A3254" s="651">
        <v>48219950400</v>
      </c>
      <c r="B3254" s="652" t="s">
        <v>1421</v>
      </c>
      <c r="C3254" s="652">
        <v>34315</v>
      </c>
      <c r="D3254" s="652" t="s">
        <v>1309</v>
      </c>
      <c r="E3254" s="652">
        <v>22.7</v>
      </c>
      <c r="F3254" s="652" t="s">
        <v>1307</v>
      </c>
      <c r="H3254" s="10"/>
    </row>
    <row r="3255" spans="1:8" ht="15" x14ac:dyDescent="0.25">
      <c r="A3255" s="654">
        <v>48219950500</v>
      </c>
      <c r="B3255" s="655" t="s">
        <v>1421</v>
      </c>
      <c r="C3255" s="655">
        <v>48160</v>
      </c>
      <c r="D3255" s="655" t="s">
        <v>1310</v>
      </c>
      <c r="E3255" s="655">
        <v>13.2</v>
      </c>
      <c r="F3255" s="655" t="s">
        <v>1303</v>
      </c>
      <c r="H3255" s="10"/>
    </row>
    <row r="3256" spans="1:8" ht="15" x14ac:dyDescent="0.25">
      <c r="A3256" s="651">
        <v>48219950600</v>
      </c>
      <c r="B3256" s="652" t="s">
        <v>1421</v>
      </c>
      <c r="C3256" s="652">
        <v>63417</v>
      </c>
      <c r="D3256" s="652" t="s">
        <v>1306</v>
      </c>
      <c r="E3256" s="652">
        <v>10.7</v>
      </c>
      <c r="F3256" s="652" t="s">
        <v>1303</v>
      </c>
      <c r="H3256" s="10"/>
    </row>
    <row r="3257" spans="1:8" ht="15" x14ac:dyDescent="0.25">
      <c r="A3257" s="654">
        <v>48219950700</v>
      </c>
      <c r="B3257" s="655" t="s">
        <v>1421</v>
      </c>
      <c r="C3257" s="655">
        <v>52063</v>
      </c>
      <c r="D3257" s="655" t="s">
        <v>1302</v>
      </c>
      <c r="E3257" s="655">
        <v>13.7</v>
      </c>
      <c r="F3257" s="655" t="s">
        <v>1303</v>
      </c>
      <c r="H3257" s="10"/>
    </row>
    <row r="3258" spans="1:8" ht="15" x14ac:dyDescent="0.25">
      <c r="A3258" s="651">
        <v>48221160100</v>
      </c>
      <c r="B3258" s="652" t="s">
        <v>1422</v>
      </c>
      <c r="C3258" s="652">
        <v>44443</v>
      </c>
      <c r="D3258" s="652" t="s">
        <v>1309</v>
      </c>
      <c r="E3258" s="652">
        <v>14.5</v>
      </c>
      <c r="F3258" s="652" t="s">
        <v>1303</v>
      </c>
      <c r="H3258" s="10"/>
    </row>
    <row r="3259" spans="1:8" ht="15" x14ac:dyDescent="0.25">
      <c r="A3259" s="654">
        <v>48221160204</v>
      </c>
      <c r="B3259" s="655" t="s">
        <v>1422</v>
      </c>
      <c r="C3259" s="655">
        <v>38766</v>
      </c>
      <c r="D3259" s="655" t="s">
        <v>1309</v>
      </c>
      <c r="E3259" s="655">
        <v>24.8</v>
      </c>
      <c r="F3259" s="655" t="s">
        <v>1307</v>
      </c>
      <c r="H3259" s="10"/>
    </row>
    <row r="3260" spans="1:8" ht="15" x14ac:dyDescent="0.25">
      <c r="A3260" s="651">
        <v>48221160205</v>
      </c>
      <c r="B3260" s="652" t="s">
        <v>1422</v>
      </c>
      <c r="C3260" s="652">
        <v>58471</v>
      </c>
      <c r="D3260" s="652" t="s">
        <v>1310</v>
      </c>
      <c r="E3260" s="652">
        <v>19</v>
      </c>
      <c r="F3260" s="652" t="s">
        <v>1303</v>
      </c>
      <c r="H3260" s="10"/>
    </row>
    <row r="3261" spans="1:8" ht="15" x14ac:dyDescent="0.25">
      <c r="A3261" s="654">
        <v>48221160206</v>
      </c>
      <c r="B3261" s="655" t="s">
        <v>1422</v>
      </c>
      <c r="C3261" s="655">
        <v>60318</v>
      </c>
      <c r="D3261" s="655" t="s">
        <v>1310</v>
      </c>
      <c r="E3261" s="655">
        <v>6</v>
      </c>
      <c r="F3261" s="655" t="s">
        <v>1303</v>
      </c>
      <c r="H3261" s="10"/>
    </row>
    <row r="3262" spans="1:8" ht="15" x14ac:dyDescent="0.25">
      <c r="A3262" s="651">
        <v>48221160207</v>
      </c>
      <c r="B3262" s="652" t="s">
        <v>1422</v>
      </c>
      <c r="C3262" s="652">
        <v>67452</v>
      </c>
      <c r="D3262" s="652" t="s">
        <v>1302</v>
      </c>
      <c r="E3262" s="652">
        <v>3</v>
      </c>
      <c r="F3262" s="652" t="s">
        <v>1303</v>
      </c>
      <c r="H3262" s="10"/>
    </row>
    <row r="3263" spans="1:8" ht="15" x14ac:dyDescent="0.25">
      <c r="A3263" s="654">
        <v>48221160208</v>
      </c>
      <c r="B3263" s="655" t="s">
        <v>1422</v>
      </c>
      <c r="C3263" s="655">
        <v>47150</v>
      </c>
      <c r="D3263" s="655" t="s">
        <v>1310</v>
      </c>
      <c r="E3263" s="655">
        <v>15.2</v>
      </c>
      <c r="F3263" s="655" t="s">
        <v>1303</v>
      </c>
      <c r="H3263" s="10"/>
    </row>
    <row r="3264" spans="1:8" ht="15" x14ac:dyDescent="0.25">
      <c r="A3264" s="651">
        <v>48221160209</v>
      </c>
      <c r="B3264" s="652" t="s">
        <v>1422</v>
      </c>
      <c r="C3264" s="652">
        <v>81184</v>
      </c>
      <c r="D3264" s="652" t="s">
        <v>1302</v>
      </c>
      <c r="E3264" s="652">
        <v>7.6</v>
      </c>
      <c r="F3264" s="652" t="s">
        <v>1303</v>
      </c>
      <c r="H3264" s="10"/>
    </row>
    <row r="3265" spans="1:8" ht="15" x14ac:dyDescent="0.25">
      <c r="A3265" s="654">
        <v>48221160210</v>
      </c>
      <c r="B3265" s="655" t="s">
        <v>1422</v>
      </c>
      <c r="C3265" s="655">
        <v>81281</v>
      </c>
      <c r="D3265" s="655" t="s">
        <v>1302</v>
      </c>
      <c r="E3265" s="655">
        <v>3.7</v>
      </c>
      <c r="F3265" s="655" t="s">
        <v>1303</v>
      </c>
      <c r="H3265" s="10"/>
    </row>
    <row r="3266" spans="1:8" ht="15" x14ac:dyDescent="0.25">
      <c r="A3266" s="651">
        <v>48221160301</v>
      </c>
      <c r="B3266" s="652" t="s">
        <v>1422</v>
      </c>
      <c r="C3266" s="652">
        <v>49483</v>
      </c>
      <c r="D3266" s="652" t="s">
        <v>1310</v>
      </c>
      <c r="E3266" s="652">
        <v>9.5</v>
      </c>
      <c r="F3266" s="652" t="s">
        <v>1303</v>
      </c>
      <c r="H3266" s="10"/>
    </row>
    <row r="3267" spans="1:8" ht="15" x14ac:dyDescent="0.25">
      <c r="A3267" s="654">
        <v>48221160302</v>
      </c>
      <c r="B3267" s="655" t="s">
        <v>1422</v>
      </c>
      <c r="C3267" s="655">
        <v>52500</v>
      </c>
      <c r="D3267" s="655" t="s">
        <v>1310</v>
      </c>
      <c r="E3267" s="655">
        <v>9.9</v>
      </c>
      <c r="F3267" s="655" t="s">
        <v>1303</v>
      </c>
      <c r="H3267" s="10"/>
    </row>
    <row r="3268" spans="1:8" ht="15" x14ac:dyDescent="0.25">
      <c r="A3268" s="651">
        <v>48223950100</v>
      </c>
      <c r="B3268" s="652" t="s">
        <v>1423</v>
      </c>
      <c r="C3268" s="652">
        <v>58542</v>
      </c>
      <c r="D3268" s="652" t="s">
        <v>1306</v>
      </c>
      <c r="E3268" s="652">
        <v>12.6</v>
      </c>
      <c r="F3268" s="652" t="s">
        <v>1303</v>
      </c>
      <c r="H3268" s="10"/>
    </row>
    <row r="3269" spans="1:8" ht="15" x14ac:dyDescent="0.25">
      <c r="A3269" s="654">
        <v>48223950200</v>
      </c>
      <c r="B3269" s="655" t="s">
        <v>1423</v>
      </c>
      <c r="C3269" s="655">
        <v>57610</v>
      </c>
      <c r="D3269" s="655" t="s">
        <v>1306</v>
      </c>
      <c r="E3269" s="655">
        <v>13.4</v>
      </c>
      <c r="F3269" s="655" t="s">
        <v>1303</v>
      </c>
      <c r="H3269" s="10"/>
    </row>
    <row r="3270" spans="1:8" ht="15" x14ac:dyDescent="0.25">
      <c r="A3270" s="651">
        <v>48223950300</v>
      </c>
      <c r="B3270" s="652" t="s">
        <v>1423</v>
      </c>
      <c r="C3270" s="652">
        <v>68606</v>
      </c>
      <c r="D3270" s="652" t="s">
        <v>1306</v>
      </c>
      <c r="E3270" s="652">
        <v>10</v>
      </c>
      <c r="F3270" s="652" t="s">
        <v>1303</v>
      </c>
      <c r="H3270" s="10"/>
    </row>
    <row r="3271" spans="1:8" ht="15" x14ac:dyDescent="0.25">
      <c r="A3271" s="654">
        <v>48223950401</v>
      </c>
      <c r="B3271" s="655" t="s">
        <v>1423</v>
      </c>
      <c r="C3271" s="655">
        <v>45625</v>
      </c>
      <c r="D3271" s="655" t="s">
        <v>1310</v>
      </c>
      <c r="E3271" s="655">
        <v>20.7</v>
      </c>
      <c r="F3271" s="655" t="s">
        <v>1307</v>
      </c>
      <c r="H3271" s="10"/>
    </row>
    <row r="3272" spans="1:8" ht="15" x14ac:dyDescent="0.25">
      <c r="A3272" s="651">
        <v>48223950402</v>
      </c>
      <c r="B3272" s="652" t="s">
        <v>1423</v>
      </c>
      <c r="C3272" s="652">
        <v>41061</v>
      </c>
      <c r="D3272" s="652" t="s">
        <v>1310</v>
      </c>
      <c r="E3272" s="652">
        <v>13.6</v>
      </c>
      <c r="F3272" s="652" t="s">
        <v>1303</v>
      </c>
      <c r="H3272" s="10"/>
    </row>
    <row r="3273" spans="1:8" ht="15" x14ac:dyDescent="0.25">
      <c r="A3273" s="654">
        <v>48223950500</v>
      </c>
      <c r="B3273" s="655" t="s">
        <v>1423</v>
      </c>
      <c r="C3273" s="655">
        <v>48096</v>
      </c>
      <c r="D3273" s="655" t="s">
        <v>1302</v>
      </c>
      <c r="E3273" s="655">
        <v>23.8</v>
      </c>
      <c r="F3273" s="655" t="s">
        <v>1307</v>
      </c>
      <c r="H3273" s="10"/>
    </row>
    <row r="3274" spans="1:8" ht="15" x14ac:dyDescent="0.25">
      <c r="A3274" s="651">
        <v>48223950600</v>
      </c>
      <c r="B3274" s="652" t="s">
        <v>1423</v>
      </c>
      <c r="C3274" s="652">
        <v>36756</v>
      </c>
      <c r="D3274" s="652" t="s">
        <v>1309</v>
      </c>
      <c r="E3274" s="652">
        <v>31.2</v>
      </c>
      <c r="F3274" s="652" t="s">
        <v>1307</v>
      </c>
      <c r="H3274" s="10"/>
    </row>
    <row r="3275" spans="1:8" ht="15" x14ac:dyDescent="0.25">
      <c r="A3275" s="654">
        <v>48223950700</v>
      </c>
      <c r="B3275" s="655" t="s">
        <v>1423</v>
      </c>
      <c r="C3275" s="655">
        <v>49659</v>
      </c>
      <c r="D3275" s="655" t="s">
        <v>1302</v>
      </c>
      <c r="E3275" s="655">
        <v>20</v>
      </c>
      <c r="F3275" s="655" t="s">
        <v>1307</v>
      </c>
      <c r="H3275" s="10"/>
    </row>
    <row r="3276" spans="1:8" ht="15" x14ac:dyDescent="0.25">
      <c r="A3276" s="651">
        <v>48223950800</v>
      </c>
      <c r="B3276" s="652" t="s">
        <v>1423</v>
      </c>
      <c r="C3276" s="652">
        <v>65544</v>
      </c>
      <c r="D3276" s="652" t="s">
        <v>1306</v>
      </c>
      <c r="E3276" s="652">
        <v>8.5</v>
      </c>
      <c r="F3276" s="652" t="s">
        <v>1303</v>
      </c>
      <c r="H3276" s="10"/>
    </row>
    <row r="3277" spans="1:8" ht="15" x14ac:dyDescent="0.25">
      <c r="A3277" s="654">
        <v>48225950100</v>
      </c>
      <c r="B3277" s="655" t="s">
        <v>1424</v>
      </c>
      <c r="C3277" s="655">
        <v>40205</v>
      </c>
      <c r="D3277" s="655" t="s">
        <v>1310</v>
      </c>
      <c r="E3277" s="655">
        <v>20.2</v>
      </c>
      <c r="F3277" s="655" t="s">
        <v>1307</v>
      </c>
      <c r="H3277" s="10"/>
    </row>
    <row r="3278" spans="1:8" ht="15" x14ac:dyDescent="0.25">
      <c r="A3278" s="651">
        <v>48225950200</v>
      </c>
      <c r="B3278" s="652" t="s">
        <v>1424</v>
      </c>
      <c r="C3278" s="652">
        <v>39861</v>
      </c>
      <c r="D3278" s="652" t="s">
        <v>1310</v>
      </c>
      <c r="E3278" s="652">
        <v>14.9</v>
      </c>
      <c r="F3278" s="652" t="s">
        <v>1303</v>
      </c>
      <c r="H3278" s="10"/>
    </row>
    <row r="3279" spans="1:8" ht="15" x14ac:dyDescent="0.25">
      <c r="A3279" s="654">
        <v>48225950300</v>
      </c>
      <c r="B3279" s="655" t="s">
        <v>1424</v>
      </c>
      <c r="C3279" s="655">
        <v>23958</v>
      </c>
      <c r="D3279" s="655" t="s">
        <v>1309</v>
      </c>
      <c r="E3279" s="655">
        <v>47.1</v>
      </c>
      <c r="F3279" s="655" t="s">
        <v>1307</v>
      </c>
      <c r="H3279" s="10"/>
    </row>
    <row r="3280" spans="1:8" ht="15" x14ac:dyDescent="0.25">
      <c r="A3280" s="651">
        <v>48225950400</v>
      </c>
      <c r="B3280" s="652" t="s">
        <v>1424</v>
      </c>
      <c r="C3280" s="652">
        <v>24007</v>
      </c>
      <c r="D3280" s="652" t="s">
        <v>1309</v>
      </c>
      <c r="E3280" s="652">
        <v>36.799999999999997</v>
      </c>
      <c r="F3280" s="652" t="s">
        <v>1307</v>
      </c>
      <c r="H3280" s="10"/>
    </row>
    <row r="3281" spans="1:8" ht="15" x14ac:dyDescent="0.25">
      <c r="A3281" s="654">
        <v>48225950500</v>
      </c>
      <c r="B3281" s="655" t="s">
        <v>1424</v>
      </c>
      <c r="C3281" s="655">
        <v>41127</v>
      </c>
      <c r="D3281" s="655" t="s">
        <v>1310</v>
      </c>
      <c r="E3281" s="655">
        <v>17.399999999999999</v>
      </c>
      <c r="F3281" s="655" t="s">
        <v>1303</v>
      </c>
      <c r="H3281" s="10"/>
    </row>
    <row r="3282" spans="1:8" ht="15" x14ac:dyDescent="0.25">
      <c r="A3282" s="651">
        <v>48225950600</v>
      </c>
      <c r="B3282" s="652" t="s">
        <v>1424</v>
      </c>
      <c r="C3282" s="652">
        <v>33700</v>
      </c>
      <c r="D3282" s="652" t="s">
        <v>1309</v>
      </c>
      <c r="E3282" s="652">
        <v>24.1</v>
      </c>
      <c r="F3282" s="652" t="s">
        <v>1307</v>
      </c>
      <c r="H3282" s="10"/>
    </row>
    <row r="3283" spans="1:8" ht="15" x14ac:dyDescent="0.25">
      <c r="A3283" s="654">
        <v>48225950700</v>
      </c>
      <c r="B3283" s="655" t="s">
        <v>1424</v>
      </c>
      <c r="C3283" s="655">
        <v>51194</v>
      </c>
      <c r="D3283" s="655" t="s">
        <v>1302</v>
      </c>
      <c r="E3283" s="655">
        <v>12.6</v>
      </c>
      <c r="F3283" s="655" t="s">
        <v>1303</v>
      </c>
      <c r="H3283" s="10"/>
    </row>
    <row r="3284" spans="1:8" ht="15" x14ac:dyDescent="0.25">
      <c r="A3284" s="651">
        <v>48227950100</v>
      </c>
      <c r="B3284" s="652" t="s">
        <v>1425</v>
      </c>
      <c r="C3284" s="652">
        <v>53688</v>
      </c>
      <c r="D3284" s="652" t="s">
        <v>1310</v>
      </c>
      <c r="E3284" s="652">
        <v>13</v>
      </c>
      <c r="F3284" s="652" t="s">
        <v>1303</v>
      </c>
      <c r="H3284" s="10"/>
    </row>
    <row r="3285" spans="1:8" ht="15" x14ac:dyDescent="0.25">
      <c r="A3285" s="654">
        <v>48227950200</v>
      </c>
      <c r="B3285" s="655" t="s">
        <v>1425</v>
      </c>
      <c r="C3285" s="655">
        <v>50125</v>
      </c>
      <c r="D3285" s="655" t="s">
        <v>1310</v>
      </c>
      <c r="E3285" s="655">
        <v>7.7</v>
      </c>
      <c r="F3285" s="655" t="s">
        <v>1303</v>
      </c>
      <c r="H3285" s="10"/>
    </row>
    <row r="3286" spans="1:8" ht="15" x14ac:dyDescent="0.25">
      <c r="A3286" s="651">
        <v>48227950300</v>
      </c>
      <c r="B3286" s="652" t="s">
        <v>1425</v>
      </c>
      <c r="C3286" s="652">
        <v>26406</v>
      </c>
      <c r="D3286" s="652" t="s">
        <v>1309</v>
      </c>
      <c r="E3286" s="652">
        <v>42.6</v>
      </c>
      <c r="F3286" s="652" t="s">
        <v>1307</v>
      </c>
      <c r="H3286" s="10"/>
    </row>
    <row r="3287" spans="1:8" ht="15" x14ac:dyDescent="0.25">
      <c r="A3287" s="654">
        <v>48227950400</v>
      </c>
      <c r="B3287" s="655" t="s">
        <v>1425</v>
      </c>
      <c r="C3287" s="655">
        <v>30430</v>
      </c>
      <c r="D3287" s="655" t="s">
        <v>1309</v>
      </c>
      <c r="E3287" s="655">
        <v>27.1</v>
      </c>
      <c r="F3287" s="655" t="s">
        <v>1307</v>
      </c>
      <c r="H3287" s="10"/>
    </row>
    <row r="3288" spans="1:8" ht="15" x14ac:dyDescent="0.25">
      <c r="A3288" s="651">
        <v>48227950500</v>
      </c>
      <c r="B3288" s="652" t="s">
        <v>1425</v>
      </c>
      <c r="C3288" s="652">
        <v>48386</v>
      </c>
      <c r="D3288" s="652" t="s">
        <v>1310</v>
      </c>
      <c r="E3288" s="652">
        <v>13.4</v>
      </c>
      <c r="F3288" s="652" t="s">
        <v>1303</v>
      </c>
      <c r="H3288" s="10"/>
    </row>
    <row r="3289" spans="1:8" ht="15" x14ac:dyDescent="0.25">
      <c r="A3289" s="654">
        <v>48227950600</v>
      </c>
      <c r="B3289" s="655" t="s">
        <v>1425</v>
      </c>
      <c r="C3289" s="655">
        <v>60000</v>
      </c>
      <c r="D3289" s="655" t="s">
        <v>1302</v>
      </c>
      <c r="E3289" s="655">
        <v>5.4</v>
      </c>
      <c r="F3289" s="655" t="s">
        <v>1303</v>
      </c>
      <c r="H3289" s="10"/>
    </row>
    <row r="3290" spans="1:8" ht="15" x14ac:dyDescent="0.25">
      <c r="A3290" s="651">
        <v>48227950700</v>
      </c>
      <c r="B3290" s="652" t="s">
        <v>1425</v>
      </c>
      <c r="C3290" s="652">
        <v>52031</v>
      </c>
      <c r="D3290" s="652" t="s">
        <v>1310</v>
      </c>
      <c r="E3290" s="652">
        <v>26.5</v>
      </c>
      <c r="F3290" s="652" t="s">
        <v>1307</v>
      </c>
      <c r="H3290" s="10"/>
    </row>
    <row r="3291" spans="1:8" ht="15" x14ac:dyDescent="0.25">
      <c r="A3291" s="654">
        <v>48227950801</v>
      </c>
      <c r="B3291" s="655" t="s">
        <v>1425</v>
      </c>
      <c r="C3291" s="655">
        <v>57544</v>
      </c>
      <c r="D3291" s="655" t="s">
        <v>1310</v>
      </c>
      <c r="E3291" s="655">
        <v>16</v>
      </c>
      <c r="F3291" s="655" t="s">
        <v>1303</v>
      </c>
      <c r="H3291" s="10"/>
    </row>
    <row r="3292" spans="1:8" ht="15" x14ac:dyDescent="0.25">
      <c r="A3292" s="651">
        <v>48227950802</v>
      </c>
      <c r="B3292" s="652" t="s">
        <v>1425</v>
      </c>
      <c r="C3292" s="652">
        <v>49069</v>
      </c>
      <c r="D3292" s="652" t="s">
        <v>1310</v>
      </c>
      <c r="E3292" s="652">
        <v>17.100000000000001</v>
      </c>
      <c r="F3292" s="652" t="s">
        <v>1303</v>
      </c>
      <c r="H3292" s="10"/>
    </row>
    <row r="3293" spans="1:8" ht="15" x14ac:dyDescent="0.25">
      <c r="A3293" s="654">
        <v>48227950900</v>
      </c>
      <c r="B3293" s="655" t="s">
        <v>1425</v>
      </c>
      <c r="C3293" s="655">
        <v>81477</v>
      </c>
      <c r="D3293" s="655" t="s">
        <v>1306</v>
      </c>
      <c r="E3293" s="655">
        <v>10.5</v>
      </c>
      <c r="F3293" s="655" t="s">
        <v>1303</v>
      </c>
      <c r="H3293" s="10"/>
    </row>
    <row r="3294" spans="1:8" ht="15" x14ac:dyDescent="0.25">
      <c r="A3294" s="651">
        <v>48229950300</v>
      </c>
      <c r="B3294" s="652" t="s">
        <v>1426</v>
      </c>
      <c r="C3294" s="652">
        <v>29318</v>
      </c>
      <c r="D3294" s="652" t="s">
        <v>1309</v>
      </c>
      <c r="E3294" s="652">
        <v>28.2</v>
      </c>
      <c r="F3294" s="652" t="s">
        <v>1307</v>
      </c>
      <c r="H3294" s="10"/>
    </row>
    <row r="3295" spans="1:8" ht="15" x14ac:dyDescent="0.25">
      <c r="A3295" s="654">
        <v>48231960100</v>
      </c>
      <c r="B3295" s="655" t="s">
        <v>1427</v>
      </c>
      <c r="C3295" s="655">
        <v>52111</v>
      </c>
      <c r="D3295" s="655" t="s">
        <v>1310</v>
      </c>
      <c r="E3295" s="655">
        <v>13.9</v>
      </c>
      <c r="F3295" s="655" t="s">
        <v>1303</v>
      </c>
      <c r="H3295" s="10"/>
    </row>
    <row r="3296" spans="1:8" ht="15" x14ac:dyDescent="0.25">
      <c r="A3296" s="651">
        <v>48231960200</v>
      </c>
      <c r="B3296" s="652" t="s">
        <v>1427</v>
      </c>
      <c r="C3296" s="652">
        <v>58288</v>
      </c>
      <c r="D3296" s="652" t="s">
        <v>1310</v>
      </c>
      <c r="E3296" s="652">
        <v>16.3</v>
      </c>
      <c r="F3296" s="652" t="s">
        <v>1303</v>
      </c>
      <c r="H3296" s="10"/>
    </row>
    <row r="3297" spans="1:8" ht="15" x14ac:dyDescent="0.25">
      <c r="A3297" s="654">
        <v>48231960300</v>
      </c>
      <c r="B3297" s="655" t="s">
        <v>1427</v>
      </c>
      <c r="C3297" s="655">
        <v>62750</v>
      </c>
      <c r="D3297" s="655" t="s">
        <v>1310</v>
      </c>
      <c r="E3297" s="655">
        <v>14.2</v>
      </c>
      <c r="F3297" s="655" t="s">
        <v>1303</v>
      </c>
      <c r="H3297" s="10"/>
    </row>
    <row r="3298" spans="1:8" ht="15" x14ac:dyDescent="0.25">
      <c r="A3298" s="651">
        <v>48231960400</v>
      </c>
      <c r="B3298" s="652" t="s">
        <v>1427</v>
      </c>
      <c r="C3298" s="652">
        <v>57000</v>
      </c>
      <c r="D3298" s="652" t="s">
        <v>1310</v>
      </c>
      <c r="E3298" s="652">
        <v>10</v>
      </c>
      <c r="F3298" s="652" t="s">
        <v>1303</v>
      </c>
      <c r="H3298" s="10"/>
    </row>
    <row r="3299" spans="1:8" ht="15" x14ac:dyDescent="0.25">
      <c r="A3299" s="654">
        <v>48231960500</v>
      </c>
      <c r="B3299" s="655" t="s">
        <v>1427</v>
      </c>
      <c r="C3299" s="655">
        <v>25719</v>
      </c>
      <c r="D3299" s="655" t="s">
        <v>1309</v>
      </c>
      <c r="E3299" s="655">
        <v>35.799999999999997</v>
      </c>
      <c r="F3299" s="655" t="s">
        <v>1307</v>
      </c>
      <c r="H3299" s="10"/>
    </row>
    <row r="3300" spans="1:8" ht="15" x14ac:dyDescent="0.25">
      <c r="A3300" s="651">
        <v>48231960600</v>
      </c>
      <c r="B3300" s="652" t="s">
        <v>1427</v>
      </c>
      <c r="C3300" s="652">
        <v>28011</v>
      </c>
      <c r="D3300" s="652" t="s">
        <v>1309</v>
      </c>
      <c r="E3300" s="652">
        <v>40.5</v>
      </c>
      <c r="F3300" s="652" t="s">
        <v>1307</v>
      </c>
      <c r="H3300" s="10"/>
    </row>
    <row r="3301" spans="1:8" ht="15" x14ac:dyDescent="0.25">
      <c r="A3301" s="654">
        <v>48231960700</v>
      </c>
      <c r="B3301" s="655" t="s">
        <v>1427</v>
      </c>
      <c r="C3301" s="655">
        <v>55641</v>
      </c>
      <c r="D3301" s="655" t="s">
        <v>1310</v>
      </c>
      <c r="E3301" s="655">
        <v>13.4</v>
      </c>
      <c r="F3301" s="655" t="s">
        <v>1303</v>
      </c>
      <c r="H3301" s="10"/>
    </row>
    <row r="3302" spans="1:8" ht="15" x14ac:dyDescent="0.25">
      <c r="A3302" s="651">
        <v>48231960800</v>
      </c>
      <c r="B3302" s="652" t="s">
        <v>1427</v>
      </c>
      <c r="C3302" s="652">
        <v>26139</v>
      </c>
      <c r="D3302" s="652" t="s">
        <v>1309</v>
      </c>
      <c r="E3302" s="652">
        <v>51.6</v>
      </c>
      <c r="F3302" s="652" t="s">
        <v>1307</v>
      </c>
      <c r="H3302" s="10"/>
    </row>
    <row r="3303" spans="1:8" ht="15" x14ac:dyDescent="0.25">
      <c r="A3303" s="654">
        <v>48231960900</v>
      </c>
      <c r="B3303" s="655" t="s">
        <v>1427</v>
      </c>
      <c r="C3303" s="655">
        <v>26997</v>
      </c>
      <c r="D3303" s="655" t="s">
        <v>1309</v>
      </c>
      <c r="E3303" s="655">
        <v>22.2</v>
      </c>
      <c r="F3303" s="655" t="s">
        <v>1307</v>
      </c>
      <c r="H3303" s="10"/>
    </row>
    <row r="3304" spans="1:8" ht="15" x14ac:dyDescent="0.25">
      <c r="A3304" s="651">
        <v>48231961000</v>
      </c>
      <c r="B3304" s="652" t="s">
        <v>1427</v>
      </c>
      <c r="C3304" s="652">
        <v>38556</v>
      </c>
      <c r="D3304" s="652" t="s">
        <v>1309</v>
      </c>
      <c r="E3304" s="652">
        <v>22.3</v>
      </c>
      <c r="F3304" s="652" t="s">
        <v>1307</v>
      </c>
      <c r="H3304" s="10"/>
    </row>
    <row r="3305" spans="1:8" ht="15" x14ac:dyDescent="0.25">
      <c r="A3305" s="654">
        <v>48231961100</v>
      </c>
      <c r="B3305" s="655" t="s">
        <v>1427</v>
      </c>
      <c r="C3305" s="655">
        <v>74188</v>
      </c>
      <c r="D3305" s="655" t="s">
        <v>1302</v>
      </c>
      <c r="E3305" s="655">
        <v>10.5</v>
      </c>
      <c r="F3305" s="655" t="s">
        <v>1303</v>
      </c>
      <c r="H3305" s="10"/>
    </row>
    <row r="3306" spans="1:8" ht="15" x14ac:dyDescent="0.25">
      <c r="A3306" s="651">
        <v>48231961200</v>
      </c>
      <c r="B3306" s="652" t="s">
        <v>1427</v>
      </c>
      <c r="C3306" s="652">
        <v>83567</v>
      </c>
      <c r="D3306" s="652" t="s">
        <v>1302</v>
      </c>
      <c r="E3306" s="652">
        <v>9.9</v>
      </c>
      <c r="F3306" s="652" t="s">
        <v>1303</v>
      </c>
      <c r="H3306" s="10"/>
    </row>
    <row r="3307" spans="1:8" ht="15" x14ac:dyDescent="0.25">
      <c r="A3307" s="654">
        <v>48231961300</v>
      </c>
      <c r="B3307" s="655" t="s">
        <v>1427</v>
      </c>
      <c r="C3307" s="655">
        <v>41194</v>
      </c>
      <c r="D3307" s="655" t="s">
        <v>1309</v>
      </c>
      <c r="E3307" s="655">
        <v>19.899999999999999</v>
      </c>
      <c r="F3307" s="655" t="s">
        <v>1303</v>
      </c>
      <c r="H3307" s="10"/>
    </row>
    <row r="3308" spans="1:8" ht="15" x14ac:dyDescent="0.25">
      <c r="A3308" s="651">
        <v>48231961400</v>
      </c>
      <c r="B3308" s="652" t="s">
        <v>1427</v>
      </c>
      <c r="C3308" s="652">
        <v>78969</v>
      </c>
      <c r="D3308" s="652" t="s">
        <v>1302</v>
      </c>
      <c r="E3308" s="652">
        <v>8.6999999999999993</v>
      </c>
      <c r="F3308" s="652" t="s">
        <v>1303</v>
      </c>
      <c r="H3308" s="10"/>
    </row>
    <row r="3309" spans="1:8" ht="15" x14ac:dyDescent="0.25">
      <c r="A3309" s="654">
        <v>48231961501</v>
      </c>
      <c r="B3309" s="655" t="s">
        <v>1427</v>
      </c>
      <c r="C3309" s="655">
        <v>90536</v>
      </c>
      <c r="D3309" s="655" t="s">
        <v>1306</v>
      </c>
      <c r="E3309" s="655">
        <v>5.6</v>
      </c>
      <c r="F3309" s="655" t="s">
        <v>1303</v>
      </c>
      <c r="H3309" s="10"/>
    </row>
    <row r="3310" spans="1:8" ht="15" x14ac:dyDescent="0.25">
      <c r="A3310" s="651">
        <v>48231961502</v>
      </c>
      <c r="B3310" s="652" t="s">
        <v>1427</v>
      </c>
      <c r="C3310" s="652">
        <v>77431</v>
      </c>
      <c r="D3310" s="652" t="s">
        <v>1302</v>
      </c>
      <c r="E3310" s="652">
        <v>11.3</v>
      </c>
      <c r="F3310" s="652" t="s">
        <v>1303</v>
      </c>
      <c r="H3310" s="10"/>
    </row>
    <row r="3311" spans="1:8" ht="15" x14ac:dyDescent="0.25">
      <c r="A3311" s="654">
        <v>48231961503</v>
      </c>
      <c r="B3311" s="655" t="s">
        <v>1427</v>
      </c>
      <c r="C3311" s="655">
        <v>44784</v>
      </c>
      <c r="D3311" s="655" t="s">
        <v>1309</v>
      </c>
      <c r="E3311" s="655">
        <v>21.3</v>
      </c>
      <c r="F3311" s="655" t="s">
        <v>1307</v>
      </c>
      <c r="H3311" s="10"/>
    </row>
    <row r="3312" spans="1:8" ht="15" x14ac:dyDescent="0.25">
      <c r="A3312" s="651">
        <v>48231961600</v>
      </c>
      <c r="B3312" s="652" t="s">
        <v>1427</v>
      </c>
      <c r="C3312" s="652">
        <v>44152</v>
      </c>
      <c r="D3312" s="652" t="s">
        <v>1309</v>
      </c>
      <c r="E3312" s="652">
        <v>22</v>
      </c>
      <c r="F3312" s="652" t="s">
        <v>1307</v>
      </c>
      <c r="H3312" s="10"/>
    </row>
    <row r="3313" spans="1:8" ht="15" x14ac:dyDescent="0.25">
      <c r="A3313" s="654">
        <v>48231961700</v>
      </c>
      <c r="B3313" s="655" t="s">
        <v>1427</v>
      </c>
      <c r="C3313" s="655">
        <v>44620</v>
      </c>
      <c r="D3313" s="655" t="s">
        <v>1309</v>
      </c>
      <c r="E3313" s="655">
        <v>8.5</v>
      </c>
      <c r="F3313" s="655" t="s">
        <v>1303</v>
      </c>
      <c r="H3313" s="10"/>
    </row>
    <row r="3314" spans="1:8" ht="15" x14ac:dyDescent="0.25">
      <c r="A3314" s="651">
        <v>48233950200</v>
      </c>
      <c r="B3314" s="652" t="s">
        <v>1428</v>
      </c>
      <c r="C3314" s="652">
        <v>43523</v>
      </c>
      <c r="D3314" s="652" t="s">
        <v>1310</v>
      </c>
      <c r="E3314" s="652">
        <v>20.6</v>
      </c>
      <c r="F3314" s="652" t="s">
        <v>1307</v>
      </c>
      <c r="H3314" s="10"/>
    </row>
    <row r="3315" spans="1:8" ht="15" x14ac:dyDescent="0.25">
      <c r="A3315" s="654">
        <v>48233950500</v>
      </c>
      <c r="B3315" s="655" t="s">
        <v>1428</v>
      </c>
      <c r="C3315" s="655">
        <v>55270</v>
      </c>
      <c r="D3315" s="655" t="s">
        <v>1302</v>
      </c>
      <c r="E3315" s="655">
        <v>10</v>
      </c>
      <c r="F3315" s="655" t="s">
        <v>1303</v>
      </c>
      <c r="H3315" s="10"/>
    </row>
    <row r="3316" spans="1:8" ht="15" x14ac:dyDescent="0.25">
      <c r="A3316" s="651">
        <v>48233950600</v>
      </c>
      <c r="B3316" s="652" t="s">
        <v>1428</v>
      </c>
      <c r="C3316" s="652">
        <v>44474</v>
      </c>
      <c r="D3316" s="652" t="s">
        <v>1310</v>
      </c>
      <c r="E3316" s="652">
        <v>13.6</v>
      </c>
      <c r="F3316" s="652" t="s">
        <v>1303</v>
      </c>
      <c r="H3316" s="10"/>
    </row>
    <row r="3317" spans="1:8" ht="15" x14ac:dyDescent="0.25">
      <c r="A3317" s="654">
        <v>48233950700</v>
      </c>
      <c r="B3317" s="655" t="s">
        <v>1428</v>
      </c>
      <c r="C3317" s="655">
        <v>29375</v>
      </c>
      <c r="D3317" s="655" t="s">
        <v>1309</v>
      </c>
      <c r="E3317" s="655">
        <v>40.799999999999997</v>
      </c>
      <c r="F3317" s="655" t="s">
        <v>1307</v>
      </c>
      <c r="H3317" s="10"/>
    </row>
    <row r="3318" spans="1:8" ht="15" x14ac:dyDescent="0.25">
      <c r="A3318" s="651">
        <v>48233950800</v>
      </c>
      <c r="B3318" s="652" t="s">
        <v>1428</v>
      </c>
      <c r="C3318" s="652">
        <v>39135</v>
      </c>
      <c r="D3318" s="652" t="s">
        <v>1309</v>
      </c>
      <c r="E3318" s="652">
        <v>20.7</v>
      </c>
      <c r="F3318" s="652" t="s">
        <v>1307</v>
      </c>
      <c r="H3318" s="10"/>
    </row>
    <row r="3319" spans="1:8" ht="15" x14ac:dyDescent="0.25">
      <c r="A3319" s="654">
        <v>48233950900</v>
      </c>
      <c r="B3319" s="655" t="s">
        <v>1428</v>
      </c>
      <c r="C3319" s="655">
        <v>60599</v>
      </c>
      <c r="D3319" s="655" t="s">
        <v>1302</v>
      </c>
      <c r="E3319" s="655">
        <v>10.8</v>
      </c>
      <c r="F3319" s="655" t="s">
        <v>1303</v>
      </c>
      <c r="H3319" s="10"/>
    </row>
    <row r="3320" spans="1:8" ht="15" x14ac:dyDescent="0.25">
      <c r="A3320" s="651">
        <v>48233951000</v>
      </c>
      <c r="B3320" s="652" t="s">
        <v>1428</v>
      </c>
      <c r="C3320" s="652">
        <v>70759</v>
      </c>
      <c r="D3320" s="652" t="s">
        <v>1306</v>
      </c>
      <c r="E3320" s="652">
        <v>10.8</v>
      </c>
      <c r="F3320" s="652" t="s">
        <v>1303</v>
      </c>
      <c r="H3320" s="10"/>
    </row>
    <row r="3321" spans="1:8" ht="15" x14ac:dyDescent="0.25">
      <c r="A3321" s="654">
        <v>48235950100</v>
      </c>
      <c r="B3321" s="655" t="s">
        <v>1429</v>
      </c>
      <c r="C3321" s="655">
        <v>54706</v>
      </c>
      <c r="D3321" s="655" t="s">
        <v>1310</v>
      </c>
      <c r="E3321" s="655">
        <v>14.8</v>
      </c>
      <c r="F3321" s="655" t="s">
        <v>1303</v>
      </c>
      <c r="H3321" s="10"/>
    </row>
    <row r="3322" spans="1:8" ht="15" x14ac:dyDescent="0.25">
      <c r="A3322" s="651">
        <v>48237950100</v>
      </c>
      <c r="B3322" s="652" t="s">
        <v>1430</v>
      </c>
      <c r="C3322" s="652">
        <v>63873</v>
      </c>
      <c r="D3322" s="652" t="s">
        <v>1306</v>
      </c>
      <c r="E3322" s="652">
        <v>10.8</v>
      </c>
      <c r="F3322" s="652" t="s">
        <v>1303</v>
      </c>
      <c r="H3322" s="10"/>
    </row>
    <row r="3323" spans="1:8" ht="15" x14ac:dyDescent="0.25">
      <c r="A3323" s="654">
        <v>48237950300</v>
      </c>
      <c r="B3323" s="655" t="s">
        <v>1430</v>
      </c>
      <c r="C3323" s="655">
        <v>35464</v>
      </c>
      <c r="D3323" s="655" t="s">
        <v>1309</v>
      </c>
      <c r="E3323" s="655">
        <v>19.3</v>
      </c>
      <c r="F3323" s="655" t="s">
        <v>1303</v>
      </c>
      <c r="H3323" s="10"/>
    </row>
    <row r="3324" spans="1:8" ht="15" x14ac:dyDescent="0.25">
      <c r="A3324" s="651">
        <v>48237950500</v>
      </c>
      <c r="B3324" s="652" t="s">
        <v>1430</v>
      </c>
      <c r="C3324" s="652">
        <v>50919</v>
      </c>
      <c r="D3324" s="652" t="s">
        <v>1302</v>
      </c>
      <c r="E3324" s="652">
        <v>13.3</v>
      </c>
      <c r="F3324" s="652" t="s">
        <v>1303</v>
      </c>
      <c r="H3324" s="10"/>
    </row>
    <row r="3325" spans="1:8" ht="15" x14ac:dyDescent="0.25">
      <c r="A3325" s="654">
        <v>48239950100</v>
      </c>
      <c r="B3325" s="655" t="s">
        <v>1431</v>
      </c>
      <c r="C3325" s="655">
        <v>65511</v>
      </c>
      <c r="D3325" s="655" t="s">
        <v>1306</v>
      </c>
      <c r="E3325" s="655">
        <v>15.6</v>
      </c>
      <c r="F3325" s="655" t="s">
        <v>1303</v>
      </c>
      <c r="H3325" s="10"/>
    </row>
    <row r="3326" spans="1:8" ht="15" x14ac:dyDescent="0.25">
      <c r="A3326" s="651">
        <v>48239950200</v>
      </c>
      <c r="B3326" s="652" t="s">
        <v>1431</v>
      </c>
      <c r="C3326" s="652">
        <v>47548</v>
      </c>
      <c r="D3326" s="652" t="s">
        <v>1310</v>
      </c>
      <c r="E3326" s="652">
        <v>13.1</v>
      </c>
      <c r="F3326" s="652" t="s">
        <v>1303</v>
      </c>
      <c r="H3326" s="10"/>
    </row>
    <row r="3327" spans="1:8" ht="15" x14ac:dyDescent="0.25">
      <c r="A3327" s="654">
        <v>48239950300</v>
      </c>
      <c r="B3327" s="655" t="s">
        <v>1431</v>
      </c>
      <c r="C3327" s="655">
        <v>64192</v>
      </c>
      <c r="D3327" s="655" t="s">
        <v>1302</v>
      </c>
      <c r="E3327" s="655">
        <v>12.5</v>
      </c>
      <c r="F3327" s="655" t="s">
        <v>1303</v>
      </c>
      <c r="H3327" s="10"/>
    </row>
    <row r="3328" spans="1:8" ht="15" x14ac:dyDescent="0.25">
      <c r="A3328" s="651">
        <v>48241950100</v>
      </c>
      <c r="B3328" s="652" t="s">
        <v>1432</v>
      </c>
      <c r="C3328" s="652">
        <v>48983</v>
      </c>
      <c r="D3328" s="652" t="s">
        <v>1302</v>
      </c>
      <c r="E3328" s="652">
        <v>12.3</v>
      </c>
      <c r="F3328" s="652" t="s">
        <v>1303</v>
      </c>
      <c r="H3328" s="10"/>
    </row>
    <row r="3329" spans="1:8" ht="15" x14ac:dyDescent="0.25">
      <c r="A3329" s="654">
        <v>48241950200</v>
      </c>
      <c r="B3329" s="655" t="s">
        <v>1432</v>
      </c>
      <c r="C3329" s="655">
        <v>35813</v>
      </c>
      <c r="D3329" s="655" t="s">
        <v>1309</v>
      </c>
      <c r="E3329" s="655">
        <v>15.9</v>
      </c>
      <c r="F3329" s="655" t="s">
        <v>1303</v>
      </c>
      <c r="H3329" s="10"/>
    </row>
    <row r="3330" spans="1:8" ht="15" x14ac:dyDescent="0.25">
      <c r="A3330" s="651">
        <v>48241950300</v>
      </c>
      <c r="B3330" s="652" t="s">
        <v>1432</v>
      </c>
      <c r="C3330" s="652">
        <v>34968</v>
      </c>
      <c r="D3330" s="652" t="s">
        <v>1309</v>
      </c>
      <c r="E3330" s="652">
        <v>36.1</v>
      </c>
      <c r="F3330" s="652" t="s">
        <v>1307</v>
      </c>
      <c r="H3330" s="10"/>
    </row>
    <row r="3331" spans="1:8" ht="15" x14ac:dyDescent="0.25">
      <c r="A3331" s="654">
        <v>48241950400</v>
      </c>
      <c r="B3331" s="655" t="s">
        <v>1432</v>
      </c>
      <c r="C3331" s="655">
        <v>47565</v>
      </c>
      <c r="D3331" s="655" t="s">
        <v>1302</v>
      </c>
      <c r="E3331" s="655">
        <v>18.399999999999999</v>
      </c>
      <c r="F3331" s="655" t="s">
        <v>1303</v>
      </c>
      <c r="H3331" s="10"/>
    </row>
    <row r="3332" spans="1:8" ht="15" x14ac:dyDescent="0.25">
      <c r="A3332" s="651">
        <v>48241950500</v>
      </c>
      <c r="B3332" s="652" t="s">
        <v>1432</v>
      </c>
      <c r="C3332" s="652">
        <v>56864</v>
      </c>
      <c r="D3332" s="652" t="s">
        <v>1302</v>
      </c>
      <c r="E3332" s="652">
        <v>24.5</v>
      </c>
      <c r="F3332" s="652" t="s">
        <v>1307</v>
      </c>
      <c r="H3332" s="10"/>
    </row>
    <row r="3333" spans="1:8" ht="15" x14ac:dyDescent="0.25">
      <c r="A3333" s="654">
        <v>48241950600</v>
      </c>
      <c r="B3333" s="655" t="s">
        <v>1432</v>
      </c>
      <c r="C3333" s="655">
        <v>24347</v>
      </c>
      <c r="D3333" s="655" t="s">
        <v>1309</v>
      </c>
      <c r="E3333" s="655">
        <v>22.7</v>
      </c>
      <c r="F3333" s="655" t="s">
        <v>1307</v>
      </c>
      <c r="H3333" s="10"/>
    </row>
    <row r="3334" spans="1:8" ht="15" x14ac:dyDescent="0.25">
      <c r="A3334" s="651">
        <v>48241950700</v>
      </c>
      <c r="B3334" s="652" t="s">
        <v>1432</v>
      </c>
      <c r="C3334" s="652">
        <v>62133</v>
      </c>
      <c r="D3334" s="652" t="s">
        <v>1306</v>
      </c>
      <c r="E3334" s="652">
        <v>4.0999999999999996</v>
      </c>
      <c r="F3334" s="652" t="s">
        <v>1303</v>
      </c>
      <c r="H3334" s="10"/>
    </row>
    <row r="3335" spans="1:8" ht="15" x14ac:dyDescent="0.25">
      <c r="A3335" s="654">
        <v>48241950800</v>
      </c>
      <c r="B3335" s="655" t="s">
        <v>1432</v>
      </c>
      <c r="C3335" s="655">
        <v>48750</v>
      </c>
      <c r="D3335" s="655" t="s">
        <v>1302</v>
      </c>
      <c r="E3335" s="655">
        <v>18.899999999999999</v>
      </c>
      <c r="F3335" s="655" t="s">
        <v>1303</v>
      </c>
      <c r="H3335" s="10"/>
    </row>
    <row r="3336" spans="1:8" ht="15" x14ac:dyDescent="0.25">
      <c r="A3336" s="651">
        <v>48243950100</v>
      </c>
      <c r="B3336" s="652" t="s">
        <v>1433</v>
      </c>
      <c r="C3336" s="652">
        <v>53194</v>
      </c>
      <c r="D3336" s="652" t="s">
        <v>1302</v>
      </c>
      <c r="E3336" s="652">
        <v>6.5</v>
      </c>
      <c r="F3336" s="652" t="s">
        <v>1303</v>
      </c>
      <c r="H3336" s="10"/>
    </row>
    <row r="3337" spans="1:8" ht="15" x14ac:dyDescent="0.25">
      <c r="A3337" s="654">
        <v>48245000101</v>
      </c>
      <c r="B3337" s="655" t="s">
        <v>1434</v>
      </c>
      <c r="C3337" s="655">
        <v>60536</v>
      </c>
      <c r="D3337" s="655" t="s">
        <v>1306</v>
      </c>
      <c r="E3337" s="655">
        <v>12.6</v>
      </c>
      <c r="F3337" s="655" t="s">
        <v>1303</v>
      </c>
      <c r="H3337" s="10"/>
    </row>
    <row r="3338" spans="1:8" ht="15" x14ac:dyDescent="0.25">
      <c r="A3338" s="651">
        <v>48245000102</v>
      </c>
      <c r="B3338" s="652" t="s">
        <v>1434</v>
      </c>
      <c r="C3338" s="652">
        <v>49548</v>
      </c>
      <c r="D3338" s="652" t="s">
        <v>1302</v>
      </c>
      <c r="E3338" s="652">
        <v>2.9</v>
      </c>
      <c r="F3338" s="652" t="s">
        <v>1303</v>
      </c>
      <c r="H3338" s="10"/>
    </row>
    <row r="3339" spans="1:8" ht="15" x14ac:dyDescent="0.25">
      <c r="A3339" s="654">
        <v>48245000103</v>
      </c>
      <c r="B3339" s="655" t="s">
        <v>1434</v>
      </c>
      <c r="C3339" s="655">
        <v>18507</v>
      </c>
      <c r="D3339" s="655" t="s">
        <v>1309</v>
      </c>
      <c r="E3339" s="655">
        <v>50.6</v>
      </c>
      <c r="F3339" s="655" t="s">
        <v>1307</v>
      </c>
      <c r="H3339" s="10"/>
    </row>
    <row r="3340" spans="1:8" ht="15" x14ac:dyDescent="0.25">
      <c r="A3340" s="651">
        <v>48245000200</v>
      </c>
      <c r="B3340" s="652" t="s">
        <v>1434</v>
      </c>
      <c r="C3340" s="652">
        <v>52500</v>
      </c>
      <c r="D3340" s="652" t="s">
        <v>1302</v>
      </c>
      <c r="E3340" s="652">
        <v>10.1</v>
      </c>
      <c r="F3340" s="652" t="s">
        <v>1303</v>
      </c>
      <c r="H3340" s="10"/>
    </row>
    <row r="3341" spans="1:8" ht="15" x14ac:dyDescent="0.25">
      <c r="A3341" s="654">
        <v>48245000302</v>
      </c>
      <c r="B3341" s="655" t="s">
        <v>1434</v>
      </c>
      <c r="C3341" s="655">
        <v>93125</v>
      </c>
      <c r="D3341" s="655" t="s">
        <v>1306</v>
      </c>
      <c r="E3341" s="655">
        <v>3.2</v>
      </c>
      <c r="F3341" s="655" t="s">
        <v>1303</v>
      </c>
      <c r="H3341" s="10"/>
    </row>
    <row r="3342" spans="1:8" ht="15" x14ac:dyDescent="0.25">
      <c r="A3342" s="651">
        <v>48245000304</v>
      </c>
      <c r="B3342" s="652" t="s">
        <v>1434</v>
      </c>
      <c r="C3342" s="652">
        <v>49824</v>
      </c>
      <c r="D3342" s="652" t="s">
        <v>1302</v>
      </c>
      <c r="E3342" s="652">
        <v>16.399999999999999</v>
      </c>
      <c r="F3342" s="652" t="s">
        <v>1303</v>
      </c>
      <c r="H3342" s="10"/>
    </row>
    <row r="3343" spans="1:8" ht="15" x14ac:dyDescent="0.25">
      <c r="A3343" s="654">
        <v>48245000306</v>
      </c>
      <c r="B3343" s="655" t="s">
        <v>1434</v>
      </c>
      <c r="C3343" s="655">
        <v>76067</v>
      </c>
      <c r="D3343" s="655" t="s">
        <v>1306</v>
      </c>
      <c r="E3343" s="655">
        <v>4.2</v>
      </c>
      <c r="F3343" s="655" t="s">
        <v>1303</v>
      </c>
      <c r="H3343" s="10"/>
    </row>
    <row r="3344" spans="1:8" ht="15" x14ac:dyDescent="0.25">
      <c r="A3344" s="651">
        <v>48245000307</v>
      </c>
      <c r="B3344" s="652" t="s">
        <v>1434</v>
      </c>
      <c r="C3344" s="652">
        <v>65612</v>
      </c>
      <c r="D3344" s="652" t="s">
        <v>1306</v>
      </c>
      <c r="E3344" s="652">
        <v>5</v>
      </c>
      <c r="F3344" s="652" t="s">
        <v>1303</v>
      </c>
      <c r="H3344" s="10"/>
    </row>
    <row r="3345" spans="1:8" ht="15" x14ac:dyDescent="0.25">
      <c r="A3345" s="654">
        <v>48245000308</v>
      </c>
      <c r="B3345" s="655" t="s">
        <v>1434</v>
      </c>
      <c r="C3345" s="655">
        <v>53352</v>
      </c>
      <c r="D3345" s="655" t="s">
        <v>1302</v>
      </c>
      <c r="E3345" s="655">
        <v>15.6</v>
      </c>
      <c r="F3345" s="655" t="s">
        <v>1303</v>
      </c>
      <c r="H3345" s="10"/>
    </row>
    <row r="3346" spans="1:8" ht="15" x14ac:dyDescent="0.25">
      <c r="A3346" s="651">
        <v>48245000309</v>
      </c>
      <c r="B3346" s="652" t="s">
        <v>1434</v>
      </c>
      <c r="C3346" s="652">
        <v>65063</v>
      </c>
      <c r="D3346" s="652" t="s">
        <v>1306</v>
      </c>
      <c r="E3346" s="652">
        <v>9.8000000000000007</v>
      </c>
      <c r="F3346" s="652" t="s">
        <v>1303</v>
      </c>
      <c r="H3346" s="10"/>
    </row>
    <row r="3347" spans="1:8" ht="15" x14ac:dyDescent="0.25">
      <c r="A3347" s="654">
        <v>48245000310</v>
      </c>
      <c r="B3347" s="655" t="s">
        <v>1434</v>
      </c>
      <c r="C3347" s="655">
        <v>62555</v>
      </c>
      <c r="D3347" s="655" t="s">
        <v>1306</v>
      </c>
      <c r="E3347" s="655">
        <v>4.2</v>
      </c>
      <c r="F3347" s="655" t="s">
        <v>1303</v>
      </c>
      <c r="H3347" s="10"/>
    </row>
    <row r="3348" spans="1:8" ht="15" x14ac:dyDescent="0.25">
      <c r="A3348" s="651">
        <v>48245000400</v>
      </c>
      <c r="B3348" s="652" t="s">
        <v>1434</v>
      </c>
      <c r="C3348" s="652">
        <v>53509</v>
      </c>
      <c r="D3348" s="652" t="s">
        <v>1302</v>
      </c>
      <c r="E3348" s="652">
        <v>16.399999999999999</v>
      </c>
      <c r="F3348" s="652" t="s">
        <v>1303</v>
      </c>
      <c r="H3348" s="10"/>
    </row>
    <row r="3349" spans="1:8" ht="15" x14ac:dyDescent="0.25">
      <c r="A3349" s="654">
        <v>48245000500</v>
      </c>
      <c r="B3349" s="655" t="s">
        <v>1434</v>
      </c>
      <c r="C3349" s="655">
        <v>40710</v>
      </c>
      <c r="D3349" s="655" t="s">
        <v>1310</v>
      </c>
      <c r="E3349" s="655">
        <v>26.1</v>
      </c>
      <c r="F3349" s="655" t="s">
        <v>1307</v>
      </c>
      <c r="H3349" s="10"/>
    </row>
    <row r="3350" spans="1:8" ht="15" x14ac:dyDescent="0.25">
      <c r="A3350" s="651">
        <v>48245000600</v>
      </c>
      <c r="B3350" s="652" t="s">
        <v>1434</v>
      </c>
      <c r="C3350" s="652">
        <v>30634</v>
      </c>
      <c r="D3350" s="652" t="s">
        <v>1309</v>
      </c>
      <c r="E3350" s="652">
        <v>28.8</v>
      </c>
      <c r="F3350" s="652" t="s">
        <v>1307</v>
      </c>
      <c r="H3350" s="10"/>
    </row>
    <row r="3351" spans="1:8" ht="15" x14ac:dyDescent="0.25">
      <c r="A3351" s="654">
        <v>48245000700</v>
      </c>
      <c r="B3351" s="655" t="s">
        <v>1434</v>
      </c>
      <c r="C3351" s="655">
        <v>21940</v>
      </c>
      <c r="D3351" s="655" t="s">
        <v>1309</v>
      </c>
      <c r="E3351" s="655">
        <v>35.4</v>
      </c>
      <c r="F3351" s="655" t="s">
        <v>1307</v>
      </c>
      <c r="H3351" s="10"/>
    </row>
    <row r="3352" spans="1:8" ht="15" x14ac:dyDescent="0.25">
      <c r="A3352" s="651">
        <v>48245000900</v>
      </c>
      <c r="B3352" s="652" t="s">
        <v>1434</v>
      </c>
      <c r="C3352" s="652">
        <v>23828</v>
      </c>
      <c r="D3352" s="652" t="s">
        <v>1309</v>
      </c>
      <c r="E3352" s="652">
        <v>50.3</v>
      </c>
      <c r="F3352" s="652" t="s">
        <v>1307</v>
      </c>
      <c r="H3352" s="10"/>
    </row>
    <row r="3353" spans="1:8" ht="15" x14ac:dyDescent="0.25">
      <c r="A3353" s="654">
        <v>48245001100</v>
      </c>
      <c r="B3353" s="655" t="s">
        <v>1434</v>
      </c>
      <c r="C3353" s="655">
        <v>42382</v>
      </c>
      <c r="D3353" s="655" t="s">
        <v>1310</v>
      </c>
      <c r="E3353" s="655">
        <v>20.7</v>
      </c>
      <c r="F3353" s="655" t="s">
        <v>1307</v>
      </c>
      <c r="H3353" s="10"/>
    </row>
    <row r="3354" spans="1:8" ht="15" x14ac:dyDescent="0.25">
      <c r="A3354" s="651">
        <v>48245001200</v>
      </c>
      <c r="B3354" s="652" t="s">
        <v>1434</v>
      </c>
      <c r="C3354" s="652">
        <v>48088</v>
      </c>
      <c r="D3354" s="652" t="s">
        <v>1302</v>
      </c>
      <c r="E3354" s="652">
        <v>12.7</v>
      </c>
      <c r="F3354" s="652" t="s">
        <v>1303</v>
      </c>
      <c r="H3354" s="10"/>
    </row>
    <row r="3355" spans="1:8" ht="15" x14ac:dyDescent="0.25">
      <c r="A3355" s="654">
        <v>48245001301</v>
      </c>
      <c r="B3355" s="655" t="s">
        <v>1434</v>
      </c>
      <c r="C3355" s="655">
        <v>38004</v>
      </c>
      <c r="D3355" s="655" t="s">
        <v>1310</v>
      </c>
      <c r="E3355" s="655">
        <v>21.7</v>
      </c>
      <c r="F3355" s="655" t="s">
        <v>1307</v>
      </c>
      <c r="H3355" s="10"/>
    </row>
    <row r="3356" spans="1:8" ht="15" x14ac:dyDescent="0.25">
      <c r="A3356" s="651">
        <v>48245001302</v>
      </c>
      <c r="B3356" s="652" t="s">
        <v>1434</v>
      </c>
      <c r="C3356" s="652">
        <v>46767</v>
      </c>
      <c r="D3356" s="652" t="s">
        <v>1302</v>
      </c>
      <c r="E3356" s="652">
        <v>29.9</v>
      </c>
      <c r="F3356" s="652" t="s">
        <v>1307</v>
      </c>
      <c r="H3356" s="10"/>
    </row>
    <row r="3357" spans="1:8" ht="15" x14ac:dyDescent="0.25">
      <c r="A3357" s="654">
        <v>48245001303</v>
      </c>
      <c r="B3357" s="655" t="s">
        <v>1434</v>
      </c>
      <c r="C3357" s="655">
        <v>84858</v>
      </c>
      <c r="D3357" s="655" t="s">
        <v>1306</v>
      </c>
      <c r="E3357" s="655">
        <v>13.8</v>
      </c>
      <c r="F3357" s="655" t="s">
        <v>1303</v>
      </c>
      <c r="H3357" s="10"/>
    </row>
    <row r="3358" spans="1:8" ht="15" x14ac:dyDescent="0.25">
      <c r="A3358" s="651">
        <v>48245001700</v>
      </c>
      <c r="B3358" s="652" t="s">
        <v>1434</v>
      </c>
      <c r="C3358" s="652">
        <v>29688</v>
      </c>
      <c r="D3358" s="652" t="s">
        <v>1309</v>
      </c>
      <c r="E3358" s="652">
        <v>29.4</v>
      </c>
      <c r="F3358" s="652" t="s">
        <v>1307</v>
      </c>
      <c r="H3358" s="10"/>
    </row>
    <row r="3359" spans="1:8" ht="15" x14ac:dyDescent="0.25">
      <c r="A3359" s="654">
        <v>48245001900</v>
      </c>
      <c r="B3359" s="655" t="s">
        <v>1434</v>
      </c>
      <c r="C3359" s="655">
        <v>32008</v>
      </c>
      <c r="D3359" s="655" t="s">
        <v>1309</v>
      </c>
      <c r="E3359" s="655">
        <v>24.7</v>
      </c>
      <c r="F3359" s="655" t="s">
        <v>1307</v>
      </c>
      <c r="H3359" s="10"/>
    </row>
    <row r="3360" spans="1:8" ht="15" x14ac:dyDescent="0.25">
      <c r="A3360" s="651">
        <v>48245002000</v>
      </c>
      <c r="B3360" s="652" t="s">
        <v>1434</v>
      </c>
      <c r="C3360" s="652">
        <v>30000</v>
      </c>
      <c r="D3360" s="652" t="s">
        <v>1309</v>
      </c>
      <c r="E3360" s="652">
        <v>25.2</v>
      </c>
      <c r="F3360" s="652" t="s">
        <v>1307</v>
      </c>
      <c r="H3360" s="10"/>
    </row>
    <row r="3361" spans="1:8" ht="15" x14ac:dyDescent="0.25">
      <c r="A3361" s="654">
        <v>48245002100</v>
      </c>
      <c r="B3361" s="655" t="s">
        <v>1434</v>
      </c>
      <c r="C3361" s="655">
        <v>24205</v>
      </c>
      <c r="D3361" s="655" t="s">
        <v>1309</v>
      </c>
      <c r="E3361" s="655">
        <v>33.5</v>
      </c>
      <c r="F3361" s="655" t="s">
        <v>1307</v>
      </c>
      <c r="H3361" s="10"/>
    </row>
    <row r="3362" spans="1:8" ht="15" x14ac:dyDescent="0.25">
      <c r="A3362" s="651">
        <v>48245002200</v>
      </c>
      <c r="B3362" s="652" t="s">
        <v>1434</v>
      </c>
      <c r="C3362" s="652">
        <v>23438</v>
      </c>
      <c r="D3362" s="652" t="s">
        <v>1309</v>
      </c>
      <c r="E3362" s="652">
        <v>34.1</v>
      </c>
      <c r="F3362" s="652" t="s">
        <v>1307</v>
      </c>
      <c r="H3362" s="10"/>
    </row>
    <row r="3363" spans="1:8" ht="15" x14ac:dyDescent="0.25">
      <c r="A3363" s="654">
        <v>48245002300</v>
      </c>
      <c r="B3363" s="655" t="s">
        <v>1434</v>
      </c>
      <c r="C3363" s="655">
        <v>29205</v>
      </c>
      <c r="D3363" s="655" t="s">
        <v>1309</v>
      </c>
      <c r="E3363" s="655">
        <v>23.2</v>
      </c>
      <c r="F3363" s="655" t="s">
        <v>1307</v>
      </c>
      <c r="H3363" s="10"/>
    </row>
    <row r="3364" spans="1:8" ht="15" x14ac:dyDescent="0.25">
      <c r="A3364" s="651">
        <v>48245002400</v>
      </c>
      <c r="B3364" s="652" t="s">
        <v>1434</v>
      </c>
      <c r="C3364" s="652">
        <v>20873</v>
      </c>
      <c r="D3364" s="652" t="s">
        <v>1309</v>
      </c>
      <c r="E3364" s="652">
        <v>32</v>
      </c>
      <c r="F3364" s="652" t="s">
        <v>1307</v>
      </c>
      <c r="H3364" s="10"/>
    </row>
    <row r="3365" spans="1:8" ht="15" x14ac:dyDescent="0.25">
      <c r="A3365" s="654">
        <v>48245002500</v>
      </c>
      <c r="B3365" s="655" t="s">
        <v>1434</v>
      </c>
      <c r="C3365" s="655">
        <v>35388</v>
      </c>
      <c r="D3365" s="655" t="s">
        <v>1309</v>
      </c>
      <c r="E3365" s="655">
        <v>27.4</v>
      </c>
      <c r="F3365" s="655" t="s">
        <v>1307</v>
      </c>
      <c r="H3365" s="10"/>
    </row>
    <row r="3366" spans="1:8" ht="15" x14ac:dyDescent="0.25">
      <c r="A3366" s="651">
        <v>48245002600</v>
      </c>
      <c r="B3366" s="652" t="s">
        <v>1434</v>
      </c>
      <c r="C3366" s="652">
        <v>34559</v>
      </c>
      <c r="D3366" s="652" t="s">
        <v>1309</v>
      </c>
      <c r="E3366" s="652">
        <v>38.299999999999997</v>
      </c>
      <c r="F3366" s="652" t="s">
        <v>1307</v>
      </c>
      <c r="H3366" s="10"/>
    </row>
    <row r="3367" spans="1:8" ht="15" x14ac:dyDescent="0.25">
      <c r="A3367" s="654">
        <v>48245005100</v>
      </c>
      <c r="B3367" s="655" t="s">
        <v>1434</v>
      </c>
      <c r="C3367" s="655">
        <v>37500</v>
      </c>
      <c r="D3367" s="655" t="s">
        <v>1310</v>
      </c>
      <c r="E3367" s="655">
        <v>15.9</v>
      </c>
      <c r="F3367" s="655" t="s">
        <v>1303</v>
      </c>
      <c r="H3367" s="10"/>
    </row>
    <row r="3368" spans="1:8" ht="15" x14ac:dyDescent="0.25">
      <c r="A3368" s="651">
        <v>48245005400</v>
      </c>
      <c r="B3368" s="652" t="s">
        <v>1434</v>
      </c>
      <c r="C3368" s="652">
        <v>28972</v>
      </c>
      <c r="D3368" s="652" t="s">
        <v>1309</v>
      </c>
      <c r="E3368" s="652">
        <v>25.8</v>
      </c>
      <c r="F3368" s="652" t="s">
        <v>1307</v>
      </c>
      <c r="H3368" s="10"/>
    </row>
    <row r="3369" spans="1:8" ht="15" x14ac:dyDescent="0.25">
      <c r="A3369" s="654">
        <v>48245005500</v>
      </c>
      <c r="B3369" s="655" t="s">
        <v>1434</v>
      </c>
      <c r="C3369" s="655">
        <v>42279</v>
      </c>
      <c r="D3369" s="655" t="s">
        <v>1310</v>
      </c>
      <c r="E3369" s="655">
        <v>15.5</v>
      </c>
      <c r="F3369" s="655" t="s">
        <v>1303</v>
      </c>
      <c r="H3369" s="10"/>
    </row>
    <row r="3370" spans="1:8" ht="15" x14ac:dyDescent="0.25">
      <c r="A3370" s="651">
        <v>48245005600</v>
      </c>
      <c r="B3370" s="652" t="s">
        <v>1434</v>
      </c>
      <c r="C3370" s="652">
        <v>46250</v>
      </c>
      <c r="D3370" s="652" t="s">
        <v>1302</v>
      </c>
      <c r="E3370" s="652">
        <v>21.2</v>
      </c>
      <c r="F3370" s="652" t="s">
        <v>1307</v>
      </c>
      <c r="H3370" s="10"/>
    </row>
    <row r="3371" spans="1:8" ht="15" x14ac:dyDescent="0.25">
      <c r="A3371" s="654">
        <v>48245005900</v>
      </c>
      <c r="B3371" s="655" t="s">
        <v>1434</v>
      </c>
      <c r="C3371" s="655">
        <v>28583</v>
      </c>
      <c r="D3371" s="655" t="s">
        <v>1309</v>
      </c>
      <c r="E3371" s="655">
        <v>37.5</v>
      </c>
      <c r="F3371" s="655" t="s">
        <v>1307</v>
      </c>
      <c r="H3371" s="10"/>
    </row>
    <row r="3372" spans="1:8" ht="15" x14ac:dyDescent="0.25">
      <c r="A3372" s="651">
        <v>48245006100</v>
      </c>
      <c r="B3372" s="652" t="s">
        <v>1434</v>
      </c>
      <c r="C3372" s="652">
        <v>15915</v>
      </c>
      <c r="D3372" s="652" t="s">
        <v>1309</v>
      </c>
      <c r="E3372" s="652">
        <v>48.1</v>
      </c>
      <c r="F3372" s="652" t="s">
        <v>1307</v>
      </c>
      <c r="H3372" s="10"/>
    </row>
    <row r="3373" spans="1:8" ht="15" x14ac:dyDescent="0.25">
      <c r="A3373" s="654">
        <v>48245006300</v>
      </c>
      <c r="B3373" s="655" t="s">
        <v>1434</v>
      </c>
      <c r="C3373" s="655">
        <v>37800</v>
      </c>
      <c r="D3373" s="655" t="s">
        <v>1310</v>
      </c>
      <c r="E3373" s="655">
        <v>28.3</v>
      </c>
      <c r="F3373" s="655" t="s">
        <v>1307</v>
      </c>
      <c r="H3373" s="10"/>
    </row>
    <row r="3374" spans="1:8" ht="15" x14ac:dyDescent="0.25">
      <c r="A3374" s="651">
        <v>48245006400</v>
      </c>
      <c r="B3374" s="652" t="s">
        <v>1434</v>
      </c>
      <c r="C3374" s="652">
        <v>30917</v>
      </c>
      <c r="D3374" s="652" t="s">
        <v>1309</v>
      </c>
      <c r="E3374" s="652">
        <v>37.6</v>
      </c>
      <c r="F3374" s="652" t="s">
        <v>1307</v>
      </c>
      <c r="H3374" s="10"/>
    </row>
    <row r="3375" spans="1:8" ht="15" x14ac:dyDescent="0.25">
      <c r="A3375" s="654">
        <v>48245006500</v>
      </c>
      <c r="B3375" s="655" t="s">
        <v>1434</v>
      </c>
      <c r="C3375" s="655">
        <v>37083</v>
      </c>
      <c r="D3375" s="655" t="s">
        <v>1310</v>
      </c>
      <c r="E3375" s="655">
        <v>28.8</v>
      </c>
      <c r="F3375" s="655" t="s">
        <v>1307</v>
      </c>
      <c r="H3375" s="10"/>
    </row>
    <row r="3376" spans="1:8" ht="15" x14ac:dyDescent="0.25">
      <c r="A3376" s="651">
        <v>48245006600</v>
      </c>
      <c r="B3376" s="652" t="s">
        <v>1434</v>
      </c>
      <c r="C3376" s="652">
        <v>26026</v>
      </c>
      <c r="D3376" s="652" t="s">
        <v>1309</v>
      </c>
      <c r="E3376" s="652">
        <v>38.700000000000003</v>
      </c>
      <c r="F3376" s="652" t="s">
        <v>1307</v>
      </c>
      <c r="H3376" s="10"/>
    </row>
    <row r="3377" spans="1:8" ht="15" x14ac:dyDescent="0.25">
      <c r="A3377" s="654">
        <v>48245006700</v>
      </c>
      <c r="B3377" s="655" t="s">
        <v>1434</v>
      </c>
      <c r="C3377" s="655">
        <v>34120</v>
      </c>
      <c r="D3377" s="655" t="s">
        <v>1309</v>
      </c>
      <c r="E3377" s="655">
        <v>24.3</v>
      </c>
      <c r="F3377" s="655" t="s">
        <v>1307</v>
      </c>
      <c r="H3377" s="10"/>
    </row>
    <row r="3378" spans="1:8" ht="15" x14ac:dyDescent="0.25">
      <c r="A3378" s="651">
        <v>48245006800</v>
      </c>
      <c r="B3378" s="652" t="s">
        <v>1434</v>
      </c>
      <c r="C3378" s="652">
        <v>36429</v>
      </c>
      <c r="D3378" s="652" t="s">
        <v>1309</v>
      </c>
      <c r="E3378" s="652">
        <v>25.6</v>
      </c>
      <c r="F3378" s="652" t="s">
        <v>1307</v>
      </c>
      <c r="H3378" s="10"/>
    </row>
    <row r="3379" spans="1:8" ht="15" x14ac:dyDescent="0.25">
      <c r="A3379" s="654">
        <v>48245006900</v>
      </c>
      <c r="B3379" s="655" t="s">
        <v>1434</v>
      </c>
      <c r="C3379" s="655">
        <v>33379</v>
      </c>
      <c r="D3379" s="655" t="s">
        <v>1309</v>
      </c>
      <c r="E3379" s="655">
        <v>22.3</v>
      </c>
      <c r="F3379" s="655" t="s">
        <v>1307</v>
      </c>
      <c r="H3379" s="10"/>
    </row>
    <row r="3380" spans="1:8" ht="15" x14ac:dyDescent="0.25">
      <c r="A3380" s="651">
        <v>48245007001</v>
      </c>
      <c r="B3380" s="652" t="s">
        <v>1434</v>
      </c>
      <c r="C3380" s="652">
        <v>24653</v>
      </c>
      <c r="D3380" s="652" t="s">
        <v>1309</v>
      </c>
      <c r="E3380" s="652">
        <v>40.200000000000003</v>
      </c>
      <c r="F3380" s="652" t="s">
        <v>1307</v>
      </c>
      <c r="H3380" s="10"/>
    </row>
    <row r="3381" spans="1:8" ht="15" x14ac:dyDescent="0.25">
      <c r="A3381" s="654">
        <v>48245007002</v>
      </c>
      <c r="B3381" s="655" t="s">
        <v>1434</v>
      </c>
      <c r="C3381" s="655">
        <v>38292</v>
      </c>
      <c r="D3381" s="655" t="s">
        <v>1310</v>
      </c>
      <c r="E3381" s="655">
        <v>20.100000000000001</v>
      </c>
      <c r="F3381" s="655" t="s">
        <v>1307</v>
      </c>
      <c r="H3381" s="10"/>
    </row>
    <row r="3382" spans="1:8" ht="15" x14ac:dyDescent="0.25">
      <c r="A3382" s="651">
        <v>48245007100</v>
      </c>
      <c r="B3382" s="652" t="s">
        <v>1434</v>
      </c>
      <c r="C3382" s="652">
        <v>47922</v>
      </c>
      <c r="D3382" s="652" t="s">
        <v>1302</v>
      </c>
      <c r="E3382" s="652">
        <v>16.5</v>
      </c>
      <c r="F3382" s="652" t="s">
        <v>1303</v>
      </c>
      <c r="H3382" s="10"/>
    </row>
    <row r="3383" spans="1:8" ht="15" x14ac:dyDescent="0.25">
      <c r="A3383" s="654">
        <v>48245010100</v>
      </c>
      <c r="B3383" s="655" t="s">
        <v>1434</v>
      </c>
      <c r="C3383" s="655">
        <v>29288</v>
      </c>
      <c r="D3383" s="655" t="s">
        <v>1309</v>
      </c>
      <c r="E3383" s="655">
        <v>42.2</v>
      </c>
      <c r="F3383" s="655" t="s">
        <v>1307</v>
      </c>
      <c r="H3383" s="10"/>
    </row>
    <row r="3384" spans="1:8" ht="15" x14ac:dyDescent="0.25">
      <c r="A3384" s="651">
        <v>48245010200</v>
      </c>
      <c r="B3384" s="652" t="s">
        <v>1434</v>
      </c>
      <c r="C3384" s="652">
        <v>51146</v>
      </c>
      <c r="D3384" s="652" t="s">
        <v>1302</v>
      </c>
      <c r="E3384" s="652">
        <v>8.6999999999999993</v>
      </c>
      <c r="F3384" s="652" t="s">
        <v>1303</v>
      </c>
      <c r="H3384" s="10"/>
    </row>
    <row r="3385" spans="1:8" ht="15" x14ac:dyDescent="0.25">
      <c r="A3385" s="654">
        <v>48245010300</v>
      </c>
      <c r="B3385" s="655" t="s">
        <v>1434</v>
      </c>
      <c r="C3385" s="655">
        <v>50819</v>
      </c>
      <c r="D3385" s="655" t="s">
        <v>1302</v>
      </c>
      <c r="E3385" s="655">
        <v>22.3</v>
      </c>
      <c r="F3385" s="655" t="s">
        <v>1307</v>
      </c>
      <c r="H3385" s="10"/>
    </row>
    <row r="3386" spans="1:8" ht="15" x14ac:dyDescent="0.25">
      <c r="A3386" s="651">
        <v>48245010400</v>
      </c>
      <c r="B3386" s="652" t="s">
        <v>1434</v>
      </c>
      <c r="C3386" s="652">
        <v>48088</v>
      </c>
      <c r="D3386" s="652" t="s">
        <v>1302</v>
      </c>
      <c r="E3386" s="652">
        <v>15.2</v>
      </c>
      <c r="F3386" s="652" t="s">
        <v>1303</v>
      </c>
      <c r="H3386" s="10"/>
    </row>
    <row r="3387" spans="1:8" ht="15" x14ac:dyDescent="0.25">
      <c r="A3387" s="654">
        <v>48245010500</v>
      </c>
      <c r="B3387" s="655" t="s">
        <v>1434</v>
      </c>
      <c r="C3387" s="655">
        <v>52579</v>
      </c>
      <c r="D3387" s="655" t="s">
        <v>1302</v>
      </c>
      <c r="E3387" s="655">
        <v>19.5</v>
      </c>
      <c r="F3387" s="655" t="s">
        <v>1303</v>
      </c>
      <c r="H3387" s="10"/>
    </row>
    <row r="3388" spans="1:8" ht="15" x14ac:dyDescent="0.25">
      <c r="A3388" s="651">
        <v>48245010600</v>
      </c>
      <c r="B3388" s="652" t="s">
        <v>1434</v>
      </c>
      <c r="C3388" s="652">
        <v>58345</v>
      </c>
      <c r="D3388" s="652" t="s">
        <v>1306</v>
      </c>
      <c r="E3388" s="652">
        <v>6.9</v>
      </c>
      <c r="F3388" s="652" t="s">
        <v>1303</v>
      </c>
      <c r="H3388" s="10"/>
    </row>
    <row r="3389" spans="1:8" ht="15" x14ac:dyDescent="0.25">
      <c r="A3389" s="654">
        <v>48245010700</v>
      </c>
      <c r="B3389" s="655" t="s">
        <v>1434</v>
      </c>
      <c r="C3389" s="655">
        <v>69130</v>
      </c>
      <c r="D3389" s="655" t="s">
        <v>1306</v>
      </c>
      <c r="E3389" s="655">
        <v>7.5</v>
      </c>
      <c r="F3389" s="655" t="s">
        <v>1303</v>
      </c>
      <c r="H3389" s="10"/>
    </row>
    <row r="3390" spans="1:8" ht="15" x14ac:dyDescent="0.25">
      <c r="A3390" s="651">
        <v>48245010800</v>
      </c>
      <c r="B3390" s="652" t="s">
        <v>1434</v>
      </c>
      <c r="C3390" s="652">
        <v>54458</v>
      </c>
      <c r="D3390" s="652" t="s">
        <v>1302</v>
      </c>
      <c r="E3390" s="652">
        <v>15.8</v>
      </c>
      <c r="F3390" s="652" t="s">
        <v>1303</v>
      </c>
      <c r="H3390" s="10"/>
    </row>
    <row r="3391" spans="1:8" ht="15" x14ac:dyDescent="0.25">
      <c r="A3391" s="654">
        <v>48245010901</v>
      </c>
      <c r="B3391" s="655" t="s">
        <v>1434</v>
      </c>
      <c r="C3391" s="655">
        <v>62404</v>
      </c>
      <c r="D3391" s="655" t="s">
        <v>1306</v>
      </c>
      <c r="E3391" s="655">
        <v>4.5999999999999996</v>
      </c>
      <c r="F3391" s="655" t="s">
        <v>1303</v>
      </c>
      <c r="H3391" s="10"/>
    </row>
    <row r="3392" spans="1:8" ht="15" x14ac:dyDescent="0.25">
      <c r="A3392" s="651">
        <v>48245010902</v>
      </c>
      <c r="B3392" s="652" t="s">
        <v>1434</v>
      </c>
      <c r="C3392" s="652">
        <v>97222</v>
      </c>
      <c r="D3392" s="652" t="s">
        <v>1306</v>
      </c>
      <c r="E3392" s="652">
        <v>11.5</v>
      </c>
      <c r="F3392" s="652" t="s">
        <v>1303</v>
      </c>
      <c r="H3392" s="10"/>
    </row>
    <row r="3393" spans="1:8" ht="15" x14ac:dyDescent="0.25">
      <c r="A3393" s="654">
        <v>48245011001</v>
      </c>
      <c r="B3393" s="655" t="s">
        <v>1434</v>
      </c>
      <c r="C3393" s="655">
        <v>82654</v>
      </c>
      <c r="D3393" s="655" t="s">
        <v>1306</v>
      </c>
      <c r="E3393" s="655">
        <v>3</v>
      </c>
      <c r="F3393" s="655" t="s">
        <v>1303</v>
      </c>
      <c r="H3393" s="10"/>
    </row>
    <row r="3394" spans="1:8" ht="15" x14ac:dyDescent="0.25">
      <c r="A3394" s="651">
        <v>48245011002</v>
      </c>
      <c r="B3394" s="652" t="s">
        <v>1434</v>
      </c>
      <c r="C3394" s="652">
        <v>63611</v>
      </c>
      <c r="D3394" s="652" t="s">
        <v>1306</v>
      </c>
      <c r="E3394" s="652">
        <v>8.9</v>
      </c>
      <c r="F3394" s="652" t="s">
        <v>1303</v>
      </c>
      <c r="H3394" s="10"/>
    </row>
    <row r="3395" spans="1:8" ht="15" x14ac:dyDescent="0.25">
      <c r="A3395" s="654">
        <v>48245011101</v>
      </c>
      <c r="B3395" s="655" t="s">
        <v>1434</v>
      </c>
      <c r="C3395" s="655">
        <v>82586</v>
      </c>
      <c r="D3395" s="655" t="s">
        <v>1306</v>
      </c>
      <c r="E3395" s="655">
        <v>6.9</v>
      </c>
      <c r="F3395" s="655" t="s">
        <v>1303</v>
      </c>
      <c r="H3395" s="10"/>
    </row>
    <row r="3396" spans="1:8" ht="15" x14ac:dyDescent="0.25">
      <c r="A3396" s="651">
        <v>48245011102</v>
      </c>
      <c r="B3396" s="652" t="s">
        <v>1434</v>
      </c>
      <c r="C3396" s="652">
        <v>60625</v>
      </c>
      <c r="D3396" s="652" t="s">
        <v>1306</v>
      </c>
      <c r="E3396" s="652">
        <v>6.5</v>
      </c>
      <c r="F3396" s="652" t="s">
        <v>1303</v>
      </c>
      <c r="H3396" s="10"/>
    </row>
    <row r="3397" spans="1:8" ht="15" x14ac:dyDescent="0.25">
      <c r="A3397" s="654">
        <v>48245011201</v>
      </c>
      <c r="B3397" s="655" t="s">
        <v>1434</v>
      </c>
      <c r="C3397" s="655">
        <v>73750</v>
      </c>
      <c r="D3397" s="655" t="s">
        <v>1306</v>
      </c>
      <c r="E3397" s="655">
        <v>5.4</v>
      </c>
      <c r="F3397" s="655" t="s">
        <v>1303</v>
      </c>
      <c r="H3397" s="10"/>
    </row>
    <row r="3398" spans="1:8" ht="15" x14ac:dyDescent="0.25">
      <c r="A3398" s="651">
        <v>48245011202</v>
      </c>
      <c r="B3398" s="652" t="s">
        <v>1434</v>
      </c>
      <c r="C3398" s="652" t="s">
        <v>1314</v>
      </c>
      <c r="D3398" s="652" t="s">
        <v>1315</v>
      </c>
      <c r="E3398" s="652" t="s">
        <v>1314</v>
      </c>
      <c r="F3398" s="652" t="s">
        <v>1307</v>
      </c>
      <c r="H3398" s="10"/>
    </row>
    <row r="3399" spans="1:8" ht="15" x14ac:dyDescent="0.25">
      <c r="A3399" s="654">
        <v>48245011203</v>
      </c>
      <c r="B3399" s="655" t="s">
        <v>1434</v>
      </c>
      <c r="C3399" s="655" t="s">
        <v>1314</v>
      </c>
      <c r="D3399" s="655" t="s">
        <v>1315</v>
      </c>
      <c r="E3399" s="655" t="s">
        <v>1314</v>
      </c>
      <c r="F3399" s="655" t="s">
        <v>1307</v>
      </c>
      <c r="H3399" s="10"/>
    </row>
    <row r="3400" spans="1:8" ht="15" x14ac:dyDescent="0.25">
      <c r="A3400" s="651">
        <v>48245011302</v>
      </c>
      <c r="B3400" s="652" t="s">
        <v>1434</v>
      </c>
      <c r="C3400" s="652" t="s">
        <v>1314</v>
      </c>
      <c r="D3400" s="652" t="s">
        <v>1315</v>
      </c>
      <c r="E3400" s="652" t="s">
        <v>1314</v>
      </c>
      <c r="F3400" s="652" t="s">
        <v>1307</v>
      </c>
      <c r="H3400" s="10"/>
    </row>
    <row r="3401" spans="1:8" ht="15" x14ac:dyDescent="0.25">
      <c r="A3401" s="654">
        <v>48245011303</v>
      </c>
      <c r="B3401" s="655" t="s">
        <v>1434</v>
      </c>
      <c r="C3401" s="655">
        <v>71346</v>
      </c>
      <c r="D3401" s="655" t="s">
        <v>1306</v>
      </c>
      <c r="E3401" s="655">
        <v>6.3</v>
      </c>
      <c r="F3401" s="655" t="s">
        <v>1303</v>
      </c>
      <c r="H3401" s="10"/>
    </row>
    <row r="3402" spans="1:8" ht="15" x14ac:dyDescent="0.25">
      <c r="A3402" s="651">
        <v>48245011304</v>
      </c>
      <c r="B3402" s="652" t="s">
        <v>1434</v>
      </c>
      <c r="C3402" s="652">
        <v>64750</v>
      </c>
      <c r="D3402" s="652" t="s">
        <v>1306</v>
      </c>
      <c r="E3402" s="652">
        <v>9.8000000000000007</v>
      </c>
      <c r="F3402" s="652" t="s">
        <v>1303</v>
      </c>
      <c r="H3402" s="10"/>
    </row>
    <row r="3403" spans="1:8" ht="15" x14ac:dyDescent="0.25">
      <c r="A3403" s="654">
        <v>48245011400</v>
      </c>
      <c r="B3403" s="655" t="s">
        <v>1434</v>
      </c>
      <c r="C3403" s="655">
        <v>62083</v>
      </c>
      <c r="D3403" s="655" t="s">
        <v>1306</v>
      </c>
      <c r="E3403" s="655">
        <v>6.7</v>
      </c>
      <c r="F3403" s="655" t="s">
        <v>1303</v>
      </c>
      <c r="H3403" s="10"/>
    </row>
    <row r="3404" spans="1:8" ht="15" x14ac:dyDescent="0.25">
      <c r="A3404" s="651">
        <v>48245011500</v>
      </c>
      <c r="B3404" s="652" t="s">
        <v>1434</v>
      </c>
      <c r="C3404" s="652">
        <v>68852</v>
      </c>
      <c r="D3404" s="652" t="s">
        <v>1306</v>
      </c>
      <c r="E3404" s="652">
        <v>5.5</v>
      </c>
      <c r="F3404" s="652" t="s">
        <v>1303</v>
      </c>
      <c r="H3404" s="10"/>
    </row>
    <row r="3405" spans="1:8" ht="15" x14ac:dyDescent="0.25">
      <c r="A3405" s="654">
        <v>48245011600</v>
      </c>
      <c r="B3405" s="655" t="s">
        <v>1434</v>
      </c>
      <c r="C3405" s="655">
        <v>63208</v>
      </c>
      <c r="D3405" s="655" t="s">
        <v>1306</v>
      </c>
      <c r="E3405" s="655">
        <v>9.9</v>
      </c>
      <c r="F3405" s="655" t="s">
        <v>1303</v>
      </c>
      <c r="H3405" s="10"/>
    </row>
    <row r="3406" spans="1:8" ht="15" x14ac:dyDescent="0.25">
      <c r="A3406" s="651">
        <v>48245011700</v>
      </c>
      <c r="B3406" s="652" t="s">
        <v>1434</v>
      </c>
      <c r="C3406" s="652">
        <v>27454</v>
      </c>
      <c r="D3406" s="652" t="s">
        <v>1309</v>
      </c>
      <c r="E3406" s="652">
        <v>25.5</v>
      </c>
      <c r="F3406" s="652" t="s">
        <v>1307</v>
      </c>
      <c r="H3406" s="10"/>
    </row>
    <row r="3407" spans="1:8" ht="15" x14ac:dyDescent="0.25">
      <c r="A3407" s="654">
        <v>48245011800</v>
      </c>
      <c r="B3407" s="655" t="s">
        <v>1434</v>
      </c>
      <c r="C3407" s="655">
        <v>26080</v>
      </c>
      <c r="D3407" s="655" t="s">
        <v>1309</v>
      </c>
      <c r="E3407" s="655">
        <v>32.5</v>
      </c>
      <c r="F3407" s="655" t="s">
        <v>1307</v>
      </c>
      <c r="H3407" s="10"/>
    </row>
    <row r="3408" spans="1:8" ht="15" x14ac:dyDescent="0.25">
      <c r="A3408" s="651">
        <v>48245980000</v>
      </c>
      <c r="B3408" s="652" t="s">
        <v>1434</v>
      </c>
      <c r="C3408" s="652">
        <v>132083</v>
      </c>
      <c r="D3408" s="652" t="s">
        <v>1306</v>
      </c>
      <c r="E3408" s="652">
        <v>0</v>
      </c>
      <c r="F3408" s="652" t="s">
        <v>1303</v>
      </c>
      <c r="H3408" s="10"/>
    </row>
    <row r="3409" spans="1:8" ht="15" x14ac:dyDescent="0.25">
      <c r="A3409" s="654">
        <v>48245990000</v>
      </c>
      <c r="B3409" s="655" t="s">
        <v>1434</v>
      </c>
      <c r="C3409" s="655" t="s">
        <v>1314</v>
      </c>
      <c r="D3409" s="655" t="s">
        <v>1315</v>
      </c>
      <c r="E3409" s="655" t="s">
        <v>1314</v>
      </c>
      <c r="F3409" s="655" t="s">
        <v>1307</v>
      </c>
      <c r="H3409" s="10"/>
    </row>
    <row r="3410" spans="1:8" ht="15" x14ac:dyDescent="0.25">
      <c r="A3410" s="651">
        <v>48247950200</v>
      </c>
      <c r="B3410" s="652" t="s">
        <v>1435</v>
      </c>
      <c r="C3410" s="652">
        <v>34028</v>
      </c>
      <c r="D3410" s="652" t="s">
        <v>1302</v>
      </c>
      <c r="E3410" s="652">
        <v>31</v>
      </c>
      <c r="F3410" s="652" t="s">
        <v>1303</v>
      </c>
      <c r="H3410" s="10"/>
    </row>
    <row r="3411" spans="1:8" ht="15" x14ac:dyDescent="0.25">
      <c r="A3411" s="654">
        <v>48247950400</v>
      </c>
      <c r="B3411" s="655" t="s">
        <v>1435</v>
      </c>
      <c r="C3411" s="655">
        <v>30507</v>
      </c>
      <c r="D3411" s="655" t="s">
        <v>1310</v>
      </c>
      <c r="E3411" s="655">
        <v>23.5</v>
      </c>
      <c r="F3411" s="655" t="s">
        <v>1303</v>
      </c>
      <c r="H3411" s="10"/>
    </row>
    <row r="3412" spans="1:8" ht="15" x14ac:dyDescent="0.25">
      <c r="A3412" s="651">
        <v>48249950100</v>
      </c>
      <c r="B3412" s="652" t="s">
        <v>1436</v>
      </c>
      <c r="C3412" s="652">
        <v>51319</v>
      </c>
      <c r="D3412" s="652" t="s">
        <v>1310</v>
      </c>
      <c r="E3412" s="652">
        <v>21.6</v>
      </c>
      <c r="F3412" s="652" t="s">
        <v>1307</v>
      </c>
      <c r="H3412" s="10"/>
    </row>
    <row r="3413" spans="1:8" ht="15" x14ac:dyDescent="0.25">
      <c r="A3413" s="654">
        <v>48249950200</v>
      </c>
      <c r="B3413" s="655" t="s">
        <v>1436</v>
      </c>
      <c r="C3413" s="655">
        <v>51522</v>
      </c>
      <c r="D3413" s="655" t="s">
        <v>1302</v>
      </c>
      <c r="E3413" s="655">
        <v>19.100000000000001</v>
      </c>
      <c r="F3413" s="655" t="s">
        <v>1303</v>
      </c>
      <c r="H3413" s="10"/>
    </row>
    <row r="3414" spans="1:8" ht="15" x14ac:dyDescent="0.25">
      <c r="A3414" s="651">
        <v>48249950300</v>
      </c>
      <c r="B3414" s="652" t="s">
        <v>1436</v>
      </c>
      <c r="C3414" s="652">
        <v>42166</v>
      </c>
      <c r="D3414" s="652" t="s">
        <v>1310</v>
      </c>
      <c r="E3414" s="652">
        <v>22.7</v>
      </c>
      <c r="F3414" s="652" t="s">
        <v>1307</v>
      </c>
      <c r="H3414" s="10"/>
    </row>
    <row r="3415" spans="1:8" ht="15" x14ac:dyDescent="0.25">
      <c r="A3415" s="654">
        <v>48249950400</v>
      </c>
      <c r="B3415" s="655" t="s">
        <v>1436</v>
      </c>
      <c r="C3415" s="655">
        <v>53235</v>
      </c>
      <c r="D3415" s="655" t="s">
        <v>1302</v>
      </c>
      <c r="E3415" s="655">
        <v>13.2</v>
      </c>
      <c r="F3415" s="655" t="s">
        <v>1303</v>
      </c>
      <c r="H3415" s="10"/>
    </row>
    <row r="3416" spans="1:8" ht="15" x14ac:dyDescent="0.25">
      <c r="A3416" s="651">
        <v>48249950500</v>
      </c>
      <c r="B3416" s="652" t="s">
        <v>1436</v>
      </c>
      <c r="C3416" s="652">
        <v>32182</v>
      </c>
      <c r="D3416" s="652" t="s">
        <v>1309</v>
      </c>
      <c r="E3416" s="652">
        <v>29</v>
      </c>
      <c r="F3416" s="652" t="s">
        <v>1307</v>
      </c>
      <c r="H3416" s="10"/>
    </row>
    <row r="3417" spans="1:8" ht="15" x14ac:dyDescent="0.25">
      <c r="A3417" s="654">
        <v>48249950600</v>
      </c>
      <c r="B3417" s="655" t="s">
        <v>1436</v>
      </c>
      <c r="C3417" s="655">
        <v>22680</v>
      </c>
      <c r="D3417" s="655" t="s">
        <v>1309</v>
      </c>
      <c r="E3417" s="655">
        <v>33.200000000000003</v>
      </c>
      <c r="F3417" s="655" t="s">
        <v>1307</v>
      </c>
      <c r="H3417" s="10"/>
    </row>
    <row r="3418" spans="1:8" ht="15" x14ac:dyDescent="0.25">
      <c r="A3418" s="651">
        <v>48249950700</v>
      </c>
      <c r="B3418" s="652" t="s">
        <v>1436</v>
      </c>
      <c r="C3418" s="652">
        <v>47829</v>
      </c>
      <c r="D3418" s="652" t="s">
        <v>1310</v>
      </c>
      <c r="E3418" s="652">
        <v>22.1</v>
      </c>
      <c r="F3418" s="652" t="s">
        <v>1307</v>
      </c>
      <c r="H3418" s="10"/>
    </row>
    <row r="3419" spans="1:8" ht="15" x14ac:dyDescent="0.25">
      <c r="A3419" s="654">
        <v>48251130100</v>
      </c>
      <c r="B3419" s="655" t="s">
        <v>1437</v>
      </c>
      <c r="C3419" s="655">
        <v>69717</v>
      </c>
      <c r="D3419" s="655" t="s">
        <v>1302</v>
      </c>
      <c r="E3419" s="655">
        <v>9.9</v>
      </c>
      <c r="F3419" s="655" t="s">
        <v>1303</v>
      </c>
      <c r="H3419" s="10"/>
    </row>
    <row r="3420" spans="1:8" ht="15" x14ac:dyDescent="0.25">
      <c r="A3420" s="651">
        <v>48251130204</v>
      </c>
      <c r="B3420" s="652" t="s">
        <v>1437</v>
      </c>
      <c r="C3420" s="652">
        <v>65104</v>
      </c>
      <c r="D3420" s="652" t="s">
        <v>1302</v>
      </c>
      <c r="E3420" s="652">
        <v>7.9</v>
      </c>
      <c r="F3420" s="652" t="s">
        <v>1303</v>
      </c>
      <c r="H3420" s="10"/>
    </row>
    <row r="3421" spans="1:8" ht="15" x14ac:dyDescent="0.25">
      <c r="A3421" s="654">
        <v>48251130205</v>
      </c>
      <c r="B3421" s="655" t="s">
        <v>1437</v>
      </c>
      <c r="C3421" s="655">
        <v>62965</v>
      </c>
      <c r="D3421" s="655" t="s">
        <v>1302</v>
      </c>
      <c r="E3421" s="655">
        <v>9.4</v>
      </c>
      <c r="F3421" s="655" t="s">
        <v>1303</v>
      </c>
      <c r="H3421" s="10"/>
    </row>
    <row r="3422" spans="1:8" ht="15" x14ac:dyDescent="0.25">
      <c r="A3422" s="651">
        <v>48251130207</v>
      </c>
      <c r="B3422" s="652" t="s">
        <v>1437</v>
      </c>
      <c r="C3422" s="652">
        <v>85047</v>
      </c>
      <c r="D3422" s="652" t="s">
        <v>1302</v>
      </c>
      <c r="E3422" s="652">
        <v>4.9000000000000004</v>
      </c>
      <c r="F3422" s="652" t="s">
        <v>1303</v>
      </c>
      <c r="H3422" s="10"/>
    </row>
    <row r="3423" spans="1:8" ht="15" x14ac:dyDescent="0.25">
      <c r="A3423" s="654">
        <v>48251130208</v>
      </c>
      <c r="B3423" s="655" t="s">
        <v>1437</v>
      </c>
      <c r="C3423" s="655">
        <v>67566</v>
      </c>
      <c r="D3423" s="655" t="s">
        <v>1302</v>
      </c>
      <c r="E3423" s="655">
        <v>3.8</v>
      </c>
      <c r="F3423" s="655" t="s">
        <v>1303</v>
      </c>
      <c r="H3423" s="10"/>
    </row>
    <row r="3424" spans="1:8" ht="15" x14ac:dyDescent="0.25">
      <c r="A3424" s="651">
        <v>48251130210</v>
      </c>
      <c r="B3424" s="652" t="s">
        <v>1437</v>
      </c>
      <c r="C3424" s="652">
        <v>70438</v>
      </c>
      <c r="D3424" s="652" t="s">
        <v>1302</v>
      </c>
      <c r="E3424" s="652">
        <v>7.4</v>
      </c>
      <c r="F3424" s="652" t="s">
        <v>1303</v>
      </c>
      <c r="H3424" s="10"/>
    </row>
    <row r="3425" spans="1:8" ht="15" x14ac:dyDescent="0.25">
      <c r="A3425" s="654">
        <v>48251130211</v>
      </c>
      <c r="B3425" s="655" t="s">
        <v>1437</v>
      </c>
      <c r="C3425" s="655">
        <v>70635</v>
      </c>
      <c r="D3425" s="655" t="s">
        <v>1302</v>
      </c>
      <c r="E3425" s="655">
        <v>7</v>
      </c>
      <c r="F3425" s="655" t="s">
        <v>1303</v>
      </c>
      <c r="H3425" s="10"/>
    </row>
    <row r="3426" spans="1:8" ht="15" x14ac:dyDescent="0.25">
      <c r="A3426" s="651">
        <v>48251130212</v>
      </c>
      <c r="B3426" s="652" t="s">
        <v>1437</v>
      </c>
      <c r="C3426" s="652">
        <v>52929</v>
      </c>
      <c r="D3426" s="652" t="s">
        <v>1310</v>
      </c>
      <c r="E3426" s="652">
        <v>12.7</v>
      </c>
      <c r="F3426" s="652" t="s">
        <v>1303</v>
      </c>
      <c r="H3426" s="10"/>
    </row>
    <row r="3427" spans="1:8" ht="15" x14ac:dyDescent="0.25">
      <c r="A3427" s="654">
        <v>48251130213</v>
      </c>
      <c r="B3427" s="655" t="s">
        <v>1437</v>
      </c>
      <c r="C3427" s="655">
        <v>58409</v>
      </c>
      <c r="D3427" s="655" t="s">
        <v>1310</v>
      </c>
      <c r="E3427" s="655">
        <v>23</v>
      </c>
      <c r="F3427" s="655" t="s">
        <v>1307</v>
      </c>
      <c r="H3427" s="10"/>
    </row>
    <row r="3428" spans="1:8" ht="15" x14ac:dyDescent="0.25">
      <c r="A3428" s="651">
        <v>48251130214</v>
      </c>
      <c r="B3428" s="652" t="s">
        <v>1437</v>
      </c>
      <c r="C3428" s="652">
        <v>71581</v>
      </c>
      <c r="D3428" s="652" t="s">
        <v>1302</v>
      </c>
      <c r="E3428" s="652">
        <v>6.4</v>
      </c>
      <c r="F3428" s="652" t="s">
        <v>1303</v>
      </c>
      <c r="H3428" s="10"/>
    </row>
    <row r="3429" spans="1:8" ht="15" x14ac:dyDescent="0.25">
      <c r="A3429" s="654">
        <v>48251130215</v>
      </c>
      <c r="B3429" s="655" t="s">
        <v>1437</v>
      </c>
      <c r="C3429" s="655">
        <v>84805</v>
      </c>
      <c r="D3429" s="655" t="s">
        <v>1302</v>
      </c>
      <c r="E3429" s="655">
        <v>5.0999999999999996</v>
      </c>
      <c r="F3429" s="655" t="s">
        <v>1303</v>
      </c>
      <c r="H3429" s="10"/>
    </row>
    <row r="3430" spans="1:8" ht="15" x14ac:dyDescent="0.25">
      <c r="A3430" s="651">
        <v>48251130302</v>
      </c>
      <c r="B3430" s="652" t="s">
        <v>1437</v>
      </c>
      <c r="C3430" s="652">
        <v>46028</v>
      </c>
      <c r="D3430" s="652" t="s">
        <v>1310</v>
      </c>
      <c r="E3430" s="652">
        <v>17.399999999999999</v>
      </c>
      <c r="F3430" s="652" t="s">
        <v>1303</v>
      </c>
      <c r="H3430" s="10"/>
    </row>
    <row r="3431" spans="1:8" ht="15" x14ac:dyDescent="0.25">
      <c r="A3431" s="654">
        <v>48251130303</v>
      </c>
      <c r="B3431" s="655" t="s">
        <v>1437</v>
      </c>
      <c r="C3431" s="655">
        <v>44348</v>
      </c>
      <c r="D3431" s="655" t="s">
        <v>1309</v>
      </c>
      <c r="E3431" s="655">
        <v>10.1</v>
      </c>
      <c r="F3431" s="655" t="s">
        <v>1303</v>
      </c>
      <c r="H3431" s="10"/>
    </row>
    <row r="3432" spans="1:8" ht="15" x14ac:dyDescent="0.25">
      <c r="A3432" s="651">
        <v>48251130304</v>
      </c>
      <c r="B3432" s="652" t="s">
        <v>1437</v>
      </c>
      <c r="C3432" s="652">
        <v>54683</v>
      </c>
      <c r="D3432" s="652" t="s">
        <v>1310</v>
      </c>
      <c r="E3432" s="652">
        <v>13.7</v>
      </c>
      <c r="F3432" s="652" t="s">
        <v>1303</v>
      </c>
      <c r="H3432" s="10"/>
    </row>
    <row r="3433" spans="1:8" ht="15" x14ac:dyDescent="0.25">
      <c r="A3433" s="654">
        <v>48251130405</v>
      </c>
      <c r="B3433" s="655" t="s">
        <v>1437</v>
      </c>
      <c r="C3433" s="655">
        <v>89299</v>
      </c>
      <c r="D3433" s="655" t="s">
        <v>1306</v>
      </c>
      <c r="E3433" s="655">
        <v>4.5999999999999996</v>
      </c>
      <c r="F3433" s="655" t="s">
        <v>1303</v>
      </c>
      <c r="H3433" s="10"/>
    </row>
    <row r="3434" spans="1:8" ht="15" x14ac:dyDescent="0.25">
      <c r="A3434" s="651">
        <v>48251130406</v>
      </c>
      <c r="B3434" s="652" t="s">
        <v>1437</v>
      </c>
      <c r="C3434" s="652">
        <v>85216</v>
      </c>
      <c r="D3434" s="652" t="s">
        <v>1302</v>
      </c>
      <c r="E3434" s="652">
        <v>6.2</v>
      </c>
      <c r="F3434" s="652" t="s">
        <v>1303</v>
      </c>
      <c r="H3434" s="10"/>
    </row>
    <row r="3435" spans="1:8" ht="15" x14ac:dyDescent="0.25">
      <c r="A3435" s="654">
        <v>48251130407</v>
      </c>
      <c r="B3435" s="655" t="s">
        <v>1437</v>
      </c>
      <c r="C3435" s="655">
        <v>65235</v>
      </c>
      <c r="D3435" s="655" t="s">
        <v>1302</v>
      </c>
      <c r="E3435" s="655">
        <v>12.4</v>
      </c>
      <c r="F3435" s="655" t="s">
        <v>1303</v>
      </c>
      <c r="H3435" s="10"/>
    </row>
    <row r="3436" spans="1:8" ht="15" x14ac:dyDescent="0.25">
      <c r="A3436" s="651">
        <v>48251130408</v>
      </c>
      <c r="B3436" s="652" t="s">
        <v>1437</v>
      </c>
      <c r="C3436" s="652">
        <v>62550</v>
      </c>
      <c r="D3436" s="652" t="s">
        <v>1310</v>
      </c>
      <c r="E3436" s="652">
        <v>8.1</v>
      </c>
      <c r="F3436" s="652" t="s">
        <v>1303</v>
      </c>
      <c r="H3436" s="10"/>
    </row>
    <row r="3437" spans="1:8" ht="15" x14ac:dyDescent="0.25">
      <c r="A3437" s="654">
        <v>48251130409</v>
      </c>
      <c r="B3437" s="655" t="s">
        <v>1437</v>
      </c>
      <c r="C3437" s="655">
        <v>59858</v>
      </c>
      <c r="D3437" s="655" t="s">
        <v>1310</v>
      </c>
      <c r="E3437" s="655">
        <v>20</v>
      </c>
      <c r="F3437" s="655" t="s">
        <v>1307</v>
      </c>
      <c r="H3437" s="10"/>
    </row>
    <row r="3438" spans="1:8" ht="15" x14ac:dyDescent="0.25">
      <c r="A3438" s="651">
        <v>48251130410</v>
      </c>
      <c r="B3438" s="652" t="s">
        <v>1437</v>
      </c>
      <c r="C3438" s="652">
        <v>52878</v>
      </c>
      <c r="D3438" s="652" t="s">
        <v>1310</v>
      </c>
      <c r="E3438" s="652">
        <v>9</v>
      </c>
      <c r="F3438" s="652" t="s">
        <v>1303</v>
      </c>
      <c r="H3438" s="10"/>
    </row>
    <row r="3439" spans="1:8" ht="15" x14ac:dyDescent="0.25">
      <c r="A3439" s="654">
        <v>48251130500</v>
      </c>
      <c r="B3439" s="655" t="s">
        <v>1437</v>
      </c>
      <c r="C3439" s="655">
        <v>70717</v>
      </c>
      <c r="D3439" s="655" t="s">
        <v>1302</v>
      </c>
      <c r="E3439" s="655">
        <v>10.9</v>
      </c>
      <c r="F3439" s="655" t="s">
        <v>1303</v>
      </c>
      <c r="H3439" s="10"/>
    </row>
    <row r="3440" spans="1:8" ht="15" x14ac:dyDescent="0.25">
      <c r="A3440" s="651">
        <v>48251130601</v>
      </c>
      <c r="B3440" s="652" t="s">
        <v>1437</v>
      </c>
      <c r="C3440" s="652">
        <v>61321</v>
      </c>
      <c r="D3440" s="652" t="s">
        <v>1310</v>
      </c>
      <c r="E3440" s="652">
        <v>12.1</v>
      </c>
      <c r="F3440" s="652" t="s">
        <v>1303</v>
      </c>
      <c r="H3440" s="10"/>
    </row>
    <row r="3441" spans="1:8" ht="15" x14ac:dyDescent="0.25">
      <c r="A3441" s="654">
        <v>48251130602</v>
      </c>
      <c r="B3441" s="655" t="s">
        <v>1437</v>
      </c>
      <c r="C3441" s="655">
        <v>71607</v>
      </c>
      <c r="D3441" s="655" t="s">
        <v>1302</v>
      </c>
      <c r="E3441" s="655">
        <v>9.1999999999999993</v>
      </c>
      <c r="F3441" s="655" t="s">
        <v>1303</v>
      </c>
      <c r="H3441" s="10"/>
    </row>
    <row r="3442" spans="1:8" ht="15" x14ac:dyDescent="0.25">
      <c r="A3442" s="651">
        <v>48251130700</v>
      </c>
      <c r="B3442" s="652" t="s">
        <v>1437</v>
      </c>
      <c r="C3442" s="652">
        <v>52158</v>
      </c>
      <c r="D3442" s="652" t="s">
        <v>1310</v>
      </c>
      <c r="E3442" s="652">
        <v>6.8</v>
      </c>
      <c r="F3442" s="652" t="s">
        <v>1303</v>
      </c>
      <c r="H3442" s="10"/>
    </row>
    <row r="3443" spans="1:8" ht="15" x14ac:dyDescent="0.25">
      <c r="A3443" s="654">
        <v>48251130800</v>
      </c>
      <c r="B3443" s="655" t="s">
        <v>1437</v>
      </c>
      <c r="C3443" s="655">
        <v>27295</v>
      </c>
      <c r="D3443" s="655" t="s">
        <v>1309</v>
      </c>
      <c r="E3443" s="655">
        <v>38.200000000000003</v>
      </c>
      <c r="F3443" s="655" t="s">
        <v>1307</v>
      </c>
      <c r="H3443" s="10"/>
    </row>
    <row r="3444" spans="1:8" ht="15" x14ac:dyDescent="0.25">
      <c r="A3444" s="651">
        <v>48251130900</v>
      </c>
      <c r="B3444" s="652" t="s">
        <v>1437</v>
      </c>
      <c r="C3444" s="652">
        <v>38157</v>
      </c>
      <c r="D3444" s="652" t="s">
        <v>1309</v>
      </c>
      <c r="E3444" s="652">
        <v>19.399999999999999</v>
      </c>
      <c r="F3444" s="652" t="s">
        <v>1303</v>
      </c>
      <c r="H3444" s="10"/>
    </row>
    <row r="3445" spans="1:8" ht="15" x14ac:dyDescent="0.25">
      <c r="A3445" s="654">
        <v>48251131000</v>
      </c>
      <c r="B3445" s="655" t="s">
        <v>1437</v>
      </c>
      <c r="C3445" s="655">
        <v>87083</v>
      </c>
      <c r="D3445" s="655" t="s">
        <v>1306</v>
      </c>
      <c r="E3445" s="655">
        <v>5.6</v>
      </c>
      <c r="F3445" s="655" t="s">
        <v>1303</v>
      </c>
      <c r="H3445" s="10"/>
    </row>
    <row r="3446" spans="1:8" ht="15" x14ac:dyDescent="0.25">
      <c r="A3446" s="651">
        <v>48251131100</v>
      </c>
      <c r="B3446" s="652" t="s">
        <v>1437</v>
      </c>
      <c r="C3446" s="652">
        <v>50451</v>
      </c>
      <c r="D3446" s="652" t="s">
        <v>1310</v>
      </c>
      <c r="E3446" s="652">
        <v>15.6</v>
      </c>
      <c r="F3446" s="652" t="s">
        <v>1303</v>
      </c>
      <c r="H3446" s="10"/>
    </row>
    <row r="3447" spans="1:8" ht="15" x14ac:dyDescent="0.25">
      <c r="A3447" s="654">
        <v>48253020101</v>
      </c>
      <c r="B3447" s="655" t="s">
        <v>1438</v>
      </c>
      <c r="C3447" s="655">
        <v>44583</v>
      </c>
      <c r="D3447" s="655" t="s">
        <v>1310</v>
      </c>
      <c r="E3447" s="655">
        <v>13.2</v>
      </c>
      <c r="F3447" s="655" t="s">
        <v>1303</v>
      </c>
      <c r="H3447" s="10"/>
    </row>
    <row r="3448" spans="1:8" ht="15" x14ac:dyDescent="0.25">
      <c r="A3448" s="651">
        <v>48253020102</v>
      </c>
      <c r="B3448" s="652" t="s">
        <v>1438</v>
      </c>
      <c r="C3448" s="652" t="s">
        <v>1314</v>
      </c>
      <c r="D3448" s="652" t="s">
        <v>1315</v>
      </c>
      <c r="E3448" s="652" t="s">
        <v>1314</v>
      </c>
      <c r="F3448" s="652" t="s">
        <v>1307</v>
      </c>
      <c r="H3448" s="10"/>
    </row>
    <row r="3449" spans="1:8" ht="15" x14ac:dyDescent="0.25">
      <c r="A3449" s="654">
        <v>48253020200</v>
      </c>
      <c r="B3449" s="655" t="s">
        <v>1438</v>
      </c>
      <c r="C3449" s="655">
        <v>43424</v>
      </c>
      <c r="D3449" s="655" t="s">
        <v>1310</v>
      </c>
      <c r="E3449" s="655">
        <v>21.7</v>
      </c>
      <c r="F3449" s="655" t="s">
        <v>1307</v>
      </c>
      <c r="H3449" s="10"/>
    </row>
    <row r="3450" spans="1:8" ht="15" x14ac:dyDescent="0.25">
      <c r="A3450" s="651">
        <v>48253020300</v>
      </c>
      <c r="B3450" s="652" t="s">
        <v>1438</v>
      </c>
      <c r="C3450" s="652">
        <v>52279</v>
      </c>
      <c r="D3450" s="652" t="s">
        <v>1302</v>
      </c>
      <c r="E3450" s="652">
        <v>19.100000000000001</v>
      </c>
      <c r="F3450" s="652" t="s">
        <v>1303</v>
      </c>
      <c r="H3450" s="10"/>
    </row>
    <row r="3451" spans="1:8" ht="15" x14ac:dyDescent="0.25">
      <c r="A3451" s="654">
        <v>48253020400</v>
      </c>
      <c r="B3451" s="655" t="s">
        <v>1438</v>
      </c>
      <c r="C3451" s="655">
        <v>37574</v>
      </c>
      <c r="D3451" s="655" t="s">
        <v>1309</v>
      </c>
      <c r="E3451" s="655">
        <v>12.9</v>
      </c>
      <c r="F3451" s="655" t="s">
        <v>1303</v>
      </c>
      <c r="H3451" s="10"/>
    </row>
    <row r="3452" spans="1:8" ht="15" x14ac:dyDescent="0.25">
      <c r="A3452" s="651">
        <v>48253020500</v>
      </c>
      <c r="B3452" s="652" t="s">
        <v>1438</v>
      </c>
      <c r="C3452" s="652">
        <v>54195</v>
      </c>
      <c r="D3452" s="652" t="s">
        <v>1302</v>
      </c>
      <c r="E3452" s="652">
        <v>9.4</v>
      </c>
      <c r="F3452" s="652" t="s">
        <v>1303</v>
      </c>
      <c r="H3452" s="10"/>
    </row>
    <row r="3453" spans="1:8" ht="15" x14ac:dyDescent="0.25">
      <c r="A3453" s="654">
        <v>48255970100</v>
      </c>
      <c r="B3453" s="655" t="s">
        <v>1439</v>
      </c>
      <c r="C3453" s="655">
        <v>81453</v>
      </c>
      <c r="D3453" s="655" t="s">
        <v>1306</v>
      </c>
      <c r="E3453" s="655">
        <v>8.5</v>
      </c>
      <c r="F3453" s="655" t="s">
        <v>1303</v>
      </c>
      <c r="H3453" s="10"/>
    </row>
    <row r="3454" spans="1:8" ht="15" x14ac:dyDescent="0.25">
      <c r="A3454" s="651">
        <v>48255970200</v>
      </c>
      <c r="B3454" s="652" t="s">
        <v>1439</v>
      </c>
      <c r="C3454" s="652">
        <v>47813</v>
      </c>
      <c r="D3454" s="652" t="s">
        <v>1310</v>
      </c>
      <c r="E3454" s="652">
        <v>24.1</v>
      </c>
      <c r="F3454" s="652" t="s">
        <v>1307</v>
      </c>
      <c r="H3454" s="10"/>
    </row>
    <row r="3455" spans="1:8" ht="15" x14ac:dyDescent="0.25">
      <c r="A3455" s="654">
        <v>48255970300</v>
      </c>
      <c r="B3455" s="655" t="s">
        <v>1439</v>
      </c>
      <c r="C3455" s="655">
        <v>42266</v>
      </c>
      <c r="D3455" s="655" t="s">
        <v>1310</v>
      </c>
      <c r="E3455" s="655">
        <v>20.5</v>
      </c>
      <c r="F3455" s="655" t="s">
        <v>1307</v>
      </c>
      <c r="H3455" s="10"/>
    </row>
    <row r="3456" spans="1:8" ht="15" x14ac:dyDescent="0.25">
      <c r="A3456" s="651">
        <v>48255970400</v>
      </c>
      <c r="B3456" s="652" t="s">
        <v>1439</v>
      </c>
      <c r="C3456" s="652">
        <v>55238</v>
      </c>
      <c r="D3456" s="652" t="s">
        <v>1310</v>
      </c>
      <c r="E3456" s="652">
        <v>15.9</v>
      </c>
      <c r="F3456" s="652" t="s">
        <v>1303</v>
      </c>
      <c r="H3456" s="10"/>
    </row>
    <row r="3457" spans="1:8" ht="15" x14ac:dyDescent="0.25">
      <c r="A3457" s="654">
        <v>48257050201</v>
      </c>
      <c r="B3457" s="655" t="s">
        <v>1440</v>
      </c>
      <c r="C3457" s="655">
        <v>84617</v>
      </c>
      <c r="D3457" s="655" t="s">
        <v>1302</v>
      </c>
      <c r="E3457" s="655">
        <v>6.3</v>
      </c>
      <c r="F3457" s="655" t="s">
        <v>1303</v>
      </c>
      <c r="H3457" s="10"/>
    </row>
    <row r="3458" spans="1:8" ht="15" x14ac:dyDescent="0.25">
      <c r="A3458" s="651">
        <v>48257050203</v>
      </c>
      <c r="B3458" s="652" t="s">
        <v>1440</v>
      </c>
      <c r="C3458" s="652">
        <v>78558</v>
      </c>
      <c r="D3458" s="652" t="s">
        <v>1302</v>
      </c>
      <c r="E3458" s="652">
        <v>6.4</v>
      </c>
      <c r="F3458" s="652" t="s">
        <v>1303</v>
      </c>
      <c r="H3458" s="10"/>
    </row>
    <row r="3459" spans="1:8" ht="15" x14ac:dyDescent="0.25">
      <c r="A3459" s="654">
        <v>48257050204</v>
      </c>
      <c r="B3459" s="655" t="s">
        <v>1440</v>
      </c>
      <c r="C3459" s="655">
        <v>74432</v>
      </c>
      <c r="D3459" s="655" t="s">
        <v>1302</v>
      </c>
      <c r="E3459" s="655">
        <v>10.199999999999999</v>
      </c>
      <c r="F3459" s="655" t="s">
        <v>1303</v>
      </c>
      <c r="H3459" s="10"/>
    </row>
    <row r="3460" spans="1:8" ht="15" x14ac:dyDescent="0.25">
      <c r="A3460" s="651">
        <v>48257050205</v>
      </c>
      <c r="B3460" s="652" t="s">
        <v>1440</v>
      </c>
      <c r="C3460" s="652">
        <v>103780</v>
      </c>
      <c r="D3460" s="652" t="s">
        <v>1306</v>
      </c>
      <c r="E3460" s="652">
        <v>6.7</v>
      </c>
      <c r="F3460" s="652" t="s">
        <v>1303</v>
      </c>
      <c r="H3460" s="10"/>
    </row>
    <row r="3461" spans="1:8" ht="15" x14ac:dyDescent="0.25">
      <c r="A3461" s="654">
        <v>48257050206</v>
      </c>
      <c r="B3461" s="655" t="s">
        <v>1440</v>
      </c>
      <c r="C3461" s="655">
        <v>110202</v>
      </c>
      <c r="D3461" s="655" t="s">
        <v>1306</v>
      </c>
      <c r="E3461" s="655">
        <v>5.8</v>
      </c>
      <c r="F3461" s="655" t="s">
        <v>1303</v>
      </c>
      <c r="H3461" s="10"/>
    </row>
    <row r="3462" spans="1:8" ht="15" x14ac:dyDescent="0.25">
      <c r="A3462" s="651">
        <v>48257050300</v>
      </c>
      <c r="B3462" s="652" t="s">
        <v>1440</v>
      </c>
      <c r="C3462" s="652">
        <v>46953</v>
      </c>
      <c r="D3462" s="652" t="s">
        <v>1310</v>
      </c>
      <c r="E3462" s="652">
        <v>21.2</v>
      </c>
      <c r="F3462" s="652" t="s">
        <v>1307</v>
      </c>
      <c r="H3462" s="10"/>
    </row>
    <row r="3463" spans="1:8" ht="15" x14ac:dyDescent="0.25">
      <c r="A3463" s="654">
        <v>48257050400</v>
      </c>
      <c r="B3463" s="655" t="s">
        <v>1440</v>
      </c>
      <c r="C3463" s="655">
        <v>59468</v>
      </c>
      <c r="D3463" s="655" t="s">
        <v>1310</v>
      </c>
      <c r="E3463" s="655">
        <v>26.1</v>
      </c>
      <c r="F3463" s="655" t="s">
        <v>1307</v>
      </c>
      <c r="H3463" s="10"/>
    </row>
    <row r="3464" spans="1:8" ht="15" x14ac:dyDescent="0.25">
      <c r="A3464" s="651">
        <v>48257050500</v>
      </c>
      <c r="B3464" s="652" t="s">
        <v>1440</v>
      </c>
      <c r="C3464" s="652">
        <v>33531</v>
      </c>
      <c r="D3464" s="652" t="s">
        <v>1309</v>
      </c>
      <c r="E3464" s="652">
        <v>18.3</v>
      </c>
      <c r="F3464" s="652" t="s">
        <v>1303</v>
      </c>
      <c r="H3464" s="10"/>
    </row>
    <row r="3465" spans="1:8" ht="15" x14ac:dyDescent="0.25">
      <c r="A3465" s="654">
        <v>48257050600</v>
      </c>
      <c r="B3465" s="655" t="s">
        <v>1440</v>
      </c>
      <c r="C3465" s="655">
        <v>50131</v>
      </c>
      <c r="D3465" s="655" t="s">
        <v>1310</v>
      </c>
      <c r="E3465" s="655">
        <v>13.8</v>
      </c>
      <c r="F3465" s="655" t="s">
        <v>1303</v>
      </c>
      <c r="H3465" s="10"/>
    </row>
    <row r="3466" spans="1:8" ht="15" x14ac:dyDescent="0.25">
      <c r="A3466" s="651">
        <v>48257050701</v>
      </c>
      <c r="B3466" s="652" t="s">
        <v>1440</v>
      </c>
      <c r="C3466" s="652">
        <v>72857</v>
      </c>
      <c r="D3466" s="652" t="s">
        <v>1302</v>
      </c>
      <c r="E3466" s="652">
        <v>11.7</v>
      </c>
      <c r="F3466" s="652" t="s">
        <v>1303</v>
      </c>
      <c r="H3466" s="10"/>
    </row>
    <row r="3467" spans="1:8" ht="15" x14ac:dyDescent="0.25">
      <c r="A3467" s="654">
        <v>48257050703</v>
      </c>
      <c r="B3467" s="655" t="s">
        <v>1440</v>
      </c>
      <c r="C3467" s="655">
        <v>59444</v>
      </c>
      <c r="D3467" s="655" t="s">
        <v>1310</v>
      </c>
      <c r="E3467" s="655">
        <v>11.1</v>
      </c>
      <c r="F3467" s="655" t="s">
        <v>1303</v>
      </c>
      <c r="H3467" s="10"/>
    </row>
    <row r="3468" spans="1:8" ht="15" x14ac:dyDescent="0.25">
      <c r="A3468" s="651">
        <v>48257050704</v>
      </c>
      <c r="B3468" s="652" t="s">
        <v>1440</v>
      </c>
      <c r="C3468" s="652">
        <v>49542</v>
      </c>
      <c r="D3468" s="652" t="s">
        <v>1310</v>
      </c>
      <c r="E3468" s="652">
        <v>17.2</v>
      </c>
      <c r="F3468" s="652" t="s">
        <v>1303</v>
      </c>
      <c r="H3468" s="10"/>
    </row>
    <row r="3469" spans="1:8" ht="15" x14ac:dyDescent="0.25">
      <c r="A3469" s="654">
        <v>48257050800</v>
      </c>
      <c r="B3469" s="655" t="s">
        <v>1440</v>
      </c>
      <c r="C3469" s="655">
        <v>70296</v>
      </c>
      <c r="D3469" s="655" t="s">
        <v>1302</v>
      </c>
      <c r="E3469" s="655">
        <v>13.5</v>
      </c>
      <c r="F3469" s="655" t="s">
        <v>1303</v>
      </c>
      <c r="H3469" s="10"/>
    </row>
    <row r="3470" spans="1:8" ht="15" x14ac:dyDescent="0.25">
      <c r="A3470" s="651">
        <v>48257051000</v>
      </c>
      <c r="B3470" s="652" t="s">
        <v>1440</v>
      </c>
      <c r="C3470" s="652">
        <v>36016</v>
      </c>
      <c r="D3470" s="652" t="s">
        <v>1309</v>
      </c>
      <c r="E3470" s="652">
        <v>37.799999999999997</v>
      </c>
      <c r="F3470" s="652" t="s">
        <v>1307</v>
      </c>
      <c r="H3470" s="10"/>
    </row>
    <row r="3471" spans="1:8" ht="15" x14ac:dyDescent="0.25">
      <c r="A3471" s="654">
        <v>48257051100</v>
      </c>
      <c r="B3471" s="655" t="s">
        <v>1440</v>
      </c>
      <c r="C3471" s="655">
        <v>46394</v>
      </c>
      <c r="D3471" s="655" t="s">
        <v>1310</v>
      </c>
      <c r="E3471" s="655">
        <v>21.8</v>
      </c>
      <c r="F3471" s="655" t="s">
        <v>1307</v>
      </c>
      <c r="H3471" s="10"/>
    </row>
    <row r="3472" spans="1:8" ht="15" x14ac:dyDescent="0.25">
      <c r="A3472" s="651">
        <v>48257051201</v>
      </c>
      <c r="B3472" s="652" t="s">
        <v>1440</v>
      </c>
      <c r="C3472" s="652">
        <v>69402</v>
      </c>
      <c r="D3472" s="652" t="s">
        <v>1302</v>
      </c>
      <c r="E3472" s="652">
        <v>11.4</v>
      </c>
      <c r="F3472" s="652" t="s">
        <v>1303</v>
      </c>
      <c r="H3472" s="10"/>
    </row>
    <row r="3473" spans="1:8" ht="15" x14ac:dyDescent="0.25">
      <c r="A3473" s="654">
        <v>48257051202</v>
      </c>
      <c r="B3473" s="655" t="s">
        <v>1440</v>
      </c>
      <c r="C3473" s="655">
        <v>67193</v>
      </c>
      <c r="D3473" s="655" t="s">
        <v>1302</v>
      </c>
      <c r="E3473" s="655">
        <v>10.9</v>
      </c>
      <c r="F3473" s="655" t="s">
        <v>1303</v>
      </c>
      <c r="H3473" s="10"/>
    </row>
    <row r="3474" spans="1:8" ht="15" x14ac:dyDescent="0.25">
      <c r="A3474" s="651">
        <v>48257051300</v>
      </c>
      <c r="B3474" s="652" t="s">
        <v>1440</v>
      </c>
      <c r="C3474" s="652">
        <v>44420</v>
      </c>
      <c r="D3474" s="652" t="s">
        <v>1309</v>
      </c>
      <c r="E3474" s="652">
        <v>18.2</v>
      </c>
      <c r="F3474" s="652" t="s">
        <v>1303</v>
      </c>
      <c r="H3474" s="10"/>
    </row>
    <row r="3475" spans="1:8" ht="15" x14ac:dyDescent="0.25">
      <c r="A3475" s="654">
        <v>48259970100</v>
      </c>
      <c r="B3475" s="655" t="s">
        <v>1441</v>
      </c>
      <c r="C3475" s="655">
        <v>76914</v>
      </c>
      <c r="D3475" s="655" t="s">
        <v>1306</v>
      </c>
      <c r="E3475" s="655">
        <v>8.4</v>
      </c>
      <c r="F3475" s="655" t="s">
        <v>1303</v>
      </c>
      <c r="H3475" s="10"/>
    </row>
    <row r="3476" spans="1:8" ht="15" x14ac:dyDescent="0.25">
      <c r="A3476" s="651">
        <v>48259970301</v>
      </c>
      <c r="B3476" s="652" t="s">
        <v>1441</v>
      </c>
      <c r="C3476" s="652">
        <v>64101</v>
      </c>
      <c r="D3476" s="652" t="s">
        <v>1302</v>
      </c>
      <c r="E3476" s="652">
        <v>5.6</v>
      </c>
      <c r="F3476" s="652" t="s">
        <v>1303</v>
      </c>
      <c r="H3476" s="10"/>
    </row>
    <row r="3477" spans="1:8" ht="15" x14ac:dyDescent="0.25">
      <c r="A3477" s="654">
        <v>48259970302</v>
      </c>
      <c r="B3477" s="655" t="s">
        <v>1441</v>
      </c>
      <c r="C3477" s="655">
        <v>95400</v>
      </c>
      <c r="D3477" s="655" t="s">
        <v>1306</v>
      </c>
      <c r="E3477" s="655">
        <v>6.1</v>
      </c>
      <c r="F3477" s="655" t="s">
        <v>1303</v>
      </c>
      <c r="H3477" s="10"/>
    </row>
    <row r="3478" spans="1:8" ht="15" x14ac:dyDescent="0.25">
      <c r="A3478" s="651">
        <v>48259970401</v>
      </c>
      <c r="B3478" s="652" t="s">
        <v>1441</v>
      </c>
      <c r="C3478" s="652">
        <v>106306</v>
      </c>
      <c r="D3478" s="652" t="s">
        <v>1306</v>
      </c>
      <c r="E3478" s="652">
        <v>4.0999999999999996</v>
      </c>
      <c r="F3478" s="652" t="s">
        <v>1303</v>
      </c>
      <c r="H3478" s="10"/>
    </row>
    <row r="3479" spans="1:8" ht="15" x14ac:dyDescent="0.25">
      <c r="A3479" s="654">
        <v>48259970402</v>
      </c>
      <c r="B3479" s="655" t="s">
        <v>1441</v>
      </c>
      <c r="C3479" s="655">
        <v>105649</v>
      </c>
      <c r="D3479" s="655" t="s">
        <v>1306</v>
      </c>
      <c r="E3479" s="655">
        <v>4.7</v>
      </c>
      <c r="F3479" s="655" t="s">
        <v>1303</v>
      </c>
      <c r="H3479" s="10"/>
    </row>
    <row r="3480" spans="1:8" ht="15" x14ac:dyDescent="0.25">
      <c r="A3480" s="651">
        <v>48259970500</v>
      </c>
      <c r="B3480" s="652" t="s">
        <v>1441</v>
      </c>
      <c r="C3480" s="652">
        <v>60186</v>
      </c>
      <c r="D3480" s="652" t="s">
        <v>1302</v>
      </c>
      <c r="E3480" s="652">
        <v>4.2</v>
      </c>
      <c r="F3480" s="652" t="s">
        <v>1303</v>
      </c>
      <c r="H3480" s="10"/>
    </row>
    <row r="3481" spans="1:8" ht="15" x14ac:dyDescent="0.25">
      <c r="A3481" s="654">
        <v>48261950100</v>
      </c>
      <c r="B3481" s="655" t="s">
        <v>1442</v>
      </c>
      <c r="C3481" s="655">
        <v>36125</v>
      </c>
      <c r="D3481" s="655" t="s">
        <v>1309</v>
      </c>
      <c r="E3481" s="655">
        <v>7.1</v>
      </c>
      <c r="F3481" s="655" t="s">
        <v>1303</v>
      </c>
      <c r="H3481" s="10"/>
    </row>
    <row r="3482" spans="1:8" ht="15" x14ac:dyDescent="0.25">
      <c r="A3482" s="651">
        <v>48261990000</v>
      </c>
      <c r="B3482" s="652" t="s">
        <v>1442</v>
      </c>
      <c r="C3482" s="652" t="s">
        <v>1314</v>
      </c>
      <c r="D3482" s="652" t="s">
        <v>1315</v>
      </c>
      <c r="E3482" s="652" t="s">
        <v>1314</v>
      </c>
      <c r="F3482" s="652" t="s">
        <v>1307</v>
      </c>
      <c r="H3482" s="10"/>
    </row>
    <row r="3483" spans="1:8" ht="15" x14ac:dyDescent="0.25">
      <c r="A3483" s="654">
        <v>48263950100</v>
      </c>
      <c r="B3483" s="655" t="s">
        <v>1443</v>
      </c>
      <c r="C3483" s="655">
        <v>45926</v>
      </c>
      <c r="D3483" s="655" t="s">
        <v>1302</v>
      </c>
      <c r="E3483" s="655">
        <v>10.9</v>
      </c>
      <c r="F3483" s="655" t="s">
        <v>1303</v>
      </c>
      <c r="H3483" s="10"/>
    </row>
    <row r="3484" spans="1:8" ht="15" x14ac:dyDescent="0.25">
      <c r="A3484" s="651">
        <v>48265960100</v>
      </c>
      <c r="B3484" s="652" t="s">
        <v>1444</v>
      </c>
      <c r="C3484" s="652">
        <v>57109</v>
      </c>
      <c r="D3484" s="652" t="s">
        <v>1302</v>
      </c>
      <c r="E3484" s="652">
        <v>11.6</v>
      </c>
      <c r="F3484" s="652" t="s">
        <v>1303</v>
      </c>
      <c r="H3484" s="10"/>
    </row>
    <row r="3485" spans="1:8" ht="15" x14ac:dyDescent="0.25">
      <c r="A3485" s="654">
        <v>48265960200</v>
      </c>
      <c r="B3485" s="655" t="s">
        <v>1444</v>
      </c>
      <c r="C3485" s="655">
        <v>63784</v>
      </c>
      <c r="D3485" s="655" t="s">
        <v>1302</v>
      </c>
      <c r="E3485" s="655">
        <v>5</v>
      </c>
      <c r="F3485" s="655" t="s">
        <v>1303</v>
      </c>
      <c r="H3485" s="10"/>
    </row>
    <row r="3486" spans="1:8" ht="15" x14ac:dyDescent="0.25">
      <c r="A3486" s="651">
        <v>48265960301</v>
      </c>
      <c r="B3486" s="652" t="s">
        <v>1444</v>
      </c>
      <c r="C3486" s="652">
        <v>49205</v>
      </c>
      <c r="D3486" s="652" t="s">
        <v>1310</v>
      </c>
      <c r="E3486" s="652">
        <v>19.5</v>
      </c>
      <c r="F3486" s="652" t="s">
        <v>1303</v>
      </c>
      <c r="H3486" s="10"/>
    </row>
    <row r="3487" spans="1:8" ht="15" x14ac:dyDescent="0.25">
      <c r="A3487" s="654">
        <v>48265960302</v>
      </c>
      <c r="B3487" s="655" t="s">
        <v>1444</v>
      </c>
      <c r="C3487" s="655">
        <v>53281</v>
      </c>
      <c r="D3487" s="655" t="s">
        <v>1310</v>
      </c>
      <c r="E3487" s="655">
        <v>10.5</v>
      </c>
      <c r="F3487" s="655" t="s">
        <v>1303</v>
      </c>
      <c r="H3487" s="10"/>
    </row>
    <row r="3488" spans="1:8" ht="15" x14ac:dyDescent="0.25">
      <c r="A3488" s="651">
        <v>48265960401</v>
      </c>
      <c r="B3488" s="652" t="s">
        <v>1444</v>
      </c>
      <c r="C3488" s="652">
        <v>55638</v>
      </c>
      <c r="D3488" s="652" t="s">
        <v>1310</v>
      </c>
      <c r="E3488" s="652">
        <v>2.9</v>
      </c>
      <c r="F3488" s="652" t="s">
        <v>1303</v>
      </c>
      <c r="H3488" s="10"/>
    </row>
    <row r="3489" spans="1:8" ht="15" x14ac:dyDescent="0.25">
      <c r="A3489" s="654">
        <v>48265960402</v>
      </c>
      <c r="B3489" s="655" t="s">
        <v>1444</v>
      </c>
      <c r="C3489" s="655">
        <v>44625</v>
      </c>
      <c r="D3489" s="655" t="s">
        <v>1310</v>
      </c>
      <c r="E3489" s="655">
        <v>11.2</v>
      </c>
      <c r="F3489" s="655" t="s">
        <v>1303</v>
      </c>
      <c r="H3489" s="10"/>
    </row>
    <row r="3490" spans="1:8" ht="15" x14ac:dyDescent="0.25">
      <c r="A3490" s="651">
        <v>48265960500</v>
      </c>
      <c r="B3490" s="652" t="s">
        <v>1444</v>
      </c>
      <c r="C3490" s="652">
        <v>45483</v>
      </c>
      <c r="D3490" s="652" t="s">
        <v>1310</v>
      </c>
      <c r="E3490" s="652">
        <v>12.4</v>
      </c>
      <c r="F3490" s="652" t="s">
        <v>1303</v>
      </c>
      <c r="H3490" s="10"/>
    </row>
    <row r="3491" spans="1:8" ht="15" x14ac:dyDescent="0.25">
      <c r="A3491" s="654">
        <v>48265960600</v>
      </c>
      <c r="B3491" s="655" t="s">
        <v>1444</v>
      </c>
      <c r="C3491" s="655">
        <v>41250</v>
      </c>
      <c r="D3491" s="655" t="s">
        <v>1310</v>
      </c>
      <c r="E3491" s="655">
        <v>24.1</v>
      </c>
      <c r="F3491" s="655" t="s">
        <v>1307</v>
      </c>
      <c r="H3491" s="10"/>
    </row>
    <row r="3492" spans="1:8" ht="15" x14ac:dyDescent="0.25">
      <c r="A3492" s="651">
        <v>48265960700</v>
      </c>
      <c r="B3492" s="652" t="s">
        <v>1444</v>
      </c>
      <c r="C3492" s="652">
        <v>70781</v>
      </c>
      <c r="D3492" s="652" t="s">
        <v>1302</v>
      </c>
      <c r="E3492" s="652">
        <v>9.5</v>
      </c>
      <c r="F3492" s="652" t="s">
        <v>1303</v>
      </c>
      <c r="H3492" s="10"/>
    </row>
    <row r="3493" spans="1:8" ht="15" x14ac:dyDescent="0.25">
      <c r="A3493" s="654">
        <v>48265960800</v>
      </c>
      <c r="B3493" s="655" t="s">
        <v>1444</v>
      </c>
      <c r="C3493" s="655">
        <v>58225</v>
      </c>
      <c r="D3493" s="655" t="s">
        <v>1302</v>
      </c>
      <c r="E3493" s="655">
        <v>16.7</v>
      </c>
      <c r="F3493" s="655" t="s">
        <v>1303</v>
      </c>
      <c r="H3493" s="10"/>
    </row>
    <row r="3494" spans="1:8" ht="15" x14ac:dyDescent="0.25">
      <c r="A3494" s="651">
        <v>48267950100</v>
      </c>
      <c r="B3494" s="652" t="s">
        <v>1445</v>
      </c>
      <c r="C3494" s="652">
        <v>53846</v>
      </c>
      <c r="D3494" s="652" t="s">
        <v>1310</v>
      </c>
      <c r="E3494" s="652">
        <v>12.3</v>
      </c>
      <c r="F3494" s="652" t="s">
        <v>1303</v>
      </c>
      <c r="H3494" s="10"/>
    </row>
    <row r="3495" spans="1:8" ht="15" x14ac:dyDescent="0.25">
      <c r="A3495" s="654">
        <v>48267950200</v>
      </c>
      <c r="B3495" s="655" t="s">
        <v>1445</v>
      </c>
      <c r="C3495" s="655">
        <v>32870</v>
      </c>
      <c r="D3495" s="655" t="s">
        <v>1309</v>
      </c>
      <c r="E3495" s="655">
        <v>32</v>
      </c>
      <c r="F3495" s="655" t="s">
        <v>1307</v>
      </c>
      <c r="H3495" s="10"/>
    </row>
    <row r="3496" spans="1:8" ht="15" x14ac:dyDescent="0.25">
      <c r="A3496" s="651">
        <v>48269950100</v>
      </c>
      <c r="B3496" s="652" t="s">
        <v>1446</v>
      </c>
      <c r="C3496" s="652">
        <v>65125</v>
      </c>
      <c r="D3496" s="652" t="s">
        <v>1306</v>
      </c>
      <c r="E3496" s="652">
        <v>8.8000000000000007</v>
      </c>
      <c r="F3496" s="652" t="s">
        <v>1303</v>
      </c>
      <c r="H3496" s="10"/>
    </row>
    <row r="3497" spans="1:8" ht="15" x14ac:dyDescent="0.25">
      <c r="A3497" s="654">
        <v>48271950100</v>
      </c>
      <c r="B3497" s="655" t="s">
        <v>1447</v>
      </c>
      <c r="C3497" s="655">
        <v>31468</v>
      </c>
      <c r="D3497" s="655" t="s">
        <v>1310</v>
      </c>
      <c r="E3497" s="655">
        <v>18.600000000000001</v>
      </c>
      <c r="F3497" s="655" t="s">
        <v>1303</v>
      </c>
      <c r="H3497" s="10"/>
    </row>
    <row r="3498" spans="1:8" ht="15" x14ac:dyDescent="0.25">
      <c r="A3498" s="651">
        <v>48273020100</v>
      </c>
      <c r="B3498" s="652" t="s">
        <v>1448</v>
      </c>
      <c r="C3498" s="652">
        <v>61174</v>
      </c>
      <c r="D3498" s="652" t="s">
        <v>1302</v>
      </c>
      <c r="E3498" s="652">
        <v>11.5</v>
      </c>
      <c r="F3498" s="652" t="s">
        <v>1303</v>
      </c>
      <c r="H3498" s="10"/>
    </row>
    <row r="3499" spans="1:8" ht="15" x14ac:dyDescent="0.25">
      <c r="A3499" s="654">
        <v>48273020200</v>
      </c>
      <c r="B3499" s="655" t="s">
        <v>1448</v>
      </c>
      <c r="C3499" s="655">
        <v>24743</v>
      </c>
      <c r="D3499" s="655" t="s">
        <v>1309</v>
      </c>
      <c r="E3499" s="655">
        <v>41.1</v>
      </c>
      <c r="F3499" s="655" t="s">
        <v>1307</v>
      </c>
      <c r="H3499" s="10"/>
    </row>
    <row r="3500" spans="1:8" ht="15" x14ac:dyDescent="0.25">
      <c r="A3500" s="651">
        <v>48273020300</v>
      </c>
      <c r="B3500" s="652" t="s">
        <v>1448</v>
      </c>
      <c r="C3500" s="652">
        <v>29898</v>
      </c>
      <c r="D3500" s="652" t="s">
        <v>1309</v>
      </c>
      <c r="E3500" s="652">
        <v>37.4</v>
      </c>
      <c r="F3500" s="652" t="s">
        <v>1307</v>
      </c>
      <c r="H3500" s="10"/>
    </row>
    <row r="3501" spans="1:8" ht="15" x14ac:dyDescent="0.25">
      <c r="A3501" s="654">
        <v>48273020400</v>
      </c>
      <c r="B3501" s="655" t="s">
        <v>1448</v>
      </c>
      <c r="C3501" s="655">
        <v>45459</v>
      </c>
      <c r="D3501" s="655" t="s">
        <v>1310</v>
      </c>
      <c r="E3501" s="655">
        <v>16</v>
      </c>
      <c r="F3501" s="655" t="s">
        <v>1303</v>
      </c>
      <c r="H3501" s="10"/>
    </row>
    <row r="3502" spans="1:8" ht="15" x14ac:dyDescent="0.25">
      <c r="A3502" s="651">
        <v>48273020500</v>
      </c>
      <c r="B3502" s="652" t="s">
        <v>1448</v>
      </c>
      <c r="C3502" s="652">
        <v>46688</v>
      </c>
      <c r="D3502" s="652" t="s">
        <v>1310</v>
      </c>
      <c r="E3502" s="652">
        <v>26.4</v>
      </c>
      <c r="F3502" s="652" t="s">
        <v>1307</v>
      </c>
      <c r="H3502" s="10"/>
    </row>
    <row r="3503" spans="1:8" ht="15" x14ac:dyDescent="0.25">
      <c r="A3503" s="654">
        <v>48273990000</v>
      </c>
      <c r="B3503" s="655" t="s">
        <v>1448</v>
      </c>
      <c r="C3503" s="655" t="s">
        <v>1314</v>
      </c>
      <c r="D3503" s="655" t="s">
        <v>1315</v>
      </c>
      <c r="E3503" s="655" t="s">
        <v>1314</v>
      </c>
      <c r="F3503" s="655" t="s">
        <v>1307</v>
      </c>
      <c r="H3503" s="10"/>
    </row>
    <row r="3504" spans="1:8" ht="15" x14ac:dyDescent="0.25">
      <c r="A3504" s="651">
        <v>48275950100</v>
      </c>
      <c r="B3504" s="652" t="s">
        <v>1449</v>
      </c>
      <c r="C3504" s="652">
        <v>46648</v>
      </c>
      <c r="D3504" s="652" t="s">
        <v>1302</v>
      </c>
      <c r="E3504" s="652">
        <v>10.3</v>
      </c>
      <c r="F3504" s="652" t="s">
        <v>1303</v>
      </c>
      <c r="H3504" s="10"/>
    </row>
    <row r="3505" spans="1:8" ht="15" x14ac:dyDescent="0.25">
      <c r="A3505" s="654">
        <v>48275950200</v>
      </c>
      <c r="B3505" s="655" t="s">
        <v>1449</v>
      </c>
      <c r="C3505" s="655">
        <v>43250</v>
      </c>
      <c r="D3505" s="655" t="s">
        <v>1310</v>
      </c>
      <c r="E3505" s="655">
        <v>18.8</v>
      </c>
      <c r="F3505" s="655" t="s">
        <v>1303</v>
      </c>
      <c r="H3505" s="10"/>
    </row>
    <row r="3506" spans="1:8" ht="15" x14ac:dyDescent="0.25">
      <c r="A3506" s="651">
        <v>48277000101</v>
      </c>
      <c r="B3506" s="652" t="s">
        <v>1450</v>
      </c>
      <c r="C3506" s="652">
        <v>63086</v>
      </c>
      <c r="D3506" s="652" t="s">
        <v>1306</v>
      </c>
      <c r="E3506" s="652">
        <v>9.6999999999999993</v>
      </c>
      <c r="F3506" s="652" t="s">
        <v>1303</v>
      </c>
      <c r="H3506" s="10"/>
    </row>
    <row r="3507" spans="1:8" ht="15" x14ac:dyDescent="0.25">
      <c r="A3507" s="654">
        <v>48277000102</v>
      </c>
      <c r="B3507" s="655" t="s">
        <v>1450</v>
      </c>
      <c r="C3507" s="655">
        <v>56707</v>
      </c>
      <c r="D3507" s="655" t="s">
        <v>1302</v>
      </c>
      <c r="E3507" s="655">
        <v>14.9</v>
      </c>
      <c r="F3507" s="655" t="s">
        <v>1303</v>
      </c>
      <c r="H3507" s="10"/>
    </row>
    <row r="3508" spans="1:8" ht="15" x14ac:dyDescent="0.25">
      <c r="A3508" s="651">
        <v>48277000200</v>
      </c>
      <c r="B3508" s="652" t="s">
        <v>1450</v>
      </c>
      <c r="C3508" s="652">
        <v>51607</v>
      </c>
      <c r="D3508" s="652" t="s">
        <v>1302</v>
      </c>
      <c r="E3508" s="652">
        <v>20.8</v>
      </c>
      <c r="F3508" s="652" t="s">
        <v>1307</v>
      </c>
      <c r="H3508" s="10"/>
    </row>
    <row r="3509" spans="1:8" ht="15" x14ac:dyDescent="0.25">
      <c r="A3509" s="654">
        <v>48277000300</v>
      </c>
      <c r="B3509" s="655" t="s">
        <v>1450</v>
      </c>
      <c r="C3509" s="655">
        <v>45779</v>
      </c>
      <c r="D3509" s="655" t="s">
        <v>1310</v>
      </c>
      <c r="E3509" s="655">
        <v>12.3</v>
      </c>
      <c r="F3509" s="655" t="s">
        <v>1303</v>
      </c>
      <c r="H3509" s="10"/>
    </row>
    <row r="3510" spans="1:8" ht="15" x14ac:dyDescent="0.25">
      <c r="A3510" s="651">
        <v>48277000401</v>
      </c>
      <c r="B3510" s="652" t="s">
        <v>1450</v>
      </c>
      <c r="C3510" s="652">
        <v>37093</v>
      </c>
      <c r="D3510" s="652" t="s">
        <v>1309</v>
      </c>
      <c r="E3510" s="652">
        <v>14.5</v>
      </c>
      <c r="F3510" s="652" t="s">
        <v>1303</v>
      </c>
      <c r="H3510" s="10"/>
    </row>
    <row r="3511" spans="1:8" ht="15" x14ac:dyDescent="0.25">
      <c r="A3511" s="654">
        <v>48277000402</v>
      </c>
      <c r="B3511" s="655" t="s">
        <v>1450</v>
      </c>
      <c r="C3511" s="655">
        <v>61207</v>
      </c>
      <c r="D3511" s="655" t="s">
        <v>1306</v>
      </c>
      <c r="E3511" s="655">
        <v>6.2</v>
      </c>
      <c r="F3511" s="655" t="s">
        <v>1303</v>
      </c>
      <c r="H3511" s="10"/>
    </row>
    <row r="3512" spans="1:8" ht="15" x14ac:dyDescent="0.25">
      <c r="A3512" s="651">
        <v>48277000500</v>
      </c>
      <c r="B3512" s="652" t="s">
        <v>1450</v>
      </c>
      <c r="C3512" s="652">
        <v>26176</v>
      </c>
      <c r="D3512" s="652" t="s">
        <v>1309</v>
      </c>
      <c r="E3512" s="652">
        <v>30.4</v>
      </c>
      <c r="F3512" s="652" t="s">
        <v>1307</v>
      </c>
      <c r="H3512" s="10"/>
    </row>
    <row r="3513" spans="1:8" ht="15" x14ac:dyDescent="0.25">
      <c r="A3513" s="654">
        <v>48277000600</v>
      </c>
      <c r="B3513" s="655" t="s">
        <v>1450</v>
      </c>
      <c r="C3513" s="655">
        <v>30283</v>
      </c>
      <c r="D3513" s="655" t="s">
        <v>1309</v>
      </c>
      <c r="E3513" s="655">
        <v>21.4</v>
      </c>
      <c r="F3513" s="655" t="s">
        <v>1307</v>
      </c>
      <c r="H3513" s="10"/>
    </row>
    <row r="3514" spans="1:8" ht="15" x14ac:dyDescent="0.25">
      <c r="A3514" s="651">
        <v>48277000700</v>
      </c>
      <c r="B3514" s="652" t="s">
        <v>1450</v>
      </c>
      <c r="C3514" s="652">
        <v>33526</v>
      </c>
      <c r="D3514" s="652" t="s">
        <v>1309</v>
      </c>
      <c r="E3514" s="652">
        <v>27.3</v>
      </c>
      <c r="F3514" s="652" t="s">
        <v>1307</v>
      </c>
      <c r="H3514" s="10"/>
    </row>
    <row r="3515" spans="1:8" ht="15" x14ac:dyDescent="0.25">
      <c r="A3515" s="654">
        <v>48277000800</v>
      </c>
      <c r="B3515" s="655" t="s">
        <v>1450</v>
      </c>
      <c r="C3515" s="655">
        <v>24391</v>
      </c>
      <c r="D3515" s="655" t="s">
        <v>1309</v>
      </c>
      <c r="E3515" s="655">
        <v>33.1</v>
      </c>
      <c r="F3515" s="655" t="s">
        <v>1307</v>
      </c>
      <c r="H3515" s="10"/>
    </row>
    <row r="3516" spans="1:8" ht="15" x14ac:dyDescent="0.25">
      <c r="A3516" s="651">
        <v>48277000900</v>
      </c>
      <c r="B3516" s="652" t="s">
        <v>1450</v>
      </c>
      <c r="C3516" s="652">
        <v>52917</v>
      </c>
      <c r="D3516" s="652" t="s">
        <v>1302</v>
      </c>
      <c r="E3516" s="652">
        <v>20.7</v>
      </c>
      <c r="F3516" s="652" t="s">
        <v>1307</v>
      </c>
      <c r="H3516" s="10"/>
    </row>
    <row r="3517" spans="1:8" ht="15" x14ac:dyDescent="0.25">
      <c r="A3517" s="654">
        <v>48277001000</v>
      </c>
      <c r="B3517" s="655" t="s">
        <v>1450</v>
      </c>
      <c r="C3517" s="655">
        <v>37615</v>
      </c>
      <c r="D3517" s="655" t="s">
        <v>1309</v>
      </c>
      <c r="E3517" s="655">
        <v>19.899999999999999</v>
      </c>
      <c r="F3517" s="655" t="s">
        <v>1303</v>
      </c>
      <c r="H3517" s="10"/>
    </row>
    <row r="3518" spans="1:8" ht="15" x14ac:dyDescent="0.25">
      <c r="A3518" s="651">
        <v>48279950100</v>
      </c>
      <c r="B3518" s="652" t="s">
        <v>1451</v>
      </c>
      <c r="C3518" s="652">
        <v>39857</v>
      </c>
      <c r="D3518" s="652" t="s">
        <v>1310</v>
      </c>
      <c r="E3518" s="652">
        <v>22</v>
      </c>
      <c r="F3518" s="652" t="s">
        <v>1307</v>
      </c>
      <c r="H3518" s="10"/>
    </row>
    <row r="3519" spans="1:8" ht="15" x14ac:dyDescent="0.25">
      <c r="A3519" s="654">
        <v>48279950200</v>
      </c>
      <c r="B3519" s="655" t="s">
        <v>1451</v>
      </c>
      <c r="C3519" s="655">
        <v>53508</v>
      </c>
      <c r="D3519" s="655" t="s">
        <v>1302</v>
      </c>
      <c r="E3519" s="655">
        <v>6.8</v>
      </c>
      <c r="F3519" s="655" t="s">
        <v>1303</v>
      </c>
      <c r="H3519" s="10"/>
    </row>
    <row r="3520" spans="1:8" ht="15" x14ac:dyDescent="0.25">
      <c r="A3520" s="651">
        <v>48279950300</v>
      </c>
      <c r="B3520" s="652" t="s">
        <v>1451</v>
      </c>
      <c r="C3520" s="652">
        <v>49242</v>
      </c>
      <c r="D3520" s="652" t="s">
        <v>1302</v>
      </c>
      <c r="E3520" s="652">
        <v>21.1</v>
      </c>
      <c r="F3520" s="652" t="s">
        <v>1307</v>
      </c>
      <c r="H3520" s="10"/>
    </row>
    <row r="3521" spans="1:8" ht="15" x14ac:dyDescent="0.25">
      <c r="A3521" s="654">
        <v>48279950500</v>
      </c>
      <c r="B3521" s="655" t="s">
        <v>1451</v>
      </c>
      <c r="C3521" s="655">
        <v>41667</v>
      </c>
      <c r="D3521" s="655" t="s">
        <v>1310</v>
      </c>
      <c r="E3521" s="655">
        <v>26.6</v>
      </c>
      <c r="F3521" s="655" t="s">
        <v>1307</v>
      </c>
      <c r="H3521" s="10"/>
    </row>
    <row r="3522" spans="1:8" ht="15" x14ac:dyDescent="0.25">
      <c r="A3522" s="651">
        <v>48279950600</v>
      </c>
      <c r="B3522" s="652" t="s">
        <v>1451</v>
      </c>
      <c r="C3522" s="652">
        <v>40558</v>
      </c>
      <c r="D3522" s="652" t="s">
        <v>1310</v>
      </c>
      <c r="E3522" s="652">
        <v>30.9</v>
      </c>
      <c r="F3522" s="652" t="s">
        <v>1307</v>
      </c>
      <c r="H3522" s="10"/>
    </row>
    <row r="3523" spans="1:8" ht="15" x14ac:dyDescent="0.25">
      <c r="A3523" s="654">
        <v>48281950100</v>
      </c>
      <c r="B3523" s="655" t="s">
        <v>1452</v>
      </c>
      <c r="C3523" s="655">
        <v>56620</v>
      </c>
      <c r="D3523" s="655" t="s">
        <v>1302</v>
      </c>
      <c r="E3523" s="655">
        <v>11.9</v>
      </c>
      <c r="F3523" s="655" t="s">
        <v>1303</v>
      </c>
      <c r="H3523" s="10"/>
    </row>
    <row r="3524" spans="1:8" ht="15" x14ac:dyDescent="0.25">
      <c r="A3524" s="651">
        <v>48281950301</v>
      </c>
      <c r="B3524" s="652" t="s">
        <v>1452</v>
      </c>
      <c r="C3524" s="652">
        <v>71132</v>
      </c>
      <c r="D3524" s="652" t="s">
        <v>1306</v>
      </c>
      <c r="E3524" s="652">
        <v>7.2</v>
      </c>
      <c r="F3524" s="652" t="s">
        <v>1303</v>
      </c>
      <c r="H3524" s="10"/>
    </row>
    <row r="3525" spans="1:8" ht="15" x14ac:dyDescent="0.25">
      <c r="A3525" s="654">
        <v>48281950302</v>
      </c>
      <c r="B3525" s="655" t="s">
        <v>1452</v>
      </c>
      <c r="C3525" s="655">
        <v>57222</v>
      </c>
      <c r="D3525" s="655" t="s">
        <v>1302</v>
      </c>
      <c r="E3525" s="655">
        <v>5.4</v>
      </c>
      <c r="F3525" s="655" t="s">
        <v>1303</v>
      </c>
      <c r="H3525" s="10"/>
    </row>
    <row r="3526" spans="1:8" ht="15" x14ac:dyDescent="0.25">
      <c r="A3526" s="651">
        <v>48281950400</v>
      </c>
      <c r="B3526" s="652" t="s">
        <v>1452</v>
      </c>
      <c r="C3526" s="652">
        <v>37143</v>
      </c>
      <c r="D3526" s="652" t="s">
        <v>1309</v>
      </c>
      <c r="E3526" s="652">
        <v>24.6</v>
      </c>
      <c r="F3526" s="652" t="s">
        <v>1307</v>
      </c>
      <c r="H3526" s="10"/>
    </row>
    <row r="3527" spans="1:8" ht="15" x14ac:dyDescent="0.25">
      <c r="A3527" s="654">
        <v>48281950500</v>
      </c>
      <c r="B3527" s="655" t="s">
        <v>1452</v>
      </c>
      <c r="C3527" s="655">
        <v>55586</v>
      </c>
      <c r="D3527" s="655" t="s">
        <v>1302</v>
      </c>
      <c r="E3527" s="655">
        <v>9</v>
      </c>
      <c r="F3527" s="655" t="s">
        <v>1303</v>
      </c>
      <c r="H3527" s="10"/>
    </row>
    <row r="3528" spans="1:8" ht="15" x14ac:dyDescent="0.25">
      <c r="A3528" s="651">
        <v>48283950300</v>
      </c>
      <c r="B3528" s="652" t="s">
        <v>1453</v>
      </c>
      <c r="C3528" s="652">
        <v>51792</v>
      </c>
      <c r="D3528" s="652" t="s">
        <v>1306</v>
      </c>
      <c r="E3528" s="652">
        <v>12.1</v>
      </c>
      <c r="F3528" s="652" t="s">
        <v>1303</v>
      </c>
      <c r="H3528" s="10"/>
    </row>
    <row r="3529" spans="1:8" ht="15" x14ac:dyDescent="0.25">
      <c r="A3529" s="654">
        <v>48285000100</v>
      </c>
      <c r="B3529" s="655" t="s">
        <v>1454</v>
      </c>
      <c r="C3529" s="655">
        <v>50574</v>
      </c>
      <c r="D3529" s="655" t="s">
        <v>1310</v>
      </c>
      <c r="E3529" s="655">
        <v>11</v>
      </c>
      <c r="F3529" s="655" t="s">
        <v>1303</v>
      </c>
      <c r="H3529" s="10"/>
    </row>
    <row r="3530" spans="1:8" ht="15" x14ac:dyDescent="0.25">
      <c r="A3530" s="651">
        <v>48285000200</v>
      </c>
      <c r="B3530" s="652" t="s">
        <v>1454</v>
      </c>
      <c r="C3530" s="652">
        <v>49607</v>
      </c>
      <c r="D3530" s="652" t="s">
        <v>1310</v>
      </c>
      <c r="E3530" s="652">
        <v>17.7</v>
      </c>
      <c r="F3530" s="652" t="s">
        <v>1303</v>
      </c>
      <c r="H3530" s="10"/>
    </row>
    <row r="3531" spans="1:8" ht="15" x14ac:dyDescent="0.25">
      <c r="A3531" s="654">
        <v>48285000300</v>
      </c>
      <c r="B3531" s="655" t="s">
        <v>1454</v>
      </c>
      <c r="C3531" s="655">
        <v>65726</v>
      </c>
      <c r="D3531" s="655" t="s">
        <v>1306</v>
      </c>
      <c r="E3531" s="655">
        <v>8.4</v>
      </c>
      <c r="F3531" s="655" t="s">
        <v>1303</v>
      </c>
      <c r="H3531" s="10"/>
    </row>
    <row r="3532" spans="1:8" ht="15" x14ac:dyDescent="0.25">
      <c r="A3532" s="651">
        <v>48285000400</v>
      </c>
      <c r="B3532" s="652" t="s">
        <v>1454</v>
      </c>
      <c r="C3532" s="652">
        <v>57772</v>
      </c>
      <c r="D3532" s="652" t="s">
        <v>1302</v>
      </c>
      <c r="E3532" s="652">
        <v>7.8</v>
      </c>
      <c r="F3532" s="652" t="s">
        <v>1303</v>
      </c>
      <c r="H3532" s="10"/>
    </row>
    <row r="3533" spans="1:8" ht="15" x14ac:dyDescent="0.25">
      <c r="A3533" s="654">
        <v>48285000500</v>
      </c>
      <c r="B3533" s="655" t="s">
        <v>1454</v>
      </c>
      <c r="C3533" s="655">
        <v>65729</v>
      </c>
      <c r="D3533" s="655" t="s">
        <v>1306</v>
      </c>
      <c r="E3533" s="655">
        <v>12.8</v>
      </c>
      <c r="F3533" s="655" t="s">
        <v>1303</v>
      </c>
      <c r="H3533" s="10"/>
    </row>
    <row r="3534" spans="1:8" ht="15" x14ac:dyDescent="0.25">
      <c r="A3534" s="651">
        <v>48285000600</v>
      </c>
      <c r="B3534" s="652" t="s">
        <v>1454</v>
      </c>
      <c r="C3534" s="652">
        <v>42660</v>
      </c>
      <c r="D3534" s="652" t="s">
        <v>1310</v>
      </c>
      <c r="E3534" s="652">
        <v>11.2</v>
      </c>
      <c r="F3534" s="652" t="s">
        <v>1303</v>
      </c>
      <c r="H3534" s="10"/>
    </row>
    <row r="3535" spans="1:8" ht="15" x14ac:dyDescent="0.25">
      <c r="A3535" s="654">
        <v>48287000100</v>
      </c>
      <c r="B3535" s="655" t="s">
        <v>1455</v>
      </c>
      <c r="C3535" s="655">
        <v>57096</v>
      </c>
      <c r="D3535" s="655" t="s">
        <v>1310</v>
      </c>
      <c r="E3535" s="655">
        <v>12.8</v>
      </c>
      <c r="F3535" s="655" t="s">
        <v>1303</v>
      </c>
      <c r="H3535" s="10"/>
    </row>
    <row r="3536" spans="1:8" ht="15" x14ac:dyDescent="0.25">
      <c r="A3536" s="651">
        <v>48287000200</v>
      </c>
      <c r="B3536" s="652" t="s">
        <v>1455</v>
      </c>
      <c r="C3536" s="652">
        <v>52731</v>
      </c>
      <c r="D3536" s="652" t="s">
        <v>1309</v>
      </c>
      <c r="E3536" s="652">
        <v>10.9</v>
      </c>
      <c r="F3536" s="652" t="s">
        <v>1303</v>
      </c>
      <c r="H3536" s="10"/>
    </row>
    <row r="3537" spans="1:8" ht="15" x14ac:dyDescent="0.25">
      <c r="A3537" s="654">
        <v>48287000300</v>
      </c>
      <c r="B3537" s="655" t="s">
        <v>1455</v>
      </c>
      <c r="C3537" s="655">
        <v>63304</v>
      </c>
      <c r="D3537" s="655" t="s">
        <v>1310</v>
      </c>
      <c r="E3537" s="655">
        <v>7.6</v>
      </c>
      <c r="F3537" s="655" t="s">
        <v>1303</v>
      </c>
      <c r="H3537" s="10"/>
    </row>
    <row r="3538" spans="1:8" ht="15" x14ac:dyDescent="0.25">
      <c r="A3538" s="651">
        <v>48287000400</v>
      </c>
      <c r="B3538" s="652" t="s">
        <v>1455</v>
      </c>
      <c r="C3538" s="652">
        <v>46652</v>
      </c>
      <c r="D3538" s="652" t="s">
        <v>1309</v>
      </c>
      <c r="E3538" s="652">
        <v>20.5</v>
      </c>
      <c r="F3538" s="652" t="s">
        <v>1307</v>
      </c>
      <c r="H3538" s="10"/>
    </row>
    <row r="3539" spans="1:8" ht="15" x14ac:dyDescent="0.25">
      <c r="A3539" s="654">
        <v>48289950100</v>
      </c>
      <c r="B3539" s="655" t="s">
        <v>1456</v>
      </c>
      <c r="C3539" s="655">
        <v>39123</v>
      </c>
      <c r="D3539" s="655" t="s">
        <v>1310</v>
      </c>
      <c r="E3539" s="655">
        <v>18.399999999999999</v>
      </c>
      <c r="F3539" s="655" t="s">
        <v>1303</v>
      </c>
      <c r="H3539" s="10"/>
    </row>
    <row r="3540" spans="1:8" ht="15" x14ac:dyDescent="0.25">
      <c r="A3540" s="651">
        <v>48289950200</v>
      </c>
      <c r="B3540" s="652" t="s">
        <v>1456</v>
      </c>
      <c r="C3540" s="652">
        <v>53269</v>
      </c>
      <c r="D3540" s="652" t="s">
        <v>1302</v>
      </c>
      <c r="E3540" s="652">
        <v>10.6</v>
      </c>
      <c r="F3540" s="652" t="s">
        <v>1303</v>
      </c>
      <c r="H3540" s="10"/>
    </row>
    <row r="3541" spans="1:8" ht="15" x14ac:dyDescent="0.25">
      <c r="A3541" s="654">
        <v>48289950300</v>
      </c>
      <c r="B3541" s="655" t="s">
        <v>1456</v>
      </c>
      <c r="C3541" s="655">
        <v>54282</v>
      </c>
      <c r="D3541" s="655" t="s">
        <v>1302</v>
      </c>
      <c r="E3541" s="655">
        <v>20.9</v>
      </c>
      <c r="F3541" s="655" t="s">
        <v>1307</v>
      </c>
      <c r="H3541" s="10"/>
    </row>
    <row r="3542" spans="1:8" ht="15" x14ac:dyDescent="0.25">
      <c r="A3542" s="651">
        <v>48291700100</v>
      </c>
      <c r="B3542" s="652" t="s">
        <v>1457</v>
      </c>
      <c r="C3542" s="652">
        <v>41411</v>
      </c>
      <c r="D3542" s="652" t="s">
        <v>1309</v>
      </c>
      <c r="E3542" s="652">
        <v>17.899999999999999</v>
      </c>
      <c r="F3542" s="652" t="s">
        <v>1303</v>
      </c>
      <c r="H3542" s="10"/>
    </row>
    <row r="3543" spans="1:8" ht="15" x14ac:dyDescent="0.25">
      <c r="A3543" s="654">
        <v>48291700200</v>
      </c>
      <c r="B3543" s="655" t="s">
        <v>1457</v>
      </c>
      <c r="C3543" s="655">
        <v>32252</v>
      </c>
      <c r="D3543" s="655" t="s">
        <v>1309</v>
      </c>
      <c r="E3543" s="655">
        <v>15.8</v>
      </c>
      <c r="F3543" s="655" t="s">
        <v>1303</v>
      </c>
      <c r="H3543" s="10"/>
    </row>
    <row r="3544" spans="1:8" ht="15" x14ac:dyDescent="0.25">
      <c r="A3544" s="651">
        <v>48291700300</v>
      </c>
      <c r="B3544" s="652" t="s">
        <v>1457</v>
      </c>
      <c r="C3544" s="652">
        <v>41872</v>
      </c>
      <c r="D3544" s="652" t="s">
        <v>1310</v>
      </c>
      <c r="E3544" s="652">
        <v>19</v>
      </c>
      <c r="F3544" s="652" t="s">
        <v>1303</v>
      </c>
      <c r="H3544" s="10"/>
    </row>
    <row r="3545" spans="1:8" ht="15" x14ac:dyDescent="0.25">
      <c r="A3545" s="654">
        <v>48291700400</v>
      </c>
      <c r="B3545" s="655" t="s">
        <v>1457</v>
      </c>
      <c r="C3545" s="655">
        <v>49723</v>
      </c>
      <c r="D3545" s="655" t="s">
        <v>1310</v>
      </c>
      <c r="E3545" s="655">
        <v>22.8</v>
      </c>
      <c r="F3545" s="655" t="s">
        <v>1307</v>
      </c>
      <c r="H3545" s="10"/>
    </row>
    <row r="3546" spans="1:8" ht="15" x14ac:dyDescent="0.25">
      <c r="A3546" s="651">
        <v>48291700500</v>
      </c>
      <c r="B3546" s="652" t="s">
        <v>1457</v>
      </c>
      <c r="C3546" s="652">
        <v>59292</v>
      </c>
      <c r="D3546" s="652" t="s">
        <v>1302</v>
      </c>
      <c r="E3546" s="652">
        <v>19.399999999999999</v>
      </c>
      <c r="F3546" s="652" t="s">
        <v>1303</v>
      </c>
      <c r="H3546" s="10"/>
    </row>
    <row r="3547" spans="1:8" ht="15" x14ac:dyDescent="0.25">
      <c r="A3547" s="654">
        <v>48291700600</v>
      </c>
      <c r="B3547" s="655" t="s">
        <v>1457</v>
      </c>
      <c r="C3547" s="655">
        <v>33361</v>
      </c>
      <c r="D3547" s="655" t="s">
        <v>1309</v>
      </c>
      <c r="E3547" s="655">
        <v>21.7</v>
      </c>
      <c r="F3547" s="655" t="s">
        <v>1307</v>
      </c>
      <c r="H3547" s="10"/>
    </row>
    <row r="3548" spans="1:8" ht="15" x14ac:dyDescent="0.25">
      <c r="A3548" s="651">
        <v>48291700700</v>
      </c>
      <c r="B3548" s="652" t="s">
        <v>1457</v>
      </c>
      <c r="C3548" s="652">
        <v>80000</v>
      </c>
      <c r="D3548" s="652" t="s">
        <v>1302</v>
      </c>
      <c r="E3548" s="652">
        <v>10.199999999999999</v>
      </c>
      <c r="F3548" s="652" t="s">
        <v>1303</v>
      </c>
      <c r="H3548" s="10"/>
    </row>
    <row r="3549" spans="1:8" ht="15" x14ac:dyDescent="0.25">
      <c r="A3549" s="654">
        <v>48291700800</v>
      </c>
      <c r="B3549" s="655" t="s">
        <v>1457</v>
      </c>
      <c r="C3549" s="655">
        <v>47182</v>
      </c>
      <c r="D3549" s="655" t="s">
        <v>1310</v>
      </c>
      <c r="E3549" s="655">
        <v>7.3</v>
      </c>
      <c r="F3549" s="655" t="s">
        <v>1303</v>
      </c>
      <c r="H3549" s="10"/>
    </row>
    <row r="3550" spans="1:8" ht="15" x14ac:dyDescent="0.25">
      <c r="A3550" s="651">
        <v>48291700900</v>
      </c>
      <c r="B3550" s="652" t="s">
        <v>1457</v>
      </c>
      <c r="C3550" s="652">
        <v>71250</v>
      </c>
      <c r="D3550" s="652" t="s">
        <v>1302</v>
      </c>
      <c r="E3550" s="652">
        <v>10.4</v>
      </c>
      <c r="F3550" s="652" t="s">
        <v>1303</v>
      </c>
      <c r="H3550" s="10"/>
    </row>
    <row r="3551" spans="1:8" ht="15" x14ac:dyDescent="0.25">
      <c r="A3551" s="654">
        <v>48291701000</v>
      </c>
      <c r="B3551" s="655" t="s">
        <v>1457</v>
      </c>
      <c r="C3551" s="655">
        <v>54082</v>
      </c>
      <c r="D3551" s="655" t="s">
        <v>1310</v>
      </c>
      <c r="E3551" s="655">
        <v>11.6</v>
      </c>
      <c r="F3551" s="655" t="s">
        <v>1303</v>
      </c>
      <c r="H3551" s="10"/>
    </row>
    <row r="3552" spans="1:8" ht="15" x14ac:dyDescent="0.25">
      <c r="A3552" s="651">
        <v>48291701100</v>
      </c>
      <c r="B3552" s="652" t="s">
        <v>1457</v>
      </c>
      <c r="C3552" s="652">
        <v>50634</v>
      </c>
      <c r="D3552" s="652" t="s">
        <v>1310</v>
      </c>
      <c r="E3552" s="652">
        <v>12.1</v>
      </c>
      <c r="F3552" s="652" t="s">
        <v>1303</v>
      </c>
      <c r="H3552" s="10"/>
    </row>
    <row r="3553" spans="1:8" ht="15" x14ac:dyDescent="0.25">
      <c r="A3553" s="654">
        <v>48291701200</v>
      </c>
      <c r="B3553" s="655" t="s">
        <v>1457</v>
      </c>
      <c r="C3553" s="655">
        <v>58015</v>
      </c>
      <c r="D3553" s="655" t="s">
        <v>1310</v>
      </c>
      <c r="E3553" s="655">
        <v>14.3</v>
      </c>
      <c r="F3553" s="655" t="s">
        <v>1303</v>
      </c>
      <c r="H3553" s="10"/>
    </row>
    <row r="3554" spans="1:8" ht="15" x14ac:dyDescent="0.25">
      <c r="A3554" s="651">
        <v>48291701300</v>
      </c>
      <c r="B3554" s="652" t="s">
        <v>1457</v>
      </c>
      <c r="C3554" s="652">
        <v>55865</v>
      </c>
      <c r="D3554" s="652" t="s">
        <v>1310</v>
      </c>
      <c r="E3554" s="652">
        <v>10.1</v>
      </c>
      <c r="F3554" s="652" t="s">
        <v>1303</v>
      </c>
      <c r="H3554" s="10"/>
    </row>
    <row r="3555" spans="1:8" ht="15" x14ac:dyDescent="0.25">
      <c r="A3555" s="654">
        <v>48291701400</v>
      </c>
      <c r="B3555" s="655" t="s">
        <v>1457</v>
      </c>
      <c r="C3555" s="655">
        <v>55049</v>
      </c>
      <c r="D3555" s="655" t="s">
        <v>1310</v>
      </c>
      <c r="E3555" s="655">
        <v>14.1</v>
      </c>
      <c r="F3555" s="655" t="s">
        <v>1303</v>
      </c>
      <c r="H3555" s="10"/>
    </row>
    <row r="3556" spans="1:8" ht="15" x14ac:dyDescent="0.25">
      <c r="A3556" s="651">
        <v>48293970100</v>
      </c>
      <c r="B3556" s="652" t="s">
        <v>1458</v>
      </c>
      <c r="C3556" s="652">
        <v>40000</v>
      </c>
      <c r="D3556" s="652" t="s">
        <v>1310</v>
      </c>
      <c r="E3556" s="652">
        <v>18.100000000000001</v>
      </c>
      <c r="F3556" s="652" t="s">
        <v>1303</v>
      </c>
      <c r="H3556" s="10"/>
    </row>
    <row r="3557" spans="1:8" ht="15" x14ac:dyDescent="0.25">
      <c r="A3557" s="654">
        <v>48293970200</v>
      </c>
      <c r="B3557" s="655" t="s">
        <v>1458</v>
      </c>
      <c r="C3557" s="655">
        <v>49680</v>
      </c>
      <c r="D3557" s="655" t="s">
        <v>1302</v>
      </c>
      <c r="E3557" s="655">
        <v>12</v>
      </c>
      <c r="F3557" s="655" t="s">
        <v>1303</v>
      </c>
      <c r="H3557" s="10"/>
    </row>
    <row r="3558" spans="1:8" ht="15" x14ac:dyDescent="0.25">
      <c r="A3558" s="651">
        <v>48293970300</v>
      </c>
      <c r="B3558" s="652" t="s">
        <v>1458</v>
      </c>
      <c r="C3558" s="652">
        <v>32369</v>
      </c>
      <c r="D3558" s="652" t="s">
        <v>1309</v>
      </c>
      <c r="E3558" s="652">
        <v>24</v>
      </c>
      <c r="F3558" s="652" t="s">
        <v>1307</v>
      </c>
      <c r="H3558" s="10"/>
    </row>
    <row r="3559" spans="1:8" ht="15" x14ac:dyDescent="0.25">
      <c r="A3559" s="654">
        <v>48293970400</v>
      </c>
      <c r="B3559" s="655" t="s">
        <v>1458</v>
      </c>
      <c r="C3559" s="655">
        <v>41667</v>
      </c>
      <c r="D3559" s="655" t="s">
        <v>1310</v>
      </c>
      <c r="E3559" s="655">
        <v>38.6</v>
      </c>
      <c r="F3559" s="655" t="s">
        <v>1307</v>
      </c>
      <c r="H3559" s="10"/>
    </row>
    <row r="3560" spans="1:8" ht="15" x14ac:dyDescent="0.25">
      <c r="A3560" s="651">
        <v>48293970500</v>
      </c>
      <c r="B3560" s="652" t="s">
        <v>1458</v>
      </c>
      <c r="C3560" s="652">
        <v>34144</v>
      </c>
      <c r="D3560" s="652" t="s">
        <v>1309</v>
      </c>
      <c r="E3560" s="652">
        <v>25.8</v>
      </c>
      <c r="F3560" s="652" t="s">
        <v>1307</v>
      </c>
      <c r="H3560" s="10"/>
    </row>
    <row r="3561" spans="1:8" ht="15" x14ac:dyDescent="0.25">
      <c r="A3561" s="654">
        <v>48293970600</v>
      </c>
      <c r="B3561" s="655" t="s">
        <v>1458</v>
      </c>
      <c r="C3561" s="655">
        <v>39890</v>
      </c>
      <c r="D3561" s="655" t="s">
        <v>1310</v>
      </c>
      <c r="E3561" s="655">
        <v>25.7</v>
      </c>
      <c r="F3561" s="655" t="s">
        <v>1307</v>
      </c>
      <c r="H3561" s="10"/>
    </row>
    <row r="3562" spans="1:8" ht="15" x14ac:dyDescent="0.25">
      <c r="A3562" s="651">
        <v>48293970700</v>
      </c>
      <c r="B3562" s="652" t="s">
        <v>1458</v>
      </c>
      <c r="C3562" s="652">
        <v>53438</v>
      </c>
      <c r="D3562" s="652" t="s">
        <v>1302</v>
      </c>
      <c r="E3562" s="652">
        <v>14.4</v>
      </c>
      <c r="F3562" s="652" t="s">
        <v>1303</v>
      </c>
      <c r="H3562" s="10"/>
    </row>
    <row r="3563" spans="1:8" ht="15" x14ac:dyDescent="0.25">
      <c r="A3563" s="654">
        <v>48293970800</v>
      </c>
      <c r="B3563" s="655" t="s">
        <v>1458</v>
      </c>
      <c r="C3563" s="655">
        <v>46444</v>
      </c>
      <c r="D3563" s="655" t="s">
        <v>1310</v>
      </c>
      <c r="E3563" s="655">
        <v>12.2</v>
      </c>
      <c r="F3563" s="655" t="s">
        <v>1303</v>
      </c>
      <c r="H3563" s="10"/>
    </row>
    <row r="3564" spans="1:8" ht="15" x14ac:dyDescent="0.25">
      <c r="A3564" s="651">
        <v>48295950200</v>
      </c>
      <c r="B3564" s="652" t="s">
        <v>1459</v>
      </c>
      <c r="C3564" s="652">
        <v>58523</v>
      </c>
      <c r="D3564" s="652" t="s">
        <v>1302</v>
      </c>
      <c r="E3564" s="652">
        <v>10.199999999999999</v>
      </c>
      <c r="F3564" s="652" t="s">
        <v>1303</v>
      </c>
      <c r="H3564" s="10"/>
    </row>
    <row r="3565" spans="1:8" ht="15" x14ac:dyDescent="0.25">
      <c r="A3565" s="654">
        <v>48295950300</v>
      </c>
      <c r="B3565" s="655" t="s">
        <v>1459</v>
      </c>
      <c r="C3565" s="655">
        <v>55179</v>
      </c>
      <c r="D3565" s="655" t="s">
        <v>1302</v>
      </c>
      <c r="E3565" s="655">
        <v>13.3</v>
      </c>
      <c r="F3565" s="655" t="s">
        <v>1303</v>
      </c>
      <c r="H3565" s="10"/>
    </row>
    <row r="3566" spans="1:8" ht="15" x14ac:dyDescent="0.25">
      <c r="A3566" s="651">
        <v>48297950100</v>
      </c>
      <c r="B3566" s="652" t="s">
        <v>1460</v>
      </c>
      <c r="C3566" s="652">
        <v>47885</v>
      </c>
      <c r="D3566" s="652" t="s">
        <v>1310</v>
      </c>
      <c r="E3566" s="652">
        <v>18.2</v>
      </c>
      <c r="F3566" s="652" t="s">
        <v>1303</v>
      </c>
      <c r="H3566" s="10"/>
    </row>
    <row r="3567" spans="1:8" ht="15" x14ac:dyDescent="0.25">
      <c r="A3567" s="654">
        <v>48297950200</v>
      </c>
      <c r="B3567" s="655" t="s">
        <v>1460</v>
      </c>
      <c r="C3567" s="655">
        <v>37917</v>
      </c>
      <c r="D3567" s="655" t="s">
        <v>1309</v>
      </c>
      <c r="E3567" s="655">
        <v>14.9</v>
      </c>
      <c r="F3567" s="655" t="s">
        <v>1303</v>
      </c>
      <c r="H3567" s="10"/>
    </row>
    <row r="3568" spans="1:8" ht="15" x14ac:dyDescent="0.25">
      <c r="A3568" s="651">
        <v>48297950300</v>
      </c>
      <c r="B3568" s="652" t="s">
        <v>1460</v>
      </c>
      <c r="C3568" s="652">
        <v>59190</v>
      </c>
      <c r="D3568" s="652" t="s">
        <v>1302</v>
      </c>
      <c r="E3568" s="652">
        <v>11.4</v>
      </c>
      <c r="F3568" s="652" t="s">
        <v>1303</v>
      </c>
      <c r="H3568" s="10"/>
    </row>
    <row r="3569" spans="1:8" ht="15" x14ac:dyDescent="0.25">
      <c r="A3569" s="654">
        <v>48297950400</v>
      </c>
      <c r="B3569" s="655" t="s">
        <v>1460</v>
      </c>
      <c r="C3569" s="655">
        <v>61821</v>
      </c>
      <c r="D3569" s="655" t="s">
        <v>1302</v>
      </c>
      <c r="E3569" s="655">
        <v>18.600000000000001</v>
      </c>
      <c r="F3569" s="655" t="s">
        <v>1303</v>
      </c>
      <c r="H3569" s="10"/>
    </row>
    <row r="3570" spans="1:8" ht="15" x14ac:dyDescent="0.25">
      <c r="A3570" s="651">
        <v>48299970100</v>
      </c>
      <c r="B3570" s="652" t="s">
        <v>1461</v>
      </c>
      <c r="C3570" s="652">
        <v>51429</v>
      </c>
      <c r="D3570" s="652" t="s">
        <v>1309</v>
      </c>
      <c r="E3570" s="652">
        <v>7.8</v>
      </c>
      <c r="F3570" s="652" t="s">
        <v>1303</v>
      </c>
      <c r="H3570" s="10"/>
    </row>
    <row r="3571" spans="1:8" ht="15" x14ac:dyDescent="0.25">
      <c r="A3571" s="654">
        <v>48299970200</v>
      </c>
      <c r="B3571" s="655" t="s">
        <v>1461</v>
      </c>
      <c r="C3571" s="655">
        <v>48650</v>
      </c>
      <c r="D3571" s="655" t="s">
        <v>1309</v>
      </c>
      <c r="E3571" s="655">
        <v>21.4</v>
      </c>
      <c r="F3571" s="655" t="s">
        <v>1307</v>
      </c>
      <c r="H3571" s="10"/>
    </row>
    <row r="3572" spans="1:8" ht="15" x14ac:dyDescent="0.25">
      <c r="A3572" s="651">
        <v>48299970300</v>
      </c>
      <c r="B3572" s="652" t="s">
        <v>1461</v>
      </c>
      <c r="C3572" s="652">
        <v>64565</v>
      </c>
      <c r="D3572" s="652" t="s">
        <v>1310</v>
      </c>
      <c r="E3572" s="652">
        <v>6.3</v>
      </c>
      <c r="F3572" s="652" t="s">
        <v>1303</v>
      </c>
      <c r="H3572" s="10"/>
    </row>
    <row r="3573" spans="1:8" ht="15" x14ac:dyDescent="0.25">
      <c r="A3573" s="654">
        <v>48299970400</v>
      </c>
      <c r="B3573" s="655" t="s">
        <v>1461</v>
      </c>
      <c r="C3573" s="655">
        <v>80190</v>
      </c>
      <c r="D3573" s="655" t="s">
        <v>1302</v>
      </c>
      <c r="E3573" s="655">
        <v>6.3</v>
      </c>
      <c r="F3573" s="655" t="s">
        <v>1303</v>
      </c>
      <c r="H3573" s="10"/>
    </row>
    <row r="3574" spans="1:8" ht="15" x14ac:dyDescent="0.25">
      <c r="A3574" s="651">
        <v>48299970500</v>
      </c>
      <c r="B3574" s="652" t="s">
        <v>1461</v>
      </c>
      <c r="C3574" s="652">
        <v>41935</v>
      </c>
      <c r="D3574" s="652" t="s">
        <v>1309</v>
      </c>
      <c r="E3574" s="652">
        <v>12.7</v>
      </c>
      <c r="F3574" s="652" t="s">
        <v>1303</v>
      </c>
      <c r="H3574" s="10"/>
    </row>
    <row r="3575" spans="1:8" ht="15" x14ac:dyDescent="0.25">
      <c r="A3575" s="654">
        <v>48299970600</v>
      </c>
      <c r="B3575" s="655" t="s">
        <v>1461</v>
      </c>
      <c r="C3575" s="655">
        <v>48056</v>
      </c>
      <c r="D3575" s="655" t="s">
        <v>1309</v>
      </c>
      <c r="E3575" s="655">
        <v>10.6</v>
      </c>
      <c r="F3575" s="655" t="s">
        <v>1303</v>
      </c>
      <c r="H3575" s="10"/>
    </row>
    <row r="3576" spans="1:8" ht="15" x14ac:dyDescent="0.25">
      <c r="A3576" s="651">
        <v>48301950100</v>
      </c>
      <c r="B3576" s="652" t="s">
        <v>1462</v>
      </c>
      <c r="C3576" s="652">
        <v>81875</v>
      </c>
      <c r="D3576" s="652" t="s">
        <v>1306</v>
      </c>
      <c r="E3576" s="652">
        <v>18.600000000000001</v>
      </c>
      <c r="F3576" s="652" t="s">
        <v>1303</v>
      </c>
      <c r="H3576" s="10"/>
    </row>
    <row r="3577" spans="1:8" ht="15" x14ac:dyDescent="0.25">
      <c r="A3577" s="654">
        <v>48303000100</v>
      </c>
      <c r="B3577" s="655" t="s">
        <v>1463</v>
      </c>
      <c r="C3577" s="655">
        <v>45538</v>
      </c>
      <c r="D3577" s="655" t="s">
        <v>1310</v>
      </c>
      <c r="E3577" s="655">
        <v>13.4</v>
      </c>
      <c r="F3577" s="655" t="s">
        <v>1303</v>
      </c>
      <c r="H3577" s="10"/>
    </row>
    <row r="3578" spans="1:8" ht="15" x14ac:dyDescent="0.25">
      <c r="A3578" s="651">
        <v>48303000201</v>
      </c>
      <c r="B3578" s="652" t="s">
        <v>1463</v>
      </c>
      <c r="C3578" s="652">
        <v>63587</v>
      </c>
      <c r="D3578" s="652" t="s">
        <v>1306</v>
      </c>
      <c r="E3578" s="652">
        <v>24</v>
      </c>
      <c r="F3578" s="652" t="s">
        <v>1307</v>
      </c>
      <c r="H3578" s="10"/>
    </row>
    <row r="3579" spans="1:8" ht="15" x14ac:dyDescent="0.25">
      <c r="A3579" s="654">
        <v>48303000202</v>
      </c>
      <c r="B3579" s="655" t="s">
        <v>1463</v>
      </c>
      <c r="C3579" s="655">
        <v>25870</v>
      </c>
      <c r="D3579" s="655" t="s">
        <v>1309</v>
      </c>
      <c r="E3579" s="655">
        <v>32.299999999999997</v>
      </c>
      <c r="F3579" s="655" t="s">
        <v>1307</v>
      </c>
      <c r="H3579" s="10"/>
    </row>
    <row r="3580" spans="1:8" ht="15" x14ac:dyDescent="0.25">
      <c r="A3580" s="651">
        <v>48303000301</v>
      </c>
      <c r="B3580" s="652" t="s">
        <v>1463</v>
      </c>
      <c r="C3580" s="652">
        <v>26121</v>
      </c>
      <c r="D3580" s="652" t="s">
        <v>1309</v>
      </c>
      <c r="E3580" s="652">
        <v>45.5</v>
      </c>
      <c r="F3580" s="652" t="s">
        <v>1307</v>
      </c>
      <c r="H3580" s="10"/>
    </row>
    <row r="3581" spans="1:8" ht="15" x14ac:dyDescent="0.25">
      <c r="A3581" s="654">
        <v>48303000302</v>
      </c>
      <c r="B3581" s="655" t="s">
        <v>1463</v>
      </c>
      <c r="C3581" s="655">
        <v>27556</v>
      </c>
      <c r="D3581" s="655" t="s">
        <v>1309</v>
      </c>
      <c r="E3581" s="655">
        <v>33.200000000000003</v>
      </c>
      <c r="F3581" s="655" t="s">
        <v>1307</v>
      </c>
      <c r="H3581" s="10"/>
    </row>
    <row r="3582" spans="1:8" ht="15" x14ac:dyDescent="0.25">
      <c r="A3582" s="651">
        <v>48303000402</v>
      </c>
      <c r="B3582" s="652" t="s">
        <v>1463</v>
      </c>
      <c r="C3582" s="652">
        <v>43131</v>
      </c>
      <c r="D3582" s="652" t="s">
        <v>1310</v>
      </c>
      <c r="E3582" s="652">
        <v>21.2</v>
      </c>
      <c r="F3582" s="652" t="s">
        <v>1307</v>
      </c>
      <c r="H3582" s="10"/>
    </row>
    <row r="3583" spans="1:8" ht="15" x14ac:dyDescent="0.25">
      <c r="A3583" s="654">
        <v>48303000403</v>
      </c>
      <c r="B3583" s="655" t="s">
        <v>1463</v>
      </c>
      <c r="C3583" s="655">
        <v>68988</v>
      </c>
      <c r="D3583" s="655" t="s">
        <v>1306</v>
      </c>
      <c r="E3583" s="655">
        <v>11.2</v>
      </c>
      <c r="F3583" s="655" t="s">
        <v>1303</v>
      </c>
      <c r="H3583" s="10"/>
    </row>
    <row r="3584" spans="1:8" ht="15" x14ac:dyDescent="0.25">
      <c r="A3584" s="651">
        <v>48303000404</v>
      </c>
      <c r="B3584" s="652" t="s">
        <v>1463</v>
      </c>
      <c r="C3584" s="652">
        <v>69349</v>
      </c>
      <c r="D3584" s="652" t="s">
        <v>1306</v>
      </c>
      <c r="E3584" s="652">
        <v>18.399999999999999</v>
      </c>
      <c r="F3584" s="652" t="s">
        <v>1303</v>
      </c>
      <c r="H3584" s="10"/>
    </row>
    <row r="3585" spans="1:8" ht="15" x14ac:dyDescent="0.25">
      <c r="A3585" s="654">
        <v>48303000405</v>
      </c>
      <c r="B3585" s="655" t="s">
        <v>1463</v>
      </c>
      <c r="C3585" s="655">
        <v>49050</v>
      </c>
      <c r="D3585" s="655" t="s">
        <v>1310</v>
      </c>
      <c r="E3585" s="655">
        <v>26.2</v>
      </c>
      <c r="F3585" s="655" t="s">
        <v>1307</v>
      </c>
      <c r="H3585" s="10"/>
    </row>
    <row r="3586" spans="1:8" ht="15" x14ac:dyDescent="0.25">
      <c r="A3586" s="651">
        <v>48303000500</v>
      </c>
      <c r="B3586" s="652" t="s">
        <v>1463</v>
      </c>
      <c r="C3586" s="652">
        <v>29181</v>
      </c>
      <c r="D3586" s="652" t="s">
        <v>1309</v>
      </c>
      <c r="E3586" s="652">
        <v>34.700000000000003</v>
      </c>
      <c r="F3586" s="652" t="s">
        <v>1307</v>
      </c>
      <c r="H3586" s="10"/>
    </row>
    <row r="3587" spans="1:8" ht="15" x14ac:dyDescent="0.25">
      <c r="A3587" s="654">
        <v>48303000603</v>
      </c>
      <c r="B3587" s="655" t="s">
        <v>1463</v>
      </c>
      <c r="C3587" s="655">
        <v>8204</v>
      </c>
      <c r="D3587" s="655" t="s">
        <v>1309</v>
      </c>
      <c r="E3587" s="655">
        <v>74.599999999999994</v>
      </c>
      <c r="F3587" s="655" t="s">
        <v>1307</v>
      </c>
      <c r="H3587" s="10"/>
    </row>
    <row r="3588" spans="1:8" ht="15" x14ac:dyDescent="0.25">
      <c r="A3588" s="651">
        <v>48303000605</v>
      </c>
      <c r="B3588" s="652" t="s">
        <v>1463</v>
      </c>
      <c r="C3588" s="652">
        <v>16600</v>
      </c>
      <c r="D3588" s="652" t="s">
        <v>1309</v>
      </c>
      <c r="E3588" s="652">
        <v>76.7</v>
      </c>
      <c r="F3588" s="652" t="s">
        <v>1307</v>
      </c>
      <c r="H3588" s="10"/>
    </row>
    <row r="3589" spans="1:8" ht="15" x14ac:dyDescent="0.25">
      <c r="A3589" s="654">
        <v>48303000607</v>
      </c>
      <c r="B3589" s="655" t="s">
        <v>1463</v>
      </c>
      <c r="C3589" s="655">
        <v>24809</v>
      </c>
      <c r="D3589" s="655" t="s">
        <v>1309</v>
      </c>
      <c r="E3589" s="655">
        <v>41.9</v>
      </c>
      <c r="F3589" s="655" t="s">
        <v>1307</v>
      </c>
      <c r="H3589" s="10"/>
    </row>
    <row r="3590" spans="1:8" ht="15" x14ac:dyDescent="0.25">
      <c r="A3590" s="651">
        <v>48303000700</v>
      </c>
      <c r="B3590" s="652" t="s">
        <v>1463</v>
      </c>
      <c r="C3590" s="652">
        <v>55357</v>
      </c>
      <c r="D3590" s="652" t="s">
        <v>1302</v>
      </c>
      <c r="E3590" s="652">
        <v>17.100000000000001</v>
      </c>
      <c r="F3590" s="652" t="s">
        <v>1303</v>
      </c>
      <c r="H3590" s="10"/>
    </row>
    <row r="3591" spans="1:8" ht="15" x14ac:dyDescent="0.25">
      <c r="A3591" s="654">
        <v>48303000900</v>
      </c>
      <c r="B3591" s="655" t="s">
        <v>1463</v>
      </c>
      <c r="C3591" s="655">
        <v>28033</v>
      </c>
      <c r="D3591" s="655" t="s">
        <v>1309</v>
      </c>
      <c r="E3591" s="655">
        <v>37.5</v>
      </c>
      <c r="F3591" s="655" t="s">
        <v>1307</v>
      </c>
      <c r="H3591" s="10"/>
    </row>
    <row r="3592" spans="1:8" ht="15" x14ac:dyDescent="0.25">
      <c r="A3592" s="651">
        <v>48303001000</v>
      </c>
      <c r="B3592" s="652" t="s">
        <v>1463</v>
      </c>
      <c r="C3592" s="652">
        <v>29875</v>
      </c>
      <c r="D3592" s="652" t="s">
        <v>1309</v>
      </c>
      <c r="E3592" s="652">
        <v>25.1</v>
      </c>
      <c r="F3592" s="652" t="s">
        <v>1307</v>
      </c>
      <c r="H3592" s="10"/>
    </row>
    <row r="3593" spans="1:8" ht="15" x14ac:dyDescent="0.25">
      <c r="A3593" s="654">
        <v>48303001200</v>
      </c>
      <c r="B3593" s="655" t="s">
        <v>1463</v>
      </c>
      <c r="C3593" s="655">
        <v>19737</v>
      </c>
      <c r="D3593" s="655" t="s">
        <v>1309</v>
      </c>
      <c r="E3593" s="655">
        <v>35.6</v>
      </c>
      <c r="F3593" s="655" t="s">
        <v>1307</v>
      </c>
      <c r="H3593" s="10"/>
    </row>
    <row r="3594" spans="1:8" ht="15" x14ac:dyDescent="0.25">
      <c r="A3594" s="651">
        <v>48303001300</v>
      </c>
      <c r="B3594" s="652" t="s">
        <v>1463</v>
      </c>
      <c r="C3594" s="652">
        <v>30713</v>
      </c>
      <c r="D3594" s="652" t="s">
        <v>1309</v>
      </c>
      <c r="E3594" s="652">
        <v>31.5</v>
      </c>
      <c r="F3594" s="652" t="s">
        <v>1307</v>
      </c>
      <c r="H3594" s="10"/>
    </row>
    <row r="3595" spans="1:8" ht="15" x14ac:dyDescent="0.25">
      <c r="A3595" s="654">
        <v>48303001400</v>
      </c>
      <c r="B3595" s="655" t="s">
        <v>1463</v>
      </c>
      <c r="C3595" s="655">
        <v>38861</v>
      </c>
      <c r="D3595" s="655" t="s">
        <v>1309</v>
      </c>
      <c r="E3595" s="655">
        <v>23.1</v>
      </c>
      <c r="F3595" s="655" t="s">
        <v>1307</v>
      </c>
      <c r="H3595" s="10"/>
    </row>
    <row r="3596" spans="1:8" ht="15" x14ac:dyDescent="0.25">
      <c r="A3596" s="651">
        <v>48303001501</v>
      </c>
      <c r="B3596" s="652" t="s">
        <v>1463</v>
      </c>
      <c r="C3596" s="652">
        <v>52336</v>
      </c>
      <c r="D3596" s="652" t="s">
        <v>1302</v>
      </c>
      <c r="E3596" s="652">
        <v>32.9</v>
      </c>
      <c r="F3596" s="652" t="s">
        <v>1307</v>
      </c>
      <c r="H3596" s="10"/>
    </row>
    <row r="3597" spans="1:8" ht="15" x14ac:dyDescent="0.25">
      <c r="A3597" s="654">
        <v>48303001502</v>
      </c>
      <c r="B3597" s="655" t="s">
        <v>1463</v>
      </c>
      <c r="C3597" s="655">
        <v>27054</v>
      </c>
      <c r="D3597" s="655" t="s">
        <v>1309</v>
      </c>
      <c r="E3597" s="655">
        <v>49.5</v>
      </c>
      <c r="F3597" s="655" t="s">
        <v>1307</v>
      </c>
      <c r="H3597" s="10"/>
    </row>
    <row r="3598" spans="1:8" ht="15" x14ac:dyDescent="0.25">
      <c r="A3598" s="651">
        <v>48303001601</v>
      </c>
      <c r="B3598" s="652" t="s">
        <v>1463</v>
      </c>
      <c r="C3598" s="652">
        <v>42096</v>
      </c>
      <c r="D3598" s="652" t="s">
        <v>1310</v>
      </c>
      <c r="E3598" s="652">
        <v>34.6</v>
      </c>
      <c r="F3598" s="652" t="s">
        <v>1307</v>
      </c>
      <c r="H3598" s="10"/>
    </row>
    <row r="3599" spans="1:8" ht="15" x14ac:dyDescent="0.25">
      <c r="A3599" s="654">
        <v>48303001602</v>
      </c>
      <c r="B3599" s="655" t="s">
        <v>1463</v>
      </c>
      <c r="C3599" s="655">
        <v>41020</v>
      </c>
      <c r="D3599" s="655" t="s">
        <v>1310</v>
      </c>
      <c r="E3599" s="655">
        <v>26.1</v>
      </c>
      <c r="F3599" s="655" t="s">
        <v>1307</v>
      </c>
      <c r="H3599" s="10"/>
    </row>
    <row r="3600" spans="1:8" ht="15" x14ac:dyDescent="0.25">
      <c r="A3600" s="651">
        <v>48303001702</v>
      </c>
      <c r="B3600" s="652" t="s">
        <v>1463</v>
      </c>
      <c r="C3600" s="652">
        <v>32225</v>
      </c>
      <c r="D3600" s="652" t="s">
        <v>1309</v>
      </c>
      <c r="E3600" s="652">
        <v>23.2</v>
      </c>
      <c r="F3600" s="652" t="s">
        <v>1307</v>
      </c>
      <c r="H3600" s="10"/>
    </row>
    <row r="3601" spans="1:8" ht="15" x14ac:dyDescent="0.25">
      <c r="A3601" s="654">
        <v>48303001705</v>
      </c>
      <c r="B3601" s="655" t="s">
        <v>1463</v>
      </c>
      <c r="C3601" s="655">
        <v>56083</v>
      </c>
      <c r="D3601" s="655" t="s">
        <v>1302</v>
      </c>
      <c r="E3601" s="655">
        <v>14</v>
      </c>
      <c r="F3601" s="655" t="s">
        <v>1303</v>
      </c>
      <c r="H3601" s="10"/>
    </row>
    <row r="3602" spans="1:8" ht="15" x14ac:dyDescent="0.25">
      <c r="A3602" s="651">
        <v>48303001706</v>
      </c>
      <c r="B3602" s="652" t="s">
        <v>1463</v>
      </c>
      <c r="C3602" s="652">
        <v>47772</v>
      </c>
      <c r="D3602" s="652" t="s">
        <v>1310</v>
      </c>
      <c r="E3602" s="652">
        <v>14.8</v>
      </c>
      <c r="F3602" s="652" t="s">
        <v>1303</v>
      </c>
      <c r="H3602" s="10"/>
    </row>
    <row r="3603" spans="1:8" ht="15" x14ac:dyDescent="0.25">
      <c r="A3603" s="654">
        <v>48303001707</v>
      </c>
      <c r="B3603" s="655" t="s">
        <v>1463</v>
      </c>
      <c r="C3603" s="655">
        <v>61141</v>
      </c>
      <c r="D3603" s="655" t="s">
        <v>1306</v>
      </c>
      <c r="E3603" s="655">
        <v>10.8</v>
      </c>
      <c r="F3603" s="655" t="s">
        <v>1303</v>
      </c>
      <c r="H3603" s="10"/>
    </row>
    <row r="3604" spans="1:8" ht="15" x14ac:dyDescent="0.25">
      <c r="A3604" s="651">
        <v>48303001708</v>
      </c>
      <c r="B3604" s="652" t="s">
        <v>1463</v>
      </c>
      <c r="C3604" s="652">
        <v>37115</v>
      </c>
      <c r="D3604" s="652" t="s">
        <v>1309</v>
      </c>
      <c r="E3604" s="652">
        <v>19</v>
      </c>
      <c r="F3604" s="652" t="s">
        <v>1303</v>
      </c>
      <c r="H3604" s="10"/>
    </row>
    <row r="3605" spans="1:8" ht="15" x14ac:dyDescent="0.25">
      <c r="A3605" s="654">
        <v>48303001709</v>
      </c>
      <c r="B3605" s="655" t="s">
        <v>1463</v>
      </c>
      <c r="C3605" s="655">
        <v>34605</v>
      </c>
      <c r="D3605" s="655" t="s">
        <v>1309</v>
      </c>
      <c r="E3605" s="655">
        <v>25.8</v>
      </c>
      <c r="F3605" s="655" t="s">
        <v>1307</v>
      </c>
      <c r="H3605" s="10"/>
    </row>
    <row r="3606" spans="1:8" ht="15" x14ac:dyDescent="0.25">
      <c r="A3606" s="651">
        <v>48303001801</v>
      </c>
      <c r="B3606" s="652" t="s">
        <v>1463</v>
      </c>
      <c r="C3606" s="652">
        <v>45425</v>
      </c>
      <c r="D3606" s="652" t="s">
        <v>1310</v>
      </c>
      <c r="E3606" s="652">
        <v>22</v>
      </c>
      <c r="F3606" s="652" t="s">
        <v>1307</v>
      </c>
      <c r="H3606" s="10"/>
    </row>
    <row r="3607" spans="1:8" ht="15" x14ac:dyDescent="0.25">
      <c r="A3607" s="654">
        <v>48303001803</v>
      </c>
      <c r="B3607" s="655" t="s">
        <v>1463</v>
      </c>
      <c r="C3607" s="655">
        <v>51500</v>
      </c>
      <c r="D3607" s="655" t="s">
        <v>1302</v>
      </c>
      <c r="E3607" s="655">
        <v>9.1999999999999993</v>
      </c>
      <c r="F3607" s="655" t="s">
        <v>1303</v>
      </c>
      <c r="H3607" s="10"/>
    </row>
    <row r="3608" spans="1:8" ht="15" x14ac:dyDescent="0.25">
      <c r="A3608" s="651">
        <v>48303001804</v>
      </c>
      <c r="B3608" s="652" t="s">
        <v>1463</v>
      </c>
      <c r="C3608" s="652">
        <v>58421</v>
      </c>
      <c r="D3608" s="652" t="s">
        <v>1302</v>
      </c>
      <c r="E3608" s="652">
        <v>10.3</v>
      </c>
      <c r="F3608" s="652" t="s">
        <v>1303</v>
      </c>
      <c r="H3608" s="10"/>
    </row>
    <row r="3609" spans="1:8" ht="15" x14ac:dyDescent="0.25">
      <c r="A3609" s="654">
        <v>48303001901</v>
      </c>
      <c r="B3609" s="655" t="s">
        <v>1463</v>
      </c>
      <c r="C3609" s="655">
        <v>49286</v>
      </c>
      <c r="D3609" s="655" t="s">
        <v>1302</v>
      </c>
      <c r="E3609" s="655">
        <v>19.7</v>
      </c>
      <c r="F3609" s="655" t="s">
        <v>1303</v>
      </c>
      <c r="H3609" s="10"/>
    </row>
    <row r="3610" spans="1:8" ht="15" x14ac:dyDescent="0.25">
      <c r="A3610" s="651">
        <v>48303001903</v>
      </c>
      <c r="B3610" s="652" t="s">
        <v>1463</v>
      </c>
      <c r="C3610" s="652">
        <v>85099</v>
      </c>
      <c r="D3610" s="652" t="s">
        <v>1306</v>
      </c>
      <c r="E3610" s="652">
        <v>8.3000000000000007</v>
      </c>
      <c r="F3610" s="652" t="s">
        <v>1303</v>
      </c>
      <c r="H3610" s="10"/>
    </row>
    <row r="3611" spans="1:8" ht="15" x14ac:dyDescent="0.25">
      <c r="A3611" s="654">
        <v>48303001904</v>
      </c>
      <c r="B3611" s="655" t="s">
        <v>1463</v>
      </c>
      <c r="C3611" s="655">
        <v>89063</v>
      </c>
      <c r="D3611" s="655" t="s">
        <v>1306</v>
      </c>
      <c r="E3611" s="655">
        <v>4.3</v>
      </c>
      <c r="F3611" s="655" t="s">
        <v>1303</v>
      </c>
      <c r="H3611" s="10"/>
    </row>
    <row r="3612" spans="1:8" ht="15" x14ac:dyDescent="0.25">
      <c r="A3612" s="651">
        <v>48303002001</v>
      </c>
      <c r="B3612" s="652" t="s">
        <v>1463</v>
      </c>
      <c r="C3612" s="652">
        <v>42738</v>
      </c>
      <c r="D3612" s="652" t="s">
        <v>1310</v>
      </c>
      <c r="E3612" s="652">
        <v>33</v>
      </c>
      <c r="F3612" s="652" t="s">
        <v>1307</v>
      </c>
      <c r="H3612" s="10"/>
    </row>
    <row r="3613" spans="1:8" ht="15" x14ac:dyDescent="0.25">
      <c r="A3613" s="654">
        <v>48303002002</v>
      </c>
      <c r="B3613" s="655" t="s">
        <v>1463</v>
      </c>
      <c r="C3613" s="655">
        <v>30997</v>
      </c>
      <c r="D3613" s="655" t="s">
        <v>1309</v>
      </c>
      <c r="E3613" s="655">
        <v>33</v>
      </c>
      <c r="F3613" s="655" t="s">
        <v>1307</v>
      </c>
      <c r="H3613" s="10"/>
    </row>
    <row r="3614" spans="1:8" ht="15" x14ac:dyDescent="0.25">
      <c r="A3614" s="651">
        <v>48303002101</v>
      </c>
      <c r="B3614" s="652" t="s">
        <v>1463</v>
      </c>
      <c r="C3614" s="652">
        <v>50316</v>
      </c>
      <c r="D3614" s="652" t="s">
        <v>1302</v>
      </c>
      <c r="E3614" s="652">
        <v>9.9</v>
      </c>
      <c r="F3614" s="652" t="s">
        <v>1303</v>
      </c>
      <c r="H3614" s="10"/>
    </row>
    <row r="3615" spans="1:8" ht="15" x14ac:dyDescent="0.25">
      <c r="A3615" s="654">
        <v>48303002102</v>
      </c>
      <c r="B3615" s="655" t="s">
        <v>1463</v>
      </c>
      <c r="C3615" s="655">
        <v>53404</v>
      </c>
      <c r="D3615" s="655" t="s">
        <v>1302</v>
      </c>
      <c r="E3615" s="655">
        <v>5.8</v>
      </c>
      <c r="F3615" s="655" t="s">
        <v>1303</v>
      </c>
      <c r="H3615" s="10"/>
    </row>
    <row r="3616" spans="1:8" ht="15" x14ac:dyDescent="0.25">
      <c r="A3616" s="651">
        <v>48303002202</v>
      </c>
      <c r="B3616" s="652" t="s">
        <v>1463</v>
      </c>
      <c r="C3616" s="652">
        <v>52031</v>
      </c>
      <c r="D3616" s="652" t="s">
        <v>1302</v>
      </c>
      <c r="E3616" s="652">
        <v>11.3</v>
      </c>
      <c r="F3616" s="652" t="s">
        <v>1303</v>
      </c>
      <c r="H3616" s="10"/>
    </row>
    <row r="3617" spans="1:8" ht="15" x14ac:dyDescent="0.25">
      <c r="A3617" s="654">
        <v>48303002203</v>
      </c>
      <c r="B3617" s="655" t="s">
        <v>1463</v>
      </c>
      <c r="C3617" s="655">
        <v>48600</v>
      </c>
      <c r="D3617" s="655" t="s">
        <v>1310</v>
      </c>
      <c r="E3617" s="655">
        <v>24.7</v>
      </c>
      <c r="F3617" s="655" t="s">
        <v>1307</v>
      </c>
      <c r="H3617" s="10"/>
    </row>
    <row r="3618" spans="1:8" ht="15" x14ac:dyDescent="0.25">
      <c r="A3618" s="651">
        <v>48303002204</v>
      </c>
      <c r="B3618" s="652" t="s">
        <v>1463</v>
      </c>
      <c r="C3618" s="652">
        <v>32348</v>
      </c>
      <c r="D3618" s="652" t="s">
        <v>1309</v>
      </c>
      <c r="E3618" s="652">
        <v>38.4</v>
      </c>
      <c r="F3618" s="652" t="s">
        <v>1307</v>
      </c>
      <c r="H3618" s="10"/>
    </row>
    <row r="3619" spans="1:8" ht="15" x14ac:dyDescent="0.25">
      <c r="A3619" s="654">
        <v>48303002300</v>
      </c>
      <c r="B3619" s="655" t="s">
        <v>1463</v>
      </c>
      <c r="C3619" s="655">
        <v>39177</v>
      </c>
      <c r="D3619" s="655" t="s">
        <v>1309</v>
      </c>
      <c r="E3619" s="655">
        <v>22.1</v>
      </c>
      <c r="F3619" s="655" t="s">
        <v>1307</v>
      </c>
      <c r="H3619" s="10"/>
    </row>
    <row r="3620" spans="1:8" ht="15" x14ac:dyDescent="0.25">
      <c r="A3620" s="651">
        <v>48303002400</v>
      </c>
      <c r="B3620" s="652" t="s">
        <v>1463</v>
      </c>
      <c r="C3620" s="652">
        <v>31568</v>
      </c>
      <c r="D3620" s="652" t="s">
        <v>1309</v>
      </c>
      <c r="E3620" s="652">
        <v>33.6</v>
      </c>
      <c r="F3620" s="652" t="s">
        <v>1307</v>
      </c>
      <c r="H3620" s="10"/>
    </row>
    <row r="3621" spans="1:8" ht="15" x14ac:dyDescent="0.25">
      <c r="A3621" s="654">
        <v>48303002500</v>
      </c>
      <c r="B3621" s="655" t="s">
        <v>1463</v>
      </c>
      <c r="C3621" s="655">
        <v>33250</v>
      </c>
      <c r="D3621" s="655" t="s">
        <v>1309</v>
      </c>
      <c r="E3621" s="655">
        <v>34.799999999999997</v>
      </c>
      <c r="F3621" s="655" t="s">
        <v>1307</v>
      </c>
      <c r="H3621" s="10"/>
    </row>
    <row r="3622" spans="1:8" ht="15" x14ac:dyDescent="0.25">
      <c r="A3622" s="651">
        <v>48303010101</v>
      </c>
      <c r="B3622" s="652" t="s">
        <v>1463</v>
      </c>
      <c r="C3622" s="652">
        <v>101818</v>
      </c>
      <c r="D3622" s="652" t="s">
        <v>1306</v>
      </c>
      <c r="E3622" s="652">
        <v>2.5</v>
      </c>
      <c r="F3622" s="652" t="s">
        <v>1303</v>
      </c>
      <c r="H3622" s="10"/>
    </row>
    <row r="3623" spans="1:8" ht="15" x14ac:dyDescent="0.25">
      <c r="A3623" s="654">
        <v>48303010102</v>
      </c>
      <c r="B3623" s="655" t="s">
        <v>1463</v>
      </c>
      <c r="C3623" s="655">
        <v>53125</v>
      </c>
      <c r="D3623" s="655" t="s">
        <v>1302</v>
      </c>
      <c r="E3623" s="655">
        <v>15.3</v>
      </c>
      <c r="F3623" s="655" t="s">
        <v>1303</v>
      </c>
      <c r="H3623" s="10"/>
    </row>
    <row r="3624" spans="1:8" ht="15" x14ac:dyDescent="0.25">
      <c r="A3624" s="651">
        <v>48303010200</v>
      </c>
      <c r="B3624" s="652" t="s">
        <v>1463</v>
      </c>
      <c r="C3624" s="652">
        <v>52609</v>
      </c>
      <c r="D3624" s="652" t="s">
        <v>1302</v>
      </c>
      <c r="E3624" s="652">
        <v>19</v>
      </c>
      <c r="F3624" s="652" t="s">
        <v>1303</v>
      </c>
      <c r="H3624" s="10"/>
    </row>
    <row r="3625" spans="1:8" ht="15" x14ac:dyDescent="0.25">
      <c r="A3625" s="654">
        <v>48303010301</v>
      </c>
      <c r="B3625" s="655" t="s">
        <v>1463</v>
      </c>
      <c r="C3625" s="655">
        <v>61523</v>
      </c>
      <c r="D3625" s="655" t="s">
        <v>1306</v>
      </c>
      <c r="E3625" s="655">
        <v>9.4</v>
      </c>
      <c r="F3625" s="655" t="s">
        <v>1303</v>
      </c>
      <c r="H3625" s="10"/>
    </row>
    <row r="3626" spans="1:8" ht="15" x14ac:dyDescent="0.25">
      <c r="A3626" s="651">
        <v>48303010302</v>
      </c>
      <c r="B3626" s="652" t="s">
        <v>1463</v>
      </c>
      <c r="C3626" s="652">
        <v>57333</v>
      </c>
      <c r="D3626" s="652" t="s">
        <v>1302</v>
      </c>
      <c r="E3626" s="652">
        <v>11.2</v>
      </c>
      <c r="F3626" s="652" t="s">
        <v>1303</v>
      </c>
      <c r="H3626" s="10"/>
    </row>
    <row r="3627" spans="1:8" ht="15" x14ac:dyDescent="0.25">
      <c r="A3627" s="654">
        <v>48303010402</v>
      </c>
      <c r="B3627" s="655" t="s">
        <v>1463</v>
      </c>
      <c r="C3627" s="655">
        <v>47188</v>
      </c>
      <c r="D3627" s="655" t="s">
        <v>1310</v>
      </c>
      <c r="E3627" s="655">
        <v>19.899999999999999</v>
      </c>
      <c r="F3627" s="655" t="s">
        <v>1303</v>
      </c>
      <c r="H3627" s="10"/>
    </row>
    <row r="3628" spans="1:8" ht="15" x14ac:dyDescent="0.25">
      <c r="A3628" s="651">
        <v>48303010403</v>
      </c>
      <c r="B3628" s="652" t="s">
        <v>1463</v>
      </c>
      <c r="C3628" s="652">
        <v>68545</v>
      </c>
      <c r="D3628" s="652" t="s">
        <v>1306</v>
      </c>
      <c r="E3628" s="652">
        <v>2.6</v>
      </c>
      <c r="F3628" s="652" t="s">
        <v>1303</v>
      </c>
      <c r="H3628" s="10"/>
    </row>
    <row r="3629" spans="1:8" ht="15" x14ac:dyDescent="0.25">
      <c r="A3629" s="654">
        <v>48303010404</v>
      </c>
      <c r="B3629" s="655" t="s">
        <v>1463</v>
      </c>
      <c r="C3629" s="655">
        <v>58929</v>
      </c>
      <c r="D3629" s="655" t="s">
        <v>1302</v>
      </c>
      <c r="E3629" s="655">
        <v>26.6</v>
      </c>
      <c r="F3629" s="655" t="s">
        <v>1307</v>
      </c>
      <c r="H3629" s="10"/>
    </row>
    <row r="3630" spans="1:8" ht="15" x14ac:dyDescent="0.25">
      <c r="A3630" s="651">
        <v>48303010405</v>
      </c>
      <c r="B3630" s="652" t="s">
        <v>1463</v>
      </c>
      <c r="C3630" s="652">
        <v>58472</v>
      </c>
      <c r="D3630" s="652" t="s">
        <v>1302</v>
      </c>
      <c r="E3630" s="652">
        <v>12.8</v>
      </c>
      <c r="F3630" s="652" t="s">
        <v>1303</v>
      </c>
      <c r="H3630" s="10"/>
    </row>
    <row r="3631" spans="1:8" ht="15" x14ac:dyDescent="0.25">
      <c r="A3631" s="654">
        <v>48303010406</v>
      </c>
      <c r="B3631" s="655" t="s">
        <v>1463</v>
      </c>
      <c r="C3631" s="655">
        <v>87241</v>
      </c>
      <c r="D3631" s="655" t="s">
        <v>1306</v>
      </c>
      <c r="E3631" s="655">
        <v>12.2</v>
      </c>
      <c r="F3631" s="655" t="s">
        <v>1303</v>
      </c>
      <c r="H3631" s="10"/>
    </row>
    <row r="3632" spans="1:8" ht="15" x14ac:dyDescent="0.25">
      <c r="A3632" s="651">
        <v>48303010407</v>
      </c>
      <c r="B3632" s="652" t="s">
        <v>1463</v>
      </c>
      <c r="C3632" s="652">
        <v>94801</v>
      </c>
      <c r="D3632" s="652" t="s">
        <v>1306</v>
      </c>
      <c r="E3632" s="652">
        <v>2</v>
      </c>
      <c r="F3632" s="652" t="s">
        <v>1303</v>
      </c>
      <c r="H3632" s="10"/>
    </row>
    <row r="3633" spans="1:8" ht="15" x14ac:dyDescent="0.25">
      <c r="A3633" s="654">
        <v>48303010408</v>
      </c>
      <c r="B3633" s="655" t="s">
        <v>1463</v>
      </c>
      <c r="C3633" s="655">
        <v>85885</v>
      </c>
      <c r="D3633" s="655" t="s">
        <v>1306</v>
      </c>
      <c r="E3633" s="655">
        <v>4.0999999999999996</v>
      </c>
      <c r="F3633" s="655" t="s">
        <v>1303</v>
      </c>
      <c r="H3633" s="10"/>
    </row>
    <row r="3634" spans="1:8" ht="15" x14ac:dyDescent="0.25">
      <c r="A3634" s="651">
        <v>48303010502</v>
      </c>
      <c r="B3634" s="652" t="s">
        <v>1463</v>
      </c>
      <c r="C3634" s="652">
        <v>75446</v>
      </c>
      <c r="D3634" s="652" t="s">
        <v>1306</v>
      </c>
      <c r="E3634" s="652">
        <v>5</v>
      </c>
      <c r="F3634" s="652" t="s">
        <v>1303</v>
      </c>
      <c r="H3634" s="10"/>
    </row>
    <row r="3635" spans="1:8" ht="15" x14ac:dyDescent="0.25">
      <c r="A3635" s="654">
        <v>48303010504</v>
      </c>
      <c r="B3635" s="655" t="s">
        <v>1463</v>
      </c>
      <c r="C3635" s="655">
        <v>92500</v>
      </c>
      <c r="D3635" s="655" t="s">
        <v>1306</v>
      </c>
      <c r="E3635" s="655">
        <v>6.1</v>
      </c>
      <c r="F3635" s="655" t="s">
        <v>1303</v>
      </c>
      <c r="H3635" s="10"/>
    </row>
    <row r="3636" spans="1:8" ht="15" x14ac:dyDescent="0.25">
      <c r="A3636" s="651">
        <v>48303010505</v>
      </c>
      <c r="B3636" s="652" t="s">
        <v>1463</v>
      </c>
      <c r="C3636" s="652">
        <v>55217</v>
      </c>
      <c r="D3636" s="652" t="s">
        <v>1302</v>
      </c>
      <c r="E3636" s="652">
        <v>2.9</v>
      </c>
      <c r="F3636" s="652" t="s">
        <v>1303</v>
      </c>
      <c r="H3636" s="10"/>
    </row>
    <row r="3637" spans="1:8" ht="15" x14ac:dyDescent="0.25">
      <c r="A3637" s="654">
        <v>48303010506</v>
      </c>
      <c r="B3637" s="655" t="s">
        <v>1463</v>
      </c>
      <c r="C3637" s="655">
        <v>52122</v>
      </c>
      <c r="D3637" s="655" t="s">
        <v>1302</v>
      </c>
      <c r="E3637" s="655">
        <v>5.0999999999999996</v>
      </c>
      <c r="F3637" s="655" t="s">
        <v>1303</v>
      </c>
      <c r="H3637" s="10"/>
    </row>
    <row r="3638" spans="1:8" ht="15" x14ac:dyDescent="0.25">
      <c r="A3638" s="651">
        <v>48303010508</v>
      </c>
      <c r="B3638" s="652" t="s">
        <v>1463</v>
      </c>
      <c r="C3638" s="652">
        <v>78771</v>
      </c>
      <c r="D3638" s="652" t="s">
        <v>1306</v>
      </c>
      <c r="E3638" s="652">
        <v>11.7</v>
      </c>
      <c r="F3638" s="652" t="s">
        <v>1303</v>
      </c>
      <c r="H3638" s="10"/>
    </row>
    <row r="3639" spans="1:8" ht="15" x14ac:dyDescent="0.25">
      <c r="A3639" s="654">
        <v>48303010509</v>
      </c>
      <c r="B3639" s="655" t="s">
        <v>1463</v>
      </c>
      <c r="C3639" s="655">
        <v>144338</v>
      </c>
      <c r="D3639" s="655" t="s">
        <v>1306</v>
      </c>
      <c r="E3639" s="655">
        <v>1.6</v>
      </c>
      <c r="F3639" s="655" t="s">
        <v>1303</v>
      </c>
      <c r="H3639" s="10"/>
    </row>
    <row r="3640" spans="1:8" ht="15" x14ac:dyDescent="0.25">
      <c r="A3640" s="651">
        <v>48303010510</v>
      </c>
      <c r="B3640" s="652" t="s">
        <v>1463</v>
      </c>
      <c r="C3640" s="652">
        <v>86468</v>
      </c>
      <c r="D3640" s="652" t="s">
        <v>1306</v>
      </c>
      <c r="E3640" s="652">
        <v>5</v>
      </c>
      <c r="F3640" s="652" t="s">
        <v>1303</v>
      </c>
      <c r="H3640" s="10"/>
    </row>
    <row r="3641" spans="1:8" ht="15" x14ac:dyDescent="0.25">
      <c r="A3641" s="654">
        <v>48303010511</v>
      </c>
      <c r="B3641" s="655" t="s">
        <v>1463</v>
      </c>
      <c r="C3641" s="655">
        <v>75426</v>
      </c>
      <c r="D3641" s="655" t="s">
        <v>1306</v>
      </c>
      <c r="E3641" s="655">
        <v>10.9</v>
      </c>
      <c r="F3641" s="655" t="s">
        <v>1303</v>
      </c>
      <c r="H3641" s="10"/>
    </row>
    <row r="3642" spans="1:8" ht="15" x14ac:dyDescent="0.25">
      <c r="A3642" s="651">
        <v>48303010600</v>
      </c>
      <c r="B3642" s="652" t="s">
        <v>1463</v>
      </c>
      <c r="C3642" s="652">
        <v>41763</v>
      </c>
      <c r="D3642" s="652" t="s">
        <v>1310</v>
      </c>
      <c r="E3642" s="652">
        <v>17.100000000000001</v>
      </c>
      <c r="F3642" s="652" t="s">
        <v>1303</v>
      </c>
      <c r="H3642" s="10"/>
    </row>
    <row r="3643" spans="1:8" ht="15" x14ac:dyDescent="0.25">
      <c r="A3643" s="654">
        <v>48303010700</v>
      </c>
      <c r="B3643" s="655" t="s">
        <v>1463</v>
      </c>
      <c r="C3643" s="655">
        <v>70662</v>
      </c>
      <c r="D3643" s="655" t="s">
        <v>1306</v>
      </c>
      <c r="E3643" s="655">
        <v>4.0999999999999996</v>
      </c>
      <c r="F3643" s="655" t="s">
        <v>1303</v>
      </c>
      <c r="H3643" s="10"/>
    </row>
    <row r="3644" spans="1:8" ht="15" x14ac:dyDescent="0.25">
      <c r="A3644" s="651">
        <v>48303980000</v>
      </c>
      <c r="B3644" s="652" t="s">
        <v>1463</v>
      </c>
      <c r="C3644" s="652" t="s">
        <v>1314</v>
      </c>
      <c r="D3644" s="652" t="s">
        <v>1315</v>
      </c>
      <c r="E3644" s="652" t="s">
        <v>1314</v>
      </c>
      <c r="F3644" s="652" t="s">
        <v>1307</v>
      </c>
      <c r="H3644" s="10"/>
    </row>
    <row r="3645" spans="1:8" ht="15" x14ac:dyDescent="0.25">
      <c r="A3645" s="654">
        <v>48305950400</v>
      </c>
      <c r="B3645" s="655" t="s">
        <v>1464</v>
      </c>
      <c r="C3645" s="655">
        <v>47050</v>
      </c>
      <c r="D3645" s="655" t="s">
        <v>1310</v>
      </c>
      <c r="E3645" s="655">
        <v>14.3</v>
      </c>
      <c r="F3645" s="655" t="s">
        <v>1303</v>
      </c>
      <c r="H3645" s="10"/>
    </row>
    <row r="3646" spans="1:8" ht="15" x14ac:dyDescent="0.25">
      <c r="A3646" s="651">
        <v>48305950500</v>
      </c>
      <c r="B3646" s="652" t="s">
        <v>1464</v>
      </c>
      <c r="C3646" s="652">
        <v>35170</v>
      </c>
      <c r="D3646" s="652" t="s">
        <v>1309</v>
      </c>
      <c r="E3646" s="652">
        <v>23.8</v>
      </c>
      <c r="F3646" s="652" t="s">
        <v>1307</v>
      </c>
      <c r="H3646" s="10"/>
    </row>
    <row r="3647" spans="1:8" ht="15" x14ac:dyDescent="0.25">
      <c r="A3647" s="654">
        <v>48305950600</v>
      </c>
      <c r="B3647" s="655" t="s">
        <v>1464</v>
      </c>
      <c r="C3647" s="655">
        <v>52188</v>
      </c>
      <c r="D3647" s="655" t="s">
        <v>1302</v>
      </c>
      <c r="E3647" s="655">
        <v>16.7</v>
      </c>
      <c r="F3647" s="655" t="s">
        <v>1303</v>
      </c>
      <c r="H3647" s="10"/>
    </row>
    <row r="3648" spans="1:8" ht="15" x14ac:dyDescent="0.25">
      <c r="A3648" s="651">
        <v>48307950300</v>
      </c>
      <c r="B3648" s="652" t="s">
        <v>1465</v>
      </c>
      <c r="C3648" s="652">
        <v>42850</v>
      </c>
      <c r="D3648" s="652" t="s">
        <v>1309</v>
      </c>
      <c r="E3648" s="652">
        <v>19.2</v>
      </c>
      <c r="F3648" s="652" t="s">
        <v>1303</v>
      </c>
      <c r="H3648" s="10"/>
    </row>
    <row r="3649" spans="1:8" ht="15" x14ac:dyDescent="0.25">
      <c r="A3649" s="654">
        <v>48307950400</v>
      </c>
      <c r="B3649" s="655" t="s">
        <v>1465</v>
      </c>
      <c r="C3649" s="655">
        <v>53261</v>
      </c>
      <c r="D3649" s="655" t="s">
        <v>1310</v>
      </c>
      <c r="E3649" s="655">
        <v>8.8000000000000007</v>
      </c>
      <c r="F3649" s="655" t="s">
        <v>1303</v>
      </c>
      <c r="H3649" s="10"/>
    </row>
    <row r="3650" spans="1:8" ht="15" x14ac:dyDescent="0.25">
      <c r="A3650" s="651">
        <v>48307950500</v>
      </c>
      <c r="B3650" s="652" t="s">
        <v>1465</v>
      </c>
      <c r="C3650" s="652">
        <v>43667</v>
      </c>
      <c r="D3650" s="652" t="s">
        <v>1309</v>
      </c>
      <c r="E3650" s="652">
        <v>13</v>
      </c>
      <c r="F3650" s="652" t="s">
        <v>1303</v>
      </c>
      <c r="H3650" s="10"/>
    </row>
    <row r="3651" spans="1:8" ht="15" x14ac:dyDescent="0.25">
      <c r="A3651" s="654">
        <v>48309000100</v>
      </c>
      <c r="B3651" s="655" t="s">
        <v>1466</v>
      </c>
      <c r="C3651" s="655">
        <v>26652</v>
      </c>
      <c r="D3651" s="655" t="s">
        <v>1309</v>
      </c>
      <c r="E3651" s="655">
        <v>41.3</v>
      </c>
      <c r="F3651" s="655" t="s">
        <v>1307</v>
      </c>
      <c r="H3651" s="10"/>
    </row>
    <row r="3652" spans="1:8" ht="15" x14ac:dyDescent="0.25">
      <c r="A3652" s="651">
        <v>48309000200</v>
      </c>
      <c r="B3652" s="652" t="s">
        <v>1466</v>
      </c>
      <c r="C3652" s="652">
        <v>13396</v>
      </c>
      <c r="D3652" s="652" t="s">
        <v>1309</v>
      </c>
      <c r="E3652" s="652">
        <v>72.5</v>
      </c>
      <c r="F3652" s="652" t="s">
        <v>1307</v>
      </c>
      <c r="H3652" s="10"/>
    </row>
    <row r="3653" spans="1:8" ht="15" x14ac:dyDescent="0.25">
      <c r="A3653" s="654">
        <v>48309000300</v>
      </c>
      <c r="B3653" s="655" t="s">
        <v>1466</v>
      </c>
      <c r="C3653" s="655" t="s">
        <v>1314</v>
      </c>
      <c r="D3653" s="655" t="s">
        <v>1315</v>
      </c>
      <c r="E3653" s="655" t="s">
        <v>1314</v>
      </c>
      <c r="F3653" s="655" t="s">
        <v>1307</v>
      </c>
      <c r="H3653" s="10"/>
    </row>
    <row r="3654" spans="1:8" ht="15" x14ac:dyDescent="0.25">
      <c r="A3654" s="651">
        <v>48309000400</v>
      </c>
      <c r="B3654" s="652" t="s">
        <v>1466</v>
      </c>
      <c r="C3654" s="652">
        <v>14703</v>
      </c>
      <c r="D3654" s="652" t="s">
        <v>1309</v>
      </c>
      <c r="E3654" s="652">
        <v>58.6</v>
      </c>
      <c r="F3654" s="652" t="s">
        <v>1307</v>
      </c>
      <c r="H3654" s="10"/>
    </row>
    <row r="3655" spans="1:8" ht="15" x14ac:dyDescent="0.25">
      <c r="A3655" s="654">
        <v>48309000598</v>
      </c>
      <c r="B3655" s="655" t="s">
        <v>1466</v>
      </c>
      <c r="C3655" s="655">
        <v>33892</v>
      </c>
      <c r="D3655" s="655" t="s">
        <v>1309</v>
      </c>
      <c r="E3655" s="655">
        <v>38.1</v>
      </c>
      <c r="F3655" s="655" t="s">
        <v>1307</v>
      </c>
      <c r="H3655" s="10"/>
    </row>
    <row r="3656" spans="1:8" ht="15" x14ac:dyDescent="0.25">
      <c r="A3656" s="651">
        <v>48309000700</v>
      </c>
      <c r="B3656" s="652" t="s">
        <v>1466</v>
      </c>
      <c r="C3656" s="652">
        <v>38690</v>
      </c>
      <c r="D3656" s="652" t="s">
        <v>1310</v>
      </c>
      <c r="E3656" s="652">
        <v>29.5</v>
      </c>
      <c r="F3656" s="652" t="s">
        <v>1307</v>
      </c>
      <c r="H3656" s="10"/>
    </row>
    <row r="3657" spans="1:8" ht="15" x14ac:dyDescent="0.25">
      <c r="A3657" s="654">
        <v>48309000800</v>
      </c>
      <c r="B3657" s="655" t="s">
        <v>1466</v>
      </c>
      <c r="C3657" s="655">
        <v>26458</v>
      </c>
      <c r="D3657" s="655" t="s">
        <v>1309</v>
      </c>
      <c r="E3657" s="655">
        <v>32.299999999999997</v>
      </c>
      <c r="F3657" s="655" t="s">
        <v>1307</v>
      </c>
      <c r="H3657" s="10"/>
    </row>
    <row r="3658" spans="1:8" ht="15" x14ac:dyDescent="0.25">
      <c r="A3658" s="651">
        <v>48309000900</v>
      </c>
      <c r="B3658" s="652" t="s">
        <v>1466</v>
      </c>
      <c r="C3658" s="652">
        <v>30471</v>
      </c>
      <c r="D3658" s="652" t="s">
        <v>1309</v>
      </c>
      <c r="E3658" s="652">
        <v>40.9</v>
      </c>
      <c r="F3658" s="652" t="s">
        <v>1307</v>
      </c>
      <c r="H3658" s="10"/>
    </row>
    <row r="3659" spans="1:8" ht="15" x14ac:dyDescent="0.25">
      <c r="A3659" s="654">
        <v>48309001000</v>
      </c>
      <c r="B3659" s="655" t="s">
        <v>1466</v>
      </c>
      <c r="C3659" s="655">
        <v>23472</v>
      </c>
      <c r="D3659" s="655" t="s">
        <v>1309</v>
      </c>
      <c r="E3659" s="655">
        <v>40.9</v>
      </c>
      <c r="F3659" s="655" t="s">
        <v>1307</v>
      </c>
      <c r="H3659" s="10"/>
    </row>
    <row r="3660" spans="1:8" ht="15" x14ac:dyDescent="0.25">
      <c r="A3660" s="651">
        <v>48309001100</v>
      </c>
      <c r="B3660" s="652" t="s">
        <v>1466</v>
      </c>
      <c r="C3660" s="652">
        <v>31950</v>
      </c>
      <c r="D3660" s="652" t="s">
        <v>1309</v>
      </c>
      <c r="E3660" s="652">
        <v>31.1</v>
      </c>
      <c r="F3660" s="652" t="s">
        <v>1307</v>
      </c>
      <c r="H3660" s="10"/>
    </row>
    <row r="3661" spans="1:8" ht="15" x14ac:dyDescent="0.25">
      <c r="A3661" s="654">
        <v>48309001200</v>
      </c>
      <c r="B3661" s="655" t="s">
        <v>1466</v>
      </c>
      <c r="C3661" s="655">
        <v>24076</v>
      </c>
      <c r="D3661" s="655" t="s">
        <v>1309</v>
      </c>
      <c r="E3661" s="655">
        <v>46.6</v>
      </c>
      <c r="F3661" s="655" t="s">
        <v>1307</v>
      </c>
      <c r="H3661" s="10"/>
    </row>
    <row r="3662" spans="1:8" ht="15" x14ac:dyDescent="0.25">
      <c r="A3662" s="651">
        <v>48309001300</v>
      </c>
      <c r="B3662" s="652" t="s">
        <v>1466</v>
      </c>
      <c r="C3662" s="652">
        <v>48861</v>
      </c>
      <c r="D3662" s="652" t="s">
        <v>1310</v>
      </c>
      <c r="E3662" s="652">
        <v>19.3</v>
      </c>
      <c r="F3662" s="652" t="s">
        <v>1303</v>
      </c>
      <c r="H3662" s="10"/>
    </row>
    <row r="3663" spans="1:8" ht="15" x14ac:dyDescent="0.25">
      <c r="A3663" s="654">
        <v>48309001400</v>
      </c>
      <c r="B3663" s="655" t="s">
        <v>1466</v>
      </c>
      <c r="C3663" s="655">
        <v>23668</v>
      </c>
      <c r="D3663" s="655" t="s">
        <v>1309</v>
      </c>
      <c r="E3663" s="655">
        <v>47.6</v>
      </c>
      <c r="F3663" s="655" t="s">
        <v>1307</v>
      </c>
      <c r="H3663" s="10"/>
    </row>
    <row r="3664" spans="1:8" ht="15" x14ac:dyDescent="0.25">
      <c r="A3664" s="651">
        <v>48309001500</v>
      </c>
      <c r="B3664" s="652" t="s">
        <v>1466</v>
      </c>
      <c r="C3664" s="652">
        <v>22425</v>
      </c>
      <c r="D3664" s="652" t="s">
        <v>1309</v>
      </c>
      <c r="E3664" s="652">
        <v>36.200000000000003</v>
      </c>
      <c r="F3664" s="652" t="s">
        <v>1307</v>
      </c>
      <c r="H3664" s="10"/>
    </row>
    <row r="3665" spans="1:8" ht="15" x14ac:dyDescent="0.25">
      <c r="A3665" s="654">
        <v>48309001600</v>
      </c>
      <c r="B3665" s="655" t="s">
        <v>1466</v>
      </c>
      <c r="C3665" s="655">
        <v>34357</v>
      </c>
      <c r="D3665" s="655" t="s">
        <v>1309</v>
      </c>
      <c r="E3665" s="655">
        <v>29.7</v>
      </c>
      <c r="F3665" s="655" t="s">
        <v>1307</v>
      </c>
      <c r="H3665" s="10"/>
    </row>
    <row r="3666" spans="1:8" ht="15" x14ac:dyDescent="0.25">
      <c r="A3666" s="651">
        <v>48309001700</v>
      </c>
      <c r="B3666" s="652" t="s">
        <v>1466</v>
      </c>
      <c r="C3666" s="652">
        <v>38971</v>
      </c>
      <c r="D3666" s="652" t="s">
        <v>1310</v>
      </c>
      <c r="E3666" s="652">
        <v>18.899999999999999</v>
      </c>
      <c r="F3666" s="652" t="s">
        <v>1303</v>
      </c>
      <c r="H3666" s="10"/>
    </row>
    <row r="3667" spans="1:8" ht="15" x14ac:dyDescent="0.25">
      <c r="A3667" s="654">
        <v>48309001800</v>
      </c>
      <c r="B3667" s="655" t="s">
        <v>1466</v>
      </c>
      <c r="C3667" s="655">
        <v>59615</v>
      </c>
      <c r="D3667" s="655" t="s">
        <v>1306</v>
      </c>
      <c r="E3667" s="655">
        <v>10.8</v>
      </c>
      <c r="F3667" s="655" t="s">
        <v>1303</v>
      </c>
      <c r="H3667" s="10"/>
    </row>
    <row r="3668" spans="1:8" ht="15" x14ac:dyDescent="0.25">
      <c r="A3668" s="651">
        <v>48309001900</v>
      </c>
      <c r="B3668" s="652" t="s">
        <v>1466</v>
      </c>
      <c r="C3668" s="652">
        <v>15473</v>
      </c>
      <c r="D3668" s="652" t="s">
        <v>1309</v>
      </c>
      <c r="E3668" s="652">
        <v>59.8</v>
      </c>
      <c r="F3668" s="652" t="s">
        <v>1307</v>
      </c>
      <c r="H3668" s="10"/>
    </row>
    <row r="3669" spans="1:8" ht="15" x14ac:dyDescent="0.25">
      <c r="A3669" s="654">
        <v>48309002000</v>
      </c>
      <c r="B3669" s="655" t="s">
        <v>1466</v>
      </c>
      <c r="C3669" s="655">
        <v>74388</v>
      </c>
      <c r="D3669" s="655" t="s">
        <v>1306</v>
      </c>
      <c r="E3669" s="655">
        <v>3.1</v>
      </c>
      <c r="F3669" s="655" t="s">
        <v>1303</v>
      </c>
      <c r="H3669" s="10"/>
    </row>
    <row r="3670" spans="1:8" ht="15" x14ac:dyDescent="0.25">
      <c r="A3670" s="651">
        <v>48309002100</v>
      </c>
      <c r="B3670" s="652" t="s">
        <v>1466</v>
      </c>
      <c r="C3670" s="652">
        <v>40332</v>
      </c>
      <c r="D3670" s="652" t="s">
        <v>1310</v>
      </c>
      <c r="E3670" s="652">
        <v>19.8</v>
      </c>
      <c r="F3670" s="652" t="s">
        <v>1303</v>
      </c>
      <c r="H3670" s="10"/>
    </row>
    <row r="3671" spans="1:8" ht="15" x14ac:dyDescent="0.25">
      <c r="A3671" s="654">
        <v>48309002302</v>
      </c>
      <c r="B3671" s="655" t="s">
        <v>1466</v>
      </c>
      <c r="C3671" s="655">
        <v>28359</v>
      </c>
      <c r="D3671" s="655" t="s">
        <v>1309</v>
      </c>
      <c r="E3671" s="655">
        <v>24.5</v>
      </c>
      <c r="F3671" s="655" t="s">
        <v>1307</v>
      </c>
      <c r="H3671" s="10"/>
    </row>
    <row r="3672" spans="1:8" ht="15" x14ac:dyDescent="0.25">
      <c r="A3672" s="651">
        <v>48309002498</v>
      </c>
      <c r="B3672" s="652" t="s">
        <v>1466</v>
      </c>
      <c r="C3672" s="652">
        <v>49778</v>
      </c>
      <c r="D3672" s="652" t="s">
        <v>1302</v>
      </c>
      <c r="E3672" s="652">
        <v>14.1</v>
      </c>
      <c r="F3672" s="652" t="s">
        <v>1303</v>
      </c>
      <c r="H3672" s="10"/>
    </row>
    <row r="3673" spans="1:8" ht="15" x14ac:dyDescent="0.25">
      <c r="A3673" s="654">
        <v>48309002501</v>
      </c>
      <c r="B3673" s="655" t="s">
        <v>1466</v>
      </c>
      <c r="C3673" s="655">
        <v>53326</v>
      </c>
      <c r="D3673" s="655" t="s">
        <v>1302</v>
      </c>
      <c r="E3673" s="655">
        <v>14.7</v>
      </c>
      <c r="F3673" s="655" t="s">
        <v>1303</v>
      </c>
      <c r="H3673" s="10"/>
    </row>
    <row r="3674" spans="1:8" ht="15" x14ac:dyDescent="0.25">
      <c r="A3674" s="651">
        <v>48309002503</v>
      </c>
      <c r="B3674" s="652" t="s">
        <v>1466</v>
      </c>
      <c r="C3674" s="652">
        <v>70458</v>
      </c>
      <c r="D3674" s="652" t="s">
        <v>1306</v>
      </c>
      <c r="E3674" s="652">
        <v>2.5</v>
      </c>
      <c r="F3674" s="652" t="s">
        <v>1303</v>
      </c>
      <c r="H3674" s="10"/>
    </row>
    <row r="3675" spans="1:8" ht="15" x14ac:dyDescent="0.25">
      <c r="A3675" s="654">
        <v>48309002504</v>
      </c>
      <c r="B3675" s="655" t="s">
        <v>1466</v>
      </c>
      <c r="C3675" s="655">
        <v>96346</v>
      </c>
      <c r="D3675" s="655" t="s">
        <v>1306</v>
      </c>
      <c r="E3675" s="655">
        <v>5.8</v>
      </c>
      <c r="F3675" s="655" t="s">
        <v>1303</v>
      </c>
      <c r="H3675" s="10"/>
    </row>
    <row r="3676" spans="1:8" ht="15" x14ac:dyDescent="0.25">
      <c r="A3676" s="651">
        <v>48309002600</v>
      </c>
      <c r="B3676" s="652" t="s">
        <v>1466</v>
      </c>
      <c r="C3676" s="652">
        <v>77250</v>
      </c>
      <c r="D3676" s="652" t="s">
        <v>1306</v>
      </c>
      <c r="E3676" s="652">
        <v>5.0999999999999996</v>
      </c>
      <c r="F3676" s="652" t="s">
        <v>1303</v>
      </c>
      <c r="H3676" s="10"/>
    </row>
    <row r="3677" spans="1:8" ht="15" x14ac:dyDescent="0.25">
      <c r="A3677" s="654">
        <v>48309002700</v>
      </c>
      <c r="B3677" s="655" t="s">
        <v>1466</v>
      </c>
      <c r="C3677" s="655">
        <v>26825</v>
      </c>
      <c r="D3677" s="655" t="s">
        <v>1309</v>
      </c>
      <c r="E3677" s="655">
        <v>30.5</v>
      </c>
      <c r="F3677" s="655" t="s">
        <v>1307</v>
      </c>
      <c r="H3677" s="10"/>
    </row>
    <row r="3678" spans="1:8" ht="15" x14ac:dyDescent="0.25">
      <c r="A3678" s="651">
        <v>48309002800</v>
      </c>
      <c r="B3678" s="652" t="s">
        <v>1466</v>
      </c>
      <c r="C3678" s="652">
        <v>46149</v>
      </c>
      <c r="D3678" s="652" t="s">
        <v>1310</v>
      </c>
      <c r="E3678" s="652">
        <v>7.3</v>
      </c>
      <c r="F3678" s="652" t="s">
        <v>1303</v>
      </c>
      <c r="H3678" s="10"/>
    </row>
    <row r="3679" spans="1:8" ht="15" x14ac:dyDescent="0.25">
      <c r="A3679" s="654">
        <v>48309002900</v>
      </c>
      <c r="B3679" s="655" t="s">
        <v>1466</v>
      </c>
      <c r="C3679" s="655">
        <v>76190</v>
      </c>
      <c r="D3679" s="655" t="s">
        <v>1306</v>
      </c>
      <c r="E3679" s="655">
        <v>1.7</v>
      </c>
      <c r="F3679" s="655" t="s">
        <v>1303</v>
      </c>
      <c r="H3679" s="10"/>
    </row>
    <row r="3680" spans="1:8" ht="15" x14ac:dyDescent="0.25">
      <c r="A3680" s="651">
        <v>48309003000</v>
      </c>
      <c r="B3680" s="652" t="s">
        <v>1466</v>
      </c>
      <c r="C3680" s="652">
        <v>37862</v>
      </c>
      <c r="D3680" s="652" t="s">
        <v>1309</v>
      </c>
      <c r="E3680" s="652">
        <v>18.399999999999999</v>
      </c>
      <c r="F3680" s="652" t="s">
        <v>1303</v>
      </c>
      <c r="H3680" s="10"/>
    </row>
    <row r="3681" spans="1:8" ht="15" x14ac:dyDescent="0.25">
      <c r="A3681" s="654">
        <v>48309003200</v>
      </c>
      <c r="B3681" s="655" t="s">
        <v>1466</v>
      </c>
      <c r="C3681" s="655">
        <v>45879</v>
      </c>
      <c r="D3681" s="655" t="s">
        <v>1310</v>
      </c>
      <c r="E3681" s="655">
        <v>20</v>
      </c>
      <c r="F3681" s="655" t="s">
        <v>1307</v>
      </c>
      <c r="H3681" s="10"/>
    </row>
    <row r="3682" spans="1:8" ht="15" x14ac:dyDescent="0.25">
      <c r="A3682" s="651">
        <v>48309003300</v>
      </c>
      <c r="B3682" s="652" t="s">
        <v>1466</v>
      </c>
      <c r="C3682" s="652">
        <v>23526</v>
      </c>
      <c r="D3682" s="652" t="s">
        <v>1309</v>
      </c>
      <c r="E3682" s="652">
        <v>57.7</v>
      </c>
      <c r="F3682" s="652" t="s">
        <v>1307</v>
      </c>
      <c r="H3682" s="10"/>
    </row>
    <row r="3683" spans="1:8" ht="15" x14ac:dyDescent="0.25">
      <c r="A3683" s="654">
        <v>48309003400</v>
      </c>
      <c r="B3683" s="655" t="s">
        <v>1466</v>
      </c>
      <c r="C3683" s="655">
        <v>52470</v>
      </c>
      <c r="D3683" s="655" t="s">
        <v>1302</v>
      </c>
      <c r="E3683" s="655">
        <v>13.4</v>
      </c>
      <c r="F3683" s="655" t="s">
        <v>1303</v>
      </c>
      <c r="H3683" s="10"/>
    </row>
    <row r="3684" spans="1:8" ht="15" x14ac:dyDescent="0.25">
      <c r="A3684" s="651">
        <v>48309003500</v>
      </c>
      <c r="B3684" s="652" t="s">
        <v>1466</v>
      </c>
      <c r="C3684" s="652">
        <v>61719</v>
      </c>
      <c r="D3684" s="652" t="s">
        <v>1306</v>
      </c>
      <c r="E3684" s="652">
        <v>14.3</v>
      </c>
      <c r="F3684" s="652" t="s">
        <v>1303</v>
      </c>
      <c r="H3684" s="10"/>
    </row>
    <row r="3685" spans="1:8" ht="15" x14ac:dyDescent="0.25">
      <c r="A3685" s="654">
        <v>48309003601</v>
      </c>
      <c r="B3685" s="655" t="s">
        <v>1466</v>
      </c>
      <c r="C3685" s="655">
        <v>46917</v>
      </c>
      <c r="D3685" s="655" t="s">
        <v>1310</v>
      </c>
      <c r="E3685" s="655">
        <v>15.8</v>
      </c>
      <c r="F3685" s="655" t="s">
        <v>1303</v>
      </c>
      <c r="H3685" s="10"/>
    </row>
    <row r="3686" spans="1:8" ht="15" x14ac:dyDescent="0.25">
      <c r="A3686" s="651">
        <v>48309003602</v>
      </c>
      <c r="B3686" s="652" t="s">
        <v>1466</v>
      </c>
      <c r="C3686" s="652">
        <v>52254</v>
      </c>
      <c r="D3686" s="652" t="s">
        <v>1302</v>
      </c>
      <c r="E3686" s="652">
        <v>8.1</v>
      </c>
      <c r="F3686" s="652" t="s">
        <v>1303</v>
      </c>
      <c r="H3686" s="10"/>
    </row>
    <row r="3687" spans="1:8" ht="15" x14ac:dyDescent="0.25">
      <c r="A3687" s="654">
        <v>48309003701</v>
      </c>
      <c r="B3687" s="655" t="s">
        <v>1466</v>
      </c>
      <c r="C3687" s="655">
        <v>59474</v>
      </c>
      <c r="D3687" s="655" t="s">
        <v>1306</v>
      </c>
      <c r="E3687" s="655">
        <v>10</v>
      </c>
      <c r="F3687" s="655" t="s">
        <v>1303</v>
      </c>
      <c r="H3687" s="10"/>
    </row>
    <row r="3688" spans="1:8" ht="15" x14ac:dyDescent="0.25">
      <c r="A3688" s="651">
        <v>48309003703</v>
      </c>
      <c r="B3688" s="652" t="s">
        <v>1466</v>
      </c>
      <c r="C3688" s="652">
        <v>79009</v>
      </c>
      <c r="D3688" s="652" t="s">
        <v>1306</v>
      </c>
      <c r="E3688" s="652">
        <v>12.6</v>
      </c>
      <c r="F3688" s="652" t="s">
        <v>1303</v>
      </c>
      <c r="H3688" s="10"/>
    </row>
    <row r="3689" spans="1:8" ht="15" x14ac:dyDescent="0.25">
      <c r="A3689" s="654">
        <v>48309003706</v>
      </c>
      <c r="B3689" s="655" t="s">
        <v>1466</v>
      </c>
      <c r="C3689" s="655">
        <v>85958</v>
      </c>
      <c r="D3689" s="655" t="s">
        <v>1306</v>
      </c>
      <c r="E3689" s="655">
        <v>7.6</v>
      </c>
      <c r="F3689" s="655" t="s">
        <v>1303</v>
      </c>
      <c r="H3689" s="10"/>
    </row>
    <row r="3690" spans="1:8" ht="15" x14ac:dyDescent="0.25">
      <c r="A3690" s="651">
        <v>48309003707</v>
      </c>
      <c r="B3690" s="652" t="s">
        <v>1466</v>
      </c>
      <c r="C3690" s="652">
        <v>56754</v>
      </c>
      <c r="D3690" s="652" t="s">
        <v>1302</v>
      </c>
      <c r="E3690" s="652">
        <v>8.6999999999999993</v>
      </c>
      <c r="F3690" s="652" t="s">
        <v>1303</v>
      </c>
      <c r="H3690" s="10"/>
    </row>
    <row r="3691" spans="1:8" ht="15" x14ac:dyDescent="0.25">
      <c r="A3691" s="654">
        <v>48309003708</v>
      </c>
      <c r="B3691" s="655" t="s">
        <v>1466</v>
      </c>
      <c r="C3691" s="655">
        <v>69375</v>
      </c>
      <c r="D3691" s="655" t="s">
        <v>1306</v>
      </c>
      <c r="E3691" s="655">
        <v>3.7</v>
      </c>
      <c r="F3691" s="655" t="s">
        <v>1303</v>
      </c>
      <c r="H3691" s="10"/>
    </row>
    <row r="3692" spans="1:8" ht="15" x14ac:dyDescent="0.25">
      <c r="A3692" s="651">
        <v>48309003801</v>
      </c>
      <c r="B3692" s="652" t="s">
        <v>1466</v>
      </c>
      <c r="C3692" s="652">
        <v>95666</v>
      </c>
      <c r="D3692" s="652" t="s">
        <v>1306</v>
      </c>
      <c r="E3692" s="652">
        <v>3.5</v>
      </c>
      <c r="F3692" s="652" t="s">
        <v>1303</v>
      </c>
      <c r="H3692" s="10"/>
    </row>
    <row r="3693" spans="1:8" ht="15" x14ac:dyDescent="0.25">
      <c r="A3693" s="654">
        <v>48309003802</v>
      </c>
      <c r="B3693" s="655" t="s">
        <v>1466</v>
      </c>
      <c r="C3693" s="655">
        <v>63328</v>
      </c>
      <c r="D3693" s="655" t="s">
        <v>1306</v>
      </c>
      <c r="E3693" s="655">
        <v>10.5</v>
      </c>
      <c r="F3693" s="655" t="s">
        <v>1303</v>
      </c>
      <c r="H3693" s="10"/>
    </row>
    <row r="3694" spans="1:8" ht="15" x14ac:dyDescent="0.25">
      <c r="A3694" s="651">
        <v>48309003900</v>
      </c>
      <c r="B3694" s="652" t="s">
        <v>1466</v>
      </c>
      <c r="C3694" s="652">
        <v>61600</v>
      </c>
      <c r="D3694" s="652" t="s">
        <v>1306</v>
      </c>
      <c r="E3694" s="652">
        <v>9.6</v>
      </c>
      <c r="F3694" s="652" t="s">
        <v>1303</v>
      </c>
      <c r="H3694" s="10"/>
    </row>
    <row r="3695" spans="1:8" ht="15" x14ac:dyDescent="0.25">
      <c r="A3695" s="654">
        <v>48309004000</v>
      </c>
      <c r="B3695" s="655" t="s">
        <v>1466</v>
      </c>
      <c r="C3695" s="655">
        <v>85295</v>
      </c>
      <c r="D3695" s="655" t="s">
        <v>1306</v>
      </c>
      <c r="E3695" s="655">
        <v>4.9000000000000004</v>
      </c>
      <c r="F3695" s="655" t="s">
        <v>1303</v>
      </c>
      <c r="H3695" s="10"/>
    </row>
    <row r="3696" spans="1:8" ht="15" x14ac:dyDescent="0.25">
      <c r="A3696" s="651">
        <v>48309004102</v>
      </c>
      <c r="B3696" s="652" t="s">
        <v>1466</v>
      </c>
      <c r="C3696" s="652">
        <v>82917</v>
      </c>
      <c r="D3696" s="652" t="s">
        <v>1306</v>
      </c>
      <c r="E3696" s="652">
        <v>4.4000000000000004</v>
      </c>
      <c r="F3696" s="652" t="s">
        <v>1303</v>
      </c>
      <c r="H3696" s="10"/>
    </row>
    <row r="3697" spans="1:8" ht="15" x14ac:dyDescent="0.25">
      <c r="A3697" s="654">
        <v>48309004103</v>
      </c>
      <c r="B3697" s="655" t="s">
        <v>1466</v>
      </c>
      <c r="C3697" s="655">
        <v>80265</v>
      </c>
      <c r="D3697" s="655" t="s">
        <v>1306</v>
      </c>
      <c r="E3697" s="655">
        <v>4.9000000000000004</v>
      </c>
      <c r="F3697" s="655" t="s">
        <v>1303</v>
      </c>
      <c r="H3697" s="10"/>
    </row>
    <row r="3698" spans="1:8" ht="15" x14ac:dyDescent="0.25">
      <c r="A3698" s="651">
        <v>48309004201</v>
      </c>
      <c r="B3698" s="652" t="s">
        <v>1466</v>
      </c>
      <c r="C3698" s="652">
        <v>55547</v>
      </c>
      <c r="D3698" s="652" t="s">
        <v>1302</v>
      </c>
      <c r="E3698" s="652">
        <v>5.7</v>
      </c>
      <c r="F3698" s="652" t="s">
        <v>1303</v>
      </c>
      <c r="H3698" s="10"/>
    </row>
    <row r="3699" spans="1:8" ht="15" x14ac:dyDescent="0.25">
      <c r="A3699" s="654">
        <v>48309004202</v>
      </c>
      <c r="B3699" s="655" t="s">
        <v>1466</v>
      </c>
      <c r="C3699" s="655">
        <v>65932</v>
      </c>
      <c r="D3699" s="655" t="s">
        <v>1306</v>
      </c>
      <c r="E3699" s="655">
        <v>15.1</v>
      </c>
      <c r="F3699" s="655" t="s">
        <v>1303</v>
      </c>
      <c r="H3699" s="10"/>
    </row>
    <row r="3700" spans="1:8" ht="15" x14ac:dyDescent="0.25">
      <c r="A3700" s="651">
        <v>48309004300</v>
      </c>
      <c r="B3700" s="652" t="s">
        <v>1466</v>
      </c>
      <c r="C3700" s="652">
        <v>42079</v>
      </c>
      <c r="D3700" s="652" t="s">
        <v>1310</v>
      </c>
      <c r="E3700" s="652">
        <v>17.5</v>
      </c>
      <c r="F3700" s="652" t="s">
        <v>1303</v>
      </c>
      <c r="H3700" s="10"/>
    </row>
    <row r="3701" spans="1:8" ht="15" x14ac:dyDescent="0.25">
      <c r="A3701" s="654">
        <v>48309980000</v>
      </c>
      <c r="B3701" s="655" t="s">
        <v>1466</v>
      </c>
      <c r="C3701" s="655" t="s">
        <v>1314</v>
      </c>
      <c r="D3701" s="655" t="s">
        <v>1315</v>
      </c>
      <c r="E3701" s="655" t="s">
        <v>1314</v>
      </c>
      <c r="F3701" s="655" t="s">
        <v>1307</v>
      </c>
      <c r="H3701" s="10"/>
    </row>
    <row r="3702" spans="1:8" ht="15" x14ac:dyDescent="0.25">
      <c r="A3702" s="651">
        <v>48311950100</v>
      </c>
      <c r="B3702" s="652" t="s">
        <v>1467</v>
      </c>
      <c r="C3702" s="652">
        <v>68750</v>
      </c>
      <c r="D3702" s="652" t="s">
        <v>1306</v>
      </c>
      <c r="E3702" s="652">
        <v>12.8</v>
      </c>
      <c r="F3702" s="652" t="s">
        <v>1303</v>
      </c>
      <c r="H3702" s="10"/>
    </row>
    <row r="3703" spans="1:8" ht="15" x14ac:dyDescent="0.25">
      <c r="A3703" s="654">
        <v>48313000100</v>
      </c>
      <c r="B3703" s="655" t="s">
        <v>1468</v>
      </c>
      <c r="C3703" s="655">
        <v>40893</v>
      </c>
      <c r="D3703" s="655" t="s">
        <v>1310</v>
      </c>
      <c r="E3703" s="655">
        <v>19.2</v>
      </c>
      <c r="F3703" s="655" t="s">
        <v>1303</v>
      </c>
      <c r="H3703" s="10"/>
    </row>
    <row r="3704" spans="1:8" ht="15" x14ac:dyDescent="0.25">
      <c r="A3704" s="651">
        <v>48313000200</v>
      </c>
      <c r="B3704" s="652" t="s">
        <v>1468</v>
      </c>
      <c r="C3704" s="652">
        <v>47768</v>
      </c>
      <c r="D3704" s="652" t="s">
        <v>1310</v>
      </c>
      <c r="E3704" s="652">
        <v>12.6</v>
      </c>
      <c r="F3704" s="652" t="s">
        <v>1303</v>
      </c>
      <c r="H3704" s="10"/>
    </row>
    <row r="3705" spans="1:8" ht="15" x14ac:dyDescent="0.25">
      <c r="A3705" s="654">
        <v>48313000300</v>
      </c>
      <c r="B3705" s="655" t="s">
        <v>1468</v>
      </c>
      <c r="C3705" s="655">
        <v>59250</v>
      </c>
      <c r="D3705" s="655" t="s">
        <v>1302</v>
      </c>
      <c r="E3705" s="655">
        <v>8.6999999999999993</v>
      </c>
      <c r="F3705" s="655" t="s">
        <v>1303</v>
      </c>
      <c r="H3705" s="10"/>
    </row>
    <row r="3706" spans="1:8" ht="15" x14ac:dyDescent="0.25">
      <c r="A3706" s="651">
        <v>48313000400</v>
      </c>
      <c r="B3706" s="652" t="s">
        <v>1468</v>
      </c>
      <c r="C3706" s="652">
        <v>48148</v>
      </c>
      <c r="D3706" s="652" t="s">
        <v>1310</v>
      </c>
      <c r="E3706" s="652">
        <v>16.5</v>
      </c>
      <c r="F3706" s="652" t="s">
        <v>1303</v>
      </c>
      <c r="H3706" s="10"/>
    </row>
    <row r="3707" spans="1:8" ht="15" x14ac:dyDescent="0.25">
      <c r="A3707" s="654">
        <v>48315950100</v>
      </c>
      <c r="B3707" s="655" t="s">
        <v>1469</v>
      </c>
      <c r="C3707" s="655">
        <v>39631</v>
      </c>
      <c r="D3707" s="655" t="s">
        <v>1309</v>
      </c>
      <c r="E3707" s="655">
        <v>14.9</v>
      </c>
      <c r="F3707" s="655" t="s">
        <v>1303</v>
      </c>
      <c r="H3707" s="10"/>
    </row>
    <row r="3708" spans="1:8" ht="15" x14ac:dyDescent="0.25">
      <c r="A3708" s="651">
        <v>48315950200</v>
      </c>
      <c r="B3708" s="652" t="s">
        <v>1469</v>
      </c>
      <c r="C3708" s="652">
        <v>32319</v>
      </c>
      <c r="D3708" s="652" t="s">
        <v>1309</v>
      </c>
      <c r="E3708" s="652">
        <v>19.3</v>
      </c>
      <c r="F3708" s="652" t="s">
        <v>1303</v>
      </c>
      <c r="H3708" s="10"/>
    </row>
    <row r="3709" spans="1:8" ht="15" x14ac:dyDescent="0.25">
      <c r="A3709" s="654">
        <v>48315950300</v>
      </c>
      <c r="B3709" s="655" t="s">
        <v>1469</v>
      </c>
      <c r="C3709" s="655">
        <v>35190</v>
      </c>
      <c r="D3709" s="655" t="s">
        <v>1309</v>
      </c>
      <c r="E3709" s="655">
        <v>27.3</v>
      </c>
      <c r="F3709" s="655" t="s">
        <v>1307</v>
      </c>
      <c r="H3709" s="10"/>
    </row>
    <row r="3710" spans="1:8" ht="15" x14ac:dyDescent="0.25">
      <c r="A3710" s="651">
        <v>48315950400</v>
      </c>
      <c r="B3710" s="652" t="s">
        <v>1469</v>
      </c>
      <c r="C3710" s="652">
        <v>39840</v>
      </c>
      <c r="D3710" s="652" t="s">
        <v>1309</v>
      </c>
      <c r="E3710" s="652">
        <v>19.5</v>
      </c>
      <c r="F3710" s="652" t="s">
        <v>1303</v>
      </c>
      <c r="H3710" s="10"/>
    </row>
    <row r="3711" spans="1:8" ht="15" x14ac:dyDescent="0.25">
      <c r="A3711" s="654">
        <v>48317950100</v>
      </c>
      <c r="B3711" s="655" t="s">
        <v>1470</v>
      </c>
      <c r="C3711" s="655">
        <v>59583</v>
      </c>
      <c r="D3711" s="655" t="s">
        <v>1302</v>
      </c>
      <c r="E3711" s="655">
        <v>4.5</v>
      </c>
      <c r="F3711" s="655" t="s">
        <v>1303</v>
      </c>
      <c r="H3711" s="10"/>
    </row>
    <row r="3712" spans="1:8" ht="15" x14ac:dyDescent="0.25">
      <c r="A3712" s="651">
        <v>48317950200</v>
      </c>
      <c r="B3712" s="652" t="s">
        <v>1470</v>
      </c>
      <c r="C3712" s="652">
        <v>72955</v>
      </c>
      <c r="D3712" s="652" t="s">
        <v>1306</v>
      </c>
      <c r="E3712" s="652">
        <v>13.5</v>
      </c>
      <c r="F3712" s="652" t="s">
        <v>1303</v>
      </c>
      <c r="H3712" s="10"/>
    </row>
    <row r="3713" spans="1:8" ht="15" x14ac:dyDescent="0.25">
      <c r="A3713" s="654">
        <v>48319950100</v>
      </c>
      <c r="B3713" s="655" t="s">
        <v>1471</v>
      </c>
      <c r="C3713" s="655">
        <v>30083</v>
      </c>
      <c r="D3713" s="655" t="s">
        <v>1309</v>
      </c>
      <c r="E3713" s="655">
        <v>22</v>
      </c>
      <c r="F3713" s="655" t="s">
        <v>1307</v>
      </c>
      <c r="H3713" s="10"/>
    </row>
    <row r="3714" spans="1:8" ht="15" x14ac:dyDescent="0.25">
      <c r="A3714" s="651">
        <v>48319950200</v>
      </c>
      <c r="B3714" s="652" t="s">
        <v>1471</v>
      </c>
      <c r="C3714" s="652">
        <v>59951</v>
      </c>
      <c r="D3714" s="652" t="s">
        <v>1302</v>
      </c>
      <c r="E3714" s="652">
        <v>6.3</v>
      </c>
      <c r="F3714" s="652" t="s">
        <v>1303</v>
      </c>
      <c r="H3714" s="10"/>
    </row>
    <row r="3715" spans="1:8" ht="15" x14ac:dyDescent="0.25">
      <c r="A3715" s="654">
        <v>48321730100</v>
      </c>
      <c r="B3715" s="655" t="s">
        <v>1472</v>
      </c>
      <c r="C3715" s="655">
        <v>41797</v>
      </c>
      <c r="D3715" s="655" t="s">
        <v>1310</v>
      </c>
      <c r="E3715" s="655">
        <v>22.1</v>
      </c>
      <c r="F3715" s="655" t="s">
        <v>1307</v>
      </c>
      <c r="H3715" s="10"/>
    </row>
    <row r="3716" spans="1:8" ht="15" x14ac:dyDescent="0.25">
      <c r="A3716" s="651">
        <v>48321730201</v>
      </c>
      <c r="B3716" s="652" t="s">
        <v>1472</v>
      </c>
      <c r="C3716" s="652">
        <v>46075</v>
      </c>
      <c r="D3716" s="652" t="s">
        <v>1310</v>
      </c>
      <c r="E3716" s="652">
        <v>16.7</v>
      </c>
      <c r="F3716" s="652" t="s">
        <v>1303</v>
      </c>
      <c r="H3716" s="10"/>
    </row>
    <row r="3717" spans="1:8" ht="15" x14ac:dyDescent="0.25">
      <c r="A3717" s="654">
        <v>48321730202</v>
      </c>
      <c r="B3717" s="655" t="s">
        <v>1472</v>
      </c>
      <c r="C3717" s="655">
        <v>60089</v>
      </c>
      <c r="D3717" s="655" t="s">
        <v>1302</v>
      </c>
      <c r="E3717" s="655">
        <v>17.8</v>
      </c>
      <c r="F3717" s="655" t="s">
        <v>1303</v>
      </c>
      <c r="H3717" s="10"/>
    </row>
    <row r="3718" spans="1:8" ht="15" x14ac:dyDescent="0.25">
      <c r="A3718" s="651">
        <v>48321730301</v>
      </c>
      <c r="B3718" s="652" t="s">
        <v>1472</v>
      </c>
      <c r="C3718" s="652">
        <v>53793</v>
      </c>
      <c r="D3718" s="652" t="s">
        <v>1310</v>
      </c>
      <c r="E3718" s="652">
        <v>23</v>
      </c>
      <c r="F3718" s="652" t="s">
        <v>1307</v>
      </c>
      <c r="H3718" s="10"/>
    </row>
    <row r="3719" spans="1:8" ht="15" x14ac:dyDescent="0.25">
      <c r="A3719" s="654">
        <v>48321730302</v>
      </c>
      <c r="B3719" s="655" t="s">
        <v>1472</v>
      </c>
      <c r="C3719" s="655">
        <v>48682</v>
      </c>
      <c r="D3719" s="655" t="s">
        <v>1310</v>
      </c>
      <c r="E3719" s="655">
        <v>22.5</v>
      </c>
      <c r="F3719" s="655" t="s">
        <v>1307</v>
      </c>
      <c r="H3719" s="10"/>
    </row>
    <row r="3720" spans="1:8" ht="15" x14ac:dyDescent="0.25">
      <c r="A3720" s="651">
        <v>48321730303</v>
      </c>
      <c r="B3720" s="652" t="s">
        <v>1472</v>
      </c>
      <c r="C3720" s="652">
        <v>72917</v>
      </c>
      <c r="D3720" s="652" t="s">
        <v>1302</v>
      </c>
      <c r="E3720" s="652">
        <v>13.2</v>
      </c>
      <c r="F3720" s="652" t="s">
        <v>1303</v>
      </c>
      <c r="H3720" s="10"/>
    </row>
    <row r="3721" spans="1:8" ht="15" x14ac:dyDescent="0.25">
      <c r="A3721" s="654">
        <v>48321730400</v>
      </c>
      <c r="B3721" s="655" t="s">
        <v>1472</v>
      </c>
      <c r="C3721" s="655">
        <v>42159</v>
      </c>
      <c r="D3721" s="655" t="s">
        <v>1310</v>
      </c>
      <c r="E3721" s="655">
        <v>35.700000000000003</v>
      </c>
      <c r="F3721" s="655" t="s">
        <v>1307</v>
      </c>
      <c r="H3721" s="10"/>
    </row>
    <row r="3722" spans="1:8" ht="15" x14ac:dyDescent="0.25">
      <c r="A3722" s="651">
        <v>48321730501</v>
      </c>
      <c r="B3722" s="652" t="s">
        <v>1472</v>
      </c>
      <c r="C3722" s="652">
        <v>36808</v>
      </c>
      <c r="D3722" s="652" t="s">
        <v>1309</v>
      </c>
      <c r="E3722" s="652">
        <v>18.7</v>
      </c>
      <c r="F3722" s="652" t="s">
        <v>1303</v>
      </c>
      <c r="H3722" s="10"/>
    </row>
    <row r="3723" spans="1:8" ht="15" x14ac:dyDescent="0.25">
      <c r="A3723" s="654">
        <v>48321730600</v>
      </c>
      <c r="B3723" s="655" t="s">
        <v>1472</v>
      </c>
      <c r="C3723" s="655">
        <v>31113</v>
      </c>
      <c r="D3723" s="655" t="s">
        <v>1309</v>
      </c>
      <c r="E3723" s="655">
        <v>18.5</v>
      </c>
      <c r="F3723" s="655" t="s">
        <v>1303</v>
      </c>
      <c r="H3723" s="10"/>
    </row>
    <row r="3724" spans="1:8" ht="15" x14ac:dyDescent="0.25">
      <c r="A3724" s="651">
        <v>48321730700</v>
      </c>
      <c r="B3724" s="652" t="s">
        <v>1472</v>
      </c>
      <c r="C3724" s="652">
        <v>52500</v>
      </c>
      <c r="D3724" s="652" t="s">
        <v>1310</v>
      </c>
      <c r="E3724" s="652">
        <v>15.5</v>
      </c>
      <c r="F3724" s="652" t="s">
        <v>1303</v>
      </c>
      <c r="H3724" s="10"/>
    </row>
    <row r="3725" spans="1:8" ht="15" x14ac:dyDescent="0.25">
      <c r="A3725" s="654">
        <v>48321990000</v>
      </c>
      <c r="B3725" s="655" t="s">
        <v>1472</v>
      </c>
      <c r="C3725" s="655" t="s">
        <v>1314</v>
      </c>
      <c r="D3725" s="655" t="s">
        <v>1315</v>
      </c>
      <c r="E3725" s="655" t="s">
        <v>1314</v>
      </c>
      <c r="F3725" s="655" t="s">
        <v>1307</v>
      </c>
      <c r="H3725" s="10"/>
    </row>
    <row r="3726" spans="1:8" ht="15" x14ac:dyDescent="0.25">
      <c r="A3726" s="651">
        <v>48323950201</v>
      </c>
      <c r="B3726" s="652" t="s">
        <v>1473</v>
      </c>
      <c r="C3726" s="652">
        <v>34917</v>
      </c>
      <c r="D3726" s="652" t="s">
        <v>1302</v>
      </c>
      <c r="E3726" s="652">
        <v>27.2</v>
      </c>
      <c r="F3726" s="652" t="s">
        <v>1303</v>
      </c>
      <c r="H3726" s="10"/>
    </row>
    <row r="3727" spans="1:8" ht="15" x14ac:dyDescent="0.25">
      <c r="A3727" s="654">
        <v>48323950204</v>
      </c>
      <c r="B3727" s="655" t="s">
        <v>1473</v>
      </c>
      <c r="C3727" s="655">
        <v>34048</v>
      </c>
      <c r="D3727" s="655" t="s">
        <v>1302</v>
      </c>
      <c r="E3727" s="655">
        <v>19.8</v>
      </c>
      <c r="F3727" s="655" t="s">
        <v>1303</v>
      </c>
      <c r="H3727" s="10"/>
    </row>
    <row r="3728" spans="1:8" ht="15" x14ac:dyDescent="0.25">
      <c r="A3728" s="651">
        <v>48323950205</v>
      </c>
      <c r="B3728" s="652" t="s">
        <v>1473</v>
      </c>
      <c r="C3728" s="652">
        <v>45156</v>
      </c>
      <c r="D3728" s="652" t="s">
        <v>1306</v>
      </c>
      <c r="E3728" s="652">
        <v>33.4</v>
      </c>
      <c r="F3728" s="652" t="s">
        <v>1307</v>
      </c>
      <c r="H3728" s="10"/>
    </row>
    <row r="3729" spans="1:8" ht="15" x14ac:dyDescent="0.25">
      <c r="A3729" s="654">
        <v>48323950300</v>
      </c>
      <c r="B3729" s="655" t="s">
        <v>1473</v>
      </c>
      <c r="C3729" s="655">
        <v>43300</v>
      </c>
      <c r="D3729" s="655" t="s">
        <v>1302</v>
      </c>
      <c r="E3729" s="655">
        <v>22.8</v>
      </c>
      <c r="F3729" s="655" t="s">
        <v>1303</v>
      </c>
      <c r="H3729" s="10"/>
    </row>
    <row r="3730" spans="1:8" ht="15" x14ac:dyDescent="0.25">
      <c r="A3730" s="651">
        <v>48323950400</v>
      </c>
      <c r="B3730" s="652" t="s">
        <v>1473</v>
      </c>
      <c r="C3730" s="652">
        <v>25949</v>
      </c>
      <c r="D3730" s="652" t="s">
        <v>1309</v>
      </c>
      <c r="E3730" s="652">
        <v>32.6</v>
      </c>
      <c r="F3730" s="652" t="s">
        <v>1307</v>
      </c>
      <c r="H3730" s="10"/>
    </row>
    <row r="3731" spans="1:8" ht="15" x14ac:dyDescent="0.25">
      <c r="A3731" s="654">
        <v>48323950500</v>
      </c>
      <c r="B3731" s="655" t="s">
        <v>1473</v>
      </c>
      <c r="C3731" s="655">
        <v>29149</v>
      </c>
      <c r="D3731" s="655" t="s">
        <v>1310</v>
      </c>
      <c r="E3731" s="655">
        <v>38.4</v>
      </c>
      <c r="F3731" s="655" t="s">
        <v>1307</v>
      </c>
      <c r="H3731" s="10"/>
    </row>
    <row r="3732" spans="1:8" ht="15" x14ac:dyDescent="0.25">
      <c r="A3732" s="651">
        <v>48323950601</v>
      </c>
      <c r="B3732" s="652" t="s">
        <v>1473</v>
      </c>
      <c r="C3732" s="652">
        <v>21925</v>
      </c>
      <c r="D3732" s="652" t="s">
        <v>1309</v>
      </c>
      <c r="E3732" s="652">
        <v>27.5</v>
      </c>
      <c r="F3732" s="652" t="s">
        <v>1303</v>
      </c>
      <c r="H3732" s="10"/>
    </row>
    <row r="3733" spans="1:8" ht="15" x14ac:dyDescent="0.25">
      <c r="A3733" s="654">
        <v>48323950602</v>
      </c>
      <c r="B3733" s="655" t="s">
        <v>1473</v>
      </c>
      <c r="C3733" s="655">
        <v>45777</v>
      </c>
      <c r="D3733" s="655" t="s">
        <v>1306</v>
      </c>
      <c r="E3733" s="655">
        <v>15.9</v>
      </c>
      <c r="F3733" s="655" t="s">
        <v>1303</v>
      </c>
      <c r="H3733" s="10"/>
    </row>
    <row r="3734" spans="1:8" ht="15" x14ac:dyDescent="0.25">
      <c r="A3734" s="651">
        <v>48323950700</v>
      </c>
      <c r="B3734" s="652" t="s">
        <v>1473</v>
      </c>
      <c r="C3734" s="652">
        <v>41745</v>
      </c>
      <c r="D3734" s="652" t="s">
        <v>1302</v>
      </c>
      <c r="E3734" s="652">
        <v>22.3</v>
      </c>
      <c r="F3734" s="652" t="s">
        <v>1303</v>
      </c>
      <c r="H3734" s="10"/>
    </row>
    <row r="3735" spans="1:8" ht="15" x14ac:dyDescent="0.25">
      <c r="A3735" s="654">
        <v>48325000101</v>
      </c>
      <c r="B3735" s="655" t="s">
        <v>1474</v>
      </c>
      <c r="C3735" s="655">
        <v>62500</v>
      </c>
      <c r="D3735" s="655" t="s">
        <v>1302</v>
      </c>
      <c r="E3735" s="655">
        <v>12.2</v>
      </c>
      <c r="F3735" s="655" t="s">
        <v>1303</v>
      </c>
      <c r="H3735" s="10"/>
    </row>
    <row r="3736" spans="1:8" ht="15" x14ac:dyDescent="0.25">
      <c r="A3736" s="651">
        <v>48325000102</v>
      </c>
      <c r="B3736" s="652" t="s">
        <v>1474</v>
      </c>
      <c r="C3736" s="652">
        <v>67019</v>
      </c>
      <c r="D3736" s="652" t="s">
        <v>1302</v>
      </c>
      <c r="E3736" s="652">
        <v>9.9</v>
      </c>
      <c r="F3736" s="652" t="s">
        <v>1303</v>
      </c>
      <c r="H3736" s="10"/>
    </row>
    <row r="3737" spans="1:8" ht="15" x14ac:dyDescent="0.25">
      <c r="A3737" s="654">
        <v>48325000200</v>
      </c>
      <c r="B3737" s="655" t="s">
        <v>1474</v>
      </c>
      <c r="C3737" s="655">
        <v>50871</v>
      </c>
      <c r="D3737" s="655" t="s">
        <v>1310</v>
      </c>
      <c r="E3737" s="655">
        <v>11.7</v>
      </c>
      <c r="F3737" s="655" t="s">
        <v>1303</v>
      </c>
      <c r="H3737" s="10"/>
    </row>
    <row r="3738" spans="1:8" ht="15" x14ac:dyDescent="0.25">
      <c r="A3738" s="651">
        <v>48325000300</v>
      </c>
      <c r="B3738" s="652" t="s">
        <v>1474</v>
      </c>
      <c r="C3738" s="652">
        <v>58053</v>
      </c>
      <c r="D3738" s="652" t="s">
        <v>1302</v>
      </c>
      <c r="E3738" s="652">
        <v>5.0999999999999996</v>
      </c>
      <c r="F3738" s="652" t="s">
        <v>1303</v>
      </c>
      <c r="H3738" s="10"/>
    </row>
    <row r="3739" spans="1:8" ht="15" x14ac:dyDescent="0.25">
      <c r="A3739" s="654">
        <v>48325000401</v>
      </c>
      <c r="B3739" s="655" t="s">
        <v>1474</v>
      </c>
      <c r="C3739" s="655">
        <v>68548</v>
      </c>
      <c r="D3739" s="655" t="s">
        <v>1302</v>
      </c>
      <c r="E3739" s="655">
        <v>8.5</v>
      </c>
      <c r="F3739" s="655" t="s">
        <v>1303</v>
      </c>
      <c r="H3739" s="10"/>
    </row>
    <row r="3740" spans="1:8" ht="15" x14ac:dyDescent="0.25">
      <c r="A3740" s="651">
        <v>48325000402</v>
      </c>
      <c r="B3740" s="652" t="s">
        <v>1474</v>
      </c>
      <c r="C3740" s="652">
        <v>52151</v>
      </c>
      <c r="D3740" s="652" t="s">
        <v>1310</v>
      </c>
      <c r="E3740" s="652">
        <v>13.8</v>
      </c>
      <c r="F3740" s="652" t="s">
        <v>1303</v>
      </c>
      <c r="H3740" s="10"/>
    </row>
    <row r="3741" spans="1:8" ht="15" x14ac:dyDescent="0.25">
      <c r="A3741" s="654">
        <v>48325000500</v>
      </c>
      <c r="B3741" s="655" t="s">
        <v>1474</v>
      </c>
      <c r="C3741" s="655">
        <v>55915</v>
      </c>
      <c r="D3741" s="655" t="s">
        <v>1302</v>
      </c>
      <c r="E3741" s="655">
        <v>8.8000000000000007</v>
      </c>
      <c r="F3741" s="655" t="s">
        <v>1303</v>
      </c>
      <c r="H3741" s="10"/>
    </row>
    <row r="3742" spans="1:8" ht="15" x14ac:dyDescent="0.25">
      <c r="A3742" s="651">
        <v>48325000800</v>
      </c>
      <c r="B3742" s="652" t="s">
        <v>1474</v>
      </c>
      <c r="C3742" s="652">
        <v>52794</v>
      </c>
      <c r="D3742" s="652" t="s">
        <v>1310</v>
      </c>
      <c r="E3742" s="652">
        <v>13.9</v>
      </c>
      <c r="F3742" s="652" t="s">
        <v>1303</v>
      </c>
      <c r="H3742" s="10"/>
    </row>
    <row r="3743" spans="1:8" ht="15" x14ac:dyDescent="0.25">
      <c r="A3743" s="654">
        <v>48327950300</v>
      </c>
      <c r="B3743" s="655" t="s">
        <v>1475</v>
      </c>
      <c r="C3743" s="655">
        <v>40606</v>
      </c>
      <c r="D3743" s="655" t="s">
        <v>1309</v>
      </c>
      <c r="E3743" s="655">
        <v>9.9</v>
      </c>
      <c r="F3743" s="655" t="s">
        <v>1303</v>
      </c>
      <c r="H3743" s="10"/>
    </row>
    <row r="3744" spans="1:8" ht="15" x14ac:dyDescent="0.25">
      <c r="A3744" s="651">
        <v>48329000100</v>
      </c>
      <c r="B3744" s="652" t="s">
        <v>1476</v>
      </c>
      <c r="C3744" s="652">
        <v>68491</v>
      </c>
      <c r="D3744" s="652" t="s">
        <v>1302</v>
      </c>
      <c r="E3744" s="652">
        <v>13.7</v>
      </c>
      <c r="F3744" s="652" t="s">
        <v>1303</v>
      </c>
      <c r="H3744" s="10"/>
    </row>
    <row r="3745" spans="1:8" ht="15" x14ac:dyDescent="0.25">
      <c r="A3745" s="654">
        <v>48329000200</v>
      </c>
      <c r="B3745" s="655" t="s">
        <v>1476</v>
      </c>
      <c r="C3745" s="655">
        <v>101167</v>
      </c>
      <c r="D3745" s="655" t="s">
        <v>1306</v>
      </c>
      <c r="E3745" s="655">
        <v>6.5</v>
      </c>
      <c r="F3745" s="655" t="s">
        <v>1303</v>
      </c>
      <c r="H3745" s="10"/>
    </row>
    <row r="3746" spans="1:8" ht="15" x14ac:dyDescent="0.25">
      <c r="A3746" s="651">
        <v>48329000302</v>
      </c>
      <c r="B3746" s="652" t="s">
        <v>1476</v>
      </c>
      <c r="C3746" s="652">
        <v>79676</v>
      </c>
      <c r="D3746" s="652" t="s">
        <v>1306</v>
      </c>
      <c r="E3746" s="652">
        <v>13.5</v>
      </c>
      <c r="F3746" s="652" t="s">
        <v>1303</v>
      </c>
      <c r="H3746" s="10"/>
    </row>
    <row r="3747" spans="1:8" ht="15" x14ac:dyDescent="0.25">
      <c r="A3747" s="654">
        <v>48329000303</v>
      </c>
      <c r="B3747" s="655" t="s">
        <v>1476</v>
      </c>
      <c r="C3747" s="655">
        <v>120032</v>
      </c>
      <c r="D3747" s="655" t="s">
        <v>1306</v>
      </c>
      <c r="E3747" s="655">
        <v>1</v>
      </c>
      <c r="F3747" s="655" t="s">
        <v>1303</v>
      </c>
      <c r="H3747" s="10"/>
    </row>
    <row r="3748" spans="1:8" ht="15" x14ac:dyDescent="0.25">
      <c r="A3748" s="651">
        <v>48329000304</v>
      </c>
      <c r="B3748" s="652" t="s">
        <v>1476</v>
      </c>
      <c r="C3748" s="652">
        <v>106412</v>
      </c>
      <c r="D3748" s="652" t="s">
        <v>1306</v>
      </c>
      <c r="E3748" s="652">
        <v>1.6</v>
      </c>
      <c r="F3748" s="652" t="s">
        <v>1303</v>
      </c>
      <c r="H3748" s="10"/>
    </row>
    <row r="3749" spans="1:8" ht="15" x14ac:dyDescent="0.25">
      <c r="A3749" s="654">
        <v>48329000305</v>
      </c>
      <c r="B3749" s="655" t="s">
        <v>1476</v>
      </c>
      <c r="C3749" s="655">
        <v>87857</v>
      </c>
      <c r="D3749" s="655" t="s">
        <v>1306</v>
      </c>
      <c r="E3749" s="655">
        <v>4</v>
      </c>
      <c r="F3749" s="655" t="s">
        <v>1303</v>
      </c>
      <c r="H3749" s="10"/>
    </row>
    <row r="3750" spans="1:8" ht="15" x14ac:dyDescent="0.25">
      <c r="A3750" s="651">
        <v>48329000401</v>
      </c>
      <c r="B3750" s="652" t="s">
        <v>1476</v>
      </c>
      <c r="C3750" s="652">
        <v>84438</v>
      </c>
      <c r="D3750" s="652" t="s">
        <v>1306</v>
      </c>
      <c r="E3750" s="652">
        <v>5.2</v>
      </c>
      <c r="F3750" s="652" t="s">
        <v>1303</v>
      </c>
      <c r="H3750" s="10"/>
    </row>
    <row r="3751" spans="1:8" ht="15" x14ac:dyDescent="0.25">
      <c r="A3751" s="654">
        <v>48329000402</v>
      </c>
      <c r="B3751" s="655" t="s">
        <v>1476</v>
      </c>
      <c r="C3751" s="655">
        <v>77568</v>
      </c>
      <c r="D3751" s="655" t="s">
        <v>1306</v>
      </c>
      <c r="E3751" s="655">
        <v>4.7</v>
      </c>
      <c r="F3751" s="655" t="s">
        <v>1303</v>
      </c>
      <c r="H3751" s="10"/>
    </row>
    <row r="3752" spans="1:8" ht="15" x14ac:dyDescent="0.25">
      <c r="A3752" s="651">
        <v>48329000500</v>
      </c>
      <c r="B3752" s="652" t="s">
        <v>1476</v>
      </c>
      <c r="C3752" s="652">
        <v>76078</v>
      </c>
      <c r="D3752" s="652" t="s">
        <v>1306</v>
      </c>
      <c r="E3752" s="652">
        <v>12.2</v>
      </c>
      <c r="F3752" s="652" t="s">
        <v>1303</v>
      </c>
      <c r="H3752" s="10"/>
    </row>
    <row r="3753" spans="1:8" ht="15" x14ac:dyDescent="0.25">
      <c r="A3753" s="654">
        <v>48329000600</v>
      </c>
      <c r="B3753" s="655" t="s">
        <v>1476</v>
      </c>
      <c r="C3753" s="655">
        <v>79564</v>
      </c>
      <c r="D3753" s="655" t="s">
        <v>1306</v>
      </c>
      <c r="E3753" s="655">
        <v>6</v>
      </c>
      <c r="F3753" s="655" t="s">
        <v>1303</v>
      </c>
      <c r="H3753" s="10"/>
    </row>
    <row r="3754" spans="1:8" ht="15" x14ac:dyDescent="0.25">
      <c r="A3754" s="651">
        <v>48329001100</v>
      </c>
      <c r="B3754" s="652" t="s">
        <v>1476</v>
      </c>
      <c r="C3754" s="652">
        <v>62048</v>
      </c>
      <c r="D3754" s="652" t="s">
        <v>1302</v>
      </c>
      <c r="E3754" s="652">
        <v>16</v>
      </c>
      <c r="F3754" s="652" t="s">
        <v>1303</v>
      </c>
      <c r="H3754" s="10"/>
    </row>
    <row r="3755" spans="1:8" ht="15" x14ac:dyDescent="0.25">
      <c r="A3755" s="654">
        <v>48329001200</v>
      </c>
      <c r="B3755" s="655" t="s">
        <v>1476</v>
      </c>
      <c r="C3755" s="655">
        <v>66328</v>
      </c>
      <c r="D3755" s="655" t="s">
        <v>1302</v>
      </c>
      <c r="E3755" s="655">
        <v>5.4</v>
      </c>
      <c r="F3755" s="655" t="s">
        <v>1303</v>
      </c>
      <c r="H3755" s="10"/>
    </row>
    <row r="3756" spans="1:8" ht="15" x14ac:dyDescent="0.25">
      <c r="A3756" s="651">
        <v>48329001300</v>
      </c>
      <c r="B3756" s="652" t="s">
        <v>1476</v>
      </c>
      <c r="C3756" s="652">
        <v>80432</v>
      </c>
      <c r="D3756" s="652" t="s">
        <v>1306</v>
      </c>
      <c r="E3756" s="652">
        <v>6.2</v>
      </c>
      <c r="F3756" s="652" t="s">
        <v>1303</v>
      </c>
      <c r="H3756" s="10"/>
    </row>
    <row r="3757" spans="1:8" ht="15" x14ac:dyDescent="0.25">
      <c r="A3757" s="654">
        <v>48329001400</v>
      </c>
      <c r="B3757" s="655" t="s">
        <v>1476</v>
      </c>
      <c r="C3757" s="655">
        <v>46583</v>
      </c>
      <c r="D3757" s="655" t="s">
        <v>1309</v>
      </c>
      <c r="E3757" s="655">
        <v>24</v>
      </c>
      <c r="F3757" s="655" t="s">
        <v>1307</v>
      </c>
      <c r="H3757" s="10"/>
    </row>
    <row r="3758" spans="1:8" ht="15" x14ac:dyDescent="0.25">
      <c r="A3758" s="651">
        <v>48329001500</v>
      </c>
      <c r="B3758" s="652" t="s">
        <v>1476</v>
      </c>
      <c r="C3758" s="652">
        <v>57555</v>
      </c>
      <c r="D3758" s="652" t="s">
        <v>1310</v>
      </c>
      <c r="E3758" s="652">
        <v>12.8</v>
      </c>
      <c r="F3758" s="652" t="s">
        <v>1303</v>
      </c>
      <c r="H3758" s="10"/>
    </row>
    <row r="3759" spans="1:8" ht="15" x14ac:dyDescent="0.25">
      <c r="A3759" s="654">
        <v>48329001700</v>
      </c>
      <c r="B3759" s="655" t="s">
        <v>1476</v>
      </c>
      <c r="C3759" s="655">
        <v>50729</v>
      </c>
      <c r="D3759" s="655" t="s">
        <v>1310</v>
      </c>
      <c r="E3759" s="655">
        <v>18.2</v>
      </c>
      <c r="F3759" s="655" t="s">
        <v>1303</v>
      </c>
      <c r="H3759" s="10"/>
    </row>
    <row r="3760" spans="1:8" ht="15" x14ac:dyDescent="0.25">
      <c r="A3760" s="651">
        <v>48329010104</v>
      </c>
      <c r="B3760" s="652" t="s">
        <v>1476</v>
      </c>
      <c r="C3760" s="652">
        <v>107681</v>
      </c>
      <c r="D3760" s="652" t="s">
        <v>1306</v>
      </c>
      <c r="E3760" s="652">
        <v>3</v>
      </c>
      <c r="F3760" s="652" t="s">
        <v>1303</v>
      </c>
      <c r="H3760" s="10"/>
    </row>
    <row r="3761" spans="1:8" ht="15" x14ac:dyDescent="0.25">
      <c r="A3761" s="654">
        <v>48329010105</v>
      </c>
      <c r="B3761" s="655" t="s">
        <v>1476</v>
      </c>
      <c r="C3761" s="655">
        <v>74914</v>
      </c>
      <c r="D3761" s="655" t="s">
        <v>1306</v>
      </c>
      <c r="E3761" s="655">
        <v>7.5</v>
      </c>
      <c r="F3761" s="655" t="s">
        <v>1303</v>
      </c>
      <c r="H3761" s="10"/>
    </row>
    <row r="3762" spans="1:8" ht="15" x14ac:dyDescent="0.25">
      <c r="A3762" s="651">
        <v>48329010106</v>
      </c>
      <c r="B3762" s="652" t="s">
        <v>1476</v>
      </c>
      <c r="C3762" s="652">
        <v>62172</v>
      </c>
      <c r="D3762" s="652" t="s">
        <v>1302</v>
      </c>
      <c r="E3762" s="652">
        <v>19.3</v>
      </c>
      <c r="F3762" s="652" t="s">
        <v>1303</v>
      </c>
      <c r="H3762" s="10"/>
    </row>
    <row r="3763" spans="1:8" ht="15" x14ac:dyDescent="0.25">
      <c r="A3763" s="654">
        <v>48329010107</v>
      </c>
      <c r="B3763" s="655" t="s">
        <v>1476</v>
      </c>
      <c r="C3763" s="655">
        <v>75298</v>
      </c>
      <c r="D3763" s="655" t="s">
        <v>1306</v>
      </c>
      <c r="E3763" s="655">
        <v>9.8000000000000007</v>
      </c>
      <c r="F3763" s="655" t="s">
        <v>1303</v>
      </c>
      <c r="H3763" s="10"/>
    </row>
    <row r="3764" spans="1:8" ht="15" x14ac:dyDescent="0.25">
      <c r="A3764" s="651">
        <v>48329010108</v>
      </c>
      <c r="B3764" s="652" t="s">
        <v>1476</v>
      </c>
      <c r="C3764" s="652">
        <v>83059</v>
      </c>
      <c r="D3764" s="652" t="s">
        <v>1306</v>
      </c>
      <c r="E3764" s="652">
        <v>5.4</v>
      </c>
      <c r="F3764" s="652" t="s">
        <v>1303</v>
      </c>
      <c r="H3764" s="10"/>
    </row>
    <row r="3765" spans="1:8" ht="15" x14ac:dyDescent="0.25">
      <c r="A3765" s="654">
        <v>48329010109</v>
      </c>
      <c r="B3765" s="655" t="s">
        <v>1476</v>
      </c>
      <c r="C3765" s="655">
        <v>61975</v>
      </c>
      <c r="D3765" s="655" t="s">
        <v>1302</v>
      </c>
      <c r="E3765" s="655">
        <v>12.6</v>
      </c>
      <c r="F3765" s="655" t="s">
        <v>1303</v>
      </c>
      <c r="H3765" s="10"/>
    </row>
    <row r="3766" spans="1:8" ht="15" x14ac:dyDescent="0.25">
      <c r="A3766" s="651">
        <v>48329010112</v>
      </c>
      <c r="B3766" s="652" t="s">
        <v>1476</v>
      </c>
      <c r="C3766" s="652">
        <v>130602</v>
      </c>
      <c r="D3766" s="652" t="s">
        <v>1306</v>
      </c>
      <c r="E3766" s="652">
        <v>6.9</v>
      </c>
      <c r="F3766" s="652" t="s">
        <v>1303</v>
      </c>
      <c r="H3766" s="10"/>
    </row>
    <row r="3767" spans="1:8" ht="15" x14ac:dyDescent="0.25">
      <c r="A3767" s="654">
        <v>48329010113</v>
      </c>
      <c r="B3767" s="655" t="s">
        <v>1476</v>
      </c>
      <c r="C3767" s="655">
        <v>95592</v>
      </c>
      <c r="D3767" s="655" t="s">
        <v>1306</v>
      </c>
      <c r="E3767" s="655">
        <v>4.4000000000000004</v>
      </c>
      <c r="F3767" s="655" t="s">
        <v>1303</v>
      </c>
      <c r="H3767" s="10"/>
    </row>
    <row r="3768" spans="1:8" ht="15" x14ac:dyDescent="0.25">
      <c r="A3768" s="651">
        <v>48329010114</v>
      </c>
      <c r="B3768" s="652" t="s">
        <v>1476</v>
      </c>
      <c r="C3768" s="652">
        <v>88964</v>
      </c>
      <c r="D3768" s="652" t="s">
        <v>1306</v>
      </c>
      <c r="E3768" s="652">
        <v>8.6999999999999993</v>
      </c>
      <c r="F3768" s="652" t="s">
        <v>1303</v>
      </c>
      <c r="H3768" s="10"/>
    </row>
    <row r="3769" spans="1:8" ht="15" x14ac:dyDescent="0.25">
      <c r="A3769" s="654">
        <v>48329010200</v>
      </c>
      <c r="B3769" s="655" t="s">
        <v>1476</v>
      </c>
      <c r="C3769" s="655">
        <v>51088</v>
      </c>
      <c r="D3769" s="655" t="s">
        <v>1310</v>
      </c>
      <c r="E3769" s="655">
        <v>9.3000000000000007</v>
      </c>
      <c r="F3769" s="655" t="s">
        <v>1303</v>
      </c>
      <c r="H3769" s="10"/>
    </row>
    <row r="3770" spans="1:8" ht="15" x14ac:dyDescent="0.25">
      <c r="A3770" s="651">
        <v>48329980000</v>
      </c>
      <c r="B3770" s="652" t="s">
        <v>1476</v>
      </c>
      <c r="C3770" s="652" t="s">
        <v>1314</v>
      </c>
      <c r="D3770" s="652" t="s">
        <v>1315</v>
      </c>
      <c r="E3770" s="652" t="s">
        <v>1314</v>
      </c>
      <c r="F3770" s="652" t="s">
        <v>1307</v>
      </c>
      <c r="H3770" s="10"/>
    </row>
    <row r="3771" spans="1:8" ht="15" x14ac:dyDescent="0.25">
      <c r="A3771" s="654">
        <v>48331950100</v>
      </c>
      <c r="B3771" s="655" t="s">
        <v>1477</v>
      </c>
      <c r="C3771" s="655">
        <v>41098</v>
      </c>
      <c r="D3771" s="655" t="s">
        <v>1310</v>
      </c>
      <c r="E3771" s="655">
        <v>13.2</v>
      </c>
      <c r="F3771" s="655" t="s">
        <v>1303</v>
      </c>
      <c r="H3771" s="10"/>
    </row>
    <row r="3772" spans="1:8" ht="15" x14ac:dyDescent="0.25">
      <c r="A3772" s="651">
        <v>48331950300</v>
      </c>
      <c r="B3772" s="652" t="s">
        <v>1477</v>
      </c>
      <c r="C3772" s="652">
        <v>52159</v>
      </c>
      <c r="D3772" s="652" t="s">
        <v>1302</v>
      </c>
      <c r="E3772" s="652">
        <v>11.4</v>
      </c>
      <c r="F3772" s="652" t="s">
        <v>1303</v>
      </c>
      <c r="H3772" s="10"/>
    </row>
    <row r="3773" spans="1:8" ht="15" x14ac:dyDescent="0.25">
      <c r="A3773" s="654">
        <v>48331950401</v>
      </c>
      <c r="B3773" s="655" t="s">
        <v>1477</v>
      </c>
      <c r="C3773" s="655">
        <v>37336</v>
      </c>
      <c r="D3773" s="655" t="s">
        <v>1309</v>
      </c>
      <c r="E3773" s="655">
        <v>22.2</v>
      </c>
      <c r="F3773" s="655" t="s">
        <v>1307</v>
      </c>
      <c r="H3773" s="10"/>
    </row>
    <row r="3774" spans="1:8" ht="15" x14ac:dyDescent="0.25">
      <c r="A3774" s="651">
        <v>48331950402</v>
      </c>
      <c r="B3774" s="652" t="s">
        <v>1477</v>
      </c>
      <c r="C3774" s="652">
        <v>53292</v>
      </c>
      <c r="D3774" s="652" t="s">
        <v>1302</v>
      </c>
      <c r="E3774" s="652">
        <v>21</v>
      </c>
      <c r="F3774" s="652" t="s">
        <v>1307</v>
      </c>
      <c r="H3774" s="10"/>
    </row>
    <row r="3775" spans="1:8" ht="15" x14ac:dyDescent="0.25">
      <c r="A3775" s="654">
        <v>48331950500</v>
      </c>
      <c r="B3775" s="655" t="s">
        <v>1477</v>
      </c>
      <c r="C3775" s="655">
        <v>54000</v>
      </c>
      <c r="D3775" s="655" t="s">
        <v>1302</v>
      </c>
      <c r="E3775" s="655">
        <v>15.8</v>
      </c>
      <c r="F3775" s="655" t="s">
        <v>1303</v>
      </c>
      <c r="H3775" s="10"/>
    </row>
    <row r="3776" spans="1:8" ht="15" x14ac:dyDescent="0.25">
      <c r="A3776" s="651">
        <v>48331950700</v>
      </c>
      <c r="B3776" s="652" t="s">
        <v>1477</v>
      </c>
      <c r="C3776" s="652">
        <v>44896</v>
      </c>
      <c r="D3776" s="652" t="s">
        <v>1310</v>
      </c>
      <c r="E3776" s="652">
        <v>11.7</v>
      </c>
      <c r="F3776" s="652" t="s">
        <v>1303</v>
      </c>
      <c r="H3776" s="10"/>
    </row>
    <row r="3777" spans="1:8" ht="15" x14ac:dyDescent="0.25">
      <c r="A3777" s="654">
        <v>48331950800</v>
      </c>
      <c r="B3777" s="655" t="s">
        <v>1477</v>
      </c>
      <c r="C3777" s="655">
        <v>56563</v>
      </c>
      <c r="D3777" s="655" t="s">
        <v>1302</v>
      </c>
      <c r="E3777" s="655">
        <v>10.199999999999999</v>
      </c>
      <c r="F3777" s="655" t="s">
        <v>1303</v>
      </c>
      <c r="H3777" s="10"/>
    </row>
    <row r="3778" spans="1:8" ht="15" x14ac:dyDescent="0.25">
      <c r="A3778" s="651">
        <v>48333950100</v>
      </c>
      <c r="B3778" s="652" t="s">
        <v>1478</v>
      </c>
      <c r="C3778" s="652">
        <v>45278</v>
      </c>
      <c r="D3778" s="652" t="s">
        <v>1310</v>
      </c>
      <c r="E3778" s="652">
        <v>14.1</v>
      </c>
      <c r="F3778" s="652" t="s">
        <v>1303</v>
      </c>
      <c r="H3778" s="10"/>
    </row>
    <row r="3779" spans="1:8" ht="15" x14ac:dyDescent="0.25">
      <c r="A3779" s="654">
        <v>48333950200</v>
      </c>
      <c r="B3779" s="655" t="s">
        <v>1478</v>
      </c>
      <c r="C3779" s="655">
        <v>41012</v>
      </c>
      <c r="D3779" s="655" t="s">
        <v>1310</v>
      </c>
      <c r="E3779" s="655">
        <v>18.399999999999999</v>
      </c>
      <c r="F3779" s="655" t="s">
        <v>1303</v>
      </c>
      <c r="H3779" s="10"/>
    </row>
    <row r="3780" spans="1:8" ht="15" x14ac:dyDescent="0.25">
      <c r="A3780" s="651">
        <v>48335950200</v>
      </c>
      <c r="B3780" s="652" t="s">
        <v>1479</v>
      </c>
      <c r="C3780" s="652">
        <v>47892</v>
      </c>
      <c r="D3780" s="652" t="s">
        <v>1302</v>
      </c>
      <c r="E3780" s="652">
        <v>9.6999999999999993</v>
      </c>
      <c r="F3780" s="652" t="s">
        <v>1303</v>
      </c>
      <c r="H3780" s="10"/>
    </row>
    <row r="3781" spans="1:8" ht="15" x14ac:dyDescent="0.25">
      <c r="A3781" s="654">
        <v>48335950400</v>
      </c>
      <c r="B3781" s="655" t="s">
        <v>1479</v>
      </c>
      <c r="C3781" s="655">
        <v>63929</v>
      </c>
      <c r="D3781" s="655" t="s">
        <v>1306</v>
      </c>
      <c r="E3781" s="655">
        <v>7</v>
      </c>
      <c r="F3781" s="655" t="s">
        <v>1303</v>
      </c>
      <c r="H3781" s="10"/>
    </row>
    <row r="3782" spans="1:8" ht="15" x14ac:dyDescent="0.25">
      <c r="A3782" s="651">
        <v>48337950100</v>
      </c>
      <c r="B3782" s="652" t="s">
        <v>1480</v>
      </c>
      <c r="C3782" s="652">
        <v>51250</v>
      </c>
      <c r="D3782" s="652" t="s">
        <v>1302</v>
      </c>
      <c r="E3782" s="652">
        <v>10.6</v>
      </c>
      <c r="F3782" s="652" t="s">
        <v>1303</v>
      </c>
      <c r="H3782" s="10"/>
    </row>
    <row r="3783" spans="1:8" ht="15" x14ac:dyDescent="0.25">
      <c r="A3783" s="654">
        <v>48337950200</v>
      </c>
      <c r="B3783" s="655" t="s">
        <v>1480</v>
      </c>
      <c r="C3783" s="655">
        <v>56902</v>
      </c>
      <c r="D3783" s="655" t="s">
        <v>1306</v>
      </c>
      <c r="E3783" s="655">
        <v>7.6</v>
      </c>
      <c r="F3783" s="655" t="s">
        <v>1303</v>
      </c>
      <c r="H3783" s="10"/>
    </row>
    <row r="3784" spans="1:8" ht="15" x14ac:dyDescent="0.25">
      <c r="A3784" s="651">
        <v>48337950300</v>
      </c>
      <c r="B3784" s="652" t="s">
        <v>1480</v>
      </c>
      <c r="C3784" s="652">
        <v>35625</v>
      </c>
      <c r="D3784" s="652" t="s">
        <v>1309</v>
      </c>
      <c r="E3784" s="652">
        <v>25.9</v>
      </c>
      <c r="F3784" s="652" t="s">
        <v>1307</v>
      </c>
      <c r="H3784" s="10"/>
    </row>
    <row r="3785" spans="1:8" ht="15" x14ac:dyDescent="0.25">
      <c r="A3785" s="654">
        <v>48337950400</v>
      </c>
      <c r="B3785" s="655" t="s">
        <v>1480</v>
      </c>
      <c r="C3785" s="655">
        <v>63807</v>
      </c>
      <c r="D3785" s="655" t="s">
        <v>1306</v>
      </c>
      <c r="E3785" s="655">
        <v>11.6</v>
      </c>
      <c r="F3785" s="655" t="s">
        <v>1303</v>
      </c>
      <c r="H3785" s="10"/>
    </row>
    <row r="3786" spans="1:8" ht="15" x14ac:dyDescent="0.25">
      <c r="A3786" s="651">
        <v>48337950500</v>
      </c>
      <c r="B3786" s="652" t="s">
        <v>1480</v>
      </c>
      <c r="C3786" s="652">
        <v>49114</v>
      </c>
      <c r="D3786" s="652" t="s">
        <v>1302</v>
      </c>
      <c r="E3786" s="652">
        <v>15.4</v>
      </c>
      <c r="F3786" s="652" t="s">
        <v>1303</v>
      </c>
      <c r="H3786" s="10"/>
    </row>
    <row r="3787" spans="1:8" ht="15" x14ac:dyDescent="0.25">
      <c r="A3787" s="654">
        <v>48337950600</v>
      </c>
      <c r="B3787" s="655" t="s">
        <v>1480</v>
      </c>
      <c r="C3787" s="655">
        <v>54922</v>
      </c>
      <c r="D3787" s="655" t="s">
        <v>1302</v>
      </c>
      <c r="E3787" s="655">
        <v>11.9</v>
      </c>
      <c r="F3787" s="655" t="s">
        <v>1303</v>
      </c>
      <c r="H3787" s="10"/>
    </row>
    <row r="3788" spans="1:8" ht="15" x14ac:dyDescent="0.25">
      <c r="A3788" s="651">
        <v>48339690100</v>
      </c>
      <c r="B3788" s="652" t="s">
        <v>1481</v>
      </c>
      <c r="C3788" s="652">
        <v>73695</v>
      </c>
      <c r="D3788" s="652" t="s">
        <v>1302</v>
      </c>
      <c r="E3788" s="652">
        <v>13.2</v>
      </c>
      <c r="F3788" s="652" t="s">
        <v>1303</v>
      </c>
      <c r="H3788" s="10"/>
    </row>
    <row r="3789" spans="1:8" ht="15" x14ac:dyDescent="0.25">
      <c r="A3789" s="654">
        <v>48339690201</v>
      </c>
      <c r="B3789" s="655" t="s">
        <v>1481</v>
      </c>
      <c r="C3789" s="655">
        <v>80000</v>
      </c>
      <c r="D3789" s="655" t="s">
        <v>1302</v>
      </c>
      <c r="E3789" s="655">
        <v>7.6</v>
      </c>
      <c r="F3789" s="655" t="s">
        <v>1303</v>
      </c>
      <c r="H3789" s="10"/>
    </row>
    <row r="3790" spans="1:8" ht="15" x14ac:dyDescent="0.25">
      <c r="A3790" s="651">
        <v>48339690202</v>
      </c>
      <c r="B3790" s="652" t="s">
        <v>1481</v>
      </c>
      <c r="C3790" s="652">
        <v>91281</v>
      </c>
      <c r="D3790" s="652" t="s">
        <v>1306</v>
      </c>
      <c r="E3790" s="652">
        <v>14.6</v>
      </c>
      <c r="F3790" s="652" t="s">
        <v>1303</v>
      </c>
      <c r="H3790" s="10"/>
    </row>
    <row r="3791" spans="1:8" ht="15" x14ac:dyDescent="0.25">
      <c r="A3791" s="654">
        <v>48339690300</v>
      </c>
      <c r="B3791" s="655" t="s">
        <v>1481</v>
      </c>
      <c r="C3791" s="655">
        <v>40966</v>
      </c>
      <c r="D3791" s="655" t="s">
        <v>1309</v>
      </c>
      <c r="E3791" s="655">
        <v>21.2</v>
      </c>
      <c r="F3791" s="655" t="s">
        <v>1307</v>
      </c>
      <c r="H3791" s="10"/>
    </row>
    <row r="3792" spans="1:8" ht="15" x14ac:dyDescent="0.25">
      <c r="A3792" s="651">
        <v>48339690401</v>
      </c>
      <c r="B3792" s="652" t="s">
        <v>1481</v>
      </c>
      <c r="C3792" s="652">
        <v>99811</v>
      </c>
      <c r="D3792" s="652" t="s">
        <v>1306</v>
      </c>
      <c r="E3792" s="652">
        <v>4</v>
      </c>
      <c r="F3792" s="652" t="s">
        <v>1303</v>
      </c>
      <c r="H3792" s="10"/>
    </row>
    <row r="3793" spans="1:8" ht="15" x14ac:dyDescent="0.25">
      <c r="A3793" s="654">
        <v>48339690402</v>
      </c>
      <c r="B3793" s="655" t="s">
        <v>1481</v>
      </c>
      <c r="C3793" s="655">
        <v>83552</v>
      </c>
      <c r="D3793" s="655" t="s">
        <v>1302</v>
      </c>
      <c r="E3793" s="655">
        <v>15.4</v>
      </c>
      <c r="F3793" s="655" t="s">
        <v>1303</v>
      </c>
      <c r="H3793" s="10"/>
    </row>
    <row r="3794" spans="1:8" ht="15" x14ac:dyDescent="0.25">
      <c r="A3794" s="651">
        <v>48339690500</v>
      </c>
      <c r="B3794" s="652" t="s">
        <v>1481</v>
      </c>
      <c r="C3794" s="652">
        <v>125870</v>
      </c>
      <c r="D3794" s="652" t="s">
        <v>1306</v>
      </c>
      <c r="E3794" s="652">
        <v>2.9</v>
      </c>
      <c r="F3794" s="652" t="s">
        <v>1303</v>
      </c>
      <c r="H3794" s="10"/>
    </row>
    <row r="3795" spans="1:8" ht="15" x14ac:dyDescent="0.25">
      <c r="A3795" s="654">
        <v>48339690601</v>
      </c>
      <c r="B3795" s="655" t="s">
        <v>1481</v>
      </c>
      <c r="C3795" s="655">
        <v>99494</v>
      </c>
      <c r="D3795" s="655" t="s">
        <v>1306</v>
      </c>
      <c r="E3795" s="655">
        <v>5.3</v>
      </c>
      <c r="F3795" s="655" t="s">
        <v>1303</v>
      </c>
      <c r="H3795" s="10"/>
    </row>
    <row r="3796" spans="1:8" ht="15" x14ac:dyDescent="0.25">
      <c r="A3796" s="651">
        <v>48339690602</v>
      </c>
      <c r="B3796" s="652" t="s">
        <v>1481</v>
      </c>
      <c r="C3796" s="652">
        <v>160451</v>
      </c>
      <c r="D3796" s="652" t="s">
        <v>1306</v>
      </c>
      <c r="E3796" s="652">
        <v>2.8</v>
      </c>
      <c r="F3796" s="652" t="s">
        <v>1303</v>
      </c>
      <c r="H3796" s="10"/>
    </row>
    <row r="3797" spans="1:8" ht="15" x14ac:dyDescent="0.25">
      <c r="A3797" s="654">
        <v>48339690700</v>
      </c>
      <c r="B3797" s="655" t="s">
        <v>1481</v>
      </c>
      <c r="C3797" s="655">
        <v>80750</v>
      </c>
      <c r="D3797" s="655" t="s">
        <v>1302</v>
      </c>
      <c r="E3797" s="655">
        <v>6</v>
      </c>
      <c r="F3797" s="655" t="s">
        <v>1303</v>
      </c>
      <c r="H3797" s="10"/>
    </row>
    <row r="3798" spans="1:8" ht="15" x14ac:dyDescent="0.25">
      <c r="A3798" s="651">
        <v>48339690800</v>
      </c>
      <c r="B3798" s="652" t="s">
        <v>1481</v>
      </c>
      <c r="C3798" s="652">
        <v>144052</v>
      </c>
      <c r="D3798" s="652" t="s">
        <v>1306</v>
      </c>
      <c r="E3798" s="652">
        <v>1.1000000000000001</v>
      </c>
      <c r="F3798" s="652" t="s">
        <v>1303</v>
      </c>
      <c r="H3798" s="10"/>
    </row>
    <row r="3799" spans="1:8" ht="15" x14ac:dyDescent="0.25">
      <c r="A3799" s="654">
        <v>48339690900</v>
      </c>
      <c r="B3799" s="655" t="s">
        <v>1481</v>
      </c>
      <c r="C3799" s="655">
        <v>177031</v>
      </c>
      <c r="D3799" s="655" t="s">
        <v>1306</v>
      </c>
      <c r="E3799" s="655">
        <v>3.1</v>
      </c>
      <c r="F3799" s="655" t="s">
        <v>1303</v>
      </c>
      <c r="H3799" s="10"/>
    </row>
    <row r="3800" spans="1:8" ht="15" x14ac:dyDescent="0.25">
      <c r="A3800" s="651">
        <v>48339691000</v>
      </c>
      <c r="B3800" s="652" t="s">
        <v>1481</v>
      </c>
      <c r="C3800" s="652">
        <v>180197</v>
      </c>
      <c r="D3800" s="652" t="s">
        <v>1306</v>
      </c>
      <c r="E3800" s="652">
        <v>1</v>
      </c>
      <c r="F3800" s="652" t="s">
        <v>1303</v>
      </c>
      <c r="H3800" s="10"/>
    </row>
    <row r="3801" spans="1:8" ht="15" x14ac:dyDescent="0.25">
      <c r="A3801" s="654">
        <v>48339691100</v>
      </c>
      <c r="B3801" s="655" t="s">
        <v>1481</v>
      </c>
      <c r="C3801" s="655">
        <v>106821</v>
      </c>
      <c r="D3801" s="655" t="s">
        <v>1306</v>
      </c>
      <c r="E3801" s="655">
        <v>1.3</v>
      </c>
      <c r="F3801" s="655" t="s">
        <v>1303</v>
      </c>
      <c r="H3801" s="10"/>
    </row>
    <row r="3802" spans="1:8" ht="15" x14ac:dyDescent="0.25">
      <c r="A3802" s="651">
        <v>48339691200</v>
      </c>
      <c r="B3802" s="652" t="s">
        <v>1481</v>
      </c>
      <c r="C3802" s="652">
        <v>130625</v>
      </c>
      <c r="D3802" s="652" t="s">
        <v>1306</v>
      </c>
      <c r="E3802" s="652">
        <v>3.2</v>
      </c>
      <c r="F3802" s="652" t="s">
        <v>1303</v>
      </c>
      <c r="H3802" s="10"/>
    </row>
    <row r="3803" spans="1:8" ht="15" x14ac:dyDescent="0.25">
      <c r="A3803" s="654">
        <v>48339691301</v>
      </c>
      <c r="B3803" s="655" t="s">
        <v>1481</v>
      </c>
      <c r="C3803" s="655">
        <v>129453</v>
      </c>
      <c r="D3803" s="655" t="s">
        <v>1306</v>
      </c>
      <c r="E3803" s="655">
        <v>7.7</v>
      </c>
      <c r="F3803" s="655" t="s">
        <v>1303</v>
      </c>
      <c r="H3803" s="10"/>
    </row>
    <row r="3804" spans="1:8" ht="15" x14ac:dyDescent="0.25">
      <c r="A3804" s="651">
        <v>48339691302</v>
      </c>
      <c r="B3804" s="652" t="s">
        <v>1481</v>
      </c>
      <c r="C3804" s="652">
        <v>32301</v>
      </c>
      <c r="D3804" s="652" t="s">
        <v>1309</v>
      </c>
      <c r="E3804" s="652">
        <v>12.6</v>
      </c>
      <c r="F3804" s="652" t="s">
        <v>1303</v>
      </c>
      <c r="H3804" s="10"/>
    </row>
    <row r="3805" spans="1:8" ht="15" x14ac:dyDescent="0.25">
      <c r="A3805" s="654">
        <v>48339691400</v>
      </c>
      <c r="B3805" s="655" t="s">
        <v>1481</v>
      </c>
      <c r="C3805" s="655">
        <v>68196</v>
      </c>
      <c r="D3805" s="655" t="s">
        <v>1302</v>
      </c>
      <c r="E3805" s="655">
        <v>6.6</v>
      </c>
      <c r="F3805" s="655" t="s">
        <v>1303</v>
      </c>
      <c r="H3805" s="10"/>
    </row>
    <row r="3806" spans="1:8" ht="15" x14ac:dyDescent="0.25">
      <c r="A3806" s="651">
        <v>48339691500</v>
      </c>
      <c r="B3806" s="652" t="s">
        <v>1481</v>
      </c>
      <c r="C3806" s="652">
        <v>61603</v>
      </c>
      <c r="D3806" s="652" t="s">
        <v>1302</v>
      </c>
      <c r="E3806" s="652">
        <v>10.6</v>
      </c>
      <c r="F3806" s="652" t="s">
        <v>1303</v>
      </c>
      <c r="H3806" s="10"/>
    </row>
    <row r="3807" spans="1:8" ht="15" x14ac:dyDescent="0.25">
      <c r="A3807" s="654">
        <v>48339691601</v>
      </c>
      <c r="B3807" s="655" t="s">
        <v>1481</v>
      </c>
      <c r="C3807" s="655">
        <v>77540</v>
      </c>
      <c r="D3807" s="655" t="s">
        <v>1302</v>
      </c>
      <c r="E3807" s="655">
        <v>9</v>
      </c>
      <c r="F3807" s="655" t="s">
        <v>1303</v>
      </c>
      <c r="H3807" s="10"/>
    </row>
    <row r="3808" spans="1:8" ht="15" x14ac:dyDescent="0.25">
      <c r="A3808" s="651">
        <v>48339691602</v>
      </c>
      <c r="B3808" s="652" t="s">
        <v>1481</v>
      </c>
      <c r="C3808" s="652">
        <v>60658</v>
      </c>
      <c r="D3808" s="652" t="s">
        <v>1302</v>
      </c>
      <c r="E3808" s="652">
        <v>21.3</v>
      </c>
      <c r="F3808" s="652" t="s">
        <v>1307</v>
      </c>
      <c r="H3808" s="10"/>
    </row>
    <row r="3809" spans="1:8" ht="15" x14ac:dyDescent="0.25">
      <c r="A3809" s="654">
        <v>48339691700</v>
      </c>
      <c r="B3809" s="655" t="s">
        <v>1481</v>
      </c>
      <c r="C3809" s="655">
        <v>151591</v>
      </c>
      <c r="D3809" s="655" t="s">
        <v>1306</v>
      </c>
      <c r="E3809" s="655">
        <v>2.2999999999999998</v>
      </c>
      <c r="F3809" s="655" t="s">
        <v>1303</v>
      </c>
      <c r="H3809" s="10"/>
    </row>
    <row r="3810" spans="1:8" ht="15" x14ac:dyDescent="0.25">
      <c r="A3810" s="651">
        <v>48339691800</v>
      </c>
      <c r="B3810" s="652" t="s">
        <v>1481</v>
      </c>
      <c r="C3810" s="652">
        <v>77000</v>
      </c>
      <c r="D3810" s="652" t="s">
        <v>1302</v>
      </c>
      <c r="E3810" s="652">
        <v>10.7</v>
      </c>
      <c r="F3810" s="652" t="s">
        <v>1303</v>
      </c>
      <c r="H3810" s="10"/>
    </row>
    <row r="3811" spans="1:8" ht="15" x14ac:dyDescent="0.25">
      <c r="A3811" s="654">
        <v>48339691900</v>
      </c>
      <c r="B3811" s="655" t="s">
        <v>1481</v>
      </c>
      <c r="C3811" s="655">
        <v>90595</v>
      </c>
      <c r="D3811" s="655" t="s">
        <v>1306</v>
      </c>
      <c r="E3811" s="655">
        <v>4.4000000000000004</v>
      </c>
      <c r="F3811" s="655" t="s">
        <v>1303</v>
      </c>
      <c r="H3811" s="10"/>
    </row>
    <row r="3812" spans="1:8" ht="15" x14ac:dyDescent="0.25">
      <c r="A3812" s="651">
        <v>48339692001</v>
      </c>
      <c r="B3812" s="652" t="s">
        <v>1481</v>
      </c>
      <c r="C3812" s="652">
        <v>111573</v>
      </c>
      <c r="D3812" s="652" t="s">
        <v>1306</v>
      </c>
      <c r="E3812" s="652">
        <v>2.1</v>
      </c>
      <c r="F3812" s="652" t="s">
        <v>1303</v>
      </c>
      <c r="H3812" s="10"/>
    </row>
    <row r="3813" spans="1:8" ht="15" x14ac:dyDescent="0.25">
      <c r="A3813" s="654">
        <v>48339692002</v>
      </c>
      <c r="B3813" s="655" t="s">
        <v>1481</v>
      </c>
      <c r="C3813" s="655">
        <v>158235</v>
      </c>
      <c r="D3813" s="655" t="s">
        <v>1306</v>
      </c>
      <c r="E3813" s="655">
        <v>2.4</v>
      </c>
      <c r="F3813" s="655" t="s">
        <v>1303</v>
      </c>
      <c r="H3813" s="10"/>
    </row>
    <row r="3814" spans="1:8" ht="15" x14ac:dyDescent="0.25">
      <c r="A3814" s="651">
        <v>48339692100</v>
      </c>
      <c r="B3814" s="652" t="s">
        <v>1481</v>
      </c>
      <c r="C3814" s="652">
        <v>90082</v>
      </c>
      <c r="D3814" s="652" t="s">
        <v>1306</v>
      </c>
      <c r="E3814" s="652">
        <v>7.8</v>
      </c>
      <c r="F3814" s="652" t="s">
        <v>1303</v>
      </c>
      <c r="H3814" s="10"/>
    </row>
    <row r="3815" spans="1:8" ht="15" x14ac:dyDescent="0.25">
      <c r="A3815" s="654">
        <v>48339692200</v>
      </c>
      <c r="B3815" s="655" t="s">
        <v>1481</v>
      </c>
      <c r="C3815" s="655">
        <v>58146</v>
      </c>
      <c r="D3815" s="655" t="s">
        <v>1310</v>
      </c>
      <c r="E3815" s="655">
        <v>25.3</v>
      </c>
      <c r="F3815" s="655" t="s">
        <v>1307</v>
      </c>
      <c r="H3815" s="10"/>
    </row>
    <row r="3816" spans="1:8" ht="15" x14ac:dyDescent="0.25">
      <c r="A3816" s="651">
        <v>48339692300</v>
      </c>
      <c r="B3816" s="652" t="s">
        <v>1481</v>
      </c>
      <c r="C3816" s="652">
        <v>81911</v>
      </c>
      <c r="D3816" s="652" t="s">
        <v>1302</v>
      </c>
      <c r="E3816" s="652">
        <v>4.4000000000000004</v>
      </c>
      <c r="F3816" s="652" t="s">
        <v>1303</v>
      </c>
      <c r="H3816" s="10"/>
    </row>
    <row r="3817" spans="1:8" ht="15" x14ac:dyDescent="0.25">
      <c r="A3817" s="654">
        <v>48339692400</v>
      </c>
      <c r="B3817" s="655" t="s">
        <v>1481</v>
      </c>
      <c r="C3817" s="655">
        <v>65155</v>
      </c>
      <c r="D3817" s="655" t="s">
        <v>1302</v>
      </c>
      <c r="E3817" s="655">
        <v>9.8000000000000007</v>
      </c>
      <c r="F3817" s="655" t="s">
        <v>1303</v>
      </c>
      <c r="H3817" s="10"/>
    </row>
    <row r="3818" spans="1:8" ht="15" x14ac:dyDescent="0.25">
      <c r="A3818" s="651">
        <v>48339692500</v>
      </c>
      <c r="B3818" s="652" t="s">
        <v>1481</v>
      </c>
      <c r="C3818" s="652">
        <v>48274</v>
      </c>
      <c r="D3818" s="652" t="s">
        <v>1310</v>
      </c>
      <c r="E3818" s="652">
        <v>23.3</v>
      </c>
      <c r="F3818" s="652" t="s">
        <v>1307</v>
      </c>
      <c r="H3818" s="10"/>
    </row>
    <row r="3819" spans="1:8" ht="15" x14ac:dyDescent="0.25">
      <c r="A3819" s="654">
        <v>48339692601</v>
      </c>
      <c r="B3819" s="655" t="s">
        <v>1481</v>
      </c>
      <c r="C3819" s="655">
        <v>48816</v>
      </c>
      <c r="D3819" s="655" t="s">
        <v>1310</v>
      </c>
      <c r="E3819" s="655">
        <v>20.9</v>
      </c>
      <c r="F3819" s="655" t="s">
        <v>1307</v>
      </c>
      <c r="H3819" s="10"/>
    </row>
    <row r="3820" spans="1:8" ht="15" x14ac:dyDescent="0.25">
      <c r="A3820" s="651">
        <v>48339692602</v>
      </c>
      <c r="B3820" s="652" t="s">
        <v>1481</v>
      </c>
      <c r="C3820" s="652">
        <v>58852</v>
      </c>
      <c r="D3820" s="652" t="s">
        <v>1302</v>
      </c>
      <c r="E3820" s="652">
        <v>26.7</v>
      </c>
      <c r="F3820" s="652" t="s">
        <v>1307</v>
      </c>
      <c r="H3820" s="10"/>
    </row>
    <row r="3821" spans="1:8" ht="15" x14ac:dyDescent="0.25">
      <c r="A3821" s="654">
        <v>48339692700</v>
      </c>
      <c r="B3821" s="655" t="s">
        <v>1481</v>
      </c>
      <c r="C3821" s="655">
        <v>55032</v>
      </c>
      <c r="D3821" s="655" t="s">
        <v>1310</v>
      </c>
      <c r="E3821" s="655">
        <v>17.5</v>
      </c>
      <c r="F3821" s="655" t="s">
        <v>1303</v>
      </c>
      <c r="H3821" s="10"/>
    </row>
    <row r="3822" spans="1:8" ht="15" x14ac:dyDescent="0.25">
      <c r="A3822" s="651">
        <v>48339692801</v>
      </c>
      <c r="B3822" s="652" t="s">
        <v>1481</v>
      </c>
      <c r="C3822" s="652">
        <v>63958</v>
      </c>
      <c r="D3822" s="652" t="s">
        <v>1302</v>
      </c>
      <c r="E3822" s="652">
        <v>13.2</v>
      </c>
      <c r="F3822" s="652" t="s">
        <v>1303</v>
      </c>
      <c r="H3822" s="10"/>
    </row>
    <row r="3823" spans="1:8" ht="15" x14ac:dyDescent="0.25">
      <c r="A3823" s="654">
        <v>48339692802</v>
      </c>
      <c r="B3823" s="655" t="s">
        <v>1481</v>
      </c>
      <c r="C3823" s="655">
        <v>51135</v>
      </c>
      <c r="D3823" s="655" t="s">
        <v>1310</v>
      </c>
      <c r="E3823" s="655">
        <v>17.399999999999999</v>
      </c>
      <c r="F3823" s="655" t="s">
        <v>1303</v>
      </c>
      <c r="H3823" s="10"/>
    </row>
    <row r="3824" spans="1:8" ht="15" x14ac:dyDescent="0.25">
      <c r="A3824" s="651">
        <v>48339692900</v>
      </c>
      <c r="B3824" s="652" t="s">
        <v>1481</v>
      </c>
      <c r="C3824" s="652">
        <v>72917</v>
      </c>
      <c r="D3824" s="652" t="s">
        <v>1302</v>
      </c>
      <c r="E3824" s="652">
        <v>4.5999999999999996</v>
      </c>
      <c r="F3824" s="652" t="s">
        <v>1303</v>
      </c>
      <c r="H3824" s="10"/>
    </row>
    <row r="3825" spans="1:8" ht="15" x14ac:dyDescent="0.25">
      <c r="A3825" s="654">
        <v>48339693000</v>
      </c>
      <c r="B3825" s="655" t="s">
        <v>1481</v>
      </c>
      <c r="C3825" s="655">
        <v>46479</v>
      </c>
      <c r="D3825" s="655" t="s">
        <v>1310</v>
      </c>
      <c r="E3825" s="655">
        <v>21.7</v>
      </c>
      <c r="F3825" s="655" t="s">
        <v>1307</v>
      </c>
      <c r="H3825" s="10"/>
    </row>
    <row r="3826" spans="1:8" ht="15" x14ac:dyDescent="0.25">
      <c r="A3826" s="651">
        <v>48339693101</v>
      </c>
      <c r="B3826" s="652" t="s">
        <v>1481</v>
      </c>
      <c r="C3826" s="652">
        <v>38603</v>
      </c>
      <c r="D3826" s="652" t="s">
        <v>1309</v>
      </c>
      <c r="E3826" s="652">
        <v>23.4</v>
      </c>
      <c r="F3826" s="652" t="s">
        <v>1307</v>
      </c>
      <c r="H3826" s="10"/>
    </row>
    <row r="3827" spans="1:8" ht="15" x14ac:dyDescent="0.25">
      <c r="A3827" s="654">
        <v>48339693102</v>
      </c>
      <c r="B3827" s="655" t="s">
        <v>1481</v>
      </c>
      <c r="C3827" s="655">
        <v>58352</v>
      </c>
      <c r="D3827" s="655" t="s">
        <v>1310</v>
      </c>
      <c r="E3827" s="655">
        <v>13.2</v>
      </c>
      <c r="F3827" s="655" t="s">
        <v>1303</v>
      </c>
      <c r="H3827" s="10"/>
    </row>
    <row r="3828" spans="1:8" ht="15" x14ac:dyDescent="0.25">
      <c r="A3828" s="651">
        <v>48339693200</v>
      </c>
      <c r="B3828" s="652" t="s">
        <v>1481</v>
      </c>
      <c r="C3828" s="652">
        <v>96691</v>
      </c>
      <c r="D3828" s="652" t="s">
        <v>1306</v>
      </c>
      <c r="E3828" s="652">
        <v>4.7</v>
      </c>
      <c r="F3828" s="652" t="s">
        <v>1303</v>
      </c>
      <c r="H3828" s="10"/>
    </row>
    <row r="3829" spans="1:8" ht="15" x14ac:dyDescent="0.25">
      <c r="A3829" s="654">
        <v>48339693300</v>
      </c>
      <c r="B3829" s="655" t="s">
        <v>1481</v>
      </c>
      <c r="C3829" s="655">
        <v>68914</v>
      </c>
      <c r="D3829" s="655" t="s">
        <v>1302</v>
      </c>
      <c r="E3829" s="655">
        <v>6.6</v>
      </c>
      <c r="F3829" s="655" t="s">
        <v>1303</v>
      </c>
      <c r="H3829" s="10"/>
    </row>
    <row r="3830" spans="1:8" ht="15" x14ac:dyDescent="0.25">
      <c r="A3830" s="651">
        <v>48339693400</v>
      </c>
      <c r="B3830" s="652" t="s">
        <v>1481</v>
      </c>
      <c r="C3830" s="652">
        <v>28523</v>
      </c>
      <c r="D3830" s="652" t="s">
        <v>1309</v>
      </c>
      <c r="E3830" s="652">
        <v>27.8</v>
      </c>
      <c r="F3830" s="652" t="s">
        <v>1307</v>
      </c>
      <c r="H3830" s="10"/>
    </row>
    <row r="3831" spans="1:8" ht="15" x14ac:dyDescent="0.25">
      <c r="A3831" s="654">
        <v>48339693500</v>
      </c>
      <c r="B3831" s="655" t="s">
        <v>1481</v>
      </c>
      <c r="C3831" s="655">
        <v>50450</v>
      </c>
      <c r="D3831" s="655" t="s">
        <v>1310</v>
      </c>
      <c r="E3831" s="655">
        <v>11.6</v>
      </c>
      <c r="F3831" s="655" t="s">
        <v>1303</v>
      </c>
      <c r="H3831" s="10"/>
    </row>
    <row r="3832" spans="1:8" ht="15" x14ac:dyDescent="0.25">
      <c r="A3832" s="651">
        <v>48339693600</v>
      </c>
      <c r="B3832" s="652" t="s">
        <v>1481</v>
      </c>
      <c r="C3832" s="652">
        <v>41201</v>
      </c>
      <c r="D3832" s="652" t="s">
        <v>1309</v>
      </c>
      <c r="E3832" s="652">
        <v>17.100000000000001</v>
      </c>
      <c r="F3832" s="652" t="s">
        <v>1303</v>
      </c>
      <c r="H3832" s="10"/>
    </row>
    <row r="3833" spans="1:8" ht="15" x14ac:dyDescent="0.25">
      <c r="A3833" s="654">
        <v>48339693700</v>
      </c>
      <c r="B3833" s="655" t="s">
        <v>1481</v>
      </c>
      <c r="C3833" s="655">
        <v>88333</v>
      </c>
      <c r="D3833" s="655" t="s">
        <v>1306</v>
      </c>
      <c r="E3833" s="655">
        <v>5.5</v>
      </c>
      <c r="F3833" s="655" t="s">
        <v>1303</v>
      </c>
      <c r="H3833" s="10"/>
    </row>
    <row r="3834" spans="1:8" ht="15" x14ac:dyDescent="0.25">
      <c r="A3834" s="651">
        <v>48339693800</v>
      </c>
      <c r="B3834" s="652" t="s">
        <v>1481</v>
      </c>
      <c r="C3834" s="652">
        <v>41539</v>
      </c>
      <c r="D3834" s="652" t="s">
        <v>1309</v>
      </c>
      <c r="E3834" s="652">
        <v>19.2</v>
      </c>
      <c r="F3834" s="652" t="s">
        <v>1303</v>
      </c>
      <c r="H3834" s="10"/>
    </row>
    <row r="3835" spans="1:8" ht="15" x14ac:dyDescent="0.25">
      <c r="A3835" s="654">
        <v>48339693900</v>
      </c>
      <c r="B3835" s="655" t="s">
        <v>1481</v>
      </c>
      <c r="C3835" s="655">
        <v>45920</v>
      </c>
      <c r="D3835" s="655" t="s">
        <v>1310</v>
      </c>
      <c r="E3835" s="655">
        <v>13.8</v>
      </c>
      <c r="F3835" s="655" t="s">
        <v>1303</v>
      </c>
      <c r="H3835" s="10"/>
    </row>
    <row r="3836" spans="1:8" ht="15" x14ac:dyDescent="0.25">
      <c r="A3836" s="651">
        <v>48339694000</v>
      </c>
      <c r="B3836" s="652" t="s">
        <v>1481</v>
      </c>
      <c r="C3836" s="652">
        <v>54128</v>
      </c>
      <c r="D3836" s="652" t="s">
        <v>1310</v>
      </c>
      <c r="E3836" s="652">
        <v>17.5</v>
      </c>
      <c r="F3836" s="652" t="s">
        <v>1303</v>
      </c>
      <c r="H3836" s="10"/>
    </row>
    <row r="3837" spans="1:8" ht="15" x14ac:dyDescent="0.25">
      <c r="A3837" s="654">
        <v>48339694101</v>
      </c>
      <c r="B3837" s="655" t="s">
        <v>1481</v>
      </c>
      <c r="C3837" s="655">
        <v>58695</v>
      </c>
      <c r="D3837" s="655" t="s">
        <v>1302</v>
      </c>
      <c r="E3837" s="655">
        <v>20.100000000000001</v>
      </c>
      <c r="F3837" s="655" t="s">
        <v>1307</v>
      </c>
      <c r="H3837" s="10"/>
    </row>
    <row r="3838" spans="1:8" ht="15" x14ac:dyDescent="0.25">
      <c r="A3838" s="651">
        <v>48339694102</v>
      </c>
      <c r="B3838" s="652" t="s">
        <v>1481</v>
      </c>
      <c r="C3838" s="652">
        <v>67375</v>
      </c>
      <c r="D3838" s="652" t="s">
        <v>1302</v>
      </c>
      <c r="E3838" s="652">
        <v>3.2</v>
      </c>
      <c r="F3838" s="652" t="s">
        <v>1303</v>
      </c>
      <c r="H3838" s="10"/>
    </row>
    <row r="3839" spans="1:8" ht="15" x14ac:dyDescent="0.25">
      <c r="A3839" s="654">
        <v>48339694201</v>
      </c>
      <c r="B3839" s="655" t="s">
        <v>1481</v>
      </c>
      <c r="C3839" s="655">
        <v>62692</v>
      </c>
      <c r="D3839" s="655" t="s">
        <v>1302</v>
      </c>
      <c r="E3839" s="655">
        <v>7.7</v>
      </c>
      <c r="F3839" s="655" t="s">
        <v>1303</v>
      </c>
      <c r="H3839" s="10"/>
    </row>
    <row r="3840" spans="1:8" ht="15" x14ac:dyDescent="0.25">
      <c r="A3840" s="651">
        <v>48339694202</v>
      </c>
      <c r="B3840" s="652" t="s">
        <v>1481</v>
      </c>
      <c r="C3840" s="652">
        <v>61886</v>
      </c>
      <c r="D3840" s="652" t="s">
        <v>1302</v>
      </c>
      <c r="E3840" s="652">
        <v>5.0999999999999996</v>
      </c>
      <c r="F3840" s="652" t="s">
        <v>1303</v>
      </c>
      <c r="H3840" s="10"/>
    </row>
    <row r="3841" spans="1:8" ht="15" x14ac:dyDescent="0.25">
      <c r="A3841" s="654">
        <v>48339694301</v>
      </c>
      <c r="B3841" s="655" t="s">
        <v>1481</v>
      </c>
      <c r="C3841" s="655">
        <v>87976</v>
      </c>
      <c r="D3841" s="655" t="s">
        <v>1306</v>
      </c>
      <c r="E3841" s="655">
        <v>6</v>
      </c>
      <c r="F3841" s="655" t="s">
        <v>1303</v>
      </c>
      <c r="H3841" s="10"/>
    </row>
    <row r="3842" spans="1:8" ht="15" x14ac:dyDescent="0.25">
      <c r="A3842" s="651">
        <v>48339694302</v>
      </c>
      <c r="B3842" s="652" t="s">
        <v>1481</v>
      </c>
      <c r="C3842" s="652">
        <v>81689</v>
      </c>
      <c r="D3842" s="652" t="s">
        <v>1302</v>
      </c>
      <c r="E3842" s="652">
        <v>4.5999999999999996</v>
      </c>
      <c r="F3842" s="652" t="s">
        <v>1303</v>
      </c>
      <c r="H3842" s="10"/>
    </row>
    <row r="3843" spans="1:8" ht="15" x14ac:dyDescent="0.25">
      <c r="A3843" s="654">
        <v>48339694400</v>
      </c>
      <c r="B3843" s="655" t="s">
        <v>1481</v>
      </c>
      <c r="C3843" s="655">
        <v>62348</v>
      </c>
      <c r="D3843" s="655" t="s">
        <v>1302</v>
      </c>
      <c r="E3843" s="655">
        <v>14.9</v>
      </c>
      <c r="F3843" s="655" t="s">
        <v>1303</v>
      </c>
      <c r="H3843" s="10"/>
    </row>
    <row r="3844" spans="1:8" ht="15" x14ac:dyDescent="0.25">
      <c r="A3844" s="651">
        <v>48339694500</v>
      </c>
      <c r="B3844" s="652" t="s">
        <v>1481</v>
      </c>
      <c r="C3844" s="652">
        <v>124117</v>
      </c>
      <c r="D3844" s="652" t="s">
        <v>1306</v>
      </c>
      <c r="E3844" s="652">
        <v>4.5</v>
      </c>
      <c r="F3844" s="652" t="s">
        <v>1303</v>
      </c>
      <c r="H3844" s="10"/>
    </row>
    <row r="3845" spans="1:8" ht="15" x14ac:dyDescent="0.25">
      <c r="A3845" s="654">
        <v>48339694600</v>
      </c>
      <c r="B3845" s="655" t="s">
        <v>1481</v>
      </c>
      <c r="C3845" s="655">
        <v>76083</v>
      </c>
      <c r="D3845" s="655" t="s">
        <v>1302</v>
      </c>
      <c r="E3845" s="655">
        <v>8.1999999999999993</v>
      </c>
      <c r="F3845" s="655" t="s">
        <v>1303</v>
      </c>
      <c r="H3845" s="10"/>
    </row>
    <row r="3846" spans="1:8" ht="15" x14ac:dyDescent="0.25">
      <c r="A3846" s="651">
        <v>48339694700</v>
      </c>
      <c r="B3846" s="652" t="s">
        <v>1481</v>
      </c>
      <c r="C3846" s="652">
        <v>75409</v>
      </c>
      <c r="D3846" s="652" t="s">
        <v>1302</v>
      </c>
      <c r="E3846" s="652">
        <v>11.3</v>
      </c>
      <c r="F3846" s="652" t="s">
        <v>1303</v>
      </c>
      <c r="H3846" s="10"/>
    </row>
    <row r="3847" spans="1:8" ht="15" x14ac:dyDescent="0.25">
      <c r="A3847" s="654">
        <v>48341950100</v>
      </c>
      <c r="B3847" s="655" t="s">
        <v>1482</v>
      </c>
      <c r="C3847" s="655">
        <v>46500</v>
      </c>
      <c r="D3847" s="655" t="s">
        <v>1310</v>
      </c>
      <c r="E3847" s="655">
        <v>14.7</v>
      </c>
      <c r="F3847" s="655" t="s">
        <v>1303</v>
      </c>
      <c r="H3847" s="10"/>
    </row>
    <row r="3848" spans="1:8" ht="15" x14ac:dyDescent="0.25">
      <c r="A3848" s="651">
        <v>48341950200</v>
      </c>
      <c r="B3848" s="652" t="s">
        <v>1482</v>
      </c>
      <c r="C3848" s="652">
        <v>49042</v>
      </c>
      <c r="D3848" s="652" t="s">
        <v>1310</v>
      </c>
      <c r="E3848" s="652">
        <v>10.3</v>
      </c>
      <c r="F3848" s="652" t="s">
        <v>1303</v>
      </c>
      <c r="H3848" s="10"/>
    </row>
    <row r="3849" spans="1:8" ht="15" x14ac:dyDescent="0.25">
      <c r="A3849" s="654">
        <v>48341950300</v>
      </c>
      <c r="B3849" s="655" t="s">
        <v>1482</v>
      </c>
      <c r="C3849" s="655">
        <v>62342</v>
      </c>
      <c r="D3849" s="655" t="s">
        <v>1306</v>
      </c>
      <c r="E3849" s="655">
        <v>13.9</v>
      </c>
      <c r="F3849" s="655" t="s">
        <v>1303</v>
      </c>
      <c r="H3849" s="10"/>
    </row>
    <row r="3850" spans="1:8" ht="15" x14ac:dyDescent="0.25">
      <c r="A3850" s="651">
        <v>48341950400</v>
      </c>
      <c r="B3850" s="652" t="s">
        <v>1482</v>
      </c>
      <c r="C3850" s="652">
        <v>36304</v>
      </c>
      <c r="D3850" s="652" t="s">
        <v>1309</v>
      </c>
      <c r="E3850" s="652">
        <v>24.6</v>
      </c>
      <c r="F3850" s="652" t="s">
        <v>1307</v>
      </c>
      <c r="H3850" s="10"/>
    </row>
    <row r="3851" spans="1:8" ht="15" x14ac:dyDescent="0.25">
      <c r="A3851" s="654">
        <v>48343950100</v>
      </c>
      <c r="B3851" s="655" t="s">
        <v>1483</v>
      </c>
      <c r="C3851" s="655">
        <v>42701</v>
      </c>
      <c r="D3851" s="655" t="s">
        <v>1310</v>
      </c>
      <c r="E3851" s="655">
        <v>14</v>
      </c>
      <c r="F3851" s="655" t="s">
        <v>1303</v>
      </c>
      <c r="H3851" s="10"/>
    </row>
    <row r="3852" spans="1:8" ht="15" x14ac:dyDescent="0.25">
      <c r="A3852" s="651">
        <v>48343950200</v>
      </c>
      <c r="B3852" s="652" t="s">
        <v>1483</v>
      </c>
      <c r="C3852" s="652">
        <v>43878</v>
      </c>
      <c r="D3852" s="652" t="s">
        <v>1310</v>
      </c>
      <c r="E3852" s="652">
        <v>12.2</v>
      </c>
      <c r="F3852" s="652" t="s">
        <v>1303</v>
      </c>
      <c r="H3852" s="10"/>
    </row>
    <row r="3853" spans="1:8" ht="15" x14ac:dyDescent="0.25">
      <c r="A3853" s="654">
        <v>48343950300</v>
      </c>
      <c r="B3853" s="655" t="s">
        <v>1483</v>
      </c>
      <c r="C3853" s="655">
        <v>40273</v>
      </c>
      <c r="D3853" s="655" t="s">
        <v>1310</v>
      </c>
      <c r="E3853" s="655">
        <v>28.4</v>
      </c>
      <c r="F3853" s="655" t="s">
        <v>1307</v>
      </c>
      <c r="H3853" s="10"/>
    </row>
    <row r="3854" spans="1:8" ht="15" x14ac:dyDescent="0.25">
      <c r="A3854" s="651">
        <v>48345950100</v>
      </c>
      <c r="B3854" s="652" t="s">
        <v>1484</v>
      </c>
      <c r="C3854" s="652">
        <v>43750</v>
      </c>
      <c r="D3854" s="652" t="s">
        <v>1310</v>
      </c>
      <c r="E3854" s="652">
        <v>9.6</v>
      </c>
      <c r="F3854" s="652" t="s">
        <v>1303</v>
      </c>
      <c r="H3854" s="10"/>
    </row>
    <row r="3855" spans="1:8" ht="15" x14ac:dyDescent="0.25">
      <c r="A3855" s="654">
        <v>48347950100</v>
      </c>
      <c r="B3855" s="655" t="s">
        <v>1485</v>
      </c>
      <c r="C3855" s="655">
        <v>47348</v>
      </c>
      <c r="D3855" s="655" t="s">
        <v>1302</v>
      </c>
      <c r="E3855" s="655">
        <v>18.7</v>
      </c>
      <c r="F3855" s="655" t="s">
        <v>1303</v>
      </c>
      <c r="H3855" s="10"/>
    </row>
    <row r="3856" spans="1:8" ht="15" x14ac:dyDescent="0.25">
      <c r="A3856" s="651">
        <v>48347950200</v>
      </c>
      <c r="B3856" s="652" t="s">
        <v>1485</v>
      </c>
      <c r="C3856" s="652">
        <v>51828</v>
      </c>
      <c r="D3856" s="652" t="s">
        <v>1302</v>
      </c>
      <c r="E3856" s="652">
        <v>17.100000000000001</v>
      </c>
      <c r="F3856" s="652" t="s">
        <v>1303</v>
      </c>
      <c r="H3856" s="10"/>
    </row>
    <row r="3857" spans="1:8" ht="15" x14ac:dyDescent="0.25">
      <c r="A3857" s="654">
        <v>48347950301</v>
      </c>
      <c r="B3857" s="655" t="s">
        <v>1485</v>
      </c>
      <c r="C3857" s="655">
        <v>46908</v>
      </c>
      <c r="D3857" s="655" t="s">
        <v>1302</v>
      </c>
      <c r="E3857" s="655">
        <v>18.600000000000001</v>
      </c>
      <c r="F3857" s="655" t="s">
        <v>1303</v>
      </c>
      <c r="H3857" s="10"/>
    </row>
    <row r="3858" spans="1:8" ht="15" x14ac:dyDescent="0.25">
      <c r="A3858" s="651">
        <v>48347950302</v>
      </c>
      <c r="B3858" s="652" t="s">
        <v>1485</v>
      </c>
      <c r="C3858" s="652">
        <v>43794</v>
      </c>
      <c r="D3858" s="652" t="s">
        <v>1310</v>
      </c>
      <c r="E3858" s="652">
        <v>31.2</v>
      </c>
      <c r="F3858" s="652" t="s">
        <v>1307</v>
      </c>
      <c r="H3858" s="10"/>
    </row>
    <row r="3859" spans="1:8" ht="15" x14ac:dyDescent="0.25">
      <c r="A3859" s="654">
        <v>48347950400</v>
      </c>
      <c r="B3859" s="655" t="s">
        <v>1485</v>
      </c>
      <c r="C3859" s="655">
        <v>75969</v>
      </c>
      <c r="D3859" s="655" t="s">
        <v>1306</v>
      </c>
      <c r="E3859" s="655">
        <v>7.4</v>
      </c>
      <c r="F3859" s="655" t="s">
        <v>1303</v>
      </c>
      <c r="H3859" s="10"/>
    </row>
    <row r="3860" spans="1:8" ht="15" x14ac:dyDescent="0.25">
      <c r="A3860" s="651">
        <v>48347950501</v>
      </c>
      <c r="B3860" s="652" t="s">
        <v>1485</v>
      </c>
      <c r="C3860" s="652">
        <v>38875</v>
      </c>
      <c r="D3860" s="652" t="s">
        <v>1310</v>
      </c>
      <c r="E3860" s="652">
        <v>27</v>
      </c>
      <c r="F3860" s="652" t="s">
        <v>1307</v>
      </c>
      <c r="H3860" s="10"/>
    </row>
    <row r="3861" spans="1:8" ht="15" x14ac:dyDescent="0.25">
      <c r="A3861" s="654">
        <v>48347950502</v>
      </c>
      <c r="B3861" s="655" t="s">
        <v>1485</v>
      </c>
      <c r="C3861" s="655">
        <v>50774</v>
      </c>
      <c r="D3861" s="655" t="s">
        <v>1302</v>
      </c>
      <c r="E3861" s="655">
        <v>12.5</v>
      </c>
      <c r="F3861" s="655" t="s">
        <v>1303</v>
      </c>
      <c r="H3861" s="10"/>
    </row>
    <row r="3862" spans="1:8" ht="15" x14ac:dyDescent="0.25">
      <c r="A3862" s="651">
        <v>48347950600</v>
      </c>
      <c r="B3862" s="652" t="s">
        <v>1485</v>
      </c>
      <c r="C3862" s="652">
        <v>25531</v>
      </c>
      <c r="D3862" s="652" t="s">
        <v>1309</v>
      </c>
      <c r="E3862" s="652">
        <v>36.9</v>
      </c>
      <c r="F3862" s="652" t="s">
        <v>1307</v>
      </c>
      <c r="H3862" s="10"/>
    </row>
    <row r="3863" spans="1:8" ht="15" x14ac:dyDescent="0.25">
      <c r="A3863" s="654">
        <v>48347950700</v>
      </c>
      <c r="B3863" s="655" t="s">
        <v>1485</v>
      </c>
      <c r="C3863" s="655">
        <v>24406</v>
      </c>
      <c r="D3863" s="655" t="s">
        <v>1309</v>
      </c>
      <c r="E3863" s="655">
        <v>38.4</v>
      </c>
      <c r="F3863" s="655" t="s">
        <v>1307</v>
      </c>
      <c r="H3863" s="10"/>
    </row>
    <row r="3864" spans="1:8" ht="15" x14ac:dyDescent="0.25">
      <c r="A3864" s="651">
        <v>48347950800</v>
      </c>
      <c r="B3864" s="652" t="s">
        <v>1485</v>
      </c>
      <c r="C3864" s="652">
        <v>41360</v>
      </c>
      <c r="D3864" s="652" t="s">
        <v>1310</v>
      </c>
      <c r="E3864" s="652">
        <v>28.2</v>
      </c>
      <c r="F3864" s="652" t="s">
        <v>1307</v>
      </c>
      <c r="H3864" s="10"/>
    </row>
    <row r="3865" spans="1:8" ht="15" x14ac:dyDescent="0.25">
      <c r="A3865" s="654">
        <v>48347950900</v>
      </c>
      <c r="B3865" s="655" t="s">
        <v>1485</v>
      </c>
      <c r="C3865" s="655">
        <v>21555</v>
      </c>
      <c r="D3865" s="655" t="s">
        <v>1309</v>
      </c>
      <c r="E3865" s="655">
        <v>56.8</v>
      </c>
      <c r="F3865" s="655" t="s">
        <v>1307</v>
      </c>
      <c r="H3865" s="10"/>
    </row>
    <row r="3866" spans="1:8" ht="15" x14ac:dyDescent="0.25">
      <c r="A3866" s="651">
        <v>48347951000</v>
      </c>
      <c r="B3866" s="652" t="s">
        <v>1485</v>
      </c>
      <c r="C3866" s="652">
        <v>24033</v>
      </c>
      <c r="D3866" s="652" t="s">
        <v>1309</v>
      </c>
      <c r="E3866" s="652">
        <v>44.8</v>
      </c>
      <c r="F3866" s="652" t="s">
        <v>1307</v>
      </c>
      <c r="H3866" s="10"/>
    </row>
    <row r="3867" spans="1:8" ht="15" x14ac:dyDescent="0.25">
      <c r="A3867" s="654">
        <v>48347951100</v>
      </c>
      <c r="B3867" s="655" t="s">
        <v>1485</v>
      </c>
      <c r="C3867" s="655">
        <v>55944</v>
      </c>
      <c r="D3867" s="655" t="s">
        <v>1302</v>
      </c>
      <c r="E3867" s="655">
        <v>11.7</v>
      </c>
      <c r="F3867" s="655" t="s">
        <v>1303</v>
      </c>
      <c r="H3867" s="10"/>
    </row>
    <row r="3868" spans="1:8" ht="15" x14ac:dyDescent="0.25">
      <c r="A3868" s="651">
        <v>48349970100</v>
      </c>
      <c r="B3868" s="652" t="s">
        <v>1486</v>
      </c>
      <c r="C3868" s="652">
        <v>46085</v>
      </c>
      <c r="D3868" s="652" t="s">
        <v>1310</v>
      </c>
      <c r="E3868" s="652">
        <v>16.600000000000001</v>
      </c>
      <c r="F3868" s="652" t="s">
        <v>1303</v>
      </c>
      <c r="H3868" s="10"/>
    </row>
    <row r="3869" spans="1:8" ht="15" x14ac:dyDescent="0.25">
      <c r="A3869" s="654">
        <v>48349970200</v>
      </c>
      <c r="B3869" s="655" t="s">
        <v>1486</v>
      </c>
      <c r="C3869" s="655">
        <v>51630</v>
      </c>
      <c r="D3869" s="655" t="s">
        <v>1310</v>
      </c>
      <c r="E3869" s="655">
        <v>23.3</v>
      </c>
      <c r="F3869" s="655" t="s">
        <v>1307</v>
      </c>
      <c r="H3869" s="10"/>
    </row>
    <row r="3870" spans="1:8" ht="15" x14ac:dyDescent="0.25">
      <c r="A3870" s="651">
        <v>48349970300</v>
      </c>
      <c r="B3870" s="652" t="s">
        <v>1486</v>
      </c>
      <c r="C3870" s="652">
        <v>49138</v>
      </c>
      <c r="D3870" s="652" t="s">
        <v>1310</v>
      </c>
      <c r="E3870" s="652">
        <v>21.1</v>
      </c>
      <c r="F3870" s="652" t="s">
        <v>1307</v>
      </c>
      <c r="H3870" s="10"/>
    </row>
    <row r="3871" spans="1:8" ht="15" x14ac:dyDescent="0.25">
      <c r="A3871" s="654">
        <v>48349970400</v>
      </c>
      <c r="B3871" s="655" t="s">
        <v>1486</v>
      </c>
      <c r="C3871" s="655">
        <v>51797</v>
      </c>
      <c r="D3871" s="655" t="s">
        <v>1310</v>
      </c>
      <c r="E3871" s="655">
        <v>15.3</v>
      </c>
      <c r="F3871" s="655" t="s">
        <v>1303</v>
      </c>
      <c r="H3871" s="10"/>
    </row>
    <row r="3872" spans="1:8" ht="15" x14ac:dyDescent="0.25">
      <c r="A3872" s="651">
        <v>48349970500</v>
      </c>
      <c r="B3872" s="652" t="s">
        <v>1486</v>
      </c>
      <c r="C3872" s="652">
        <v>37437</v>
      </c>
      <c r="D3872" s="652" t="s">
        <v>1309</v>
      </c>
      <c r="E3872" s="652">
        <v>12.3</v>
      </c>
      <c r="F3872" s="652" t="s">
        <v>1303</v>
      </c>
      <c r="H3872" s="10"/>
    </row>
    <row r="3873" spans="1:8" ht="15" x14ac:dyDescent="0.25">
      <c r="A3873" s="654">
        <v>48349970600</v>
      </c>
      <c r="B3873" s="655" t="s">
        <v>1486</v>
      </c>
      <c r="C3873" s="655">
        <v>44574</v>
      </c>
      <c r="D3873" s="655" t="s">
        <v>1309</v>
      </c>
      <c r="E3873" s="655">
        <v>28.1</v>
      </c>
      <c r="F3873" s="655" t="s">
        <v>1307</v>
      </c>
      <c r="H3873" s="10"/>
    </row>
    <row r="3874" spans="1:8" ht="15" x14ac:dyDescent="0.25">
      <c r="A3874" s="651">
        <v>48349970700</v>
      </c>
      <c r="B3874" s="652" t="s">
        <v>1486</v>
      </c>
      <c r="C3874" s="652">
        <v>49602</v>
      </c>
      <c r="D3874" s="652" t="s">
        <v>1310</v>
      </c>
      <c r="E3874" s="652">
        <v>18.7</v>
      </c>
      <c r="F3874" s="652" t="s">
        <v>1303</v>
      </c>
      <c r="H3874" s="10"/>
    </row>
    <row r="3875" spans="1:8" ht="15" x14ac:dyDescent="0.25">
      <c r="A3875" s="654">
        <v>48349970800</v>
      </c>
      <c r="B3875" s="655" t="s">
        <v>1486</v>
      </c>
      <c r="C3875" s="655">
        <v>33095</v>
      </c>
      <c r="D3875" s="655" t="s">
        <v>1309</v>
      </c>
      <c r="E3875" s="655">
        <v>24.6</v>
      </c>
      <c r="F3875" s="655" t="s">
        <v>1307</v>
      </c>
      <c r="H3875" s="10"/>
    </row>
    <row r="3876" spans="1:8" ht="15" x14ac:dyDescent="0.25">
      <c r="A3876" s="651">
        <v>48349970900</v>
      </c>
      <c r="B3876" s="652" t="s">
        <v>1486</v>
      </c>
      <c r="C3876" s="652">
        <v>50730</v>
      </c>
      <c r="D3876" s="652" t="s">
        <v>1310</v>
      </c>
      <c r="E3876" s="652">
        <v>13.3</v>
      </c>
      <c r="F3876" s="652" t="s">
        <v>1303</v>
      </c>
      <c r="H3876" s="10"/>
    </row>
    <row r="3877" spans="1:8" ht="15" x14ac:dyDescent="0.25">
      <c r="A3877" s="654">
        <v>48349971000</v>
      </c>
      <c r="B3877" s="655" t="s">
        <v>1486</v>
      </c>
      <c r="C3877" s="655">
        <v>53685</v>
      </c>
      <c r="D3877" s="655" t="s">
        <v>1310</v>
      </c>
      <c r="E3877" s="655">
        <v>14.3</v>
      </c>
      <c r="F3877" s="655" t="s">
        <v>1303</v>
      </c>
      <c r="H3877" s="10"/>
    </row>
    <row r="3878" spans="1:8" ht="15" x14ac:dyDescent="0.25">
      <c r="A3878" s="651">
        <v>48351950100</v>
      </c>
      <c r="B3878" s="652" t="s">
        <v>1487</v>
      </c>
      <c r="C3878" s="652">
        <v>40051</v>
      </c>
      <c r="D3878" s="652" t="s">
        <v>1310</v>
      </c>
      <c r="E3878" s="652">
        <v>16.399999999999999</v>
      </c>
      <c r="F3878" s="652" t="s">
        <v>1303</v>
      </c>
      <c r="H3878" s="10"/>
    </row>
    <row r="3879" spans="1:8" ht="15" x14ac:dyDescent="0.25">
      <c r="A3879" s="654">
        <v>48351950200</v>
      </c>
      <c r="B3879" s="655" t="s">
        <v>1487</v>
      </c>
      <c r="C3879" s="655">
        <v>44583</v>
      </c>
      <c r="D3879" s="655" t="s">
        <v>1310</v>
      </c>
      <c r="E3879" s="655">
        <v>15.3</v>
      </c>
      <c r="F3879" s="655" t="s">
        <v>1303</v>
      </c>
      <c r="H3879" s="10"/>
    </row>
    <row r="3880" spans="1:8" ht="15" x14ac:dyDescent="0.25">
      <c r="A3880" s="651">
        <v>48351950300</v>
      </c>
      <c r="B3880" s="652" t="s">
        <v>1487</v>
      </c>
      <c r="C3880" s="652">
        <v>40618</v>
      </c>
      <c r="D3880" s="652" t="s">
        <v>1310</v>
      </c>
      <c r="E3880" s="652">
        <v>32.9</v>
      </c>
      <c r="F3880" s="652" t="s">
        <v>1307</v>
      </c>
      <c r="H3880" s="10"/>
    </row>
    <row r="3881" spans="1:8" ht="15" x14ac:dyDescent="0.25">
      <c r="A3881" s="654">
        <v>48351950400</v>
      </c>
      <c r="B3881" s="655" t="s">
        <v>1487</v>
      </c>
      <c r="C3881" s="655">
        <v>39875</v>
      </c>
      <c r="D3881" s="655" t="s">
        <v>1310</v>
      </c>
      <c r="E3881" s="655">
        <v>19.3</v>
      </c>
      <c r="F3881" s="655" t="s">
        <v>1303</v>
      </c>
      <c r="H3881" s="10"/>
    </row>
    <row r="3882" spans="1:8" ht="15" x14ac:dyDescent="0.25">
      <c r="A3882" s="651">
        <v>48353950100</v>
      </c>
      <c r="B3882" s="652" t="s">
        <v>1488</v>
      </c>
      <c r="C3882" s="652">
        <v>47500</v>
      </c>
      <c r="D3882" s="652" t="s">
        <v>1302</v>
      </c>
      <c r="E3882" s="652">
        <v>11.9</v>
      </c>
      <c r="F3882" s="652" t="s">
        <v>1303</v>
      </c>
      <c r="H3882" s="10"/>
    </row>
    <row r="3883" spans="1:8" ht="15" x14ac:dyDescent="0.25">
      <c r="A3883" s="654">
        <v>48353950200</v>
      </c>
      <c r="B3883" s="655" t="s">
        <v>1488</v>
      </c>
      <c r="C3883" s="655">
        <v>55000</v>
      </c>
      <c r="D3883" s="655" t="s">
        <v>1306</v>
      </c>
      <c r="E3883" s="655">
        <v>8</v>
      </c>
      <c r="F3883" s="655" t="s">
        <v>1303</v>
      </c>
      <c r="H3883" s="10"/>
    </row>
    <row r="3884" spans="1:8" ht="15" x14ac:dyDescent="0.25">
      <c r="A3884" s="651">
        <v>48353950300</v>
      </c>
      <c r="B3884" s="652" t="s">
        <v>1488</v>
      </c>
      <c r="C3884" s="652">
        <v>27212</v>
      </c>
      <c r="D3884" s="652" t="s">
        <v>1309</v>
      </c>
      <c r="E3884" s="652">
        <v>31.9</v>
      </c>
      <c r="F3884" s="652" t="s">
        <v>1307</v>
      </c>
      <c r="H3884" s="10"/>
    </row>
    <row r="3885" spans="1:8" ht="15" x14ac:dyDescent="0.25">
      <c r="A3885" s="654">
        <v>48353950400</v>
      </c>
      <c r="B3885" s="655" t="s">
        <v>1488</v>
      </c>
      <c r="C3885" s="655">
        <v>30905</v>
      </c>
      <c r="D3885" s="655" t="s">
        <v>1309</v>
      </c>
      <c r="E3885" s="655">
        <v>19</v>
      </c>
      <c r="F3885" s="655" t="s">
        <v>1303</v>
      </c>
      <c r="H3885" s="10"/>
    </row>
    <row r="3886" spans="1:8" ht="15" x14ac:dyDescent="0.25">
      <c r="A3886" s="651">
        <v>48353950500</v>
      </c>
      <c r="B3886" s="652" t="s">
        <v>1488</v>
      </c>
      <c r="C3886" s="652">
        <v>57549</v>
      </c>
      <c r="D3886" s="652" t="s">
        <v>1306</v>
      </c>
      <c r="E3886" s="652">
        <v>11.5</v>
      </c>
      <c r="F3886" s="652" t="s">
        <v>1303</v>
      </c>
      <c r="H3886" s="10"/>
    </row>
    <row r="3887" spans="1:8" ht="15" x14ac:dyDescent="0.25">
      <c r="A3887" s="654">
        <v>48355000500</v>
      </c>
      <c r="B3887" s="655" t="s">
        <v>1489</v>
      </c>
      <c r="C3887" s="655">
        <v>37500</v>
      </c>
      <c r="D3887" s="655" t="s">
        <v>1309</v>
      </c>
      <c r="E3887" s="655">
        <v>27.1</v>
      </c>
      <c r="F3887" s="655" t="s">
        <v>1307</v>
      </c>
      <c r="H3887" s="10"/>
    </row>
    <row r="3888" spans="1:8" ht="15" x14ac:dyDescent="0.25">
      <c r="A3888" s="651">
        <v>48355000600</v>
      </c>
      <c r="B3888" s="652" t="s">
        <v>1489</v>
      </c>
      <c r="C3888" s="652">
        <v>45040</v>
      </c>
      <c r="D3888" s="652" t="s">
        <v>1310</v>
      </c>
      <c r="E3888" s="652">
        <v>14.2</v>
      </c>
      <c r="F3888" s="652" t="s">
        <v>1303</v>
      </c>
      <c r="H3888" s="10"/>
    </row>
    <row r="3889" spans="1:8" ht="15" x14ac:dyDescent="0.25">
      <c r="A3889" s="654">
        <v>48355000700</v>
      </c>
      <c r="B3889" s="655" t="s">
        <v>1489</v>
      </c>
      <c r="C3889" s="655">
        <v>30992</v>
      </c>
      <c r="D3889" s="655" t="s">
        <v>1309</v>
      </c>
      <c r="E3889" s="655">
        <v>22.1</v>
      </c>
      <c r="F3889" s="655" t="s">
        <v>1307</v>
      </c>
      <c r="H3889" s="10"/>
    </row>
    <row r="3890" spans="1:8" ht="15" x14ac:dyDescent="0.25">
      <c r="A3890" s="651">
        <v>48355000800</v>
      </c>
      <c r="B3890" s="652" t="s">
        <v>1489</v>
      </c>
      <c r="C3890" s="652">
        <v>39353</v>
      </c>
      <c r="D3890" s="652" t="s">
        <v>1309</v>
      </c>
      <c r="E3890" s="652">
        <v>13.9</v>
      </c>
      <c r="F3890" s="652" t="s">
        <v>1303</v>
      </c>
      <c r="H3890" s="10"/>
    </row>
    <row r="3891" spans="1:8" ht="15" x14ac:dyDescent="0.25">
      <c r="A3891" s="654">
        <v>48355000900</v>
      </c>
      <c r="B3891" s="655" t="s">
        <v>1489</v>
      </c>
      <c r="C3891" s="655">
        <v>28018</v>
      </c>
      <c r="D3891" s="655" t="s">
        <v>1309</v>
      </c>
      <c r="E3891" s="655">
        <v>28.7</v>
      </c>
      <c r="F3891" s="655" t="s">
        <v>1307</v>
      </c>
      <c r="H3891" s="10"/>
    </row>
    <row r="3892" spans="1:8" ht="15" x14ac:dyDescent="0.25">
      <c r="A3892" s="651">
        <v>48355001000</v>
      </c>
      <c r="B3892" s="652" t="s">
        <v>1489</v>
      </c>
      <c r="C3892" s="652">
        <v>23441</v>
      </c>
      <c r="D3892" s="652" t="s">
        <v>1309</v>
      </c>
      <c r="E3892" s="652">
        <v>26.7</v>
      </c>
      <c r="F3892" s="652" t="s">
        <v>1307</v>
      </c>
      <c r="H3892" s="10"/>
    </row>
    <row r="3893" spans="1:8" ht="15" x14ac:dyDescent="0.25">
      <c r="A3893" s="654">
        <v>48355001100</v>
      </c>
      <c r="B3893" s="655" t="s">
        <v>1489</v>
      </c>
      <c r="C3893" s="655">
        <v>18625</v>
      </c>
      <c r="D3893" s="655" t="s">
        <v>1309</v>
      </c>
      <c r="E3893" s="655">
        <v>57.5</v>
      </c>
      <c r="F3893" s="655" t="s">
        <v>1307</v>
      </c>
      <c r="H3893" s="10"/>
    </row>
    <row r="3894" spans="1:8" ht="15" x14ac:dyDescent="0.25">
      <c r="A3894" s="651">
        <v>48355001200</v>
      </c>
      <c r="B3894" s="652" t="s">
        <v>1489</v>
      </c>
      <c r="C3894" s="652">
        <v>31362</v>
      </c>
      <c r="D3894" s="652" t="s">
        <v>1309</v>
      </c>
      <c r="E3894" s="652">
        <v>33.700000000000003</v>
      </c>
      <c r="F3894" s="652" t="s">
        <v>1307</v>
      </c>
      <c r="H3894" s="10"/>
    </row>
    <row r="3895" spans="1:8" ht="15" x14ac:dyDescent="0.25">
      <c r="A3895" s="654">
        <v>48355001300</v>
      </c>
      <c r="B3895" s="655" t="s">
        <v>1489</v>
      </c>
      <c r="C3895" s="655">
        <v>25708</v>
      </c>
      <c r="D3895" s="655" t="s">
        <v>1309</v>
      </c>
      <c r="E3895" s="655">
        <v>37.9</v>
      </c>
      <c r="F3895" s="655" t="s">
        <v>1307</v>
      </c>
      <c r="H3895" s="10"/>
    </row>
    <row r="3896" spans="1:8" ht="15" x14ac:dyDescent="0.25">
      <c r="A3896" s="651">
        <v>48355001400</v>
      </c>
      <c r="B3896" s="652" t="s">
        <v>1489</v>
      </c>
      <c r="C3896" s="652">
        <v>55727</v>
      </c>
      <c r="D3896" s="652" t="s">
        <v>1302</v>
      </c>
      <c r="E3896" s="652">
        <v>13</v>
      </c>
      <c r="F3896" s="652" t="s">
        <v>1303</v>
      </c>
      <c r="H3896" s="10"/>
    </row>
    <row r="3897" spans="1:8" ht="15" x14ac:dyDescent="0.25">
      <c r="A3897" s="654">
        <v>48355001500</v>
      </c>
      <c r="B3897" s="655" t="s">
        <v>1489</v>
      </c>
      <c r="C3897" s="655">
        <v>19030</v>
      </c>
      <c r="D3897" s="655" t="s">
        <v>1309</v>
      </c>
      <c r="E3897" s="655">
        <v>42</v>
      </c>
      <c r="F3897" s="655" t="s">
        <v>1307</v>
      </c>
      <c r="H3897" s="10"/>
    </row>
    <row r="3898" spans="1:8" ht="15" x14ac:dyDescent="0.25">
      <c r="A3898" s="651">
        <v>48355001601</v>
      </c>
      <c r="B3898" s="652" t="s">
        <v>1489</v>
      </c>
      <c r="C3898" s="652">
        <v>33239</v>
      </c>
      <c r="D3898" s="652" t="s">
        <v>1309</v>
      </c>
      <c r="E3898" s="652">
        <v>27</v>
      </c>
      <c r="F3898" s="652" t="s">
        <v>1307</v>
      </c>
      <c r="H3898" s="10"/>
    </row>
    <row r="3899" spans="1:8" ht="15" x14ac:dyDescent="0.25">
      <c r="A3899" s="654">
        <v>48355001602</v>
      </c>
      <c r="B3899" s="655" t="s">
        <v>1489</v>
      </c>
      <c r="C3899" s="655">
        <v>35729</v>
      </c>
      <c r="D3899" s="655" t="s">
        <v>1309</v>
      </c>
      <c r="E3899" s="655">
        <v>26.3</v>
      </c>
      <c r="F3899" s="655" t="s">
        <v>1307</v>
      </c>
      <c r="H3899" s="10"/>
    </row>
    <row r="3900" spans="1:8" ht="15" x14ac:dyDescent="0.25">
      <c r="A3900" s="651">
        <v>48355001701</v>
      </c>
      <c r="B3900" s="652" t="s">
        <v>1489</v>
      </c>
      <c r="C3900" s="652">
        <v>37457</v>
      </c>
      <c r="D3900" s="652" t="s">
        <v>1309</v>
      </c>
      <c r="E3900" s="652">
        <v>20</v>
      </c>
      <c r="F3900" s="652" t="s">
        <v>1307</v>
      </c>
      <c r="H3900" s="10"/>
    </row>
    <row r="3901" spans="1:8" ht="15" x14ac:dyDescent="0.25">
      <c r="A3901" s="654">
        <v>48355001702</v>
      </c>
      <c r="B3901" s="655" t="s">
        <v>1489</v>
      </c>
      <c r="C3901" s="655">
        <v>41750</v>
      </c>
      <c r="D3901" s="655" t="s">
        <v>1310</v>
      </c>
      <c r="E3901" s="655">
        <v>17.3</v>
      </c>
      <c r="F3901" s="655" t="s">
        <v>1303</v>
      </c>
      <c r="H3901" s="10"/>
    </row>
    <row r="3902" spans="1:8" ht="15" x14ac:dyDescent="0.25">
      <c r="A3902" s="651">
        <v>48355001801</v>
      </c>
      <c r="B3902" s="652" t="s">
        <v>1489</v>
      </c>
      <c r="C3902" s="652">
        <v>44028</v>
      </c>
      <c r="D3902" s="652" t="s">
        <v>1310</v>
      </c>
      <c r="E3902" s="652">
        <v>21.5</v>
      </c>
      <c r="F3902" s="652" t="s">
        <v>1307</v>
      </c>
      <c r="H3902" s="10"/>
    </row>
    <row r="3903" spans="1:8" ht="15" x14ac:dyDescent="0.25">
      <c r="A3903" s="654">
        <v>48355001802</v>
      </c>
      <c r="B3903" s="655" t="s">
        <v>1489</v>
      </c>
      <c r="C3903" s="655">
        <v>52615</v>
      </c>
      <c r="D3903" s="655" t="s">
        <v>1302</v>
      </c>
      <c r="E3903" s="655">
        <v>5</v>
      </c>
      <c r="F3903" s="655" t="s">
        <v>1303</v>
      </c>
      <c r="H3903" s="10"/>
    </row>
    <row r="3904" spans="1:8" ht="15" x14ac:dyDescent="0.25">
      <c r="A3904" s="651">
        <v>48355001902</v>
      </c>
      <c r="B3904" s="652" t="s">
        <v>1489</v>
      </c>
      <c r="C3904" s="652">
        <v>64114</v>
      </c>
      <c r="D3904" s="652" t="s">
        <v>1302</v>
      </c>
      <c r="E3904" s="652">
        <v>18.2</v>
      </c>
      <c r="F3904" s="652" t="s">
        <v>1303</v>
      </c>
      <c r="H3904" s="10"/>
    </row>
    <row r="3905" spans="1:8" ht="15" x14ac:dyDescent="0.25">
      <c r="A3905" s="654">
        <v>48355001903</v>
      </c>
      <c r="B3905" s="655" t="s">
        <v>1489</v>
      </c>
      <c r="C3905" s="655">
        <v>52870</v>
      </c>
      <c r="D3905" s="655" t="s">
        <v>1302</v>
      </c>
      <c r="E3905" s="655">
        <v>15.6</v>
      </c>
      <c r="F3905" s="655" t="s">
        <v>1303</v>
      </c>
      <c r="H3905" s="10"/>
    </row>
    <row r="3906" spans="1:8" ht="15" x14ac:dyDescent="0.25">
      <c r="A3906" s="651">
        <v>48355001904</v>
      </c>
      <c r="B3906" s="652" t="s">
        <v>1489</v>
      </c>
      <c r="C3906" s="652">
        <v>38036</v>
      </c>
      <c r="D3906" s="652" t="s">
        <v>1309</v>
      </c>
      <c r="E3906" s="652">
        <v>21.7</v>
      </c>
      <c r="F3906" s="652" t="s">
        <v>1307</v>
      </c>
      <c r="H3906" s="10"/>
    </row>
    <row r="3907" spans="1:8" ht="15" x14ac:dyDescent="0.25">
      <c r="A3907" s="654">
        <v>48355002001</v>
      </c>
      <c r="B3907" s="655" t="s">
        <v>1489</v>
      </c>
      <c r="C3907" s="655">
        <v>36964</v>
      </c>
      <c r="D3907" s="655" t="s">
        <v>1309</v>
      </c>
      <c r="E3907" s="655">
        <v>26</v>
      </c>
      <c r="F3907" s="655" t="s">
        <v>1307</v>
      </c>
      <c r="H3907" s="10"/>
    </row>
    <row r="3908" spans="1:8" ht="15" x14ac:dyDescent="0.25">
      <c r="A3908" s="651">
        <v>48355002002</v>
      </c>
      <c r="B3908" s="652" t="s">
        <v>1489</v>
      </c>
      <c r="C3908" s="652">
        <v>40865</v>
      </c>
      <c r="D3908" s="652" t="s">
        <v>1310</v>
      </c>
      <c r="E3908" s="652">
        <v>13.6</v>
      </c>
      <c r="F3908" s="652" t="s">
        <v>1303</v>
      </c>
      <c r="H3908" s="10"/>
    </row>
    <row r="3909" spans="1:8" ht="15" x14ac:dyDescent="0.25">
      <c r="A3909" s="654">
        <v>48355002101</v>
      </c>
      <c r="B3909" s="655" t="s">
        <v>1489</v>
      </c>
      <c r="C3909" s="655">
        <v>42841</v>
      </c>
      <c r="D3909" s="655" t="s">
        <v>1310</v>
      </c>
      <c r="E3909" s="655">
        <v>21.4</v>
      </c>
      <c r="F3909" s="655" t="s">
        <v>1307</v>
      </c>
      <c r="H3909" s="10"/>
    </row>
    <row r="3910" spans="1:8" ht="15" x14ac:dyDescent="0.25">
      <c r="A3910" s="651">
        <v>48355002102</v>
      </c>
      <c r="B3910" s="652" t="s">
        <v>1489</v>
      </c>
      <c r="C3910" s="652">
        <v>89231</v>
      </c>
      <c r="D3910" s="652" t="s">
        <v>1306</v>
      </c>
      <c r="E3910" s="652">
        <v>4.8</v>
      </c>
      <c r="F3910" s="652" t="s">
        <v>1303</v>
      </c>
      <c r="H3910" s="10"/>
    </row>
    <row r="3911" spans="1:8" ht="15" x14ac:dyDescent="0.25">
      <c r="A3911" s="654">
        <v>48355002200</v>
      </c>
      <c r="B3911" s="655" t="s">
        <v>1489</v>
      </c>
      <c r="C3911" s="655">
        <v>48526</v>
      </c>
      <c r="D3911" s="655" t="s">
        <v>1310</v>
      </c>
      <c r="E3911" s="655">
        <v>28.7</v>
      </c>
      <c r="F3911" s="655" t="s">
        <v>1307</v>
      </c>
      <c r="H3911" s="10"/>
    </row>
    <row r="3912" spans="1:8" ht="15" x14ac:dyDescent="0.25">
      <c r="A3912" s="651">
        <v>48355002301</v>
      </c>
      <c r="B3912" s="652" t="s">
        <v>1489</v>
      </c>
      <c r="C3912" s="652">
        <v>42361</v>
      </c>
      <c r="D3912" s="652" t="s">
        <v>1310</v>
      </c>
      <c r="E3912" s="652">
        <v>12.3</v>
      </c>
      <c r="F3912" s="652" t="s">
        <v>1303</v>
      </c>
      <c r="H3912" s="10"/>
    </row>
    <row r="3913" spans="1:8" ht="15" x14ac:dyDescent="0.25">
      <c r="A3913" s="654">
        <v>48355002303</v>
      </c>
      <c r="B3913" s="655" t="s">
        <v>1489</v>
      </c>
      <c r="C3913" s="655">
        <v>58404</v>
      </c>
      <c r="D3913" s="655" t="s">
        <v>1302</v>
      </c>
      <c r="E3913" s="655">
        <v>10.4</v>
      </c>
      <c r="F3913" s="655" t="s">
        <v>1303</v>
      </c>
      <c r="H3913" s="10"/>
    </row>
    <row r="3914" spans="1:8" ht="15" x14ac:dyDescent="0.25">
      <c r="A3914" s="651">
        <v>48355002304</v>
      </c>
      <c r="B3914" s="652" t="s">
        <v>1489</v>
      </c>
      <c r="C3914" s="652">
        <v>44234</v>
      </c>
      <c r="D3914" s="652" t="s">
        <v>1310</v>
      </c>
      <c r="E3914" s="652">
        <v>10.8</v>
      </c>
      <c r="F3914" s="652" t="s">
        <v>1303</v>
      </c>
      <c r="H3914" s="10"/>
    </row>
    <row r="3915" spans="1:8" ht="15" x14ac:dyDescent="0.25">
      <c r="A3915" s="654">
        <v>48355002400</v>
      </c>
      <c r="B3915" s="655" t="s">
        <v>1489</v>
      </c>
      <c r="C3915" s="655">
        <v>54453</v>
      </c>
      <c r="D3915" s="655" t="s">
        <v>1302</v>
      </c>
      <c r="E3915" s="655">
        <v>14.3</v>
      </c>
      <c r="F3915" s="655" t="s">
        <v>1303</v>
      </c>
      <c r="H3915" s="10"/>
    </row>
    <row r="3916" spans="1:8" ht="15" x14ac:dyDescent="0.25">
      <c r="A3916" s="651">
        <v>48355002500</v>
      </c>
      <c r="B3916" s="652" t="s">
        <v>1489</v>
      </c>
      <c r="C3916" s="652">
        <v>87788</v>
      </c>
      <c r="D3916" s="652" t="s">
        <v>1306</v>
      </c>
      <c r="E3916" s="652">
        <v>8.4</v>
      </c>
      <c r="F3916" s="652" t="s">
        <v>1303</v>
      </c>
      <c r="H3916" s="10"/>
    </row>
    <row r="3917" spans="1:8" ht="15" x14ac:dyDescent="0.25">
      <c r="A3917" s="654">
        <v>48355002601</v>
      </c>
      <c r="B3917" s="655" t="s">
        <v>1489</v>
      </c>
      <c r="C3917" s="655">
        <v>53475</v>
      </c>
      <c r="D3917" s="655" t="s">
        <v>1302</v>
      </c>
      <c r="E3917" s="655">
        <v>10.9</v>
      </c>
      <c r="F3917" s="655" t="s">
        <v>1303</v>
      </c>
      <c r="H3917" s="10"/>
    </row>
    <row r="3918" spans="1:8" ht="15" x14ac:dyDescent="0.25">
      <c r="A3918" s="651">
        <v>48355002602</v>
      </c>
      <c r="B3918" s="652" t="s">
        <v>1489</v>
      </c>
      <c r="C3918" s="652">
        <v>59535</v>
      </c>
      <c r="D3918" s="652" t="s">
        <v>1302</v>
      </c>
      <c r="E3918" s="652">
        <v>14.4</v>
      </c>
      <c r="F3918" s="652" t="s">
        <v>1303</v>
      </c>
      <c r="H3918" s="10"/>
    </row>
    <row r="3919" spans="1:8" ht="15" x14ac:dyDescent="0.25">
      <c r="A3919" s="654">
        <v>48355002603</v>
      </c>
      <c r="B3919" s="655" t="s">
        <v>1489</v>
      </c>
      <c r="C3919" s="655">
        <v>47596</v>
      </c>
      <c r="D3919" s="655" t="s">
        <v>1310</v>
      </c>
      <c r="E3919" s="655">
        <v>22.3</v>
      </c>
      <c r="F3919" s="655" t="s">
        <v>1307</v>
      </c>
      <c r="H3919" s="10"/>
    </row>
    <row r="3920" spans="1:8" ht="15" x14ac:dyDescent="0.25">
      <c r="A3920" s="651">
        <v>48355002703</v>
      </c>
      <c r="B3920" s="652" t="s">
        <v>1489</v>
      </c>
      <c r="C3920" s="652">
        <v>51373</v>
      </c>
      <c r="D3920" s="652" t="s">
        <v>1310</v>
      </c>
      <c r="E3920" s="652">
        <v>16.399999999999999</v>
      </c>
      <c r="F3920" s="652" t="s">
        <v>1303</v>
      </c>
      <c r="H3920" s="10"/>
    </row>
    <row r="3921" spans="1:8" ht="15" x14ac:dyDescent="0.25">
      <c r="A3921" s="654">
        <v>48355002704</v>
      </c>
      <c r="B3921" s="655" t="s">
        <v>1489</v>
      </c>
      <c r="C3921" s="655">
        <v>36657</v>
      </c>
      <c r="D3921" s="655" t="s">
        <v>1309</v>
      </c>
      <c r="E3921" s="655">
        <v>37.700000000000003</v>
      </c>
      <c r="F3921" s="655" t="s">
        <v>1307</v>
      </c>
      <c r="H3921" s="10"/>
    </row>
    <row r="3922" spans="1:8" ht="15" x14ac:dyDescent="0.25">
      <c r="A3922" s="651">
        <v>48355002705</v>
      </c>
      <c r="B3922" s="652" t="s">
        <v>1489</v>
      </c>
      <c r="C3922" s="652">
        <v>58529</v>
      </c>
      <c r="D3922" s="652" t="s">
        <v>1302</v>
      </c>
      <c r="E3922" s="652">
        <v>16</v>
      </c>
      <c r="F3922" s="652" t="s">
        <v>1303</v>
      </c>
      <c r="H3922" s="10"/>
    </row>
    <row r="3923" spans="1:8" ht="15" x14ac:dyDescent="0.25">
      <c r="A3923" s="654">
        <v>48355002706</v>
      </c>
      <c r="B3923" s="655" t="s">
        <v>1489</v>
      </c>
      <c r="C3923" s="655" t="s">
        <v>1314</v>
      </c>
      <c r="D3923" s="655" t="s">
        <v>1315</v>
      </c>
      <c r="E3923" s="655" t="s">
        <v>1314</v>
      </c>
      <c r="F3923" s="655" t="s">
        <v>1307</v>
      </c>
      <c r="H3923" s="10"/>
    </row>
    <row r="3924" spans="1:8" ht="15" x14ac:dyDescent="0.25">
      <c r="A3924" s="651">
        <v>48355002900</v>
      </c>
      <c r="B3924" s="652" t="s">
        <v>1489</v>
      </c>
      <c r="C3924" s="652">
        <v>65089</v>
      </c>
      <c r="D3924" s="652" t="s">
        <v>1306</v>
      </c>
      <c r="E3924" s="652">
        <v>1.1000000000000001</v>
      </c>
      <c r="F3924" s="652" t="s">
        <v>1303</v>
      </c>
      <c r="H3924" s="10"/>
    </row>
    <row r="3925" spans="1:8" ht="15" x14ac:dyDescent="0.25">
      <c r="A3925" s="654">
        <v>48355003001</v>
      </c>
      <c r="B3925" s="655" t="s">
        <v>1489</v>
      </c>
      <c r="C3925" s="655">
        <v>40894</v>
      </c>
      <c r="D3925" s="655" t="s">
        <v>1310</v>
      </c>
      <c r="E3925" s="655">
        <v>20.6</v>
      </c>
      <c r="F3925" s="655" t="s">
        <v>1307</v>
      </c>
      <c r="H3925" s="10"/>
    </row>
    <row r="3926" spans="1:8" ht="15" x14ac:dyDescent="0.25">
      <c r="A3926" s="651">
        <v>48355003002</v>
      </c>
      <c r="B3926" s="652" t="s">
        <v>1489</v>
      </c>
      <c r="C3926" s="652">
        <v>57255</v>
      </c>
      <c r="D3926" s="652" t="s">
        <v>1302</v>
      </c>
      <c r="E3926" s="652">
        <v>16.8</v>
      </c>
      <c r="F3926" s="652" t="s">
        <v>1303</v>
      </c>
      <c r="H3926" s="10"/>
    </row>
    <row r="3927" spans="1:8" ht="15" x14ac:dyDescent="0.25">
      <c r="A3927" s="654">
        <v>48355003101</v>
      </c>
      <c r="B3927" s="655" t="s">
        <v>1489</v>
      </c>
      <c r="C3927" s="655">
        <v>67908</v>
      </c>
      <c r="D3927" s="655" t="s">
        <v>1306</v>
      </c>
      <c r="E3927" s="655">
        <v>4.8</v>
      </c>
      <c r="F3927" s="655" t="s">
        <v>1303</v>
      </c>
      <c r="H3927" s="10"/>
    </row>
    <row r="3928" spans="1:8" ht="15" x14ac:dyDescent="0.25">
      <c r="A3928" s="651">
        <v>48355003102</v>
      </c>
      <c r="B3928" s="652" t="s">
        <v>1489</v>
      </c>
      <c r="C3928" s="652">
        <v>63971</v>
      </c>
      <c r="D3928" s="652" t="s">
        <v>1302</v>
      </c>
      <c r="E3928" s="652">
        <v>12.2</v>
      </c>
      <c r="F3928" s="652" t="s">
        <v>1303</v>
      </c>
      <c r="H3928" s="10"/>
    </row>
    <row r="3929" spans="1:8" ht="15" x14ac:dyDescent="0.25">
      <c r="A3929" s="654">
        <v>48355003202</v>
      </c>
      <c r="B3929" s="655" t="s">
        <v>1489</v>
      </c>
      <c r="C3929" s="655">
        <v>76964</v>
      </c>
      <c r="D3929" s="655" t="s">
        <v>1306</v>
      </c>
      <c r="E3929" s="655">
        <v>6.9</v>
      </c>
      <c r="F3929" s="655" t="s">
        <v>1303</v>
      </c>
      <c r="H3929" s="10"/>
    </row>
    <row r="3930" spans="1:8" ht="15" x14ac:dyDescent="0.25">
      <c r="A3930" s="651">
        <v>48355003203</v>
      </c>
      <c r="B3930" s="652" t="s">
        <v>1489</v>
      </c>
      <c r="C3930" s="652">
        <v>48627</v>
      </c>
      <c r="D3930" s="652" t="s">
        <v>1310</v>
      </c>
      <c r="E3930" s="652">
        <v>20.7</v>
      </c>
      <c r="F3930" s="652" t="s">
        <v>1307</v>
      </c>
      <c r="H3930" s="10"/>
    </row>
    <row r="3931" spans="1:8" ht="15" x14ac:dyDescent="0.25">
      <c r="A3931" s="654">
        <v>48355003204</v>
      </c>
      <c r="B3931" s="655" t="s">
        <v>1489</v>
      </c>
      <c r="C3931" s="655">
        <v>71963</v>
      </c>
      <c r="D3931" s="655" t="s">
        <v>1306</v>
      </c>
      <c r="E3931" s="655">
        <v>7.7</v>
      </c>
      <c r="F3931" s="655" t="s">
        <v>1303</v>
      </c>
      <c r="H3931" s="10"/>
    </row>
    <row r="3932" spans="1:8" ht="15" x14ac:dyDescent="0.25">
      <c r="A3932" s="651">
        <v>48355003303</v>
      </c>
      <c r="B3932" s="652" t="s">
        <v>1489</v>
      </c>
      <c r="C3932" s="652">
        <v>36676</v>
      </c>
      <c r="D3932" s="652" t="s">
        <v>1309</v>
      </c>
      <c r="E3932" s="652">
        <v>15.6</v>
      </c>
      <c r="F3932" s="652" t="s">
        <v>1303</v>
      </c>
      <c r="H3932" s="10"/>
    </row>
    <row r="3933" spans="1:8" ht="15" x14ac:dyDescent="0.25">
      <c r="A3933" s="654">
        <v>48355003304</v>
      </c>
      <c r="B3933" s="655" t="s">
        <v>1489</v>
      </c>
      <c r="C3933" s="655">
        <v>65307</v>
      </c>
      <c r="D3933" s="655" t="s">
        <v>1306</v>
      </c>
      <c r="E3933" s="655">
        <v>13.2</v>
      </c>
      <c r="F3933" s="655" t="s">
        <v>1303</v>
      </c>
      <c r="H3933" s="10"/>
    </row>
    <row r="3934" spans="1:8" ht="15" x14ac:dyDescent="0.25">
      <c r="A3934" s="651">
        <v>48355003305</v>
      </c>
      <c r="B3934" s="652" t="s">
        <v>1489</v>
      </c>
      <c r="C3934" s="652">
        <v>29877</v>
      </c>
      <c r="D3934" s="652" t="s">
        <v>1309</v>
      </c>
      <c r="E3934" s="652">
        <v>33.799999999999997</v>
      </c>
      <c r="F3934" s="652" t="s">
        <v>1307</v>
      </c>
      <c r="H3934" s="10"/>
    </row>
    <row r="3935" spans="1:8" ht="15" x14ac:dyDescent="0.25">
      <c r="A3935" s="654">
        <v>48355003306</v>
      </c>
      <c r="B3935" s="655" t="s">
        <v>1489</v>
      </c>
      <c r="C3935" s="655">
        <v>43484</v>
      </c>
      <c r="D3935" s="655" t="s">
        <v>1310</v>
      </c>
      <c r="E3935" s="655">
        <v>14.8</v>
      </c>
      <c r="F3935" s="655" t="s">
        <v>1303</v>
      </c>
      <c r="H3935" s="10"/>
    </row>
    <row r="3936" spans="1:8" ht="15" x14ac:dyDescent="0.25">
      <c r="A3936" s="651">
        <v>48355003401</v>
      </c>
      <c r="B3936" s="652" t="s">
        <v>1489</v>
      </c>
      <c r="C3936" s="652">
        <v>64205</v>
      </c>
      <c r="D3936" s="652" t="s">
        <v>1302</v>
      </c>
      <c r="E3936" s="652">
        <v>20.3</v>
      </c>
      <c r="F3936" s="652" t="s">
        <v>1307</v>
      </c>
      <c r="H3936" s="10"/>
    </row>
    <row r="3937" spans="1:8" ht="15" x14ac:dyDescent="0.25">
      <c r="A3937" s="654">
        <v>48355003402</v>
      </c>
      <c r="B3937" s="655" t="s">
        <v>1489</v>
      </c>
      <c r="C3937" s="655">
        <v>67624</v>
      </c>
      <c r="D3937" s="655" t="s">
        <v>1306</v>
      </c>
      <c r="E3937" s="655">
        <v>18.600000000000001</v>
      </c>
      <c r="F3937" s="655" t="s">
        <v>1303</v>
      </c>
      <c r="H3937" s="10"/>
    </row>
    <row r="3938" spans="1:8" ht="15" x14ac:dyDescent="0.25">
      <c r="A3938" s="651">
        <v>48355003500</v>
      </c>
      <c r="B3938" s="652" t="s">
        <v>1489</v>
      </c>
      <c r="C3938" s="652">
        <v>56625</v>
      </c>
      <c r="D3938" s="652" t="s">
        <v>1302</v>
      </c>
      <c r="E3938" s="652">
        <v>15.5</v>
      </c>
      <c r="F3938" s="652" t="s">
        <v>1303</v>
      </c>
      <c r="H3938" s="10"/>
    </row>
    <row r="3939" spans="1:8" ht="15" x14ac:dyDescent="0.25">
      <c r="A3939" s="654">
        <v>48355003601</v>
      </c>
      <c r="B3939" s="655" t="s">
        <v>1489</v>
      </c>
      <c r="C3939" s="655">
        <v>72464</v>
      </c>
      <c r="D3939" s="655" t="s">
        <v>1306</v>
      </c>
      <c r="E3939" s="655">
        <v>8.9</v>
      </c>
      <c r="F3939" s="655" t="s">
        <v>1303</v>
      </c>
      <c r="H3939" s="10"/>
    </row>
    <row r="3940" spans="1:8" ht="15" x14ac:dyDescent="0.25">
      <c r="A3940" s="651">
        <v>48355003602</v>
      </c>
      <c r="B3940" s="652" t="s">
        <v>1489</v>
      </c>
      <c r="C3940" s="652">
        <v>64832</v>
      </c>
      <c r="D3940" s="652" t="s">
        <v>1306</v>
      </c>
      <c r="E3940" s="652">
        <v>11.1</v>
      </c>
      <c r="F3940" s="652" t="s">
        <v>1303</v>
      </c>
      <c r="H3940" s="10"/>
    </row>
    <row r="3941" spans="1:8" ht="15" x14ac:dyDescent="0.25">
      <c r="A3941" s="654">
        <v>48355003603</v>
      </c>
      <c r="B3941" s="655" t="s">
        <v>1489</v>
      </c>
      <c r="C3941" s="655">
        <v>73603</v>
      </c>
      <c r="D3941" s="655" t="s">
        <v>1306</v>
      </c>
      <c r="E3941" s="655">
        <v>12.9</v>
      </c>
      <c r="F3941" s="655" t="s">
        <v>1303</v>
      </c>
      <c r="H3941" s="10"/>
    </row>
    <row r="3942" spans="1:8" ht="15" x14ac:dyDescent="0.25">
      <c r="A3942" s="651">
        <v>48355003700</v>
      </c>
      <c r="B3942" s="652" t="s">
        <v>1489</v>
      </c>
      <c r="C3942" s="652">
        <v>62045</v>
      </c>
      <c r="D3942" s="652" t="s">
        <v>1302</v>
      </c>
      <c r="E3942" s="652">
        <v>10.8</v>
      </c>
      <c r="F3942" s="652" t="s">
        <v>1303</v>
      </c>
      <c r="H3942" s="10"/>
    </row>
    <row r="3943" spans="1:8" ht="15" x14ac:dyDescent="0.25">
      <c r="A3943" s="654">
        <v>48355005102</v>
      </c>
      <c r="B3943" s="655" t="s">
        <v>1489</v>
      </c>
      <c r="C3943" s="655">
        <v>52215</v>
      </c>
      <c r="D3943" s="655" t="s">
        <v>1302</v>
      </c>
      <c r="E3943" s="655">
        <v>9.8000000000000007</v>
      </c>
      <c r="F3943" s="655" t="s">
        <v>1303</v>
      </c>
      <c r="H3943" s="10"/>
    </row>
    <row r="3944" spans="1:8" ht="15" x14ac:dyDescent="0.25">
      <c r="A3944" s="651">
        <v>48355005404</v>
      </c>
      <c r="B3944" s="652" t="s">
        <v>1489</v>
      </c>
      <c r="C3944" s="652">
        <v>93919</v>
      </c>
      <c r="D3944" s="652" t="s">
        <v>1306</v>
      </c>
      <c r="E3944" s="652">
        <v>3.3</v>
      </c>
      <c r="F3944" s="652" t="s">
        <v>1303</v>
      </c>
      <c r="H3944" s="10"/>
    </row>
    <row r="3945" spans="1:8" ht="15" x14ac:dyDescent="0.25">
      <c r="A3945" s="654">
        <v>48355005406</v>
      </c>
      <c r="B3945" s="655" t="s">
        <v>1489</v>
      </c>
      <c r="C3945" s="655">
        <v>101250</v>
      </c>
      <c r="D3945" s="655" t="s">
        <v>1306</v>
      </c>
      <c r="E3945" s="655">
        <v>3.6</v>
      </c>
      <c r="F3945" s="655" t="s">
        <v>1303</v>
      </c>
      <c r="H3945" s="10"/>
    </row>
    <row r="3946" spans="1:8" ht="15" x14ac:dyDescent="0.25">
      <c r="A3946" s="651">
        <v>48355005407</v>
      </c>
      <c r="B3946" s="652" t="s">
        <v>1489</v>
      </c>
      <c r="C3946" s="652">
        <v>91786</v>
      </c>
      <c r="D3946" s="652" t="s">
        <v>1306</v>
      </c>
      <c r="E3946" s="652">
        <v>5.3</v>
      </c>
      <c r="F3946" s="652" t="s">
        <v>1303</v>
      </c>
      <c r="H3946" s="10"/>
    </row>
    <row r="3947" spans="1:8" ht="15" x14ac:dyDescent="0.25">
      <c r="A3947" s="654">
        <v>48355005408</v>
      </c>
      <c r="B3947" s="655" t="s">
        <v>1489</v>
      </c>
      <c r="C3947" s="655">
        <v>70313</v>
      </c>
      <c r="D3947" s="655" t="s">
        <v>1306</v>
      </c>
      <c r="E3947" s="655">
        <v>5.4</v>
      </c>
      <c r="F3947" s="655" t="s">
        <v>1303</v>
      </c>
      <c r="H3947" s="10"/>
    </row>
    <row r="3948" spans="1:8" ht="15" x14ac:dyDescent="0.25">
      <c r="A3948" s="651">
        <v>48355005409</v>
      </c>
      <c r="B3948" s="652" t="s">
        <v>1489</v>
      </c>
      <c r="C3948" s="652">
        <v>101555</v>
      </c>
      <c r="D3948" s="652" t="s">
        <v>1306</v>
      </c>
      <c r="E3948" s="652">
        <v>3.2</v>
      </c>
      <c r="F3948" s="652" t="s">
        <v>1303</v>
      </c>
      <c r="H3948" s="10"/>
    </row>
    <row r="3949" spans="1:8" ht="15" x14ac:dyDescent="0.25">
      <c r="A3949" s="654">
        <v>48355005410</v>
      </c>
      <c r="B3949" s="655" t="s">
        <v>1489</v>
      </c>
      <c r="C3949" s="655">
        <v>72895</v>
      </c>
      <c r="D3949" s="655" t="s">
        <v>1306</v>
      </c>
      <c r="E3949" s="655">
        <v>4</v>
      </c>
      <c r="F3949" s="655" t="s">
        <v>1303</v>
      </c>
      <c r="H3949" s="10"/>
    </row>
    <row r="3950" spans="1:8" ht="15" x14ac:dyDescent="0.25">
      <c r="A3950" s="651">
        <v>48355005411</v>
      </c>
      <c r="B3950" s="652" t="s">
        <v>1489</v>
      </c>
      <c r="C3950" s="652">
        <v>67430</v>
      </c>
      <c r="D3950" s="652" t="s">
        <v>1306</v>
      </c>
      <c r="E3950" s="652">
        <v>10.6</v>
      </c>
      <c r="F3950" s="652" t="s">
        <v>1303</v>
      </c>
      <c r="H3950" s="10"/>
    </row>
    <row r="3951" spans="1:8" ht="15" x14ac:dyDescent="0.25">
      <c r="A3951" s="654">
        <v>48355005412</v>
      </c>
      <c r="B3951" s="655" t="s">
        <v>1489</v>
      </c>
      <c r="C3951" s="655">
        <v>89044</v>
      </c>
      <c r="D3951" s="655" t="s">
        <v>1306</v>
      </c>
      <c r="E3951" s="655">
        <v>6.4</v>
      </c>
      <c r="F3951" s="655" t="s">
        <v>1303</v>
      </c>
      <c r="H3951" s="10"/>
    </row>
    <row r="3952" spans="1:8" ht="15" x14ac:dyDescent="0.25">
      <c r="A3952" s="651">
        <v>48355005413</v>
      </c>
      <c r="B3952" s="652" t="s">
        <v>1489</v>
      </c>
      <c r="C3952" s="652">
        <v>75595</v>
      </c>
      <c r="D3952" s="652" t="s">
        <v>1306</v>
      </c>
      <c r="E3952" s="652">
        <v>6.5</v>
      </c>
      <c r="F3952" s="652" t="s">
        <v>1303</v>
      </c>
      <c r="H3952" s="10"/>
    </row>
    <row r="3953" spans="1:8" ht="15" x14ac:dyDescent="0.25">
      <c r="A3953" s="654">
        <v>48355005414</v>
      </c>
      <c r="B3953" s="655" t="s">
        <v>1489</v>
      </c>
      <c r="C3953" s="655">
        <v>96250</v>
      </c>
      <c r="D3953" s="655" t="s">
        <v>1306</v>
      </c>
      <c r="E3953" s="655">
        <v>4.2</v>
      </c>
      <c r="F3953" s="655" t="s">
        <v>1303</v>
      </c>
      <c r="H3953" s="10"/>
    </row>
    <row r="3954" spans="1:8" ht="15" x14ac:dyDescent="0.25">
      <c r="A3954" s="651">
        <v>48355005415</v>
      </c>
      <c r="B3954" s="652" t="s">
        <v>1489</v>
      </c>
      <c r="C3954" s="652">
        <v>89087</v>
      </c>
      <c r="D3954" s="652" t="s">
        <v>1306</v>
      </c>
      <c r="E3954" s="652">
        <v>5</v>
      </c>
      <c r="F3954" s="652" t="s">
        <v>1303</v>
      </c>
      <c r="H3954" s="10"/>
    </row>
    <row r="3955" spans="1:8" ht="15" x14ac:dyDescent="0.25">
      <c r="A3955" s="654">
        <v>48355005416</v>
      </c>
      <c r="B3955" s="655" t="s">
        <v>1489</v>
      </c>
      <c r="C3955" s="655">
        <v>147634</v>
      </c>
      <c r="D3955" s="655" t="s">
        <v>1306</v>
      </c>
      <c r="E3955" s="655">
        <v>4.0999999999999996</v>
      </c>
      <c r="F3955" s="655" t="s">
        <v>1303</v>
      </c>
      <c r="H3955" s="10"/>
    </row>
    <row r="3956" spans="1:8" ht="15" x14ac:dyDescent="0.25">
      <c r="A3956" s="651">
        <v>48355005417</v>
      </c>
      <c r="B3956" s="652" t="s">
        <v>1489</v>
      </c>
      <c r="C3956" s="652">
        <v>86801</v>
      </c>
      <c r="D3956" s="652" t="s">
        <v>1306</v>
      </c>
      <c r="E3956" s="652">
        <v>3.8</v>
      </c>
      <c r="F3956" s="652" t="s">
        <v>1303</v>
      </c>
      <c r="H3956" s="10"/>
    </row>
    <row r="3957" spans="1:8" ht="15" x14ac:dyDescent="0.25">
      <c r="A3957" s="654">
        <v>48355005601</v>
      </c>
      <c r="B3957" s="655" t="s">
        <v>1489</v>
      </c>
      <c r="C3957" s="655">
        <v>38988</v>
      </c>
      <c r="D3957" s="655" t="s">
        <v>1309</v>
      </c>
      <c r="E3957" s="655">
        <v>28</v>
      </c>
      <c r="F3957" s="655" t="s">
        <v>1307</v>
      </c>
      <c r="H3957" s="10"/>
    </row>
    <row r="3958" spans="1:8" ht="15" x14ac:dyDescent="0.25">
      <c r="A3958" s="651">
        <v>48355005602</v>
      </c>
      <c r="B3958" s="652" t="s">
        <v>1489</v>
      </c>
      <c r="C3958" s="652">
        <v>21607</v>
      </c>
      <c r="D3958" s="652" t="s">
        <v>1309</v>
      </c>
      <c r="E3958" s="652">
        <v>46.6</v>
      </c>
      <c r="F3958" s="652" t="s">
        <v>1307</v>
      </c>
      <c r="H3958" s="10"/>
    </row>
    <row r="3959" spans="1:8" ht="15" x14ac:dyDescent="0.25">
      <c r="A3959" s="654">
        <v>48355005801</v>
      </c>
      <c r="B3959" s="655" t="s">
        <v>1489</v>
      </c>
      <c r="C3959" s="655">
        <v>99943</v>
      </c>
      <c r="D3959" s="655" t="s">
        <v>1306</v>
      </c>
      <c r="E3959" s="655">
        <v>4</v>
      </c>
      <c r="F3959" s="655" t="s">
        <v>1303</v>
      </c>
      <c r="H3959" s="10"/>
    </row>
    <row r="3960" spans="1:8" ht="15" x14ac:dyDescent="0.25">
      <c r="A3960" s="651">
        <v>48355005802</v>
      </c>
      <c r="B3960" s="652" t="s">
        <v>1489</v>
      </c>
      <c r="C3960" s="652">
        <v>68162</v>
      </c>
      <c r="D3960" s="652" t="s">
        <v>1306</v>
      </c>
      <c r="E3960" s="652">
        <v>8.1999999999999993</v>
      </c>
      <c r="F3960" s="652" t="s">
        <v>1303</v>
      </c>
      <c r="H3960" s="10"/>
    </row>
    <row r="3961" spans="1:8" ht="15" x14ac:dyDescent="0.25">
      <c r="A3961" s="654">
        <v>48355005900</v>
      </c>
      <c r="B3961" s="655" t="s">
        <v>1489</v>
      </c>
      <c r="C3961" s="655">
        <v>50135</v>
      </c>
      <c r="D3961" s="655" t="s">
        <v>1310</v>
      </c>
      <c r="E3961" s="655">
        <v>23.6</v>
      </c>
      <c r="F3961" s="655" t="s">
        <v>1307</v>
      </c>
      <c r="H3961" s="10"/>
    </row>
    <row r="3962" spans="1:8" ht="15" x14ac:dyDescent="0.25">
      <c r="A3962" s="651">
        <v>48355006000</v>
      </c>
      <c r="B3962" s="652" t="s">
        <v>1489</v>
      </c>
      <c r="C3962" s="652">
        <v>46012</v>
      </c>
      <c r="D3962" s="652" t="s">
        <v>1310</v>
      </c>
      <c r="E3962" s="652">
        <v>14.3</v>
      </c>
      <c r="F3962" s="652" t="s">
        <v>1303</v>
      </c>
      <c r="H3962" s="10"/>
    </row>
    <row r="3963" spans="1:8" ht="15" x14ac:dyDescent="0.25">
      <c r="A3963" s="654">
        <v>48355006100</v>
      </c>
      <c r="B3963" s="655" t="s">
        <v>1489</v>
      </c>
      <c r="C3963" s="655">
        <v>44632</v>
      </c>
      <c r="D3963" s="655" t="s">
        <v>1310</v>
      </c>
      <c r="E3963" s="655">
        <v>22.9</v>
      </c>
      <c r="F3963" s="655" t="s">
        <v>1307</v>
      </c>
      <c r="H3963" s="10"/>
    </row>
    <row r="3964" spans="1:8" ht="15" x14ac:dyDescent="0.25">
      <c r="A3964" s="651">
        <v>48355006200</v>
      </c>
      <c r="B3964" s="652" t="s">
        <v>1489</v>
      </c>
      <c r="C3964" s="652">
        <v>99479</v>
      </c>
      <c r="D3964" s="652" t="s">
        <v>1306</v>
      </c>
      <c r="E3964" s="652">
        <v>4.5999999999999996</v>
      </c>
      <c r="F3964" s="652" t="s">
        <v>1303</v>
      </c>
      <c r="H3964" s="10"/>
    </row>
    <row r="3965" spans="1:8" ht="15" x14ac:dyDescent="0.25">
      <c r="A3965" s="654">
        <v>48355006300</v>
      </c>
      <c r="B3965" s="655" t="s">
        <v>1489</v>
      </c>
      <c r="C3965" s="655">
        <v>33924</v>
      </c>
      <c r="D3965" s="655" t="s">
        <v>1309</v>
      </c>
      <c r="E3965" s="655">
        <v>20.399999999999999</v>
      </c>
      <c r="F3965" s="655" t="s">
        <v>1307</v>
      </c>
      <c r="H3965" s="10"/>
    </row>
    <row r="3966" spans="1:8" ht="15" x14ac:dyDescent="0.25">
      <c r="A3966" s="651">
        <v>48355006400</v>
      </c>
      <c r="B3966" s="652" t="s">
        <v>1489</v>
      </c>
      <c r="C3966" s="652">
        <v>27128</v>
      </c>
      <c r="D3966" s="652" t="s">
        <v>1309</v>
      </c>
      <c r="E3966" s="652">
        <v>27.6</v>
      </c>
      <c r="F3966" s="652" t="s">
        <v>1307</v>
      </c>
      <c r="H3966" s="10"/>
    </row>
    <row r="3967" spans="1:8" ht="15" x14ac:dyDescent="0.25">
      <c r="A3967" s="654">
        <v>48355980000</v>
      </c>
      <c r="B3967" s="655" t="s">
        <v>1489</v>
      </c>
      <c r="C3967" s="655" t="s">
        <v>1314</v>
      </c>
      <c r="D3967" s="655" t="s">
        <v>1315</v>
      </c>
      <c r="E3967" s="655">
        <v>0</v>
      </c>
      <c r="F3967" s="655" t="s">
        <v>1303</v>
      </c>
      <c r="H3967" s="10"/>
    </row>
    <row r="3968" spans="1:8" ht="15" x14ac:dyDescent="0.25">
      <c r="A3968" s="651">
        <v>48355990000</v>
      </c>
      <c r="B3968" s="652" t="s">
        <v>1489</v>
      </c>
      <c r="C3968" s="652" t="s">
        <v>1314</v>
      </c>
      <c r="D3968" s="652" t="s">
        <v>1315</v>
      </c>
      <c r="E3968" s="652" t="s">
        <v>1314</v>
      </c>
      <c r="F3968" s="652" t="s">
        <v>1307</v>
      </c>
      <c r="H3968" s="10"/>
    </row>
    <row r="3969" spans="1:8" ht="15" x14ac:dyDescent="0.25">
      <c r="A3969" s="654">
        <v>48357950100</v>
      </c>
      <c r="B3969" s="655" t="s">
        <v>1490</v>
      </c>
      <c r="C3969" s="655">
        <v>78977</v>
      </c>
      <c r="D3969" s="655" t="s">
        <v>1306</v>
      </c>
      <c r="E3969" s="655">
        <v>4.3</v>
      </c>
      <c r="F3969" s="655" t="s">
        <v>1303</v>
      </c>
      <c r="H3969" s="10"/>
    </row>
    <row r="3970" spans="1:8" ht="15" x14ac:dyDescent="0.25">
      <c r="A3970" s="651">
        <v>48357950300</v>
      </c>
      <c r="B3970" s="652" t="s">
        <v>1490</v>
      </c>
      <c r="C3970" s="652">
        <v>49722</v>
      </c>
      <c r="D3970" s="652" t="s">
        <v>1302</v>
      </c>
      <c r="E3970" s="652">
        <v>10.8</v>
      </c>
      <c r="F3970" s="652" t="s">
        <v>1303</v>
      </c>
      <c r="H3970" s="10"/>
    </row>
    <row r="3971" spans="1:8" ht="15" x14ac:dyDescent="0.25">
      <c r="A3971" s="654">
        <v>48357950400</v>
      </c>
      <c r="B3971" s="655" t="s">
        <v>1490</v>
      </c>
      <c r="C3971" s="655">
        <v>46830</v>
      </c>
      <c r="D3971" s="655" t="s">
        <v>1310</v>
      </c>
      <c r="E3971" s="655">
        <v>15.5</v>
      </c>
      <c r="F3971" s="655" t="s">
        <v>1303</v>
      </c>
      <c r="H3971" s="10"/>
    </row>
    <row r="3972" spans="1:8" ht="15" x14ac:dyDescent="0.25">
      <c r="A3972" s="651">
        <v>48359950100</v>
      </c>
      <c r="B3972" s="652" t="s">
        <v>1491</v>
      </c>
      <c r="C3972" s="652">
        <v>63315</v>
      </c>
      <c r="D3972" s="652" t="s">
        <v>1306</v>
      </c>
      <c r="E3972" s="652">
        <v>12</v>
      </c>
      <c r="F3972" s="652" t="s">
        <v>1303</v>
      </c>
      <c r="H3972" s="10"/>
    </row>
    <row r="3973" spans="1:8" ht="15" x14ac:dyDescent="0.25">
      <c r="A3973" s="654">
        <v>48361020200</v>
      </c>
      <c r="B3973" s="655" t="s">
        <v>1492</v>
      </c>
      <c r="C3973" s="655">
        <v>36092</v>
      </c>
      <c r="D3973" s="655" t="s">
        <v>1309</v>
      </c>
      <c r="E3973" s="655">
        <v>19.100000000000001</v>
      </c>
      <c r="F3973" s="655" t="s">
        <v>1303</v>
      </c>
      <c r="H3973" s="10"/>
    </row>
    <row r="3974" spans="1:8" ht="15" x14ac:dyDescent="0.25">
      <c r="A3974" s="651">
        <v>48361020300</v>
      </c>
      <c r="B3974" s="652" t="s">
        <v>1492</v>
      </c>
      <c r="C3974" s="652">
        <v>34116</v>
      </c>
      <c r="D3974" s="652" t="s">
        <v>1309</v>
      </c>
      <c r="E3974" s="652">
        <v>29.8</v>
      </c>
      <c r="F3974" s="652" t="s">
        <v>1307</v>
      </c>
      <c r="H3974" s="10"/>
    </row>
    <row r="3975" spans="1:8" ht="15" x14ac:dyDescent="0.25">
      <c r="A3975" s="654">
        <v>48361020500</v>
      </c>
      <c r="B3975" s="655" t="s">
        <v>1492</v>
      </c>
      <c r="C3975" s="655">
        <v>48605</v>
      </c>
      <c r="D3975" s="655" t="s">
        <v>1302</v>
      </c>
      <c r="E3975" s="655">
        <v>13.4</v>
      </c>
      <c r="F3975" s="655" t="s">
        <v>1303</v>
      </c>
      <c r="H3975" s="10"/>
    </row>
    <row r="3976" spans="1:8" ht="15" x14ac:dyDescent="0.25">
      <c r="A3976" s="651">
        <v>48361020700</v>
      </c>
      <c r="B3976" s="652" t="s">
        <v>1492</v>
      </c>
      <c r="C3976" s="652">
        <v>41146</v>
      </c>
      <c r="D3976" s="652" t="s">
        <v>1310</v>
      </c>
      <c r="E3976" s="652">
        <v>23.6</v>
      </c>
      <c r="F3976" s="652" t="s">
        <v>1307</v>
      </c>
      <c r="H3976" s="10"/>
    </row>
    <row r="3977" spans="1:8" ht="15" x14ac:dyDescent="0.25">
      <c r="A3977" s="654">
        <v>48361020800</v>
      </c>
      <c r="B3977" s="655" t="s">
        <v>1492</v>
      </c>
      <c r="C3977" s="655">
        <v>51339</v>
      </c>
      <c r="D3977" s="655" t="s">
        <v>1302</v>
      </c>
      <c r="E3977" s="655">
        <v>10.7</v>
      </c>
      <c r="F3977" s="655" t="s">
        <v>1303</v>
      </c>
      <c r="H3977" s="10"/>
    </row>
    <row r="3978" spans="1:8" ht="15" x14ac:dyDescent="0.25">
      <c r="A3978" s="651">
        <v>48361020900</v>
      </c>
      <c r="B3978" s="652" t="s">
        <v>1492</v>
      </c>
      <c r="C3978" s="652">
        <v>36957</v>
      </c>
      <c r="D3978" s="652" t="s">
        <v>1310</v>
      </c>
      <c r="E3978" s="652">
        <v>27.3</v>
      </c>
      <c r="F3978" s="652" t="s">
        <v>1307</v>
      </c>
      <c r="H3978" s="10"/>
    </row>
    <row r="3979" spans="1:8" ht="15" x14ac:dyDescent="0.25">
      <c r="A3979" s="654">
        <v>48361021000</v>
      </c>
      <c r="B3979" s="655" t="s">
        <v>1492</v>
      </c>
      <c r="C3979" s="655">
        <v>74837</v>
      </c>
      <c r="D3979" s="655" t="s">
        <v>1306</v>
      </c>
      <c r="E3979" s="655">
        <v>10.5</v>
      </c>
      <c r="F3979" s="655" t="s">
        <v>1303</v>
      </c>
      <c r="H3979" s="10"/>
    </row>
    <row r="3980" spans="1:8" ht="15" x14ac:dyDescent="0.25">
      <c r="A3980" s="651">
        <v>48361021100</v>
      </c>
      <c r="B3980" s="652" t="s">
        <v>1492</v>
      </c>
      <c r="C3980" s="652">
        <v>53295</v>
      </c>
      <c r="D3980" s="652" t="s">
        <v>1302</v>
      </c>
      <c r="E3980" s="652">
        <v>20.399999999999999</v>
      </c>
      <c r="F3980" s="652" t="s">
        <v>1307</v>
      </c>
      <c r="H3980" s="10"/>
    </row>
    <row r="3981" spans="1:8" ht="15" x14ac:dyDescent="0.25">
      <c r="A3981" s="654">
        <v>48361021200</v>
      </c>
      <c r="B3981" s="655" t="s">
        <v>1492</v>
      </c>
      <c r="C3981" s="655">
        <v>64727</v>
      </c>
      <c r="D3981" s="655" t="s">
        <v>1306</v>
      </c>
      <c r="E3981" s="655">
        <v>7.5</v>
      </c>
      <c r="F3981" s="655" t="s">
        <v>1303</v>
      </c>
      <c r="H3981" s="10"/>
    </row>
    <row r="3982" spans="1:8" ht="15" x14ac:dyDescent="0.25">
      <c r="A3982" s="651">
        <v>48361021300</v>
      </c>
      <c r="B3982" s="652" t="s">
        <v>1492</v>
      </c>
      <c r="C3982" s="652">
        <v>71531</v>
      </c>
      <c r="D3982" s="652" t="s">
        <v>1306</v>
      </c>
      <c r="E3982" s="652">
        <v>15.6</v>
      </c>
      <c r="F3982" s="652" t="s">
        <v>1303</v>
      </c>
      <c r="H3982" s="10"/>
    </row>
    <row r="3983" spans="1:8" ht="15" x14ac:dyDescent="0.25">
      <c r="A3983" s="654">
        <v>48361021400</v>
      </c>
      <c r="B3983" s="655" t="s">
        <v>1492</v>
      </c>
      <c r="C3983" s="655">
        <v>72500</v>
      </c>
      <c r="D3983" s="655" t="s">
        <v>1306</v>
      </c>
      <c r="E3983" s="655">
        <v>12.8</v>
      </c>
      <c r="F3983" s="655" t="s">
        <v>1303</v>
      </c>
      <c r="H3983" s="10"/>
    </row>
    <row r="3984" spans="1:8" ht="15" x14ac:dyDescent="0.25">
      <c r="A3984" s="651">
        <v>48361021501</v>
      </c>
      <c r="B3984" s="652" t="s">
        <v>1492</v>
      </c>
      <c r="C3984" s="652">
        <v>65313</v>
      </c>
      <c r="D3984" s="652" t="s">
        <v>1306</v>
      </c>
      <c r="E3984" s="652">
        <v>16.600000000000001</v>
      </c>
      <c r="F3984" s="652" t="s">
        <v>1303</v>
      </c>
      <c r="H3984" s="10"/>
    </row>
    <row r="3985" spans="1:8" ht="15" x14ac:dyDescent="0.25">
      <c r="A3985" s="654">
        <v>48361021502</v>
      </c>
      <c r="B3985" s="655" t="s">
        <v>1492</v>
      </c>
      <c r="C3985" s="655">
        <v>50192</v>
      </c>
      <c r="D3985" s="655" t="s">
        <v>1302</v>
      </c>
      <c r="E3985" s="655">
        <v>9</v>
      </c>
      <c r="F3985" s="655" t="s">
        <v>1303</v>
      </c>
      <c r="H3985" s="10"/>
    </row>
    <row r="3986" spans="1:8" ht="15" x14ac:dyDescent="0.25">
      <c r="A3986" s="651">
        <v>48361021600</v>
      </c>
      <c r="B3986" s="652" t="s">
        <v>1492</v>
      </c>
      <c r="C3986" s="652">
        <v>60735</v>
      </c>
      <c r="D3986" s="652" t="s">
        <v>1306</v>
      </c>
      <c r="E3986" s="652">
        <v>9.4</v>
      </c>
      <c r="F3986" s="652" t="s">
        <v>1303</v>
      </c>
      <c r="H3986" s="10"/>
    </row>
    <row r="3987" spans="1:8" ht="15" x14ac:dyDescent="0.25">
      <c r="A3987" s="654">
        <v>48361021700</v>
      </c>
      <c r="B3987" s="655" t="s">
        <v>1492</v>
      </c>
      <c r="C3987" s="655">
        <v>49965</v>
      </c>
      <c r="D3987" s="655" t="s">
        <v>1302</v>
      </c>
      <c r="E3987" s="655">
        <v>12.8</v>
      </c>
      <c r="F3987" s="655" t="s">
        <v>1303</v>
      </c>
      <c r="H3987" s="10"/>
    </row>
    <row r="3988" spans="1:8" ht="15" x14ac:dyDescent="0.25">
      <c r="A3988" s="651">
        <v>48361021800</v>
      </c>
      <c r="B3988" s="652" t="s">
        <v>1492</v>
      </c>
      <c r="C3988" s="652">
        <v>68300</v>
      </c>
      <c r="D3988" s="652" t="s">
        <v>1306</v>
      </c>
      <c r="E3988" s="652">
        <v>7.5</v>
      </c>
      <c r="F3988" s="652" t="s">
        <v>1303</v>
      </c>
      <c r="H3988" s="10"/>
    </row>
    <row r="3989" spans="1:8" ht="15" x14ac:dyDescent="0.25">
      <c r="A3989" s="654">
        <v>48361021900</v>
      </c>
      <c r="B3989" s="655" t="s">
        <v>1492</v>
      </c>
      <c r="C3989" s="655">
        <v>41087</v>
      </c>
      <c r="D3989" s="655" t="s">
        <v>1310</v>
      </c>
      <c r="E3989" s="655">
        <v>17.600000000000001</v>
      </c>
      <c r="F3989" s="655" t="s">
        <v>1303</v>
      </c>
      <c r="H3989" s="10"/>
    </row>
    <row r="3990" spans="1:8" ht="15" x14ac:dyDescent="0.25">
      <c r="A3990" s="651">
        <v>48361022000</v>
      </c>
      <c r="B3990" s="652" t="s">
        <v>1492</v>
      </c>
      <c r="C3990" s="652">
        <v>43799</v>
      </c>
      <c r="D3990" s="652" t="s">
        <v>1310</v>
      </c>
      <c r="E3990" s="652">
        <v>20.2</v>
      </c>
      <c r="F3990" s="652" t="s">
        <v>1307</v>
      </c>
      <c r="H3990" s="10"/>
    </row>
    <row r="3991" spans="1:8" ht="15" x14ac:dyDescent="0.25">
      <c r="A3991" s="654">
        <v>48361022200</v>
      </c>
      <c r="B3991" s="655" t="s">
        <v>1492</v>
      </c>
      <c r="C3991" s="655">
        <v>83750</v>
      </c>
      <c r="D3991" s="655" t="s">
        <v>1306</v>
      </c>
      <c r="E3991" s="655">
        <v>8.4</v>
      </c>
      <c r="F3991" s="655" t="s">
        <v>1303</v>
      </c>
      <c r="H3991" s="10"/>
    </row>
    <row r="3992" spans="1:8" ht="15" x14ac:dyDescent="0.25">
      <c r="A3992" s="651">
        <v>48361022300</v>
      </c>
      <c r="B3992" s="652" t="s">
        <v>1492</v>
      </c>
      <c r="C3992" s="652">
        <v>73970</v>
      </c>
      <c r="D3992" s="652" t="s">
        <v>1306</v>
      </c>
      <c r="E3992" s="652">
        <v>4.4000000000000004</v>
      </c>
      <c r="F3992" s="652" t="s">
        <v>1303</v>
      </c>
      <c r="H3992" s="10"/>
    </row>
    <row r="3993" spans="1:8" ht="15" x14ac:dyDescent="0.25">
      <c r="A3993" s="654">
        <v>48361022400</v>
      </c>
      <c r="B3993" s="655" t="s">
        <v>1492</v>
      </c>
      <c r="C3993" s="655">
        <v>61818</v>
      </c>
      <c r="D3993" s="655" t="s">
        <v>1306</v>
      </c>
      <c r="E3993" s="655">
        <v>8.1</v>
      </c>
      <c r="F3993" s="655" t="s">
        <v>1303</v>
      </c>
      <c r="H3993" s="10"/>
    </row>
    <row r="3994" spans="1:8" ht="15" x14ac:dyDescent="0.25">
      <c r="A3994" s="651">
        <v>48363000100</v>
      </c>
      <c r="B3994" s="652" t="s">
        <v>1493</v>
      </c>
      <c r="C3994" s="652">
        <v>59464</v>
      </c>
      <c r="D3994" s="652" t="s">
        <v>1310</v>
      </c>
      <c r="E3994" s="652">
        <v>11.9</v>
      </c>
      <c r="F3994" s="652" t="s">
        <v>1303</v>
      </c>
      <c r="H3994" s="10"/>
    </row>
    <row r="3995" spans="1:8" ht="15" x14ac:dyDescent="0.25">
      <c r="A3995" s="654">
        <v>48363000200</v>
      </c>
      <c r="B3995" s="655" t="s">
        <v>1493</v>
      </c>
      <c r="C3995" s="655">
        <v>42460</v>
      </c>
      <c r="D3995" s="655" t="s">
        <v>1309</v>
      </c>
      <c r="E3995" s="655">
        <v>11.3</v>
      </c>
      <c r="F3995" s="655" t="s">
        <v>1303</v>
      </c>
      <c r="H3995" s="10"/>
    </row>
    <row r="3996" spans="1:8" ht="15" x14ac:dyDescent="0.25">
      <c r="A3996" s="651">
        <v>48363000300</v>
      </c>
      <c r="B3996" s="652" t="s">
        <v>1493</v>
      </c>
      <c r="C3996" s="652">
        <v>53333</v>
      </c>
      <c r="D3996" s="652" t="s">
        <v>1310</v>
      </c>
      <c r="E3996" s="652">
        <v>9.8000000000000007</v>
      </c>
      <c r="F3996" s="652" t="s">
        <v>1303</v>
      </c>
      <c r="H3996" s="10"/>
    </row>
    <row r="3997" spans="1:8" ht="15" x14ac:dyDescent="0.25">
      <c r="A3997" s="654">
        <v>48363000400</v>
      </c>
      <c r="B3997" s="655" t="s">
        <v>1493</v>
      </c>
      <c r="C3997" s="655">
        <v>60875</v>
      </c>
      <c r="D3997" s="655" t="s">
        <v>1310</v>
      </c>
      <c r="E3997" s="655">
        <v>9.6</v>
      </c>
      <c r="F3997" s="655" t="s">
        <v>1303</v>
      </c>
      <c r="H3997" s="10"/>
    </row>
    <row r="3998" spans="1:8" ht="15" x14ac:dyDescent="0.25">
      <c r="A3998" s="651">
        <v>48363000500</v>
      </c>
      <c r="B3998" s="652" t="s">
        <v>1493</v>
      </c>
      <c r="C3998" s="652">
        <v>46136</v>
      </c>
      <c r="D3998" s="652" t="s">
        <v>1310</v>
      </c>
      <c r="E3998" s="652">
        <v>18.8</v>
      </c>
      <c r="F3998" s="652" t="s">
        <v>1303</v>
      </c>
      <c r="H3998" s="10"/>
    </row>
    <row r="3999" spans="1:8" ht="15" x14ac:dyDescent="0.25">
      <c r="A3999" s="654">
        <v>48363000600</v>
      </c>
      <c r="B3999" s="655" t="s">
        <v>1493</v>
      </c>
      <c r="C3999" s="655">
        <v>48220</v>
      </c>
      <c r="D3999" s="655" t="s">
        <v>1310</v>
      </c>
      <c r="E3999" s="655">
        <v>21.9</v>
      </c>
      <c r="F3999" s="655" t="s">
        <v>1307</v>
      </c>
      <c r="H3999" s="10"/>
    </row>
    <row r="4000" spans="1:8" ht="15" x14ac:dyDescent="0.25">
      <c r="A4000" s="651">
        <v>48363000700</v>
      </c>
      <c r="B4000" s="652" t="s">
        <v>1493</v>
      </c>
      <c r="C4000" s="652">
        <v>44321</v>
      </c>
      <c r="D4000" s="652" t="s">
        <v>1309</v>
      </c>
      <c r="E4000" s="652">
        <v>13.2</v>
      </c>
      <c r="F4000" s="652" t="s">
        <v>1303</v>
      </c>
      <c r="H4000" s="10"/>
    </row>
    <row r="4001" spans="1:8" ht="15" x14ac:dyDescent="0.25">
      <c r="A4001" s="654">
        <v>48363000800</v>
      </c>
      <c r="B4001" s="655" t="s">
        <v>1493</v>
      </c>
      <c r="C4001" s="655">
        <v>23114</v>
      </c>
      <c r="D4001" s="655" t="s">
        <v>1309</v>
      </c>
      <c r="E4001" s="655">
        <v>36.6</v>
      </c>
      <c r="F4001" s="655" t="s">
        <v>1307</v>
      </c>
      <c r="H4001" s="10"/>
    </row>
    <row r="4002" spans="1:8" ht="15" x14ac:dyDescent="0.25">
      <c r="A4002" s="651">
        <v>48363000900</v>
      </c>
      <c r="B4002" s="652" t="s">
        <v>1493</v>
      </c>
      <c r="C4002" s="652">
        <v>26908</v>
      </c>
      <c r="D4002" s="652" t="s">
        <v>1309</v>
      </c>
      <c r="E4002" s="652">
        <v>36.1</v>
      </c>
      <c r="F4002" s="652" t="s">
        <v>1307</v>
      </c>
      <c r="H4002" s="10"/>
    </row>
    <row r="4003" spans="1:8" ht="15" x14ac:dyDescent="0.25">
      <c r="A4003" s="654">
        <v>48365950100</v>
      </c>
      <c r="B4003" s="655" t="s">
        <v>1494</v>
      </c>
      <c r="C4003" s="655">
        <v>51176</v>
      </c>
      <c r="D4003" s="655" t="s">
        <v>1302</v>
      </c>
      <c r="E4003" s="655">
        <v>13.2</v>
      </c>
      <c r="F4003" s="655" t="s">
        <v>1303</v>
      </c>
      <c r="H4003" s="10"/>
    </row>
    <row r="4004" spans="1:8" ht="15" x14ac:dyDescent="0.25">
      <c r="A4004" s="651">
        <v>48365950200</v>
      </c>
      <c r="B4004" s="652" t="s">
        <v>1494</v>
      </c>
      <c r="C4004" s="652">
        <v>59803</v>
      </c>
      <c r="D4004" s="652" t="s">
        <v>1306</v>
      </c>
      <c r="E4004" s="652">
        <v>15.8</v>
      </c>
      <c r="F4004" s="652" t="s">
        <v>1303</v>
      </c>
      <c r="H4004" s="10"/>
    </row>
    <row r="4005" spans="1:8" ht="15" x14ac:dyDescent="0.25">
      <c r="A4005" s="654">
        <v>48365950300</v>
      </c>
      <c r="B4005" s="655" t="s">
        <v>1494</v>
      </c>
      <c r="C4005" s="655">
        <v>48750</v>
      </c>
      <c r="D4005" s="655" t="s">
        <v>1302</v>
      </c>
      <c r="E4005" s="655">
        <v>15.2</v>
      </c>
      <c r="F4005" s="655" t="s">
        <v>1303</v>
      </c>
      <c r="H4005" s="10"/>
    </row>
    <row r="4006" spans="1:8" ht="15" x14ac:dyDescent="0.25">
      <c r="A4006" s="651">
        <v>48365950400</v>
      </c>
      <c r="B4006" s="652" t="s">
        <v>1494</v>
      </c>
      <c r="C4006" s="652">
        <v>51220</v>
      </c>
      <c r="D4006" s="652" t="s">
        <v>1302</v>
      </c>
      <c r="E4006" s="652">
        <v>19.2</v>
      </c>
      <c r="F4006" s="652" t="s">
        <v>1303</v>
      </c>
      <c r="H4006" s="10"/>
    </row>
    <row r="4007" spans="1:8" ht="15" x14ac:dyDescent="0.25">
      <c r="A4007" s="654">
        <v>48365950500</v>
      </c>
      <c r="B4007" s="655" t="s">
        <v>1494</v>
      </c>
      <c r="C4007" s="655">
        <v>61029</v>
      </c>
      <c r="D4007" s="655" t="s">
        <v>1306</v>
      </c>
      <c r="E4007" s="655">
        <v>11.1</v>
      </c>
      <c r="F4007" s="655" t="s">
        <v>1303</v>
      </c>
      <c r="H4007" s="10"/>
    </row>
    <row r="4008" spans="1:8" ht="15" x14ac:dyDescent="0.25">
      <c r="A4008" s="651">
        <v>48365950600</v>
      </c>
      <c r="B4008" s="652" t="s">
        <v>1494</v>
      </c>
      <c r="C4008" s="652">
        <v>50333</v>
      </c>
      <c r="D4008" s="652" t="s">
        <v>1302</v>
      </c>
      <c r="E4008" s="652">
        <v>18.5</v>
      </c>
      <c r="F4008" s="652" t="s">
        <v>1303</v>
      </c>
      <c r="H4008" s="10"/>
    </row>
    <row r="4009" spans="1:8" ht="15" x14ac:dyDescent="0.25">
      <c r="A4009" s="654">
        <v>48367140101</v>
      </c>
      <c r="B4009" s="655" t="s">
        <v>1495</v>
      </c>
      <c r="C4009" s="655">
        <v>58875</v>
      </c>
      <c r="D4009" s="655" t="s">
        <v>1310</v>
      </c>
      <c r="E4009" s="655">
        <v>13.5</v>
      </c>
      <c r="F4009" s="655" t="s">
        <v>1303</v>
      </c>
      <c r="H4009" s="10"/>
    </row>
    <row r="4010" spans="1:8" ht="15" x14ac:dyDescent="0.25">
      <c r="A4010" s="651">
        <v>48367140102</v>
      </c>
      <c r="B4010" s="652" t="s">
        <v>1495</v>
      </c>
      <c r="C4010" s="652">
        <v>51980</v>
      </c>
      <c r="D4010" s="652" t="s">
        <v>1310</v>
      </c>
      <c r="E4010" s="652">
        <v>8.3000000000000007</v>
      </c>
      <c r="F4010" s="652" t="s">
        <v>1303</v>
      </c>
      <c r="H4010" s="10"/>
    </row>
    <row r="4011" spans="1:8" ht="15" x14ac:dyDescent="0.25">
      <c r="A4011" s="654">
        <v>48367140200</v>
      </c>
      <c r="B4011" s="655" t="s">
        <v>1495</v>
      </c>
      <c r="C4011" s="655">
        <v>56023</v>
      </c>
      <c r="D4011" s="655" t="s">
        <v>1310</v>
      </c>
      <c r="E4011" s="655">
        <v>11</v>
      </c>
      <c r="F4011" s="655" t="s">
        <v>1303</v>
      </c>
      <c r="H4011" s="10"/>
    </row>
    <row r="4012" spans="1:8" ht="15" x14ac:dyDescent="0.25">
      <c r="A4012" s="651">
        <v>48367140300</v>
      </c>
      <c r="B4012" s="652" t="s">
        <v>1495</v>
      </c>
      <c r="C4012" s="652">
        <v>64515</v>
      </c>
      <c r="D4012" s="652" t="s">
        <v>1302</v>
      </c>
      <c r="E4012" s="652">
        <v>9</v>
      </c>
      <c r="F4012" s="652" t="s">
        <v>1303</v>
      </c>
      <c r="H4012" s="10"/>
    </row>
    <row r="4013" spans="1:8" ht="15" x14ac:dyDescent="0.25">
      <c r="A4013" s="654">
        <v>48367140403</v>
      </c>
      <c r="B4013" s="655" t="s">
        <v>1495</v>
      </c>
      <c r="C4013" s="655">
        <v>56578</v>
      </c>
      <c r="D4013" s="655" t="s">
        <v>1310</v>
      </c>
      <c r="E4013" s="655">
        <v>16.7</v>
      </c>
      <c r="F4013" s="655" t="s">
        <v>1303</v>
      </c>
      <c r="H4013" s="10"/>
    </row>
    <row r="4014" spans="1:8" ht="15" x14ac:dyDescent="0.25">
      <c r="A4014" s="651">
        <v>48367140405</v>
      </c>
      <c r="B4014" s="652" t="s">
        <v>1495</v>
      </c>
      <c r="C4014" s="652">
        <v>61702</v>
      </c>
      <c r="D4014" s="652" t="s">
        <v>1310</v>
      </c>
      <c r="E4014" s="652">
        <v>10.9</v>
      </c>
      <c r="F4014" s="652" t="s">
        <v>1303</v>
      </c>
      <c r="H4014" s="10"/>
    </row>
    <row r="4015" spans="1:8" ht="15" x14ac:dyDescent="0.25">
      <c r="A4015" s="654">
        <v>48367140407</v>
      </c>
      <c r="B4015" s="655" t="s">
        <v>1495</v>
      </c>
      <c r="C4015" s="655">
        <v>99515</v>
      </c>
      <c r="D4015" s="655" t="s">
        <v>1306</v>
      </c>
      <c r="E4015" s="655">
        <v>6.7</v>
      </c>
      <c r="F4015" s="655" t="s">
        <v>1303</v>
      </c>
      <c r="H4015" s="10"/>
    </row>
    <row r="4016" spans="1:8" ht="15" x14ac:dyDescent="0.25">
      <c r="A4016" s="651">
        <v>48367140408</v>
      </c>
      <c r="B4016" s="652" t="s">
        <v>1495</v>
      </c>
      <c r="C4016" s="652">
        <v>74208</v>
      </c>
      <c r="D4016" s="652" t="s">
        <v>1302</v>
      </c>
      <c r="E4016" s="652">
        <v>8.8000000000000007</v>
      </c>
      <c r="F4016" s="652" t="s">
        <v>1303</v>
      </c>
      <c r="H4016" s="10"/>
    </row>
    <row r="4017" spans="1:8" ht="15" x14ac:dyDescent="0.25">
      <c r="A4017" s="654">
        <v>48367140409</v>
      </c>
      <c r="B4017" s="655" t="s">
        <v>1495</v>
      </c>
      <c r="C4017" s="655">
        <v>43413</v>
      </c>
      <c r="D4017" s="655" t="s">
        <v>1309</v>
      </c>
      <c r="E4017" s="655">
        <v>20.5</v>
      </c>
      <c r="F4017" s="655" t="s">
        <v>1307</v>
      </c>
      <c r="H4017" s="10"/>
    </row>
    <row r="4018" spans="1:8" ht="15" x14ac:dyDescent="0.25">
      <c r="A4018" s="651">
        <v>48367140410</v>
      </c>
      <c r="B4018" s="652" t="s">
        <v>1495</v>
      </c>
      <c r="C4018" s="652">
        <v>56398</v>
      </c>
      <c r="D4018" s="652" t="s">
        <v>1310</v>
      </c>
      <c r="E4018" s="652">
        <v>13.3</v>
      </c>
      <c r="F4018" s="652" t="s">
        <v>1303</v>
      </c>
      <c r="H4018" s="10"/>
    </row>
    <row r="4019" spans="1:8" ht="15" x14ac:dyDescent="0.25">
      <c r="A4019" s="654">
        <v>48367140411</v>
      </c>
      <c r="B4019" s="655" t="s">
        <v>1495</v>
      </c>
      <c r="C4019" s="655">
        <v>71750</v>
      </c>
      <c r="D4019" s="655" t="s">
        <v>1302</v>
      </c>
      <c r="E4019" s="655">
        <v>8.4</v>
      </c>
      <c r="F4019" s="655" t="s">
        <v>1303</v>
      </c>
      <c r="H4019" s="10"/>
    </row>
    <row r="4020" spans="1:8" ht="15" x14ac:dyDescent="0.25">
      <c r="A4020" s="651">
        <v>48367140501</v>
      </c>
      <c r="B4020" s="652" t="s">
        <v>1495</v>
      </c>
      <c r="C4020" s="652">
        <v>75035</v>
      </c>
      <c r="D4020" s="652" t="s">
        <v>1302</v>
      </c>
      <c r="E4020" s="652">
        <v>9.8000000000000007</v>
      </c>
      <c r="F4020" s="652" t="s">
        <v>1303</v>
      </c>
      <c r="H4020" s="10"/>
    </row>
    <row r="4021" spans="1:8" ht="15" x14ac:dyDescent="0.25">
      <c r="A4021" s="654">
        <v>48367140502</v>
      </c>
      <c r="B4021" s="655" t="s">
        <v>1495</v>
      </c>
      <c r="C4021" s="655">
        <v>77411</v>
      </c>
      <c r="D4021" s="655" t="s">
        <v>1302</v>
      </c>
      <c r="E4021" s="655">
        <v>6.4</v>
      </c>
      <c r="F4021" s="655" t="s">
        <v>1303</v>
      </c>
      <c r="H4021" s="10"/>
    </row>
    <row r="4022" spans="1:8" ht="15" x14ac:dyDescent="0.25">
      <c r="A4022" s="651">
        <v>48367140601</v>
      </c>
      <c r="B4022" s="652" t="s">
        <v>1495</v>
      </c>
      <c r="C4022" s="652">
        <v>80236</v>
      </c>
      <c r="D4022" s="652" t="s">
        <v>1302</v>
      </c>
      <c r="E4022" s="652">
        <v>6.4</v>
      </c>
      <c r="F4022" s="652" t="s">
        <v>1303</v>
      </c>
      <c r="H4022" s="10"/>
    </row>
    <row r="4023" spans="1:8" ht="15" x14ac:dyDescent="0.25">
      <c r="A4023" s="654">
        <v>48367140602</v>
      </c>
      <c r="B4023" s="655" t="s">
        <v>1495</v>
      </c>
      <c r="C4023" s="655">
        <v>68986</v>
      </c>
      <c r="D4023" s="655" t="s">
        <v>1302</v>
      </c>
      <c r="E4023" s="655">
        <v>4.2</v>
      </c>
      <c r="F4023" s="655" t="s">
        <v>1303</v>
      </c>
      <c r="H4023" s="10"/>
    </row>
    <row r="4024" spans="1:8" ht="15" x14ac:dyDescent="0.25">
      <c r="A4024" s="651">
        <v>48367140703</v>
      </c>
      <c r="B4024" s="652" t="s">
        <v>1495</v>
      </c>
      <c r="C4024" s="652">
        <v>111667</v>
      </c>
      <c r="D4024" s="652" t="s">
        <v>1306</v>
      </c>
      <c r="E4024" s="652">
        <v>6.1</v>
      </c>
      <c r="F4024" s="652" t="s">
        <v>1303</v>
      </c>
      <c r="H4024" s="10"/>
    </row>
    <row r="4025" spans="1:8" ht="15" x14ac:dyDescent="0.25">
      <c r="A4025" s="654">
        <v>48367140704</v>
      </c>
      <c r="B4025" s="655" t="s">
        <v>1495</v>
      </c>
      <c r="C4025" s="655">
        <v>137115</v>
      </c>
      <c r="D4025" s="655" t="s">
        <v>1306</v>
      </c>
      <c r="E4025" s="655">
        <v>2.4</v>
      </c>
      <c r="F4025" s="655" t="s">
        <v>1303</v>
      </c>
      <c r="H4025" s="10"/>
    </row>
    <row r="4026" spans="1:8" ht="15" x14ac:dyDescent="0.25">
      <c r="A4026" s="651">
        <v>48367140705</v>
      </c>
      <c r="B4026" s="652" t="s">
        <v>1495</v>
      </c>
      <c r="C4026" s="652">
        <v>91613</v>
      </c>
      <c r="D4026" s="652" t="s">
        <v>1306</v>
      </c>
      <c r="E4026" s="652">
        <v>8.8000000000000007</v>
      </c>
      <c r="F4026" s="652" t="s">
        <v>1303</v>
      </c>
      <c r="H4026" s="10"/>
    </row>
    <row r="4027" spans="1:8" ht="15" x14ac:dyDescent="0.25">
      <c r="A4027" s="654">
        <v>48367140706</v>
      </c>
      <c r="B4027" s="655" t="s">
        <v>1495</v>
      </c>
      <c r="C4027" s="655">
        <v>115870</v>
      </c>
      <c r="D4027" s="655" t="s">
        <v>1306</v>
      </c>
      <c r="E4027" s="655">
        <v>2.2999999999999998</v>
      </c>
      <c r="F4027" s="655" t="s">
        <v>1303</v>
      </c>
      <c r="H4027" s="10"/>
    </row>
    <row r="4028" spans="1:8" ht="15" x14ac:dyDescent="0.25">
      <c r="A4028" s="651">
        <v>48369950200</v>
      </c>
      <c r="B4028" s="652" t="s">
        <v>1496</v>
      </c>
      <c r="C4028" s="652">
        <v>54101</v>
      </c>
      <c r="D4028" s="652" t="s">
        <v>1302</v>
      </c>
      <c r="E4028" s="652">
        <v>20.9</v>
      </c>
      <c r="F4028" s="652" t="s">
        <v>1307</v>
      </c>
      <c r="H4028" s="10"/>
    </row>
    <row r="4029" spans="1:8" ht="15" x14ac:dyDescent="0.25">
      <c r="A4029" s="654">
        <v>48369950300</v>
      </c>
      <c r="B4029" s="655" t="s">
        <v>1496</v>
      </c>
      <c r="C4029" s="655">
        <v>54309</v>
      </c>
      <c r="D4029" s="655" t="s">
        <v>1302</v>
      </c>
      <c r="E4029" s="655">
        <v>12.2</v>
      </c>
      <c r="F4029" s="655" t="s">
        <v>1303</v>
      </c>
      <c r="H4029" s="10"/>
    </row>
    <row r="4030" spans="1:8" ht="15" x14ac:dyDescent="0.25">
      <c r="A4030" s="651">
        <v>48371950100</v>
      </c>
      <c r="B4030" s="652" t="s">
        <v>1497</v>
      </c>
      <c r="C4030" s="652">
        <v>60038</v>
      </c>
      <c r="D4030" s="652" t="s">
        <v>1302</v>
      </c>
      <c r="E4030" s="652">
        <v>9.8000000000000007</v>
      </c>
      <c r="F4030" s="652" t="s">
        <v>1303</v>
      </c>
      <c r="H4030" s="10"/>
    </row>
    <row r="4031" spans="1:8" ht="15" x14ac:dyDescent="0.25">
      <c r="A4031" s="654">
        <v>48371950300</v>
      </c>
      <c r="B4031" s="655" t="s">
        <v>1497</v>
      </c>
      <c r="C4031" s="655">
        <v>36234</v>
      </c>
      <c r="D4031" s="655" t="s">
        <v>1309</v>
      </c>
      <c r="E4031" s="655">
        <v>20.9</v>
      </c>
      <c r="F4031" s="655" t="s">
        <v>1307</v>
      </c>
      <c r="H4031" s="10"/>
    </row>
    <row r="4032" spans="1:8" ht="15" x14ac:dyDescent="0.25">
      <c r="A4032" s="651">
        <v>48371950400</v>
      </c>
      <c r="B4032" s="652" t="s">
        <v>1497</v>
      </c>
      <c r="C4032" s="652">
        <v>57354</v>
      </c>
      <c r="D4032" s="652" t="s">
        <v>1310</v>
      </c>
      <c r="E4032" s="652">
        <v>8.3000000000000007</v>
      </c>
      <c r="F4032" s="652" t="s">
        <v>1303</v>
      </c>
      <c r="H4032" s="10"/>
    </row>
    <row r="4033" spans="1:8" ht="15" x14ac:dyDescent="0.25">
      <c r="A4033" s="654">
        <v>48371950500</v>
      </c>
      <c r="B4033" s="655" t="s">
        <v>1497</v>
      </c>
      <c r="C4033" s="655">
        <v>52609</v>
      </c>
      <c r="D4033" s="655" t="s">
        <v>1310</v>
      </c>
      <c r="E4033" s="655">
        <v>10.8</v>
      </c>
      <c r="F4033" s="655" t="s">
        <v>1303</v>
      </c>
      <c r="H4033" s="10"/>
    </row>
    <row r="4034" spans="1:8" ht="15" x14ac:dyDescent="0.25">
      <c r="A4034" s="651">
        <v>48373210101</v>
      </c>
      <c r="B4034" s="652" t="s">
        <v>1498</v>
      </c>
      <c r="C4034" s="652">
        <v>61529</v>
      </c>
      <c r="D4034" s="652" t="s">
        <v>1306</v>
      </c>
      <c r="E4034" s="652">
        <v>7.3</v>
      </c>
      <c r="F4034" s="652" t="s">
        <v>1303</v>
      </c>
      <c r="H4034" s="10"/>
    </row>
    <row r="4035" spans="1:8" ht="15" x14ac:dyDescent="0.25">
      <c r="A4035" s="654">
        <v>48373210102</v>
      </c>
      <c r="B4035" s="655" t="s">
        <v>1498</v>
      </c>
      <c r="C4035" s="655">
        <v>42500</v>
      </c>
      <c r="D4035" s="655" t="s">
        <v>1310</v>
      </c>
      <c r="E4035" s="655">
        <v>18.5</v>
      </c>
      <c r="F4035" s="655" t="s">
        <v>1303</v>
      </c>
      <c r="H4035" s="10"/>
    </row>
    <row r="4036" spans="1:8" ht="15" x14ac:dyDescent="0.25">
      <c r="A4036" s="651">
        <v>48373210203</v>
      </c>
      <c r="B4036" s="652" t="s">
        <v>1498</v>
      </c>
      <c r="C4036" s="652">
        <v>44955</v>
      </c>
      <c r="D4036" s="652" t="s">
        <v>1310</v>
      </c>
      <c r="E4036" s="652">
        <v>25.1</v>
      </c>
      <c r="F4036" s="652" t="s">
        <v>1307</v>
      </c>
      <c r="H4036" s="10"/>
    </row>
    <row r="4037" spans="1:8" ht="15" x14ac:dyDescent="0.25">
      <c r="A4037" s="654">
        <v>48373210204</v>
      </c>
      <c r="B4037" s="655" t="s">
        <v>1498</v>
      </c>
      <c r="C4037" s="655">
        <v>41863</v>
      </c>
      <c r="D4037" s="655" t="s">
        <v>1310</v>
      </c>
      <c r="E4037" s="655">
        <v>17.2</v>
      </c>
      <c r="F4037" s="655" t="s">
        <v>1303</v>
      </c>
      <c r="H4037" s="10"/>
    </row>
    <row r="4038" spans="1:8" ht="15" x14ac:dyDescent="0.25">
      <c r="A4038" s="651">
        <v>48373210205</v>
      </c>
      <c r="B4038" s="652" t="s">
        <v>1498</v>
      </c>
      <c r="C4038" s="652">
        <v>38182</v>
      </c>
      <c r="D4038" s="652" t="s">
        <v>1310</v>
      </c>
      <c r="E4038" s="652">
        <v>27</v>
      </c>
      <c r="F4038" s="652" t="s">
        <v>1307</v>
      </c>
      <c r="H4038" s="10"/>
    </row>
    <row r="4039" spans="1:8" ht="15" x14ac:dyDescent="0.25">
      <c r="A4039" s="654">
        <v>48373210206</v>
      </c>
      <c r="B4039" s="655" t="s">
        <v>1498</v>
      </c>
      <c r="C4039" s="655">
        <v>51833</v>
      </c>
      <c r="D4039" s="655" t="s">
        <v>1302</v>
      </c>
      <c r="E4039" s="655">
        <v>9.6</v>
      </c>
      <c r="F4039" s="655" t="s">
        <v>1303</v>
      </c>
      <c r="H4039" s="10"/>
    </row>
    <row r="4040" spans="1:8" ht="15" x14ac:dyDescent="0.25">
      <c r="A4040" s="651">
        <v>48373210301</v>
      </c>
      <c r="B4040" s="652" t="s">
        <v>1498</v>
      </c>
      <c r="C4040" s="652">
        <v>37898</v>
      </c>
      <c r="D4040" s="652" t="s">
        <v>1310</v>
      </c>
      <c r="E4040" s="652">
        <v>20.100000000000001</v>
      </c>
      <c r="F4040" s="652" t="s">
        <v>1307</v>
      </c>
      <c r="H4040" s="10"/>
    </row>
    <row r="4041" spans="1:8" ht="15" x14ac:dyDescent="0.25">
      <c r="A4041" s="654">
        <v>48373210302</v>
      </c>
      <c r="B4041" s="655" t="s">
        <v>1498</v>
      </c>
      <c r="C4041" s="655">
        <v>50788</v>
      </c>
      <c r="D4041" s="655" t="s">
        <v>1302</v>
      </c>
      <c r="E4041" s="655">
        <v>17.2</v>
      </c>
      <c r="F4041" s="655" t="s">
        <v>1303</v>
      </c>
      <c r="H4041" s="10"/>
    </row>
    <row r="4042" spans="1:8" ht="15" x14ac:dyDescent="0.25">
      <c r="A4042" s="651">
        <v>48373210400</v>
      </c>
      <c r="B4042" s="652" t="s">
        <v>1498</v>
      </c>
      <c r="C4042" s="652">
        <v>39716</v>
      </c>
      <c r="D4042" s="652" t="s">
        <v>1310</v>
      </c>
      <c r="E4042" s="652">
        <v>21.9</v>
      </c>
      <c r="F4042" s="652" t="s">
        <v>1307</v>
      </c>
      <c r="H4042" s="10"/>
    </row>
    <row r="4043" spans="1:8" ht="15" x14ac:dyDescent="0.25">
      <c r="A4043" s="654">
        <v>48373210500</v>
      </c>
      <c r="B4043" s="655" t="s">
        <v>1498</v>
      </c>
      <c r="C4043" s="655">
        <v>47115</v>
      </c>
      <c r="D4043" s="655" t="s">
        <v>1302</v>
      </c>
      <c r="E4043" s="655">
        <v>13.9</v>
      </c>
      <c r="F4043" s="655" t="s">
        <v>1303</v>
      </c>
      <c r="H4043" s="10"/>
    </row>
    <row r="4044" spans="1:8" ht="15" x14ac:dyDescent="0.25">
      <c r="A4044" s="651">
        <v>48375010100</v>
      </c>
      <c r="B4044" s="652" t="s">
        <v>1499</v>
      </c>
      <c r="C4044" s="652">
        <v>40469</v>
      </c>
      <c r="D4044" s="652" t="s">
        <v>1310</v>
      </c>
      <c r="E4044" s="652">
        <v>8.9</v>
      </c>
      <c r="F4044" s="652" t="s">
        <v>1303</v>
      </c>
      <c r="H4044" s="10"/>
    </row>
    <row r="4045" spans="1:8" ht="15" x14ac:dyDescent="0.25">
      <c r="A4045" s="654">
        <v>48375010200</v>
      </c>
      <c r="B4045" s="655" t="s">
        <v>1499</v>
      </c>
      <c r="C4045" s="655">
        <v>80208</v>
      </c>
      <c r="D4045" s="655" t="s">
        <v>1306</v>
      </c>
      <c r="E4045" s="655">
        <v>4.8</v>
      </c>
      <c r="F4045" s="655" t="s">
        <v>1303</v>
      </c>
      <c r="H4045" s="10"/>
    </row>
    <row r="4046" spans="1:8" ht="15" x14ac:dyDescent="0.25">
      <c r="A4046" s="651">
        <v>48375010300</v>
      </c>
      <c r="B4046" s="652" t="s">
        <v>1499</v>
      </c>
      <c r="C4046" s="652">
        <v>21806</v>
      </c>
      <c r="D4046" s="652" t="s">
        <v>1309</v>
      </c>
      <c r="E4046" s="652">
        <v>29.3</v>
      </c>
      <c r="F4046" s="652" t="s">
        <v>1307</v>
      </c>
      <c r="H4046" s="10"/>
    </row>
    <row r="4047" spans="1:8" ht="15" x14ac:dyDescent="0.25">
      <c r="A4047" s="654">
        <v>48375010400</v>
      </c>
      <c r="B4047" s="655" t="s">
        <v>1499</v>
      </c>
      <c r="C4047" s="655">
        <v>54784</v>
      </c>
      <c r="D4047" s="655" t="s">
        <v>1302</v>
      </c>
      <c r="E4047" s="655">
        <v>7.2</v>
      </c>
      <c r="F4047" s="655" t="s">
        <v>1303</v>
      </c>
      <c r="H4047" s="10"/>
    </row>
    <row r="4048" spans="1:8" ht="15" x14ac:dyDescent="0.25">
      <c r="A4048" s="651">
        <v>48375010600</v>
      </c>
      <c r="B4048" s="652" t="s">
        <v>1499</v>
      </c>
      <c r="C4048" s="652">
        <v>31814</v>
      </c>
      <c r="D4048" s="652" t="s">
        <v>1309</v>
      </c>
      <c r="E4048" s="652">
        <v>30.5</v>
      </c>
      <c r="F4048" s="652" t="s">
        <v>1307</v>
      </c>
      <c r="H4048" s="10"/>
    </row>
    <row r="4049" spans="1:8" ht="15" x14ac:dyDescent="0.25">
      <c r="A4049" s="654">
        <v>48375010700</v>
      </c>
      <c r="B4049" s="655" t="s">
        <v>1499</v>
      </c>
      <c r="C4049" s="655">
        <v>48818</v>
      </c>
      <c r="D4049" s="655" t="s">
        <v>1310</v>
      </c>
      <c r="E4049" s="655">
        <v>19.100000000000001</v>
      </c>
      <c r="F4049" s="655" t="s">
        <v>1303</v>
      </c>
      <c r="H4049" s="10"/>
    </row>
    <row r="4050" spans="1:8" ht="15" x14ac:dyDescent="0.25">
      <c r="A4050" s="651">
        <v>48375011000</v>
      </c>
      <c r="B4050" s="652" t="s">
        <v>1499</v>
      </c>
      <c r="C4050" s="652">
        <v>35813</v>
      </c>
      <c r="D4050" s="652" t="s">
        <v>1309</v>
      </c>
      <c r="E4050" s="652">
        <v>31.3</v>
      </c>
      <c r="F4050" s="652" t="s">
        <v>1307</v>
      </c>
      <c r="H4050" s="10"/>
    </row>
    <row r="4051" spans="1:8" ht="15" x14ac:dyDescent="0.25">
      <c r="A4051" s="654">
        <v>48375011500</v>
      </c>
      <c r="B4051" s="655" t="s">
        <v>1499</v>
      </c>
      <c r="C4051" s="655">
        <v>47031</v>
      </c>
      <c r="D4051" s="655" t="s">
        <v>1310</v>
      </c>
      <c r="E4051" s="655">
        <v>8.3000000000000007</v>
      </c>
      <c r="F4051" s="655" t="s">
        <v>1303</v>
      </c>
      <c r="H4051" s="10"/>
    </row>
    <row r="4052" spans="1:8" ht="15" x14ac:dyDescent="0.25">
      <c r="A4052" s="651">
        <v>48375011600</v>
      </c>
      <c r="B4052" s="652" t="s">
        <v>1499</v>
      </c>
      <c r="C4052" s="652">
        <v>50087</v>
      </c>
      <c r="D4052" s="652" t="s">
        <v>1302</v>
      </c>
      <c r="E4052" s="652">
        <v>19</v>
      </c>
      <c r="F4052" s="652" t="s">
        <v>1303</v>
      </c>
      <c r="H4052" s="10"/>
    </row>
    <row r="4053" spans="1:8" ht="15" x14ac:dyDescent="0.25">
      <c r="A4053" s="654">
        <v>48375011700</v>
      </c>
      <c r="B4053" s="655" t="s">
        <v>1499</v>
      </c>
      <c r="C4053" s="655">
        <v>33026</v>
      </c>
      <c r="D4053" s="655" t="s">
        <v>1309</v>
      </c>
      <c r="E4053" s="655">
        <v>24.7</v>
      </c>
      <c r="F4053" s="655" t="s">
        <v>1307</v>
      </c>
      <c r="H4053" s="10"/>
    </row>
    <row r="4054" spans="1:8" ht="15" x14ac:dyDescent="0.25">
      <c r="A4054" s="651">
        <v>48375011800</v>
      </c>
      <c r="B4054" s="652" t="s">
        <v>1499</v>
      </c>
      <c r="C4054" s="652">
        <v>51042</v>
      </c>
      <c r="D4054" s="652" t="s">
        <v>1302</v>
      </c>
      <c r="E4054" s="652">
        <v>11.9</v>
      </c>
      <c r="F4054" s="652" t="s">
        <v>1303</v>
      </c>
      <c r="H4054" s="10"/>
    </row>
    <row r="4055" spans="1:8" ht="15" x14ac:dyDescent="0.25">
      <c r="A4055" s="654">
        <v>48375011900</v>
      </c>
      <c r="B4055" s="655" t="s">
        <v>1499</v>
      </c>
      <c r="C4055" s="655">
        <v>35259</v>
      </c>
      <c r="D4055" s="655" t="s">
        <v>1309</v>
      </c>
      <c r="E4055" s="655">
        <v>30.3</v>
      </c>
      <c r="F4055" s="655" t="s">
        <v>1307</v>
      </c>
      <c r="H4055" s="10"/>
    </row>
    <row r="4056" spans="1:8" ht="15" x14ac:dyDescent="0.25">
      <c r="A4056" s="651">
        <v>48375012000</v>
      </c>
      <c r="B4056" s="652" t="s">
        <v>1499</v>
      </c>
      <c r="C4056" s="652">
        <v>24091</v>
      </c>
      <c r="D4056" s="652" t="s">
        <v>1309</v>
      </c>
      <c r="E4056" s="652">
        <v>36.4</v>
      </c>
      <c r="F4056" s="652" t="s">
        <v>1307</v>
      </c>
      <c r="H4056" s="10"/>
    </row>
    <row r="4057" spans="1:8" ht="15" x14ac:dyDescent="0.25">
      <c r="A4057" s="654">
        <v>48375012200</v>
      </c>
      <c r="B4057" s="655" t="s">
        <v>1499</v>
      </c>
      <c r="C4057" s="655">
        <v>30725</v>
      </c>
      <c r="D4057" s="655" t="s">
        <v>1309</v>
      </c>
      <c r="E4057" s="655">
        <v>28.6</v>
      </c>
      <c r="F4057" s="655" t="s">
        <v>1307</v>
      </c>
      <c r="H4057" s="10"/>
    </row>
    <row r="4058" spans="1:8" ht="15" x14ac:dyDescent="0.25">
      <c r="A4058" s="651">
        <v>48375012600</v>
      </c>
      <c r="B4058" s="652" t="s">
        <v>1499</v>
      </c>
      <c r="C4058" s="652">
        <v>33777</v>
      </c>
      <c r="D4058" s="652" t="s">
        <v>1309</v>
      </c>
      <c r="E4058" s="652">
        <v>49.6</v>
      </c>
      <c r="F4058" s="652" t="s">
        <v>1307</v>
      </c>
      <c r="H4058" s="10"/>
    </row>
    <row r="4059" spans="1:8" ht="15" x14ac:dyDescent="0.25">
      <c r="A4059" s="654">
        <v>48375012800</v>
      </c>
      <c r="B4059" s="655" t="s">
        <v>1499</v>
      </c>
      <c r="C4059" s="655">
        <v>38542</v>
      </c>
      <c r="D4059" s="655" t="s">
        <v>1309</v>
      </c>
      <c r="E4059" s="655">
        <v>25.6</v>
      </c>
      <c r="F4059" s="655" t="s">
        <v>1307</v>
      </c>
      <c r="H4059" s="10"/>
    </row>
    <row r="4060" spans="1:8" ht="15" x14ac:dyDescent="0.25">
      <c r="A4060" s="651">
        <v>48375013000</v>
      </c>
      <c r="B4060" s="652" t="s">
        <v>1499</v>
      </c>
      <c r="C4060" s="652">
        <v>23684</v>
      </c>
      <c r="D4060" s="652" t="s">
        <v>1309</v>
      </c>
      <c r="E4060" s="652">
        <v>23.5</v>
      </c>
      <c r="F4060" s="652" t="s">
        <v>1307</v>
      </c>
      <c r="H4060" s="10"/>
    </row>
    <row r="4061" spans="1:8" ht="15" x14ac:dyDescent="0.25">
      <c r="A4061" s="654">
        <v>48375013200</v>
      </c>
      <c r="B4061" s="655" t="s">
        <v>1499</v>
      </c>
      <c r="C4061" s="655">
        <v>54236</v>
      </c>
      <c r="D4061" s="655" t="s">
        <v>1302</v>
      </c>
      <c r="E4061" s="655">
        <v>9.5</v>
      </c>
      <c r="F4061" s="655" t="s">
        <v>1303</v>
      </c>
      <c r="H4061" s="10"/>
    </row>
    <row r="4062" spans="1:8" ht="15" x14ac:dyDescent="0.25">
      <c r="A4062" s="651">
        <v>48375013300</v>
      </c>
      <c r="B4062" s="652" t="s">
        <v>1499</v>
      </c>
      <c r="C4062" s="652">
        <v>106997</v>
      </c>
      <c r="D4062" s="652" t="s">
        <v>1306</v>
      </c>
      <c r="E4062" s="652">
        <v>2.2999999999999998</v>
      </c>
      <c r="F4062" s="652" t="s">
        <v>1303</v>
      </c>
      <c r="H4062" s="10"/>
    </row>
    <row r="4063" spans="1:8" ht="15" x14ac:dyDescent="0.25">
      <c r="A4063" s="654">
        <v>48375013400</v>
      </c>
      <c r="B4063" s="655" t="s">
        <v>1499</v>
      </c>
      <c r="C4063" s="655">
        <v>52412</v>
      </c>
      <c r="D4063" s="655" t="s">
        <v>1302</v>
      </c>
      <c r="E4063" s="655">
        <v>10.9</v>
      </c>
      <c r="F4063" s="655" t="s">
        <v>1303</v>
      </c>
      <c r="H4063" s="10"/>
    </row>
    <row r="4064" spans="1:8" ht="15" x14ac:dyDescent="0.25">
      <c r="A4064" s="651">
        <v>48375013900</v>
      </c>
      <c r="B4064" s="652" t="s">
        <v>1499</v>
      </c>
      <c r="C4064" s="652">
        <v>37104</v>
      </c>
      <c r="D4064" s="652" t="s">
        <v>1309</v>
      </c>
      <c r="E4064" s="652">
        <v>10.4</v>
      </c>
      <c r="F4064" s="652" t="s">
        <v>1303</v>
      </c>
      <c r="H4064" s="10"/>
    </row>
    <row r="4065" spans="1:8" ht="15" x14ac:dyDescent="0.25">
      <c r="A4065" s="654">
        <v>48375014100</v>
      </c>
      <c r="B4065" s="655" t="s">
        <v>1499</v>
      </c>
      <c r="C4065" s="655">
        <v>40093</v>
      </c>
      <c r="D4065" s="655" t="s">
        <v>1310</v>
      </c>
      <c r="E4065" s="655">
        <v>25.1</v>
      </c>
      <c r="F4065" s="655" t="s">
        <v>1307</v>
      </c>
      <c r="H4065" s="10"/>
    </row>
    <row r="4066" spans="1:8" ht="15" x14ac:dyDescent="0.25">
      <c r="A4066" s="651">
        <v>48375014300</v>
      </c>
      <c r="B4066" s="652" t="s">
        <v>1499</v>
      </c>
      <c r="C4066" s="652">
        <v>72115</v>
      </c>
      <c r="D4066" s="652" t="s">
        <v>1306</v>
      </c>
      <c r="E4066" s="652">
        <v>2.6</v>
      </c>
      <c r="F4066" s="652" t="s">
        <v>1303</v>
      </c>
      <c r="H4066" s="10"/>
    </row>
    <row r="4067" spans="1:8" ht="15" x14ac:dyDescent="0.25">
      <c r="A4067" s="654">
        <v>48375014401</v>
      </c>
      <c r="B4067" s="655" t="s">
        <v>1499</v>
      </c>
      <c r="C4067" s="655">
        <v>64366</v>
      </c>
      <c r="D4067" s="655" t="s">
        <v>1306</v>
      </c>
      <c r="E4067" s="655">
        <v>15</v>
      </c>
      <c r="F4067" s="655" t="s">
        <v>1303</v>
      </c>
      <c r="H4067" s="10"/>
    </row>
    <row r="4068" spans="1:8" ht="15" x14ac:dyDescent="0.25">
      <c r="A4068" s="651">
        <v>48375014500</v>
      </c>
      <c r="B4068" s="652" t="s">
        <v>1499</v>
      </c>
      <c r="C4068" s="652">
        <v>41432</v>
      </c>
      <c r="D4068" s="652" t="s">
        <v>1310</v>
      </c>
      <c r="E4068" s="652">
        <v>16.899999999999999</v>
      </c>
      <c r="F4068" s="652" t="s">
        <v>1303</v>
      </c>
      <c r="H4068" s="10"/>
    </row>
    <row r="4069" spans="1:8" ht="15" x14ac:dyDescent="0.25">
      <c r="A4069" s="654">
        <v>48375014700</v>
      </c>
      <c r="B4069" s="655" t="s">
        <v>1499</v>
      </c>
      <c r="C4069" s="655">
        <v>38581</v>
      </c>
      <c r="D4069" s="655" t="s">
        <v>1309</v>
      </c>
      <c r="E4069" s="655">
        <v>11</v>
      </c>
      <c r="F4069" s="655" t="s">
        <v>1303</v>
      </c>
      <c r="H4069" s="10"/>
    </row>
    <row r="4070" spans="1:8" ht="15" x14ac:dyDescent="0.25">
      <c r="A4070" s="651">
        <v>48375014800</v>
      </c>
      <c r="B4070" s="652" t="s">
        <v>1499</v>
      </c>
      <c r="C4070" s="652">
        <v>25614</v>
      </c>
      <c r="D4070" s="652" t="s">
        <v>1309</v>
      </c>
      <c r="E4070" s="652">
        <v>39.299999999999997</v>
      </c>
      <c r="F4070" s="652" t="s">
        <v>1307</v>
      </c>
      <c r="H4070" s="10"/>
    </row>
    <row r="4071" spans="1:8" ht="15" x14ac:dyDescent="0.25">
      <c r="A4071" s="654">
        <v>48375014900</v>
      </c>
      <c r="B4071" s="655" t="s">
        <v>1499</v>
      </c>
      <c r="C4071" s="655">
        <v>49078</v>
      </c>
      <c r="D4071" s="655" t="s">
        <v>1310</v>
      </c>
      <c r="E4071" s="655">
        <v>25.3</v>
      </c>
      <c r="F4071" s="655" t="s">
        <v>1307</v>
      </c>
      <c r="H4071" s="10"/>
    </row>
    <row r="4072" spans="1:8" ht="15" x14ac:dyDescent="0.25">
      <c r="A4072" s="651">
        <v>48375015000</v>
      </c>
      <c r="B4072" s="652" t="s">
        <v>1499</v>
      </c>
      <c r="C4072" s="652">
        <v>36284</v>
      </c>
      <c r="D4072" s="652" t="s">
        <v>1309</v>
      </c>
      <c r="E4072" s="652">
        <v>30.8</v>
      </c>
      <c r="F4072" s="652" t="s">
        <v>1307</v>
      </c>
      <c r="H4072" s="10"/>
    </row>
    <row r="4073" spans="1:8" ht="15" x14ac:dyDescent="0.25">
      <c r="A4073" s="654">
        <v>48375015100</v>
      </c>
      <c r="B4073" s="655" t="s">
        <v>1499</v>
      </c>
      <c r="C4073" s="655">
        <v>66726</v>
      </c>
      <c r="D4073" s="655" t="s">
        <v>1306</v>
      </c>
      <c r="E4073" s="655">
        <v>8</v>
      </c>
      <c r="F4073" s="655" t="s">
        <v>1303</v>
      </c>
      <c r="H4073" s="10"/>
    </row>
    <row r="4074" spans="1:8" ht="15" x14ac:dyDescent="0.25">
      <c r="A4074" s="651">
        <v>48375015200</v>
      </c>
      <c r="B4074" s="652" t="s">
        <v>1499</v>
      </c>
      <c r="C4074" s="652">
        <v>43500</v>
      </c>
      <c r="D4074" s="652" t="s">
        <v>1310</v>
      </c>
      <c r="E4074" s="652">
        <v>19.399999999999999</v>
      </c>
      <c r="F4074" s="652" t="s">
        <v>1303</v>
      </c>
      <c r="H4074" s="10"/>
    </row>
    <row r="4075" spans="1:8" ht="15" x14ac:dyDescent="0.25">
      <c r="A4075" s="654">
        <v>48375015300</v>
      </c>
      <c r="B4075" s="655" t="s">
        <v>1499</v>
      </c>
      <c r="C4075" s="655">
        <v>28875</v>
      </c>
      <c r="D4075" s="655" t="s">
        <v>1309</v>
      </c>
      <c r="E4075" s="655">
        <v>38.700000000000003</v>
      </c>
      <c r="F4075" s="655" t="s">
        <v>1307</v>
      </c>
      <c r="H4075" s="10"/>
    </row>
    <row r="4076" spans="1:8" ht="15" x14ac:dyDescent="0.25">
      <c r="A4076" s="651">
        <v>48375015400</v>
      </c>
      <c r="B4076" s="652" t="s">
        <v>1499</v>
      </c>
      <c r="C4076" s="652">
        <v>26451</v>
      </c>
      <c r="D4076" s="652" t="s">
        <v>1309</v>
      </c>
      <c r="E4076" s="652">
        <v>33.5</v>
      </c>
      <c r="F4076" s="652" t="s">
        <v>1307</v>
      </c>
      <c r="H4076" s="10"/>
    </row>
    <row r="4077" spans="1:8" ht="15" x14ac:dyDescent="0.25">
      <c r="A4077" s="654">
        <v>48375980000</v>
      </c>
      <c r="B4077" s="655" t="s">
        <v>1499</v>
      </c>
      <c r="C4077" s="655" t="s">
        <v>1314</v>
      </c>
      <c r="D4077" s="655" t="s">
        <v>1315</v>
      </c>
      <c r="E4077" s="655" t="s">
        <v>1314</v>
      </c>
      <c r="F4077" s="655" t="s">
        <v>1307</v>
      </c>
      <c r="H4077" s="10"/>
    </row>
    <row r="4078" spans="1:8" ht="15" x14ac:dyDescent="0.25">
      <c r="A4078" s="651">
        <v>48377950100</v>
      </c>
      <c r="B4078" s="652" t="s">
        <v>1500</v>
      </c>
      <c r="C4078" s="652">
        <v>39010</v>
      </c>
      <c r="D4078" s="652" t="s">
        <v>1310</v>
      </c>
      <c r="E4078" s="652">
        <v>22.6</v>
      </c>
      <c r="F4078" s="652" t="s">
        <v>1303</v>
      </c>
      <c r="H4078" s="10"/>
    </row>
    <row r="4079" spans="1:8" ht="15" x14ac:dyDescent="0.25">
      <c r="A4079" s="654">
        <v>48377950200</v>
      </c>
      <c r="B4079" s="655" t="s">
        <v>1500</v>
      </c>
      <c r="C4079" s="655">
        <v>25315</v>
      </c>
      <c r="D4079" s="655" t="s">
        <v>1309</v>
      </c>
      <c r="E4079" s="655">
        <v>39.1</v>
      </c>
      <c r="F4079" s="655" t="s">
        <v>1307</v>
      </c>
      <c r="H4079" s="10"/>
    </row>
    <row r="4080" spans="1:8" ht="15" x14ac:dyDescent="0.25">
      <c r="A4080" s="651">
        <v>48379950100</v>
      </c>
      <c r="B4080" s="652" t="s">
        <v>1501</v>
      </c>
      <c r="C4080" s="652">
        <v>54238</v>
      </c>
      <c r="D4080" s="652" t="s">
        <v>1302</v>
      </c>
      <c r="E4080" s="652">
        <v>8</v>
      </c>
      <c r="F4080" s="652" t="s">
        <v>1303</v>
      </c>
      <c r="H4080" s="10"/>
    </row>
    <row r="4081" spans="1:8" ht="15" x14ac:dyDescent="0.25">
      <c r="A4081" s="654">
        <v>48379950200</v>
      </c>
      <c r="B4081" s="655" t="s">
        <v>1501</v>
      </c>
      <c r="C4081" s="655">
        <v>46442</v>
      </c>
      <c r="D4081" s="655" t="s">
        <v>1310</v>
      </c>
      <c r="E4081" s="655">
        <v>14.9</v>
      </c>
      <c r="F4081" s="655" t="s">
        <v>1303</v>
      </c>
      <c r="H4081" s="10"/>
    </row>
    <row r="4082" spans="1:8" ht="15" x14ac:dyDescent="0.25">
      <c r="A4082" s="651">
        <v>48381020100</v>
      </c>
      <c r="B4082" s="652" t="s">
        <v>1502</v>
      </c>
      <c r="C4082" s="652">
        <v>78241</v>
      </c>
      <c r="D4082" s="652" t="s">
        <v>1306</v>
      </c>
      <c r="E4082" s="652">
        <v>3.4</v>
      </c>
      <c r="F4082" s="652" t="s">
        <v>1303</v>
      </c>
      <c r="H4082" s="10"/>
    </row>
    <row r="4083" spans="1:8" ht="15" x14ac:dyDescent="0.25">
      <c r="A4083" s="654">
        <v>48381020200</v>
      </c>
      <c r="B4083" s="655" t="s">
        <v>1502</v>
      </c>
      <c r="C4083" s="655">
        <v>53000</v>
      </c>
      <c r="D4083" s="655" t="s">
        <v>1302</v>
      </c>
      <c r="E4083" s="655">
        <v>10.7</v>
      </c>
      <c r="F4083" s="655" t="s">
        <v>1303</v>
      </c>
      <c r="H4083" s="10"/>
    </row>
    <row r="4084" spans="1:8" ht="15" x14ac:dyDescent="0.25">
      <c r="A4084" s="651">
        <v>48381020300</v>
      </c>
      <c r="B4084" s="652" t="s">
        <v>1502</v>
      </c>
      <c r="C4084" s="652">
        <v>39208</v>
      </c>
      <c r="D4084" s="652" t="s">
        <v>1310</v>
      </c>
      <c r="E4084" s="652">
        <v>15.8</v>
      </c>
      <c r="F4084" s="652" t="s">
        <v>1303</v>
      </c>
      <c r="H4084" s="10"/>
    </row>
    <row r="4085" spans="1:8" ht="15" x14ac:dyDescent="0.25">
      <c r="A4085" s="654">
        <v>48381020400</v>
      </c>
      <c r="B4085" s="655" t="s">
        <v>1502</v>
      </c>
      <c r="C4085" s="655">
        <v>91313</v>
      </c>
      <c r="D4085" s="655" t="s">
        <v>1306</v>
      </c>
      <c r="E4085" s="655">
        <v>7.8</v>
      </c>
      <c r="F4085" s="655" t="s">
        <v>1303</v>
      </c>
      <c r="H4085" s="10"/>
    </row>
    <row r="4086" spans="1:8" ht="15" x14ac:dyDescent="0.25">
      <c r="A4086" s="651">
        <v>48381020500</v>
      </c>
      <c r="B4086" s="652" t="s">
        <v>1502</v>
      </c>
      <c r="C4086" s="652">
        <v>39150</v>
      </c>
      <c r="D4086" s="652" t="s">
        <v>1309</v>
      </c>
      <c r="E4086" s="652">
        <v>15.2</v>
      </c>
      <c r="F4086" s="652" t="s">
        <v>1303</v>
      </c>
      <c r="H4086" s="10"/>
    </row>
    <row r="4087" spans="1:8" ht="15" x14ac:dyDescent="0.25">
      <c r="A4087" s="654">
        <v>48381020600</v>
      </c>
      <c r="B4087" s="655" t="s">
        <v>1502</v>
      </c>
      <c r="C4087" s="655">
        <v>53003</v>
      </c>
      <c r="D4087" s="655" t="s">
        <v>1302</v>
      </c>
      <c r="E4087" s="655">
        <v>6.2</v>
      </c>
      <c r="F4087" s="655" t="s">
        <v>1303</v>
      </c>
      <c r="H4087" s="10"/>
    </row>
    <row r="4088" spans="1:8" ht="15" x14ac:dyDescent="0.25">
      <c r="A4088" s="651">
        <v>48381020800</v>
      </c>
      <c r="B4088" s="652" t="s">
        <v>1502</v>
      </c>
      <c r="C4088" s="652">
        <v>62517</v>
      </c>
      <c r="D4088" s="652" t="s">
        <v>1306</v>
      </c>
      <c r="E4088" s="652">
        <v>10.3</v>
      </c>
      <c r="F4088" s="652" t="s">
        <v>1303</v>
      </c>
      <c r="H4088" s="10"/>
    </row>
    <row r="4089" spans="1:8" ht="15" x14ac:dyDescent="0.25">
      <c r="A4089" s="654">
        <v>48381020900</v>
      </c>
      <c r="B4089" s="655" t="s">
        <v>1502</v>
      </c>
      <c r="C4089" s="655">
        <v>57104</v>
      </c>
      <c r="D4089" s="655" t="s">
        <v>1302</v>
      </c>
      <c r="E4089" s="655">
        <v>17.399999999999999</v>
      </c>
      <c r="F4089" s="655" t="s">
        <v>1303</v>
      </c>
      <c r="H4089" s="10"/>
    </row>
    <row r="4090" spans="1:8" ht="15" x14ac:dyDescent="0.25">
      <c r="A4090" s="651">
        <v>48381021000</v>
      </c>
      <c r="B4090" s="652" t="s">
        <v>1502</v>
      </c>
      <c r="C4090" s="652">
        <v>59866</v>
      </c>
      <c r="D4090" s="652" t="s">
        <v>1302</v>
      </c>
      <c r="E4090" s="652">
        <v>8.4</v>
      </c>
      <c r="F4090" s="652" t="s">
        <v>1303</v>
      </c>
      <c r="H4090" s="10"/>
    </row>
    <row r="4091" spans="1:8" ht="15" x14ac:dyDescent="0.25">
      <c r="A4091" s="654">
        <v>48381021101</v>
      </c>
      <c r="B4091" s="655" t="s">
        <v>1502</v>
      </c>
      <c r="C4091" s="655">
        <v>62125</v>
      </c>
      <c r="D4091" s="655" t="s">
        <v>1306</v>
      </c>
      <c r="E4091" s="655">
        <v>13.5</v>
      </c>
      <c r="F4091" s="655" t="s">
        <v>1303</v>
      </c>
      <c r="H4091" s="10"/>
    </row>
    <row r="4092" spans="1:8" ht="15" x14ac:dyDescent="0.25">
      <c r="A4092" s="651">
        <v>48381021102</v>
      </c>
      <c r="B4092" s="652" t="s">
        <v>1502</v>
      </c>
      <c r="C4092" s="652">
        <v>28750</v>
      </c>
      <c r="D4092" s="652" t="s">
        <v>1309</v>
      </c>
      <c r="E4092" s="652">
        <v>25.9</v>
      </c>
      <c r="F4092" s="652" t="s">
        <v>1307</v>
      </c>
      <c r="H4092" s="10"/>
    </row>
    <row r="4093" spans="1:8" ht="15" x14ac:dyDescent="0.25">
      <c r="A4093" s="654">
        <v>48381021200</v>
      </c>
      <c r="B4093" s="655" t="s">
        <v>1502</v>
      </c>
      <c r="C4093" s="655">
        <v>62448</v>
      </c>
      <c r="D4093" s="655" t="s">
        <v>1306</v>
      </c>
      <c r="E4093" s="655">
        <v>10.199999999999999</v>
      </c>
      <c r="F4093" s="655" t="s">
        <v>1303</v>
      </c>
      <c r="H4093" s="10"/>
    </row>
    <row r="4094" spans="1:8" ht="15" x14ac:dyDescent="0.25">
      <c r="A4094" s="651">
        <v>48381021300</v>
      </c>
      <c r="B4094" s="652" t="s">
        <v>1502</v>
      </c>
      <c r="C4094" s="652">
        <v>53795</v>
      </c>
      <c r="D4094" s="652" t="s">
        <v>1302</v>
      </c>
      <c r="E4094" s="652">
        <v>4.7</v>
      </c>
      <c r="F4094" s="652" t="s">
        <v>1303</v>
      </c>
      <c r="H4094" s="10"/>
    </row>
    <row r="4095" spans="1:8" ht="15" x14ac:dyDescent="0.25">
      <c r="A4095" s="654">
        <v>48381021500</v>
      </c>
      <c r="B4095" s="655" t="s">
        <v>1502</v>
      </c>
      <c r="C4095" s="655">
        <v>77667</v>
      </c>
      <c r="D4095" s="655" t="s">
        <v>1306</v>
      </c>
      <c r="E4095" s="655">
        <v>3.1</v>
      </c>
      <c r="F4095" s="655" t="s">
        <v>1303</v>
      </c>
      <c r="H4095" s="10"/>
    </row>
    <row r="4096" spans="1:8" ht="15" x14ac:dyDescent="0.25">
      <c r="A4096" s="651">
        <v>48381021602</v>
      </c>
      <c r="B4096" s="652" t="s">
        <v>1502</v>
      </c>
      <c r="C4096" s="652">
        <v>72662</v>
      </c>
      <c r="D4096" s="652" t="s">
        <v>1306</v>
      </c>
      <c r="E4096" s="652">
        <v>5.6</v>
      </c>
      <c r="F4096" s="652" t="s">
        <v>1303</v>
      </c>
      <c r="H4096" s="10"/>
    </row>
    <row r="4097" spans="1:8" ht="15" x14ac:dyDescent="0.25">
      <c r="A4097" s="654">
        <v>48381021603</v>
      </c>
      <c r="B4097" s="655" t="s">
        <v>1502</v>
      </c>
      <c r="C4097" s="655">
        <v>88558</v>
      </c>
      <c r="D4097" s="655" t="s">
        <v>1306</v>
      </c>
      <c r="E4097" s="655">
        <v>2</v>
      </c>
      <c r="F4097" s="655" t="s">
        <v>1303</v>
      </c>
      <c r="H4097" s="10"/>
    </row>
    <row r="4098" spans="1:8" ht="15" x14ac:dyDescent="0.25">
      <c r="A4098" s="651">
        <v>48381021604</v>
      </c>
      <c r="B4098" s="652" t="s">
        <v>1502</v>
      </c>
      <c r="C4098" s="652">
        <v>83846</v>
      </c>
      <c r="D4098" s="652" t="s">
        <v>1306</v>
      </c>
      <c r="E4098" s="652">
        <v>7.2</v>
      </c>
      <c r="F4098" s="652" t="s">
        <v>1303</v>
      </c>
      <c r="H4098" s="10"/>
    </row>
    <row r="4099" spans="1:8" ht="15" x14ac:dyDescent="0.25">
      <c r="A4099" s="654">
        <v>48381021605</v>
      </c>
      <c r="B4099" s="655" t="s">
        <v>1502</v>
      </c>
      <c r="C4099" s="655">
        <v>75592</v>
      </c>
      <c r="D4099" s="655" t="s">
        <v>1306</v>
      </c>
      <c r="E4099" s="655">
        <v>2.1</v>
      </c>
      <c r="F4099" s="655" t="s">
        <v>1303</v>
      </c>
      <c r="H4099" s="10"/>
    </row>
    <row r="4100" spans="1:8" ht="15" x14ac:dyDescent="0.25">
      <c r="A4100" s="651">
        <v>48381021606</v>
      </c>
      <c r="B4100" s="652" t="s">
        <v>1502</v>
      </c>
      <c r="C4100" s="652">
        <v>86789</v>
      </c>
      <c r="D4100" s="652" t="s">
        <v>1306</v>
      </c>
      <c r="E4100" s="652">
        <v>4.9000000000000004</v>
      </c>
      <c r="F4100" s="652" t="s">
        <v>1303</v>
      </c>
      <c r="H4100" s="10"/>
    </row>
    <row r="4101" spans="1:8" ht="15" x14ac:dyDescent="0.25">
      <c r="A4101" s="654">
        <v>48381021608</v>
      </c>
      <c r="B4101" s="655" t="s">
        <v>1502</v>
      </c>
      <c r="C4101" s="655">
        <v>69436</v>
      </c>
      <c r="D4101" s="655" t="s">
        <v>1306</v>
      </c>
      <c r="E4101" s="655">
        <v>7.3</v>
      </c>
      <c r="F4101" s="655" t="s">
        <v>1303</v>
      </c>
      <c r="H4101" s="10"/>
    </row>
    <row r="4102" spans="1:8" ht="15" x14ac:dyDescent="0.25">
      <c r="A4102" s="651">
        <v>48381021609</v>
      </c>
      <c r="B4102" s="652" t="s">
        <v>1502</v>
      </c>
      <c r="C4102" s="652">
        <v>121923</v>
      </c>
      <c r="D4102" s="652" t="s">
        <v>1306</v>
      </c>
      <c r="E4102" s="652">
        <v>3.8</v>
      </c>
      <c r="F4102" s="652" t="s">
        <v>1303</v>
      </c>
      <c r="H4102" s="10"/>
    </row>
    <row r="4103" spans="1:8" ht="15" x14ac:dyDescent="0.25">
      <c r="A4103" s="654">
        <v>48381021702</v>
      </c>
      <c r="B4103" s="655" t="s">
        <v>1502</v>
      </c>
      <c r="C4103" s="655">
        <v>70000</v>
      </c>
      <c r="D4103" s="655" t="s">
        <v>1306</v>
      </c>
      <c r="E4103" s="655">
        <v>8.6</v>
      </c>
      <c r="F4103" s="655" t="s">
        <v>1303</v>
      </c>
      <c r="H4103" s="10"/>
    </row>
    <row r="4104" spans="1:8" ht="15" x14ac:dyDescent="0.25">
      <c r="A4104" s="651">
        <v>48381021703</v>
      </c>
      <c r="B4104" s="652" t="s">
        <v>1502</v>
      </c>
      <c r="C4104" s="652">
        <v>66632</v>
      </c>
      <c r="D4104" s="652" t="s">
        <v>1306</v>
      </c>
      <c r="E4104" s="652">
        <v>7.7</v>
      </c>
      <c r="F4104" s="652" t="s">
        <v>1303</v>
      </c>
      <c r="H4104" s="10"/>
    </row>
    <row r="4105" spans="1:8" ht="15" x14ac:dyDescent="0.25">
      <c r="A4105" s="654">
        <v>48381021704</v>
      </c>
      <c r="B4105" s="655" t="s">
        <v>1502</v>
      </c>
      <c r="C4105" s="655">
        <v>98538</v>
      </c>
      <c r="D4105" s="655" t="s">
        <v>1306</v>
      </c>
      <c r="E4105" s="655">
        <v>3.8</v>
      </c>
      <c r="F4105" s="655" t="s">
        <v>1303</v>
      </c>
      <c r="H4105" s="10"/>
    </row>
    <row r="4106" spans="1:8" ht="15" x14ac:dyDescent="0.25">
      <c r="A4106" s="651">
        <v>48381021801</v>
      </c>
      <c r="B4106" s="652" t="s">
        <v>1502</v>
      </c>
      <c r="C4106" s="652">
        <v>43265</v>
      </c>
      <c r="D4106" s="652" t="s">
        <v>1310</v>
      </c>
      <c r="E4106" s="652">
        <v>18.2</v>
      </c>
      <c r="F4106" s="652" t="s">
        <v>1303</v>
      </c>
      <c r="H4106" s="10"/>
    </row>
    <row r="4107" spans="1:8" ht="15" x14ac:dyDescent="0.25">
      <c r="A4107" s="654">
        <v>48381021802</v>
      </c>
      <c r="B4107" s="655" t="s">
        <v>1502</v>
      </c>
      <c r="C4107" s="655">
        <v>41278</v>
      </c>
      <c r="D4107" s="655" t="s">
        <v>1310</v>
      </c>
      <c r="E4107" s="655">
        <v>21.1</v>
      </c>
      <c r="F4107" s="655" t="s">
        <v>1307</v>
      </c>
      <c r="H4107" s="10"/>
    </row>
    <row r="4108" spans="1:8" ht="15" x14ac:dyDescent="0.25">
      <c r="A4108" s="651">
        <v>48381021900</v>
      </c>
      <c r="B4108" s="652" t="s">
        <v>1502</v>
      </c>
      <c r="C4108" s="652">
        <v>84911</v>
      </c>
      <c r="D4108" s="652" t="s">
        <v>1306</v>
      </c>
      <c r="E4108" s="652">
        <v>3.4</v>
      </c>
      <c r="F4108" s="652" t="s">
        <v>1303</v>
      </c>
      <c r="H4108" s="10"/>
    </row>
    <row r="4109" spans="1:8" ht="15" x14ac:dyDescent="0.25">
      <c r="A4109" s="654">
        <v>48381022001</v>
      </c>
      <c r="B4109" s="655" t="s">
        <v>1502</v>
      </c>
      <c r="C4109" s="655">
        <v>92302</v>
      </c>
      <c r="D4109" s="655" t="s">
        <v>1306</v>
      </c>
      <c r="E4109" s="655">
        <v>6</v>
      </c>
      <c r="F4109" s="655" t="s">
        <v>1303</v>
      </c>
      <c r="H4109" s="10"/>
    </row>
    <row r="4110" spans="1:8" ht="15" x14ac:dyDescent="0.25">
      <c r="A4110" s="651">
        <v>48381022002</v>
      </c>
      <c r="B4110" s="652" t="s">
        <v>1502</v>
      </c>
      <c r="C4110" s="652">
        <v>60922</v>
      </c>
      <c r="D4110" s="652" t="s">
        <v>1306</v>
      </c>
      <c r="E4110" s="652">
        <v>9</v>
      </c>
      <c r="F4110" s="652" t="s">
        <v>1303</v>
      </c>
      <c r="H4110" s="10"/>
    </row>
    <row r="4111" spans="1:8" ht="15" x14ac:dyDescent="0.25">
      <c r="A4111" s="654">
        <v>48383950100</v>
      </c>
      <c r="B4111" s="655" t="s">
        <v>1503</v>
      </c>
      <c r="C4111" s="655">
        <v>70478</v>
      </c>
      <c r="D4111" s="655" t="s">
        <v>1302</v>
      </c>
      <c r="E4111" s="655">
        <v>14.8</v>
      </c>
      <c r="F4111" s="655" t="s">
        <v>1303</v>
      </c>
      <c r="H4111" s="10"/>
    </row>
    <row r="4112" spans="1:8" ht="15" x14ac:dyDescent="0.25">
      <c r="A4112" s="651">
        <v>48385950100</v>
      </c>
      <c r="B4112" s="652" t="s">
        <v>1504</v>
      </c>
      <c r="C4112" s="652">
        <v>34813</v>
      </c>
      <c r="D4112" s="652" t="s">
        <v>1302</v>
      </c>
      <c r="E4112" s="652">
        <v>22.8</v>
      </c>
      <c r="F4112" s="652" t="s">
        <v>1303</v>
      </c>
      <c r="H4112" s="10"/>
    </row>
    <row r="4113" spans="1:8" ht="15" x14ac:dyDescent="0.25">
      <c r="A4113" s="654">
        <v>48387950100</v>
      </c>
      <c r="B4113" s="655" t="s">
        <v>1505</v>
      </c>
      <c r="C4113" s="655">
        <v>37900</v>
      </c>
      <c r="D4113" s="655" t="s">
        <v>1309</v>
      </c>
      <c r="E4113" s="655">
        <v>17.7</v>
      </c>
      <c r="F4113" s="655" t="s">
        <v>1303</v>
      </c>
      <c r="H4113" s="10"/>
    </row>
    <row r="4114" spans="1:8" ht="15" x14ac:dyDescent="0.25">
      <c r="A4114" s="651">
        <v>48387950500</v>
      </c>
      <c r="B4114" s="652" t="s">
        <v>1505</v>
      </c>
      <c r="C4114" s="652">
        <v>35142</v>
      </c>
      <c r="D4114" s="652" t="s">
        <v>1309</v>
      </c>
      <c r="E4114" s="652">
        <v>20.8</v>
      </c>
      <c r="F4114" s="652" t="s">
        <v>1307</v>
      </c>
      <c r="H4114" s="10"/>
    </row>
    <row r="4115" spans="1:8" ht="15" x14ac:dyDescent="0.25">
      <c r="A4115" s="654">
        <v>48387950600</v>
      </c>
      <c r="B4115" s="655" t="s">
        <v>1505</v>
      </c>
      <c r="C4115" s="655">
        <v>41776</v>
      </c>
      <c r="D4115" s="655" t="s">
        <v>1310</v>
      </c>
      <c r="E4115" s="655">
        <v>18.2</v>
      </c>
      <c r="F4115" s="655" t="s">
        <v>1303</v>
      </c>
      <c r="H4115" s="10"/>
    </row>
    <row r="4116" spans="1:8" ht="15" x14ac:dyDescent="0.25">
      <c r="A4116" s="651">
        <v>48387950700</v>
      </c>
      <c r="B4116" s="652" t="s">
        <v>1505</v>
      </c>
      <c r="C4116" s="652">
        <v>45714</v>
      </c>
      <c r="D4116" s="652" t="s">
        <v>1310</v>
      </c>
      <c r="E4116" s="652">
        <v>14.7</v>
      </c>
      <c r="F4116" s="652" t="s">
        <v>1303</v>
      </c>
      <c r="H4116" s="10"/>
    </row>
    <row r="4117" spans="1:8" ht="15" x14ac:dyDescent="0.25">
      <c r="A4117" s="654">
        <v>48389950100</v>
      </c>
      <c r="B4117" s="655" t="s">
        <v>1506</v>
      </c>
      <c r="C4117" s="655">
        <v>49598</v>
      </c>
      <c r="D4117" s="655" t="s">
        <v>1310</v>
      </c>
      <c r="E4117" s="655">
        <v>20.399999999999999</v>
      </c>
      <c r="F4117" s="655" t="s">
        <v>1307</v>
      </c>
      <c r="H4117" s="10"/>
    </row>
    <row r="4118" spans="1:8" ht="15" x14ac:dyDescent="0.25">
      <c r="A4118" s="651">
        <v>48389950200</v>
      </c>
      <c r="B4118" s="652" t="s">
        <v>1506</v>
      </c>
      <c r="C4118" s="652">
        <v>31771</v>
      </c>
      <c r="D4118" s="652" t="s">
        <v>1309</v>
      </c>
      <c r="E4118" s="652">
        <v>22.5</v>
      </c>
      <c r="F4118" s="652" t="s">
        <v>1307</v>
      </c>
      <c r="H4118" s="10"/>
    </row>
    <row r="4119" spans="1:8" ht="15" x14ac:dyDescent="0.25">
      <c r="A4119" s="654">
        <v>48389950300</v>
      </c>
      <c r="B4119" s="655" t="s">
        <v>1506</v>
      </c>
      <c r="C4119" s="655">
        <v>66742</v>
      </c>
      <c r="D4119" s="655" t="s">
        <v>1302</v>
      </c>
      <c r="E4119" s="655">
        <v>6.7</v>
      </c>
      <c r="F4119" s="655" t="s">
        <v>1303</v>
      </c>
      <c r="H4119" s="10"/>
    </row>
    <row r="4120" spans="1:8" ht="15" x14ac:dyDescent="0.25">
      <c r="A4120" s="651">
        <v>48389950400</v>
      </c>
      <c r="B4120" s="652" t="s">
        <v>1506</v>
      </c>
      <c r="C4120" s="652">
        <v>73943</v>
      </c>
      <c r="D4120" s="652" t="s">
        <v>1306</v>
      </c>
      <c r="E4120" s="652">
        <v>2.8</v>
      </c>
      <c r="F4120" s="652" t="s">
        <v>1303</v>
      </c>
      <c r="H4120" s="10"/>
    </row>
    <row r="4121" spans="1:8" ht="15" x14ac:dyDescent="0.25">
      <c r="A4121" s="654">
        <v>48389950500</v>
      </c>
      <c r="B4121" s="655" t="s">
        <v>1506</v>
      </c>
      <c r="C4121" s="655">
        <v>41550</v>
      </c>
      <c r="D4121" s="655" t="s">
        <v>1309</v>
      </c>
      <c r="E4121" s="655">
        <v>8.1</v>
      </c>
      <c r="F4121" s="655" t="s">
        <v>1303</v>
      </c>
      <c r="H4121" s="10"/>
    </row>
    <row r="4122" spans="1:8" ht="15" x14ac:dyDescent="0.25">
      <c r="A4122" s="651">
        <v>48391950200</v>
      </c>
      <c r="B4122" s="652" t="s">
        <v>1507</v>
      </c>
      <c r="C4122" s="652">
        <v>52356</v>
      </c>
      <c r="D4122" s="652" t="s">
        <v>1302</v>
      </c>
      <c r="E4122" s="652">
        <v>14.5</v>
      </c>
      <c r="F4122" s="652" t="s">
        <v>1303</v>
      </c>
      <c r="H4122" s="10"/>
    </row>
    <row r="4123" spans="1:8" ht="15" x14ac:dyDescent="0.25">
      <c r="A4123" s="654">
        <v>48391950400</v>
      </c>
      <c r="B4123" s="655" t="s">
        <v>1507</v>
      </c>
      <c r="C4123" s="655">
        <v>44548</v>
      </c>
      <c r="D4123" s="655" t="s">
        <v>1310</v>
      </c>
      <c r="E4123" s="655">
        <v>22.3</v>
      </c>
      <c r="F4123" s="655" t="s">
        <v>1307</v>
      </c>
      <c r="H4123" s="10"/>
    </row>
    <row r="4124" spans="1:8" ht="15" x14ac:dyDescent="0.25">
      <c r="A4124" s="651">
        <v>48393950100</v>
      </c>
      <c r="B4124" s="652" t="s">
        <v>1508</v>
      </c>
      <c r="C4124" s="652">
        <v>73854</v>
      </c>
      <c r="D4124" s="652" t="s">
        <v>1306</v>
      </c>
      <c r="E4124" s="652">
        <v>12.2</v>
      </c>
      <c r="F4124" s="652" t="s">
        <v>1303</v>
      </c>
      <c r="H4124" s="10"/>
    </row>
    <row r="4125" spans="1:8" ht="15" x14ac:dyDescent="0.25">
      <c r="A4125" s="654">
        <v>48395960100</v>
      </c>
      <c r="B4125" s="655" t="s">
        <v>1509</v>
      </c>
      <c r="C4125" s="655">
        <v>42850</v>
      </c>
      <c r="D4125" s="655" t="s">
        <v>1310</v>
      </c>
      <c r="E4125" s="655">
        <v>18.7</v>
      </c>
      <c r="F4125" s="655" t="s">
        <v>1303</v>
      </c>
      <c r="H4125" s="10"/>
    </row>
    <row r="4126" spans="1:8" ht="15" x14ac:dyDescent="0.25">
      <c r="A4126" s="651">
        <v>48395960200</v>
      </c>
      <c r="B4126" s="652" t="s">
        <v>1509</v>
      </c>
      <c r="C4126" s="652">
        <v>33667</v>
      </c>
      <c r="D4126" s="652" t="s">
        <v>1309</v>
      </c>
      <c r="E4126" s="652">
        <v>34</v>
      </c>
      <c r="F4126" s="652" t="s">
        <v>1307</v>
      </c>
      <c r="H4126" s="10"/>
    </row>
    <row r="4127" spans="1:8" ht="15" x14ac:dyDescent="0.25">
      <c r="A4127" s="654">
        <v>48395960300</v>
      </c>
      <c r="B4127" s="655" t="s">
        <v>1509</v>
      </c>
      <c r="C4127" s="655">
        <v>45690</v>
      </c>
      <c r="D4127" s="655" t="s">
        <v>1310</v>
      </c>
      <c r="E4127" s="655">
        <v>10.3</v>
      </c>
      <c r="F4127" s="655" t="s">
        <v>1303</v>
      </c>
      <c r="H4127" s="10"/>
    </row>
    <row r="4128" spans="1:8" ht="15" x14ac:dyDescent="0.25">
      <c r="A4128" s="651">
        <v>48395960400</v>
      </c>
      <c r="B4128" s="652" t="s">
        <v>1509</v>
      </c>
      <c r="C4128" s="652">
        <v>70691</v>
      </c>
      <c r="D4128" s="652" t="s">
        <v>1306</v>
      </c>
      <c r="E4128" s="652">
        <v>3.1</v>
      </c>
      <c r="F4128" s="652" t="s">
        <v>1303</v>
      </c>
      <c r="H4128" s="10"/>
    </row>
    <row r="4129" spans="1:8" ht="15" x14ac:dyDescent="0.25">
      <c r="A4129" s="654">
        <v>48395960500</v>
      </c>
      <c r="B4129" s="655" t="s">
        <v>1509</v>
      </c>
      <c r="C4129" s="655">
        <v>60179</v>
      </c>
      <c r="D4129" s="655" t="s">
        <v>1306</v>
      </c>
      <c r="E4129" s="655">
        <v>11.7</v>
      </c>
      <c r="F4129" s="655" t="s">
        <v>1303</v>
      </c>
      <c r="H4129" s="10"/>
    </row>
    <row r="4130" spans="1:8" ht="15" x14ac:dyDescent="0.25">
      <c r="A4130" s="651">
        <v>48397040101</v>
      </c>
      <c r="B4130" s="652" t="s">
        <v>1510</v>
      </c>
      <c r="C4130" s="652">
        <v>106275</v>
      </c>
      <c r="D4130" s="652" t="s">
        <v>1306</v>
      </c>
      <c r="E4130" s="652">
        <v>1.3</v>
      </c>
      <c r="F4130" s="652" t="s">
        <v>1303</v>
      </c>
      <c r="H4130" s="10"/>
    </row>
    <row r="4131" spans="1:8" ht="15" x14ac:dyDescent="0.25">
      <c r="A4131" s="654">
        <v>48397040102</v>
      </c>
      <c r="B4131" s="655" t="s">
        <v>1510</v>
      </c>
      <c r="C4131" s="655">
        <v>106094</v>
      </c>
      <c r="D4131" s="655" t="s">
        <v>1306</v>
      </c>
      <c r="E4131" s="655">
        <v>8.5</v>
      </c>
      <c r="F4131" s="655" t="s">
        <v>1303</v>
      </c>
      <c r="H4131" s="10"/>
    </row>
    <row r="4132" spans="1:8" ht="15" x14ac:dyDescent="0.25">
      <c r="A4132" s="651">
        <v>48397040200</v>
      </c>
      <c r="B4132" s="652" t="s">
        <v>1510</v>
      </c>
      <c r="C4132" s="652">
        <v>110306</v>
      </c>
      <c r="D4132" s="652" t="s">
        <v>1306</v>
      </c>
      <c r="E4132" s="652">
        <v>2</v>
      </c>
      <c r="F4132" s="652" t="s">
        <v>1303</v>
      </c>
      <c r="H4132" s="10"/>
    </row>
    <row r="4133" spans="1:8" ht="15" x14ac:dyDescent="0.25">
      <c r="A4133" s="654">
        <v>48397040301</v>
      </c>
      <c r="B4133" s="655" t="s">
        <v>1510</v>
      </c>
      <c r="C4133" s="655">
        <v>83323</v>
      </c>
      <c r="D4133" s="655" t="s">
        <v>1302</v>
      </c>
      <c r="E4133" s="655">
        <v>10.5</v>
      </c>
      <c r="F4133" s="655" t="s">
        <v>1303</v>
      </c>
      <c r="H4133" s="10"/>
    </row>
    <row r="4134" spans="1:8" ht="15" x14ac:dyDescent="0.25">
      <c r="A4134" s="651">
        <v>48397040302</v>
      </c>
      <c r="B4134" s="652" t="s">
        <v>1510</v>
      </c>
      <c r="C4134" s="652">
        <v>55676</v>
      </c>
      <c r="D4134" s="652" t="s">
        <v>1310</v>
      </c>
      <c r="E4134" s="652">
        <v>9.9</v>
      </c>
      <c r="F4134" s="652" t="s">
        <v>1303</v>
      </c>
      <c r="H4134" s="10"/>
    </row>
    <row r="4135" spans="1:8" ht="15" x14ac:dyDescent="0.25">
      <c r="A4135" s="654">
        <v>48397040401</v>
      </c>
      <c r="B4135" s="655" t="s">
        <v>1510</v>
      </c>
      <c r="C4135" s="655">
        <v>90971</v>
      </c>
      <c r="D4135" s="655" t="s">
        <v>1306</v>
      </c>
      <c r="E4135" s="655">
        <v>4.5</v>
      </c>
      <c r="F4135" s="655" t="s">
        <v>1303</v>
      </c>
      <c r="H4135" s="10"/>
    </row>
    <row r="4136" spans="1:8" ht="15" x14ac:dyDescent="0.25">
      <c r="A4136" s="651">
        <v>48397040402</v>
      </c>
      <c r="B4136" s="652" t="s">
        <v>1510</v>
      </c>
      <c r="C4136" s="652">
        <v>87440</v>
      </c>
      <c r="D4136" s="652" t="s">
        <v>1306</v>
      </c>
      <c r="E4136" s="652">
        <v>3.5</v>
      </c>
      <c r="F4136" s="652" t="s">
        <v>1303</v>
      </c>
      <c r="H4136" s="10"/>
    </row>
    <row r="4137" spans="1:8" ht="15" x14ac:dyDescent="0.25">
      <c r="A4137" s="654">
        <v>48397040503</v>
      </c>
      <c r="B4137" s="655" t="s">
        <v>1510</v>
      </c>
      <c r="C4137" s="655">
        <v>66362</v>
      </c>
      <c r="D4137" s="655" t="s">
        <v>1302</v>
      </c>
      <c r="E4137" s="655">
        <v>14.2</v>
      </c>
      <c r="F4137" s="655" t="s">
        <v>1303</v>
      </c>
      <c r="H4137" s="10"/>
    </row>
    <row r="4138" spans="1:8" ht="15" x14ac:dyDescent="0.25">
      <c r="A4138" s="651">
        <v>48397040504</v>
      </c>
      <c r="B4138" s="652" t="s">
        <v>1510</v>
      </c>
      <c r="C4138" s="652">
        <v>119079</v>
      </c>
      <c r="D4138" s="652" t="s">
        <v>1306</v>
      </c>
      <c r="E4138" s="652">
        <v>2.9</v>
      </c>
      <c r="F4138" s="652" t="s">
        <v>1303</v>
      </c>
      <c r="H4138" s="10"/>
    </row>
    <row r="4139" spans="1:8" ht="15" x14ac:dyDescent="0.25">
      <c r="A4139" s="654">
        <v>48397040505</v>
      </c>
      <c r="B4139" s="655" t="s">
        <v>1510</v>
      </c>
      <c r="C4139" s="655">
        <v>102944</v>
      </c>
      <c r="D4139" s="655" t="s">
        <v>1306</v>
      </c>
      <c r="E4139" s="655">
        <v>4</v>
      </c>
      <c r="F4139" s="655" t="s">
        <v>1303</v>
      </c>
      <c r="H4139" s="10"/>
    </row>
    <row r="4140" spans="1:8" ht="15" x14ac:dyDescent="0.25">
      <c r="A4140" s="651">
        <v>48397040506</v>
      </c>
      <c r="B4140" s="652" t="s">
        <v>1510</v>
      </c>
      <c r="C4140" s="652">
        <v>147230</v>
      </c>
      <c r="D4140" s="652" t="s">
        <v>1306</v>
      </c>
      <c r="E4140" s="652">
        <v>4.7</v>
      </c>
      <c r="F4140" s="652" t="s">
        <v>1303</v>
      </c>
      <c r="H4140" s="10"/>
    </row>
    <row r="4141" spans="1:8" ht="15" x14ac:dyDescent="0.25">
      <c r="A4141" s="654">
        <v>48399950100</v>
      </c>
      <c r="B4141" s="655" t="s">
        <v>1511</v>
      </c>
      <c r="C4141" s="655">
        <v>49500</v>
      </c>
      <c r="D4141" s="655" t="s">
        <v>1302</v>
      </c>
      <c r="E4141" s="655">
        <v>10.7</v>
      </c>
      <c r="F4141" s="655" t="s">
        <v>1303</v>
      </c>
      <c r="H4141" s="10"/>
    </row>
    <row r="4142" spans="1:8" ht="15" x14ac:dyDescent="0.25">
      <c r="A4142" s="651">
        <v>48399950200</v>
      </c>
      <c r="B4142" s="652" t="s">
        <v>1511</v>
      </c>
      <c r="C4142" s="652">
        <v>33438</v>
      </c>
      <c r="D4142" s="652" t="s">
        <v>1309</v>
      </c>
      <c r="E4142" s="652">
        <v>24.5</v>
      </c>
      <c r="F4142" s="652" t="s">
        <v>1307</v>
      </c>
      <c r="H4142" s="10"/>
    </row>
    <row r="4143" spans="1:8" ht="15" x14ac:dyDescent="0.25">
      <c r="A4143" s="654">
        <v>48399950500</v>
      </c>
      <c r="B4143" s="655" t="s">
        <v>1511</v>
      </c>
      <c r="C4143" s="655">
        <v>50417</v>
      </c>
      <c r="D4143" s="655" t="s">
        <v>1302</v>
      </c>
      <c r="E4143" s="655">
        <v>6</v>
      </c>
      <c r="F4143" s="655" t="s">
        <v>1303</v>
      </c>
      <c r="H4143" s="10"/>
    </row>
    <row r="4144" spans="1:8" ht="15" x14ac:dyDescent="0.25">
      <c r="A4144" s="651">
        <v>48399950600</v>
      </c>
      <c r="B4144" s="652" t="s">
        <v>1511</v>
      </c>
      <c r="C4144" s="652">
        <v>41711</v>
      </c>
      <c r="D4144" s="652" t="s">
        <v>1310</v>
      </c>
      <c r="E4144" s="652">
        <v>13.1</v>
      </c>
      <c r="F4144" s="652" t="s">
        <v>1303</v>
      </c>
      <c r="H4144" s="10"/>
    </row>
    <row r="4145" spans="1:8" ht="15" x14ac:dyDescent="0.25">
      <c r="A4145" s="654">
        <v>48401950100</v>
      </c>
      <c r="B4145" s="655" t="s">
        <v>1512</v>
      </c>
      <c r="C4145" s="655">
        <v>57475</v>
      </c>
      <c r="D4145" s="655" t="s">
        <v>1306</v>
      </c>
      <c r="E4145" s="655">
        <v>11.3</v>
      </c>
      <c r="F4145" s="655" t="s">
        <v>1303</v>
      </c>
      <c r="H4145" s="10"/>
    </row>
    <row r="4146" spans="1:8" ht="15" x14ac:dyDescent="0.25">
      <c r="A4146" s="651">
        <v>48401950200</v>
      </c>
      <c r="B4146" s="652" t="s">
        <v>1512</v>
      </c>
      <c r="C4146" s="652">
        <v>57061</v>
      </c>
      <c r="D4146" s="652" t="s">
        <v>1306</v>
      </c>
      <c r="E4146" s="652">
        <v>10.199999999999999</v>
      </c>
      <c r="F4146" s="652" t="s">
        <v>1303</v>
      </c>
      <c r="H4146" s="10"/>
    </row>
    <row r="4147" spans="1:8" ht="15" x14ac:dyDescent="0.25">
      <c r="A4147" s="654">
        <v>48401950300</v>
      </c>
      <c r="B4147" s="655" t="s">
        <v>1512</v>
      </c>
      <c r="C4147" s="655">
        <v>69662</v>
      </c>
      <c r="D4147" s="655" t="s">
        <v>1306</v>
      </c>
      <c r="E4147" s="655">
        <v>12.1</v>
      </c>
      <c r="F4147" s="655" t="s">
        <v>1303</v>
      </c>
      <c r="H4147" s="10"/>
    </row>
    <row r="4148" spans="1:8" ht="15" x14ac:dyDescent="0.25">
      <c r="A4148" s="651">
        <v>48401950400</v>
      </c>
      <c r="B4148" s="652" t="s">
        <v>1512</v>
      </c>
      <c r="C4148" s="652">
        <v>54550</v>
      </c>
      <c r="D4148" s="652" t="s">
        <v>1302</v>
      </c>
      <c r="E4148" s="652">
        <v>15.1</v>
      </c>
      <c r="F4148" s="652" t="s">
        <v>1303</v>
      </c>
      <c r="H4148" s="10"/>
    </row>
    <row r="4149" spans="1:8" ht="15" x14ac:dyDescent="0.25">
      <c r="A4149" s="654">
        <v>48401950501</v>
      </c>
      <c r="B4149" s="655" t="s">
        <v>1512</v>
      </c>
      <c r="C4149" s="655">
        <v>48542</v>
      </c>
      <c r="D4149" s="655" t="s">
        <v>1302</v>
      </c>
      <c r="E4149" s="655">
        <v>15.8</v>
      </c>
      <c r="F4149" s="655" t="s">
        <v>1303</v>
      </c>
      <c r="H4149" s="10"/>
    </row>
    <row r="4150" spans="1:8" ht="15" x14ac:dyDescent="0.25">
      <c r="A4150" s="651">
        <v>48401950502</v>
      </c>
      <c r="B4150" s="652" t="s">
        <v>1512</v>
      </c>
      <c r="C4150" s="652">
        <v>49500</v>
      </c>
      <c r="D4150" s="652" t="s">
        <v>1302</v>
      </c>
      <c r="E4150" s="652">
        <v>18.3</v>
      </c>
      <c r="F4150" s="652" t="s">
        <v>1303</v>
      </c>
      <c r="H4150" s="10"/>
    </row>
    <row r="4151" spans="1:8" ht="15" x14ac:dyDescent="0.25">
      <c r="A4151" s="654">
        <v>48401950600</v>
      </c>
      <c r="B4151" s="655" t="s">
        <v>1512</v>
      </c>
      <c r="C4151" s="655">
        <v>73425</v>
      </c>
      <c r="D4151" s="655" t="s">
        <v>1306</v>
      </c>
      <c r="E4151" s="655">
        <v>8.5</v>
      </c>
      <c r="F4151" s="655" t="s">
        <v>1303</v>
      </c>
      <c r="H4151" s="10"/>
    </row>
    <row r="4152" spans="1:8" ht="15" x14ac:dyDescent="0.25">
      <c r="A4152" s="651">
        <v>48401950700</v>
      </c>
      <c r="B4152" s="652" t="s">
        <v>1512</v>
      </c>
      <c r="C4152" s="652">
        <v>38462</v>
      </c>
      <c r="D4152" s="652" t="s">
        <v>1309</v>
      </c>
      <c r="E4152" s="652">
        <v>14.3</v>
      </c>
      <c r="F4152" s="652" t="s">
        <v>1303</v>
      </c>
      <c r="H4152" s="10"/>
    </row>
    <row r="4153" spans="1:8" ht="15" x14ac:dyDescent="0.25">
      <c r="A4153" s="654">
        <v>48401950800</v>
      </c>
      <c r="B4153" s="655" t="s">
        <v>1512</v>
      </c>
      <c r="C4153" s="655">
        <v>43764</v>
      </c>
      <c r="D4153" s="655" t="s">
        <v>1310</v>
      </c>
      <c r="E4153" s="655">
        <v>5.7</v>
      </c>
      <c r="F4153" s="655" t="s">
        <v>1303</v>
      </c>
      <c r="H4153" s="10"/>
    </row>
    <row r="4154" spans="1:8" ht="15" x14ac:dyDescent="0.25">
      <c r="A4154" s="651">
        <v>48401950900</v>
      </c>
      <c r="B4154" s="652" t="s">
        <v>1512</v>
      </c>
      <c r="C4154" s="652">
        <v>52708</v>
      </c>
      <c r="D4154" s="652" t="s">
        <v>1302</v>
      </c>
      <c r="E4154" s="652">
        <v>14.3</v>
      </c>
      <c r="F4154" s="652" t="s">
        <v>1303</v>
      </c>
      <c r="H4154" s="10"/>
    </row>
    <row r="4155" spans="1:8" ht="15" x14ac:dyDescent="0.25">
      <c r="A4155" s="654">
        <v>48401951000</v>
      </c>
      <c r="B4155" s="655" t="s">
        <v>1512</v>
      </c>
      <c r="C4155" s="655">
        <v>36059</v>
      </c>
      <c r="D4155" s="655" t="s">
        <v>1309</v>
      </c>
      <c r="E4155" s="655">
        <v>17.3</v>
      </c>
      <c r="F4155" s="655" t="s">
        <v>1303</v>
      </c>
      <c r="H4155" s="10"/>
    </row>
    <row r="4156" spans="1:8" ht="15" x14ac:dyDescent="0.25">
      <c r="A4156" s="651">
        <v>48401951100</v>
      </c>
      <c r="B4156" s="652" t="s">
        <v>1512</v>
      </c>
      <c r="C4156" s="652">
        <v>39271</v>
      </c>
      <c r="D4156" s="652" t="s">
        <v>1309</v>
      </c>
      <c r="E4156" s="652">
        <v>12.4</v>
      </c>
      <c r="F4156" s="652" t="s">
        <v>1303</v>
      </c>
      <c r="H4156" s="10"/>
    </row>
    <row r="4157" spans="1:8" ht="15" x14ac:dyDescent="0.25">
      <c r="A4157" s="654">
        <v>48401951200</v>
      </c>
      <c r="B4157" s="655" t="s">
        <v>1512</v>
      </c>
      <c r="C4157" s="655">
        <v>47286</v>
      </c>
      <c r="D4157" s="655" t="s">
        <v>1310</v>
      </c>
      <c r="E4157" s="655">
        <v>11.1</v>
      </c>
      <c r="F4157" s="655" t="s">
        <v>1303</v>
      </c>
      <c r="H4157" s="10"/>
    </row>
    <row r="4158" spans="1:8" ht="15" x14ac:dyDescent="0.25">
      <c r="A4158" s="651">
        <v>48403950100</v>
      </c>
      <c r="B4158" s="652" t="s">
        <v>1513</v>
      </c>
      <c r="C4158" s="652">
        <v>36889</v>
      </c>
      <c r="D4158" s="652" t="s">
        <v>1309</v>
      </c>
      <c r="E4158" s="652">
        <v>27.5</v>
      </c>
      <c r="F4158" s="652" t="s">
        <v>1307</v>
      </c>
      <c r="H4158" s="10"/>
    </row>
    <row r="4159" spans="1:8" ht="15" x14ac:dyDescent="0.25">
      <c r="A4159" s="654">
        <v>48403950200</v>
      </c>
      <c r="B4159" s="655" t="s">
        <v>1513</v>
      </c>
      <c r="C4159" s="655">
        <v>34011</v>
      </c>
      <c r="D4159" s="655" t="s">
        <v>1309</v>
      </c>
      <c r="E4159" s="655">
        <v>22.1</v>
      </c>
      <c r="F4159" s="655" t="s">
        <v>1307</v>
      </c>
      <c r="H4159" s="10"/>
    </row>
    <row r="4160" spans="1:8" ht="15" x14ac:dyDescent="0.25">
      <c r="A4160" s="651">
        <v>48403950300</v>
      </c>
      <c r="B4160" s="652" t="s">
        <v>1513</v>
      </c>
      <c r="C4160" s="652">
        <v>29948</v>
      </c>
      <c r="D4160" s="652" t="s">
        <v>1309</v>
      </c>
      <c r="E4160" s="652">
        <v>17.600000000000001</v>
      </c>
      <c r="F4160" s="652" t="s">
        <v>1303</v>
      </c>
      <c r="H4160" s="10"/>
    </row>
    <row r="4161" spans="1:8" ht="15" x14ac:dyDescent="0.25">
      <c r="A4161" s="654">
        <v>48405950100</v>
      </c>
      <c r="B4161" s="655" t="s">
        <v>1514</v>
      </c>
      <c r="C4161" s="655">
        <v>42083</v>
      </c>
      <c r="D4161" s="655" t="s">
        <v>1310</v>
      </c>
      <c r="E4161" s="655">
        <v>19</v>
      </c>
      <c r="F4161" s="655" t="s">
        <v>1303</v>
      </c>
      <c r="H4161" s="10"/>
    </row>
    <row r="4162" spans="1:8" ht="15" x14ac:dyDescent="0.25">
      <c r="A4162" s="651">
        <v>48405950200</v>
      </c>
      <c r="B4162" s="652" t="s">
        <v>1514</v>
      </c>
      <c r="C4162" s="652">
        <v>33625</v>
      </c>
      <c r="D4162" s="652" t="s">
        <v>1309</v>
      </c>
      <c r="E4162" s="652">
        <v>26.7</v>
      </c>
      <c r="F4162" s="652" t="s">
        <v>1307</v>
      </c>
      <c r="H4162" s="10"/>
    </row>
    <row r="4163" spans="1:8" ht="15" x14ac:dyDescent="0.25">
      <c r="A4163" s="654">
        <v>48405950300</v>
      </c>
      <c r="B4163" s="655" t="s">
        <v>1514</v>
      </c>
      <c r="C4163" s="655">
        <v>29646</v>
      </c>
      <c r="D4163" s="655" t="s">
        <v>1309</v>
      </c>
      <c r="E4163" s="655">
        <v>27.1</v>
      </c>
      <c r="F4163" s="655" t="s">
        <v>1307</v>
      </c>
      <c r="H4163" s="10"/>
    </row>
    <row r="4164" spans="1:8" ht="15" x14ac:dyDescent="0.25">
      <c r="A4164" s="651">
        <v>48407200101</v>
      </c>
      <c r="B4164" s="652" t="s">
        <v>1515</v>
      </c>
      <c r="C4164" s="652">
        <v>43131</v>
      </c>
      <c r="D4164" s="652" t="s">
        <v>1310</v>
      </c>
      <c r="E4164" s="652">
        <v>19.100000000000001</v>
      </c>
      <c r="F4164" s="652" t="s">
        <v>1303</v>
      </c>
      <c r="H4164" s="10"/>
    </row>
    <row r="4165" spans="1:8" ht="15" x14ac:dyDescent="0.25">
      <c r="A4165" s="654">
        <v>48407200102</v>
      </c>
      <c r="B4165" s="655" t="s">
        <v>1515</v>
      </c>
      <c r="C4165" s="655">
        <v>50216</v>
      </c>
      <c r="D4165" s="655" t="s">
        <v>1302</v>
      </c>
      <c r="E4165" s="655">
        <v>12.4</v>
      </c>
      <c r="F4165" s="655" t="s">
        <v>1303</v>
      </c>
      <c r="H4165" s="10"/>
    </row>
    <row r="4166" spans="1:8" ht="15" x14ac:dyDescent="0.25">
      <c r="A4166" s="651">
        <v>48407200200</v>
      </c>
      <c r="B4166" s="652" t="s">
        <v>1515</v>
      </c>
      <c r="C4166" s="652">
        <v>43882</v>
      </c>
      <c r="D4166" s="652" t="s">
        <v>1310</v>
      </c>
      <c r="E4166" s="652">
        <v>14</v>
      </c>
      <c r="F4166" s="652" t="s">
        <v>1303</v>
      </c>
      <c r="H4166" s="10"/>
    </row>
    <row r="4167" spans="1:8" ht="15" x14ac:dyDescent="0.25">
      <c r="A4167" s="654">
        <v>48407200300</v>
      </c>
      <c r="B4167" s="655" t="s">
        <v>1515</v>
      </c>
      <c r="C4167" s="655">
        <v>41263</v>
      </c>
      <c r="D4167" s="655" t="s">
        <v>1310</v>
      </c>
      <c r="E4167" s="655">
        <v>15.5</v>
      </c>
      <c r="F4167" s="655" t="s">
        <v>1303</v>
      </c>
      <c r="H4167" s="10"/>
    </row>
    <row r="4168" spans="1:8" ht="15" x14ac:dyDescent="0.25">
      <c r="A4168" s="651">
        <v>48409010201</v>
      </c>
      <c r="B4168" s="652" t="s">
        <v>1516</v>
      </c>
      <c r="C4168" s="652">
        <v>53170</v>
      </c>
      <c r="D4168" s="652" t="s">
        <v>1302</v>
      </c>
      <c r="E4168" s="652">
        <v>15.4</v>
      </c>
      <c r="F4168" s="652" t="s">
        <v>1303</v>
      </c>
      <c r="H4168" s="10"/>
    </row>
    <row r="4169" spans="1:8" ht="15" x14ac:dyDescent="0.25">
      <c r="A4169" s="654">
        <v>48409010202</v>
      </c>
      <c r="B4169" s="655" t="s">
        <v>1516</v>
      </c>
      <c r="C4169" s="655">
        <v>47813</v>
      </c>
      <c r="D4169" s="655" t="s">
        <v>1310</v>
      </c>
      <c r="E4169" s="655">
        <v>15.9</v>
      </c>
      <c r="F4169" s="655" t="s">
        <v>1303</v>
      </c>
      <c r="H4169" s="10"/>
    </row>
    <row r="4170" spans="1:8" ht="15" x14ac:dyDescent="0.25">
      <c r="A4170" s="651">
        <v>48409010301</v>
      </c>
      <c r="B4170" s="652" t="s">
        <v>1516</v>
      </c>
      <c r="C4170" s="652">
        <v>63199</v>
      </c>
      <c r="D4170" s="652" t="s">
        <v>1302</v>
      </c>
      <c r="E4170" s="652">
        <v>8.3000000000000007</v>
      </c>
      <c r="F4170" s="652" t="s">
        <v>1303</v>
      </c>
      <c r="H4170" s="10"/>
    </row>
    <row r="4171" spans="1:8" ht="15" x14ac:dyDescent="0.25">
      <c r="A4171" s="654">
        <v>48409010302</v>
      </c>
      <c r="B4171" s="655" t="s">
        <v>1516</v>
      </c>
      <c r="C4171" s="655">
        <v>64481</v>
      </c>
      <c r="D4171" s="655" t="s">
        <v>1302</v>
      </c>
      <c r="E4171" s="655">
        <v>12.2</v>
      </c>
      <c r="F4171" s="655" t="s">
        <v>1303</v>
      </c>
      <c r="H4171" s="10"/>
    </row>
    <row r="4172" spans="1:8" ht="15" x14ac:dyDescent="0.25">
      <c r="A4172" s="651">
        <v>48409010500</v>
      </c>
      <c r="B4172" s="652" t="s">
        <v>1516</v>
      </c>
      <c r="C4172" s="652">
        <v>49911</v>
      </c>
      <c r="D4172" s="652" t="s">
        <v>1310</v>
      </c>
      <c r="E4172" s="652">
        <v>17.7</v>
      </c>
      <c r="F4172" s="652" t="s">
        <v>1303</v>
      </c>
      <c r="H4172" s="10"/>
    </row>
    <row r="4173" spans="1:8" ht="15" x14ac:dyDescent="0.25">
      <c r="A4173" s="654">
        <v>48409010601</v>
      </c>
      <c r="B4173" s="655" t="s">
        <v>1516</v>
      </c>
      <c r="C4173" s="655">
        <v>53011</v>
      </c>
      <c r="D4173" s="655" t="s">
        <v>1302</v>
      </c>
      <c r="E4173" s="655">
        <v>14.1</v>
      </c>
      <c r="F4173" s="655" t="s">
        <v>1303</v>
      </c>
      <c r="H4173" s="10"/>
    </row>
    <row r="4174" spans="1:8" ht="15" x14ac:dyDescent="0.25">
      <c r="A4174" s="651">
        <v>48409010602</v>
      </c>
      <c r="B4174" s="652" t="s">
        <v>1516</v>
      </c>
      <c r="C4174" s="652">
        <v>74511</v>
      </c>
      <c r="D4174" s="652" t="s">
        <v>1306</v>
      </c>
      <c r="E4174" s="652">
        <v>1.7</v>
      </c>
      <c r="F4174" s="652" t="s">
        <v>1303</v>
      </c>
      <c r="H4174" s="10"/>
    </row>
    <row r="4175" spans="1:8" ht="15" x14ac:dyDescent="0.25">
      <c r="A4175" s="654">
        <v>48409010603</v>
      </c>
      <c r="B4175" s="655" t="s">
        <v>1516</v>
      </c>
      <c r="C4175" s="655">
        <v>116563</v>
      </c>
      <c r="D4175" s="655" t="s">
        <v>1306</v>
      </c>
      <c r="E4175" s="655">
        <v>7</v>
      </c>
      <c r="F4175" s="655" t="s">
        <v>1303</v>
      </c>
      <c r="H4175" s="10"/>
    </row>
    <row r="4176" spans="1:8" ht="15" x14ac:dyDescent="0.25">
      <c r="A4176" s="651">
        <v>48409010604</v>
      </c>
      <c r="B4176" s="652" t="s">
        <v>1516</v>
      </c>
      <c r="C4176" s="652">
        <v>73617</v>
      </c>
      <c r="D4176" s="652" t="s">
        <v>1306</v>
      </c>
      <c r="E4176" s="652">
        <v>3.1</v>
      </c>
      <c r="F4176" s="652" t="s">
        <v>1303</v>
      </c>
      <c r="H4176" s="10"/>
    </row>
    <row r="4177" spans="1:8" ht="15" x14ac:dyDescent="0.25">
      <c r="A4177" s="654">
        <v>48409010700</v>
      </c>
      <c r="B4177" s="655" t="s">
        <v>1516</v>
      </c>
      <c r="C4177" s="655">
        <v>71136</v>
      </c>
      <c r="D4177" s="655" t="s">
        <v>1306</v>
      </c>
      <c r="E4177" s="655">
        <v>3.9</v>
      </c>
      <c r="F4177" s="655" t="s">
        <v>1303</v>
      </c>
      <c r="H4177" s="10"/>
    </row>
    <row r="4178" spans="1:8" ht="15" x14ac:dyDescent="0.25">
      <c r="A4178" s="651">
        <v>48409010800</v>
      </c>
      <c r="B4178" s="652" t="s">
        <v>1516</v>
      </c>
      <c r="C4178" s="652">
        <v>36761</v>
      </c>
      <c r="D4178" s="652" t="s">
        <v>1309</v>
      </c>
      <c r="E4178" s="652">
        <v>23.6</v>
      </c>
      <c r="F4178" s="652" t="s">
        <v>1307</v>
      </c>
      <c r="H4178" s="10"/>
    </row>
    <row r="4179" spans="1:8" ht="15" x14ac:dyDescent="0.25">
      <c r="A4179" s="654">
        <v>48409010900</v>
      </c>
      <c r="B4179" s="655" t="s">
        <v>1516</v>
      </c>
      <c r="C4179" s="655">
        <v>58713</v>
      </c>
      <c r="D4179" s="655" t="s">
        <v>1302</v>
      </c>
      <c r="E4179" s="655">
        <v>13.6</v>
      </c>
      <c r="F4179" s="655" t="s">
        <v>1303</v>
      </c>
      <c r="H4179" s="10"/>
    </row>
    <row r="4180" spans="1:8" ht="15" x14ac:dyDescent="0.25">
      <c r="A4180" s="651">
        <v>48409011000</v>
      </c>
      <c r="B4180" s="652" t="s">
        <v>1516</v>
      </c>
      <c r="C4180" s="652">
        <v>37132</v>
      </c>
      <c r="D4180" s="652" t="s">
        <v>1309</v>
      </c>
      <c r="E4180" s="652">
        <v>35.6</v>
      </c>
      <c r="F4180" s="652" t="s">
        <v>1307</v>
      </c>
      <c r="H4180" s="10"/>
    </row>
    <row r="4181" spans="1:8" ht="15" x14ac:dyDescent="0.25">
      <c r="A4181" s="654">
        <v>48409011100</v>
      </c>
      <c r="B4181" s="655" t="s">
        <v>1516</v>
      </c>
      <c r="C4181" s="655">
        <v>49531</v>
      </c>
      <c r="D4181" s="655" t="s">
        <v>1310</v>
      </c>
      <c r="E4181" s="655">
        <v>24.5</v>
      </c>
      <c r="F4181" s="655" t="s">
        <v>1307</v>
      </c>
      <c r="H4181" s="10"/>
    </row>
    <row r="4182" spans="1:8" ht="15" x14ac:dyDescent="0.25">
      <c r="A4182" s="651">
        <v>48409011200</v>
      </c>
      <c r="B4182" s="652" t="s">
        <v>1516</v>
      </c>
      <c r="C4182" s="652">
        <v>51094</v>
      </c>
      <c r="D4182" s="652" t="s">
        <v>1310</v>
      </c>
      <c r="E4182" s="652">
        <v>18.100000000000001</v>
      </c>
      <c r="F4182" s="652" t="s">
        <v>1303</v>
      </c>
      <c r="H4182" s="10"/>
    </row>
    <row r="4183" spans="1:8" ht="15" x14ac:dyDescent="0.25">
      <c r="A4183" s="654">
        <v>48409011300</v>
      </c>
      <c r="B4183" s="655" t="s">
        <v>1516</v>
      </c>
      <c r="C4183" s="655">
        <v>34936</v>
      </c>
      <c r="D4183" s="655" t="s">
        <v>1309</v>
      </c>
      <c r="E4183" s="655">
        <v>33.6</v>
      </c>
      <c r="F4183" s="655" t="s">
        <v>1307</v>
      </c>
      <c r="H4183" s="10"/>
    </row>
    <row r="4184" spans="1:8" ht="15" x14ac:dyDescent="0.25">
      <c r="A4184" s="651">
        <v>48411950100</v>
      </c>
      <c r="B4184" s="652" t="s">
        <v>1517</v>
      </c>
      <c r="C4184" s="652">
        <v>36250</v>
      </c>
      <c r="D4184" s="652" t="s">
        <v>1309</v>
      </c>
      <c r="E4184" s="652">
        <v>21.6</v>
      </c>
      <c r="F4184" s="652" t="s">
        <v>1307</v>
      </c>
      <c r="H4184" s="10"/>
    </row>
    <row r="4185" spans="1:8" ht="15" x14ac:dyDescent="0.25">
      <c r="A4185" s="654">
        <v>48411950200</v>
      </c>
      <c r="B4185" s="655" t="s">
        <v>1517</v>
      </c>
      <c r="C4185" s="655">
        <v>59500</v>
      </c>
      <c r="D4185" s="655" t="s">
        <v>1306</v>
      </c>
      <c r="E4185" s="655">
        <v>9.5</v>
      </c>
      <c r="F4185" s="655" t="s">
        <v>1303</v>
      </c>
      <c r="H4185" s="10"/>
    </row>
    <row r="4186" spans="1:8" ht="15" x14ac:dyDescent="0.25">
      <c r="A4186" s="651">
        <v>48413950300</v>
      </c>
      <c r="B4186" s="652" t="s">
        <v>1518</v>
      </c>
      <c r="C4186" s="652">
        <v>55677</v>
      </c>
      <c r="D4186" s="652" t="s">
        <v>1310</v>
      </c>
      <c r="E4186" s="652">
        <v>14.8</v>
      </c>
      <c r="F4186" s="652" t="s">
        <v>1303</v>
      </c>
      <c r="H4186" s="10"/>
    </row>
    <row r="4187" spans="1:8" ht="15" x14ac:dyDescent="0.25">
      <c r="A4187" s="654">
        <v>48415950100</v>
      </c>
      <c r="B4187" s="655" t="s">
        <v>1519</v>
      </c>
      <c r="C4187" s="655">
        <v>46346</v>
      </c>
      <c r="D4187" s="655" t="s">
        <v>1302</v>
      </c>
      <c r="E4187" s="655">
        <v>22.2</v>
      </c>
      <c r="F4187" s="655" t="s">
        <v>1307</v>
      </c>
      <c r="H4187" s="10"/>
    </row>
    <row r="4188" spans="1:8" ht="15" x14ac:dyDescent="0.25">
      <c r="A4188" s="651">
        <v>48415950200</v>
      </c>
      <c r="B4188" s="652" t="s">
        <v>1519</v>
      </c>
      <c r="C4188" s="652">
        <v>71458</v>
      </c>
      <c r="D4188" s="652" t="s">
        <v>1306</v>
      </c>
      <c r="E4188" s="652">
        <v>4.7</v>
      </c>
      <c r="F4188" s="652" t="s">
        <v>1303</v>
      </c>
      <c r="H4188" s="10"/>
    </row>
    <row r="4189" spans="1:8" ht="15" x14ac:dyDescent="0.25">
      <c r="A4189" s="654">
        <v>48415950300</v>
      </c>
      <c r="B4189" s="655" t="s">
        <v>1519</v>
      </c>
      <c r="C4189" s="655">
        <v>64391</v>
      </c>
      <c r="D4189" s="655" t="s">
        <v>1306</v>
      </c>
      <c r="E4189" s="655">
        <v>9.3000000000000007</v>
      </c>
      <c r="F4189" s="655" t="s">
        <v>1303</v>
      </c>
      <c r="H4189" s="10"/>
    </row>
    <row r="4190" spans="1:8" ht="15" x14ac:dyDescent="0.25">
      <c r="A4190" s="651">
        <v>48415950600</v>
      </c>
      <c r="B4190" s="652" t="s">
        <v>1519</v>
      </c>
      <c r="C4190" s="652">
        <v>48214</v>
      </c>
      <c r="D4190" s="652" t="s">
        <v>1302</v>
      </c>
      <c r="E4190" s="652">
        <v>16.2</v>
      </c>
      <c r="F4190" s="652" t="s">
        <v>1303</v>
      </c>
      <c r="H4190" s="10"/>
    </row>
    <row r="4191" spans="1:8" ht="15" x14ac:dyDescent="0.25">
      <c r="A4191" s="654">
        <v>48417950300</v>
      </c>
      <c r="B4191" s="655" t="s">
        <v>1520</v>
      </c>
      <c r="C4191" s="655">
        <v>45187</v>
      </c>
      <c r="D4191" s="655" t="s">
        <v>1310</v>
      </c>
      <c r="E4191" s="655">
        <v>14.8</v>
      </c>
      <c r="F4191" s="655" t="s">
        <v>1303</v>
      </c>
      <c r="H4191" s="10"/>
    </row>
    <row r="4192" spans="1:8" ht="15" x14ac:dyDescent="0.25">
      <c r="A4192" s="651">
        <v>48419950100</v>
      </c>
      <c r="B4192" s="652" t="s">
        <v>1521</v>
      </c>
      <c r="C4192" s="652">
        <v>38463</v>
      </c>
      <c r="D4192" s="652" t="s">
        <v>1310</v>
      </c>
      <c r="E4192" s="652">
        <v>26.4</v>
      </c>
      <c r="F4192" s="652" t="s">
        <v>1307</v>
      </c>
      <c r="H4192" s="10"/>
    </row>
    <row r="4193" spans="1:8" ht="15" x14ac:dyDescent="0.25">
      <c r="A4193" s="654">
        <v>48419950200</v>
      </c>
      <c r="B4193" s="655" t="s">
        <v>1521</v>
      </c>
      <c r="C4193" s="655">
        <v>40595</v>
      </c>
      <c r="D4193" s="655" t="s">
        <v>1310</v>
      </c>
      <c r="E4193" s="655">
        <v>24.8</v>
      </c>
      <c r="F4193" s="655" t="s">
        <v>1307</v>
      </c>
      <c r="H4193" s="10"/>
    </row>
    <row r="4194" spans="1:8" ht="15" x14ac:dyDescent="0.25">
      <c r="A4194" s="651">
        <v>48419950300</v>
      </c>
      <c r="B4194" s="652" t="s">
        <v>1521</v>
      </c>
      <c r="C4194" s="652">
        <v>47361</v>
      </c>
      <c r="D4194" s="652" t="s">
        <v>1302</v>
      </c>
      <c r="E4194" s="652">
        <v>15</v>
      </c>
      <c r="F4194" s="652" t="s">
        <v>1303</v>
      </c>
      <c r="H4194" s="10"/>
    </row>
    <row r="4195" spans="1:8" ht="15" x14ac:dyDescent="0.25">
      <c r="A4195" s="654">
        <v>48419950400</v>
      </c>
      <c r="B4195" s="655" t="s">
        <v>1521</v>
      </c>
      <c r="C4195" s="655">
        <v>26637</v>
      </c>
      <c r="D4195" s="655" t="s">
        <v>1309</v>
      </c>
      <c r="E4195" s="655">
        <v>34.700000000000003</v>
      </c>
      <c r="F4195" s="655" t="s">
        <v>1307</v>
      </c>
      <c r="H4195" s="10"/>
    </row>
    <row r="4196" spans="1:8" ht="15" x14ac:dyDescent="0.25">
      <c r="A4196" s="651">
        <v>48419950500</v>
      </c>
      <c r="B4196" s="652" t="s">
        <v>1521</v>
      </c>
      <c r="C4196" s="652">
        <v>47717</v>
      </c>
      <c r="D4196" s="652" t="s">
        <v>1302</v>
      </c>
      <c r="E4196" s="652">
        <v>10.4</v>
      </c>
      <c r="F4196" s="652" t="s">
        <v>1303</v>
      </c>
      <c r="H4196" s="10"/>
    </row>
    <row r="4197" spans="1:8" ht="15" x14ac:dyDescent="0.25">
      <c r="A4197" s="654">
        <v>48419950600</v>
      </c>
      <c r="B4197" s="655" t="s">
        <v>1521</v>
      </c>
      <c r="C4197" s="655">
        <v>46655</v>
      </c>
      <c r="D4197" s="655" t="s">
        <v>1302</v>
      </c>
      <c r="E4197" s="655">
        <v>24.3</v>
      </c>
      <c r="F4197" s="655" t="s">
        <v>1307</v>
      </c>
      <c r="H4197" s="10"/>
    </row>
    <row r="4198" spans="1:8" ht="15" x14ac:dyDescent="0.25">
      <c r="A4198" s="651">
        <v>48421950200</v>
      </c>
      <c r="B4198" s="652" t="s">
        <v>1522</v>
      </c>
      <c r="C4198" s="652">
        <v>56576</v>
      </c>
      <c r="D4198" s="652" t="s">
        <v>1302</v>
      </c>
      <c r="E4198" s="652">
        <v>15.2</v>
      </c>
      <c r="F4198" s="652" t="s">
        <v>1303</v>
      </c>
      <c r="H4198" s="10"/>
    </row>
    <row r="4199" spans="1:8" ht="15" x14ac:dyDescent="0.25">
      <c r="A4199" s="654">
        <v>48423000100</v>
      </c>
      <c r="B4199" s="655" t="s">
        <v>1523</v>
      </c>
      <c r="C4199" s="655">
        <v>40323</v>
      </c>
      <c r="D4199" s="655" t="s">
        <v>1310</v>
      </c>
      <c r="E4199" s="655">
        <v>20.7</v>
      </c>
      <c r="F4199" s="655" t="s">
        <v>1307</v>
      </c>
      <c r="H4199" s="10"/>
    </row>
    <row r="4200" spans="1:8" ht="15" x14ac:dyDescent="0.25">
      <c r="A4200" s="651">
        <v>48423000201</v>
      </c>
      <c r="B4200" s="652" t="s">
        <v>1523</v>
      </c>
      <c r="C4200" s="652">
        <v>27830</v>
      </c>
      <c r="D4200" s="652" t="s">
        <v>1309</v>
      </c>
      <c r="E4200" s="652">
        <v>46.1</v>
      </c>
      <c r="F4200" s="652" t="s">
        <v>1307</v>
      </c>
      <c r="H4200" s="10"/>
    </row>
    <row r="4201" spans="1:8" ht="15" x14ac:dyDescent="0.25">
      <c r="A4201" s="654">
        <v>48423000202</v>
      </c>
      <c r="B4201" s="655" t="s">
        <v>1523</v>
      </c>
      <c r="C4201" s="655">
        <v>28036</v>
      </c>
      <c r="D4201" s="655" t="s">
        <v>1309</v>
      </c>
      <c r="E4201" s="655">
        <v>48.3</v>
      </c>
      <c r="F4201" s="655" t="s">
        <v>1307</v>
      </c>
      <c r="H4201" s="10"/>
    </row>
    <row r="4202" spans="1:8" ht="15" x14ac:dyDescent="0.25">
      <c r="A4202" s="651">
        <v>48423000300</v>
      </c>
      <c r="B4202" s="652" t="s">
        <v>1523</v>
      </c>
      <c r="C4202" s="652">
        <v>34278</v>
      </c>
      <c r="D4202" s="652" t="s">
        <v>1309</v>
      </c>
      <c r="E4202" s="652">
        <v>31.8</v>
      </c>
      <c r="F4202" s="652" t="s">
        <v>1307</v>
      </c>
      <c r="H4202" s="10"/>
    </row>
    <row r="4203" spans="1:8" ht="15" x14ac:dyDescent="0.25">
      <c r="A4203" s="654">
        <v>48423000400</v>
      </c>
      <c r="B4203" s="655" t="s">
        <v>1523</v>
      </c>
      <c r="C4203" s="655">
        <v>33750</v>
      </c>
      <c r="D4203" s="655" t="s">
        <v>1309</v>
      </c>
      <c r="E4203" s="655">
        <v>26.2</v>
      </c>
      <c r="F4203" s="655" t="s">
        <v>1307</v>
      </c>
      <c r="H4203" s="10"/>
    </row>
    <row r="4204" spans="1:8" ht="15" x14ac:dyDescent="0.25">
      <c r="A4204" s="651">
        <v>48423000500</v>
      </c>
      <c r="B4204" s="652" t="s">
        <v>1523</v>
      </c>
      <c r="C4204" s="652">
        <v>26113</v>
      </c>
      <c r="D4204" s="652" t="s">
        <v>1309</v>
      </c>
      <c r="E4204" s="652">
        <v>42.7</v>
      </c>
      <c r="F4204" s="652" t="s">
        <v>1307</v>
      </c>
      <c r="H4204" s="10"/>
    </row>
    <row r="4205" spans="1:8" ht="15" x14ac:dyDescent="0.25">
      <c r="A4205" s="654">
        <v>48423000600</v>
      </c>
      <c r="B4205" s="655" t="s">
        <v>1523</v>
      </c>
      <c r="C4205" s="655">
        <v>41492</v>
      </c>
      <c r="D4205" s="655" t="s">
        <v>1310</v>
      </c>
      <c r="E4205" s="655">
        <v>21.9</v>
      </c>
      <c r="F4205" s="655" t="s">
        <v>1307</v>
      </c>
      <c r="H4205" s="10"/>
    </row>
    <row r="4206" spans="1:8" ht="15" x14ac:dyDescent="0.25">
      <c r="A4206" s="651">
        <v>48423000700</v>
      </c>
      <c r="B4206" s="652" t="s">
        <v>1523</v>
      </c>
      <c r="C4206" s="652">
        <v>24701</v>
      </c>
      <c r="D4206" s="652" t="s">
        <v>1309</v>
      </c>
      <c r="E4206" s="652">
        <v>33.799999999999997</v>
      </c>
      <c r="F4206" s="652" t="s">
        <v>1307</v>
      </c>
      <c r="H4206" s="10"/>
    </row>
    <row r="4207" spans="1:8" ht="15" x14ac:dyDescent="0.25">
      <c r="A4207" s="654">
        <v>48423000800</v>
      </c>
      <c r="B4207" s="655" t="s">
        <v>1523</v>
      </c>
      <c r="C4207" s="655">
        <v>42626</v>
      </c>
      <c r="D4207" s="655" t="s">
        <v>1310</v>
      </c>
      <c r="E4207" s="655">
        <v>24.4</v>
      </c>
      <c r="F4207" s="655" t="s">
        <v>1307</v>
      </c>
      <c r="H4207" s="10"/>
    </row>
    <row r="4208" spans="1:8" ht="15" x14ac:dyDescent="0.25">
      <c r="A4208" s="651">
        <v>48423000900</v>
      </c>
      <c r="B4208" s="652" t="s">
        <v>1523</v>
      </c>
      <c r="C4208" s="652">
        <v>35000</v>
      </c>
      <c r="D4208" s="652" t="s">
        <v>1309</v>
      </c>
      <c r="E4208" s="652">
        <v>20.9</v>
      </c>
      <c r="F4208" s="652" t="s">
        <v>1307</v>
      </c>
      <c r="H4208" s="10"/>
    </row>
    <row r="4209" spans="1:8" ht="15" x14ac:dyDescent="0.25">
      <c r="A4209" s="654">
        <v>48423001000</v>
      </c>
      <c r="B4209" s="655" t="s">
        <v>1523</v>
      </c>
      <c r="C4209" s="655">
        <v>58676</v>
      </c>
      <c r="D4209" s="655" t="s">
        <v>1306</v>
      </c>
      <c r="E4209" s="655">
        <v>16.399999999999999</v>
      </c>
      <c r="F4209" s="655" t="s">
        <v>1303</v>
      </c>
      <c r="H4209" s="10"/>
    </row>
    <row r="4210" spans="1:8" ht="15" x14ac:dyDescent="0.25">
      <c r="A4210" s="651">
        <v>48423001101</v>
      </c>
      <c r="B4210" s="652" t="s">
        <v>1523</v>
      </c>
      <c r="C4210" s="652">
        <v>56985</v>
      </c>
      <c r="D4210" s="652" t="s">
        <v>1306</v>
      </c>
      <c r="E4210" s="652">
        <v>8.6</v>
      </c>
      <c r="F4210" s="652" t="s">
        <v>1303</v>
      </c>
      <c r="H4210" s="10"/>
    </row>
    <row r="4211" spans="1:8" ht="15" x14ac:dyDescent="0.25">
      <c r="A4211" s="654">
        <v>48423001102</v>
      </c>
      <c r="B4211" s="655" t="s">
        <v>1523</v>
      </c>
      <c r="C4211" s="655">
        <v>80000</v>
      </c>
      <c r="D4211" s="655" t="s">
        <v>1306</v>
      </c>
      <c r="E4211" s="655">
        <v>11.9</v>
      </c>
      <c r="F4211" s="655" t="s">
        <v>1303</v>
      </c>
      <c r="H4211" s="10"/>
    </row>
    <row r="4212" spans="1:8" ht="15" x14ac:dyDescent="0.25">
      <c r="A4212" s="651">
        <v>48423001200</v>
      </c>
      <c r="B4212" s="652" t="s">
        <v>1523</v>
      </c>
      <c r="C4212" s="652">
        <v>52000</v>
      </c>
      <c r="D4212" s="652" t="s">
        <v>1302</v>
      </c>
      <c r="E4212" s="652">
        <v>16.2</v>
      </c>
      <c r="F4212" s="652" t="s">
        <v>1303</v>
      </c>
      <c r="H4212" s="10"/>
    </row>
    <row r="4213" spans="1:8" ht="15" x14ac:dyDescent="0.25">
      <c r="A4213" s="654">
        <v>48423001300</v>
      </c>
      <c r="B4213" s="655" t="s">
        <v>1523</v>
      </c>
      <c r="C4213" s="655">
        <v>53056</v>
      </c>
      <c r="D4213" s="655" t="s">
        <v>1302</v>
      </c>
      <c r="E4213" s="655">
        <v>17.3</v>
      </c>
      <c r="F4213" s="655" t="s">
        <v>1303</v>
      </c>
      <c r="H4213" s="10"/>
    </row>
    <row r="4214" spans="1:8" ht="15" x14ac:dyDescent="0.25">
      <c r="A4214" s="651">
        <v>48423001401</v>
      </c>
      <c r="B4214" s="652" t="s">
        <v>1523</v>
      </c>
      <c r="C4214" s="652">
        <v>70240</v>
      </c>
      <c r="D4214" s="652" t="s">
        <v>1306</v>
      </c>
      <c r="E4214" s="652">
        <v>9.5</v>
      </c>
      <c r="F4214" s="652" t="s">
        <v>1303</v>
      </c>
      <c r="H4214" s="10"/>
    </row>
    <row r="4215" spans="1:8" ht="15" x14ac:dyDescent="0.25">
      <c r="A4215" s="654">
        <v>48423001403</v>
      </c>
      <c r="B4215" s="655" t="s">
        <v>1523</v>
      </c>
      <c r="C4215" s="655">
        <v>58221</v>
      </c>
      <c r="D4215" s="655" t="s">
        <v>1306</v>
      </c>
      <c r="E4215" s="655">
        <v>16.2</v>
      </c>
      <c r="F4215" s="655" t="s">
        <v>1303</v>
      </c>
      <c r="H4215" s="10"/>
    </row>
    <row r="4216" spans="1:8" ht="15" x14ac:dyDescent="0.25">
      <c r="A4216" s="651">
        <v>48423001404</v>
      </c>
      <c r="B4216" s="652" t="s">
        <v>1523</v>
      </c>
      <c r="C4216" s="652">
        <v>59112</v>
      </c>
      <c r="D4216" s="652" t="s">
        <v>1306</v>
      </c>
      <c r="E4216" s="652">
        <v>12.1</v>
      </c>
      <c r="F4216" s="652" t="s">
        <v>1303</v>
      </c>
      <c r="H4216" s="10"/>
    </row>
    <row r="4217" spans="1:8" ht="15" x14ac:dyDescent="0.25">
      <c r="A4217" s="654">
        <v>48423001500</v>
      </c>
      <c r="B4217" s="655" t="s">
        <v>1523</v>
      </c>
      <c r="C4217" s="655">
        <v>52056</v>
      </c>
      <c r="D4217" s="655" t="s">
        <v>1302</v>
      </c>
      <c r="E4217" s="655">
        <v>18.3</v>
      </c>
      <c r="F4217" s="655" t="s">
        <v>1303</v>
      </c>
      <c r="H4217" s="10"/>
    </row>
    <row r="4218" spans="1:8" ht="15" x14ac:dyDescent="0.25">
      <c r="A4218" s="651">
        <v>48423001601</v>
      </c>
      <c r="B4218" s="652" t="s">
        <v>1523</v>
      </c>
      <c r="C4218" s="652">
        <v>43967</v>
      </c>
      <c r="D4218" s="652" t="s">
        <v>1310</v>
      </c>
      <c r="E4218" s="652">
        <v>27.3</v>
      </c>
      <c r="F4218" s="652" t="s">
        <v>1307</v>
      </c>
      <c r="H4218" s="10"/>
    </row>
    <row r="4219" spans="1:8" ht="15" x14ac:dyDescent="0.25">
      <c r="A4219" s="654">
        <v>48423001602</v>
      </c>
      <c r="B4219" s="655" t="s">
        <v>1523</v>
      </c>
      <c r="C4219" s="655">
        <v>55184</v>
      </c>
      <c r="D4219" s="655" t="s">
        <v>1302</v>
      </c>
      <c r="E4219" s="655">
        <v>10.5</v>
      </c>
      <c r="F4219" s="655" t="s">
        <v>1303</v>
      </c>
      <c r="H4219" s="10"/>
    </row>
    <row r="4220" spans="1:8" ht="15" x14ac:dyDescent="0.25">
      <c r="A4220" s="651">
        <v>48423001604</v>
      </c>
      <c r="B4220" s="652" t="s">
        <v>1523</v>
      </c>
      <c r="C4220" s="652">
        <v>41203</v>
      </c>
      <c r="D4220" s="652" t="s">
        <v>1310</v>
      </c>
      <c r="E4220" s="652">
        <v>22.3</v>
      </c>
      <c r="F4220" s="652" t="s">
        <v>1307</v>
      </c>
      <c r="H4220" s="10"/>
    </row>
    <row r="4221" spans="1:8" ht="15" x14ac:dyDescent="0.25">
      <c r="A4221" s="654">
        <v>48423001700</v>
      </c>
      <c r="B4221" s="655" t="s">
        <v>1523</v>
      </c>
      <c r="C4221" s="655">
        <v>43638</v>
      </c>
      <c r="D4221" s="655" t="s">
        <v>1310</v>
      </c>
      <c r="E4221" s="655">
        <v>19.8</v>
      </c>
      <c r="F4221" s="655" t="s">
        <v>1303</v>
      </c>
      <c r="H4221" s="10"/>
    </row>
    <row r="4222" spans="1:8" ht="15" x14ac:dyDescent="0.25">
      <c r="A4222" s="651">
        <v>48423001801</v>
      </c>
      <c r="B4222" s="652" t="s">
        <v>1523</v>
      </c>
      <c r="C4222" s="652">
        <v>41869</v>
      </c>
      <c r="D4222" s="652" t="s">
        <v>1310</v>
      </c>
      <c r="E4222" s="652">
        <v>10</v>
      </c>
      <c r="F4222" s="652" t="s">
        <v>1303</v>
      </c>
      <c r="H4222" s="10"/>
    </row>
    <row r="4223" spans="1:8" ht="15" x14ac:dyDescent="0.25">
      <c r="A4223" s="654">
        <v>48423001802</v>
      </c>
      <c r="B4223" s="655" t="s">
        <v>1523</v>
      </c>
      <c r="C4223" s="655">
        <v>59545</v>
      </c>
      <c r="D4223" s="655" t="s">
        <v>1306</v>
      </c>
      <c r="E4223" s="655">
        <v>20.100000000000001</v>
      </c>
      <c r="F4223" s="655" t="s">
        <v>1307</v>
      </c>
      <c r="H4223" s="10"/>
    </row>
    <row r="4224" spans="1:8" ht="15" x14ac:dyDescent="0.25">
      <c r="A4224" s="651">
        <v>48423001803</v>
      </c>
      <c r="B4224" s="652" t="s">
        <v>1523</v>
      </c>
      <c r="C4224" s="652">
        <v>74291</v>
      </c>
      <c r="D4224" s="652" t="s">
        <v>1306</v>
      </c>
      <c r="E4224" s="652">
        <v>16.100000000000001</v>
      </c>
      <c r="F4224" s="652" t="s">
        <v>1303</v>
      </c>
      <c r="H4224" s="10"/>
    </row>
    <row r="4225" spans="1:8" ht="15" x14ac:dyDescent="0.25">
      <c r="A4225" s="654">
        <v>48423001901</v>
      </c>
      <c r="B4225" s="655" t="s">
        <v>1523</v>
      </c>
      <c r="C4225" s="655">
        <v>44120</v>
      </c>
      <c r="D4225" s="655" t="s">
        <v>1310</v>
      </c>
      <c r="E4225" s="655">
        <v>17.2</v>
      </c>
      <c r="F4225" s="655" t="s">
        <v>1303</v>
      </c>
      <c r="H4225" s="10"/>
    </row>
    <row r="4226" spans="1:8" ht="15" x14ac:dyDescent="0.25">
      <c r="A4226" s="651">
        <v>48423001905</v>
      </c>
      <c r="B4226" s="652" t="s">
        <v>1523</v>
      </c>
      <c r="C4226" s="652">
        <v>65563</v>
      </c>
      <c r="D4226" s="652" t="s">
        <v>1306</v>
      </c>
      <c r="E4226" s="652">
        <v>3.7</v>
      </c>
      <c r="F4226" s="652" t="s">
        <v>1303</v>
      </c>
      <c r="H4226" s="10"/>
    </row>
    <row r="4227" spans="1:8" ht="15" x14ac:dyDescent="0.25">
      <c r="A4227" s="654">
        <v>48423001906</v>
      </c>
      <c r="B4227" s="655" t="s">
        <v>1523</v>
      </c>
      <c r="C4227" s="655">
        <v>82708</v>
      </c>
      <c r="D4227" s="655" t="s">
        <v>1306</v>
      </c>
      <c r="E4227" s="655">
        <v>3.6</v>
      </c>
      <c r="F4227" s="655" t="s">
        <v>1303</v>
      </c>
      <c r="H4227" s="10"/>
    </row>
    <row r="4228" spans="1:8" ht="15" x14ac:dyDescent="0.25">
      <c r="A4228" s="651">
        <v>48423001907</v>
      </c>
      <c r="B4228" s="652" t="s">
        <v>1523</v>
      </c>
      <c r="C4228" s="652">
        <v>62368</v>
      </c>
      <c r="D4228" s="652" t="s">
        <v>1306</v>
      </c>
      <c r="E4228" s="652">
        <v>9.8000000000000007</v>
      </c>
      <c r="F4228" s="652" t="s">
        <v>1303</v>
      </c>
      <c r="H4228" s="10"/>
    </row>
    <row r="4229" spans="1:8" ht="15" x14ac:dyDescent="0.25">
      <c r="A4229" s="654">
        <v>48423001908</v>
      </c>
      <c r="B4229" s="655" t="s">
        <v>1523</v>
      </c>
      <c r="C4229" s="655">
        <v>74000</v>
      </c>
      <c r="D4229" s="655" t="s">
        <v>1306</v>
      </c>
      <c r="E4229" s="655">
        <v>9.1999999999999993</v>
      </c>
      <c r="F4229" s="655" t="s">
        <v>1303</v>
      </c>
      <c r="H4229" s="10"/>
    </row>
    <row r="4230" spans="1:8" ht="15" x14ac:dyDescent="0.25">
      <c r="A4230" s="651">
        <v>48423002003</v>
      </c>
      <c r="B4230" s="652" t="s">
        <v>1523</v>
      </c>
      <c r="C4230" s="652">
        <v>37962</v>
      </c>
      <c r="D4230" s="652" t="s">
        <v>1309</v>
      </c>
      <c r="E4230" s="652">
        <v>20.6</v>
      </c>
      <c r="F4230" s="652" t="s">
        <v>1307</v>
      </c>
      <c r="H4230" s="10"/>
    </row>
    <row r="4231" spans="1:8" ht="15" x14ac:dyDescent="0.25">
      <c r="A4231" s="654">
        <v>48423002004</v>
      </c>
      <c r="B4231" s="655" t="s">
        <v>1523</v>
      </c>
      <c r="C4231" s="655">
        <v>59856</v>
      </c>
      <c r="D4231" s="655" t="s">
        <v>1306</v>
      </c>
      <c r="E4231" s="655">
        <v>7.8</v>
      </c>
      <c r="F4231" s="655" t="s">
        <v>1303</v>
      </c>
      <c r="H4231" s="10"/>
    </row>
    <row r="4232" spans="1:8" ht="15" x14ac:dyDescent="0.25">
      <c r="A4232" s="651">
        <v>48423002006</v>
      </c>
      <c r="B4232" s="652" t="s">
        <v>1523</v>
      </c>
      <c r="C4232" s="652">
        <v>86989</v>
      </c>
      <c r="D4232" s="652" t="s">
        <v>1306</v>
      </c>
      <c r="E4232" s="652">
        <v>7.8</v>
      </c>
      <c r="F4232" s="652" t="s">
        <v>1303</v>
      </c>
      <c r="H4232" s="10"/>
    </row>
    <row r="4233" spans="1:8" ht="15" x14ac:dyDescent="0.25">
      <c r="A4233" s="654">
        <v>48423002007</v>
      </c>
      <c r="B4233" s="655" t="s">
        <v>1523</v>
      </c>
      <c r="C4233" s="655">
        <v>58105</v>
      </c>
      <c r="D4233" s="655" t="s">
        <v>1306</v>
      </c>
      <c r="E4233" s="655">
        <v>13.9</v>
      </c>
      <c r="F4233" s="655" t="s">
        <v>1303</v>
      </c>
      <c r="H4233" s="10"/>
    </row>
    <row r="4234" spans="1:8" ht="15" x14ac:dyDescent="0.25">
      <c r="A4234" s="651">
        <v>48423002008</v>
      </c>
      <c r="B4234" s="652" t="s">
        <v>1523</v>
      </c>
      <c r="C4234" s="652">
        <v>79042</v>
      </c>
      <c r="D4234" s="652" t="s">
        <v>1306</v>
      </c>
      <c r="E4234" s="652">
        <v>8.4</v>
      </c>
      <c r="F4234" s="652" t="s">
        <v>1303</v>
      </c>
      <c r="H4234" s="10"/>
    </row>
    <row r="4235" spans="1:8" ht="15" x14ac:dyDescent="0.25">
      <c r="A4235" s="654">
        <v>48423002009</v>
      </c>
      <c r="B4235" s="655" t="s">
        <v>1523</v>
      </c>
      <c r="C4235" s="655">
        <v>67109</v>
      </c>
      <c r="D4235" s="655" t="s">
        <v>1306</v>
      </c>
      <c r="E4235" s="655">
        <v>18</v>
      </c>
      <c r="F4235" s="655" t="s">
        <v>1303</v>
      </c>
      <c r="H4235" s="10"/>
    </row>
    <row r="4236" spans="1:8" ht="15" x14ac:dyDescent="0.25">
      <c r="A4236" s="651">
        <v>48423002101</v>
      </c>
      <c r="B4236" s="652" t="s">
        <v>1523</v>
      </c>
      <c r="C4236" s="652">
        <v>42415</v>
      </c>
      <c r="D4236" s="652" t="s">
        <v>1310</v>
      </c>
      <c r="E4236" s="652">
        <v>17.7</v>
      </c>
      <c r="F4236" s="652" t="s">
        <v>1303</v>
      </c>
      <c r="H4236" s="10"/>
    </row>
    <row r="4237" spans="1:8" ht="15" x14ac:dyDescent="0.25">
      <c r="A4237" s="654">
        <v>48423002102</v>
      </c>
      <c r="B4237" s="655" t="s">
        <v>1523</v>
      </c>
      <c r="C4237" s="655">
        <v>64042</v>
      </c>
      <c r="D4237" s="655" t="s">
        <v>1306</v>
      </c>
      <c r="E4237" s="655">
        <v>2.6</v>
      </c>
      <c r="F4237" s="655" t="s">
        <v>1303</v>
      </c>
      <c r="H4237" s="10"/>
    </row>
    <row r="4238" spans="1:8" ht="15" x14ac:dyDescent="0.25">
      <c r="A4238" s="651">
        <v>48423002200</v>
      </c>
      <c r="B4238" s="652" t="s">
        <v>1523</v>
      </c>
      <c r="C4238" s="652">
        <v>78913</v>
      </c>
      <c r="D4238" s="652" t="s">
        <v>1306</v>
      </c>
      <c r="E4238" s="652">
        <v>8.9</v>
      </c>
      <c r="F4238" s="652" t="s">
        <v>1303</v>
      </c>
      <c r="H4238" s="10"/>
    </row>
    <row r="4239" spans="1:8" ht="15" x14ac:dyDescent="0.25">
      <c r="A4239" s="654">
        <v>48423980000</v>
      </c>
      <c r="B4239" s="655" t="s">
        <v>1523</v>
      </c>
      <c r="C4239" s="655" t="s">
        <v>1314</v>
      </c>
      <c r="D4239" s="655" t="s">
        <v>1315</v>
      </c>
      <c r="E4239" s="655" t="s">
        <v>1314</v>
      </c>
      <c r="F4239" s="655" t="s">
        <v>1307</v>
      </c>
      <c r="H4239" s="10"/>
    </row>
    <row r="4240" spans="1:8" ht="15" x14ac:dyDescent="0.25">
      <c r="A4240" s="651">
        <v>48425000100</v>
      </c>
      <c r="B4240" s="652" t="s">
        <v>1524</v>
      </c>
      <c r="C4240" s="652">
        <v>58009</v>
      </c>
      <c r="D4240" s="652" t="s">
        <v>1310</v>
      </c>
      <c r="E4240" s="652">
        <v>26.3</v>
      </c>
      <c r="F4240" s="652" t="s">
        <v>1307</v>
      </c>
      <c r="H4240" s="10"/>
    </row>
    <row r="4241" spans="1:8" ht="15" x14ac:dyDescent="0.25">
      <c r="A4241" s="654">
        <v>48425000200</v>
      </c>
      <c r="B4241" s="655" t="s">
        <v>1524</v>
      </c>
      <c r="C4241" s="655">
        <v>39732</v>
      </c>
      <c r="D4241" s="655" t="s">
        <v>1309</v>
      </c>
      <c r="E4241" s="655">
        <v>17.8</v>
      </c>
      <c r="F4241" s="655" t="s">
        <v>1303</v>
      </c>
      <c r="H4241" s="10"/>
    </row>
    <row r="4242" spans="1:8" ht="15" x14ac:dyDescent="0.25">
      <c r="A4242" s="651">
        <v>48427950101</v>
      </c>
      <c r="B4242" s="652" t="s">
        <v>1525</v>
      </c>
      <c r="C4242" s="652">
        <v>42885</v>
      </c>
      <c r="D4242" s="652" t="s">
        <v>1302</v>
      </c>
      <c r="E4242" s="652">
        <v>29.1</v>
      </c>
      <c r="F4242" s="652" t="s">
        <v>1303</v>
      </c>
      <c r="H4242" s="10"/>
    </row>
    <row r="4243" spans="1:8" ht="15" x14ac:dyDescent="0.25">
      <c r="A4243" s="654">
        <v>48427950104</v>
      </c>
      <c r="B4243" s="655" t="s">
        <v>1525</v>
      </c>
      <c r="C4243" s="655">
        <v>49831</v>
      </c>
      <c r="D4243" s="655" t="s">
        <v>1306</v>
      </c>
      <c r="E4243" s="655">
        <v>12.6</v>
      </c>
      <c r="F4243" s="655" t="s">
        <v>1303</v>
      </c>
      <c r="H4243" s="10"/>
    </row>
    <row r="4244" spans="1:8" ht="15" x14ac:dyDescent="0.25">
      <c r="A4244" s="651">
        <v>48427950105</v>
      </c>
      <c r="B4244" s="652" t="s">
        <v>1525</v>
      </c>
      <c r="C4244" s="652">
        <v>38438</v>
      </c>
      <c r="D4244" s="652" t="s">
        <v>1302</v>
      </c>
      <c r="E4244" s="652">
        <v>32.4</v>
      </c>
      <c r="F4244" s="652" t="s">
        <v>1307</v>
      </c>
      <c r="H4244" s="10"/>
    </row>
    <row r="4245" spans="1:8" ht="15" x14ac:dyDescent="0.25">
      <c r="A4245" s="654">
        <v>48427950106</v>
      </c>
      <c r="B4245" s="655" t="s">
        <v>1525</v>
      </c>
      <c r="C4245" s="655">
        <v>28384</v>
      </c>
      <c r="D4245" s="655" t="s">
        <v>1310</v>
      </c>
      <c r="E4245" s="655">
        <v>33</v>
      </c>
      <c r="F4245" s="655" t="s">
        <v>1307</v>
      </c>
      <c r="H4245" s="10"/>
    </row>
    <row r="4246" spans="1:8" ht="15" x14ac:dyDescent="0.25">
      <c r="A4246" s="651">
        <v>48427950107</v>
      </c>
      <c r="B4246" s="652" t="s">
        <v>1525</v>
      </c>
      <c r="C4246" s="652">
        <v>27298</v>
      </c>
      <c r="D4246" s="652" t="s">
        <v>1309</v>
      </c>
      <c r="E4246" s="652">
        <v>39.200000000000003</v>
      </c>
      <c r="F4246" s="652" t="s">
        <v>1307</v>
      </c>
      <c r="H4246" s="10"/>
    </row>
    <row r="4247" spans="1:8" ht="15" x14ac:dyDescent="0.25">
      <c r="A4247" s="654">
        <v>48427950108</v>
      </c>
      <c r="B4247" s="655" t="s">
        <v>1525</v>
      </c>
      <c r="C4247" s="655">
        <v>52554</v>
      </c>
      <c r="D4247" s="655" t="s">
        <v>1306</v>
      </c>
      <c r="E4247" s="655">
        <v>23.2</v>
      </c>
      <c r="F4247" s="655" t="s">
        <v>1303</v>
      </c>
      <c r="H4247" s="10"/>
    </row>
    <row r="4248" spans="1:8" ht="15" x14ac:dyDescent="0.25">
      <c r="A4248" s="651">
        <v>48427950202</v>
      </c>
      <c r="B4248" s="652" t="s">
        <v>1525</v>
      </c>
      <c r="C4248" s="652">
        <v>24390</v>
      </c>
      <c r="D4248" s="652" t="s">
        <v>1309</v>
      </c>
      <c r="E4248" s="652">
        <v>41.4</v>
      </c>
      <c r="F4248" s="652" t="s">
        <v>1307</v>
      </c>
      <c r="H4248" s="10"/>
    </row>
    <row r="4249" spans="1:8" ht="15" x14ac:dyDescent="0.25">
      <c r="A4249" s="654">
        <v>48427950203</v>
      </c>
      <c r="B4249" s="655" t="s">
        <v>1525</v>
      </c>
      <c r="C4249" s="655">
        <v>27750</v>
      </c>
      <c r="D4249" s="655" t="s">
        <v>1310</v>
      </c>
      <c r="E4249" s="655">
        <v>42.5</v>
      </c>
      <c r="F4249" s="655" t="s">
        <v>1307</v>
      </c>
      <c r="H4249" s="10"/>
    </row>
    <row r="4250" spans="1:8" ht="15" x14ac:dyDescent="0.25">
      <c r="A4250" s="651">
        <v>48427950204</v>
      </c>
      <c r="B4250" s="652" t="s">
        <v>1525</v>
      </c>
      <c r="C4250" s="652">
        <v>24241</v>
      </c>
      <c r="D4250" s="652" t="s">
        <v>1309</v>
      </c>
      <c r="E4250" s="652">
        <v>56</v>
      </c>
      <c r="F4250" s="652" t="s">
        <v>1307</v>
      </c>
      <c r="H4250" s="10"/>
    </row>
    <row r="4251" spans="1:8" ht="15" x14ac:dyDescent="0.25">
      <c r="A4251" s="654">
        <v>48427950401</v>
      </c>
      <c r="B4251" s="655" t="s">
        <v>1525</v>
      </c>
      <c r="C4251" s="655">
        <v>24337</v>
      </c>
      <c r="D4251" s="655" t="s">
        <v>1309</v>
      </c>
      <c r="E4251" s="655">
        <v>39.6</v>
      </c>
      <c r="F4251" s="655" t="s">
        <v>1307</v>
      </c>
      <c r="H4251" s="10"/>
    </row>
    <row r="4252" spans="1:8" ht="15" x14ac:dyDescent="0.25">
      <c r="A4252" s="651">
        <v>48427950402</v>
      </c>
      <c r="B4252" s="652" t="s">
        <v>1525</v>
      </c>
      <c r="C4252" s="652">
        <v>27213</v>
      </c>
      <c r="D4252" s="652" t="s">
        <v>1309</v>
      </c>
      <c r="E4252" s="652">
        <v>33.4</v>
      </c>
      <c r="F4252" s="652" t="s">
        <v>1307</v>
      </c>
      <c r="H4252" s="10"/>
    </row>
    <row r="4253" spans="1:8" ht="15" x14ac:dyDescent="0.25">
      <c r="A4253" s="654">
        <v>48427950500</v>
      </c>
      <c r="B4253" s="655" t="s">
        <v>1525</v>
      </c>
      <c r="C4253" s="655">
        <v>26399</v>
      </c>
      <c r="D4253" s="655" t="s">
        <v>1309</v>
      </c>
      <c r="E4253" s="655">
        <v>37.6</v>
      </c>
      <c r="F4253" s="655" t="s">
        <v>1307</v>
      </c>
      <c r="H4253" s="10"/>
    </row>
    <row r="4254" spans="1:8" ht="15" x14ac:dyDescent="0.25">
      <c r="A4254" s="651">
        <v>48427950600</v>
      </c>
      <c r="B4254" s="652" t="s">
        <v>1525</v>
      </c>
      <c r="C4254" s="652">
        <v>31678</v>
      </c>
      <c r="D4254" s="652" t="s">
        <v>1310</v>
      </c>
      <c r="E4254" s="652">
        <v>32</v>
      </c>
      <c r="F4254" s="652" t="s">
        <v>1307</v>
      </c>
      <c r="H4254" s="10"/>
    </row>
    <row r="4255" spans="1:8" ht="15" x14ac:dyDescent="0.25">
      <c r="A4255" s="654">
        <v>48427950701</v>
      </c>
      <c r="B4255" s="655" t="s">
        <v>1525</v>
      </c>
      <c r="C4255" s="655">
        <v>20521</v>
      </c>
      <c r="D4255" s="655" t="s">
        <v>1309</v>
      </c>
      <c r="E4255" s="655">
        <v>33.1</v>
      </c>
      <c r="F4255" s="655" t="s">
        <v>1307</v>
      </c>
      <c r="H4255" s="10"/>
    </row>
    <row r="4256" spans="1:8" ht="15" x14ac:dyDescent="0.25">
      <c r="A4256" s="651">
        <v>48427950702</v>
      </c>
      <c r="B4256" s="652" t="s">
        <v>1525</v>
      </c>
      <c r="C4256" s="652">
        <v>21814</v>
      </c>
      <c r="D4256" s="652" t="s">
        <v>1309</v>
      </c>
      <c r="E4256" s="652">
        <v>41.5</v>
      </c>
      <c r="F4256" s="652" t="s">
        <v>1307</v>
      </c>
      <c r="H4256" s="10"/>
    </row>
    <row r="4257" spans="1:8" ht="15" x14ac:dyDescent="0.25">
      <c r="A4257" s="654">
        <v>48429950200</v>
      </c>
      <c r="B4257" s="655" t="s">
        <v>1526</v>
      </c>
      <c r="C4257" s="655">
        <v>45989</v>
      </c>
      <c r="D4257" s="655" t="s">
        <v>1302</v>
      </c>
      <c r="E4257" s="655">
        <v>24.3</v>
      </c>
      <c r="F4257" s="655" t="s">
        <v>1307</v>
      </c>
      <c r="H4257" s="10"/>
    </row>
    <row r="4258" spans="1:8" ht="15" x14ac:dyDescent="0.25">
      <c r="A4258" s="651">
        <v>48429950300</v>
      </c>
      <c r="B4258" s="652" t="s">
        <v>1526</v>
      </c>
      <c r="C4258" s="652">
        <v>35298</v>
      </c>
      <c r="D4258" s="652" t="s">
        <v>1309</v>
      </c>
      <c r="E4258" s="652">
        <v>33.9</v>
      </c>
      <c r="F4258" s="652" t="s">
        <v>1307</v>
      </c>
      <c r="H4258" s="10"/>
    </row>
    <row r="4259" spans="1:8" ht="15" x14ac:dyDescent="0.25">
      <c r="A4259" s="654">
        <v>48429950500</v>
      </c>
      <c r="B4259" s="655" t="s">
        <v>1526</v>
      </c>
      <c r="C4259" s="655">
        <v>46883</v>
      </c>
      <c r="D4259" s="655" t="s">
        <v>1302</v>
      </c>
      <c r="E4259" s="655">
        <v>14</v>
      </c>
      <c r="F4259" s="655" t="s">
        <v>1303</v>
      </c>
      <c r="H4259" s="10"/>
    </row>
    <row r="4260" spans="1:8" ht="15" x14ac:dyDescent="0.25">
      <c r="A4260" s="651">
        <v>48431950100</v>
      </c>
      <c r="B4260" s="652" t="s">
        <v>1527</v>
      </c>
      <c r="C4260" s="652">
        <v>59286</v>
      </c>
      <c r="D4260" s="652" t="s">
        <v>1302</v>
      </c>
      <c r="E4260" s="652">
        <v>3.5</v>
      </c>
      <c r="F4260" s="652" t="s">
        <v>1303</v>
      </c>
      <c r="H4260" s="10"/>
    </row>
    <row r="4261" spans="1:8" ht="15" x14ac:dyDescent="0.25">
      <c r="A4261" s="654">
        <v>48433950300</v>
      </c>
      <c r="B4261" s="655" t="s">
        <v>1528</v>
      </c>
      <c r="C4261" s="655">
        <v>48000</v>
      </c>
      <c r="D4261" s="655" t="s">
        <v>1302</v>
      </c>
      <c r="E4261" s="655">
        <v>13.2</v>
      </c>
      <c r="F4261" s="655" t="s">
        <v>1303</v>
      </c>
      <c r="H4261" s="10"/>
    </row>
    <row r="4262" spans="1:8" ht="15" x14ac:dyDescent="0.25">
      <c r="A4262" s="651">
        <v>48435950300</v>
      </c>
      <c r="B4262" s="652" t="s">
        <v>1529</v>
      </c>
      <c r="C4262" s="652">
        <v>60543</v>
      </c>
      <c r="D4262" s="652" t="s">
        <v>1302</v>
      </c>
      <c r="E4262" s="652">
        <v>8.3000000000000007</v>
      </c>
      <c r="F4262" s="652" t="s">
        <v>1303</v>
      </c>
      <c r="H4262" s="10"/>
    </row>
    <row r="4263" spans="1:8" ht="15" x14ac:dyDescent="0.25">
      <c r="A4263" s="654">
        <v>48437950200</v>
      </c>
      <c r="B4263" s="655" t="s">
        <v>1530</v>
      </c>
      <c r="C4263" s="655">
        <v>42014</v>
      </c>
      <c r="D4263" s="655" t="s">
        <v>1310</v>
      </c>
      <c r="E4263" s="655">
        <v>15.3</v>
      </c>
      <c r="F4263" s="655" t="s">
        <v>1303</v>
      </c>
      <c r="H4263" s="10"/>
    </row>
    <row r="4264" spans="1:8" ht="15" x14ac:dyDescent="0.25">
      <c r="A4264" s="651">
        <v>48437950300</v>
      </c>
      <c r="B4264" s="652" t="s">
        <v>1530</v>
      </c>
      <c r="C4264" s="652">
        <v>33315</v>
      </c>
      <c r="D4264" s="652" t="s">
        <v>1309</v>
      </c>
      <c r="E4264" s="652">
        <v>28.2</v>
      </c>
      <c r="F4264" s="652" t="s">
        <v>1307</v>
      </c>
      <c r="H4264" s="10"/>
    </row>
    <row r="4265" spans="1:8" ht="15" x14ac:dyDescent="0.25">
      <c r="A4265" s="654">
        <v>48437950400</v>
      </c>
      <c r="B4265" s="655" t="s">
        <v>1530</v>
      </c>
      <c r="C4265" s="655">
        <v>45375</v>
      </c>
      <c r="D4265" s="655" t="s">
        <v>1310</v>
      </c>
      <c r="E4265" s="655">
        <v>9.1</v>
      </c>
      <c r="F4265" s="655" t="s">
        <v>1303</v>
      </c>
      <c r="H4265" s="10"/>
    </row>
    <row r="4266" spans="1:8" ht="15" x14ac:dyDescent="0.25">
      <c r="A4266" s="651">
        <v>48439100101</v>
      </c>
      <c r="B4266" s="652" t="s">
        <v>1531</v>
      </c>
      <c r="C4266" s="652">
        <v>55739</v>
      </c>
      <c r="D4266" s="652" t="s">
        <v>1310</v>
      </c>
      <c r="E4266" s="652">
        <v>13.8</v>
      </c>
      <c r="F4266" s="652" t="s">
        <v>1303</v>
      </c>
      <c r="H4266" s="10"/>
    </row>
    <row r="4267" spans="1:8" ht="15" x14ac:dyDescent="0.25">
      <c r="A4267" s="654">
        <v>48439100102</v>
      </c>
      <c r="B4267" s="655" t="s">
        <v>1531</v>
      </c>
      <c r="C4267" s="655">
        <v>51182</v>
      </c>
      <c r="D4267" s="655" t="s">
        <v>1310</v>
      </c>
      <c r="E4267" s="655">
        <v>19.3</v>
      </c>
      <c r="F4267" s="655" t="s">
        <v>1303</v>
      </c>
      <c r="H4267" s="10"/>
    </row>
    <row r="4268" spans="1:8" ht="15" x14ac:dyDescent="0.25">
      <c r="A4268" s="651">
        <v>48439100201</v>
      </c>
      <c r="B4268" s="652" t="s">
        <v>1531</v>
      </c>
      <c r="C4268" s="652">
        <v>36504</v>
      </c>
      <c r="D4268" s="652" t="s">
        <v>1309</v>
      </c>
      <c r="E4268" s="652">
        <v>24.1</v>
      </c>
      <c r="F4268" s="652" t="s">
        <v>1307</v>
      </c>
      <c r="H4268" s="10"/>
    </row>
    <row r="4269" spans="1:8" ht="15" x14ac:dyDescent="0.25">
      <c r="A4269" s="654">
        <v>48439100202</v>
      </c>
      <c r="B4269" s="655" t="s">
        <v>1531</v>
      </c>
      <c r="C4269" s="655">
        <v>44286</v>
      </c>
      <c r="D4269" s="655" t="s">
        <v>1309</v>
      </c>
      <c r="E4269" s="655">
        <v>27</v>
      </c>
      <c r="F4269" s="655" t="s">
        <v>1307</v>
      </c>
      <c r="H4269" s="10"/>
    </row>
    <row r="4270" spans="1:8" ht="15" x14ac:dyDescent="0.25">
      <c r="A4270" s="651">
        <v>48439100300</v>
      </c>
      <c r="B4270" s="652" t="s">
        <v>1531</v>
      </c>
      <c r="C4270" s="652">
        <v>35928</v>
      </c>
      <c r="D4270" s="652" t="s">
        <v>1309</v>
      </c>
      <c r="E4270" s="652">
        <v>23.1</v>
      </c>
      <c r="F4270" s="652" t="s">
        <v>1307</v>
      </c>
      <c r="H4270" s="10"/>
    </row>
    <row r="4271" spans="1:8" ht="15" x14ac:dyDescent="0.25">
      <c r="A4271" s="654">
        <v>48439100400</v>
      </c>
      <c r="B4271" s="655" t="s">
        <v>1531</v>
      </c>
      <c r="C4271" s="655">
        <v>31853</v>
      </c>
      <c r="D4271" s="655" t="s">
        <v>1309</v>
      </c>
      <c r="E4271" s="655">
        <v>34.799999999999997</v>
      </c>
      <c r="F4271" s="655" t="s">
        <v>1307</v>
      </c>
      <c r="H4271" s="10"/>
    </row>
    <row r="4272" spans="1:8" ht="15" x14ac:dyDescent="0.25">
      <c r="A4272" s="651">
        <v>48439100501</v>
      </c>
      <c r="B4272" s="652" t="s">
        <v>1531</v>
      </c>
      <c r="C4272" s="652">
        <v>34137</v>
      </c>
      <c r="D4272" s="652" t="s">
        <v>1309</v>
      </c>
      <c r="E4272" s="652">
        <v>21.2</v>
      </c>
      <c r="F4272" s="652" t="s">
        <v>1307</v>
      </c>
      <c r="H4272" s="10"/>
    </row>
    <row r="4273" spans="1:8" ht="15" x14ac:dyDescent="0.25">
      <c r="A4273" s="654">
        <v>48439100502</v>
      </c>
      <c r="B4273" s="655" t="s">
        <v>1531</v>
      </c>
      <c r="C4273" s="655">
        <v>42066</v>
      </c>
      <c r="D4273" s="655" t="s">
        <v>1309</v>
      </c>
      <c r="E4273" s="655">
        <v>23.3</v>
      </c>
      <c r="F4273" s="655" t="s">
        <v>1307</v>
      </c>
      <c r="H4273" s="10"/>
    </row>
    <row r="4274" spans="1:8" ht="15" x14ac:dyDescent="0.25">
      <c r="A4274" s="651">
        <v>48439100601</v>
      </c>
      <c r="B4274" s="652" t="s">
        <v>1531</v>
      </c>
      <c r="C4274" s="652">
        <v>68304</v>
      </c>
      <c r="D4274" s="652" t="s">
        <v>1302</v>
      </c>
      <c r="E4274" s="652">
        <v>13.6</v>
      </c>
      <c r="F4274" s="652" t="s">
        <v>1303</v>
      </c>
      <c r="H4274" s="10"/>
    </row>
    <row r="4275" spans="1:8" ht="15" x14ac:dyDescent="0.25">
      <c r="A4275" s="654">
        <v>48439100602</v>
      </c>
      <c r="B4275" s="655" t="s">
        <v>1531</v>
      </c>
      <c r="C4275" s="655">
        <v>57386</v>
      </c>
      <c r="D4275" s="655" t="s">
        <v>1310</v>
      </c>
      <c r="E4275" s="655">
        <v>10.3</v>
      </c>
      <c r="F4275" s="655" t="s">
        <v>1303</v>
      </c>
      <c r="H4275" s="10"/>
    </row>
    <row r="4276" spans="1:8" ht="15" x14ac:dyDescent="0.25">
      <c r="A4276" s="651">
        <v>48439100700</v>
      </c>
      <c r="B4276" s="652" t="s">
        <v>1531</v>
      </c>
      <c r="C4276" s="652">
        <v>45019</v>
      </c>
      <c r="D4276" s="652" t="s">
        <v>1309</v>
      </c>
      <c r="E4276" s="652">
        <v>19.5</v>
      </c>
      <c r="F4276" s="652" t="s">
        <v>1303</v>
      </c>
      <c r="H4276" s="10"/>
    </row>
    <row r="4277" spans="1:8" ht="15" x14ac:dyDescent="0.25">
      <c r="A4277" s="654">
        <v>48439100800</v>
      </c>
      <c r="B4277" s="655" t="s">
        <v>1531</v>
      </c>
      <c r="C4277" s="655">
        <v>43114</v>
      </c>
      <c r="D4277" s="655" t="s">
        <v>1309</v>
      </c>
      <c r="E4277" s="655">
        <v>21.6</v>
      </c>
      <c r="F4277" s="655" t="s">
        <v>1307</v>
      </c>
      <c r="H4277" s="10"/>
    </row>
    <row r="4278" spans="1:8" ht="15" x14ac:dyDescent="0.25">
      <c r="A4278" s="651">
        <v>48439100900</v>
      </c>
      <c r="B4278" s="652" t="s">
        <v>1531</v>
      </c>
      <c r="C4278" s="652">
        <v>30333</v>
      </c>
      <c r="D4278" s="652" t="s">
        <v>1309</v>
      </c>
      <c r="E4278" s="652">
        <v>28.6</v>
      </c>
      <c r="F4278" s="652" t="s">
        <v>1307</v>
      </c>
      <c r="H4278" s="10"/>
    </row>
    <row r="4279" spans="1:8" ht="15" x14ac:dyDescent="0.25">
      <c r="A4279" s="654">
        <v>48439101201</v>
      </c>
      <c r="B4279" s="655" t="s">
        <v>1531</v>
      </c>
      <c r="C4279" s="655">
        <v>57156</v>
      </c>
      <c r="D4279" s="655" t="s">
        <v>1310</v>
      </c>
      <c r="E4279" s="655">
        <v>27.3</v>
      </c>
      <c r="F4279" s="655" t="s">
        <v>1307</v>
      </c>
      <c r="H4279" s="10"/>
    </row>
    <row r="4280" spans="1:8" ht="15" x14ac:dyDescent="0.25">
      <c r="A4280" s="651">
        <v>48439101202</v>
      </c>
      <c r="B4280" s="652" t="s">
        <v>1531</v>
      </c>
      <c r="C4280" s="652">
        <v>44534</v>
      </c>
      <c r="D4280" s="652" t="s">
        <v>1309</v>
      </c>
      <c r="E4280" s="652">
        <v>23.2</v>
      </c>
      <c r="F4280" s="652" t="s">
        <v>1307</v>
      </c>
      <c r="H4280" s="10"/>
    </row>
    <row r="4281" spans="1:8" ht="15" x14ac:dyDescent="0.25">
      <c r="A4281" s="654">
        <v>48439101301</v>
      </c>
      <c r="B4281" s="655" t="s">
        <v>1531</v>
      </c>
      <c r="C4281" s="655">
        <v>38844</v>
      </c>
      <c r="D4281" s="655" t="s">
        <v>1309</v>
      </c>
      <c r="E4281" s="655">
        <v>21.7</v>
      </c>
      <c r="F4281" s="655" t="s">
        <v>1307</v>
      </c>
      <c r="H4281" s="10"/>
    </row>
    <row r="4282" spans="1:8" ht="15" x14ac:dyDescent="0.25">
      <c r="A4282" s="651">
        <v>48439101302</v>
      </c>
      <c r="B4282" s="652" t="s">
        <v>1531</v>
      </c>
      <c r="C4282" s="652">
        <v>41844</v>
      </c>
      <c r="D4282" s="652" t="s">
        <v>1309</v>
      </c>
      <c r="E4282" s="652">
        <v>33.299999999999997</v>
      </c>
      <c r="F4282" s="652" t="s">
        <v>1307</v>
      </c>
      <c r="H4282" s="10"/>
    </row>
    <row r="4283" spans="1:8" ht="15" x14ac:dyDescent="0.25">
      <c r="A4283" s="654">
        <v>48439101401</v>
      </c>
      <c r="B4283" s="655" t="s">
        <v>1531</v>
      </c>
      <c r="C4283" s="655">
        <v>59583</v>
      </c>
      <c r="D4283" s="655" t="s">
        <v>1310</v>
      </c>
      <c r="E4283" s="655">
        <v>12.8</v>
      </c>
      <c r="F4283" s="655" t="s">
        <v>1303</v>
      </c>
      <c r="H4283" s="10"/>
    </row>
    <row r="4284" spans="1:8" ht="15" x14ac:dyDescent="0.25">
      <c r="A4284" s="651">
        <v>48439101402</v>
      </c>
      <c r="B4284" s="652" t="s">
        <v>1531</v>
      </c>
      <c r="C4284" s="652">
        <v>35805</v>
      </c>
      <c r="D4284" s="652" t="s">
        <v>1309</v>
      </c>
      <c r="E4284" s="652">
        <v>30.4</v>
      </c>
      <c r="F4284" s="652" t="s">
        <v>1307</v>
      </c>
      <c r="H4284" s="10"/>
    </row>
    <row r="4285" spans="1:8" ht="15" x14ac:dyDescent="0.25">
      <c r="A4285" s="654">
        <v>48439101403</v>
      </c>
      <c r="B4285" s="655" t="s">
        <v>1531</v>
      </c>
      <c r="C4285" s="655">
        <v>35948</v>
      </c>
      <c r="D4285" s="655" t="s">
        <v>1309</v>
      </c>
      <c r="E4285" s="655">
        <v>32.799999999999997</v>
      </c>
      <c r="F4285" s="655" t="s">
        <v>1307</v>
      </c>
      <c r="H4285" s="10"/>
    </row>
    <row r="4286" spans="1:8" ht="15" x14ac:dyDescent="0.25">
      <c r="A4286" s="651">
        <v>48439101500</v>
      </c>
      <c r="B4286" s="652" t="s">
        <v>1531</v>
      </c>
      <c r="C4286" s="652">
        <v>37675</v>
      </c>
      <c r="D4286" s="652" t="s">
        <v>1309</v>
      </c>
      <c r="E4286" s="652">
        <v>27.2</v>
      </c>
      <c r="F4286" s="652" t="s">
        <v>1307</v>
      </c>
      <c r="H4286" s="10"/>
    </row>
    <row r="4287" spans="1:8" ht="15" x14ac:dyDescent="0.25">
      <c r="A4287" s="654">
        <v>48439101700</v>
      </c>
      <c r="B4287" s="655" t="s">
        <v>1531</v>
      </c>
      <c r="C4287" s="655">
        <v>14323</v>
      </c>
      <c r="D4287" s="655" t="s">
        <v>1309</v>
      </c>
      <c r="E4287" s="655">
        <v>70.599999999999994</v>
      </c>
      <c r="F4287" s="655" t="s">
        <v>1307</v>
      </c>
      <c r="H4287" s="10"/>
    </row>
    <row r="4288" spans="1:8" ht="15" x14ac:dyDescent="0.25">
      <c r="A4288" s="651">
        <v>48439102000</v>
      </c>
      <c r="B4288" s="652" t="s">
        <v>1531</v>
      </c>
      <c r="C4288" s="652">
        <v>86673</v>
      </c>
      <c r="D4288" s="652" t="s">
        <v>1306</v>
      </c>
      <c r="E4288" s="652">
        <v>17.5</v>
      </c>
      <c r="F4288" s="652" t="s">
        <v>1303</v>
      </c>
      <c r="H4288" s="10"/>
    </row>
    <row r="4289" spans="1:8" ht="15" x14ac:dyDescent="0.25">
      <c r="A4289" s="654">
        <v>48439102100</v>
      </c>
      <c r="B4289" s="655" t="s">
        <v>1531</v>
      </c>
      <c r="C4289" s="655">
        <v>60918</v>
      </c>
      <c r="D4289" s="655" t="s">
        <v>1310</v>
      </c>
      <c r="E4289" s="655">
        <v>14.1</v>
      </c>
      <c r="F4289" s="655" t="s">
        <v>1303</v>
      </c>
      <c r="H4289" s="10"/>
    </row>
    <row r="4290" spans="1:8" ht="15" x14ac:dyDescent="0.25">
      <c r="A4290" s="651">
        <v>48439102201</v>
      </c>
      <c r="B4290" s="652" t="s">
        <v>1531</v>
      </c>
      <c r="C4290" s="652">
        <v>73446</v>
      </c>
      <c r="D4290" s="652" t="s">
        <v>1302</v>
      </c>
      <c r="E4290" s="652">
        <v>13.1</v>
      </c>
      <c r="F4290" s="652" t="s">
        <v>1303</v>
      </c>
      <c r="H4290" s="10"/>
    </row>
    <row r="4291" spans="1:8" ht="15" x14ac:dyDescent="0.25">
      <c r="A4291" s="654">
        <v>48439102202</v>
      </c>
      <c r="B4291" s="655" t="s">
        <v>1531</v>
      </c>
      <c r="C4291" s="655">
        <v>100714</v>
      </c>
      <c r="D4291" s="655" t="s">
        <v>1306</v>
      </c>
      <c r="E4291" s="655">
        <v>5.9</v>
      </c>
      <c r="F4291" s="655" t="s">
        <v>1303</v>
      </c>
      <c r="H4291" s="10"/>
    </row>
    <row r="4292" spans="1:8" ht="15" x14ac:dyDescent="0.25">
      <c r="A4292" s="651">
        <v>48439102301</v>
      </c>
      <c r="B4292" s="652" t="s">
        <v>1531</v>
      </c>
      <c r="C4292" s="652">
        <v>37250</v>
      </c>
      <c r="D4292" s="652" t="s">
        <v>1309</v>
      </c>
      <c r="E4292" s="652">
        <v>16.100000000000001</v>
      </c>
      <c r="F4292" s="652" t="s">
        <v>1303</v>
      </c>
      <c r="H4292" s="10"/>
    </row>
    <row r="4293" spans="1:8" ht="15" x14ac:dyDescent="0.25">
      <c r="A4293" s="654">
        <v>48439102302</v>
      </c>
      <c r="B4293" s="655" t="s">
        <v>1531</v>
      </c>
      <c r="C4293" s="655">
        <v>41823</v>
      </c>
      <c r="D4293" s="655" t="s">
        <v>1309</v>
      </c>
      <c r="E4293" s="655">
        <v>16.600000000000001</v>
      </c>
      <c r="F4293" s="655" t="s">
        <v>1303</v>
      </c>
      <c r="H4293" s="10"/>
    </row>
    <row r="4294" spans="1:8" ht="15" x14ac:dyDescent="0.25">
      <c r="A4294" s="651">
        <v>48439102401</v>
      </c>
      <c r="B4294" s="652" t="s">
        <v>1531</v>
      </c>
      <c r="C4294" s="652">
        <v>50515</v>
      </c>
      <c r="D4294" s="652" t="s">
        <v>1310</v>
      </c>
      <c r="E4294" s="652">
        <v>18.8</v>
      </c>
      <c r="F4294" s="652" t="s">
        <v>1303</v>
      </c>
      <c r="H4294" s="10"/>
    </row>
    <row r="4295" spans="1:8" ht="15" x14ac:dyDescent="0.25">
      <c r="A4295" s="654">
        <v>48439102402</v>
      </c>
      <c r="B4295" s="655" t="s">
        <v>1531</v>
      </c>
      <c r="C4295" s="655">
        <v>101042</v>
      </c>
      <c r="D4295" s="655" t="s">
        <v>1306</v>
      </c>
      <c r="E4295" s="655">
        <v>4.8</v>
      </c>
      <c r="F4295" s="655" t="s">
        <v>1303</v>
      </c>
      <c r="H4295" s="10"/>
    </row>
    <row r="4296" spans="1:8" ht="15" x14ac:dyDescent="0.25">
      <c r="A4296" s="651">
        <v>48439102500</v>
      </c>
      <c r="B4296" s="652" t="s">
        <v>1531</v>
      </c>
      <c r="C4296" s="652">
        <v>20762</v>
      </c>
      <c r="D4296" s="652" t="s">
        <v>1309</v>
      </c>
      <c r="E4296" s="652">
        <v>36.9</v>
      </c>
      <c r="F4296" s="652" t="s">
        <v>1307</v>
      </c>
      <c r="H4296" s="10"/>
    </row>
    <row r="4297" spans="1:8" ht="15" x14ac:dyDescent="0.25">
      <c r="A4297" s="654">
        <v>48439102601</v>
      </c>
      <c r="B4297" s="655" t="s">
        <v>1531</v>
      </c>
      <c r="C4297" s="655">
        <v>39748</v>
      </c>
      <c r="D4297" s="655" t="s">
        <v>1309</v>
      </c>
      <c r="E4297" s="655">
        <v>20.2</v>
      </c>
      <c r="F4297" s="655" t="s">
        <v>1307</v>
      </c>
      <c r="H4297" s="10"/>
    </row>
    <row r="4298" spans="1:8" ht="15" x14ac:dyDescent="0.25">
      <c r="A4298" s="651">
        <v>48439102602</v>
      </c>
      <c r="B4298" s="652" t="s">
        <v>1531</v>
      </c>
      <c r="C4298" s="652">
        <v>71083</v>
      </c>
      <c r="D4298" s="652" t="s">
        <v>1302</v>
      </c>
      <c r="E4298" s="652">
        <v>7.3</v>
      </c>
      <c r="F4298" s="652" t="s">
        <v>1303</v>
      </c>
      <c r="H4298" s="10"/>
    </row>
    <row r="4299" spans="1:8" ht="15" x14ac:dyDescent="0.25">
      <c r="A4299" s="654">
        <v>48439102700</v>
      </c>
      <c r="B4299" s="655" t="s">
        <v>1531</v>
      </c>
      <c r="C4299" s="655">
        <v>75347</v>
      </c>
      <c r="D4299" s="655" t="s">
        <v>1302</v>
      </c>
      <c r="E4299" s="655">
        <v>10.8</v>
      </c>
      <c r="F4299" s="655" t="s">
        <v>1303</v>
      </c>
      <c r="H4299" s="10"/>
    </row>
    <row r="4300" spans="1:8" ht="15" x14ac:dyDescent="0.25">
      <c r="A4300" s="651">
        <v>48439102800</v>
      </c>
      <c r="B4300" s="652" t="s">
        <v>1531</v>
      </c>
      <c r="C4300" s="652">
        <v>92969</v>
      </c>
      <c r="D4300" s="652" t="s">
        <v>1306</v>
      </c>
      <c r="E4300" s="652">
        <v>1</v>
      </c>
      <c r="F4300" s="652" t="s">
        <v>1303</v>
      </c>
      <c r="H4300" s="10"/>
    </row>
    <row r="4301" spans="1:8" ht="15" x14ac:dyDescent="0.25">
      <c r="A4301" s="654">
        <v>48439103500</v>
      </c>
      <c r="B4301" s="655" t="s">
        <v>1531</v>
      </c>
      <c r="C4301" s="655">
        <v>31780</v>
      </c>
      <c r="D4301" s="655" t="s">
        <v>1309</v>
      </c>
      <c r="E4301" s="655">
        <v>31.1</v>
      </c>
      <c r="F4301" s="655" t="s">
        <v>1307</v>
      </c>
      <c r="H4301" s="10"/>
    </row>
    <row r="4302" spans="1:8" ht="15" x14ac:dyDescent="0.25">
      <c r="A4302" s="651">
        <v>48439103601</v>
      </c>
      <c r="B4302" s="652" t="s">
        <v>1531</v>
      </c>
      <c r="C4302" s="652">
        <v>16914</v>
      </c>
      <c r="D4302" s="652" t="s">
        <v>1309</v>
      </c>
      <c r="E4302" s="652">
        <v>62</v>
      </c>
      <c r="F4302" s="652" t="s">
        <v>1307</v>
      </c>
      <c r="H4302" s="10"/>
    </row>
    <row r="4303" spans="1:8" ht="15" x14ac:dyDescent="0.25">
      <c r="A4303" s="654">
        <v>48439103602</v>
      </c>
      <c r="B4303" s="655" t="s">
        <v>1531</v>
      </c>
      <c r="C4303" s="655">
        <v>27885</v>
      </c>
      <c r="D4303" s="655" t="s">
        <v>1309</v>
      </c>
      <c r="E4303" s="655">
        <v>37.200000000000003</v>
      </c>
      <c r="F4303" s="655" t="s">
        <v>1307</v>
      </c>
      <c r="H4303" s="10"/>
    </row>
    <row r="4304" spans="1:8" ht="15" x14ac:dyDescent="0.25">
      <c r="A4304" s="651">
        <v>48439103701</v>
      </c>
      <c r="B4304" s="652" t="s">
        <v>1531</v>
      </c>
      <c r="C4304" s="652">
        <v>27017</v>
      </c>
      <c r="D4304" s="652" t="s">
        <v>1309</v>
      </c>
      <c r="E4304" s="652">
        <v>36.6</v>
      </c>
      <c r="F4304" s="652" t="s">
        <v>1307</v>
      </c>
      <c r="H4304" s="10"/>
    </row>
    <row r="4305" spans="1:8" ht="15" x14ac:dyDescent="0.25">
      <c r="A4305" s="654">
        <v>48439103702</v>
      </c>
      <c r="B4305" s="655" t="s">
        <v>1531</v>
      </c>
      <c r="C4305" s="655">
        <v>30882</v>
      </c>
      <c r="D4305" s="655" t="s">
        <v>1309</v>
      </c>
      <c r="E4305" s="655">
        <v>35.5</v>
      </c>
      <c r="F4305" s="655" t="s">
        <v>1307</v>
      </c>
      <c r="H4305" s="10"/>
    </row>
    <row r="4306" spans="1:8" ht="15" x14ac:dyDescent="0.25">
      <c r="A4306" s="651">
        <v>48439103800</v>
      </c>
      <c r="B4306" s="652" t="s">
        <v>1531</v>
      </c>
      <c r="C4306" s="652">
        <v>21364</v>
      </c>
      <c r="D4306" s="652" t="s">
        <v>1309</v>
      </c>
      <c r="E4306" s="652">
        <v>46</v>
      </c>
      <c r="F4306" s="652" t="s">
        <v>1307</v>
      </c>
      <c r="H4306" s="10"/>
    </row>
    <row r="4307" spans="1:8" ht="15" x14ac:dyDescent="0.25">
      <c r="A4307" s="654">
        <v>48439104100</v>
      </c>
      <c r="B4307" s="655" t="s">
        <v>1531</v>
      </c>
      <c r="C4307" s="655">
        <v>78071</v>
      </c>
      <c r="D4307" s="655" t="s">
        <v>1302</v>
      </c>
      <c r="E4307" s="655">
        <v>11.7</v>
      </c>
      <c r="F4307" s="655" t="s">
        <v>1303</v>
      </c>
      <c r="H4307" s="10"/>
    </row>
    <row r="4308" spans="1:8" ht="15" x14ac:dyDescent="0.25">
      <c r="A4308" s="651">
        <v>48439104201</v>
      </c>
      <c r="B4308" s="652" t="s">
        <v>1531</v>
      </c>
      <c r="C4308" s="652">
        <v>110370</v>
      </c>
      <c r="D4308" s="652" t="s">
        <v>1306</v>
      </c>
      <c r="E4308" s="652">
        <v>13.8</v>
      </c>
      <c r="F4308" s="652" t="s">
        <v>1303</v>
      </c>
      <c r="H4308" s="10"/>
    </row>
    <row r="4309" spans="1:8" ht="15" x14ac:dyDescent="0.25">
      <c r="A4309" s="654">
        <v>48439104202</v>
      </c>
      <c r="B4309" s="655" t="s">
        <v>1531</v>
      </c>
      <c r="C4309" s="655">
        <v>62708</v>
      </c>
      <c r="D4309" s="655" t="s">
        <v>1310</v>
      </c>
      <c r="E4309" s="655">
        <v>21</v>
      </c>
      <c r="F4309" s="655" t="s">
        <v>1307</v>
      </c>
      <c r="H4309" s="10"/>
    </row>
    <row r="4310" spans="1:8" ht="15" x14ac:dyDescent="0.25">
      <c r="A4310" s="651">
        <v>48439104300</v>
      </c>
      <c r="B4310" s="652" t="s">
        <v>1531</v>
      </c>
      <c r="C4310" s="652">
        <v>39775</v>
      </c>
      <c r="D4310" s="652" t="s">
        <v>1309</v>
      </c>
      <c r="E4310" s="652">
        <v>39.700000000000003</v>
      </c>
      <c r="F4310" s="652" t="s">
        <v>1307</v>
      </c>
      <c r="H4310" s="10"/>
    </row>
    <row r="4311" spans="1:8" ht="15" x14ac:dyDescent="0.25">
      <c r="A4311" s="654">
        <v>48439104400</v>
      </c>
      <c r="B4311" s="655" t="s">
        <v>1531</v>
      </c>
      <c r="C4311" s="655">
        <v>54537</v>
      </c>
      <c r="D4311" s="655" t="s">
        <v>1310</v>
      </c>
      <c r="E4311" s="655">
        <v>28.4</v>
      </c>
      <c r="F4311" s="655" t="s">
        <v>1307</v>
      </c>
      <c r="H4311" s="10"/>
    </row>
    <row r="4312" spans="1:8" ht="15" x14ac:dyDescent="0.25">
      <c r="A4312" s="651">
        <v>48439104502</v>
      </c>
      <c r="B4312" s="652" t="s">
        <v>1531</v>
      </c>
      <c r="C4312" s="652">
        <v>35606</v>
      </c>
      <c r="D4312" s="652" t="s">
        <v>1309</v>
      </c>
      <c r="E4312" s="652">
        <v>29.1</v>
      </c>
      <c r="F4312" s="652" t="s">
        <v>1307</v>
      </c>
      <c r="H4312" s="10"/>
    </row>
    <row r="4313" spans="1:8" ht="15" x14ac:dyDescent="0.25">
      <c r="A4313" s="654">
        <v>48439104503</v>
      </c>
      <c r="B4313" s="655" t="s">
        <v>1531</v>
      </c>
      <c r="C4313" s="655">
        <v>42386</v>
      </c>
      <c r="D4313" s="655" t="s">
        <v>1309</v>
      </c>
      <c r="E4313" s="655">
        <v>25.8</v>
      </c>
      <c r="F4313" s="655" t="s">
        <v>1307</v>
      </c>
      <c r="H4313" s="10"/>
    </row>
    <row r="4314" spans="1:8" ht="15" x14ac:dyDescent="0.25">
      <c r="A4314" s="651">
        <v>48439104504</v>
      </c>
      <c r="B4314" s="652" t="s">
        <v>1531</v>
      </c>
      <c r="C4314" s="652">
        <v>29056</v>
      </c>
      <c r="D4314" s="652" t="s">
        <v>1309</v>
      </c>
      <c r="E4314" s="652">
        <v>25.1</v>
      </c>
      <c r="F4314" s="652" t="s">
        <v>1307</v>
      </c>
      <c r="H4314" s="10"/>
    </row>
    <row r="4315" spans="1:8" ht="15" x14ac:dyDescent="0.25">
      <c r="A4315" s="654">
        <v>48439104505</v>
      </c>
      <c r="B4315" s="655" t="s">
        <v>1531</v>
      </c>
      <c r="C4315" s="655">
        <v>27917</v>
      </c>
      <c r="D4315" s="655" t="s">
        <v>1309</v>
      </c>
      <c r="E4315" s="655">
        <v>29.7</v>
      </c>
      <c r="F4315" s="655" t="s">
        <v>1307</v>
      </c>
      <c r="H4315" s="10"/>
    </row>
    <row r="4316" spans="1:8" ht="15" x14ac:dyDescent="0.25">
      <c r="A4316" s="651">
        <v>48439104601</v>
      </c>
      <c r="B4316" s="652" t="s">
        <v>1531</v>
      </c>
      <c r="C4316" s="652">
        <v>37462</v>
      </c>
      <c r="D4316" s="652" t="s">
        <v>1309</v>
      </c>
      <c r="E4316" s="652">
        <v>16.899999999999999</v>
      </c>
      <c r="F4316" s="652" t="s">
        <v>1303</v>
      </c>
      <c r="H4316" s="10"/>
    </row>
    <row r="4317" spans="1:8" ht="15" x14ac:dyDescent="0.25">
      <c r="A4317" s="654">
        <v>48439104602</v>
      </c>
      <c r="B4317" s="655" t="s">
        <v>1531</v>
      </c>
      <c r="C4317" s="655">
        <v>40461</v>
      </c>
      <c r="D4317" s="655" t="s">
        <v>1309</v>
      </c>
      <c r="E4317" s="655">
        <v>42.9</v>
      </c>
      <c r="F4317" s="655" t="s">
        <v>1307</v>
      </c>
      <c r="H4317" s="10"/>
    </row>
    <row r="4318" spans="1:8" ht="15" x14ac:dyDescent="0.25">
      <c r="A4318" s="651">
        <v>48439104603</v>
      </c>
      <c r="B4318" s="652" t="s">
        <v>1531</v>
      </c>
      <c r="C4318" s="652">
        <v>30110</v>
      </c>
      <c r="D4318" s="652" t="s">
        <v>1309</v>
      </c>
      <c r="E4318" s="652">
        <v>31</v>
      </c>
      <c r="F4318" s="652" t="s">
        <v>1307</v>
      </c>
      <c r="H4318" s="10"/>
    </row>
    <row r="4319" spans="1:8" ht="15" x14ac:dyDescent="0.25">
      <c r="A4319" s="654">
        <v>48439104604</v>
      </c>
      <c r="B4319" s="655" t="s">
        <v>1531</v>
      </c>
      <c r="C4319" s="655">
        <v>36977</v>
      </c>
      <c r="D4319" s="655" t="s">
        <v>1309</v>
      </c>
      <c r="E4319" s="655">
        <v>29.4</v>
      </c>
      <c r="F4319" s="655" t="s">
        <v>1307</v>
      </c>
      <c r="H4319" s="10"/>
    </row>
    <row r="4320" spans="1:8" ht="15" x14ac:dyDescent="0.25">
      <c r="A4320" s="651">
        <v>48439104605</v>
      </c>
      <c r="B4320" s="652" t="s">
        <v>1531</v>
      </c>
      <c r="C4320" s="652">
        <v>34341</v>
      </c>
      <c r="D4320" s="652" t="s">
        <v>1309</v>
      </c>
      <c r="E4320" s="652">
        <v>29.6</v>
      </c>
      <c r="F4320" s="652" t="s">
        <v>1307</v>
      </c>
      <c r="H4320" s="10"/>
    </row>
    <row r="4321" spans="1:8" ht="15" x14ac:dyDescent="0.25">
      <c r="A4321" s="654">
        <v>48439104701</v>
      </c>
      <c r="B4321" s="655" t="s">
        <v>1531</v>
      </c>
      <c r="C4321" s="655">
        <v>39318</v>
      </c>
      <c r="D4321" s="655" t="s">
        <v>1309</v>
      </c>
      <c r="E4321" s="655">
        <v>25.1</v>
      </c>
      <c r="F4321" s="655" t="s">
        <v>1307</v>
      </c>
      <c r="H4321" s="10"/>
    </row>
    <row r="4322" spans="1:8" ht="15" x14ac:dyDescent="0.25">
      <c r="A4322" s="651">
        <v>48439104702</v>
      </c>
      <c r="B4322" s="652" t="s">
        <v>1531</v>
      </c>
      <c r="C4322" s="652">
        <v>30574</v>
      </c>
      <c r="D4322" s="652" t="s">
        <v>1309</v>
      </c>
      <c r="E4322" s="652">
        <v>25.6</v>
      </c>
      <c r="F4322" s="652" t="s">
        <v>1307</v>
      </c>
      <c r="H4322" s="10"/>
    </row>
    <row r="4323" spans="1:8" ht="15" x14ac:dyDescent="0.25">
      <c r="A4323" s="654">
        <v>48439104802</v>
      </c>
      <c r="B4323" s="655" t="s">
        <v>1531</v>
      </c>
      <c r="C4323" s="655">
        <v>41686</v>
      </c>
      <c r="D4323" s="655" t="s">
        <v>1309</v>
      </c>
      <c r="E4323" s="655">
        <v>20.6</v>
      </c>
      <c r="F4323" s="655" t="s">
        <v>1307</v>
      </c>
      <c r="H4323" s="10"/>
    </row>
    <row r="4324" spans="1:8" ht="15" x14ac:dyDescent="0.25">
      <c r="A4324" s="651">
        <v>48439104803</v>
      </c>
      <c r="B4324" s="652" t="s">
        <v>1531</v>
      </c>
      <c r="C4324" s="652">
        <v>36325</v>
      </c>
      <c r="D4324" s="652" t="s">
        <v>1309</v>
      </c>
      <c r="E4324" s="652">
        <v>32.299999999999997</v>
      </c>
      <c r="F4324" s="652" t="s">
        <v>1307</v>
      </c>
      <c r="H4324" s="10"/>
    </row>
    <row r="4325" spans="1:8" ht="15" x14ac:dyDescent="0.25">
      <c r="A4325" s="654">
        <v>48439104804</v>
      </c>
      <c r="B4325" s="655" t="s">
        <v>1531</v>
      </c>
      <c r="C4325" s="655">
        <v>40000</v>
      </c>
      <c r="D4325" s="655" t="s">
        <v>1309</v>
      </c>
      <c r="E4325" s="655">
        <v>29.2</v>
      </c>
      <c r="F4325" s="655" t="s">
        <v>1307</v>
      </c>
      <c r="H4325" s="10"/>
    </row>
    <row r="4326" spans="1:8" ht="15" x14ac:dyDescent="0.25">
      <c r="A4326" s="651">
        <v>48439104900</v>
      </c>
      <c r="B4326" s="652" t="s">
        <v>1531</v>
      </c>
      <c r="C4326" s="652">
        <v>44167</v>
      </c>
      <c r="D4326" s="652" t="s">
        <v>1309</v>
      </c>
      <c r="E4326" s="652">
        <v>17.3</v>
      </c>
      <c r="F4326" s="652" t="s">
        <v>1303</v>
      </c>
      <c r="H4326" s="10"/>
    </row>
    <row r="4327" spans="1:8" ht="15" x14ac:dyDescent="0.25">
      <c r="A4327" s="654">
        <v>48439105001</v>
      </c>
      <c r="B4327" s="655" t="s">
        <v>1531</v>
      </c>
      <c r="C4327" s="655">
        <v>44432</v>
      </c>
      <c r="D4327" s="655" t="s">
        <v>1309</v>
      </c>
      <c r="E4327" s="655">
        <v>31.9</v>
      </c>
      <c r="F4327" s="655" t="s">
        <v>1307</v>
      </c>
      <c r="H4327" s="10"/>
    </row>
    <row r="4328" spans="1:8" ht="15" x14ac:dyDescent="0.25">
      <c r="A4328" s="651">
        <v>48439105006</v>
      </c>
      <c r="B4328" s="652" t="s">
        <v>1531</v>
      </c>
      <c r="C4328" s="652" t="s">
        <v>1314</v>
      </c>
      <c r="D4328" s="652" t="s">
        <v>1315</v>
      </c>
      <c r="E4328" s="652">
        <v>17.8</v>
      </c>
      <c r="F4328" s="652" t="s">
        <v>1303</v>
      </c>
      <c r="H4328" s="10"/>
    </row>
    <row r="4329" spans="1:8" ht="15" x14ac:dyDescent="0.25">
      <c r="A4329" s="654">
        <v>48439105007</v>
      </c>
      <c r="B4329" s="655" t="s">
        <v>1531</v>
      </c>
      <c r="C4329" s="655">
        <v>57274</v>
      </c>
      <c r="D4329" s="655" t="s">
        <v>1310</v>
      </c>
      <c r="E4329" s="655">
        <v>10</v>
      </c>
      <c r="F4329" s="655" t="s">
        <v>1303</v>
      </c>
      <c r="H4329" s="10"/>
    </row>
    <row r="4330" spans="1:8" ht="15" x14ac:dyDescent="0.25">
      <c r="A4330" s="651">
        <v>48439105008</v>
      </c>
      <c r="B4330" s="652" t="s">
        <v>1531</v>
      </c>
      <c r="C4330" s="652">
        <v>64179</v>
      </c>
      <c r="D4330" s="652" t="s">
        <v>1302</v>
      </c>
      <c r="E4330" s="652">
        <v>10.7</v>
      </c>
      <c r="F4330" s="652" t="s">
        <v>1303</v>
      </c>
      <c r="H4330" s="10"/>
    </row>
    <row r="4331" spans="1:8" ht="15" x14ac:dyDescent="0.25">
      <c r="A4331" s="654">
        <v>48439105201</v>
      </c>
      <c r="B4331" s="655" t="s">
        <v>1531</v>
      </c>
      <c r="C4331" s="655">
        <v>32199</v>
      </c>
      <c r="D4331" s="655" t="s">
        <v>1309</v>
      </c>
      <c r="E4331" s="655">
        <v>37.799999999999997</v>
      </c>
      <c r="F4331" s="655" t="s">
        <v>1307</v>
      </c>
      <c r="H4331" s="10"/>
    </row>
    <row r="4332" spans="1:8" ht="15" x14ac:dyDescent="0.25">
      <c r="A4332" s="651">
        <v>48439105203</v>
      </c>
      <c r="B4332" s="652" t="s">
        <v>1531</v>
      </c>
      <c r="C4332" s="652">
        <v>48190</v>
      </c>
      <c r="D4332" s="652" t="s">
        <v>1310</v>
      </c>
      <c r="E4332" s="652">
        <v>12.2</v>
      </c>
      <c r="F4332" s="652" t="s">
        <v>1303</v>
      </c>
      <c r="H4332" s="10"/>
    </row>
    <row r="4333" spans="1:8" ht="15" x14ac:dyDescent="0.25">
      <c r="A4333" s="654">
        <v>48439105204</v>
      </c>
      <c r="B4333" s="655" t="s">
        <v>1531</v>
      </c>
      <c r="C4333" s="655">
        <v>30753</v>
      </c>
      <c r="D4333" s="655" t="s">
        <v>1309</v>
      </c>
      <c r="E4333" s="655">
        <v>32.299999999999997</v>
      </c>
      <c r="F4333" s="655" t="s">
        <v>1307</v>
      </c>
      <c r="H4333" s="10"/>
    </row>
    <row r="4334" spans="1:8" ht="15" x14ac:dyDescent="0.25">
      <c r="A4334" s="651">
        <v>48439105205</v>
      </c>
      <c r="B4334" s="652" t="s">
        <v>1531</v>
      </c>
      <c r="C4334" s="652">
        <v>30214</v>
      </c>
      <c r="D4334" s="652" t="s">
        <v>1309</v>
      </c>
      <c r="E4334" s="652">
        <v>27.8</v>
      </c>
      <c r="F4334" s="652" t="s">
        <v>1307</v>
      </c>
      <c r="H4334" s="10"/>
    </row>
    <row r="4335" spans="1:8" ht="15" x14ac:dyDescent="0.25">
      <c r="A4335" s="654">
        <v>48439105403</v>
      </c>
      <c r="B4335" s="655" t="s">
        <v>1531</v>
      </c>
      <c r="C4335" s="655">
        <v>83185</v>
      </c>
      <c r="D4335" s="655" t="s">
        <v>1302</v>
      </c>
      <c r="E4335" s="655">
        <v>5.2</v>
      </c>
      <c r="F4335" s="655" t="s">
        <v>1303</v>
      </c>
      <c r="H4335" s="10"/>
    </row>
    <row r="4336" spans="1:8" ht="15" x14ac:dyDescent="0.25">
      <c r="A4336" s="651">
        <v>48439105404</v>
      </c>
      <c r="B4336" s="652" t="s">
        <v>1531</v>
      </c>
      <c r="C4336" s="652">
        <v>131250</v>
      </c>
      <c r="D4336" s="652" t="s">
        <v>1306</v>
      </c>
      <c r="E4336" s="652">
        <v>6.6</v>
      </c>
      <c r="F4336" s="652" t="s">
        <v>1303</v>
      </c>
      <c r="H4336" s="10"/>
    </row>
    <row r="4337" spans="1:8" ht="15" x14ac:dyDescent="0.25">
      <c r="A4337" s="654">
        <v>48439105405</v>
      </c>
      <c r="B4337" s="655" t="s">
        <v>1531</v>
      </c>
      <c r="C4337" s="655">
        <v>55288</v>
      </c>
      <c r="D4337" s="655" t="s">
        <v>1310</v>
      </c>
      <c r="E4337" s="655">
        <v>6.5</v>
      </c>
      <c r="F4337" s="655" t="s">
        <v>1303</v>
      </c>
      <c r="H4337" s="10"/>
    </row>
    <row r="4338" spans="1:8" ht="15" x14ac:dyDescent="0.25">
      <c r="A4338" s="651">
        <v>48439105406</v>
      </c>
      <c r="B4338" s="652" t="s">
        <v>1531</v>
      </c>
      <c r="C4338" s="652">
        <v>61948</v>
      </c>
      <c r="D4338" s="652" t="s">
        <v>1310</v>
      </c>
      <c r="E4338" s="652">
        <v>10</v>
      </c>
      <c r="F4338" s="652" t="s">
        <v>1303</v>
      </c>
      <c r="H4338" s="10"/>
    </row>
    <row r="4339" spans="1:8" ht="15" x14ac:dyDescent="0.25">
      <c r="A4339" s="654">
        <v>48439105502</v>
      </c>
      <c r="B4339" s="655" t="s">
        <v>1531</v>
      </c>
      <c r="C4339" s="655">
        <v>49781</v>
      </c>
      <c r="D4339" s="655" t="s">
        <v>1310</v>
      </c>
      <c r="E4339" s="655">
        <v>24.5</v>
      </c>
      <c r="F4339" s="655" t="s">
        <v>1307</v>
      </c>
      <c r="H4339" s="10"/>
    </row>
    <row r="4340" spans="1:8" ht="15" x14ac:dyDescent="0.25">
      <c r="A4340" s="651">
        <v>48439105503</v>
      </c>
      <c r="B4340" s="652" t="s">
        <v>1531</v>
      </c>
      <c r="C4340" s="652">
        <v>53750</v>
      </c>
      <c r="D4340" s="652" t="s">
        <v>1310</v>
      </c>
      <c r="E4340" s="652">
        <v>11.1</v>
      </c>
      <c r="F4340" s="652" t="s">
        <v>1303</v>
      </c>
      <c r="H4340" s="10"/>
    </row>
    <row r="4341" spans="1:8" ht="15" x14ac:dyDescent="0.25">
      <c r="A4341" s="654">
        <v>48439105505</v>
      </c>
      <c r="B4341" s="655" t="s">
        <v>1531</v>
      </c>
      <c r="C4341" s="655">
        <v>54260</v>
      </c>
      <c r="D4341" s="655" t="s">
        <v>1310</v>
      </c>
      <c r="E4341" s="655">
        <v>25.6</v>
      </c>
      <c r="F4341" s="655" t="s">
        <v>1307</v>
      </c>
      <c r="H4341" s="10"/>
    </row>
    <row r="4342" spans="1:8" ht="15" x14ac:dyDescent="0.25">
      <c r="A4342" s="651">
        <v>48439105507</v>
      </c>
      <c r="B4342" s="652" t="s">
        <v>1531</v>
      </c>
      <c r="C4342" s="652">
        <v>102971</v>
      </c>
      <c r="D4342" s="652" t="s">
        <v>1306</v>
      </c>
      <c r="E4342" s="652">
        <v>3.6</v>
      </c>
      <c r="F4342" s="652" t="s">
        <v>1303</v>
      </c>
      <c r="H4342" s="10"/>
    </row>
    <row r="4343" spans="1:8" ht="15" x14ac:dyDescent="0.25">
      <c r="A4343" s="654">
        <v>48439105508</v>
      </c>
      <c r="B4343" s="655" t="s">
        <v>1531</v>
      </c>
      <c r="C4343" s="655">
        <v>52334</v>
      </c>
      <c r="D4343" s="655" t="s">
        <v>1310</v>
      </c>
      <c r="E4343" s="655">
        <v>9</v>
      </c>
      <c r="F4343" s="655" t="s">
        <v>1303</v>
      </c>
      <c r="H4343" s="10"/>
    </row>
    <row r="4344" spans="1:8" ht="15" x14ac:dyDescent="0.25">
      <c r="A4344" s="651">
        <v>48439105510</v>
      </c>
      <c r="B4344" s="652" t="s">
        <v>1531</v>
      </c>
      <c r="C4344" s="652">
        <v>61194</v>
      </c>
      <c r="D4344" s="652" t="s">
        <v>1310</v>
      </c>
      <c r="E4344" s="652">
        <v>17.399999999999999</v>
      </c>
      <c r="F4344" s="652" t="s">
        <v>1303</v>
      </c>
      <c r="H4344" s="10"/>
    </row>
    <row r="4345" spans="1:8" ht="15" x14ac:dyDescent="0.25">
      <c r="A4345" s="654">
        <v>48439105511</v>
      </c>
      <c r="B4345" s="655" t="s">
        <v>1531</v>
      </c>
      <c r="C4345" s="655">
        <v>45276</v>
      </c>
      <c r="D4345" s="655" t="s">
        <v>1309</v>
      </c>
      <c r="E4345" s="655">
        <v>31</v>
      </c>
      <c r="F4345" s="655" t="s">
        <v>1307</v>
      </c>
      <c r="H4345" s="10"/>
    </row>
    <row r="4346" spans="1:8" ht="15" x14ac:dyDescent="0.25">
      <c r="A4346" s="651">
        <v>48439105512</v>
      </c>
      <c r="B4346" s="652" t="s">
        <v>1531</v>
      </c>
      <c r="C4346" s="652">
        <v>76250</v>
      </c>
      <c r="D4346" s="652" t="s">
        <v>1302</v>
      </c>
      <c r="E4346" s="652">
        <v>10.7</v>
      </c>
      <c r="F4346" s="652" t="s">
        <v>1303</v>
      </c>
      <c r="H4346" s="10"/>
    </row>
    <row r="4347" spans="1:8" ht="15" x14ac:dyDescent="0.25">
      <c r="A4347" s="654">
        <v>48439105513</v>
      </c>
      <c r="B4347" s="655" t="s">
        <v>1531</v>
      </c>
      <c r="C4347" s="655">
        <v>28241</v>
      </c>
      <c r="D4347" s="655" t="s">
        <v>1309</v>
      </c>
      <c r="E4347" s="655">
        <v>32.700000000000003</v>
      </c>
      <c r="F4347" s="655" t="s">
        <v>1307</v>
      </c>
      <c r="H4347" s="10"/>
    </row>
    <row r="4348" spans="1:8" ht="15" x14ac:dyDescent="0.25">
      <c r="A4348" s="651">
        <v>48439105514</v>
      </c>
      <c r="B4348" s="652" t="s">
        <v>1531</v>
      </c>
      <c r="C4348" s="652">
        <v>41142</v>
      </c>
      <c r="D4348" s="652" t="s">
        <v>1309</v>
      </c>
      <c r="E4348" s="652">
        <v>11.9</v>
      </c>
      <c r="F4348" s="652" t="s">
        <v>1303</v>
      </c>
      <c r="H4348" s="10"/>
    </row>
    <row r="4349" spans="1:8" ht="15" x14ac:dyDescent="0.25">
      <c r="A4349" s="654">
        <v>48439105600</v>
      </c>
      <c r="B4349" s="655" t="s">
        <v>1531</v>
      </c>
      <c r="C4349" s="655">
        <v>59188</v>
      </c>
      <c r="D4349" s="655" t="s">
        <v>1310</v>
      </c>
      <c r="E4349" s="655">
        <v>16.3</v>
      </c>
      <c r="F4349" s="655" t="s">
        <v>1303</v>
      </c>
      <c r="H4349" s="10"/>
    </row>
    <row r="4350" spans="1:8" ht="15" x14ac:dyDescent="0.25">
      <c r="A4350" s="651">
        <v>48439105701</v>
      </c>
      <c r="B4350" s="652" t="s">
        <v>1531</v>
      </c>
      <c r="C4350" s="652">
        <v>68565</v>
      </c>
      <c r="D4350" s="652" t="s">
        <v>1302</v>
      </c>
      <c r="E4350" s="652">
        <v>15.7</v>
      </c>
      <c r="F4350" s="652" t="s">
        <v>1303</v>
      </c>
      <c r="H4350" s="10"/>
    </row>
    <row r="4351" spans="1:8" ht="15" x14ac:dyDescent="0.25">
      <c r="A4351" s="654">
        <v>48439105703</v>
      </c>
      <c r="B4351" s="655" t="s">
        <v>1531</v>
      </c>
      <c r="C4351" s="655">
        <v>62500</v>
      </c>
      <c r="D4351" s="655" t="s">
        <v>1310</v>
      </c>
      <c r="E4351" s="655">
        <v>12.3</v>
      </c>
      <c r="F4351" s="655" t="s">
        <v>1303</v>
      </c>
      <c r="H4351" s="10"/>
    </row>
    <row r="4352" spans="1:8" ht="15" x14ac:dyDescent="0.25">
      <c r="A4352" s="651">
        <v>48439105704</v>
      </c>
      <c r="B4352" s="652" t="s">
        <v>1531</v>
      </c>
      <c r="C4352" s="652">
        <v>43968</v>
      </c>
      <c r="D4352" s="652" t="s">
        <v>1309</v>
      </c>
      <c r="E4352" s="652">
        <v>16.8</v>
      </c>
      <c r="F4352" s="652" t="s">
        <v>1303</v>
      </c>
      <c r="H4352" s="10"/>
    </row>
    <row r="4353" spans="1:8" ht="15" x14ac:dyDescent="0.25">
      <c r="A4353" s="654">
        <v>48439105800</v>
      </c>
      <c r="B4353" s="655" t="s">
        <v>1531</v>
      </c>
      <c r="C4353" s="655">
        <v>41354</v>
      </c>
      <c r="D4353" s="655" t="s">
        <v>1309</v>
      </c>
      <c r="E4353" s="655">
        <v>18.2</v>
      </c>
      <c r="F4353" s="655" t="s">
        <v>1303</v>
      </c>
      <c r="H4353" s="10"/>
    </row>
    <row r="4354" spans="1:8" ht="15" x14ac:dyDescent="0.25">
      <c r="A4354" s="651">
        <v>48439105901</v>
      </c>
      <c r="B4354" s="652" t="s">
        <v>1531</v>
      </c>
      <c r="C4354" s="652">
        <v>43003</v>
      </c>
      <c r="D4354" s="652" t="s">
        <v>1309</v>
      </c>
      <c r="E4354" s="652">
        <v>24.3</v>
      </c>
      <c r="F4354" s="652" t="s">
        <v>1307</v>
      </c>
      <c r="H4354" s="10"/>
    </row>
    <row r="4355" spans="1:8" ht="15" x14ac:dyDescent="0.25">
      <c r="A4355" s="654">
        <v>48439105902</v>
      </c>
      <c r="B4355" s="655" t="s">
        <v>1531</v>
      </c>
      <c r="C4355" s="655">
        <v>26611</v>
      </c>
      <c r="D4355" s="655" t="s">
        <v>1309</v>
      </c>
      <c r="E4355" s="655">
        <v>43.5</v>
      </c>
      <c r="F4355" s="655" t="s">
        <v>1307</v>
      </c>
      <c r="H4355" s="10"/>
    </row>
    <row r="4356" spans="1:8" ht="15" x14ac:dyDescent="0.25">
      <c r="A4356" s="651">
        <v>48439106001</v>
      </c>
      <c r="B4356" s="652" t="s">
        <v>1531</v>
      </c>
      <c r="C4356" s="652">
        <v>46698</v>
      </c>
      <c r="D4356" s="652" t="s">
        <v>1310</v>
      </c>
      <c r="E4356" s="652">
        <v>14.5</v>
      </c>
      <c r="F4356" s="652" t="s">
        <v>1303</v>
      </c>
      <c r="H4356" s="10"/>
    </row>
    <row r="4357" spans="1:8" ht="15" x14ac:dyDescent="0.25">
      <c r="A4357" s="654">
        <v>48439106002</v>
      </c>
      <c r="B4357" s="655" t="s">
        <v>1531</v>
      </c>
      <c r="C4357" s="655">
        <v>37453</v>
      </c>
      <c r="D4357" s="655" t="s">
        <v>1309</v>
      </c>
      <c r="E4357" s="655">
        <v>26.6</v>
      </c>
      <c r="F4357" s="655" t="s">
        <v>1307</v>
      </c>
      <c r="H4357" s="10"/>
    </row>
    <row r="4358" spans="1:8" ht="15" x14ac:dyDescent="0.25">
      <c r="A4358" s="651">
        <v>48439106004</v>
      </c>
      <c r="B4358" s="652" t="s">
        <v>1531</v>
      </c>
      <c r="C4358" s="652">
        <v>54508</v>
      </c>
      <c r="D4358" s="652" t="s">
        <v>1310</v>
      </c>
      <c r="E4358" s="652">
        <v>16.8</v>
      </c>
      <c r="F4358" s="652" t="s">
        <v>1303</v>
      </c>
      <c r="H4358" s="10"/>
    </row>
    <row r="4359" spans="1:8" ht="15" x14ac:dyDescent="0.25">
      <c r="A4359" s="654">
        <v>48439106101</v>
      </c>
      <c r="B4359" s="655" t="s">
        <v>1531</v>
      </c>
      <c r="C4359" s="655">
        <v>37063</v>
      </c>
      <c r="D4359" s="655" t="s">
        <v>1309</v>
      </c>
      <c r="E4359" s="655">
        <v>26.9</v>
      </c>
      <c r="F4359" s="655" t="s">
        <v>1307</v>
      </c>
      <c r="H4359" s="10"/>
    </row>
    <row r="4360" spans="1:8" ht="15" x14ac:dyDescent="0.25">
      <c r="A4360" s="651">
        <v>48439106102</v>
      </c>
      <c r="B4360" s="652" t="s">
        <v>1531</v>
      </c>
      <c r="C4360" s="652">
        <v>31049</v>
      </c>
      <c r="D4360" s="652" t="s">
        <v>1309</v>
      </c>
      <c r="E4360" s="652">
        <v>29.9</v>
      </c>
      <c r="F4360" s="652" t="s">
        <v>1307</v>
      </c>
      <c r="H4360" s="10"/>
    </row>
    <row r="4361" spans="1:8" ht="15" x14ac:dyDescent="0.25">
      <c r="A4361" s="654">
        <v>48439106201</v>
      </c>
      <c r="B4361" s="655" t="s">
        <v>1531</v>
      </c>
      <c r="C4361" s="655">
        <v>43673</v>
      </c>
      <c r="D4361" s="655" t="s">
        <v>1309</v>
      </c>
      <c r="E4361" s="655">
        <v>15.5</v>
      </c>
      <c r="F4361" s="655" t="s">
        <v>1303</v>
      </c>
      <c r="H4361" s="10"/>
    </row>
    <row r="4362" spans="1:8" ht="15" x14ac:dyDescent="0.25">
      <c r="A4362" s="651">
        <v>48439106202</v>
      </c>
      <c r="B4362" s="652" t="s">
        <v>1531</v>
      </c>
      <c r="C4362" s="652">
        <v>27417</v>
      </c>
      <c r="D4362" s="652" t="s">
        <v>1309</v>
      </c>
      <c r="E4362" s="652">
        <v>36.799999999999997</v>
      </c>
      <c r="F4362" s="652" t="s">
        <v>1307</v>
      </c>
      <c r="H4362" s="10"/>
    </row>
    <row r="4363" spans="1:8" ht="15" x14ac:dyDescent="0.25">
      <c r="A4363" s="654">
        <v>48439106300</v>
      </c>
      <c r="B4363" s="655" t="s">
        <v>1531</v>
      </c>
      <c r="C4363" s="655">
        <v>32044</v>
      </c>
      <c r="D4363" s="655" t="s">
        <v>1309</v>
      </c>
      <c r="E4363" s="655">
        <v>29.9</v>
      </c>
      <c r="F4363" s="655" t="s">
        <v>1307</v>
      </c>
      <c r="H4363" s="10"/>
    </row>
    <row r="4364" spans="1:8" ht="15" x14ac:dyDescent="0.25">
      <c r="A4364" s="651">
        <v>48439106400</v>
      </c>
      <c r="B4364" s="652" t="s">
        <v>1531</v>
      </c>
      <c r="C4364" s="652">
        <v>48924</v>
      </c>
      <c r="D4364" s="652" t="s">
        <v>1310</v>
      </c>
      <c r="E4364" s="652">
        <v>6.7</v>
      </c>
      <c r="F4364" s="652" t="s">
        <v>1303</v>
      </c>
      <c r="H4364" s="10"/>
    </row>
    <row r="4365" spans="1:8" ht="15" x14ac:dyDescent="0.25">
      <c r="A4365" s="654">
        <v>48439106502</v>
      </c>
      <c r="B4365" s="655" t="s">
        <v>1531</v>
      </c>
      <c r="C4365" s="655">
        <v>53235</v>
      </c>
      <c r="D4365" s="655" t="s">
        <v>1310</v>
      </c>
      <c r="E4365" s="655">
        <v>8.6999999999999993</v>
      </c>
      <c r="F4365" s="655" t="s">
        <v>1303</v>
      </c>
      <c r="H4365" s="10"/>
    </row>
    <row r="4366" spans="1:8" ht="15" x14ac:dyDescent="0.25">
      <c r="A4366" s="651">
        <v>48439106503</v>
      </c>
      <c r="B4366" s="652" t="s">
        <v>1531</v>
      </c>
      <c r="C4366" s="652">
        <v>49009</v>
      </c>
      <c r="D4366" s="652" t="s">
        <v>1310</v>
      </c>
      <c r="E4366" s="652">
        <v>15.9</v>
      </c>
      <c r="F4366" s="652" t="s">
        <v>1303</v>
      </c>
      <c r="H4366" s="10"/>
    </row>
    <row r="4367" spans="1:8" ht="15" x14ac:dyDescent="0.25">
      <c r="A4367" s="654">
        <v>48439106507</v>
      </c>
      <c r="B4367" s="655" t="s">
        <v>1531</v>
      </c>
      <c r="C4367" s="655">
        <v>45524</v>
      </c>
      <c r="D4367" s="655" t="s">
        <v>1309</v>
      </c>
      <c r="E4367" s="655">
        <v>11</v>
      </c>
      <c r="F4367" s="655" t="s">
        <v>1303</v>
      </c>
      <c r="H4367" s="10"/>
    </row>
    <row r="4368" spans="1:8" ht="15" x14ac:dyDescent="0.25">
      <c r="A4368" s="651">
        <v>48439106509</v>
      </c>
      <c r="B4368" s="652" t="s">
        <v>1531</v>
      </c>
      <c r="C4368" s="652">
        <v>65243</v>
      </c>
      <c r="D4368" s="652" t="s">
        <v>1302</v>
      </c>
      <c r="E4368" s="652">
        <v>5.8</v>
      </c>
      <c r="F4368" s="652" t="s">
        <v>1303</v>
      </c>
      <c r="H4368" s="10"/>
    </row>
    <row r="4369" spans="1:8" ht="15" x14ac:dyDescent="0.25">
      <c r="A4369" s="654">
        <v>48439106510</v>
      </c>
      <c r="B4369" s="655" t="s">
        <v>1531</v>
      </c>
      <c r="C4369" s="655">
        <v>88490</v>
      </c>
      <c r="D4369" s="655" t="s">
        <v>1306</v>
      </c>
      <c r="E4369" s="655">
        <v>3.3</v>
      </c>
      <c r="F4369" s="655" t="s">
        <v>1303</v>
      </c>
      <c r="H4369" s="10"/>
    </row>
    <row r="4370" spans="1:8" ht="15" x14ac:dyDescent="0.25">
      <c r="A4370" s="651">
        <v>48439106511</v>
      </c>
      <c r="B4370" s="652" t="s">
        <v>1531</v>
      </c>
      <c r="C4370" s="652">
        <v>43844</v>
      </c>
      <c r="D4370" s="652" t="s">
        <v>1309</v>
      </c>
      <c r="E4370" s="652">
        <v>22.2</v>
      </c>
      <c r="F4370" s="652" t="s">
        <v>1307</v>
      </c>
      <c r="H4370" s="10"/>
    </row>
    <row r="4371" spans="1:8" ht="15" x14ac:dyDescent="0.25">
      <c r="A4371" s="654">
        <v>48439106512</v>
      </c>
      <c r="B4371" s="655" t="s">
        <v>1531</v>
      </c>
      <c r="C4371" s="655">
        <v>42138</v>
      </c>
      <c r="D4371" s="655" t="s">
        <v>1309</v>
      </c>
      <c r="E4371" s="655">
        <v>23.4</v>
      </c>
      <c r="F4371" s="655" t="s">
        <v>1307</v>
      </c>
      <c r="H4371" s="10"/>
    </row>
    <row r="4372" spans="1:8" ht="15" x14ac:dyDescent="0.25">
      <c r="A4372" s="651">
        <v>48439106513</v>
      </c>
      <c r="B4372" s="652" t="s">
        <v>1531</v>
      </c>
      <c r="C4372" s="652">
        <v>52039</v>
      </c>
      <c r="D4372" s="652" t="s">
        <v>1310</v>
      </c>
      <c r="E4372" s="652">
        <v>18.3</v>
      </c>
      <c r="F4372" s="652" t="s">
        <v>1303</v>
      </c>
      <c r="H4372" s="10"/>
    </row>
    <row r="4373" spans="1:8" ht="15" x14ac:dyDescent="0.25">
      <c r="A4373" s="654">
        <v>48439106514</v>
      </c>
      <c r="B4373" s="655" t="s">
        <v>1531</v>
      </c>
      <c r="C4373" s="655">
        <v>56063</v>
      </c>
      <c r="D4373" s="655" t="s">
        <v>1310</v>
      </c>
      <c r="E4373" s="655">
        <v>17</v>
      </c>
      <c r="F4373" s="655" t="s">
        <v>1303</v>
      </c>
      <c r="H4373" s="10"/>
    </row>
    <row r="4374" spans="1:8" ht="15" x14ac:dyDescent="0.25">
      <c r="A4374" s="651">
        <v>48439106515</v>
      </c>
      <c r="B4374" s="652" t="s">
        <v>1531</v>
      </c>
      <c r="C4374" s="652">
        <v>42694</v>
      </c>
      <c r="D4374" s="652" t="s">
        <v>1309</v>
      </c>
      <c r="E4374" s="652">
        <v>20.3</v>
      </c>
      <c r="F4374" s="652" t="s">
        <v>1307</v>
      </c>
      <c r="H4374" s="10"/>
    </row>
    <row r="4375" spans="1:8" ht="15" x14ac:dyDescent="0.25">
      <c r="A4375" s="654">
        <v>48439106516</v>
      </c>
      <c r="B4375" s="655" t="s">
        <v>1531</v>
      </c>
      <c r="C4375" s="655">
        <v>29198</v>
      </c>
      <c r="D4375" s="655" t="s">
        <v>1309</v>
      </c>
      <c r="E4375" s="655">
        <v>27.8</v>
      </c>
      <c r="F4375" s="655" t="s">
        <v>1307</v>
      </c>
      <c r="H4375" s="10"/>
    </row>
    <row r="4376" spans="1:8" ht="15" x14ac:dyDescent="0.25">
      <c r="A4376" s="651">
        <v>48439106517</v>
      </c>
      <c r="B4376" s="652" t="s">
        <v>1531</v>
      </c>
      <c r="C4376" s="652">
        <v>60549</v>
      </c>
      <c r="D4376" s="652" t="s">
        <v>1310</v>
      </c>
      <c r="E4376" s="652">
        <v>13.7</v>
      </c>
      <c r="F4376" s="652" t="s">
        <v>1303</v>
      </c>
      <c r="H4376" s="10"/>
    </row>
    <row r="4377" spans="1:8" ht="15" x14ac:dyDescent="0.25">
      <c r="A4377" s="654">
        <v>48439106518</v>
      </c>
      <c r="B4377" s="655" t="s">
        <v>1531</v>
      </c>
      <c r="C4377" s="655">
        <v>57424</v>
      </c>
      <c r="D4377" s="655" t="s">
        <v>1310</v>
      </c>
      <c r="E4377" s="655">
        <v>9.9</v>
      </c>
      <c r="F4377" s="655" t="s">
        <v>1303</v>
      </c>
      <c r="H4377" s="10"/>
    </row>
    <row r="4378" spans="1:8" ht="15" x14ac:dyDescent="0.25">
      <c r="A4378" s="651">
        <v>48439106600</v>
      </c>
      <c r="B4378" s="652" t="s">
        <v>1531</v>
      </c>
      <c r="C4378" s="652">
        <v>29643</v>
      </c>
      <c r="D4378" s="652" t="s">
        <v>1309</v>
      </c>
      <c r="E4378" s="652">
        <v>27.9</v>
      </c>
      <c r="F4378" s="652" t="s">
        <v>1307</v>
      </c>
      <c r="H4378" s="10"/>
    </row>
    <row r="4379" spans="1:8" ht="15" x14ac:dyDescent="0.25">
      <c r="A4379" s="654">
        <v>48439106700</v>
      </c>
      <c r="B4379" s="655" t="s">
        <v>1531</v>
      </c>
      <c r="C4379" s="655">
        <v>63558</v>
      </c>
      <c r="D4379" s="655" t="s">
        <v>1302</v>
      </c>
      <c r="E4379" s="655">
        <v>11</v>
      </c>
      <c r="F4379" s="655" t="s">
        <v>1303</v>
      </c>
      <c r="H4379" s="10"/>
    </row>
    <row r="4380" spans="1:8" ht="15" x14ac:dyDescent="0.25">
      <c r="A4380" s="651">
        <v>48439110101</v>
      </c>
      <c r="B4380" s="652" t="s">
        <v>1531</v>
      </c>
      <c r="C4380" s="652">
        <v>45711</v>
      </c>
      <c r="D4380" s="652" t="s">
        <v>1310</v>
      </c>
      <c r="E4380" s="652">
        <v>14.8</v>
      </c>
      <c r="F4380" s="652" t="s">
        <v>1303</v>
      </c>
      <c r="H4380" s="10"/>
    </row>
    <row r="4381" spans="1:8" ht="15" x14ac:dyDescent="0.25">
      <c r="A4381" s="654">
        <v>48439110102</v>
      </c>
      <c r="B4381" s="655" t="s">
        <v>1531</v>
      </c>
      <c r="C4381" s="655">
        <v>51403</v>
      </c>
      <c r="D4381" s="655" t="s">
        <v>1310</v>
      </c>
      <c r="E4381" s="655">
        <v>19.7</v>
      </c>
      <c r="F4381" s="655" t="s">
        <v>1303</v>
      </c>
      <c r="H4381" s="10"/>
    </row>
    <row r="4382" spans="1:8" ht="15" x14ac:dyDescent="0.25">
      <c r="A4382" s="651">
        <v>48439110202</v>
      </c>
      <c r="B4382" s="652" t="s">
        <v>1531</v>
      </c>
      <c r="C4382" s="652">
        <v>55679</v>
      </c>
      <c r="D4382" s="652" t="s">
        <v>1310</v>
      </c>
      <c r="E4382" s="652">
        <v>11.5</v>
      </c>
      <c r="F4382" s="652" t="s">
        <v>1303</v>
      </c>
      <c r="H4382" s="10"/>
    </row>
    <row r="4383" spans="1:8" ht="15" x14ac:dyDescent="0.25">
      <c r="A4383" s="654">
        <v>48439110203</v>
      </c>
      <c r="B4383" s="655" t="s">
        <v>1531</v>
      </c>
      <c r="C4383" s="655">
        <v>62838</v>
      </c>
      <c r="D4383" s="655" t="s">
        <v>1310</v>
      </c>
      <c r="E4383" s="655">
        <v>15.3</v>
      </c>
      <c r="F4383" s="655" t="s">
        <v>1303</v>
      </c>
      <c r="H4383" s="10"/>
    </row>
    <row r="4384" spans="1:8" ht="15" x14ac:dyDescent="0.25">
      <c r="A4384" s="651">
        <v>48439110204</v>
      </c>
      <c r="B4384" s="652" t="s">
        <v>1531</v>
      </c>
      <c r="C4384" s="652">
        <v>55760</v>
      </c>
      <c r="D4384" s="652" t="s">
        <v>1310</v>
      </c>
      <c r="E4384" s="652">
        <v>9.1</v>
      </c>
      <c r="F4384" s="652" t="s">
        <v>1303</v>
      </c>
      <c r="H4384" s="10"/>
    </row>
    <row r="4385" spans="1:8" ht="15" x14ac:dyDescent="0.25">
      <c r="A4385" s="654">
        <v>48439110301</v>
      </c>
      <c r="B4385" s="655" t="s">
        <v>1531</v>
      </c>
      <c r="C4385" s="655">
        <v>45368</v>
      </c>
      <c r="D4385" s="655" t="s">
        <v>1309</v>
      </c>
      <c r="E4385" s="655">
        <v>19.2</v>
      </c>
      <c r="F4385" s="655" t="s">
        <v>1303</v>
      </c>
      <c r="H4385" s="10"/>
    </row>
    <row r="4386" spans="1:8" ht="15" x14ac:dyDescent="0.25">
      <c r="A4386" s="651">
        <v>48439110302</v>
      </c>
      <c r="B4386" s="652" t="s">
        <v>1531</v>
      </c>
      <c r="C4386" s="652">
        <v>36336</v>
      </c>
      <c r="D4386" s="652" t="s">
        <v>1309</v>
      </c>
      <c r="E4386" s="652">
        <v>27.5</v>
      </c>
      <c r="F4386" s="652" t="s">
        <v>1307</v>
      </c>
      <c r="H4386" s="10"/>
    </row>
    <row r="4387" spans="1:8" ht="15" x14ac:dyDescent="0.25">
      <c r="A4387" s="654">
        <v>48439110401</v>
      </c>
      <c r="B4387" s="655" t="s">
        <v>1531</v>
      </c>
      <c r="C4387" s="655">
        <v>59217</v>
      </c>
      <c r="D4387" s="655" t="s">
        <v>1310</v>
      </c>
      <c r="E4387" s="655">
        <v>10.6</v>
      </c>
      <c r="F4387" s="655" t="s">
        <v>1303</v>
      </c>
      <c r="H4387" s="10"/>
    </row>
    <row r="4388" spans="1:8" ht="15" x14ac:dyDescent="0.25">
      <c r="A4388" s="651">
        <v>48439110402</v>
      </c>
      <c r="B4388" s="652" t="s">
        <v>1531</v>
      </c>
      <c r="C4388" s="652">
        <v>53670</v>
      </c>
      <c r="D4388" s="652" t="s">
        <v>1310</v>
      </c>
      <c r="E4388" s="652">
        <v>18.7</v>
      </c>
      <c r="F4388" s="652" t="s">
        <v>1303</v>
      </c>
      <c r="H4388" s="10"/>
    </row>
    <row r="4389" spans="1:8" ht="15" x14ac:dyDescent="0.25">
      <c r="A4389" s="654">
        <v>48439110500</v>
      </c>
      <c r="B4389" s="655" t="s">
        <v>1531</v>
      </c>
      <c r="C4389" s="655">
        <v>49275</v>
      </c>
      <c r="D4389" s="655" t="s">
        <v>1310</v>
      </c>
      <c r="E4389" s="655">
        <v>11.6</v>
      </c>
      <c r="F4389" s="655" t="s">
        <v>1303</v>
      </c>
      <c r="H4389" s="10"/>
    </row>
    <row r="4390" spans="1:8" ht="15" x14ac:dyDescent="0.25">
      <c r="A4390" s="651">
        <v>48439110600</v>
      </c>
      <c r="B4390" s="652" t="s">
        <v>1531</v>
      </c>
      <c r="C4390" s="652">
        <v>56875</v>
      </c>
      <c r="D4390" s="652" t="s">
        <v>1310</v>
      </c>
      <c r="E4390" s="652">
        <v>7.4</v>
      </c>
      <c r="F4390" s="652" t="s">
        <v>1303</v>
      </c>
      <c r="H4390" s="10"/>
    </row>
    <row r="4391" spans="1:8" ht="15" x14ac:dyDescent="0.25">
      <c r="A4391" s="654">
        <v>48439110701</v>
      </c>
      <c r="B4391" s="655" t="s">
        <v>1531</v>
      </c>
      <c r="C4391" s="655">
        <v>48133</v>
      </c>
      <c r="D4391" s="655" t="s">
        <v>1310</v>
      </c>
      <c r="E4391" s="655">
        <v>15.3</v>
      </c>
      <c r="F4391" s="655" t="s">
        <v>1303</v>
      </c>
      <c r="H4391" s="10"/>
    </row>
    <row r="4392" spans="1:8" ht="15" x14ac:dyDescent="0.25">
      <c r="A4392" s="651">
        <v>48439110703</v>
      </c>
      <c r="B4392" s="652" t="s">
        <v>1531</v>
      </c>
      <c r="C4392" s="652">
        <v>54792</v>
      </c>
      <c r="D4392" s="652" t="s">
        <v>1310</v>
      </c>
      <c r="E4392" s="652">
        <v>11.6</v>
      </c>
      <c r="F4392" s="652" t="s">
        <v>1303</v>
      </c>
      <c r="H4392" s="10"/>
    </row>
    <row r="4393" spans="1:8" ht="15" x14ac:dyDescent="0.25">
      <c r="A4393" s="654">
        <v>48439110704</v>
      </c>
      <c r="B4393" s="655" t="s">
        <v>1531</v>
      </c>
      <c r="C4393" s="655">
        <v>39732</v>
      </c>
      <c r="D4393" s="655" t="s">
        <v>1309</v>
      </c>
      <c r="E4393" s="655">
        <v>14</v>
      </c>
      <c r="F4393" s="655" t="s">
        <v>1303</v>
      </c>
      <c r="H4393" s="10"/>
    </row>
    <row r="4394" spans="1:8" ht="15" x14ac:dyDescent="0.25">
      <c r="A4394" s="651">
        <v>48439110805</v>
      </c>
      <c r="B4394" s="652" t="s">
        <v>1531</v>
      </c>
      <c r="C4394" s="652">
        <v>69637</v>
      </c>
      <c r="D4394" s="652" t="s">
        <v>1302</v>
      </c>
      <c r="E4394" s="652">
        <v>9.6</v>
      </c>
      <c r="F4394" s="652" t="s">
        <v>1303</v>
      </c>
      <c r="H4394" s="10"/>
    </row>
    <row r="4395" spans="1:8" ht="15" x14ac:dyDescent="0.25">
      <c r="A4395" s="654">
        <v>48439110806</v>
      </c>
      <c r="B4395" s="655" t="s">
        <v>1531</v>
      </c>
      <c r="C4395" s="655">
        <v>83984</v>
      </c>
      <c r="D4395" s="655" t="s">
        <v>1302</v>
      </c>
      <c r="E4395" s="655">
        <v>6.9</v>
      </c>
      <c r="F4395" s="655" t="s">
        <v>1303</v>
      </c>
      <c r="H4395" s="10"/>
    </row>
    <row r="4396" spans="1:8" ht="15" x14ac:dyDescent="0.25">
      <c r="A4396" s="651">
        <v>48439110807</v>
      </c>
      <c r="B4396" s="652" t="s">
        <v>1531</v>
      </c>
      <c r="C4396" s="652">
        <v>72064</v>
      </c>
      <c r="D4396" s="652" t="s">
        <v>1302</v>
      </c>
      <c r="E4396" s="652">
        <v>16.7</v>
      </c>
      <c r="F4396" s="652" t="s">
        <v>1303</v>
      </c>
      <c r="H4396" s="10"/>
    </row>
    <row r="4397" spans="1:8" ht="15" x14ac:dyDescent="0.25">
      <c r="A4397" s="654">
        <v>48439110808</v>
      </c>
      <c r="B4397" s="655" t="s">
        <v>1531</v>
      </c>
      <c r="C4397" s="655">
        <v>171190</v>
      </c>
      <c r="D4397" s="655" t="s">
        <v>1306</v>
      </c>
      <c r="E4397" s="655">
        <v>3.4</v>
      </c>
      <c r="F4397" s="655" t="s">
        <v>1303</v>
      </c>
      <c r="H4397" s="10"/>
    </row>
    <row r="4398" spans="1:8" ht="15" x14ac:dyDescent="0.25">
      <c r="A4398" s="651">
        <v>48439110809</v>
      </c>
      <c r="B4398" s="652" t="s">
        <v>1531</v>
      </c>
      <c r="C4398" s="652">
        <v>92303</v>
      </c>
      <c r="D4398" s="652" t="s">
        <v>1306</v>
      </c>
      <c r="E4398" s="652">
        <v>4.2</v>
      </c>
      <c r="F4398" s="652" t="s">
        <v>1303</v>
      </c>
      <c r="H4398" s="10"/>
    </row>
    <row r="4399" spans="1:8" ht="15" x14ac:dyDescent="0.25">
      <c r="A4399" s="654">
        <v>48439110901</v>
      </c>
      <c r="B4399" s="655" t="s">
        <v>1531</v>
      </c>
      <c r="C4399" s="655">
        <v>77750</v>
      </c>
      <c r="D4399" s="655" t="s">
        <v>1302</v>
      </c>
      <c r="E4399" s="655">
        <v>4.0999999999999996</v>
      </c>
      <c r="F4399" s="655" t="s">
        <v>1303</v>
      </c>
      <c r="H4399" s="10"/>
    </row>
    <row r="4400" spans="1:8" ht="15" x14ac:dyDescent="0.25">
      <c r="A4400" s="651">
        <v>48439110903</v>
      </c>
      <c r="B4400" s="652" t="s">
        <v>1531</v>
      </c>
      <c r="C4400" s="652">
        <v>80144</v>
      </c>
      <c r="D4400" s="652" t="s">
        <v>1302</v>
      </c>
      <c r="E4400" s="652">
        <v>4.0999999999999996</v>
      </c>
      <c r="F4400" s="652" t="s">
        <v>1303</v>
      </c>
      <c r="H4400" s="10"/>
    </row>
    <row r="4401" spans="1:8" ht="15" x14ac:dyDescent="0.25">
      <c r="A4401" s="654">
        <v>48439110905</v>
      </c>
      <c r="B4401" s="655" t="s">
        <v>1531</v>
      </c>
      <c r="C4401" s="655">
        <v>87153</v>
      </c>
      <c r="D4401" s="655" t="s">
        <v>1306</v>
      </c>
      <c r="E4401" s="655">
        <v>3</v>
      </c>
      <c r="F4401" s="655" t="s">
        <v>1303</v>
      </c>
      <c r="H4401" s="10"/>
    </row>
    <row r="4402" spans="1:8" ht="15" x14ac:dyDescent="0.25">
      <c r="A4402" s="651">
        <v>48439110906</v>
      </c>
      <c r="B4402" s="652" t="s">
        <v>1531</v>
      </c>
      <c r="C4402" s="652">
        <v>66322</v>
      </c>
      <c r="D4402" s="652" t="s">
        <v>1302</v>
      </c>
      <c r="E4402" s="652">
        <v>6.2</v>
      </c>
      <c r="F4402" s="652" t="s">
        <v>1303</v>
      </c>
      <c r="H4402" s="10"/>
    </row>
    <row r="4403" spans="1:8" ht="15" x14ac:dyDescent="0.25">
      <c r="A4403" s="654">
        <v>48439110907</v>
      </c>
      <c r="B4403" s="655" t="s">
        <v>1531</v>
      </c>
      <c r="C4403" s="655">
        <v>78447</v>
      </c>
      <c r="D4403" s="655" t="s">
        <v>1302</v>
      </c>
      <c r="E4403" s="655">
        <v>3.2</v>
      </c>
      <c r="F4403" s="655" t="s">
        <v>1303</v>
      </c>
      <c r="H4403" s="10"/>
    </row>
    <row r="4404" spans="1:8" ht="15" x14ac:dyDescent="0.25">
      <c r="A4404" s="651">
        <v>48439111003</v>
      </c>
      <c r="B4404" s="652" t="s">
        <v>1531</v>
      </c>
      <c r="C4404" s="652">
        <v>72500</v>
      </c>
      <c r="D4404" s="652" t="s">
        <v>1302</v>
      </c>
      <c r="E4404" s="652">
        <v>13.8</v>
      </c>
      <c r="F4404" s="652" t="s">
        <v>1303</v>
      </c>
      <c r="H4404" s="10"/>
    </row>
    <row r="4405" spans="1:8" ht="15" x14ac:dyDescent="0.25">
      <c r="A4405" s="654">
        <v>48439111005</v>
      </c>
      <c r="B4405" s="655" t="s">
        <v>1531</v>
      </c>
      <c r="C4405" s="655">
        <v>50702</v>
      </c>
      <c r="D4405" s="655" t="s">
        <v>1310</v>
      </c>
      <c r="E4405" s="655">
        <v>22.4</v>
      </c>
      <c r="F4405" s="655" t="s">
        <v>1307</v>
      </c>
      <c r="H4405" s="10"/>
    </row>
    <row r="4406" spans="1:8" ht="15" x14ac:dyDescent="0.25">
      <c r="A4406" s="651">
        <v>48439111008</v>
      </c>
      <c r="B4406" s="652" t="s">
        <v>1531</v>
      </c>
      <c r="C4406" s="652">
        <v>75051</v>
      </c>
      <c r="D4406" s="652" t="s">
        <v>1302</v>
      </c>
      <c r="E4406" s="652">
        <v>5.4</v>
      </c>
      <c r="F4406" s="652" t="s">
        <v>1303</v>
      </c>
      <c r="H4406" s="10"/>
    </row>
    <row r="4407" spans="1:8" ht="15" x14ac:dyDescent="0.25">
      <c r="A4407" s="654">
        <v>48439111010</v>
      </c>
      <c r="B4407" s="655" t="s">
        <v>1531</v>
      </c>
      <c r="C4407" s="655">
        <v>79800</v>
      </c>
      <c r="D4407" s="655" t="s">
        <v>1302</v>
      </c>
      <c r="E4407" s="655">
        <v>1.2</v>
      </c>
      <c r="F4407" s="655" t="s">
        <v>1303</v>
      </c>
      <c r="H4407" s="10"/>
    </row>
    <row r="4408" spans="1:8" ht="15" x14ac:dyDescent="0.25">
      <c r="A4408" s="651">
        <v>48439111011</v>
      </c>
      <c r="B4408" s="652" t="s">
        <v>1531</v>
      </c>
      <c r="C4408" s="652">
        <v>77564</v>
      </c>
      <c r="D4408" s="652" t="s">
        <v>1302</v>
      </c>
      <c r="E4408" s="652">
        <v>4.4000000000000004</v>
      </c>
      <c r="F4408" s="652" t="s">
        <v>1303</v>
      </c>
      <c r="H4408" s="10"/>
    </row>
    <row r="4409" spans="1:8" ht="15" x14ac:dyDescent="0.25">
      <c r="A4409" s="654">
        <v>48439111012</v>
      </c>
      <c r="B4409" s="655" t="s">
        <v>1531</v>
      </c>
      <c r="C4409" s="655">
        <v>69741</v>
      </c>
      <c r="D4409" s="655" t="s">
        <v>1302</v>
      </c>
      <c r="E4409" s="655">
        <v>14</v>
      </c>
      <c r="F4409" s="655" t="s">
        <v>1303</v>
      </c>
      <c r="H4409" s="10"/>
    </row>
    <row r="4410" spans="1:8" ht="15" x14ac:dyDescent="0.25">
      <c r="A4410" s="651">
        <v>48439111013</v>
      </c>
      <c r="B4410" s="652" t="s">
        <v>1531</v>
      </c>
      <c r="C4410" s="652">
        <v>65816</v>
      </c>
      <c r="D4410" s="652" t="s">
        <v>1302</v>
      </c>
      <c r="E4410" s="652">
        <v>9.5</v>
      </c>
      <c r="F4410" s="652" t="s">
        <v>1303</v>
      </c>
      <c r="H4410" s="10"/>
    </row>
    <row r="4411" spans="1:8" ht="15" x14ac:dyDescent="0.25">
      <c r="A4411" s="654">
        <v>48439111015</v>
      </c>
      <c r="B4411" s="655" t="s">
        <v>1531</v>
      </c>
      <c r="C4411" s="655">
        <v>54279</v>
      </c>
      <c r="D4411" s="655" t="s">
        <v>1310</v>
      </c>
      <c r="E4411" s="655">
        <v>12.1</v>
      </c>
      <c r="F4411" s="655" t="s">
        <v>1303</v>
      </c>
      <c r="H4411" s="10"/>
    </row>
    <row r="4412" spans="1:8" ht="15" x14ac:dyDescent="0.25">
      <c r="A4412" s="651">
        <v>48439111016</v>
      </c>
      <c r="B4412" s="652" t="s">
        <v>1531</v>
      </c>
      <c r="C4412" s="652">
        <v>95691</v>
      </c>
      <c r="D4412" s="652" t="s">
        <v>1306</v>
      </c>
      <c r="E4412" s="652">
        <v>4</v>
      </c>
      <c r="F4412" s="652" t="s">
        <v>1303</v>
      </c>
      <c r="H4412" s="10"/>
    </row>
    <row r="4413" spans="1:8" ht="15" x14ac:dyDescent="0.25">
      <c r="A4413" s="654">
        <v>48439111017</v>
      </c>
      <c r="B4413" s="655" t="s">
        <v>1531</v>
      </c>
      <c r="C4413" s="655">
        <v>107182</v>
      </c>
      <c r="D4413" s="655" t="s">
        <v>1306</v>
      </c>
      <c r="E4413" s="655">
        <v>5</v>
      </c>
      <c r="F4413" s="655" t="s">
        <v>1303</v>
      </c>
      <c r="H4413" s="10"/>
    </row>
    <row r="4414" spans="1:8" ht="15" x14ac:dyDescent="0.25">
      <c r="A4414" s="651">
        <v>48439111018</v>
      </c>
      <c r="B4414" s="652" t="s">
        <v>1531</v>
      </c>
      <c r="C4414" s="652">
        <v>111786</v>
      </c>
      <c r="D4414" s="652" t="s">
        <v>1306</v>
      </c>
      <c r="E4414" s="652">
        <v>4</v>
      </c>
      <c r="F4414" s="652" t="s">
        <v>1303</v>
      </c>
      <c r="H4414" s="10"/>
    </row>
    <row r="4415" spans="1:8" ht="15" x14ac:dyDescent="0.25">
      <c r="A4415" s="654">
        <v>48439111102</v>
      </c>
      <c r="B4415" s="655" t="s">
        <v>1531</v>
      </c>
      <c r="C4415" s="655">
        <v>45307</v>
      </c>
      <c r="D4415" s="655" t="s">
        <v>1309</v>
      </c>
      <c r="E4415" s="655">
        <v>23.7</v>
      </c>
      <c r="F4415" s="655" t="s">
        <v>1307</v>
      </c>
      <c r="H4415" s="10"/>
    </row>
    <row r="4416" spans="1:8" ht="15" x14ac:dyDescent="0.25">
      <c r="A4416" s="651">
        <v>48439111103</v>
      </c>
      <c r="B4416" s="652" t="s">
        <v>1531</v>
      </c>
      <c r="C4416" s="652">
        <v>39722</v>
      </c>
      <c r="D4416" s="652" t="s">
        <v>1309</v>
      </c>
      <c r="E4416" s="652">
        <v>34</v>
      </c>
      <c r="F4416" s="652" t="s">
        <v>1307</v>
      </c>
      <c r="H4416" s="10"/>
    </row>
    <row r="4417" spans="1:8" ht="15" x14ac:dyDescent="0.25">
      <c r="A4417" s="654">
        <v>48439111104</v>
      </c>
      <c r="B4417" s="655" t="s">
        <v>1531</v>
      </c>
      <c r="C4417" s="655">
        <v>53299</v>
      </c>
      <c r="D4417" s="655" t="s">
        <v>1310</v>
      </c>
      <c r="E4417" s="655">
        <v>13.9</v>
      </c>
      <c r="F4417" s="655" t="s">
        <v>1303</v>
      </c>
      <c r="H4417" s="10"/>
    </row>
    <row r="4418" spans="1:8" ht="15" x14ac:dyDescent="0.25">
      <c r="A4418" s="651">
        <v>48439111202</v>
      </c>
      <c r="B4418" s="652" t="s">
        <v>1531</v>
      </c>
      <c r="C4418" s="652">
        <v>40156</v>
      </c>
      <c r="D4418" s="652" t="s">
        <v>1309</v>
      </c>
      <c r="E4418" s="652">
        <v>22.9</v>
      </c>
      <c r="F4418" s="652" t="s">
        <v>1307</v>
      </c>
      <c r="H4418" s="10"/>
    </row>
    <row r="4419" spans="1:8" ht="15" x14ac:dyDescent="0.25">
      <c r="A4419" s="654">
        <v>48439111203</v>
      </c>
      <c r="B4419" s="655" t="s">
        <v>1531</v>
      </c>
      <c r="C4419" s="655">
        <v>75655</v>
      </c>
      <c r="D4419" s="655" t="s">
        <v>1302</v>
      </c>
      <c r="E4419" s="655">
        <v>15.8</v>
      </c>
      <c r="F4419" s="655" t="s">
        <v>1303</v>
      </c>
      <c r="H4419" s="10"/>
    </row>
    <row r="4420" spans="1:8" ht="15" x14ac:dyDescent="0.25">
      <c r="A4420" s="651">
        <v>48439111204</v>
      </c>
      <c r="B4420" s="652" t="s">
        <v>1531</v>
      </c>
      <c r="C4420" s="652">
        <v>72743</v>
      </c>
      <c r="D4420" s="652" t="s">
        <v>1302</v>
      </c>
      <c r="E4420" s="652">
        <v>11.4</v>
      </c>
      <c r="F4420" s="652" t="s">
        <v>1303</v>
      </c>
      <c r="H4420" s="10"/>
    </row>
    <row r="4421" spans="1:8" ht="15" x14ac:dyDescent="0.25">
      <c r="A4421" s="654">
        <v>48439111301</v>
      </c>
      <c r="B4421" s="655" t="s">
        <v>1531</v>
      </c>
      <c r="C4421" s="655">
        <v>90678</v>
      </c>
      <c r="D4421" s="655" t="s">
        <v>1306</v>
      </c>
      <c r="E4421" s="655">
        <v>5.8</v>
      </c>
      <c r="F4421" s="655" t="s">
        <v>1303</v>
      </c>
      <c r="H4421" s="10"/>
    </row>
    <row r="4422" spans="1:8" ht="15" x14ac:dyDescent="0.25">
      <c r="A4422" s="651">
        <v>48439111304</v>
      </c>
      <c r="B4422" s="652" t="s">
        <v>1531</v>
      </c>
      <c r="C4422" s="652">
        <v>90014</v>
      </c>
      <c r="D4422" s="652" t="s">
        <v>1306</v>
      </c>
      <c r="E4422" s="652">
        <v>5.0999999999999996</v>
      </c>
      <c r="F4422" s="652" t="s">
        <v>1303</v>
      </c>
      <c r="H4422" s="10"/>
    </row>
    <row r="4423" spans="1:8" ht="15" x14ac:dyDescent="0.25">
      <c r="A4423" s="654">
        <v>48439111306</v>
      </c>
      <c r="B4423" s="655" t="s">
        <v>1531</v>
      </c>
      <c r="C4423" s="655">
        <v>83092</v>
      </c>
      <c r="D4423" s="655" t="s">
        <v>1302</v>
      </c>
      <c r="E4423" s="655">
        <v>7.5</v>
      </c>
      <c r="F4423" s="655" t="s">
        <v>1303</v>
      </c>
      <c r="H4423" s="10"/>
    </row>
    <row r="4424" spans="1:8" ht="15" x14ac:dyDescent="0.25">
      <c r="A4424" s="651">
        <v>48439111307</v>
      </c>
      <c r="B4424" s="652" t="s">
        <v>1531</v>
      </c>
      <c r="C4424" s="652">
        <v>58250</v>
      </c>
      <c r="D4424" s="652" t="s">
        <v>1310</v>
      </c>
      <c r="E4424" s="652">
        <v>15.9</v>
      </c>
      <c r="F4424" s="652" t="s">
        <v>1303</v>
      </c>
      <c r="H4424" s="10"/>
    </row>
    <row r="4425" spans="1:8" ht="15" x14ac:dyDescent="0.25">
      <c r="A4425" s="654">
        <v>48439111308</v>
      </c>
      <c r="B4425" s="655" t="s">
        <v>1531</v>
      </c>
      <c r="C4425" s="655">
        <v>66635</v>
      </c>
      <c r="D4425" s="655" t="s">
        <v>1302</v>
      </c>
      <c r="E4425" s="655">
        <v>9.5</v>
      </c>
      <c r="F4425" s="655" t="s">
        <v>1303</v>
      </c>
      <c r="H4425" s="10"/>
    </row>
    <row r="4426" spans="1:8" ht="15" x14ac:dyDescent="0.25">
      <c r="A4426" s="651">
        <v>48439111309</v>
      </c>
      <c r="B4426" s="652" t="s">
        <v>1531</v>
      </c>
      <c r="C4426" s="652">
        <v>58423</v>
      </c>
      <c r="D4426" s="652" t="s">
        <v>1310</v>
      </c>
      <c r="E4426" s="652">
        <v>6.6</v>
      </c>
      <c r="F4426" s="652" t="s">
        <v>1303</v>
      </c>
      <c r="H4426" s="10"/>
    </row>
    <row r="4427" spans="1:8" ht="15" x14ac:dyDescent="0.25">
      <c r="A4427" s="654">
        <v>48439111310</v>
      </c>
      <c r="B4427" s="655" t="s">
        <v>1531</v>
      </c>
      <c r="C4427" s="655">
        <v>77383</v>
      </c>
      <c r="D4427" s="655" t="s">
        <v>1302</v>
      </c>
      <c r="E4427" s="655">
        <v>17.3</v>
      </c>
      <c r="F4427" s="655" t="s">
        <v>1303</v>
      </c>
      <c r="H4427" s="10"/>
    </row>
    <row r="4428" spans="1:8" ht="15" x14ac:dyDescent="0.25">
      <c r="A4428" s="651">
        <v>48439111311</v>
      </c>
      <c r="B4428" s="652" t="s">
        <v>1531</v>
      </c>
      <c r="C4428" s="652">
        <v>110769</v>
      </c>
      <c r="D4428" s="652" t="s">
        <v>1306</v>
      </c>
      <c r="E4428" s="652">
        <v>4.3</v>
      </c>
      <c r="F4428" s="652" t="s">
        <v>1303</v>
      </c>
      <c r="H4428" s="10"/>
    </row>
    <row r="4429" spans="1:8" ht="15" x14ac:dyDescent="0.25">
      <c r="A4429" s="654">
        <v>48439111312</v>
      </c>
      <c r="B4429" s="655" t="s">
        <v>1531</v>
      </c>
      <c r="C4429" s="655">
        <v>147763</v>
      </c>
      <c r="D4429" s="655" t="s">
        <v>1306</v>
      </c>
      <c r="E4429" s="655">
        <v>4.7</v>
      </c>
      <c r="F4429" s="655" t="s">
        <v>1303</v>
      </c>
      <c r="H4429" s="10"/>
    </row>
    <row r="4430" spans="1:8" ht="15" x14ac:dyDescent="0.25">
      <c r="A4430" s="651">
        <v>48439111313</v>
      </c>
      <c r="B4430" s="652" t="s">
        <v>1531</v>
      </c>
      <c r="C4430" s="652">
        <v>122361</v>
      </c>
      <c r="D4430" s="652" t="s">
        <v>1306</v>
      </c>
      <c r="E4430" s="652">
        <v>2.2000000000000002</v>
      </c>
      <c r="F4430" s="652" t="s">
        <v>1303</v>
      </c>
      <c r="H4430" s="10"/>
    </row>
    <row r="4431" spans="1:8" ht="15" x14ac:dyDescent="0.25">
      <c r="A4431" s="654">
        <v>48439111314</v>
      </c>
      <c r="B4431" s="655" t="s">
        <v>1531</v>
      </c>
      <c r="C4431" s="655">
        <v>120234</v>
      </c>
      <c r="D4431" s="655" t="s">
        <v>1306</v>
      </c>
      <c r="E4431" s="655">
        <v>0.5</v>
      </c>
      <c r="F4431" s="655" t="s">
        <v>1303</v>
      </c>
      <c r="H4431" s="10"/>
    </row>
    <row r="4432" spans="1:8" ht="15" x14ac:dyDescent="0.25">
      <c r="A4432" s="651">
        <v>48439111402</v>
      </c>
      <c r="B4432" s="652" t="s">
        <v>1531</v>
      </c>
      <c r="C4432" s="652">
        <v>75270</v>
      </c>
      <c r="D4432" s="652" t="s">
        <v>1302</v>
      </c>
      <c r="E4432" s="652">
        <v>11.3</v>
      </c>
      <c r="F4432" s="652" t="s">
        <v>1303</v>
      </c>
      <c r="H4432" s="10"/>
    </row>
    <row r="4433" spans="1:8" ht="15" x14ac:dyDescent="0.25">
      <c r="A4433" s="654">
        <v>48439111404</v>
      </c>
      <c r="B4433" s="655" t="s">
        <v>1531</v>
      </c>
      <c r="C4433" s="655">
        <v>58580</v>
      </c>
      <c r="D4433" s="655" t="s">
        <v>1310</v>
      </c>
      <c r="E4433" s="655">
        <v>9.3000000000000007</v>
      </c>
      <c r="F4433" s="655" t="s">
        <v>1303</v>
      </c>
      <c r="H4433" s="10"/>
    </row>
    <row r="4434" spans="1:8" ht="15" x14ac:dyDescent="0.25">
      <c r="A4434" s="651">
        <v>48439111405</v>
      </c>
      <c r="B4434" s="652" t="s">
        <v>1531</v>
      </c>
      <c r="C4434" s="652">
        <v>51150</v>
      </c>
      <c r="D4434" s="652" t="s">
        <v>1310</v>
      </c>
      <c r="E4434" s="652">
        <v>18.5</v>
      </c>
      <c r="F4434" s="652" t="s">
        <v>1303</v>
      </c>
      <c r="H4434" s="10"/>
    </row>
    <row r="4435" spans="1:8" ht="15" x14ac:dyDescent="0.25">
      <c r="A4435" s="654">
        <v>48439111406</v>
      </c>
      <c r="B4435" s="655" t="s">
        <v>1531</v>
      </c>
      <c r="C4435" s="655">
        <v>111699</v>
      </c>
      <c r="D4435" s="655" t="s">
        <v>1306</v>
      </c>
      <c r="E4435" s="655">
        <v>1</v>
      </c>
      <c r="F4435" s="655" t="s">
        <v>1303</v>
      </c>
      <c r="H4435" s="10"/>
    </row>
    <row r="4436" spans="1:8" ht="15" x14ac:dyDescent="0.25">
      <c r="A4436" s="651">
        <v>48439111407</v>
      </c>
      <c r="B4436" s="652" t="s">
        <v>1531</v>
      </c>
      <c r="C4436" s="652">
        <v>106042</v>
      </c>
      <c r="D4436" s="652" t="s">
        <v>1306</v>
      </c>
      <c r="E4436" s="652">
        <v>10.5</v>
      </c>
      <c r="F4436" s="652" t="s">
        <v>1303</v>
      </c>
      <c r="H4436" s="10"/>
    </row>
    <row r="4437" spans="1:8" ht="15" x14ac:dyDescent="0.25">
      <c r="A4437" s="654">
        <v>48439111408</v>
      </c>
      <c r="B4437" s="655" t="s">
        <v>1531</v>
      </c>
      <c r="C4437" s="655">
        <v>92500</v>
      </c>
      <c r="D4437" s="655" t="s">
        <v>1306</v>
      </c>
      <c r="E4437" s="655">
        <v>3.1</v>
      </c>
      <c r="F4437" s="655" t="s">
        <v>1303</v>
      </c>
      <c r="H4437" s="10"/>
    </row>
    <row r="4438" spans="1:8" ht="15" x14ac:dyDescent="0.25">
      <c r="A4438" s="651">
        <v>48439111409</v>
      </c>
      <c r="B4438" s="652" t="s">
        <v>1531</v>
      </c>
      <c r="C4438" s="652">
        <v>126589</v>
      </c>
      <c r="D4438" s="652" t="s">
        <v>1306</v>
      </c>
      <c r="E4438" s="652">
        <v>1.7</v>
      </c>
      <c r="F4438" s="652" t="s">
        <v>1303</v>
      </c>
      <c r="H4438" s="10"/>
    </row>
    <row r="4439" spans="1:8" ht="15" x14ac:dyDescent="0.25">
      <c r="A4439" s="654">
        <v>48439111505</v>
      </c>
      <c r="B4439" s="655" t="s">
        <v>1531</v>
      </c>
      <c r="C4439" s="655">
        <v>68153</v>
      </c>
      <c r="D4439" s="655" t="s">
        <v>1302</v>
      </c>
      <c r="E4439" s="655">
        <v>22.8</v>
      </c>
      <c r="F4439" s="655" t="s">
        <v>1307</v>
      </c>
      <c r="H4439" s="10"/>
    </row>
    <row r="4440" spans="1:8" ht="15" x14ac:dyDescent="0.25">
      <c r="A4440" s="651">
        <v>48439111506</v>
      </c>
      <c r="B4440" s="652" t="s">
        <v>1531</v>
      </c>
      <c r="C4440" s="652">
        <v>50091</v>
      </c>
      <c r="D4440" s="652" t="s">
        <v>1310</v>
      </c>
      <c r="E4440" s="652">
        <v>10.7</v>
      </c>
      <c r="F4440" s="652" t="s">
        <v>1303</v>
      </c>
      <c r="H4440" s="10"/>
    </row>
    <row r="4441" spans="1:8" ht="15" x14ac:dyDescent="0.25">
      <c r="A4441" s="654">
        <v>48439111513</v>
      </c>
      <c r="B4441" s="655" t="s">
        <v>1531</v>
      </c>
      <c r="C4441" s="655">
        <v>77031</v>
      </c>
      <c r="D4441" s="655" t="s">
        <v>1302</v>
      </c>
      <c r="E4441" s="655">
        <v>4.2</v>
      </c>
      <c r="F4441" s="655" t="s">
        <v>1303</v>
      </c>
      <c r="H4441" s="10"/>
    </row>
    <row r="4442" spans="1:8" ht="15" x14ac:dyDescent="0.25">
      <c r="A4442" s="651">
        <v>48439111514</v>
      </c>
      <c r="B4442" s="652" t="s">
        <v>1531</v>
      </c>
      <c r="C4442" s="652">
        <v>67257</v>
      </c>
      <c r="D4442" s="652" t="s">
        <v>1302</v>
      </c>
      <c r="E4442" s="652">
        <v>8</v>
      </c>
      <c r="F4442" s="652" t="s">
        <v>1303</v>
      </c>
      <c r="H4442" s="10"/>
    </row>
    <row r="4443" spans="1:8" ht="15" x14ac:dyDescent="0.25">
      <c r="A4443" s="654">
        <v>48439111516</v>
      </c>
      <c r="B4443" s="655" t="s">
        <v>1531</v>
      </c>
      <c r="C4443" s="655">
        <v>64298</v>
      </c>
      <c r="D4443" s="655" t="s">
        <v>1302</v>
      </c>
      <c r="E4443" s="655">
        <v>5.5</v>
      </c>
      <c r="F4443" s="655" t="s">
        <v>1303</v>
      </c>
      <c r="H4443" s="10"/>
    </row>
    <row r="4444" spans="1:8" ht="15" x14ac:dyDescent="0.25">
      <c r="A4444" s="651">
        <v>48439111521</v>
      </c>
      <c r="B4444" s="652" t="s">
        <v>1531</v>
      </c>
      <c r="C4444" s="652">
        <v>58948</v>
      </c>
      <c r="D4444" s="652" t="s">
        <v>1310</v>
      </c>
      <c r="E4444" s="652">
        <v>18.8</v>
      </c>
      <c r="F4444" s="652" t="s">
        <v>1303</v>
      </c>
      <c r="H4444" s="10"/>
    </row>
    <row r="4445" spans="1:8" ht="15" x14ac:dyDescent="0.25">
      <c r="A4445" s="654">
        <v>48439111522</v>
      </c>
      <c r="B4445" s="655" t="s">
        <v>1531</v>
      </c>
      <c r="C4445" s="655">
        <v>54958</v>
      </c>
      <c r="D4445" s="655" t="s">
        <v>1310</v>
      </c>
      <c r="E4445" s="655">
        <v>20.2</v>
      </c>
      <c r="F4445" s="655" t="s">
        <v>1307</v>
      </c>
      <c r="H4445" s="10"/>
    </row>
    <row r="4446" spans="1:8" ht="15" x14ac:dyDescent="0.25">
      <c r="A4446" s="651">
        <v>48439111523</v>
      </c>
      <c r="B4446" s="652" t="s">
        <v>1531</v>
      </c>
      <c r="C4446" s="652">
        <v>50993</v>
      </c>
      <c r="D4446" s="652" t="s">
        <v>1310</v>
      </c>
      <c r="E4446" s="652">
        <v>24.7</v>
      </c>
      <c r="F4446" s="652" t="s">
        <v>1307</v>
      </c>
      <c r="H4446" s="10"/>
    </row>
    <row r="4447" spans="1:8" ht="15" x14ac:dyDescent="0.25">
      <c r="A4447" s="654">
        <v>48439111524</v>
      </c>
      <c r="B4447" s="655" t="s">
        <v>1531</v>
      </c>
      <c r="C4447" s="655">
        <v>46517</v>
      </c>
      <c r="D4447" s="655" t="s">
        <v>1310</v>
      </c>
      <c r="E4447" s="655">
        <v>16.5</v>
      </c>
      <c r="F4447" s="655" t="s">
        <v>1303</v>
      </c>
      <c r="H4447" s="10"/>
    </row>
    <row r="4448" spans="1:8" ht="15" x14ac:dyDescent="0.25">
      <c r="A4448" s="651">
        <v>48439111525</v>
      </c>
      <c r="B4448" s="652" t="s">
        <v>1531</v>
      </c>
      <c r="C4448" s="652">
        <v>51659</v>
      </c>
      <c r="D4448" s="652" t="s">
        <v>1310</v>
      </c>
      <c r="E4448" s="652">
        <v>22.4</v>
      </c>
      <c r="F4448" s="652" t="s">
        <v>1307</v>
      </c>
      <c r="H4448" s="10"/>
    </row>
    <row r="4449" spans="1:8" ht="15" x14ac:dyDescent="0.25">
      <c r="A4449" s="654">
        <v>48439111526</v>
      </c>
      <c r="B4449" s="655" t="s">
        <v>1531</v>
      </c>
      <c r="C4449" s="655">
        <v>56847</v>
      </c>
      <c r="D4449" s="655" t="s">
        <v>1310</v>
      </c>
      <c r="E4449" s="655">
        <v>13.2</v>
      </c>
      <c r="F4449" s="655" t="s">
        <v>1303</v>
      </c>
      <c r="H4449" s="10"/>
    </row>
    <row r="4450" spans="1:8" ht="15" x14ac:dyDescent="0.25">
      <c r="A4450" s="651">
        <v>48439111529</v>
      </c>
      <c r="B4450" s="652" t="s">
        <v>1531</v>
      </c>
      <c r="C4450" s="652">
        <v>79258</v>
      </c>
      <c r="D4450" s="652" t="s">
        <v>1302</v>
      </c>
      <c r="E4450" s="652">
        <v>5.4</v>
      </c>
      <c r="F4450" s="652" t="s">
        <v>1303</v>
      </c>
      <c r="H4450" s="10"/>
    </row>
    <row r="4451" spans="1:8" ht="15" x14ac:dyDescent="0.25">
      <c r="A4451" s="654">
        <v>48439111530</v>
      </c>
      <c r="B4451" s="655" t="s">
        <v>1531</v>
      </c>
      <c r="C4451" s="655">
        <v>95563</v>
      </c>
      <c r="D4451" s="655" t="s">
        <v>1306</v>
      </c>
      <c r="E4451" s="655">
        <v>4</v>
      </c>
      <c r="F4451" s="655" t="s">
        <v>1303</v>
      </c>
      <c r="H4451" s="10"/>
    </row>
    <row r="4452" spans="1:8" ht="15" x14ac:dyDescent="0.25">
      <c r="A4452" s="651">
        <v>48439111531</v>
      </c>
      <c r="B4452" s="652" t="s">
        <v>1531</v>
      </c>
      <c r="C4452" s="652">
        <v>77371</v>
      </c>
      <c r="D4452" s="652" t="s">
        <v>1302</v>
      </c>
      <c r="E4452" s="652">
        <v>6.7</v>
      </c>
      <c r="F4452" s="652" t="s">
        <v>1303</v>
      </c>
      <c r="H4452" s="10"/>
    </row>
    <row r="4453" spans="1:8" ht="15" x14ac:dyDescent="0.25">
      <c r="A4453" s="654">
        <v>48439111532</v>
      </c>
      <c r="B4453" s="655" t="s">
        <v>1531</v>
      </c>
      <c r="C4453" s="655">
        <v>82022</v>
      </c>
      <c r="D4453" s="655" t="s">
        <v>1302</v>
      </c>
      <c r="E4453" s="655">
        <v>5.3</v>
      </c>
      <c r="F4453" s="655" t="s">
        <v>1303</v>
      </c>
      <c r="H4453" s="10"/>
    </row>
    <row r="4454" spans="1:8" ht="15" x14ac:dyDescent="0.25">
      <c r="A4454" s="651">
        <v>48439111533</v>
      </c>
      <c r="B4454" s="652" t="s">
        <v>1531</v>
      </c>
      <c r="C4454" s="652">
        <v>71711</v>
      </c>
      <c r="D4454" s="652" t="s">
        <v>1302</v>
      </c>
      <c r="E4454" s="652">
        <v>5</v>
      </c>
      <c r="F4454" s="652" t="s">
        <v>1303</v>
      </c>
      <c r="H4454" s="10"/>
    </row>
    <row r="4455" spans="1:8" ht="15" x14ac:dyDescent="0.25">
      <c r="A4455" s="654">
        <v>48439111534</v>
      </c>
      <c r="B4455" s="655" t="s">
        <v>1531</v>
      </c>
      <c r="C4455" s="655">
        <v>75800</v>
      </c>
      <c r="D4455" s="655" t="s">
        <v>1302</v>
      </c>
      <c r="E4455" s="655">
        <v>6.2</v>
      </c>
      <c r="F4455" s="655" t="s">
        <v>1303</v>
      </c>
      <c r="H4455" s="10"/>
    </row>
    <row r="4456" spans="1:8" ht="15" x14ac:dyDescent="0.25">
      <c r="A4456" s="651">
        <v>48439111536</v>
      </c>
      <c r="B4456" s="652" t="s">
        <v>1531</v>
      </c>
      <c r="C4456" s="652">
        <v>45417</v>
      </c>
      <c r="D4456" s="652" t="s">
        <v>1309</v>
      </c>
      <c r="E4456" s="652">
        <v>18.399999999999999</v>
      </c>
      <c r="F4456" s="652" t="s">
        <v>1303</v>
      </c>
      <c r="H4456" s="10"/>
    </row>
    <row r="4457" spans="1:8" ht="15" x14ac:dyDescent="0.25">
      <c r="A4457" s="654">
        <v>48439111537</v>
      </c>
      <c r="B4457" s="655" t="s">
        <v>1531</v>
      </c>
      <c r="C4457" s="655">
        <v>63321</v>
      </c>
      <c r="D4457" s="655" t="s">
        <v>1302</v>
      </c>
      <c r="E4457" s="655">
        <v>6.8</v>
      </c>
      <c r="F4457" s="655" t="s">
        <v>1303</v>
      </c>
      <c r="H4457" s="10"/>
    </row>
    <row r="4458" spans="1:8" ht="15" x14ac:dyDescent="0.25">
      <c r="A4458" s="651">
        <v>48439111538</v>
      </c>
      <c r="B4458" s="652" t="s">
        <v>1531</v>
      </c>
      <c r="C4458" s="652">
        <v>77574</v>
      </c>
      <c r="D4458" s="652" t="s">
        <v>1302</v>
      </c>
      <c r="E4458" s="652">
        <v>3</v>
      </c>
      <c r="F4458" s="652" t="s">
        <v>1303</v>
      </c>
      <c r="H4458" s="10"/>
    </row>
    <row r="4459" spans="1:8" ht="15" x14ac:dyDescent="0.25">
      <c r="A4459" s="654">
        <v>48439111539</v>
      </c>
      <c r="B4459" s="655" t="s">
        <v>1531</v>
      </c>
      <c r="C4459" s="655">
        <v>97460</v>
      </c>
      <c r="D4459" s="655" t="s">
        <v>1306</v>
      </c>
      <c r="E4459" s="655">
        <v>7</v>
      </c>
      <c r="F4459" s="655" t="s">
        <v>1303</v>
      </c>
      <c r="H4459" s="10"/>
    </row>
    <row r="4460" spans="1:8" ht="15" x14ac:dyDescent="0.25">
      <c r="A4460" s="651">
        <v>48439111540</v>
      </c>
      <c r="B4460" s="652" t="s">
        <v>1531</v>
      </c>
      <c r="C4460" s="652">
        <v>67656</v>
      </c>
      <c r="D4460" s="652" t="s">
        <v>1302</v>
      </c>
      <c r="E4460" s="652">
        <v>4</v>
      </c>
      <c r="F4460" s="652" t="s">
        <v>1303</v>
      </c>
      <c r="H4460" s="10"/>
    </row>
    <row r="4461" spans="1:8" ht="15" x14ac:dyDescent="0.25">
      <c r="A4461" s="654">
        <v>48439111541</v>
      </c>
      <c r="B4461" s="655" t="s">
        <v>1531</v>
      </c>
      <c r="C4461" s="655">
        <v>63938</v>
      </c>
      <c r="D4461" s="655" t="s">
        <v>1302</v>
      </c>
      <c r="E4461" s="655">
        <v>15.5</v>
      </c>
      <c r="F4461" s="655" t="s">
        <v>1303</v>
      </c>
      <c r="H4461" s="10"/>
    </row>
    <row r="4462" spans="1:8" ht="15" x14ac:dyDescent="0.25">
      <c r="A4462" s="651">
        <v>48439111542</v>
      </c>
      <c r="B4462" s="652" t="s">
        <v>1531</v>
      </c>
      <c r="C4462" s="652">
        <v>96364</v>
      </c>
      <c r="D4462" s="652" t="s">
        <v>1306</v>
      </c>
      <c r="E4462" s="652">
        <v>1.5</v>
      </c>
      <c r="F4462" s="652" t="s">
        <v>1303</v>
      </c>
      <c r="H4462" s="10"/>
    </row>
    <row r="4463" spans="1:8" ht="15" x14ac:dyDescent="0.25">
      <c r="A4463" s="654">
        <v>48439111543</v>
      </c>
      <c r="B4463" s="655" t="s">
        <v>1531</v>
      </c>
      <c r="C4463" s="655">
        <v>38861</v>
      </c>
      <c r="D4463" s="655" t="s">
        <v>1309</v>
      </c>
      <c r="E4463" s="655">
        <v>30.2</v>
      </c>
      <c r="F4463" s="655" t="s">
        <v>1307</v>
      </c>
      <c r="H4463" s="10"/>
    </row>
    <row r="4464" spans="1:8" ht="15" x14ac:dyDescent="0.25">
      <c r="A4464" s="651">
        <v>48439111544</v>
      </c>
      <c r="B4464" s="652" t="s">
        <v>1531</v>
      </c>
      <c r="C4464" s="652">
        <v>78806</v>
      </c>
      <c r="D4464" s="652" t="s">
        <v>1302</v>
      </c>
      <c r="E4464" s="652">
        <v>6.3</v>
      </c>
      <c r="F4464" s="652" t="s">
        <v>1303</v>
      </c>
      <c r="H4464" s="10"/>
    </row>
    <row r="4465" spans="1:8" ht="15" x14ac:dyDescent="0.25">
      <c r="A4465" s="654">
        <v>48439111545</v>
      </c>
      <c r="B4465" s="655" t="s">
        <v>1531</v>
      </c>
      <c r="C4465" s="655">
        <v>122829</v>
      </c>
      <c r="D4465" s="655" t="s">
        <v>1306</v>
      </c>
      <c r="E4465" s="655">
        <v>12.4</v>
      </c>
      <c r="F4465" s="655" t="s">
        <v>1303</v>
      </c>
      <c r="H4465" s="10"/>
    </row>
    <row r="4466" spans="1:8" ht="15" x14ac:dyDescent="0.25">
      <c r="A4466" s="651">
        <v>48439111546</v>
      </c>
      <c r="B4466" s="652" t="s">
        <v>1531</v>
      </c>
      <c r="C4466" s="652">
        <v>85521</v>
      </c>
      <c r="D4466" s="652" t="s">
        <v>1302</v>
      </c>
      <c r="E4466" s="652">
        <v>3.1</v>
      </c>
      <c r="F4466" s="652" t="s">
        <v>1303</v>
      </c>
      <c r="H4466" s="10"/>
    </row>
    <row r="4467" spans="1:8" ht="15" x14ac:dyDescent="0.25">
      <c r="A4467" s="654">
        <v>48439111547</v>
      </c>
      <c r="B4467" s="655" t="s">
        <v>1531</v>
      </c>
      <c r="C4467" s="655">
        <v>71455</v>
      </c>
      <c r="D4467" s="655" t="s">
        <v>1302</v>
      </c>
      <c r="E4467" s="655">
        <v>5.8</v>
      </c>
      <c r="F4467" s="655" t="s">
        <v>1303</v>
      </c>
      <c r="H4467" s="10"/>
    </row>
    <row r="4468" spans="1:8" ht="15" x14ac:dyDescent="0.25">
      <c r="A4468" s="651">
        <v>48439111548</v>
      </c>
      <c r="B4468" s="652" t="s">
        <v>1531</v>
      </c>
      <c r="C4468" s="652">
        <v>100647</v>
      </c>
      <c r="D4468" s="652" t="s">
        <v>1306</v>
      </c>
      <c r="E4468" s="652">
        <v>3.1</v>
      </c>
      <c r="F4468" s="652" t="s">
        <v>1303</v>
      </c>
      <c r="H4468" s="10"/>
    </row>
    <row r="4469" spans="1:8" ht="15" x14ac:dyDescent="0.25">
      <c r="A4469" s="654">
        <v>48439111549</v>
      </c>
      <c r="B4469" s="655" t="s">
        <v>1531</v>
      </c>
      <c r="C4469" s="655">
        <v>117578</v>
      </c>
      <c r="D4469" s="655" t="s">
        <v>1306</v>
      </c>
      <c r="E4469" s="655">
        <v>3.7</v>
      </c>
      <c r="F4469" s="655" t="s">
        <v>1303</v>
      </c>
      <c r="H4469" s="10"/>
    </row>
    <row r="4470" spans="1:8" ht="15" x14ac:dyDescent="0.25">
      <c r="A4470" s="651">
        <v>48439111550</v>
      </c>
      <c r="B4470" s="652" t="s">
        <v>1531</v>
      </c>
      <c r="C4470" s="652">
        <v>85649</v>
      </c>
      <c r="D4470" s="652" t="s">
        <v>1302</v>
      </c>
      <c r="E4470" s="652">
        <v>8.6</v>
      </c>
      <c r="F4470" s="652" t="s">
        <v>1303</v>
      </c>
      <c r="H4470" s="10"/>
    </row>
    <row r="4471" spans="1:8" ht="15" x14ac:dyDescent="0.25">
      <c r="A4471" s="654">
        <v>48439111551</v>
      </c>
      <c r="B4471" s="655" t="s">
        <v>1531</v>
      </c>
      <c r="C4471" s="655">
        <v>117667</v>
      </c>
      <c r="D4471" s="655" t="s">
        <v>1306</v>
      </c>
      <c r="E4471" s="655">
        <v>1.4</v>
      </c>
      <c r="F4471" s="655" t="s">
        <v>1303</v>
      </c>
      <c r="H4471" s="10"/>
    </row>
    <row r="4472" spans="1:8" ht="15" x14ac:dyDescent="0.25">
      <c r="A4472" s="651">
        <v>48439111552</v>
      </c>
      <c r="B4472" s="652" t="s">
        <v>1531</v>
      </c>
      <c r="C4472" s="652">
        <v>61767</v>
      </c>
      <c r="D4472" s="652" t="s">
        <v>1310</v>
      </c>
      <c r="E4472" s="652">
        <v>8.6</v>
      </c>
      <c r="F4472" s="652" t="s">
        <v>1303</v>
      </c>
      <c r="H4472" s="10"/>
    </row>
    <row r="4473" spans="1:8" ht="15" x14ac:dyDescent="0.25">
      <c r="A4473" s="654">
        <v>48439111553</v>
      </c>
      <c r="B4473" s="655" t="s">
        <v>1531</v>
      </c>
      <c r="C4473" s="655">
        <v>49728</v>
      </c>
      <c r="D4473" s="655" t="s">
        <v>1310</v>
      </c>
      <c r="E4473" s="655">
        <v>14.1</v>
      </c>
      <c r="F4473" s="655" t="s">
        <v>1303</v>
      </c>
      <c r="H4473" s="10"/>
    </row>
    <row r="4474" spans="1:8" ht="15" x14ac:dyDescent="0.25">
      <c r="A4474" s="651">
        <v>48439113001</v>
      </c>
      <c r="B4474" s="652" t="s">
        <v>1531</v>
      </c>
      <c r="C4474" s="652">
        <v>71719</v>
      </c>
      <c r="D4474" s="652" t="s">
        <v>1302</v>
      </c>
      <c r="E4474" s="652">
        <v>0.6</v>
      </c>
      <c r="F4474" s="652" t="s">
        <v>1303</v>
      </c>
      <c r="H4474" s="10"/>
    </row>
    <row r="4475" spans="1:8" ht="15" x14ac:dyDescent="0.25">
      <c r="A4475" s="654">
        <v>48439113002</v>
      </c>
      <c r="B4475" s="655" t="s">
        <v>1531</v>
      </c>
      <c r="C4475" s="655">
        <v>42172</v>
      </c>
      <c r="D4475" s="655" t="s">
        <v>1309</v>
      </c>
      <c r="E4475" s="655">
        <v>17.399999999999999</v>
      </c>
      <c r="F4475" s="655" t="s">
        <v>1303</v>
      </c>
      <c r="H4475" s="10"/>
    </row>
    <row r="4476" spans="1:8" ht="15" x14ac:dyDescent="0.25">
      <c r="A4476" s="651">
        <v>48439113102</v>
      </c>
      <c r="B4476" s="652" t="s">
        <v>1531</v>
      </c>
      <c r="C4476" s="652">
        <v>49578</v>
      </c>
      <c r="D4476" s="652" t="s">
        <v>1310</v>
      </c>
      <c r="E4476" s="652">
        <v>12.3</v>
      </c>
      <c r="F4476" s="652" t="s">
        <v>1303</v>
      </c>
      <c r="H4476" s="10"/>
    </row>
    <row r="4477" spans="1:8" ht="15" x14ac:dyDescent="0.25">
      <c r="A4477" s="654">
        <v>48439113104</v>
      </c>
      <c r="B4477" s="655" t="s">
        <v>1531</v>
      </c>
      <c r="C4477" s="655">
        <v>42141</v>
      </c>
      <c r="D4477" s="655" t="s">
        <v>1309</v>
      </c>
      <c r="E4477" s="655">
        <v>15.3</v>
      </c>
      <c r="F4477" s="655" t="s">
        <v>1303</v>
      </c>
      <c r="H4477" s="10"/>
    </row>
    <row r="4478" spans="1:8" ht="15" x14ac:dyDescent="0.25">
      <c r="A4478" s="651">
        <v>48439113107</v>
      </c>
      <c r="B4478" s="652" t="s">
        <v>1531</v>
      </c>
      <c r="C4478" s="652">
        <v>92763</v>
      </c>
      <c r="D4478" s="652" t="s">
        <v>1306</v>
      </c>
      <c r="E4478" s="652">
        <v>10.4</v>
      </c>
      <c r="F4478" s="652" t="s">
        <v>1303</v>
      </c>
      <c r="H4478" s="10"/>
    </row>
    <row r="4479" spans="1:8" ht="15" x14ac:dyDescent="0.25">
      <c r="A4479" s="654">
        <v>48439113108</v>
      </c>
      <c r="B4479" s="655" t="s">
        <v>1531</v>
      </c>
      <c r="C4479" s="655">
        <v>118333</v>
      </c>
      <c r="D4479" s="655" t="s">
        <v>1306</v>
      </c>
      <c r="E4479" s="655">
        <v>9</v>
      </c>
      <c r="F4479" s="655" t="s">
        <v>1303</v>
      </c>
      <c r="H4479" s="10"/>
    </row>
    <row r="4480" spans="1:8" ht="15" x14ac:dyDescent="0.25">
      <c r="A4480" s="651">
        <v>48439113109</v>
      </c>
      <c r="B4480" s="652" t="s">
        <v>1531</v>
      </c>
      <c r="C4480" s="652">
        <v>55540</v>
      </c>
      <c r="D4480" s="652" t="s">
        <v>1310</v>
      </c>
      <c r="E4480" s="652">
        <v>17.5</v>
      </c>
      <c r="F4480" s="652" t="s">
        <v>1303</v>
      </c>
      <c r="H4480" s="10"/>
    </row>
    <row r="4481" spans="1:8" ht="15" x14ac:dyDescent="0.25">
      <c r="A4481" s="654">
        <v>48439113110</v>
      </c>
      <c r="B4481" s="655" t="s">
        <v>1531</v>
      </c>
      <c r="C4481" s="655">
        <v>50827</v>
      </c>
      <c r="D4481" s="655" t="s">
        <v>1310</v>
      </c>
      <c r="E4481" s="655">
        <v>9.8000000000000007</v>
      </c>
      <c r="F4481" s="655" t="s">
        <v>1303</v>
      </c>
      <c r="H4481" s="10"/>
    </row>
    <row r="4482" spans="1:8" ht="15" x14ac:dyDescent="0.25">
      <c r="A4482" s="651">
        <v>48439113111</v>
      </c>
      <c r="B4482" s="652" t="s">
        <v>1531</v>
      </c>
      <c r="C4482" s="652">
        <v>35065</v>
      </c>
      <c r="D4482" s="652" t="s">
        <v>1309</v>
      </c>
      <c r="E4482" s="652">
        <v>34.9</v>
      </c>
      <c r="F4482" s="652" t="s">
        <v>1307</v>
      </c>
      <c r="H4482" s="10"/>
    </row>
    <row r="4483" spans="1:8" ht="15" x14ac:dyDescent="0.25">
      <c r="A4483" s="654">
        <v>48439113112</v>
      </c>
      <c r="B4483" s="655" t="s">
        <v>1531</v>
      </c>
      <c r="C4483" s="655">
        <v>63314</v>
      </c>
      <c r="D4483" s="655" t="s">
        <v>1302</v>
      </c>
      <c r="E4483" s="655">
        <v>17.399999999999999</v>
      </c>
      <c r="F4483" s="655" t="s">
        <v>1303</v>
      </c>
      <c r="H4483" s="10"/>
    </row>
    <row r="4484" spans="1:8" ht="15" x14ac:dyDescent="0.25">
      <c r="A4484" s="651">
        <v>48439113113</v>
      </c>
      <c r="B4484" s="652" t="s">
        <v>1531</v>
      </c>
      <c r="C4484" s="652">
        <v>69274</v>
      </c>
      <c r="D4484" s="652" t="s">
        <v>1302</v>
      </c>
      <c r="E4484" s="652">
        <v>9.1</v>
      </c>
      <c r="F4484" s="652" t="s">
        <v>1303</v>
      </c>
      <c r="H4484" s="10"/>
    </row>
    <row r="4485" spans="1:8" ht="15" x14ac:dyDescent="0.25">
      <c r="A4485" s="654">
        <v>48439113114</v>
      </c>
      <c r="B4485" s="655" t="s">
        <v>1531</v>
      </c>
      <c r="C4485" s="655">
        <v>57125</v>
      </c>
      <c r="D4485" s="655" t="s">
        <v>1310</v>
      </c>
      <c r="E4485" s="655">
        <v>4.2</v>
      </c>
      <c r="F4485" s="655" t="s">
        <v>1303</v>
      </c>
      <c r="H4485" s="10"/>
    </row>
    <row r="4486" spans="1:8" ht="15" x14ac:dyDescent="0.25">
      <c r="A4486" s="651">
        <v>48439113115</v>
      </c>
      <c r="B4486" s="652" t="s">
        <v>1531</v>
      </c>
      <c r="C4486" s="652">
        <v>40337</v>
      </c>
      <c r="D4486" s="652" t="s">
        <v>1309</v>
      </c>
      <c r="E4486" s="652">
        <v>10</v>
      </c>
      <c r="F4486" s="652" t="s">
        <v>1303</v>
      </c>
      <c r="H4486" s="10"/>
    </row>
    <row r="4487" spans="1:8" ht="15" x14ac:dyDescent="0.25">
      <c r="A4487" s="654">
        <v>48439113116</v>
      </c>
      <c r="B4487" s="655" t="s">
        <v>1531</v>
      </c>
      <c r="C4487" s="655">
        <v>44046</v>
      </c>
      <c r="D4487" s="655" t="s">
        <v>1309</v>
      </c>
      <c r="E4487" s="655">
        <v>10</v>
      </c>
      <c r="F4487" s="655" t="s">
        <v>1303</v>
      </c>
      <c r="H4487" s="10"/>
    </row>
    <row r="4488" spans="1:8" ht="15" x14ac:dyDescent="0.25">
      <c r="A4488" s="651">
        <v>48439113206</v>
      </c>
      <c r="B4488" s="652" t="s">
        <v>1531</v>
      </c>
      <c r="C4488" s="652">
        <v>57632</v>
      </c>
      <c r="D4488" s="652" t="s">
        <v>1310</v>
      </c>
      <c r="E4488" s="652">
        <v>20.9</v>
      </c>
      <c r="F4488" s="652" t="s">
        <v>1307</v>
      </c>
      <c r="H4488" s="10"/>
    </row>
    <row r="4489" spans="1:8" ht="15" x14ac:dyDescent="0.25">
      <c r="A4489" s="654">
        <v>48439113207</v>
      </c>
      <c r="B4489" s="655" t="s">
        <v>1531</v>
      </c>
      <c r="C4489" s="655">
        <v>96594</v>
      </c>
      <c r="D4489" s="655" t="s">
        <v>1306</v>
      </c>
      <c r="E4489" s="655">
        <v>2</v>
      </c>
      <c r="F4489" s="655" t="s">
        <v>1303</v>
      </c>
      <c r="H4489" s="10"/>
    </row>
    <row r="4490" spans="1:8" ht="15" x14ac:dyDescent="0.25">
      <c r="A4490" s="651">
        <v>48439113210</v>
      </c>
      <c r="B4490" s="652" t="s">
        <v>1531</v>
      </c>
      <c r="C4490" s="652">
        <v>92703</v>
      </c>
      <c r="D4490" s="652" t="s">
        <v>1306</v>
      </c>
      <c r="E4490" s="652">
        <v>4.5</v>
      </c>
      <c r="F4490" s="652" t="s">
        <v>1303</v>
      </c>
      <c r="H4490" s="10"/>
    </row>
    <row r="4491" spans="1:8" ht="15" x14ac:dyDescent="0.25">
      <c r="A4491" s="654">
        <v>48439113212</v>
      </c>
      <c r="B4491" s="655" t="s">
        <v>1531</v>
      </c>
      <c r="C4491" s="655">
        <v>77222</v>
      </c>
      <c r="D4491" s="655" t="s">
        <v>1302</v>
      </c>
      <c r="E4491" s="655">
        <v>7.7</v>
      </c>
      <c r="F4491" s="655" t="s">
        <v>1303</v>
      </c>
      <c r="H4491" s="10"/>
    </row>
    <row r="4492" spans="1:8" ht="15" x14ac:dyDescent="0.25">
      <c r="A4492" s="651">
        <v>48439113213</v>
      </c>
      <c r="B4492" s="652" t="s">
        <v>1531</v>
      </c>
      <c r="C4492" s="652">
        <v>59688</v>
      </c>
      <c r="D4492" s="652" t="s">
        <v>1310</v>
      </c>
      <c r="E4492" s="652">
        <v>4.5999999999999996</v>
      </c>
      <c r="F4492" s="652" t="s">
        <v>1303</v>
      </c>
      <c r="H4492" s="10"/>
    </row>
    <row r="4493" spans="1:8" ht="15" x14ac:dyDescent="0.25">
      <c r="A4493" s="654">
        <v>48439113214</v>
      </c>
      <c r="B4493" s="655" t="s">
        <v>1531</v>
      </c>
      <c r="C4493" s="655">
        <v>67530</v>
      </c>
      <c r="D4493" s="655" t="s">
        <v>1302</v>
      </c>
      <c r="E4493" s="655">
        <v>12.9</v>
      </c>
      <c r="F4493" s="655" t="s">
        <v>1303</v>
      </c>
      <c r="H4493" s="10"/>
    </row>
    <row r="4494" spans="1:8" ht="15" x14ac:dyDescent="0.25">
      <c r="A4494" s="651">
        <v>48439113215</v>
      </c>
      <c r="B4494" s="652" t="s">
        <v>1531</v>
      </c>
      <c r="C4494" s="652">
        <v>66213</v>
      </c>
      <c r="D4494" s="652" t="s">
        <v>1302</v>
      </c>
      <c r="E4494" s="652">
        <v>9</v>
      </c>
      <c r="F4494" s="652" t="s">
        <v>1303</v>
      </c>
      <c r="H4494" s="10"/>
    </row>
    <row r="4495" spans="1:8" ht="15" x14ac:dyDescent="0.25">
      <c r="A4495" s="654">
        <v>48439113216</v>
      </c>
      <c r="B4495" s="655" t="s">
        <v>1531</v>
      </c>
      <c r="C4495" s="655">
        <v>51783</v>
      </c>
      <c r="D4495" s="655" t="s">
        <v>1310</v>
      </c>
      <c r="E4495" s="655">
        <v>15.3</v>
      </c>
      <c r="F4495" s="655" t="s">
        <v>1303</v>
      </c>
      <c r="H4495" s="10"/>
    </row>
    <row r="4496" spans="1:8" ht="15" x14ac:dyDescent="0.25">
      <c r="A4496" s="651">
        <v>48439113217</v>
      </c>
      <c r="B4496" s="652" t="s">
        <v>1531</v>
      </c>
      <c r="C4496" s="652">
        <v>62500</v>
      </c>
      <c r="D4496" s="652" t="s">
        <v>1310</v>
      </c>
      <c r="E4496" s="652">
        <v>7.8</v>
      </c>
      <c r="F4496" s="652" t="s">
        <v>1303</v>
      </c>
      <c r="H4496" s="10"/>
    </row>
    <row r="4497" spans="1:8" ht="15" x14ac:dyDescent="0.25">
      <c r="A4497" s="654">
        <v>48439113218</v>
      </c>
      <c r="B4497" s="655" t="s">
        <v>1531</v>
      </c>
      <c r="C4497" s="655">
        <v>91136</v>
      </c>
      <c r="D4497" s="655" t="s">
        <v>1306</v>
      </c>
      <c r="E4497" s="655">
        <v>4.9000000000000004</v>
      </c>
      <c r="F4497" s="655" t="s">
        <v>1303</v>
      </c>
      <c r="H4497" s="10"/>
    </row>
    <row r="4498" spans="1:8" ht="15" x14ac:dyDescent="0.25">
      <c r="A4498" s="651">
        <v>48439113220</v>
      </c>
      <c r="B4498" s="652" t="s">
        <v>1531</v>
      </c>
      <c r="C4498" s="652">
        <v>44071</v>
      </c>
      <c r="D4498" s="652" t="s">
        <v>1309</v>
      </c>
      <c r="E4498" s="652">
        <v>16.3</v>
      </c>
      <c r="F4498" s="652" t="s">
        <v>1303</v>
      </c>
      <c r="H4498" s="10"/>
    </row>
    <row r="4499" spans="1:8" ht="15" x14ac:dyDescent="0.25">
      <c r="A4499" s="654">
        <v>48439113221</v>
      </c>
      <c r="B4499" s="655" t="s">
        <v>1531</v>
      </c>
      <c r="C4499" s="655">
        <v>63500</v>
      </c>
      <c r="D4499" s="655" t="s">
        <v>1302</v>
      </c>
      <c r="E4499" s="655">
        <v>5.9</v>
      </c>
      <c r="F4499" s="655" t="s">
        <v>1303</v>
      </c>
      <c r="H4499" s="10"/>
    </row>
    <row r="4500" spans="1:8" ht="15" x14ac:dyDescent="0.25">
      <c r="A4500" s="651">
        <v>48439113301</v>
      </c>
      <c r="B4500" s="652" t="s">
        <v>1531</v>
      </c>
      <c r="C4500" s="652">
        <v>72661</v>
      </c>
      <c r="D4500" s="652" t="s">
        <v>1302</v>
      </c>
      <c r="E4500" s="652">
        <v>5.5</v>
      </c>
      <c r="F4500" s="652" t="s">
        <v>1303</v>
      </c>
      <c r="H4500" s="10"/>
    </row>
    <row r="4501" spans="1:8" ht="15" x14ac:dyDescent="0.25">
      <c r="A4501" s="654">
        <v>48439113302</v>
      </c>
      <c r="B4501" s="655" t="s">
        <v>1531</v>
      </c>
      <c r="C4501" s="655">
        <v>47188</v>
      </c>
      <c r="D4501" s="655" t="s">
        <v>1310</v>
      </c>
      <c r="E4501" s="655">
        <v>20.8</v>
      </c>
      <c r="F4501" s="655" t="s">
        <v>1307</v>
      </c>
      <c r="H4501" s="10"/>
    </row>
    <row r="4502" spans="1:8" ht="15" x14ac:dyDescent="0.25">
      <c r="A4502" s="651">
        <v>48439113403</v>
      </c>
      <c r="B4502" s="652" t="s">
        <v>1531</v>
      </c>
      <c r="C4502" s="652">
        <v>68864</v>
      </c>
      <c r="D4502" s="652" t="s">
        <v>1302</v>
      </c>
      <c r="E4502" s="652">
        <v>14.7</v>
      </c>
      <c r="F4502" s="652" t="s">
        <v>1303</v>
      </c>
      <c r="H4502" s="10"/>
    </row>
    <row r="4503" spans="1:8" ht="15" x14ac:dyDescent="0.25">
      <c r="A4503" s="654">
        <v>48439113404</v>
      </c>
      <c r="B4503" s="655" t="s">
        <v>1531</v>
      </c>
      <c r="C4503" s="655">
        <v>53719</v>
      </c>
      <c r="D4503" s="655" t="s">
        <v>1310</v>
      </c>
      <c r="E4503" s="655">
        <v>9.6</v>
      </c>
      <c r="F4503" s="655" t="s">
        <v>1303</v>
      </c>
      <c r="H4503" s="10"/>
    </row>
    <row r="4504" spans="1:8" ht="15" x14ac:dyDescent="0.25">
      <c r="A4504" s="651">
        <v>48439113405</v>
      </c>
      <c r="B4504" s="652" t="s">
        <v>1531</v>
      </c>
      <c r="C4504" s="652">
        <v>54234</v>
      </c>
      <c r="D4504" s="652" t="s">
        <v>1310</v>
      </c>
      <c r="E4504" s="652">
        <v>13</v>
      </c>
      <c r="F4504" s="652" t="s">
        <v>1303</v>
      </c>
      <c r="H4504" s="10"/>
    </row>
    <row r="4505" spans="1:8" ht="15" x14ac:dyDescent="0.25">
      <c r="A4505" s="654">
        <v>48439113407</v>
      </c>
      <c r="B4505" s="655" t="s">
        <v>1531</v>
      </c>
      <c r="C4505" s="655">
        <v>46342</v>
      </c>
      <c r="D4505" s="655" t="s">
        <v>1310</v>
      </c>
      <c r="E4505" s="655">
        <v>30.5</v>
      </c>
      <c r="F4505" s="655" t="s">
        <v>1307</v>
      </c>
      <c r="H4505" s="10"/>
    </row>
    <row r="4506" spans="1:8" ht="15" x14ac:dyDescent="0.25">
      <c r="A4506" s="651">
        <v>48439113408</v>
      </c>
      <c r="B4506" s="652" t="s">
        <v>1531</v>
      </c>
      <c r="C4506" s="652">
        <v>49883</v>
      </c>
      <c r="D4506" s="652" t="s">
        <v>1310</v>
      </c>
      <c r="E4506" s="652">
        <v>13.7</v>
      </c>
      <c r="F4506" s="652" t="s">
        <v>1303</v>
      </c>
      <c r="H4506" s="10"/>
    </row>
    <row r="4507" spans="1:8" ht="15" x14ac:dyDescent="0.25">
      <c r="A4507" s="654">
        <v>48439113509</v>
      </c>
      <c r="B4507" s="655" t="s">
        <v>1531</v>
      </c>
      <c r="C4507" s="655">
        <v>55089</v>
      </c>
      <c r="D4507" s="655" t="s">
        <v>1310</v>
      </c>
      <c r="E4507" s="655">
        <v>14.4</v>
      </c>
      <c r="F4507" s="655" t="s">
        <v>1303</v>
      </c>
      <c r="H4507" s="10"/>
    </row>
    <row r="4508" spans="1:8" ht="15" x14ac:dyDescent="0.25">
      <c r="A4508" s="651">
        <v>48439113510</v>
      </c>
      <c r="B4508" s="652" t="s">
        <v>1531</v>
      </c>
      <c r="C4508" s="652">
        <v>54430</v>
      </c>
      <c r="D4508" s="652" t="s">
        <v>1310</v>
      </c>
      <c r="E4508" s="652">
        <v>8.1999999999999993</v>
      </c>
      <c r="F4508" s="652" t="s">
        <v>1303</v>
      </c>
      <c r="H4508" s="10"/>
    </row>
    <row r="4509" spans="1:8" ht="15" x14ac:dyDescent="0.25">
      <c r="A4509" s="654">
        <v>48439113511</v>
      </c>
      <c r="B4509" s="655" t="s">
        <v>1531</v>
      </c>
      <c r="C4509" s="655">
        <v>59095</v>
      </c>
      <c r="D4509" s="655" t="s">
        <v>1310</v>
      </c>
      <c r="E4509" s="655">
        <v>2.8</v>
      </c>
      <c r="F4509" s="655" t="s">
        <v>1303</v>
      </c>
      <c r="H4509" s="10"/>
    </row>
    <row r="4510" spans="1:8" ht="15" x14ac:dyDescent="0.25">
      <c r="A4510" s="651">
        <v>48439113512</v>
      </c>
      <c r="B4510" s="652" t="s">
        <v>1531</v>
      </c>
      <c r="C4510" s="652">
        <v>56450</v>
      </c>
      <c r="D4510" s="652" t="s">
        <v>1310</v>
      </c>
      <c r="E4510" s="652">
        <v>4.9000000000000004</v>
      </c>
      <c r="F4510" s="652" t="s">
        <v>1303</v>
      </c>
      <c r="H4510" s="10"/>
    </row>
    <row r="4511" spans="1:8" ht="15" x14ac:dyDescent="0.25">
      <c r="A4511" s="654">
        <v>48439113513</v>
      </c>
      <c r="B4511" s="655" t="s">
        <v>1531</v>
      </c>
      <c r="C4511" s="655">
        <v>57500</v>
      </c>
      <c r="D4511" s="655" t="s">
        <v>1310</v>
      </c>
      <c r="E4511" s="655">
        <v>7.2</v>
      </c>
      <c r="F4511" s="655" t="s">
        <v>1303</v>
      </c>
      <c r="H4511" s="10"/>
    </row>
    <row r="4512" spans="1:8" ht="15" x14ac:dyDescent="0.25">
      <c r="A4512" s="651">
        <v>48439113514</v>
      </c>
      <c r="B4512" s="652" t="s">
        <v>1531</v>
      </c>
      <c r="C4512" s="652">
        <v>39899</v>
      </c>
      <c r="D4512" s="652" t="s">
        <v>1309</v>
      </c>
      <c r="E4512" s="652">
        <v>23.5</v>
      </c>
      <c r="F4512" s="652" t="s">
        <v>1307</v>
      </c>
      <c r="H4512" s="10"/>
    </row>
    <row r="4513" spans="1:8" ht="15" x14ac:dyDescent="0.25">
      <c r="A4513" s="654">
        <v>48439113516</v>
      </c>
      <c r="B4513" s="655" t="s">
        <v>1531</v>
      </c>
      <c r="C4513" s="655">
        <v>79766</v>
      </c>
      <c r="D4513" s="655" t="s">
        <v>1302</v>
      </c>
      <c r="E4513" s="655">
        <v>10.9</v>
      </c>
      <c r="F4513" s="655" t="s">
        <v>1303</v>
      </c>
      <c r="H4513" s="10"/>
    </row>
    <row r="4514" spans="1:8" ht="15" x14ac:dyDescent="0.25">
      <c r="A4514" s="651">
        <v>48439113517</v>
      </c>
      <c r="B4514" s="652" t="s">
        <v>1531</v>
      </c>
      <c r="C4514" s="652">
        <v>69848</v>
      </c>
      <c r="D4514" s="652" t="s">
        <v>1302</v>
      </c>
      <c r="E4514" s="652">
        <v>6</v>
      </c>
      <c r="F4514" s="652" t="s">
        <v>1303</v>
      </c>
      <c r="H4514" s="10"/>
    </row>
    <row r="4515" spans="1:8" ht="15" x14ac:dyDescent="0.25">
      <c r="A4515" s="654">
        <v>48439113518</v>
      </c>
      <c r="B4515" s="655" t="s">
        <v>1531</v>
      </c>
      <c r="C4515" s="655">
        <v>55250</v>
      </c>
      <c r="D4515" s="655" t="s">
        <v>1310</v>
      </c>
      <c r="E4515" s="655">
        <v>11.3</v>
      </c>
      <c r="F4515" s="655" t="s">
        <v>1303</v>
      </c>
      <c r="H4515" s="10"/>
    </row>
    <row r="4516" spans="1:8" ht="15" x14ac:dyDescent="0.25">
      <c r="A4516" s="651">
        <v>48439113519</v>
      </c>
      <c r="B4516" s="652" t="s">
        <v>1531</v>
      </c>
      <c r="C4516" s="652">
        <v>87583</v>
      </c>
      <c r="D4516" s="652" t="s">
        <v>1306</v>
      </c>
      <c r="E4516" s="652">
        <v>3.8</v>
      </c>
      <c r="F4516" s="652" t="s">
        <v>1303</v>
      </c>
      <c r="H4516" s="10"/>
    </row>
    <row r="4517" spans="1:8" ht="15" x14ac:dyDescent="0.25">
      <c r="A4517" s="654">
        <v>48439113520</v>
      </c>
      <c r="B4517" s="655" t="s">
        <v>1531</v>
      </c>
      <c r="C4517" s="655">
        <v>65875</v>
      </c>
      <c r="D4517" s="655" t="s">
        <v>1302</v>
      </c>
      <c r="E4517" s="655">
        <v>5.3</v>
      </c>
      <c r="F4517" s="655" t="s">
        <v>1303</v>
      </c>
      <c r="H4517" s="10"/>
    </row>
    <row r="4518" spans="1:8" ht="15" x14ac:dyDescent="0.25">
      <c r="A4518" s="651">
        <v>48439113607</v>
      </c>
      <c r="B4518" s="652" t="s">
        <v>1531</v>
      </c>
      <c r="C4518" s="652">
        <v>50917</v>
      </c>
      <c r="D4518" s="652" t="s">
        <v>1310</v>
      </c>
      <c r="E4518" s="652">
        <v>9</v>
      </c>
      <c r="F4518" s="652" t="s">
        <v>1303</v>
      </c>
      <c r="H4518" s="10"/>
    </row>
    <row r="4519" spans="1:8" ht="15" x14ac:dyDescent="0.25">
      <c r="A4519" s="654">
        <v>48439113610</v>
      </c>
      <c r="B4519" s="655" t="s">
        <v>1531</v>
      </c>
      <c r="C4519" s="655">
        <v>158219</v>
      </c>
      <c r="D4519" s="655" t="s">
        <v>1306</v>
      </c>
      <c r="E4519" s="655">
        <v>3.6</v>
      </c>
      <c r="F4519" s="655" t="s">
        <v>1303</v>
      </c>
      <c r="H4519" s="10"/>
    </row>
    <row r="4520" spans="1:8" ht="15" x14ac:dyDescent="0.25">
      <c r="A4520" s="651">
        <v>48439113611</v>
      </c>
      <c r="B4520" s="652" t="s">
        <v>1531</v>
      </c>
      <c r="C4520" s="652">
        <v>105592</v>
      </c>
      <c r="D4520" s="652" t="s">
        <v>1306</v>
      </c>
      <c r="E4520" s="652">
        <v>4.4000000000000004</v>
      </c>
      <c r="F4520" s="652" t="s">
        <v>1303</v>
      </c>
      <c r="H4520" s="10"/>
    </row>
    <row r="4521" spans="1:8" ht="15" x14ac:dyDescent="0.25">
      <c r="A4521" s="654">
        <v>48439113612</v>
      </c>
      <c r="B4521" s="655" t="s">
        <v>1531</v>
      </c>
      <c r="C4521" s="655">
        <v>102102</v>
      </c>
      <c r="D4521" s="655" t="s">
        <v>1306</v>
      </c>
      <c r="E4521" s="655">
        <v>3.6</v>
      </c>
      <c r="F4521" s="655" t="s">
        <v>1303</v>
      </c>
      <c r="H4521" s="10"/>
    </row>
    <row r="4522" spans="1:8" ht="15" x14ac:dyDescent="0.25">
      <c r="A4522" s="651">
        <v>48439113613</v>
      </c>
      <c r="B4522" s="652" t="s">
        <v>1531</v>
      </c>
      <c r="C4522" s="652">
        <v>89107</v>
      </c>
      <c r="D4522" s="652" t="s">
        <v>1306</v>
      </c>
      <c r="E4522" s="652">
        <v>8.1999999999999993</v>
      </c>
      <c r="F4522" s="652" t="s">
        <v>1303</v>
      </c>
      <c r="H4522" s="10"/>
    </row>
    <row r="4523" spans="1:8" ht="15" x14ac:dyDescent="0.25">
      <c r="A4523" s="654">
        <v>48439113618</v>
      </c>
      <c r="B4523" s="655" t="s">
        <v>1531</v>
      </c>
      <c r="C4523" s="655">
        <v>69357</v>
      </c>
      <c r="D4523" s="655" t="s">
        <v>1302</v>
      </c>
      <c r="E4523" s="655">
        <v>5.7</v>
      </c>
      <c r="F4523" s="655" t="s">
        <v>1303</v>
      </c>
      <c r="H4523" s="10"/>
    </row>
    <row r="4524" spans="1:8" ht="15" x14ac:dyDescent="0.25">
      <c r="A4524" s="651">
        <v>48439113619</v>
      </c>
      <c r="B4524" s="652" t="s">
        <v>1531</v>
      </c>
      <c r="C4524" s="652">
        <v>48274</v>
      </c>
      <c r="D4524" s="652" t="s">
        <v>1310</v>
      </c>
      <c r="E4524" s="652">
        <v>15.3</v>
      </c>
      <c r="F4524" s="652" t="s">
        <v>1303</v>
      </c>
      <c r="H4524" s="10"/>
    </row>
    <row r="4525" spans="1:8" ht="15" x14ac:dyDescent="0.25">
      <c r="A4525" s="654">
        <v>48439113622</v>
      </c>
      <c r="B4525" s="655" t="s">
        <v>1531</v>
      </c>
      <c r="C4525" s="655">
        <v>170859</v>
      </c>
      <c r="D4525" s="655" t="s">
        <v>1306</v>
      </c>
      <c r="E4525" s="655">
        <v>2.4</v>
      </c>
      <c r="F4525" s="655" t="s">
        <v>1303</v>
      </c>
      <c r="H4525" s="10"/>
    </row>
    <row r="4526" spans="1:8" ht="15" x14ac:dyDescent="0.25">
      <c r="A4526" s="651">
        <v>48439113623</v>
      </c>
      <c r="B4526" s="652" t="s">
        <v>1531</v>
      </c>
      <c r="C4526" s="652">
        <v>92611</v>
      </c>
      <c r="D4526" s="652" t="s">
        <v>1306</v>
      </c>
      <c r="E4526" s="652">
        <v>1.1000000000000001</v>
      </c>
      <c r="F4526" s="652" t="s">
        <v>1303</v>
      </c>
      <c r="H4526" s="10"/>
    </row>
    <row r="4527" spans="1:8" ht="15" x14ac:dyDescent="0.25">
      <c r="A4527" s="654">
        <v>48439113624</v>
      </c>
      <c r="B4527" s="655" t="s">
        <v>1531</v>
      </c>
      <c r="C4527" s="655">
        <v>103030</v>
      </c>
      <c r="D4527" s="655" t="s">
        <v>1306</v>
      </c>
      <c r="E4527" s="655">
        <v>2.1</v>
      </c>
      <c r="F4527" s="655" t="s">
        <v>1303</v>
      </c>
      <c r="H4527" s="10"/>
    </row>
    <row r="4528" spans="1:8" ht="15" x14ac:dyDescent="0.25">
      <c r="A4528" s="651">
        <v>48439113625</v>
      </c>
      <c r="B4528" s="652" t="s">
        <v>1531</v>
      </c>
      <c r="C4528" s="652">
        <v>112841</v>
      </c>
      <c r="D4528" s="652" t="s">
        <v>1306</v>
      </c>
      <c r="E4528" s="652">
        <v>0.4</v>
      </c>
      <c r="F4528" s="652" t="s">
        <v>1303</v>
      </c>
      <c r="H4528" s="10"/>
    </row>
    <row r="4529" spans="1:8" ht="15" x14ac:dyDescent="0.25">
      <c r="A4529" s="654">
        <v>48439113626</v>
      </c>
      <c r="B4529" s="655" t="s">
        <v>1531</v>
      </c>
      <c r="C4529" s="655">
        <v>85281</v>
      </c>
      <c r="D4529" s="655" t="s">
        <v>1302</v>
      </c>
      <c r="E4529" s="655">
        <v>3.9</v>
      </c>
      <c r="F4529" s="655" t="s">
        <v>1303</v>
      </c>
      <c r="H4529" s="10"/>
    </row>
    <row r="4530" spans="1:8" ht="15" x14ac:dyDescent="0.25">
      <c r="A4530" s="651">
        <v>48439113627</v>
      </c>
      <c r="B4530" s="652" t="s">
        <v>1531</v>
      </c>
      <c r="C4530" s="652">
        <v>53464</v>
      </c>
      <c r="D4530" s="652" t="s">
        <v>1310</v>
      </c>
      <c r="E4530" s="652">
        <v>5.0999999999999996</v>
      </c>
      <c r="F4530" s="652" t="s">
        <v>1303</v>
      </c>
      <c r="H4530" s="10"/>
    </row>
    <row r="4531" spans="1:8" ht="15" x14ac:dyDescent="0.25">
      <c r="A4531" s="654">
        <v>48439113628</v>
      </c>
      <c r="B4531" s="655" t="s">
        <v>1531</v>
      </c>
      <c r="C4531" s="655">
        <v>60653</v>
      </c>
      <c r="D4531" s="655" t="s">
        <v>1310</v>
      </c>
      <c r="E4531" s="655">
        <v>5.2</v>
      </c>
      <c r="F4531" s="655" t="s">
        <v>1303</v>
      </c>
      <c r="H4531" s="10"/>
    </row>
    <row r="4532" spans="1:8" ht="15" x14ac:dyDescent="0.25">
      <c r="A4532" s="651">
        <v>48439113629</v>
      </c>
      <c r="B4532" s="652" t="s">
        <v>1531</v>
      </c>
      <c r="C4532" s="652">
        <v>59818</v>
      </c>
      <c r="D4532" s="652" t="s">
        <v>1310</v>
      </c>
      <c r="E4532" s="652">
        <v>14.9</v>
      </c>
      <c r="F4532" s="652" t="s">
        <v>1303</v>
      </c>
      <c r="H4532" s="10"/>
    </row>
    <row r="4533" spans="1:8" ht="15" x14ac:dyDescent="0.25">
      <c r="A4533" s="654">
        <v>48439113630</v>
      </c>
      <c r="B4533" s="655" t="s">
        <v>1531</v>
      </c>
      <c r="C4533" s="655">
        <v>57229</v>
      </c>
      <c r="D4533" s="655" t="s">
        <v>1310</v>
      </c>
      <c r="E4533" s="655">
        <v>12.4</v>
      </c>
      <c r="F4533" s="655" t="s">
        <v>1303</v>
      </c>
      <c r="H4533" s="10"/>
    </row>
    <row r="4534" spans="1:8" ht="15" x14ac:dyDescent="0.25">
      <c r="A4534" s="651">
        <v>48439113631</v>
      </c>
      <c r="B4534" s="652" t="s">
        <v>1531</v>
      </c>
      <c r="C4534" s="652">
        <v>58598</v>
      </c>
      <c r="D4534" s="652" t="s">
        <v>1310</v>
      </c>
      <c r="E4534" s="652">
        <v>15</v>
      </c>
      <c r="F4534" s="652" t="s">
        <v>1303</v>
      </c>
      <c r="H4534" s="10"/>
    </row>
    <row r="4535" spans="1:8" ht="15" x14ac:dyDescent="0.25">
      <c r="A4535" s="654">
        <v>48439113632</v>
      </c>
      <c r="B4535" s="655" t="s">
        <v>1531</v>
      </c>
      <c r="C4535" s="655">
        <v>154464</v>
      </c>
      <c r="D4535" s="655" t="s">
        <v>1306</v>
      </c>
      <c r="E4535" s="655">
        <v>3.4</v>
      </c>
      <c r="F4535" s="655" t="s">
        <v>1303</v>
      </c>
      <c r="H4535" s="10"/>
    </row>
    <row r="4536" spans="1:8" ht="15" x14ac:dyDescent="0.25">
      <c r="A4536" s="651">
        <v>48439113633</v>
      </c>
      <c r="B4536" s="652" t="s">
        <v>1531</v>
      </c>
      <c r="C4536" s="652">
        <v>132500</v>
      </c>
      <c r="D4536" s="652" t="s">
        <v>1306</v>
      </c>
      <c r="E4536" s="652">
        <v>1.6</v>
      </c>
      <c r="F4536" s="652" t="s">
        <v>1303</v>
      </c>
      <c r="H4536" s="10"/>
    </row>
    <row r="4537" spans="1:8" ht="15" x14ac:dyDescent="0.25">
      <c r="A4537" s="654">
        <v>48439113634</v>
      </c>
      <c r="B4537" s="655" t="s">
        <v>1531</v>
      </c>
      <c r="C4537" s="655">
        <v>185759</v>
      </c>
      <c r="D4537" s="655" t="s">
        <v>1306</v>
      </c>
      <c r="E4537" s="655">
        <v>2.1</v>
      </c>
      <c r="F4537" s="655" t="s">
        <v>1303</v>
      </c>
      <c r="H4537" s="10"/>
    </row>
    <row r="4538" spans="1:8" ht="15" x14ac:dyDescent="0.25">
      <c r="A4538" s="651">
        <v>48439113703</v>
      </c>
      <c r="B4538" s="652" t="s">
        <v>1531</v>
      </c>
      <c r="C4538" s="652">
        <v>84772</v>
      </c>
      <c r="D4538" s="652" t="s">
        <v>1302</v>
      </c>
      <c r="E4538" s="652">
        <v>5.8</v>
      </c>
      <c r="F4538" s="652" t="s">
        <v>1303</v>
      </c>
      <c r="H4538" s="10"/>
    </row>
    <row r="4539" spans="1:8" ht="15" x14ac:dyDescent="0.25">
      <c r="A4539" s="654">
        <v>48439113705</v>
      </c>
      <c r="B4539" s="655" t="s">
        <v>1531</v>
      </c>
      <c r="C4539" s="655">
        <v>54081</v>
      </c>
      <c r="D4539" s="655" t="s">
        <v>1310</v>
      </c>
      <c r="E4539" s="655">
        <v>11.1</v>
      </c>
      <c r="F4539" s="655" t="s">
        <v>1303</v>
      </c>
      <c r="H4539" s="10"/>
    </row>
    <row r="4540" spans="1:8" ht="15" x14ac:dyDescent="0.25">
      <c r="A4540" s="651">
        <v>48439113707</v>
      </c>
      <c r="B4540" s="652" t="s">
        <v>1531</v>
      </c>
      <c r="C4540" s="652">
        <v>127324</v>
      </c>
      <c r="D4540" s="652" t="s">
        <v>1306</v>
      </c>
      <c r="E4540" s="652">
        <v>4.5</v>
      </c>
      <c r="F4540" s="652" t="s">
        <v>1303</v>
      </c>
      <c r="H4540" s="10"/>
    </row>
    <row r="4541" spans="1:8" ht="15" x14ac:dyDescent="0.25">
      <c r="A4541" s="654">
        <v>48439113709</v>
      </c>
      <c r="B4541" s="655" t="s">
        <v>1531</v>
      </c>
      <c r="C4541" s="655">
        <v>126269</v>
      </c>
      <c r="D4541" s="655" t="s">
        <v>1306</v>
      </c>
      <c r="E4541" s="655">
        <v>1.9</v>
      </c>
      <c r="F4541" s="655" t="s">
        <v>1303</v>
      </c>
      <c r="H4541" s="10"/>
    </row>
    <row r="4542" spans="1:8" ht="15" x14ac:dyDescent="0.25">
      <c r="A4542" s="651">
        <v>48439113710</v>
      </c>
      <c r="B4542" s="652" t="s">
        <v>1531</v>
      </c>
      <c r="C4542" s="652">
        <v>66307</v>
      </c>
      <c r="D4542" s="652" t="s">
        <v>1302</v>
      </c>
      <c r="E4542" s="652">
        <v>7.8</v>
      </c>
      <c r="F4542" s="652" t="s">
        <v>1303</v>
      </c>
      <c r="H4542" s="10"/>
    </row>
    <row r="4543" spans="1:8" ht="15" x14ac:dyDescent="0.25">
      <c r="A4543" s="654">
        <v>48439113711</v>
      </c>
      <c r="B4543" s="655" t="s">
        <v>1531</v>
      </c>
      <c r="C4543" s="655">
        <v>81484</v>
      </c>
      <c r="D4543" s="655" t="s">
        <v>1302</v>
      </c>
      <c r="E4543" s="655">
        <v>5.6</v>
      </c>
      <c r="F4543" s="655" t="s">
        <v>1303</v>
      </c>
      <c r="H4543" s="10"/>
    </row>
    <row r="4544" spans="1:8" ht="15" x14ac:dyDescent="0.25">
      <c r="A4544" s="651">
        <v>48439113803</v>
      </c>
      <c r="B4544" s="652" t="s">
        <v>1531</v>
      </c>
      <c r="C4544" s="652">
        <v>74117</v>
      </c>
      <c r="D4544" s="652" t="s">
        <v>1302</v>
      </c>
      <c r="E4544" s="652">
        <v>3.9</v>
      </c>
      <c r="F4544" s="652" t="s">
        <v>1303</v>
      </c>
      <c r="H4544" s="10"/>
    </row>
    <row r="4545" spans="1:8" ht="15" x14ac:dyDescent="0.25">
      <c r="A4545" s="654">
        <v>48439113808</v>
      </c>
      <c r="B4545" s="655" t="s">
        <v>1531</v>
      </c>
      <c r="C4545" s="655">
        <v>74000</v>
      </c>
      <c r="D4545" s="655" t="s">
        <v>1302</v>
      </c>
      <c r="E4545" s="655">
        <v>4.8</v>
      </c>
      <c r="F4545" s="655" t="s">
        <v>1303</v>
      </c>
      <c r="H4545" s="10"/>
    </row>
    <row r="4546" spans="1:8" ht="15" x14ac:dyDescent="0.25">
      <c r="A4546" s="651">
        <v>48439113809</v>
      </c>
      <c r="B4546" s="652" t="s">
        <v>1531</v>
      </c>
      <c r="C4546" s="652">
        <v>63275</v>
      </c>
      <c r="D4546" s="652" t="s">
        <v>1302</v>
      </c>
      <c r="E4546" s="652">
        <v>8.8000000000000007</v>
      </c>
      <c r="F4546" s="652" t="s">
        <v>1303</v>
      </c>
      <c r="H4546" s="10"/>
    </row>
    <row r="4547" spans="1:8" ht="15" x14ac:dyDescent="0.25">
      <c r="A4547" s="654">
        <v>48439113810</v>
      </c>
      <c r="B4547" s="655" t="s">
        <v>1531</v>
      </c>
      <c r="C4547" s="655">
        <v>66813</v>
      </c>
      <c r="D4547" s="655" t="s">
        <v>1302</v>
      </c>
      <c r="E4547" s="655">
        <v>9.5</v>
      </c>
      <c r="F4547" s="655" t="s">
        <v>1303</v>
      </c>
      <c r="H4547" s="10"/>
    </row>
    <row r="4548" spans="1:8" ht="15" x14ac:dyDescent="0.25">
      <c r="A4548" s="651">
        <v>48439113811</v>
      </c>
      <c r="B4548" s="652" t="s">
        <v>1531</v>
      </c>
      <c r="C4548" s="652">
        <v>58333</v>
      </c>
      <c r="D4548" s="652" t="s">
        <v>1310</v>
      </c>
      <c r="E4548" s="652">
        <v>14.3</v>
      </c>
      <c r="F4548" s="652" t="s">
        <v>1303</v>
      </c>
      <c r="H4548" s="10"/>
    </row>
    <row r="4549" spans="1:8" ht="15" x14ac:dyDescent="0.25">
      <c r="A4549" s="654">
        <v>48439113812</v>
      </c>
      <c r="B4549" s="655" t="s">
        <v>1531</v>
      </c>
      <c r="C4549" s="655">
        <v>111250</v>
      </c>
      <c r="D4549" s="655" t="s">
        <v>1306</v>
      </c>
      <c r="E4549" s="655">
        <v>2.1</v>
      </c>
      <c r="F4549" s="655" t="s">
        <v>1303</v>
      </c>
      <c r="H4549" s="10"/>
    </row>
    <row r="4550" spans="1:8" ht="15" x14ac:dyDescent="0.25">
      <c r="A4550" s="651">
        <v>48439113813</v>
      </c>
      <c r="B4550" s="652" t="s">
        <v>1531</v>
      </c>
      <c r="C4550" s="652">
        <v>137596</v>
      </c>
      <c r="D4550" s="652" t="s">
        <v>1306</v>
      </c>
      <c r="E4550" s="652">
        <v>1.2</v>
      </c>
      <c r="F4550" s="652" t="s">
        <v>1303</v>
      </c>
      <c r="H4550" s="10"/>
    </row>
    <row r="4551" spans="1:8" ht="15" x14ac:dyDescent="0.25">
      <c r="A4551" s="654">
        <v>48439113814</v>
      </c>
      <c r="B4551" s="655" t="s">
        <v>1531</v>
      </c>
      <c r="C4551" s="655">
        <v>156250</v>
      </c>
      <c r="D4551" s="655" t="s">
        <v>1306</v>
      </c>
      <c r="E4551" s="655">
        <v>0.4</v>
      </c>
      <c r="F4551" s="655" t="s">
        <v>1303</v>
      </c>
      <c r="H4551" s="10"/>
    </row>
    <row r="4552" spans="1:8" ht="15" x14ac:dyDescent="0.25">
      <c r="A4552" s="651">
        <v>48439113815</v>
      </c>
      <c r="B4552" s="652" t="s">
        <v>1531</v>
      </c>
      <c r="C4552" s="652">
        <v>201528</v>
      </c>
      <c r="D4552" s="652" t="s">
        <v>1306</v>
      </c>
      <c r="E4552" s="652">
        <v>1.6</v>
      </c>
      <c r="F4552" s="652" t="s">
        <v>1303</v>
      </c>
      <c r="H4552" s="10"/>
    </row>
    <row r="4553" spans="1:8" ht="15" x14ac:dyDescent="0.25">
      <c r="A4553" s="654">
        <v>48439113816</v>
      </c>
      <c r="B4553" s="655" t="s">
        <v>1531</v>
      </c>
      <c r="C4553" s="655">
        <v>156830</v>
      </c>
      <c r="D4553" s="655" t="s">
        <v>1306</v>
      </c>
      <c r="E4553" s="655">
        <v>0.7</v>
      </c>
      <c r="F4553" s="655" t="s">
        <v>1303</v>
      </c>
      <c r="H4553" s="10"/>
    </row>
    <row r="4554" spans="1:8" ht="15" x14ac:dyDescent="0.25">
      <c r="A4554" s="651">
        <v>48439113906</v>
      </c>
      <c r="B4554" s="652" t="s">
        <v>1531</v>
      </c>
      <c r="C4554" s="652">
        <v>218636</v>
      </c>
      <c r="D4554" s="652" t="s">
        <v>1306</v>
      </c>
      <c r="E4554" s="652">
        <v>1.9</v>
      </c>
      <c r="F4554" s="652" t="s">
        <v>1303</v>
      </c>
      <c r="H4554" s="10"/>
    </row>
    <row r="4555" spans="1:8" ht="15" x14ac:dyDescent="0.25">
      <c r="A4555" s="654">
        <v>48439113907</v>
      </c>
      <c r="B4555" s="655" t="s">
        <v>1531</v>
      </c>
      <c r="C4555" s="657">
        <v>250000</v>
      </c>
      <c r="D4555" s="655" t="s">
        <v>1306</v>
      </c>
      <c r="E4555" s="655">
        <v>1.5</v>
      </c>
      <c r="F4555" s="655" t="s">
        <v>1303</v>
      </c>
      <c r="H4555" s="10"/>
    </row>
    <row r="4556" spans="1:8" ht="15" x14ac:dyDescent="0.25">
      <c r="A4556" s="651">
        <v>48439113908</v>
      </c>
      <c r="B4556" s="652" t="s">
        <v>1531</v>
      </c>
      <c r="C4556" s="652">
        <v>239313</v>
      </c>
      <c r="D4556" s="652" t="s">
        <v>1306</v>
      </c>
      <c r="E4556" s="652">
        <v>0.3</v>
      </c>
      <c r="F4556" s="652" t="s">
        <v>1303</v>
      </c>
      <c r="H4556" s="10"/>
    </row>
    <row r="4557" spans="1:8" ht="15" x14ac:dyDescent="0.25">
      <c r="A4557" s="654">
        <v>48439113909</v>
      </c>
      <c r="B4557" s="655" t="s">
        <v>1531</v>
      </c>
      <c r="C4557" s="655">
        <v>228692</v>
      </c>
      <c r="D4557" s="655" t="s">
        <v>1306</v>
      </c>
      <c r="E4557" s="655">
        <v>4.0999999999999996</v>
      </c>
      <c r="F4557" s="655" t="s">
        <v>1303</v>
      </c>
      <c r="H4557" s="10"/>
    </row>
    <row r="4558" spans="1:8" ht="15" x14ac:dyDescent="0.25">
      <c r="A4558" s="651">
        <v>48439113910</v>
      </c>
      <c r="B4558" s="652" t="s">
        <v>1531</v>
      </c>
      <c r="C4558" s="652">
        <v>183185</v>
      </c>
      <c r="D4558" s="652" t="s">
        <v>1306</v>
      </c>
      <c r="E4558" s="652">
        <v>2.5</v>
      </c>
      <c r="F4558" s="652" t="s">
        <v>1303</v>
      </c>
      <c r="H4558" s="10"/>
    </row>
    <row r="4559" spans="1:8" ht="15" x14ac:dyDescent="0.25">
      <c r="A4559" s="654">
        <v>48439113911</v>
      </c>
      <c r="B4559" s="655" t="s">
        <v>1531</v>
      </c>
      <c r="C4559" s="655">
        <v>73491</v>
      </c>
      <c r="D4559" s="655" t="s">
        <v>1302</v>
      </c>
      <c r="E4559" s="655">
        <v>10.4</v>
      </c>
      <c r="F4559" s="655" t="s">
        <v>1303</v>
      </c>
      <c r="H4559" s="10"/>
    </row>
    <row r="4560" spans="1:8" ht="15" x14ac:dyDescent="0.25">
      <c r="A4560" s="651">
        <v>48439113912</v>
      </c>
      <c r="B4560" s="652" t="s">
        <v>1531</v>
      </c>
      <c r="C4560" s="652">
        <v>150851</v>
      </c>
      <c r="D4560" s="652" t="s">
        <v>1306</v>
      </c>
      <c r="E4560" s="652">
        <v>0.6</v>
      </c>
      <c r="F4560" s="652" t="s">
        <v>1303</v>
      </c>
      <c r="H4560" s="10"/>
    </row>
    <row r="4561" spans="1:8" ht="15" x14ac:dyDescent="0.25">
      <c r="A4561" s="654">
        <v>48439113916</v>
      </c>
      <c r="B4561" s="655" t="s">
        <v>1531</v>
      </c>
      <c r="C4561" s="655">
        <v>61588</v>
      </c>
      <c r="D4561" s="655" t="s">
        <v>1310</v>
      </c>
      <c r="E4561" s="655">
        <v>7.8</v>
      </c>
      <c r="F4561" s="655" t="s">
        <v>1303</v>
      </c>
      <c r="H4561" s="10"/>
    </row>
    <row r="4562" spans="1:8" ht="15" x14ac:dyDescent="0.25">
      <c r="A4562" s="651">
        <v>48439113917</v>
      </c>
      <c r="B4562" s="652" t="s">
        <v>1531</v>
      </c>
      <c r="C4562" s="652">
        <v>72208</v>
      </c>
      <c r="D4562" s="652" t="s">
        <v>1302</v>
      </c>
      <c r="E4562" s="652">
        <v>19.3</v>
      </c>
      <c r="F4562" s="652" t="s">
        <v>1303</v>
      </c>
      <c r="H4562" s="10"/>
    </row>
    <row r="4563" spans="1:8" ht="15" x14ac:dyDescent="0.25">
      <c r="A4563" s="654">
        <v>48439113918</v>
      </c>
      <c r="B4563" s="655" t="s">
        <v>1531</v>
      </c>
      <c r="C4563" s="655">
        <v>65700</v>
      </c>
      <c r="D4563" s="655" t="s">
        <v>1302</v>
      </c>
      <c r="E4563" s="655">
        <v>5.3</v>
      </c>
      <c r="F4563" s="655" t="s">
        <v>1303</v>
      </c>
      <c r="H4563" s="10"/>
    </row>
    <row r="4564" spans="1:8" ht="15" x14ac:dyDescent="0.25">
      <c r="A4564" s="651">
        <v>48439113919</v>
      </c>
      <c r="B4564" s="652" t="s">
        <v>1531</v>
      </c>
      <c r="C4564" s="652">
        <v>103872</v>
      </c>
      <c r="D4564" s="652" t="s">
        <v>1306</v>
      </c>
      <c r="E4564" s="652">
        <v>4</v>
      </c>
      <c r="F4564" s="652" t="s">
        <v>1303</v>
      </c>
      <c r="H4564" s="10"/>
    </row>
    <row r="4565" spans="1:8" ht="15" x14ac:dyDescent="0.25">
      <c r="A4565" s="654">
        <v>48439113920</v>
      </c>
      <c r="B4565" s="655" t="s">
        <v>1531</v>
      </c>
      <c r="C4565" s="655">
        <v>105273</v>
      </c>
      <c r="D4565" s="655" t="s">
        <v>1306</v>
      </c>
      <c r="E4565" s="655">
        <v>1.1000000000000001</v>
      </c>
      <c r="F4565" s="655" t="s">
        <v>1303</v>
      </c>
      <c r="H4565" s="10"/>
    </row>
    <row r="4566" spans="1:8" ht="15" x14ac:dyDescent="0.25">
      <c r="A4566" s="651">
        <v>48439113921</v>
      </c>
      <c r="B4566" s="652" t="s">
        <v>1531</v>
      </c>
      <c r="C4566" s="652">
        <v>105807</v>
      </c>
      <c r="D4566" s="652" t="s">
        <v>1306</v>
      </c>
      <c r="E4566" s="652">
        <v>4</v>
      </c>
      <c r="F4566" s="652" t="s">
        <v>1303</v>
      </c>
      <c r="H4566" s="10"/>
    </row>
    <row r="4567" spans="1:8" ht="15" x14ac:dyDescent="0.25">
      <c r="A4567" s="654">
        <v>48439113922</v>
      </c>
      <c r="B4567" s="655" t="s">
        <v>1531</v>
      </c>
      <c r="C4567" s="655">
        <v>95828</v>
      </c>
      <c r="D4567" s="655" t="s">
        <v>1306</v>
      </c>
      <c r="E4567" s="655">
        <v>2.4</v>
      </c>
      <c r="F4567" s="655" t="s">
        <v>1303</v>
      </c>
      <c r="H4567" s="10"/>
    </row>
    <row r="4568" spans="1:8" ht="15" x14ac:dyDescent="0.25">
      <c r="A4568" s="651">
        <v>48439113923</v>
      </c>
      <c r="B4568" s="652" t="s">
        <v>1531</v>
      </c>
      <c r="C4568" s="652">
        <v>77373</v>
      </c>
      <c r="D4568" s="652" t="s">
        <v>1302</v>
      </c>
      <c r="E4568" s="652">
        <v>5.7</v>
      </c>
      <c r="F4568" s="652" t="s">
        <v>1303</v>
      </c>
      <c r="H4568" s="10"/>
    </row>
    <row r="4569" spans="1:8" ht="15" x14ac:dyDescent="0.25">
      <c r="A4569" s="654">
        <v>48439113924</v>
      </c>
      <c r="B4569" s="655" t="s">
        <v>1531</v>
      </c>
      <c r="C4569" s="655">
        <v>68056</v>
      </c>
      <c r="D4569" s="655" t="s">
        <v>1302</v>
      </c>
      <c r="E4569" s="655">
        <v>13.2</v>
      </c>
      <c r="F4569" s="655" t="s">
        <v>1303</v>
      </c>
      <c r="H4569" s="10"/>
    </row>
    <row r="4570" spans="1:8" ht="15" x14ac:dyDescent="0.25">
      <c r="A4570" s="651">
        <v>48439113925</v>
      </c>
      <c r="B4570" s="652" t="s">
        <v>1531</v>
      </c>
      <c r="C4570" s="652">
        <v>74125</v>
      </c>
      <c r="D4570" s="652" t="s">
        <v>1302</v>
      </c>
      <c r="E4570" s="652">
        <v>5.3</v>
      </c>
      <c r="F4570" s="652" t="s">
        <v>1303</v>
      </c>
      <c r="H4570" s="10"/>
    </row>
    <row r="4571" spans="1:8" ht="15" x14ac:dyDescent="0.25">
      <c r="A4571" s="654">
        <v>48439113926</v>
      </c>
      <c r="B4571" s="655" t="s">
        <v>1531</v>
      </c>
      <c r="C4571" s="655">
        <v>94744</v>
      </c>
      <c r="D4571" s="655" t="s">
        <v>1306</v>
      </c>
      <c r="E4571" s="655">
        <v>2.2999999999999998</v>
      </c>
      <c r="F4571" s="655" t="s">
        <v>1303</v>
      </c>
      <c r="H4571" s="10"/>
    </row>
    <row r="4572" spans="1:8" ht="15" x14ac:dyDescent="0.25">
      <c r="A4572" s="651">
        <v>48439113927</v>
      </c>
      <c r="B4572" s="652" t="s">
        <v>1531</v>
      </c>
      <c r="C4572" s="652">
        <v>98974</v>
      </c>
      <c r="D4572" s="652" t="s">
        <v>1306</v>
      </c>
      <c r="E4572" s="652">
        <v>3.9</v>
      </c>
      <c r="F4572" s="652" t="s">
        <v>1303</v>
      </c>
      <c r="H4572" s="10"/>
    </row>
    <row r="4573" spans="1:8" ht="15" x14ac:dyDescent="0.25">
      <c r="A4573" s="654">
        <v>48439113928</v>
      </c>
      <c r="B4573" s="655" t="s">
        <v>1531</v>
      </c>
      <c r="C4573" s="655">
        <v>95000</v>
      </c>
      <c r="D4573" s="655" t="s">
        <v>1306</v>
      </c>
      <c r="E4573" s="655">
        <v>2.2999999999999998</v>
      </c>
      <c r="F4573" s="655" t="s">
        <v>1303</v>
      </c>
      <c r="H4573" s="10"/>
    </row>
    <row r="4574" spans="1:8" ht="15" x14ac:dyDescent="0.25">
      <c r="A4574" s="651">
        <v>48439113929</v>
      </c>
      <c r="B4574" s="652" t="s">
        <v>1531</v>
      </c>
      <c r="C4574" s="652">
        <v>118750</v>
      </c>
      <c r="D4574" s="652" t="s">
        <v>1306</v>
      </c>
      <c r="E4574" s="652">
        <v>0.3</v>
      </c>
      <c r="F4574" s="652" t="s">
        <v>1303</v>
      </c>
      <c r="H4574" s="10"/>
    </row>
    <row r="4575" spans="1:8" ht="15" x14ac:dyDescent="0.25">
      <c r="A4575" s="654">
        <v>48439114003</v>
      </c>
      <c r="B4575" s="655" t="s">
        <v>1531</v>
      </c>
      <c r="C4575" s="655">
        <v>79867</v>
      </c>
      <c r="D4575" s="655" t="s">
        <v>1302</v>
      </c>
      <c r="E4575" s="655">
        <v>4.8</v>
      </c>
      <c r="F4575" s="655" t="s">
        <v>1303</v>
      </c>
      <c r="H4575" s="10"/>
    </row>
    <row r="4576" spans="1:8" ht="15" x14ac:dyDescent="0.25">
      <c r="A4576" s="651">
        <v>48439114005</v>
      </c>
      <c r="B4576" s="652" t="s">
        <v>1531</v>
      </c>
      <c r="C4576" s="652">
        <v>78286</v>
      </c>
      <c r="D4576" s="652" t="s">
        <v>1302</v>
      </c>
      <c r="E4576" s="652">
        <v>5.4</v>
      </c>
      <c r="F4576" s="652" t="s">
        <v>1303</v>
      </c>
      <c r="H4576" s="10"/>
    </row>
    <row r="4577" spans="1:8" ht="15" x14ac:dyDescent="0.25">
      <c r="A4577" s="654">
        <v>48439114006</v>
      </c>
      <c r="B4577" s="655" t="s">
        <v>1531</v>
      </c>
      <c r="C4577" s="655">
        <v>76426</v>
      </c>
      <c r="D4577" s="655" t="s">
        <v>1302</v>
      </c>
      <c r="E4577" s="655">
        <v>8.6999999999999993</v>
      </c>
      <c r="F4577" s="655" t="s">
        <v>1303</v>
      </c>
      <c r="H4577" s="10"/>
    </row>
    <row r="4578" spans="1:8" ht="15" x14ac:dyDescent="0.25">
      <c r="A4578" s="651">
        <v>48439114007</v>
      </c>
      <c r="B4578" s="652" t="s">
        <v>1531</v>
      </c>
      <c r="C4578" s="652">
        <v>84943</v>
      </c>
      <c r="D4578" s="652" t="s">
        <v>1302</v>
      </c>
      <c r="E4578" s="652">
        <v>3.1</v>
      </c>
      <c r="F4578" s="652" t="s">
        <v>1303</v>
      </c>
      <c r="H4578" s="10"/>
    </row>
    <row r="4579" spans="1:8" ht="15" x14ac:dyDescent="0.25">
      <c r="A4579" s="654">
        <v>48439114008</v>
      </c>
      <c r="B4579" s="655" t="s">
        <v>1531</v>
      </c>
      <c r="C4579" s="655">
        <v>77863</v>
      </c>
      <c r="D4579" s="655" t="s">
        <v>1302</v>
      </c>
      <c r="E4579" s="655">
        <v>10.3</v>
      </c>
      <c r="F4579" s="655" t="s">
        <v>1303</v>
      </c>
      <c r="H4579" s="10"/>
    </row>
    <row r="4580" spans="1:8" ht="15" x14ac:dyDescent="0.25">
      <c r="A4580" s="651">
        <v>48439114102</v>
      </c>
      <c r="B4580" s="652" t="s">
        <v>1531</v>
      </c>
      <c r="C4580" s="652">
        <v>111639</v>
      </c>
      <c r="D4580" s="652" t="s">
        <v>1306</v>
      </c>
      <c r="E4580" s="652">
        <v>3.9</v>
      </c>
      <c r="F4580" s="652" t="s">
        <v>1303</v>
      </c>
      <c r="H4580" s="10"/>
    </row>
    <row r="4581" spans="1:8" ht="15" x14ac:dyDescent="0.25">
      <c r="A4581" s="654">
        <v>48439114103</v>
      </c>
      <c r="B4581" s="655" t="s">
        <v>1531</v>
      </c>
      <c r="C4581" s="655">
        <v>101838</v>
      </c>
      <c r="D4581" s="655" t="s">
        <v>1306</v>
      </c>
      <c r="E4581" s="655">
        <v>5.3</v>
      </c>
      <c r="F4581" s="655" t="s">
        <v>1303</v>
      </c>
      <c r="H4581" s="10"/>
    </row>
    <row r="4582" spans="1:8" ht="15" x14ac:dyDescent="0.25">
      <c r="A4582" s="651">
        <v>48439114104</v>
      </c>
      <c r="B4582" s="652" t="s">
        <v>1531</v>
      </c>
      <c r="C4582" s="652">
        <v>123393</v>
      </c>
      <c r="D4582" s="652" t="s">
        <v>1306</v>
      </c>
      <c r="E4582" s="652">
        <v>3.4</v>
      </c>
      <c r="F4582" s="652" t="s">
        <v>1303</v>
      </c>
      <c r="H4582" s="10"/>
    </row>
    <row r="4583" spans="1:8" ht="15" x14ac:dyDescent="0.25">
      <c r="A4583" s="654">
        <v>48439114203</v>
      </c>
      <c r="B4583" s="655" t="s">
        <v>1531</v>
      </c>
      <c r="C4583" s="655">
        <v>55200</v>
      </c>
      <c r="D4583" s="655" t="s">
        <v>1310</v>
      </c>
      <c r="E4583" s="655">
        <v>11.5</v>
      </c>
      <c r="F4583" s="655" t="s">
        <v>1303</v>
      </c>
      <c r="H4583" s="10"/>
    </row>
    <row r="4584" spans="1:8" ht="15" x14ac:dyDescent="0.25">
      <c r="A4584" s="651">
        <v>48439114204</v>
      </c>
      <c r="B4584" s="652" t="s">
        <v>1531</v>
      </c>
      <c r="C4584" s="652">
        <v>62783</v>
      </c>
      <c r="D4584" s="652" t="s">
        <v>1310</v>
      </c>
      <c r="E4584" s="652">
        <v>7.9</v>
      </c>
      <c r="F4584" s="652" t="s">
        <v>1303</v>
      </c>
      <c r="H4584" s="10"/>
    </row>
    <row r="4585" spans="1:8" ht="15" x14ac:dyDescent="0.25">
      <c r="A4585" s="654">
        <v>48439114205</v>
      </c>
      <c r="B4585" s="655" t="s">
        <v>1531</v>
      </c>
      <c r="C4585" s="655">
        <v>57625</v>
      </c>
      <c r="D4585" s="655" t="s">
        <v>1310</v>
      </c>
      <c r="E4585" s="655">
        <v>12.1</v>
      </c>
      <c r="F4585" s="655" t="s">
        <v>1303</v>
      </c>
      <c r="H4585" s="10"/>
    </row>
    <row r="4586" spans="1:8" ht="15" x14ac:dyDescent="0.25">
      <c r="A4586" s="651">
        <v>48439114206</v>
      </c>
      <c r="B4586" s="652" t="s">
        <v>1531</v>
      </c>
      <c r="C4586" s="652">
        <v>88571</v>
      </c>
      <c r="D4586" s="652" t="s">
        <v>1306</v>
      </c>
      <c r="E4586" s="652">
        <v>11.8</v>
      </c>
      <c r="F4586" s="652" t="s">
        <v>1303</v>
      </c>
      <c r="H4586" s="10"/>
    </row>
    <row r="4587" spans="1:8" ht="15" x14ac:dyDescent="0.25">
      <c r="A4587" s="654">
        <v>48439114207</v>
      </c>
      <c r="B4587" s="655" t="s">
        <v>1531</v>
      </c>
      <c r="C4587" s="655">
        <v>96711</v>
      </c>
      <c r="D4587" s="655" t="s">
        <v>1306</v>
      </c>
      <c r="E4587" s="655">
        <v>3.3</v>
      </c>
      <c r="F4587" s="655" t="s">
        <v>1303</v>
      </c>
      <c r="H4587" s="10"/>
    </row>
    <row r="4588" spans="1:8" ht="15" x14ac:dyDescent="0.25">
      <c r="A4588" s="651">
        <v>48439121601</v>
      </c>
      <c r="B4588" s="652" t="s">
        <v>1531</v>
      </c>
      <c r="C4588" s="652">
        <v>67695</v>
      </c>
      <c r="D4588" s="652" t="s">
        <v>1302</v>
      </c>
      <c r="E4588" s="652">
        <v>26.3</v>
      </c>
      <c r="F4588" s="652" t="s">
        <v>1307</v>
      </c>
      <c r="H4588" s="10"/>
    </row>
    <row r="4589" spans="1:8" ht="15" x14ac:dyDescent="0.25">
      <c r="A4589" s="654">
        <v>48439121604</v>
      </c>
      <c r="B4589" s="655" t="s">
        <v>1531</v>
      </c>
      <c r="C4589" s="655">
        <v>48298</v>
      </c>
      <c r="D4589" s="655" t="s">
        <v>1310</v>
      </c>
      <c r="E4589" s="655">
        <v>24.7</v>
      </c>
      <c r="F4589" s="655" t="s">
        <v>1307</v>
      </c>
      <c r="H4589" s="10"/>
    </row>
    <row r="4590" spans="1:8" ht="15" x14ac:dyDescent="0.25">
      <c r="A4590" s="651">
        <v>48439121605</v>
      </c>
      <c r="B4590" s="652" t="s">
        <v>1531</v>
      </c>
      <c r="C4590" s="652">
        <v>52388</v>
      </c>
      <c r="D4590" s="652" t="s">
        <v>1310</v>
      </c>
      <c r="E4590" s="652">
        <v>11.3</v>
      </c>
      <c r="F4590" s="652" t="s">
        <v>1303</v>
      </c>
      <c r="H4590" s="10"/>
    </row>
    <row r="4591" spans="1:8" ht="15" x14ac:dyDescent="0.25">
      <c r="A4591" s="654">
        <v>48439121606</v>
      </c>
      <c r="B4591" s="655" t="s">
        <v>1531</v>
      </c>
      <c r="C4591" s="655">
        <v>102361</v>
      </c>
      <c r="D4591" s="655" t="s">
        <v>1306</v>
      </c>
      <c r="E4591" s="655">
        <v>1.8</v>
      </c>
      <c r="F4591" s="655" t="s">
        <v>1303</v>
      </c>
      <c r="H4591" s="10"/>
    </row>
    <row r="4592" spans="1:8" ht="15" x14ac:dyDescent="0.25">
      <c r="A4592" s="651">
        <v>48439121608</v>
      </c>
      <c r="B4592" s="652" t="s">
        <v>1531</v>
      </c>
      <c r="C4592" s="652">
        <v>72680</v>
      </c>
      <c r="D4592" s="652" t="s">
        <v>1302</v>
      </c>
      <c r="E4592" s="652">
        <v>4.4000000000000004</v>
      </c>
      <c r="F4592" s="652" t="s">
        <v>1303</v>
      </c>
      <c r="H4592" s="10"/>
    </row>
    <row r="4593" spans="1:8" ht="15" x14ac:dyDescent="0.25">
      <c r="A4593" s="654">
        <v>48439121609</v>
      </c>
      <c r="B4593" s="655" t="s">
        <v>1531</v>
      </c>
      <c r="C4593" s="655">
        <v>118669</v>
      </c>
      <c r="D4593" s="655" t="s">
        <v>1306</v>
      </c>
      <c r="E4593" s="655">
        <v>2.2999999999999998</v>
      </c>
      <c r="F4593" s="655" t="s">
        <v>1303</v>
      </c>
      <c r="H4593" s="10"/>
    </row>
    <row r="4594" spans="1:8" ht="15" x14ac:dyDescent="0.25">
      <c r="A4594" s="651">
        <v>48439121610</v>
      </c>
      <c r="B4594" s="652" t="s">
        <v>1531</v>
      </c>
      <c r="C4594" s="652">
        <v>71458</v>
      </c>
      <c r="D4594" s="652" t="s">
        <v>1302</v>
      </c>
      <c r="E4594" s="652">
        <v>12.5</v>
      </c>
      <c r="F4594" s="652" t="s">
        <v>1303</v>
      </c>
      <c r="H4594" s="10"/>
    </row>
    <row r="4595" spans="1:8" ht="15" x14ac:dyDescent="0.25">
      <c r="A4595" s="654">
        <v>48439121611</v>
      </c>
      <c r="B4595" s="655" t="s">
        <v>1531</v>
      </c>
      <c r="C4595" s="655">
        <v>72378</v>
      </c>
      <c r="D4595" s="655" t="s">
        <v>1302</v>
      </c>
      <c r="E4595" s="655">
        <v>10.9</v>
      </c>
      <c r="F4595" s="655" t="s">
        <v>1303</v>
      </c>
      <c r="H4595" s="10"/>
    </row>
    <row r="4596" spans="1:8" ht="15" x14ac:dyDescent="0.25">
      <c r="A4596" s="651">
        <v>48439121702</v>
      </c>
      <c r="B4596" s="652" t="s">
        <v>1531</v>
      </c>
      <c r="C4596" s="652">
        <v>43661</v>
      </c>
      <c r="D4596" s="652" t="s">
        <v>1309</v>
      </c>
      <c r="E4596" s="652">
        <v>22.3</v>
      </c>
      <c r="F4596" s="652" t="s">
        <v>1307</v>
      </c>
      <c r="H4596" s="10"/>
    </row>
    <row r="4597" spans="1:8" ht="15" x14ac:dyDescent="0.25">
      <c r="A4597" s="654">
        <v>48439121703</v>
      </c>
      <c r="B4597" s="655" t="s">
        <v>1531</v>
      </c>
      <c r="C4597" s="655">
        <v>33419</v>
      </c>
      <c r="D4597" s="655" t="s">
        <v>1309</v>
      </c>
      <c r="E4597" s="655">
        <v>35</v>
      </c>
      <c r="F4597" s="655" t="s">
        <v>1307</v>
      </c>
      <c r="H4597" s="10"/>
    </row>
    <row r="4598" spans="1:8" ht="15" x14ac:dyDescent="0.25">
      <c r="A4598" s="651">
        <v>48439121704</v>
      </c>
      <c r="B4598" s="652" t="s">
        <v>1531</v>
      </c>
      <c r="C4598" s="652">
        <v>31784</v>
      </c>
      <c r="D4598" s="652" t="s">
        <v>1309</v>
      </c>
      <c r="E4598" s="652">
        <v>25.5</v>
      </c>
      <c r="F4598" s="652" t="s">
        <v>1307</v>
      </c>
      <c r="H4598" s="10"/>
    </row>
    <row r="4599" spans="1:8" ht="15" x14ac:dyDescent="0.25">
      <c r="A4599" s="654">
        <v>48439121903</v>
      </c>
      <c r="B4599" s="655" t="s">
        <v>1531</v>
      </c>
      <c r="C4599" s="655">
        <v>32109</v>
      </c>
      <c r="D4599" s="655" t="s">
        <v>1309</v>
      </c>
      <c r="E4599" s="655">
        <v>41.6</v>
      </c>
      <c r="F4599" s="655" t="s">
        <v>1307</v>
      </c>
      <c r="H4599" s="10"/>
    </row>
    <row r="4600" spans="1:8" ht="15" x14ac:dyDescent="0.25">
      <c r="A4600" s="651">
        <v>48439121904</v>
      </c>
      <c r="B4600" s="652" t="s">
        <v>1531</v>
      </c>
      <c r="C4600" s="652">
        <v>39107</v>
      </c>
      <c r="D4600" s="652" t="s">
        <v>1309</v>
      </c>
      <c r="E4600" s="652">
        <v>25</v>
      </c>
      <c r="F4600" s="652" t="s">
        <v>1307</v>
      </c>
      <c r="H4600" s="10"/>
    </row>
    <row r="4601" spans="1:8" ht="15" x14ac:dyDescent="0.25">
      <c r="A4601" s="654">
        <v>48439121905</v>
      </c>
      <c r="B4601" s="655" t="s">
        <v>1531</v>
      </c>
      <c r="C4601" s="655">
        <v>23986</v>
      </c>
      <c r="D4601" s="655" t="s">
        <v>1309</v>
      </c>
      <c r="E4601" s="655">
        <v>44.6</v>
      </c>
      <c r="F4601" s="655" t="s">
        <v>1307</v>
      </c>
      <c r="H4601" s="10"/>
    </row>
    <row r="4602" spans="1:8" ht="15" x14ac:dyDescent="0.25">
      <c r="A4602" s="651">
        <v>48439121906</v>
      </c>
      <c r="B4602" s="652" t="s">
        <v>1531</v>
      </c>
      <c r="C4602" s="652">
        <v>33286</v>
      </c>
      <c r="D4602" s="652" t="s">
        <v>1309</v>
      </c>
      <c r="E4602" s="652">
        <v>31.3</v>
      </c>
      <c r="F4602" s="652" t="s">
        <v>1307</v>
      </c>
      <c r="H4602" s="10"/>
    </row>
    <row r="4603" spans="1:8" ht="15" x14ac:dyDescent="0.25">
      <c r="A4603" s="654">
        <v>48439122001</v>
      </c>
      <c r="B4603" s="655" t="s">
        <v>1531</v>
      </c>
      <c r="C4603" s="655">
        <v>54052</v>
      </c>
      <c r="D4603" s="655" t="s">
        <v>1310</v>
      </c>
      <c r="E4603" s="655">
        <v>18.100000000000001</v>
      </c>
      <c r="F4603" s="655" t="s">
        <v>1303</v>
      </c>
      <c r="H4603" s="10"/>
    </row>
    <row r="4604" spans="1:8" ht="15" x14ac:dyDescent="0.25">
      <c r="A4604" s="651">
        <v>48439122002</v>
      </c>
      <c r="B4604" s="652" t="s">
        <v>1531</v>
      </c>
      <c r="C4604" s="652">
        <v>37000</v>
      </c>
      <c r="D4604" s="652" t="s">
        <v>1309</v>
      </c>
      <c r="E4604" s="652">
        <v>25.1</v>
      </c>
      <c r="F4604" s="652" t="s">
        <v>1307</v>
      </c>
      <c r="H4604" s="10"/>
    </row>
    <row r="4605" spans="1:8" ht="15" x14ac:dyDescent="0.25">
      <c r="A4605" s="654">
        <v>48439122100</v>
      </c>
      <c r="B4605" s="655" t="s">
        <v>1531</v>
      </c>
      <c r="C4605" s="655">
        <v>43321</v>
      </c>
      <c r="D4605" s="655" t="s">
        <v>1309</v>
      </c>
      <c r="E4605" s="655">
        <v>24.2</v>
      </c>
      <c r="F4605" s="655" t="s">
        <v>1307</v>
      </c>
      <c r="H4605" s="10"/>
    </row>
    <row r="4606" spans="1:8" ht="15" x14ac:dyDescent="0.25">
      <c r="A4606" s="651">
        <v>48439122200</v>
      </c>
      <c r="B4606" s="652" t="s">
        <v>1531</v>
      </c>
      <c r="C4606" s="652">
        <v>25069</v>
      </c>
      <c r="D4606" s="652" t="s">
        <v>1309</v>
      </c>
      <c r="E4606" s="652">
        <v>37.9</v>
      </c>
      <c r="F4606" s="652" t="s">
        <v>1307</v>
      </c>
      <c r="H4606" s="10"/>
    </row>
    <row r="4607" spans="1:8" ht="15" x14ac:dyDescent="0.25">
      <c r="A4607" s="654">
        <v>48439122300</v>
      </c>
      <c r="B4607" s="655" t="s">
        <v>1531</v>
      </c>
      <c r="C4607" s="655">
        <v>20044</v>
      </c>
      <c r="D4607" s="655" t="s">
        <v>1309</v>
      </c>
      <c r="E4607" s="655">
        <v>51</v>
      </c>
      <c r="F4607" s="655" t="s">
        <v>1307</v>
      </c>
      <c r="H4607" s="10"/>
    </row>
    <row r="4608" spans="1:8" ht="15" x14ac:dyDescent="0.25">
      <c r="A4608" s="651">
        <v>48439122400</v>
      </c>
      <c r="B4608" s="652" t="s">
        <v>1531</v>
      </c>
      <c r="C4608" s="652">
        <v>34412</v>
      </c>
      <c r="D4608" s="652" t="s">
        <v>1309</v>
      </c>
      <c r="E4608" s="652">
        <v>39.799999999999997</v>
      </c>
      <c r="F4608" s="652" t="s">
        <v>1307</v>
      </c>
      <c r="H4608" s="10"/>
    </row>
    <row r="4609" spans="1:8" ht="15" x14ac:dyDescent="0.25">
      <c r="A4609" s="654">
        <v>48439122500</v>
      </c>
      <c r="B4609" s="655" t="s">
        <v>1531</v>
      </c>
      <c r="C4609" s="655">
        <v>54944</v>
      </c>
      <c r="D4609" s="655" t="s">
        <v>1310</v>
      </c>
      <c r="E4609" s="655">
        <v>10</v>
      </c>
      <c r="F4609" s="655" t="s">
        <v>1303</v>
      </c>
      <c r="H4609" s="10"/>
    </row>
    <row r="4610" spans="1:8" ht="15" x14ac:dyDescent="0.25">
      <c r="A4610" s="651">
        <v>48439122600</v>
      </c>
      <c r="B4610" s="652" t="s">
        <v>1531</v>
      </c>
      <c r="C4610" s="652">
        <v>56920</v>
      </c>
      <c r="D4610" s="652" t="s">
        <v>1310</v>
      </c>
      <c r="E4610" s="652">
        <v>19.600000000000001</v>
      </c>
      <c r="F4610" s="652" t="s">
        <v>1303</v>
      </c>
      <c r="H4610" s="10"/>
    </row>
    <row r="4611" spans="1:8" ht="15" x14ac:dyDescent="0.25">
      <c r="A4611" s="654">
        <v>48439122700</v>
      </c>
      <c r="B4611" s="655" t="s">
        <v>1531</v>
      </c>
      <c r="C4611" s="655">
        <v>43692</v>
      </c>
      <c r="D4611" s="655" t="s">
        <v>1309</v>
      </c>
      <c r="E4611" s="655">
        <v>19.100000000000001</v>
      </c>
      <c r="F4611" s="655" t="s">
        <v>1303</v>
      </c>
      <c r="H4611" s="10"/>
    </row>
    <row r="4612" spans="1:8" ht="15" x14ac:dyDescent="0.25">
      <c r="A4612" s="651">
        <v>48439122801</v>
      </c>
      <c r="B4612" s="652" t="s">
        <v>1531</v>
      </c>
      <c r="C4612" s="652">
        <v>34747</v>
      </c>
      <c r="D4612" s="652" t="s">
        <v>1309</v>
      </c>
      <c r="E4612" s="652">
        <v>29.9</v>
      </c>
      <c r="F4612" s="652" t="s">
        <v>1307</v>
      </c>
      <c r="H4612" s="10"/>
    </row>
    <row r="4613" spans="1:8" ht="15" x14ac:dyDescent="0.25">
      <c r="A4613" s="654">
        <v>48439122802</v>
      </c>
      <c r="B4613" s="655" t="s">
        <v>1531</v>
      </c>
      <c r="C4613" s="655">
        <v>39214</v>
      </c>
      <c r="D4613" s="655" t="s">
        <v>1309</v>
      </c>
      <c r="E4613" s="655">
        <v>36.6</v>
      </c>
      <c r="F4613" s="655" t="s">
        <v>1307</v>
      </c>
      <c r="H4613" s="10"/>
    </row>
    <row r="4614" spans="1:8" ht="15" x14ac:dyDescent="0.25">
      <c r="A4614" s="651">
        <v>48439122900</v>
      </c>
      <c r="B4614" s="652" t="s">
        <v>1531</v>
      </c>
      <c r="C4614" s="652">
        <v>43940</v>
      </c>
      <c r="D4614" s="652" t="s">
        <v>1309</v>
      </c>
      <c r="E4614" s="652">
        <v>22.6</v>
      </c>
      <c r="F4614" s="652" t="s">
        <v>1307</v>
      </c>
      <c r="H4614" s="10"/>
    </row>
    <row r="4615" spans="1:8" ht="15" x14ac:dyDescent="0.25">
      <c r="A4615" s="654">
        <v>48439123000</v>
      </c>
      <c r="B4615" s="655" t="s">
        <v>1531</v>
      </c>
      <c r="C4615" s="655">
        <v>51299</v>
      </c>
      <c r="D4615" s="655" t="s">
        <v>1310</v>
      </c>
      <c r="E4615" s="655">
        <v>16.2</v>
      </c>
      <c r="F4615" s="655" t="s">
        <v>1303</v>
      </c>
      <c r="H4615" s="10"/>
    </row>
    <row r="4616" spans="1:8" ht="15" x14ac:dyDescent="0.25">
      <c r="A4616" s="651">
        <v>48439123100</v>
      </c>
      <c r="B4616" s="652" t="s">
        <v>1531</v>
      </c>
      <c r="C4616" s="652">
        <v>26049</v>
      </c>
      <c r="D4616" s="652" t="s">
        <v>1309</v>
      </c>
      <c r="E4616" s="652">
        <v>52</v>
      </c>
      <c r="F4616" s="652" t="s">
        <v>1307</v>
      </c>
      <c r="H4616" s="10"/>
    </row>
    <row r="4617" spans="1:8" ht="15" x14ac:dyDescent="0.25">
      <c r="A4617" s="654">
        <v>48439123200</v>
      </c>
      <c r="B4617" s="655" t="s">
        <v>1531</v>
      </c>
      <c r="C4617" s="655">
        <v>64750</v>
      </c>
      <c r="D4617" s="655" t="s">
        <v>1302</v>
      </c>
      <c r="E4617" s="655">
        <v>12</v>
      </c>
      <c r="F4617" s="655" t="s">
        <v>1303</v>
      </c>
      <c r="H4617" s="10"/>
    </row>
    <row r="4618" spans="1:8" ht="15" x14ac:dyDescent="0.25">
      <c r="A4618" s="651">
        <v>48439123300</v>
      </c>
      <c r="B4618" s="652" t="s">
        <v>1531</v>
      </c>
      <c r="C4618" s="652">
        <v>82396</v>
      </c>
      <c r="D4618" s="652" t="s">
        <v>1302</v>
      </c>
      <c r="E4618" s="652">
        <v>8.9</v>
      </c>
      <c r="F4618" s="652" t="s">
        <v>1303</v>
      </c>
      <c r="H4618" s="10"/>
    </row>
    <row r="4619" spans="1:8" ht="15" x14ac:dyDescent="0.25">
      <c r="A4619" s="654">
        <v>48439123400</v>
      </c>
      <c r="B4619" s="655" t="s">
        <v>1531</v>
      </c>
      <c r="C4619" s="655">
        <v>48750</v>
      </c>
      <c r="D4619" s="655" t="s">
        <v>1310</v>
      </c>
      <c r="E4619" s="655">
        <v>19.7</v>
      </c>
      <c r="F4619" s="655" t="s">
        <v>1303</v>
      </c>
      <c r="H4619" s="10"/>
    </row>
    <row r="4620" spans="1:8" ht="15" x14ac:dyDescent="0.25">
      <c r="A4620" s="651">
        <v>48439123500</v>
      </c>
      <c r="B4620" s="652" t="s">
        <v>1531</v>
      </c>
      <c r="C4620" s="652">
        <v>32319</v>
      </c>
      <c r="D4620" s="652" t="s">
        <v>1309</v>
      </c>
      <c r="E4620" s="652">
        <v>38.9</v>
      </c>
      <c r="F4620" s="652" t="s">
        <v>1307</v>
      </c>
      <c r="H4620" s="10"/>
    </row>
    <row r="4621" spans="1:8" ht="15" x14ac:dyDescent="0.25">
      <c r="A4621" s="654">
        <v>48439123600</v>
      </c>
      <c r="B4621" s="655" t="s">
        <v>1531</v>
      </c>
      <c r="C4621" s="655">
        <v>29757</v>
      </c>
      <c r="D4621" s="655" t="s">
        <v>1309</v>
      </c>
      <c r="E4621" s="655">
        <v>38.200000000000003</v>
      </c>
      <c r="F4621" s="655" t="s">
        <v>1307</v>
      </c>
      <c r="H4621" s="10"/>
    </row>
    <row r="4622" spans="1:8" ht="15" x14ac:dyDescent="0.25">
      <c r="A4622" s="651">
        <v>48439980000</v>
      </c>
      <c r="B4622" s="652" t="s">
        <v>1531</v>
      </c>
      <c r="C4622" s="652" t="s">
        <v>1314</v>
      </c>
      <c r="D4622" s="652" t="s">
        <v>1315</v>
      </c>
      <c r="E4622" s="652" t="s">
        <v>1314</v>
      </c>
      <c r="F4622" s="652" t="s">
        <v>1307</v>
      </c>
      <c r="H4622" s="10"/>
    </row>
    <row r="4623" spans="1:8" ht="15" x14ac:dyDescent="0.25">
      <c r="A4623" s="654">
        <v>48441010100</v>
      </c>
      <c r="B4623" s="655" t="s">
        <v>1532</v>
      </c>
      <c r="C4623" s="655">
        <v>38876</v>
      </c>
      <c r="D4623" s="655" t="s">
        <v>1310</v>
      </c>
      <c r="E4623" s="655">
        <v>15.1</v>
      </c>
      <c r="F4623" s="655" t="s">
        <v>1303</v>
      </c>
      <c r="H4623" s="10"/>
    </row>
    <row r="4624" spans="1:8" ht="15" x14ac:dyDescent="0.25">
      <c r="A4624" s="651">
        <v>48441010200</v>
      </c>
      <c r="B4624" s="652" t="s">
        <v>1532</v>
      </c>
      <c r="C4624" s="652">
        <v>31992</v>
      </c>
      <c r="D4624" s="652" t="s">
        <v>1309</v>
      </c>
      <c r="E4624" s="652">
        <v>39</v>
      </c>
      <c r="F4624" s="652" t="s">
        <v>1307</v>
      </c>
      <c r="H4624" s="10"/>
    </row>
    <row r="4625" spans="1:8" ht="15" x14ac:dyDescent="0.25">
      <c r="A4625" s="654">
        <v>48441010300</v>
      </c>
      <c r="B4625" s="655" t="s">
        <v>1532</v>
      </c>
      <c r="C4625" s="655">
        <v>36905</v>
      </c>
      <c r="D4625" s="655" t="s">
        <v>1309</v>
      </c>
      <c r="E4625" s="655">
        <v>31.6</v>
      </c>
      <c r="F4625" s="655" t="s">
        <v>1307</v>
      </c>
      <c r="H4625" s="10"/>
    </row>
    <row r="4626" spans="1:8" ht="15" x14ac:dyDescent="0.25">
      <c r="A4626" s="651">
        <v>48441010400</v>
      </c>
      <c r="B4626" s="652" t="s">
        <v>1532</v>
      </c>
      <c r="C4626" s="652">
        <v>28878</v>
      </c>
      <c r="D4626" s="652" t="s">
        <v>1309</v>
      </c>
      <c r="E4626" s="652">
        <v>23.6</v>
      </c>
      <c r="F4626" s="652" t="s">
        <v>1307</v>
      </c>
      <c r="H4626" s="10"/>
    </row>
    <row r="4627" spans="1:8" ht="15" x14ac:dyDescent="0.25">
      <c r="A4627" s="654">
        <v>48441010500</v>
      </c>
      <c r="B4627" s="655" t="s">
        <v>1532</v>
      </c>
      <c r="C4627" s="655">
        <v>39543</v>
      </c>
      <c r="D4627" s="655" t="s">
        <v>1310</v>
      </c>
      <c r="E4627" s="655">
        <v>32.6</v>
      </c>
      <c r="F4627" s="655" t="s">
        <v>1307</v>
      </c>
      <c r="H4627" s="10"/>
    </row>
    <row r="4628" spans="1:8" ht="15" x14ac:dyDescent="0.25">
      <c r="A4628" s="651">
        <v>48441010600</v>
      </c>
      <c r="B4628" s="652" t="s">
        <v>1532</v>
      </c>
      <c r="C4628" s="652">
        <v>57219</v>
      </c>
      <c r="D4628" s="652" t="s">
        <v>1306</v>
      </c>
      <c r="E4628" s="652">
        <v>8.1999999999999993</v>
      </c>
      <c r="F4628" s="652" t="s">
        <v>1303</v>
      </c>
      <c r="H4628" s="10"/>
    </row>
    <row r="4629" spans="1:8" ht="15" x14ac:dyDescent="0.25">
      <c r="A4629" s="654">
        <v>48441010700</v>
      </c>
      <c r="B4629" s="655" t="s">
        <v>1532</v>
      </c>
      <c r="C4629" s="655">
        <v>40115</v>
      </c>
      <c r="D4629" s="655" t="s">
        <v>1310</v>
      </c>
      <c r="E4629" s="655">
        <v>20.9</v>
      </c>
      <c r="F4629" s="655" t="s">
        <v>1307</v>
      </c>
      <c r="H4629" s="10"/>
    </row>
    <row r="4630" spans="1:8" ht="15" x14ac:dyDescent="0.25">
      <c r="A4630" s="651">
        <v>48441010800</v>
      </c>
      <c r="B4630" s="652" t="s">
        <v>1532</v>
      </c>
      <c r="C4630" s="652">
        <v>29291</v>
      </c>
      <c r="D4630" s="652" t="s">
        <v>1309</v>
      </c>
      <c r="E4630" s="652">
        <v>28.5</v>
      </c>
      <c r="F4630" s="652" t="s">
        <v>1307</v>
      </c>
      <c r="H4630" s="10"/>
    </row>
    <row r="4631" spans="1:8" ht="15" x14ac:dyDescent="0.25">
      <c r="A4631" s="654">
        <v>48441010900</v>
      </c>
      <c r="B4631" s="655" t="s">
        <v>1532</v>
      </c>
      <c r="C4631" s="655">
        <v>36980</v>
      </c>
      <c r="D4631" s="655" t="s">
        <v>1309</v>
      </c>
      <c r="E4631" s="655">
        <v>27.1</v>
      </c>
      <c r="F4631" s="655" t="s">
        <v>1307</v>
      </c>
      <c r="H4631" s="10"/>
    </row>
    <row r="4632" spans="1:8" ht="15" x14ac:dyDescent="0.25">
      <c r="A4632" s="651">
        <v>48441011000</v>
      </c>
      <c r="B4632" s="652" t="s">
        <v>1532</v>
      </c>
      <c r="C4632" s="652">
        <v>29828</v>
      </c>
      <c r="D4632" s="652" t="s">
        <v>1309</v>
      </c>
      <c r="E4632" s="652">
        <v>23.7</v>
      </c>
      <c r="F4632" s="652" t="s">
        <v>1307</v>
      </c>
      <c r="H4632" s="10"/>
    </row>
    <row r="4633" spans="1:8" ht="15" x14ac:dyDescent="0.25">
      <c r="A4633" s="654">
        <v>48441011200</v>
      </c>
      <c r="B4633" s="655" t="s">
        <v>1532</v>
      </c>
      <c r="C4633" s="655">
        <v>34886</v>
      </c>
      <c r="D4633" s="655" t="s">
        <v>1309</v>
      </c>
      <c r="E4633" s="655">
        <v>18.3</v>
      </c>
      <c r="F4633" s="655" t="s">
        <v>1303</v>
      </c>
      <c r="H4633" s="10"/>
    </row>
    <row r="4634" spans="1:8" ht="15" x14ac:dyDescent="0.25">
      <c r="A4634" s="651">
        <v>48441011300</v>
      </c>
      <c r="B4634" s="652" t="s">
        <v>1532</v>
      </c>
      <c r="C4634" s="652">
        <v>38214</v>
      </c>
      <c r="D4634" s="652" t="s">
        <v>1310</v>
      </c>
      <c r="E4634" s="652">
        <v>19.2</v>
      </c>
      <c r="F4634" s="652" t="s">
        <v>1303</v>
      </c>
      <c r="H4634" s="10"/>
    </row>
    <row r="4635" spans="1:8" ht="15" x14ac:dyDescent="0.25">
      <c r="A4635" s="654">
        <v>48441011400</v>
      </c>
      <c r="B4635" s="655" t="s">
        <v>1532</v>
      </c>
      <c r="C4635" s="655">
        <v>59189</v>
      </c>
      <c r="D4635" s="655" t="s">
        <v>1306</v>
      </c>
      <c r="E4635" s="655">
        <v>16.3</v>
      </c>
      <c r="F4635" s="655" t="s">
        <v>1303</v>
      </c>
      <c r="H4635" s="10"/>
    </row>
    <row r="4636" spans="1:8" ht="15" x14ac:dyDescent="0.25">
      <c r="A4636" s="651">
        <v>48441011500</v>
      </c>
      <c r="B4636" s="652" t="s">
        <v>1532</v>
      </c>
      <c r="C4636" s="652">
        <v>51157</v>
      </c>
      <c r="D4636" s="652" t="s">
        <v>1302</v>
      </c>
      <c r="E4636" s="652">
        <v>16.600000000000001</v>
      </c>
      <c r="F4636" s="652" t="s">
        <v>1303</v>
      </c>
      <c r="H4636" s="10"/>
    </row>
    <row r="4637" spans="1:8" ht="15" x14ac:dyDescent="0.25">
      <c r="A4637" s="654">
        <v>48441011600</v>
      </c>
      <c r="B4637" s="655" t="s">
        <v>1532</v>
      </c>
      <c r="C4637" s="655">
        <v>47179</v>
      </c>
      <c r="D4637" s="655" t="s">
        <v>1302</v>
      </c>
      <c r="E4637" s="655">
        <v>11.7</v>
      </c>
      <c r="F4637" s="655" t="s">
        <v>1303</v>
      </c>
      <c r="H4637" s="10"/>
    </row>
    <row r="4638" spans="1:8" ht="15" x14ac:dyDescent="0.25">
      <c r="A4638" s="651">
        <v>48441011700</v>
      </c>
      <c r="B4638" s="652" t="s">
        <v>1532</v>
      </c>
      <c r="C4638" s="652">
        <v>36000</v>
      </c>
      <c r="D4638" s="652" t="s">
        <v>1309</v>
      </c>
      <c r="E4638" s="652">
        <v>22.4</v>
      </c>
      <c r="F4638" s="652" t="s">
        <v>1307</v>
      </c>
      <c r="H4638" s="10"/>
    </row>
    <row r="4639" spans="1:8" ht="15" x14ac:dyDescent="0.25">
      <c r="A4639" s="654">
        <v>48441011900</v>
      </c>
      <c r="B4639" s="655" t="s">
        <v>1532</v>
      </c>
      <c r="C4639" s="655">
        <v>29096</v>
      </c>
      <c r="D4639" s="655" t="s">
        <v>1309</v>
      </c>
      <c r="E4639" s="655">
        <v>39.4</v>
      </c>
      <c r="F4639" s="655" t="s">
        <v>1307</v>
      </c>
      <c r="H4639" s="10"/>
    </row>
    <row r="4640" spans="1:8" ht="15" x14ac:dyDescent="0.25">
      <c r="A4640" s="651">
        <v>48441012000</v>
      </c>
      <c r="B4640" s="652" t="s">
        <v>1532</v>
      </c>
      <c r="C4640" s="652">
        <v>107070</v>
      </c>
      <c r="D4640" s="652" t="s">
        <v>1306</v>
      </c>
      <c r="E4640" s="652">
        <v>6.7</v>
      </c>
      <c r="F4640" s="652" t="s">
        <v>1303</v>
      </c>
      <c r="H4640" s="10"/>
    </row>
    <row r="4641" spans="1:8" ht="15" x14ac:dyDescent="0.25">
      <c r="A4641" s="654">
        <v>48441012100</v>
      </c>
      <c r="B4641" s="655" t="s">
        <v>1532</v>
      </c>
      <c r="C4641" s="655" t="s">
        <v>1314</v>
      </c>
      <c r="D4641" s="655" t="s">
        <v>1315</v>
      </c>
      <c r="E4641" s="655">
        <v>64.7</v>
      </c>
      <c r="F4641" s="655" t="s">
        <v>1307</v>
      </c>
      <c r="H4641" s="10"/>
    </row>
    <row r="4642" spans="1:8" ht="15" x14ac:dyDescent="0.25">
      <c r="A4642" s="651">
        <v>48441012200</v>
      </c>
      <c r="B4642" s="652" t="s">
        <v>1532</v>
      </c>
      <c r="C4642" s="652">
        <v>45174</v>
      </c>
      <c r="D4642" s="652" t="s">
        <v>1310</v>
      </c>
      <c r="E4642" s="652">
        <v>8.1999999999999993</v>
      </c>
      <c r="F4642" s="652" t="s">
        <v>1303</v>
      </c>
      <c r="H4642" s="10"/>
    </row>
    <row r="4643" spans="1:8" ht="15" x14ac:dyDescent="0.25">
      <c r="A4643" s="654">
        <v>48441012300</v>
      </c>
      <c r="B4643" s="655" t="s">
        <v>1532</v>
      </c>
      <c r="C4643" s="655">
        <v>40852</v>
      </c>
      <c r="D4643" s="655" t="s">
        <v>1310</v>
      </c>
      <c r="E4643" s="655">
        <v>22.1</v>
      </c>
      <c r="F4643" s="655" t="s">
        <v>1307</v>
      </c>
      <c r="H4643" s="10"/>
    </row>
    <row r="4644" spans="1:8" ht="15" x14ac:dyDescent="0.25">
      <c r="A4644" s="651">
        <v>48441012400</v>
      </c>
      <c r="B4644" s="652" t="s">
        <v>1532</v>
      </c>
      <c r="C4644" s="652">
        <v>46023</v>
      </c>
      <c r="D4644" s="652" t="s">
        <v>1302</v>
      </c>
      <c r="E4644" s="652">
        <v>30.4</v>
      </c>
      <c r="F4644" s="652" t="s">
        <v>1307</v>
      </c>
      <c r="H4644" s="10"/>
    </row>
    <row r="4645" spans="1:8" ht="15" x14ac:dyDescent="0.25">
      <c r="A4645" s="654">
        <v>48441012500</v>
      </c>
      <c r="B4645" s="655" t="s">
        <v>1532</v>
      </c>
      <c r="C4645" s="655">
        <v>63412</v>
      </c>
      <c r="D4645" s="655" t="s">
        <v>1306</v>
      </c>
      <c r="E4645" s="655">
        <v>15.4</v>
      </c>
      <c r="F4645" s="655" t="s">
        <v>1303</v>
      </c>
      <c r="H4645" s="10"/>
    </row>
    <row r="4646" spans="1:8" ht="15" x14ac:dyDescent="0.25">
      <c r="A4646" s="651">
        <v>48441012600</v>
      </c>
      <c r="B4646" s="652" t="s">
        <v>1532</v>
      </c>
      <c r="C4646" s="652">
        <v>83125</v>
      </c>
      <c r="D4646" s="652" t="s">
        <v>1306</v>
      </c>
      <c r="E4646" s="652">
        <v>3.2</v>
      </c>
      <c r="F4646" s="652" t="s">
        <v>1303</v>
      </c>
      <c r="H4646" s="10"/>
    </row>
    <row r="4647" spans="1:8" ht="15" x14ac:dyDescent="0.25">
      <c r="A4647" s="654">
        <v>48441012700</v>
      </c>
      <c r="B4647" s="655" t="s">
        <v>1532</v>
      </c>
      <c r="C4647" s="655">
        <v>80450</v>
      </c>
      <c r="D4647" s="655" t="s">
        <v>1306</v>
      </c>
      <c r="E4647" s="655">
        <v>6.5</v>
      </c>
      <c r="F4647" s="655" t="s">
        <v>1303</v>
      </c>
      <c r="H4647" s="10"/>
    </row>
    <row r="4648" spans="1:8" ht="15" x14ac:dyDescent="0.25">
      <c r="A4648" s="651">
        <v>48441012801</v>
      </c>
      <c r="B4648" s="652" t="s">
        <v>1532</v>
      </c>
      <c r="C4648" s="652">
        <v>39918</v>
      </c>
      <c r="D4648" s="652" t="s">
        <v>1310</v>
      </c>
      <c r="E4648" s="652">
        <v>23.4</v>
      </c>
      <c r="F4648" s="652" t="s">
        <v>1307</v>
      </c>
      <c r="H4648" s="10"/>
    </row>
    <row r="4649" spans="1:8" ht="15" x14ac:dyDescent="0.25">
      <c r="A4649" s="654">
        <v>48441012802</v>
      </c>
      <c r="B4649" s="655" t="s">
        <v>1532</v>
      </c>
      <c r="C4649" s="655">
        <v>42303</v>
      </c>
      <c r="D4649" s="655" t="s">
        <v>1310</v>
      </c>
      <c r="E4649" s="655">
        <v>11.2</v>
      </c>
      <c r="F4649" s="655" t="s">
        <v>1303</v>
      </c>
      <c r="H4649" s="10"/>
    </row>
    <row r="4650" spans="1:8" ht="15" x14ac:dyDescent="0.25">
      <c r="A4650" s="651">
        <v>48441012900</v>
      </c>
      <c r="B4650" s="652" t="s">
        <v>1532</v>
      </c>
      <c r="C4650" s="652">
        <v>50455</v>
      </c>
      <c r="D4650" s="652" t="s">
        <v>1302</v>
      </c>
      <c r="E4650" s="652">
        <v>9.6</v>
      </c>
      <c r="F4650" s="652" t="s">
        <v>1303</v>
      </c>
      <c r="H4650" s="10"/>
    </row>
    <row r="4651" spans="1:8" ht="15" x14ac:dyDescent="0.25">
      <c r="A4651" s="654">
        <v>48441013000</v>
      </c>
      <c r="B4651" s="655" t="s">
        <v>1532</v>
      </c>
      <c r="C4651" s="655" t="s">
        <v>1314</v>
      </c>
      <c r="D4651" s="655" t="s">
        <v>1315</v>
      </c>
      <c r="E4651" s="655" t="s">
        <v>1314</v>
      </c>
      <c r="F4651" s="655" t="s">
        <v>1307</v>
      </c>
      <c r="H4651" s="10"/>
    </row>
    <row r="4652" spans="1:8" ht="15" x14ac:dyDescent="0.25">
      <c r="A4652" s="651">
        <v>48441013100</v>
      </c>
      <c r="B4652" s="652" t="s">
        <v>1532</v>
      </c>
      <c r="C4652" s="652">
        <v>35881</v>
      </c>
      <c r="D4652" s="652" t="s">
        <v>1309</v>
      </c>
      <c r="E4652" s="652">
        <v>23</v>
      </c>
      <c r="F4652" s="652" t="s">
        <v>1307</v>
      </c>
      <c r="H4652" s="10"/>
    </row>
    <row r="4653" spans="1:8" ht="15" x14ac:dyDescent="0.25">
      <c r="A4653" s="654">
        <v>48441013200</v>
      </c>
      <c r="B4653" s="655" t="s">
        <v>1532</v>
      </c>
      <c r="C4653" s="655">
        <v>45083</v>
      </c>
      <c r="D4653" s="655" t="s">
        <v>1310</v>
      </c>
      <c r="E4653" s="655">
        <v>18.399999999999999</v>
      </c>
      <c r="F4653" s="655" t="s">
        <v>1303</v>
      </c>
      <c r="H4653" s="10"/>
    </row>
    <row r="4654" spans="1:8" ht="15" x14ac:dyDescent="0.25">
      <c r="A4654" s="651">
        <v>48441013300</v>
      </c>
      <c r="B4654" s="652" t="s">
        <v>1532</v>
      </c>
      <c r="C4654" s="652">
        <v>71359</v>
      </c>
      <c r="D4654" s="652" t="s">
        <v>1306</v>
      </c>
      <c r="E4654" s="652">
        <v>15.5</v>
      </c>
      <c r="F4654" s="652" t="s">
        <v>1303</v>
      </c>
      <c r="H4654" s="10"/>
    </row>
    <row r="4655" spans="1:8" ht="15" x14ac:dyDescent="0.25">
      <c r="A4655" s="654">
        <v>48441013401</v>
      </c>
      <c r="B4655" s="655" t="s">
        <v>1532</v>
      </c>
      <c r="C4655" s="655">
        <v>46511</v>
      </c>
      <c r="D4655" s="655" t="s">
        <v>1302</v>
      </c>
      <c r="E4655" s="655">
        <v>7</v>
      </c>
      <c r="F4655" s="655" t="s">
        <v>1303</v>
      </c>
      <c r="H4655" s="10"/>
    </row>
    <row r="4656" spans="1:8" ht="15" x14ac:dyDescent="0.25">
      <c r="A4656" s="651">
        <v>48441013402</v>
      </c>
      <c r="B4656" s="652" t="s">
        <v>1532</v>
      </c>
      <c r="C4656" s="652">
        <v>75354</v>
      </c>
      <c r="D4656" s="652" t="s">
        <v>1306</v>
      </c>
      <c r="E4656" s="652">
        <v>9.9</v>
      </c>
      <c r="F4656" s="652" t="s">
        <v>1303</v>
      </c>
      <c r="H4656" s="10"/>
    </row>
    <row r="4657" spans="1:8" ht="15" x14ac:dyDescent="0.25">
      <c r="A4657" s="654">
        <v>48441013404</v>
      </c>
      <c r="B4657" s="655" t="s">
        <v>1532</v>
      </c>
      <c r="C4657" s="655">
        <v>87942</v>
      </c>
      <c r="D4657" s="655" t="s">
        <v>1306</v>
      </c>
      <c r="E4657" s="655">
        <v>3.3</v>
      </c>
      <c r="F4657" s="655" t="s">
        <v>1303</v>
      </c>
      <c r="H4657" s="10"/>
    </row>
    <row r="4658" spans="1:8" ht="15" x14ac:dyDescent="0.25">
      <c r="A4658" s="651">
        <v>48441013500</v>
      </c>
      <c r="B4658" s="652" t="s">
        <v>1532</v>
      </c>
      <c r="C4658" s="652">
        <v>81817</v>
      </c>
      <c r="D4658" s="652" t="s">
        <v>1306</v>
      </c>
      <c r="E4658" s="652">
        <v>5.5</v>
      </c>
      <c r="F4658" s="652" t="s">
        <v>1303</v>
      </c>
      <c r="H4658" s="10"/>
    </row>
    <row r="4659" spans="1:8" ht="15" x14ac:dyDescent="0.25">
      <c r="A4659" s="654">
        <v>48441013600</v>
      </c>
      <c r="B4659" s="655" t="s">
        <v>1532</v>
      </c>
      <c r="C4659" s="655">
        <v>44625</v>
      </c>
      <c r="D4659" s="655" t="s">
        <v>1310</v>
      </c>
      <c r="E4659" s="655">
        <v>12.2</v>
      </c>
      <c r="F4659" s="655" t="s">
        <v>1303</v>
      </c>
      <c r="H4659" s="10"/>
    </row>
    <row r="4660" spans="1:8" ht="15" x14ac:dyDescent="0.25">
      <c r="A4660" s="651">
        <v>48441980000</v>
      </c>
      <c r="B4660" s="652" t="s">
        <v>1532</v>
      </c>
      <c r="C4660" s="652" t="s">
        <v>1314</v>
      </c>
      <c r="D4660" s="652" t="s">
        <v>1315</v>
      </c>
      <c r="E4660" s="652" t="s">
        <v>1314</v>
      </c>
      <c r="F4660" s="652" t="s">
        <v>1307</v>
      </c>
      <c r="H4660" s="10"/>
    </row>
    <row r="4661" spans="1:8" ht="15" x14ac:dyDescent="0.25">
      <c r="A4661" s="654">
        <v>48443950100</v>
      </c>
      <c r="B4661" s="655" t="s">
        <v>1533</v>
      </c>
      <c r="C4661" s="655">
        <v>33750</v>
      </c>
      <c r="D4661" s="655" t="s">
        <v>1309</v>
      </c>
      <c r="E4661" s="655">
        <v>15</v>
      </c>
      <c r="F4661" s="655" t="s">
        <v>1303</v>
      </c>
      <c r="H4661" s="10"/>
    </row>
    <row r="4662" spans="1:8" ht="15" x14ac:dyDescent="0.25">
      <c r="A4662" s="651">
        <v>48445950100</v>
      </c>
      <c r="B4662" s="652" t="s">
        <v>1534</v>
      </c>
      <c r="C4662" s="652">
        <v>59485</v>
      </c>
      <c r="D4662" s="652" t="s">
        <v>1302</v>
      </c>
      <c r="E4662" s="652">
        <v>13.7</v>
      </c>
      <c r="F4662" s="652" t="s">
        <v>1303</v>
      </c>
      <c r="H4662" s="10"/>
    </row>
    <row r="4663" spans="1:8" ht="15" x14ac:dyDescent="0.25">
      <c r="A4663" s="654">
        <v>48445950300</v>
      </c>
      <c r="B4663" s="655" t="s">
        <v>1534</v>
      </c>
      <c r="C4663" s="655">
        <v>35379</v>
      </c>
      <c r="D4663" s="655" t="s">
        <v>1309</v>
      </c>
      <c r="E4663" s="655">
        <v>27.7</v>
      </c>
      <c r="F4663" s="655" t="s">
        <v>1307</v>
      </c>
      <c r="H4663" s="10"/>
    </row>
    <row r="4664" spans="1:8" ht="15" x14ac:dyDescent="0.25">
      <c r="A4664" s="651">
        <v>48445950400</v>
      </c>
      <c r="B4664" s="652" t="s">
        <v>1534</v>
      </c>
      <c r="C4664" s="652">
        <v>44811</v>
      </c>
      <c r="D4664" s="652" t="s">
        <v>1310</v>
      </c>
      <c r="E4664" s="652">
        <v>13.5</v>
      </c>
      <c r="F4664" s="652" t="s">
        <v>1303</v>
      </c>
      <c r="H4664" s="10"/>
    </row>
    <row r="4665" spans="1:8" ht="15" x14ac:dyDescent="0.25">
      <c r="A4665" s="654">
        <v>48447950300</v>
      </c>
      <c r="B4665" s="655" t="s">
        <v>1535</v>
      </c>
      <c r="C4665" s="655">
        <v>44196</v>
      </c>
      <c r="D4665" s="655" t="s">
        <v>1310</v>
      </c>
      <c r="E4665" s="655">
        <v>14.7</v>
      </c>
      <c r="F4665" s="655" t="s">
        <v>1303</v>
      </c>
      <c r="H4665" s="10"/>
    </row>
    <row r="4666" spans="1:8" ht="15" x14ac:dyDescent="0.25">
      <c r="A4666" s="651">
        <v>48449950100</v>
      </c>
      <c r="B4666" s="652" t="s">
        <v>1536</v>
      </c>
      <c r="C4666" s="652">
        <v>43286</v>
      </c>
      <c r="D4666" s="652" t="s">
        <v>1310</v>
      </c>
      <c r="E4666" s="652">
        <v>13.6</v>
      </c>
      <c r="F4666" s="652" t="s">
        <v>1303</v>
      </c>
      <c r="H4666" s="10"/>
    </row>
    <row r="4667" spans="1:8" ht="15" x14ac:dyDescent="0.25">
      <c r="A4667" s="654">
        <v>48449950200</v>
      </c>
      <c r="B4667" s="655" t="s">
        <v>1536</v>
      </c>
      <c r="C4667" s="655">
        <v>47475</v>
      </c>
      <c r="D4667" s="655" t="s">
        <v>1310</v>
      </c>
      <c r="E4667" s="655">
        <v>19.2</v>
      </c>
      <c r="F4667" s="655" t="s">
        <v>1303</v>
      </c>
      <c r="H4667" s="10"/>
    </row>
    <row r="4668" spans="1:8" ht="15" x14ac:dyDescent="0.25">
      <c r="A4668" s="651">
        <v>48449950300</v>
      </c>
      <c r="B4668" s="652" t="s">
        <v>1536</v>
      </c>
      <c r="C4668" s="652">
        <v>51092</v>
      </c>
      <c r="D4668" s="652" t="s">
        <v>1302</v>
      </c>
      <c r="E4668" s="652">
        <v>25.7</v>
      </c>
      <c r="F4668" s="652" t="s">
        <v>1307</v>
      </c>
      <c r="H4668" s="10"/>
    </row>
    <row r="4669" spans="1:8" ht="15" x14ac:dyDescent="0.25">
      <c r="A4669" s="654">
        <v>48449950400</v>
      </c>
      <c r="B4669" s="655" t="s">
        <v>1536</v>
      </c>
      <c r="C4669" s="655">
        <v>59271</v>
      </c>
      <c r="D4669" s="655" t="s">
        <v>1306</v>
      </c>
      <c r="E4669" s="655">
        <v>11.7</v>
      </c>
      <c r="F4669" s="655" t="s">
        <v>1303</v>
      </c>
      <c r="H4669" s="10"/>
    </row>
    <row r="4670" spans="1:8" ht="15" x14ac:dyDescent="0.25">
      <c r="A4670" s="651">
        <v>48449950500</v>
      </c>
      <c r="B4670" s="652" t="s">
        <v>1536</v>
      </c>
      <c r="C4670" s="652">
        <v>35483</v>
      </c>
      <c r="D4670" s="652" t="s">
        <v>1309</v>
      </c>
      <c r="E4670" s="652">
        <v>22.3</v>
      </c>
      <c r="F4670" s="652" t="s">
        <v>1307</v>
      </c>
      <c r="H4670" s="10"/>
    </row>
    <row r="4671" spans="1:8" ht="15" x14ac:dyDescent="0.25">
      <c r="A4671" s="654">
        <v>48449950600</v>
      </c>
      <c r="B4671" s="655" t="s">
        <v>1536</v>
      </c>
      <c r="C4671" s="655">
        <v>42106</v>
      </c>
      <c r="D4671" s="655" t="s">
        <v>1310</v>
      </c>
      <c r="E4671" s="655">
        <v>15</v>
      </c>
      <c r="F4671" s="655" t="s">
        <v>1303</v>
      </c>
      <c r="H4671" s="10"/>
    </row>
    <row r="4672" spans="1:8" ht="15" x14ac:dyDescent="0.25">
      <c r="A4672" s="651">
        <v>48449950700</v>
      </c>
      <c r="B4672" s="652" t="s">
        <v>1536</v>
      </c>
      <c r="C4672" s="652">
        <v>31420</v>
      </c>
      <c r="D4672" s="652" t="s">
        <v>1309</v>
      </c>
      <c r="E4672" s="652">
        <v>28.8</v>
      </c>
      <c r="F4672" s="652" t="s">
        <v>1307</v>
      </c>
      <c r="H4672" s="10"/>
    </row>
    <row r="4673" spans="1:8" ht="15" x14ac:dyDescent="0.25">
      <c r="A4673" s="654">
        <v>48449950800</v>
      </c>
      <c r="B4673" s="655" t="s">
        <v>1536</v>
      </c>
      <c r="C4673" s="655">
        <v>47697</v>
      </c>
      <c r="D4673" s="655" t="s">
        <v>1310</v>
      </c>
      <c r="E4673" s="655">
        <v>16.5</v>
      </c>
      <c r="F4673" s="655" t="s">
        <v>1303</v>
      </c>
      <c r="H4673" s="10"/>
    </row>
    <row r="4674" spans="1:8" ht="15" x14ac:dyDescent="0.25">
      <c r="A4674" s="651">
        <v>48451000100</v>
      </c>
      <c r="B4674" s="652" t="s">
        <v>1537</v>
      </c>
      <c r="C4674" s="652">
        <v>49394</v>
      </c>
      <c r="D4674" s="652" t="s">
        <v>1310</v>
      </c>
      <c r="E4674" s="652">
        <v>15.3</v>
      </c>
      <c r="F4674" s="652" t="s">
        <v>1303</v>
      </c>
      <c r="H4674" s="10"/>
    </row>
    <row r="4675" spans="1:8" ht="15" x14ac:dyDescent="0.25">
      <c r="A4675" s="654">
        <v>48451000200</v>
      </c>
      <c r="B4675" s="655" t="s">
        <v>1537</v>
      </c>
      <c r="C4675" s="655">
        <v>44651</v>
      </c>
      <c r="D4675" s="655" t="s">
        <v>1309</v>
      </c>
      <c r="E4675" s="655">
        <v>12.8</v>
      </c>
      <c r="F4675" s="655" t="s">
        <v>1303</v>
      </c>
      <c r="H4675" s="10"/>
    </row>
    <row r="4676" spans="1:8" ht="15" x14ac:dyDescent="0.25">
      <c r="A4676" s="651">
        <v>48451000300</v>
      </c>
      <c r="B4676" s="652" t="s">
        <v>1537</v>
      </c>
      <c r="C4676" s="652">
        <v>51855</v>
      </c>
      <c r="D4676" s="652" t="s">
        <v>1310</v>
      </c>
      <c r="E4676" s="652">
        <v>8.9</v>
      </c>
      <c r="F4676" s="652" t="s">
        <v>1303</v>
      </c>
      <c r="H4676" s="10"/>
    </row>
    <row r="4677" spans="1:8" ht="15" x14ac:dyDescent="0.25">
      <c r="A4677" s="654">
        <v>48451000400</v>
      </c>
      <c r="B4677" s="655" t="s">
        <v>1537</v>
      </c>
      <c r="C4677" s="655">
        <v>29470</v>
      </c>
      <c r="D4677" s="655" t="s">
        <v>1309</v>
      </c>
      <c r="E4677" s="655">
        <v>13.7</v>
      </c>
      <c r="F4677" s="655" t="s">
        <v>1303</v>
      </c>
      <c r="H4677" s="10"/>
    </row>
    <row r="4678" spans="1:8" ht="15" x14ac:dyDescent="0.25">
      <c r="A4678" s="651">
        <v>48451000700</v>
      </c>
      <c r="B4678" s="652" t="s">
        <v>1537</v>
      </c>
      <c r="C4678" s="652">
        <v>32569</v>
      </c>
      <c r="D4678" s="652" t="s">
        <v>1309</v>
      </c>
      <c r="E4678" s="652">
        <v>30</v>
      </c>
      <c r="F4678" s="652" t="s">
        <v>1307</v>
      </c>
      <c r="H4678" s="10"/>
    </row>
    <row r="4679" spans="1:8" ht="15" x14ac:dyDescent="0.25">
      <c r="A4679" s="654">
        <v>48451000801</v>
      </c>
      <c r="B4679" s="655" t="s">
        <v>1537</v>
      </c>
      <c r="C4679" s="655">
        <v>64338</v>
      </c>
      <c r="D4679" s="655" t="s">
        <v>1302</v>
      </c>
      <c r="E4679" s="655">
        <v>11.1</v>
      </c>
      <c r="F4679" s="655" t="s">
        <v>1303</v>
      </c>
      <c r="H4679" s="10"/>
    </row>
    <row r="4680" spans="1:8" ht="15" x14ac:dyDescent="0.25">
      <c r="A4680" s="651">
        <v>48451000802</v>
      </c>
      <c r="B4680" s="652" t="s">
        <v>1537</v>
      </c>
      <c r="C4680" s="652">
        <v>41563</v>
      </c>
      <c r="D4680" s="652" t="s">
        <v>1309</v>
      </c>
      <c r="E4680" s="652">
        <v>19.3</v>
      </c>
      <c r="F4680" s="652" t="s">
        <v>1303</v>
      </c>
      <c r="H4680" s="10"/>
    </row>
    <row r="4681" spans="1:8" ht="15" x14ac:dyDescent="0.25">
      <c r="A4681" s="654">
        <v>48451000900</v>
      </c>
      <c r="B4681" s="655" t="s">
        <v>1537</v>
      </c>
      <c r="C4681" s="655">
        <v>29049</v>
      </c>
      <c r="D4681" s="655" t="s">
        <v>1309</v>
      </c>
      <c r="E4681" s="655">
        <v>15.5</v>
      </c>
      <c r="F4681" s="655" t="s">
        <v>1303</v>
      </c>
      <c r="H4681" s="10"/>
    </row>
    <row r="4682" spans="1:8" ht="15" x14ac:dyDescent="0.25">
      <c r="A4682" s="651">
        <v>48451001000</v>
      </c>
      <c r="B4682" s="652" t="s">
        <v>1537</v>
      </c>
      <c r="C4682" s="652">
        <v>59875</v>
      </c>
      <c r="D4682" s="652" t="s">
        <v>1302</v>
      </c>
      <c r="E4682" s="652">
        <v>4</v>
      </c>
      <c r="F4682" s="652" t="s">
        <v>1303</v>
      </c>
      <c r="H4682" s="10"/>
    </row>
    <row r="4683" spans="1:8" ht="15" x14ac:dyDescent="0.25">
      <c r="A4683" s="654">
        <v>48451001101</v>
      </c>
      <c r="B4683" s="655" t="s">
        <v>1537</v>
      </c>
      <c r="C4683" s="655">
        <v>49048</v>
      </c>
      <c r="D4683" s="655" t="s">
        <v>1310</v>
      </c>
      <c r="E4683" s="655">
        <v>15.6</v>
      </c>
      <c r="F4683" s="655" t="s">
        <v>1303</v>
      </c>
      <c r="H4683" s="10"/>
    </row>
    <row r="4684" spans="1:8" ht="15" x14ac:dyDescent="0.25">
      <c r="A4684" s="651">
        <v>48451001102</v>
      </c>
      <c r="B4684" s="652" t="s">
        <v>1537</v>
      </c>
      <c r="C4684" s="652">
        <v>46694</v>
      </c>
      <c r="D4684" s="652" t="s">
        <v>1309</v>
      </c>
      <c r="E4684" s="652">
        <v>19</v>
      </c>
      <c r="F4684" s="652" t="s">
        <v>1303</v>
      </c>
      <c r="H4684" s="10"/>
    </row>
    <row r="4685" spans="1:8" ht="15" x14ac:dyDescent="0.25">
      <c r="A4685" s="654">
        <v>48451001200</v>
      </c>
      <c r="B4685" s="655" t="s">
        <v>1537</v>
      </c>
      <c r="C4685" s="655">
        <v>51392</v>
      </c>
      <c r="D4685" s="655" t="s">
        <v>1310</v>
      </c>
      <c r="E4685" s="655">
        <v>18.5</v>
      </c>
      <c r="F4685" s="655" t="s">
        <v>1303</v>
      </c>
      <c r="H4685" s="10"/>
    </row>
    <row r="4686" spans="1:8" ht="15" x14ac:dyDescent="0.25">
      <c r="A4686" s="651">
        <v>48451001301</v>
      </c>
      <c r="B4686" s="652" t="s">
        <v>1537</v>
      </c>
      <c r="C4686" s="652">
        <v>49693</v>
      </c>
      <c r="D4686" s="652" t="s">
        <v>1310</v>
      </c>
      <c r="E4686" s="652">
        <v>11</v>
      </c>
      <c r="F4686" s="652" t="s">
        <v>1303</v>
      </c>
      <c r="H4686" s="10"/>
    </row>
    <row r="4687" spans="1:8" ht="15" x14ac:dyDescent="0.25">
      <c r="A4687" s="654">
        <v>48451001303</v>
      </c>
      <c r="B4687" s="655" t="s">
        <v>1537</v>
      </c>
      <c r="C4687" s="655">
        <v>47668</v>
      </c>
      <c r="D4687" s="655" t="s">
        <v>1310</v>
      </c>
      <c r="E4687" s="655">
        <v>14.4</v>
      </c>
      <c r="F4687" s="655" t="s">
        <v>1303</v>
      </c>
      <c r="H4687" s="10"/>
    </row>
    <row r="4688" spans="1:8" ht="15" x14ac:dyDescent="0.25">
      <c r="A4688" s="651">
        <v>48451001304</v>
      </c>
      <c r="B4688" s="652" t="s">
        <v>1537</v>
      </c>
      <c r="C4688" s="652">
        <v>38690</v>
      </c>
      <c r="D4688" s="652" t="s">
        <v>1309</v>
      </c>
      <c r="E4688" s="652">
        <v>11.2</v>
      </c>
      <c r="F4688" s="652" t="s">
        <v>1303</v>
      </c>
      <c r="H4688" s="10"/>
    </row>
    <row r="4689" spans="1:8" ht="15" x14ac:dyDescent="0.25">
      <c r="A4689" s="654">
        <v>48451001400</v>
      </c>
      <c r="B4689" s="655" t="s">
        <v>1537</v>
      </c>
      <c r="C4689" s="655">
        <v>39917</v>
      </c>
      <c r="D4689" s="655" t="s">
        <v>1309</v>
      </c>
      <c r="E4689" s="655">
        <v>21.4</v>
      </c>
      <c r="F4689" s="655" t="s">
        <v>1307</v>
      </c>
      <c r="H4689" s="10"/>
    </row>
    <row r="4690" spans="1:8" ht="15" x14ac:dyDescent="0.25">
      <c r="A4690" s="651">
        <v>48451001500</v>
      </c>
      <c r="B4690" s="652" t="s">
        <v>1537</v>
      </c>
      <c r="C4690" s="652">
        <v>44306</v>
      </c>
      <c r="D4690" s="652" t="s">
        <v>1309</v>
      </c>
      <c r="E4690" s="652">
        <v>0</v>
      </c>
      <c r="F4690" s="652" t="s">
        <v>1303</v>
      </c>
      <c r="H4690" s="10"/>
    </row>
    <row r="4691" spans="1:8" ht="15" x14ac:dyDescent="0.25">
      <c r="A4691" s="654">
        <v>48451001600</v>
      </c>
      <c r="B4691" s="655" t="s">
        <v>1537</v>
      </c>
      <c r="C4691" s="655">
        <v>73984</v>
      </c>
      <c r="D4691" s="655" t="s">
        <v>1306</v>
      </c>
      <c r="E4691" s="655">
        <v>12</v>
      </c>
      <c r="F4691" s="655" t="s">
        <v>1303</v>
      </c>
      <c r="H4691" s="10"/>
    </row>
    <row r="4692" spans="1:8" ht="15" x14ac:dyDescent="0.25">
      <c r="A4692" s="651">
        <v>48451001702</v>
      </c>
      <c r="B4692" s="652" t="s">
        <v>1537</v>
      </c>
      <c r="C4692" s="652">
        <v>44363</v>
      </c>
      <c r="D4692" s="652" t="s">
        <v>1309</v>
      </c>
      <c r="E4692" s="652">
        <v>13.7</v>
      </c>
      <c r="F4692" s="652" t="s">
        <v>1303</v>
      </c>
      <c r="H4692" s="10"/>
    </row>
    <row r="4693" spans="1:8" ht="15" x14ac:dyDescent="0.25">
      <c r="A4693" s="654">
        <v>48451001704</v>
      </c>
      <c r="B4693" s="655" t="s">
        <v>1537</v>
      </c>
      <c r="C4693" s="655">
        <v>71127</v>
      </c>
      <c r="D4693" s="655" t="s">
        <v>1302</v>
      </c>
      <c r="E4693" s="655">
        <v>6.1</v>
      </c>
      <c r="F4693" s="655" t="s">
        <v>1303</v>
      </c>
      <c r="H4693" s="10"/>
    </row>
    <row r="4694" spans="1:8" ht="15" x14ac:dyDescent="0.25">
      <c r="A4694" s="651">
        <v>48451001706</v>
      </c>
      <c r="B4694" s="652" t="s">
        <v>1537</v>
      </c>
      <c r="C4694" s="652">
        <v>62526</v>
      </c>
      <c r="D4694" s="652" t="s">
        <v>1302</v>
      </c>
      <c r="E4694" s="652">
        <v>5.6</v>
      </c>
      <c r="F4694" s="652" t="s">
        <v>1303</v>
      </c>
      <c r="H4694" s="10"/>
    </row>
    <row r="4695" spans="1:8" ht="15" x14ac:dyDescent="0.25">
      <c r="A4695" s="654">
        <v>48451001707</v>
      </c>
      <c r="B4695" s="655" t="s">
        <v>1537</v>
      </c>
      <c r="C4695" s="655">
        <v>75926</v>
      </c>
      <c r="D4695" s="655" t="s">
        <v>1306</v>
      </c>
      <c r="E4695" s="655">
        <v>5.7</v>
      </c>
      <c r="F4695" s="655" t="s">
        <v>1303</v>
      </c>
      <c r="H4695" s="10"/>
    </row>
    <row r="4696" spans="1:8" ht="15" x14ac:dyDescent="0.25">
      <c r="A4696" s="651">
        <v>48451001708</v>
      </c>
      <c r="B4696" s="652" t="s">
        <v>1537</v>
      </c>
      <c r="C4696" s="652">
        <v>102148</v>
      </c>
      <c r="D4696" s="652" t="s">
        <v>1306</v>
      </c>
      <c r="E4696" s="652">
        <v>8.1999999999999993</v>
      </c>
      <c r="F4696" s="652" t="s">
        <v>1303</v>
      </c>
      <c r="H4696" s="10"/>
    </row>
    <row r="4697" spans="1:8" ht="15" x14ac:dyDescent="0.25">
      <c r="A4697" s="654">
        <v>48451001800</v>
      </c>
      <c r="B4697" s="655" t="s">
        <v>1537</v>
      </c>
      <c r="C4697" s="655">
        <v>25540</v>
      </c>
      <c r="D4697" s="655" t="s">
        <v>1309</v>
      </c>
      <c r="E4697" s="655">
        <v>37.299999999999997</v>
      </c>
      <c r="F4697" s="655" t="s">
        <v>1307</v>
      </c>
      <c r="H4697" s="10"/>
    </row>
    <row r="4698" spans="1:8" ht="15" x14ac:dyDescent="0.25">
      <c r="A4698" s="651">
        <v>48451980000</v>
      </c>
      <c r="B4698" s="652" t="s">
        <v>1537</v>
      </c>
      <c r="C4698" s="652" t="s">
        <v>1314</v>
      </c>
      <c r="D4698" s="652" t="s">
        <v>1315</v>
      </c>
      <c r="E4698" s="652" t="s">
        <v>1314</v>
      </c>
      <c r="F4698" s="652" t="s">
        <v>1307</v>
      </c>
      <c r="H4698" s="10"/>
    </row>
    <row r="4699" spans="1:8" ht="15" x14ac:dyDescent="0.25">
      <c r="A4699" s="654">
        <v>48453000101</v>
      </c>
      <c r="B4699" s="655" t="s">
        <v>1538</v>
      </c>
      <c r="C4699" s="655">
        <v>109267</v>
      </c>
      <c r="D4699" s="655" t="s">
        <v>1306</v>
      </c>
      <c r="E4699" s="655">
        <v>6.4</v>
      </c>
      <c r="F4699" s="655" t="s">
        <v>1303</v>
      </c>
      <c r="H4699" s="10"/>
    </row>
    <row r="4700" spans="1:8" ht="15" x14ac:dyDescent="0.25">
      <c r="A4700" s="651">
        <v>48453000102</v>
      </c>
      <c r="B4700" s="652" t="s">
        <v>1538</v>
      </c>
      <c r="C4700" s="652">
        <v>170500</v>
      </c>
      <c r="D4700" s="652" t="s">
        <v>1306</v>
      </c>
      <c r="E4700" s="652">
        <v>1.7</v>
      </c>
      <c r="F4700" s="652" t="s">
        <v>1303</v>
      </c>
      <c r="H4700" s="10"/>
    </row>
    <row r="4701" spans="1:8" ht="15" x14ac:dyDescent="0.25">
      <c r="A4701" s="654">
        <v>48453000203</v>
      </c>
      <c r="B4701" s="655" t="s">
        <v>1538</v>
      </c>
      <c r="C4701" s="655">
        <v>68611</v>
      </c>
      <c r="D4701" s="655" t="s">
        <v>1310</v>
      </c>
      <c r="E4701" s="655">
        <v>33</v>
      </c>
      <c r="F4701" s="655" t="s">
        <v>1307</v>
      </c>
      <c r="H4701" s="10"/>
    </row>
    <row r="4702" spans="1:8" ht="15" x14ac:dyDescent="0.25">
      <c r="A4702" s="651">
        <v>48453000204</v>
      </c>
      <c r="B4702" s="652" t="s">
        <v>1538</v>
      </c>
      <c r="C4702" s="652">
        <v>60882</v>
      </c>
      <c r="D4702" s="652" t="s">
        <v>1310</v>
      </c>
      <c r="E4702" s="652">
        <v>18</v>
      </c>
      <c r="F4702" s="652" t="s">
        <v>1303</v>
      </c>
      <c r="H4702" s="10"/>
    </row>
    <row r="4703" spans="1:8" ht="15" x14ac:dyDescent="0.25">
      <c r="A4703" s="654">
        <v>48453000205</v>
      </c>
      <c r="B4703" s="655" t="s">
        <v>1538</v>
      </c>
      <c r="C4703" s="655">
        <v>72266</v>
      </c>
      <c r="D4703" s="655" t="s">
        <v>1302</v>
      </c>
      <c r="E4703" s="655">
        <v>2.6</v>
      </c>
      <c r="F4703" s="655" t="s">
        <v>1303</v>
      </c>
      <c r="H4703" s="10"/>
    </row>
    <row r="4704" spans="1:8" ht="15" x14ac:dyDescent="0.25">
      <c r="A4704" s="651">
        <v>48453000206</v>
      </c>
      <c r="B4704" s="652" t="s">
        <v>1538</v>
      </c>
      <c r="C4704" s="652">
        <v>84673</v>
      </c>
      <c r="D4704" s="652" t="s">
        <v>1302</v>
      </c>
      <c r="E4704" s="652">
        <v>8.9</v>
      </c>
      <c r="F4704" s="652" t="s">
        <v>1303</v>
      </c>
      <c r="H4704" s="10"/>
    </row>
    <row r="4705" spans="1:8" ht="15" x14ac:dyDescent="0.25">
      <c r="A4705" s="654">
        <v>48453000302</v>
      </c>
      <c r="B4705" s="655" t="s">
        <v>1538</v>
      </c>
      <c r="C4705" s="655">
        <v>59514</v>
      </c>
      <c r="D4705" s="655" t="s">
        <v>1310</v>
      </c>
      <c r="E4705" s="655">
        <v>19.600000000000001</v>
      </c>
      <c r="F4705" s="655" t="s">
        <v>1303</v>
      </c>
      <c r="H4705" s="10"/>
    </row>
    <row r="4706" spans="1:8" ht="15" x14ac:dyDescent="0.25">
      <c r="A4706" s="651">
        <v>48453000304</v>
      </c>
      <c r="B4706" s="652" t="s">
        <v>1538</v>
      </c>
      <c r="C4706" s="652">
        <v>57984</v>
      </c>
      <c r="D4706" s="652" t="s">
        <v>1310</v>
      </c>
      <c r="E4706" s="652">
        <v>15.5</v>
      </c>
      <c r="F4706" s="652" t="s">
        <v>1303</v>
      </c>
      <c r="H4706" s="10"/>
    </row>
    <row r="4707" spans="1:8" ht="15" x14ac:dyDescent="0.25">
      <c r="A4707" s="654">
        <v>48453000305</v>
      </c>
      <c r="B4707" s="655" t="s">
        <v>1538</v>
      </c>
      <c r="C4707" s="655">
        <v>61322</v>
      </c>
      <c r="D4707" s="655" t="s">
        <v>1310</v>
      </c>
      <c r="E4707" s="655">
        <v>20.6</v>
      </c>
      <c r="F4707" s="655" t="s">
        <v>1307</v>
      </c>
      <c r="H4707" s="10"/>
    </row>
    <row r="4708" spans="1:8" ht="15" x14ac:dyDescent="0.25">
      <c r="A4708" s="651">
        <v>48453000306</v>
      </c>
      <c r="B4708" s="652" t="s">
        <v>1538</v>
      </c>
      <c r="C4708" s="652">
        <v>85574</v>
      </c>
      <c r="D4708" s="652" t="s">
        <v>1302</v>
      </c>
      <c r="E4708" s="652">
        <v>13.5</v>
      </c>
      <c r="F4708" s="652" t="s">
        <v>1303</v>
      </c>
      <c r="H4708" s="10"/>
    </row>
    <row r="4709" spans="1:8" ht="15" x14ac:dyDescent="0.25">
      <c r="A4709" s="654">
        <v>48453000307</v>
      </c>
      <c r="B4709" s="655" t="s">
        <v>1538</v>
      </c>
      <c r="C4709" s="655">
        <v>80463</v>
      </c>
      <c r="D4709" s="655" t="s">
        <v>1302</v>
      </c>
      <c r="E4709" s="655">
        <v>8.9</v>
      </c>
      <c r="F4709" s="655" t="s">
        <v>1303</v>
      </c>
      <c r="H4709" s="10"/>
    </row>
    <row r="4710" spans="1:8" ht="15" x14ac:dyDescent="0.25">
      <c r="A4710" s="651">
        <v>48453000401</v>
      </c>
      <c r="B4710" s="652" t="s">
        <v>1538</v>
      </c>
      <c r="C4710" s="652">
        <v>68594</v>
      </c>
      <c r="D4710" s="652" t="s">
        <v>1310</v>
      </c>
      <c r="E4710" s="652">
        <v>23.9</v>
      </c>
      <c r="F4710" s="652" t="s">
        <v>1307</v>
      </c>
      <c r="H4710" s="10"/>
    </row>
    <row r="4711" spans="1:8" ht="15" x14ac:dyDescent="0.25">
      <c r="A4711" s="654">
        <v>48453000402</v>
      </c>
      <c r="B4711" s="655" t="s">
        <v>1538</v>
      </c>
      <c r="C4711" s="655">
        <v>59276</v>
      </c>
      <c r="D4711" s="655" t="s">
        <v>1310</v>
      </c>
      <c r="E4711" s="655">
        <v>15.7</v>
      </c>
      <c r="F4711" s="655" t="s">
        <v>1303</v>
      </c>
      <c r="H4711" s="10"/>
    </row>
    <row r="4712" spans="1:8" ht="15" x14ac:dyDescent="0.25">
      <c r="A4712" s="651">
        <v>48453000500</v>
      </c>
      <c r="B4712" s="652" t="s">
        <v>1538</v>
      </c>
      <c r="C4712" s="652">
        <v>41711</v>
      </c>
      <c r="D4712" s="652" t="s">
        <v>1309</v>
      </c>
      <c r="E4712" s="652">
        <v>34.700000000000003</v>
      </c>
      <c r="F4712" s="652" t="s">
        <v>1307</v>
      </c>
      <c r="H4712" s="10"/>
    </row>
    <row r="4713" spans="1:8" ht="15" x14ac:dyDescent="0.25">
      <c r="A4713" s="654">
        <v>48453000601</v>
      </c>
      <c r="B4713" s="655" t="s">
        <v>1538</v>
      </c>
      <c r="C4713" s="655">
        <v>18438</v>
      </c>
      <c r="D4713" s="655" t="s">
        <v>1309</v>
      </c>
      <c r="E4713" s="655">
        <v>65.3</v>
      </c>
      <c r="F4713" s="655" t="s">
        <v>1307</v>
      </c>
      <c r="H4713" s="10"/>
    </row>
    <row r="4714" spans="1:8" ht="15" x14ac:dyDescent="0.25">
      <c r="A4714" s="651">
        <v>48453000603</v>
      </c>
      <c r="B4714" s="652" t="s">
        <v>1538</v>
      </c>
      <c r="C4714" s="652">
        <v>9821</v>
      </c>
      <c r="D4714" s="652" t="s">
        <v>1309</v>
      </c>
      <c r="E4714" s="652">
        <v>78.5</v>
      </c>
      <c r="F4714" s="652" t="s">
        <v>1307</v>
      </c>
      <c r="H4714" s="10"/>
    </row>
    <row r="4715" spans="1:8" ht="15" x14ac:dyDescent="0.25">
      <c r="A4715" s="654">
        <v>48453000604</v>
      </c>
      <c r="B4715" s="655" t="s">
        <v>1538</v>
      </c>
      <c r="C4715" s="655">
        <v>8750</v>
      </c>
      <c r="D4715" s="655" t="s">
        <v>1309</v>
      </c>
      <c r="E4715" s="655">
        <v>83.4</v>
      </c>
      <c r="F4715" s="655" t="s">
        <v>1307</v>
      </c>
      <c r="H4715" s="10"/>
    </row>
    <row r="4716" spans="1:8" ht="15" x14ac:dyDescent="0.25">
      <c r="A4716" s="651">
        <v>48453000700</v>
      </c>
      <c r="B4716" s="652" t="s">
        <v>1538</v>
      </c>
      <c r="C4716" s="652">
        <v>62604</v>
      </c>
      <c r="D4716" s="652" t="s">
        <v>1310</v>
      </c>
      <c r="E4716" s="652">
        <v>26.9</v>
      </c>
      <c r="F4716" s="652" t="s">
        <v>1307</v>
      </c>
      <c r="H4716" s="10"/>
    </row>
    <row r="4717" spans="1:8" ht="15" x14ac:dyDescent="0.25">
      <c r="A4717" s="654">
        <v>48453000801</v>
      </c>
      <c r="B4717" s="655" t="s">
        <v>1538</v>
      </c>
      <c r="C4717" s="655">
        <v>44397</v>
      </c>
      <c r="D4717" s="655" t="s">
        <v>1309</v>
      </c>
      <c r="E4717" s="655">
        <v>22.1</v>
      </c>
      <c r="F4717" s="655" t="s">
        <v>1307</v>
      </c>
      <c r="H4717" s="10"/>
    </row>
    <row r="4718" spans="1:8" ht="15" x14ac:dyDescent="0.25">
      <c r="A4718" s="651">
        <v>48453000802</v>
      </c>
      <c r="B4718" s="652" t="s">
        <v>1538</v>
      </c>
      <c r="C4718" s="652">
        <v>44323</v>
      </c>
      <c r="D4718" s="652" t="s">
        <v>1309</v>
      </c>
      <c r="E4718" s="652">
        <v>42.1</v>
      </c>
      <c r="F4718" s="652" t="s">
        <v>1307</v>
      </c>
      <c r="H4718" s="10"/>
    </row>
    <row r="4719" spans="1:8" ht="15" x14ac:dyDescent="0.25">
      <c r="A4719" s="654">
        <v>48453000803</v>
      </c>
      <c r="B4719" s="655" t="s">
        <v>1538</v>
      </c>
      <c r="C4719" s="655">
        <v>93554</v>
      </c>
      <c r="D4719" s="655" t="s">
        <v>1306</v>
      </c>
      <c r="E4719" s="655">
        <v>11.3</v>
      </c>
      <c r="F4719" s="655" t="s">
        <v>1303</v>
      </c>
      <c r="H4719" s="10"/>
    </row>
    <row r="4720" spans="1:8" ht="15" x14ac:dyDescent="0.25">
      <c r="A4720" s="651">
        <v>48453000804</v>
      </c>
      <c r="B4720" s="652" t="s">
        <v>1538</v>
      </c>
      <c r="C4720" s="652">
        <v>40000</v>
      </c>
      <c r="D4720" s="652" t="s">
        <v>1309</v>
      </c>
      <c r="E4720" s="652">
        <v>30.3</v>
      </c>
      <c r="F4720" s="652" t="s">
        <v>1307</v>
      </c>
      <c r="H4720" s="10"/>
    </row>
    <row r="4721" spans="1:8" ht="15" x14ac:dyDescent="0.25">
      <c r="A4721" s="654">
        <v>48453000901</v>
      </c>
      <c r="B4721" s="655" t="s">
        <v>1538</v>
      </c>
      <c r="C4721" s="655">
        <v>82054</v>
      </c>
      <c r="D4721" s="655" t="s">
        <v>1302</v>
      </c>
      <c r="E4721" s="655">
        <v>15</v>
      </c>
      <c r="F4721" s="655" t="s">
        <v>1303</v>
      </c>
      <c r="H4721" s="10"/>
    </row>
    <row r="4722" spans="1:8" ht="15" x14ac:dyDescent="0.25">
      <c r="A4722" s="651">
        <v>48453000902</v>
      </c>
      <c r="B4722" s="652" t="s">
        <v>1538</v>
      </c>
      <c r="C4722" s="652">
        <v>56632</v>
      </c>
      <c r="D4722" s="652" t="s">
        <v>1310</v>
      </c>
      <c r="E4722" s="652">
        <v>19.7</v>
      </c>
      <c r="F4722" s="652" t="s">
        <v>1303</v>
      </c>
      <c r="H4722" s="10"/>
    </row>
    <row r="4723" spans="1:8" ht="15" x14ac:dyDescent="0.25">
      <c r="A4723" s="654">
        <v>48453001000</v>
      </c>
      <c r="B4723" s="655" t="s">
        <v>1538</v>
      </c>
      <c r="C4723" s="655">
        <v>56515</v>
      </c>
      <c r="D4723" s="655" t="s">
        <v>1310</v>
      </c>
      <c r="E4723" s="655">
        <v>12.2</v>
      </c>
      <c r="F4723" s="655" t="s">
        <v>1303</v>
      </c>
      <c r="H4723" s="10"/>
    </row>
    <row r="4724" spans="1:8" ht="15" x14ac:dyDescent="0.25">
      <c r="A4724" s="651">
        <v>48453001100</v>
      </c>
      <c r="B4724" s="652" t="s">
        <v>1538</v>
      </c>
      <c r="C4724" s="652">
        <v>119924</v>
      </c>
      <c r="D4724" s="652" t="s">
        <v>1306</v>
      </c>
      <c r="E4724" s="652">
        <v>13.8</v>
      </c>
      <c r="F4724" s="652" t="s">
        <v>1303</v>
      </c>
      <c r="H4724" s="10"/>
    </row>
    <row r="4725" spans="1:8" ht="15" x14ac:dyDescent="0.25">
      <c r="A4725" s="654">
        <v>48453001200</v>
      </c>
      <c r="B4725" s="655" t="s">
        <v>1538</v>
      </c>
      <c r="C4725" s="655">
        <v>81709</v>
      </c>
      <c r="D4725" s="655" t="s">
        <v>1302</v>
      </c>
      <c r="E4725" s="655">
        <v>5.3</v>
      </c>
      <c r="F4725" s="655" t="s">
        <v>1303</v>
      </c>
      <c r="H4725" s="10"/>
    </row>
    <row r="4726" spans="1:8" ht="15" x14ac:dyDescent="0.25">
      <c r="A4726" s="651">
        <v>48453001303</v>
      </c>
      <c r="B4726" s="652" t="s">
        <v>1538</v>
      </c>
      <c r="C4726" s="652">
        <v>80292</v>
      </c>
      <c r="D4726" s="652" t="s">
        <v>1302</v>
      </c>
      <c r="E4726" s="652">
        <v>9.4</v>
      </c>
      <c r="F4726" s="652" t="s">
        <v>1303</v>
      </c>
      <c r="H4726" s="10"/>
    </row>
    <row r="4727" spans="1:8" ht="15" x14ac:dyDescent="0.25">
      <c r="A4727" s="654">
        <v>48453001304</v>
      </c>
      <c r="B4727" s="655" t="s">
        <v>1538</v>
      </c>
      <c r="C4727" s="655">
        <v>100029</v>
      </c>
      <c r="D4727" s="655" t="s">
        <v>1306</v>
      </c>
      <c r="E4727" s="655">
        <v>5.0999999999999996</v>
      </c>
      <c r="F4727" s="655" t="s">
        <v>1303</v>
      </c>
      <c r="H4727" s="10"/>
    </row>
    <row r="4728" spans="1:8" ht="15" x14ac:dyDescent="0.25">
      <c r="A4728" s="651">
        <v>48453001305</v>
      </c>
      <c r="B4728" s="652" t="s">
        <v>1538</v>
      </c>
      <c r="C4728" s="652">
        <v>68589</v>
      </c>
      <c r="D4728" s="652" t="s">
        <v>1310</v>
      </c>
      <c r="E4728" s="652">
        <v>13.6</v>
      </c>
      <c r="F4728" s="652" t="s">
        <v>1303</v>
      </c>
      <c r="H4728" s="10"/>
    </row>
    <row r="4729" spans="1:8" ht="15" x14ac:dyDescent="0.25">
      <c r="A4729" s="654">
        <v>48453001307</v>
      </c>
      <c r="B4729" s="655" t="s">
        <v>1538</v>
      </c>
      <c r="C4729" s="655">
        <v>63438</v>
      </c>
      <c r="D4729" s="655" t="s">
        <v>1310</v>
      </c>
      <c r="E4729" s="655">
        <v>17.399999999999999</v>
      </c>
      <c r="F4729" s="655" t="s">
        <v>1303</v>
      </c>
      <c r="H4729" s="10"/>
    </row>
    <row r="4730" spans="1:8" ht="15" x14ac:dyDescent="0.25">
      <c r="A4730" s="651">
        <v>48453001308</v>
      </c>
      <c r="B4730" s="652" t="s">
        <v>1538</v>
      </c>
      <c r="C4730" s="652">
        <v>63523</v>
      </c>
      <c r="D4730" s="652" t="s">
        <v>1310</v>
      </c>
      <c r="E4730" s="652">
        <v>9.3000000000000007</v>
      </c>
      <c r="F4730" s="652" t="s">
        <v>1303</v>
      </c>
      <c r="H4730" s="10"/>
    </row>
    <row r="4731" spans="1:8" ht="15" x14ac:dyDescent="0.25">
      <c r="A4731" s="654">
        <v>48453001401</v>
      </c>
      <c r="B4731" s="655" t="s">
        <v>1538</v>
      </c>
      <c r="C4731" s="655">
        <v>80117</v>
      </c>
      <c r="D4731" s="655" t="s">
        <v>1302</v>
      </c>
      <c r="E4731" s="655">
        <v>8.9</v>
      </c>
      <c r="F4731" s="655" t="s">
        <v>1303</v>
      </c>
      <c r="H4731" s="10"/>
    </row>
    <row r="4732" spans="1:8" ht="15" x14ac:dyDescent="0.25">
      <c r="A4732" s="651">
        <v>48453001402</v>
      </c>
      <c r="B4732" s="652" t="s">
        <v>1538</v>
      </c>
      <c r="C4732" s="652">
        <v>100326</v>
      </c>
      <c r="D4732" s="652" t="s">
        <v>1306</v>
      </c>
      <c r="E4732" s="652">
        <v>7</v>
      </c>
      <c r="F4732" s="652" t="s">
        <v>1303</v>
      </c>
      <c r="H4732" s="10"/>
    </row>
    <row r="4733" spans="1:8" ht="15" x14ac:dyDescent="0.25">
      <c r="A4733" s="654">
        <v>48453001403</v>
      </c>
      <c r="B4733" s="655" t="s">
        <v>1538</v>
      </c>
      <c r="C4733" s="655">
        <v>56958</v>
      </c>
      <c r="D4733" s="655" t="s">
        <v>1310</v>
      </c>
      <c r="E4733" s="655">
        <v>15.3</v>
      </c>
      <c r="F4733" s="655" t="s">
        <v>1303</v>
      </c>
      <c r="H4733" s="10"/>
    </row>
    <row r="4734" spans="1:8" ht="15" x14ac:dyDescent="0.25">
      <c r="A4734" s="651">
        <v>48453001501</v>
      </c>
      <c r="B4734" s="652" t="s">
        <v>1538</v>
      </c>
      <c r="C4734" s="652">
        <v>105833</v>
      </c>
      <c r="D4734" s="652" t="s">
        <v>1306</v>
      </c>
      <c r="E4734" s="652">
        <v>5</v>
      </c>
      <c r="F4734" s="652" t="s">
        <v>1303</v>
      </c>
      <c r="H4734" s="10"/>
    </row>
    <row r="4735" spans="1:8" ht="15" x14ac:dyDescent="0.25">
      <c r="A4735" s="654">
        <v>48453001503</v>
      </c>
      <c r="B4735" s="655" t="s">
        <v>1538</v>
      </c>
      <c r="C4735" s="655">
        <v>53510</v>
      </c>
      <c r="D4735" s="655" t="s">
        <v>1309</v>
      </c>
      <c r="E4735" s="655">
        <v>15.6</v>
      </c>
      <c r="F4735" s="655" t="s">
        <v>1303</v>
      </c>
      <c r="H4735" s="10"/>
    </row>
    <row r="4736" spans="1:8" ht="15" x14ac:dyDescent="0.25">
      <c r="A4736" s="651">
        <v>48453001504</v>
      </c>
      <c r="B4736" s="652" t="s">
        <v>1538</v>
      </c>
      <c r="C4736" s="652">
        <v>110226</v>
      </c>
      <c r="D4736" s="652" t="s">
        <v>1306</v>
      </c>
      <c r="E4736" s="652">
        <v>8.8000000000000007</v>
      </c>
      <c r="F4736" s="652" t="s">
        <v>1303</v>
      </c>
      <c r="H4736" s="10"/>
    </row>
    <row r="4737" spans="1:8" ht="15" x14ac:dyDescent="0.25">
      <c r="A4737" s="654">
        <v>48453001505</v>
      </c>
      <c r="B4737" s="655" t="s">
        <v>1538</v>
      </c>
      <c r="C4737" s="655">
        <v>61333</v>
      </c>
      <c r="D4737" s="655" t="s">
        <v>1310</v>
      </c>
      <c r="E4737" s="655">
        <v>9</v>
      </c>
      <c r="F4737" s="655" t="s">
        <v>1303</v>
      </c>
      <c r="H4737" s="10"/>
    </row>
    <row r="4738" spans="1:8" ht="15" x14ac:dyDescent="0.25">
      <c r="A4738" s="651">
        <v>48453001602</v>
      </c>
      <c r="B4738" s="652" t="s">
        <v>1538</v>
      </c>
      <c r="C4738" s="652">
        <v>80849</v>
      </c>
      <c r="D4738" s="652" t="s">
        <v>1302</v>
      </c>
      <c r="E4738" s="652">
        <v>11.6</v>
      </c>
      <c r="F4738" s="652" t="s">
        <v>1303</v>
      </c>
      <c r="H4738" s="10"/>
    </row>
    <row r="4739" spans="1:8" ht="15" x14ac:dyDescent="0.25">
      <c r="A4739" s="654">
        <v>48453001603</v>
      </c>
      <c r="B4739" s="655" t="s">
        <v>1538</v>
      </c>
      <c r="C4739" s="655">
        <v>143182</v>
      </c>
      <c r="D4739" s="655" t="s">
        <v>1306</v>
      </c>
      <c r="E4739" s="655">
        <v>3.7</v>
      </c>
      <c r="F4739" s="655" t="s">
        <v>1303</v>
      </c>
      <c r="H4739" s="10"/>
    </row>
    <row r="4740" spans="1:8" ht="15" x14ac:dyDescent="0.25">
      <c r="A4740" s="651">
        <v>48453001604</v>
      </c>
      <c r="B4740" s="652" t="s">
        <v>1538</v>
      </c>
      <c r="C4740" s="652">
        <v>171190</v>
      </c>
      <c r="D4740" s="652" t="s">
        <v>1306</v>
      </c>
      <c r="E4740" s="652">
        <v>1.9</v>
      </c>
      <c r="F4740" s="652" t="s">
        <v>1303</v>
      </c>
      <c r="H4740" s="10"/>
    </row>
    <row r="4741" spans="1:8" ht="15" x14ac:dyDescent="0.25">
      <c r="A4741" s="654">
        <v>48453001605</v>
      </c>
      <c r="B4741" s="655" t="s">
        <v>1538</v>
      </c>
      <c r="C4741" s="655">
        <v>120603</v>
      </c>
      <c r="D4741" s="655" t="s">
        <v>1306</v>
      </c>
      <c r="E4741" s="655">
        <v>6.6</v>
      </c>
      <c r="F4741" s="655" t="s">
        <v>1303</v>
      </c>
      <c r="H4741" s="10"/>
    </row>
    <row r="4742" spans="1:8" ht="15" x14ac:dyDescent="0.25">
      <c r="A4742" s="651">
        <v>48453001606</v>
      </c>
      <c r="B4742" s="652" t="s">
        <v>1538</v>
      </c>
      <c r="C4742" s="652" t="s">
        <v>1314</v>
      </c>
      <c r="D4742" s="652" t="s">
        <v>1315</v>
      </c>
      <c r="E4742" s="652">
        <v>50</v>
      </c>
      <c r="F4742" s="652" t="s">
        <v>1307</v>
      </c>
      <c r="H4742" s="10"/>
    </row>
    <row r="4743" spans="1:8" ht="15" x14ac:dyDescent="0.25">
      <c r="A4743" s="654">
        <v>48453001705</v>
      </c>
      <c r="B4743" s="655" t="s">
        <v>1538</v>
      </c>
      <c r="C4743" s="655">
        <v>119545</v>
      </c>
      <c r="D4743" s="655" t="s">
        <v>1306</v>
      </c>
      <c r="E4743" s="655">
        <v>3.4</v>
      </c>
      <c r="F4743" s="655" t="s">
        <v>1303</v>
      </c>
      <c r="H4743" s="10"/>
    </row>
    <row r="4744" spans="1:8" ht="15" x14ac:dyDescent="0.25">
      <c r="A4744" s="651">
        <v>48453001706</v>
      </c>
      <c r="B4744" s="652" t="s">
        <v>1538</v>
      </c>
      <c r="C4744" s="652">
        <v>85703</v>
      </c>
      <c r="D4744" s="652" t="s">
        <v>1302</v>
      </c>
      <c r="E4744" s="652">
        <v>8.4</v>
      </c>
      <c r="F4744" s="652" t="s">
        <v>1303</v>
      </c>
      <c r="H4744" s="10"/>
    </row>
    <row r="4745" spans="1:8" ht="15" x14ac:dyDescent="0.25">
      <c r="A4745" s="654">
        <v>48453001707</v>
      </c>
      <c r="B4745" s="655" t="s">
        <v>1538</v>
      </c>
      <c r="C4745" s="655">
        <v>76116</v>
      </c>
      <c r="D4745" s="655" t="s">
        <v>1302</v>
      </c>
      <c r="E4745" s="655">
        <v>7.6</v>
      </c>
      <c r="F4745" s="655" t="s">
        <v>1303</v>
      </c>
      <c r="H4745" s="10"/>
    </row>
    <row r="4746" spans="1:8" ht="15" x14ac:dyDescent="0.25">
      <c r="A4746" s="651">
        <v>48453001712</v>
      </c>
      <c r="B4746" s="652" t="s">
        <v>1538</v>
      </c>
      <c r="C4746" s="652">
        <v>60433</v>
      </c>
      <c r="D4746" s="652" t="s">
        <v>1310</v>
      </c>
      <c r="E4746" s="652">
        <v>17.2</v>
      </c>
      <c r="F4746" s="652" t="s">
        <v>1303</v>
      </c>
      <c r="H4746" s="10"/>
    </row>
    <row r="4747" spans="1:8" ht="15" x14ac:dyDescent="0.25">
      <c r="A4747" s="654">
        <v>48453001713</v>
      </c>
      <c r="B4747" s="655" t="s">
        <v>1538</v>
      </c>
      <c r="C4747" s="655">
        <v>68769</v>
      </c>
      <c r="D4747" s="655" t="s">
        <v>1310</v>
      </c>
      <c r="E4747" s="655">
        <v>8.4</v>
      </c>
      <c r="F4747" s="655" t="s">
        <v>1303</v>
      </c>
      <c r="H4747" s="10"/>
    </row>
    <row r="4748" spans="1:8" ht="15" x14ac:dyDescent="0.25">
      <c r="A4748" s="651">
        <v>48453001714</v>
      </c>
      <c r="B4748" s="652" t="s">
        <v>1538</v>
      </c>
      <c r="C4748" s="652">
        <v>94342</v>
      </c>
      <c r="D4748" s="652" t="s">
        <v>1306</v>
      </c>
      <c r="E4748" s="652">
        <v>3.9</v>
      </c>
      <c r="F4748" s="652" t="s">
        <v>1303</v>
      </c>
      <c r="H4748" s="10"/>
    </row>
    <row r="4749" spans="1:8" ht="15" x14ac:dyDescent="0.25">
      <c r="A4749" s="654">
        <v>48453001716</v>
      </c>
      <c r="B4749" s="655" t="s">
        <v>1538</v>
      </c>
      <c r="C4749" s="655">
        <v>111379</v>
      </c>
      <c r="D4749" s="655" t="s">
        <v>1306</v>
      </c>
      <c r="E4749" s="655">
        <v>2.6</v>
      </c>
      <c r="F4749" s="655" t="s">
        <v>1303</v>
      </c>
      <c r="H4749" s="10"/>
    </row>
    <row r="4750" spans="1:8" ht="15" x14ac:dyDescent="0.25">
      <c r="A4750" s="651">
        <v>48453001718</v>
      </c>
      <c r="B4750" s="652" t="s">
        <v>1538</v>
      </c>
      <c r="C4750" s="652">
        <v>79395</v>
      </c>
      <c r="D4750" s="652" t="s">
        <v>1302</v>
      </c>
      <c r="E4750" s="652">
        <v>9.5</v>
      </c>
      <c r="F4750" s="652" t="s">
        <v>1303</v>
      </c>
      <c r="H4750" s="10"/>
    </row>
    <row r="4751" spans="1:8" ht="15" x14ac:dyDescent="0.25">
      <c r="A4751" s="654">
        <v>48453001719</v>
      </c>
      <c r="B4751" s="655" t="s">
        <v>1538</v>
      </c>
      <c r="C4751" s="655">
        <v>162614</v>
      </c>
      <c r="D4751" s="655" t="s">
        <v>1306</v>
      </c>
      <c r="E4751" s="655">
        <v>3.1</v>
      </c>
      <c r="F4751" s="655" t="s">
        <v>1303</v>
      </c>
      <c r="H4751" s="10"/>
    </row>
    <row r="4752" spans="1:8" ht="15" x14ac:dyDescent="0.25">
      <c r="A4752" s="651">
        <v>48453001722</v>
      </c>
      <c r="B4752" s="652" t="s">
        <v>1538</v>
      </c>
      <c r="C4752" s="652">
        <v>65650</v>
      </c>
      <c r="D4752" s="652" t="s">
        <v>1310</v>
      </c>
      <c r="E4752" s="652">
        <v>8</v>
      </c>
      <c r="F4752" s="652" t="s">
        <v>1303</v>
      </c>
      <c r="H4752" s="10"/>
    </row>
    <row r="4753" spans="1:8" ht="15" x14ac:dyDescent="0.25">
      <c r="A4753" s="654">
        <v>48453001728</v>
      </c>
      <c r="B4753" s="655" t="s">
        <v>1538</v>
      </c>
      <c r="C4753" s="655">
        <v>79904</v>
      </c>
      <c r="D4753" s="655" t="s">
        <v>1302</v>
      </c>
      <c r="E4753" s="655">
        <v>5.3</v>
      </c>
      <c r="F4753" s="655" t="s">
        <v>1303</v>
      </c>
      <c r="H4753" s="10"/>
    </row>
    <row r="4754" spans="1:8" ht="15" x14ac:dyDescent="0.25">
      <c r="A4754" s="651">
        <v>48453001729</v>
      </c>
      <c r="B4754" s="652" t="s">
        <v>1538</v>
      </c>
      <c r="C4754" s="652">
        <v>59969</v>
      </c>
      <c r="D4754" s="652" t="s">
        <v>1310</v>
      </c>
      <c r="E4754" s="652">
        <v>9.1</v>
      </c>
      <c r="F4754" s="652" t="s">
        <v>1303</v>
      </c>
      <c r="H4754" s="10"/>
    </row>
    <row r="4755" spans="1:8" ht="15" x14ac:dyDescent="0.25">
      <c r="A4755" s="654">
        <v>48453001733</v>
      </c>
      <c r="B4755" s="655" t="s">
        <v>1538</v>
      </c>
      <c r="C4755" s="655">
        <v>134205</v>
      </c>
      <c r="D4755" s="655" t="s">
        <v>1306</v>
      </c>
      <c r="E4755" s="655">
        <v>4.2</v>
      </c>
      <c r="F4755" s="655" t="s">
        <v>1303</v>
      </c>
      <c r="H4755" s="10"/>
    </row>
    <row r="4756" spans="1:8" ht="15" x14ac:dyDescent="0.25">
      <c r="A4756" s="651">
        <v>48453001737</v>
      </c>
      <c r="B4756" s="652" t="s">
        <v>1538</v>
      </c>
      <c r="C4756" s="652">
        <v>111540</v>
      </c>
      <c r="D4756" s="652" t="s">
        <v>1306</v>
      </c>
      <c r="E4756" s="652">
        <v>2.1</v>
      </c>
      <c r="F4756" s="652" t="s">
        <v>1303</v>
      </c>
      <c r="H4756" s="10"/>
    </row>
    <row r="4757" spans="1:8" ht="15" x14ac:dyDescent="0.25">
      <c r="A4757" s="654">
        <v>48453001738</v>
      </c>
      <c r="B4757" s="655" t="s">
        <v>1538</v>
      </c>
      <c r="C4757" s="655">
        <v>105000</v>
      </c>
      <c r="D4757" s="655" t="s">
        <v>1306</v>
      </c>
      <c r="E4757" s="655">
        <v>5.7</v>
      </c>
      <c r="F4757" s="655" t="s">
        <v>1303</v>
      </c>
      <c r="H4757" s="10"/>
    </row>
    <row r="4758" spans="1:8" ht="15" x14ac:dyDescent="0.25">
      <c r="A4758" s="651">
        <v>48453001740</v>
      </c>
      <c r="B4758" s="652" t="s">
        <v>1538</v>
      </c>
      <c r="C4758" s="652">
        <v>101989</v>
      </c>
      <c r="D4758" s="652" t="s">
        <v>1306</v>
      </c>
      <c r="E4758" s="652">
        <v>5.7</v>
      </c>
      <c r="F4758" s="652" t="s">
        <v>1303</v>
      </c>
      <c r="H4758" s="10"/>
    </row>
    <row r="4759" spans="1:8" ht="15" x14ac:dyDescent="0.25">
      <c r="A4759" s="654">
        <v>48453001741</v>
      </c>
      <c r="B4759" s="655" t="s">
        <v>1538</v>
      </c>
      <c r="C4759" s="655">
        <v>114148</v>
      </c>
      <c r="D4759" s="655" t="s">
        <v>1306</v>
      </c>
      <c r="E4759" s="655">
        <v>7.9</v>
      </c>
      <c r="F4759" s="655" t="s">
        <v>1303</v>
      </c>
      <c r="H4759" s="10"/>
    </row>
    <row r="4760" spans="1:8" ht="15" x14ac:dyDescent="0.25">
      <c r="A4760" s="651">
        <v>48453001742</v>
      </c>
      <c r="B4760" s="652" t="s">
        <v>1538</v>
      </c>
      <c r="C4760" s="652">
        <v>91536</v>
      </c>
      <c r="D4760" s="652" t="s">
        <v>1306</v>
      </c>
      <c r="E4760" s="652">
        <v>8.4</v>
      </c>
      <c r="F4760" s="652" t="s">
        <v>1303</v>
      </c>
      <c r="H4760" s="10"/>
    </row>
    <row r="4761" spans="1:8" ht="15" x14ac:dyDescent="0.25">
      <c r="A4761" s="654">
        <v>48453001745</v>
      </c>
      <c r="B4761" s="655" t="s">
        <v>1538</v>
      </c>
      <c r="C4761" s="655">
        <v>96336</v>
      </c>
      <c r="D4761" s="655" t="s">
        <v>1306</v>
      </c>
      <c r="E4761" s="655">
        <v>10</v>
      </c>
      <c r="F4761" s="655" t="s">
        <v>1303</v>
      </c>
      <c r="H4761" s="10"/>
    </row>
    <row r="4762" spans="1:8" ht="15" x14ac:dyDescent="0.25">
      <c r="A4762" s="651">
        <v>48453001746</v>
      </c>
      <c r="B4762" s="652" t="s">
        <v>1538</v>
      </c>
      <c r="C4762" s="652">
        <v>80776</v>
      </c>
      <c r="D4762" s="652" t="s">
        <v>1302</v>
      </c>
      <c r="E4762" s="652">
        <v>7.5</v>
      </c>
      <c r="F4762" s="652" t="s">
        <v>1303</v>
      </c>
      <c r="H4762" s="10"/>
    </row>
    <row r="4763" spans="1:8" ht="15" x14ac:dyDescent="0.25">
      <c r="A4763" s="654">
        <v>48453001747</v>
      </c>
      <c r="B4763" s="655" t="s">
        <v>1538</v>
      </c>
      <c r="C4763" s="655">
        <v>67454</v>
      </c>
      <c r="D4763" s="655" t="s">
        <v>1310</v>
      </c>
      <c r="E4763" s="655">
        <v>14</v>
      </c>
      <c r="F4763" s="655" t="s">
        <v>1303</v>
      </c>
      <c r="H4763" s="10"/>
    </row>
    <row r="4764" spans="1:8" ht="15" x14ac:dyDescent="0.25">
      <c r="A4764" s="651">
        <v>48453001748</v>
      </c>
      <c r="B4764" s="652" t="s">
        <v>1538</v>
      </c>
      <c r="C4764" s="652">
        <v>82964</v>
      </c>
      <c r="D4764" s="652" t="s">
        <v>1302</v>
      </c>
      <c r="E4764" s="652">
        <v>7.1</v>
      </c>
      <c r="F4764" s="652" t="s">
        <v>1303</v>
      </c>
      <c r="H4764" s="10"/>
    </row>
    <row r="4765" spans="1:8" ht="15" x14ac:dyDescent="0.25">
      <c r="A4765" s="654">
        <v>48453001749</v>
      </c>
      <c r="B4765" s="655" t="s">
        <v>1538</v>
      </c>
      <c r="C4765" s="655">
        <v>88083</v>
      </c>
      <c r="D4765" s="655" t="s">
        <v>1302</v>
      </c>
      <c r="E4765" s="655">
        <v>4.2</v>
      </c>
      <c r="F4765" s="655" t="s">
        <v>1303</v>
      </c>
      <c r="H4765" s="10"/>
    </row>
    <row r="4766" spans="1:8" ht="15" x14ac:dyDescent="0.25">
      <c r="A4766" s="651">
        <v>48453001750</v>
      </c>
      <c r="B4766" s="652" t="s">
        <v>1538</v>
      </c>
      <c r="C4766" s="652">
        <v>69562</v>
      </c>
      <c r="D4766" s="652" t="s">
        <v>1310</v>
      </c>
      <c r="E4766" s="652">
        <v>7</v>
      </c>
      <c r="F4766" s="652" t="s">
        <v>1303</v>
      </c>
      <c r="H4766" s="10"/>
    </row>
    <row r="4767" spans="1:8" ht="15" x14ac:dyDescent="0.25">
      <c r="A4767" s="654">
        <v>48453001751</v>
      </c>
      <c r="B4767" s="655" t="s">
        <v>1538</v>
      </c>
      <c r="C4767" s="655">
        <v>116500</v>
      </c>
      <c r="D4767" s="655" t="s">
        <v>1306</v>
      </c>
      <c r="E4767" s="655">
        <v>3.1</v>
      </c>
      <c r="F4767" s="655" t="s">
        <v>1303</v>
      </c>
      <c r="H4767" s="10"/>
    </row>
    <row r="4768" spans="1:8" ht="15" x14ac:dyDescent="0.25">
      <c r="A4768" s="651">
        <v>48453001752</v>
      </c>
      <c r="B4768" s="652" t="s">
        <v>1538</v>
      </c>
      <c r="C4768" s="652">
        <v>36900</v>
      </c>
      <c r="D4768" s="652" t="s">
        <v>1309</v>
      </c>
      <c r="E4768" s="652">
        <v>32.700000000000003</v>
      </c>
      <c r="F4768" s="652" t="s">
        <v>1307</v>
      </c>
      <c r="H4768" s="10"/>
    </row>
    <row r="4769" spans="1:8" ht="15" x14ac:dyDescent="0.25">
      <c r="A4769" s="654">
        <v>48453001753</v>
      </c>
      <c r="B4769" s="655" t="s">
        <v>1538</v>
      </c>
      <c r="C4769" s="655">
        <v>73237</v>
      </c>
      <c r="D4769" s="655" t="s">
        <v>1302</v>
      </c>
      <c r="E4769" s="655">
        <v>3.3</v>
      </c>
      <c r="F4769" s="655" t="s">
        <v>1303</v>
      </c>
      <c r="H4769" s="10"/>
    </row>
    <row r="4770" spans="1:8" ht="15" x14ac:dyDescent="0.25">
      <c r="A4770" s="651">
        <v>48453001754</v>
      </c>
      <c r="B4770" s="652" t="s">
        <v>1538</v>
      </c>
      <c r="C4770" s="652">
        <v>65000</v>
      </c>
      <c r="D4770" s="652" t="s">
        <v>1310</v>
      </c>
      <c r="E4770" s="652">
        <v>3.5</v>
      </c>
      <c r="F4770" s="652" t="s">
        <v>1303</v>
      </c>
      <c r="H4770" s="10"/>
    </row>
    <row r="4771" spans="1:8" ht="15" x14ac:dyDescent="0.25">
      <c r="A4771" s="654">
        <v>48453001755</v>
      </c>
      <c r="B4771" s="655" t="s">
        <v>1538</v>
      </c>
      <c r="C4771" s="655">
        <v>184375</v>
      </c>
      <c r="D4771" s="655" t="s">
        <v>1306</v>
      </c>
      <c r="E4771" s="655">
        <v>2.2999999999999998</v>
      </c>
      <c r="F4771" s="655" t="s">
        <v>1303</v>
      </c>
      <c r="H4771" s="10"/>
    </row>
    <row r="4772" spans="1:8" ht="15" x14ac:dyDescent="0.25">
      <c r="A4772" s="651">
        <v>48453001756</v>
      </c>
      <c r="B4772" s="652" t="s">
        <v>1538</v>
      </c>
      <c r="C4772" s="652">
        <v>111789</v>
      </c>
      <c r="D4772" s="652" t="s">
        <v>1306</v>
      </c>
      <c r="E4772" s="652">
        <v>3</v>
      </c>
      <c r="F4772" s="652" t="s">
        <v>1303</v>
      </c>
      <c r="H4772" s="10"/>
    </row>
    <row r="4773" spans="1:8" ht="15" x14ac:dyDescent="0.25">
      <c r="A4773" s="654">
        <v>48453001757</v>
      </c>
      <c r="B4773" s="655" t="s">
        <v>1538</v>
      </c>
      <c r="C4773" s="655">
        <v>115156</v>
      </c>
      <c r="D4773" s="655" t="s">
        <v>1306</v>
      </c>
      <c r="E4773" s="655">
        <v>4.7</v>
      </c>
      <c r="F4773" s="655" t="s">
        <v>1303</v>
      </c>
      <c r="H4773" s="10"/>
    </row>
    <row r="4774" spans="1:8" ht="15" x14ac:dyDescent="0.25">
      <c r="A4774" s="651">
        <v>48453001760</v>
      </c>
      <c r="B4774" s="652" t="s">
        <v>1538</v>
      </c>
      <c r="C4774" s="652">
        <v>156076</v>
      </c>
      <c r="D4774" s="652" t="s">
        <v>1306</v>
      </c>
      <c r="E4774" s="652">
        <v>1.6</v>
      </c>
      <c r="F4774" s="652" t="s">
        <v>1303</v>
      </c>
      <c r="H4774" s="10"/>
    </row>
    <row r="4775" spans="1:8" ht="15" x14ac:dyDescent="0.25">
      <c r="A4775" s="654">
        <v>48453001761</v>
      </c>
      <c r="B4775" s="655" t="s">
        <v>1538</v>
      </c>
      <c r="C4775" s="655">
        <v>116831</v>
      </c>
      <c r="D4775" s="655" t="s">
        <v>1306</v>
      </c>
      <c r="E4775" s="655">
        <v>3.3</v>
      </c>
      <c r="F4775" s="655" t="s">
        <v>1303</v>
      </c>
      <c r="H4775" s="10"/>
    </row>
    <row r="4776" spans="1:8" ht="15" x14ac:dyDescent="0.25">
      <c r="A4776" s="651">
        <v>48453001764</v>
      </c>
      <c r="B4776" s="652" t="s">
        <v>1538</v>
      </c>
      <c r="C4776" s="652">
        <v>123210</v>
      </c>
      <c r="D4776" s="652" t="s">
        <v>1306</v>
      </c>
      <c r="E4776" s="652">
        <v>5.7</v>
      </c>
      <c r="F4776" s="652" t="s">
        <v>1303</v>
      </c>
      <c r="H4776" s="10"/>
    </row>
    <row r="4777" spans="1:8" ht="15" x14ac:dyDescent="0.25">
      <c r="A4777" s="654">
        <v>48453001765</v>
      </c>
      <c r="B4777" s="655" t="s">
        <v>1538</v>
      </c>
      <c r="C4777" s="655">
        <v>138750</v>
      </c>
      <c r="D4777" s="655" t="s">
        <v>1306</v>
      </c>
      <c r="E4777" s="655">
        <v>1.8</v>
      </c>
      <c r="F4777" s="655" t="s">
        <v>1303</v>
      </c>
      <c r="H4777" s="10"/>
    </row>
    <row r="4778" spans="1:8" ht="15" x14ac:dyDescent="0.25">
      <c r="A4778" s="651">
        <v>48453001766</v>
      </c>
      <c r="B4778" s="652" t="s">
        <v>1538</v>
      </c>
      <c r="C4778" s="652">
        <v>107113</v>
      </c>
      <c r="D4778" s="652" t="s">
        <v>1306</v>
      </c>
      <c r="E4778" s="652">
        <v>7.5</v>
      </c>
      <c r="F4778" s="652" t="s">
        <v>1303</v>
      </c>
      <c r="H4778" s="10"/>
    </row>
    <row r="4779" spans="1:8" ht="15" x14ac:dyDescent="0.25">
      <c r="A4779" s="654">
        <v>48453001768</v>
      </c>
      <c r="B4779" s="655" t="s">
        <v>1538</v>
      </c>
      <c r="C4779" s="655">
        <v>125384</v>
      </c>
      <c r="D4779" s="655" t="s">
        <v>1306</v>
      </c>
      <c r="E4779" s="655">
        <v>4.7</v>
      </c>
      <c r="F4779" s="655" t="s">
        <v>1303</v>
      </c>
      <c r="H4779" s="10"/>
    </row>
    <row r="4780" spans="1:8" ht="15" x14ac:dyDescent="0.25">
      <c r="A4780" s="651">
        <v>48453001769</v>
      </c>
      <c r="B4780" s="652" t="s">
        <v>1538</v>
      </c>
      <c r="C4780" s="652">
        <v>111507</v>
      </c>
      <c r="D4780" s="652" t="s">
        <v>1306</v>
      </c>
      <c r="E4780" s="652">
        <v>3.6</v>
      </c>
      <c r="F4780" s="652" t="s">
        <v>1303</v>
      </c>
      <c r="H4780" s="10"/>
    </row>
    <row r="4781" spans="1:8" ht="15" x14ac:dyDescent="0.25">
      <c r="A4781" s="654">
        <v>48453001770</v>
      </c>
      <c r="B4781" s="655" t="s">
        <v>1538</v>
      </c>
      <c r="C4781" s="655">
        <v>148429</v>
      </c>
      <c r="D4781" s="655" t="s">
        <v>1306</v>
      </c>
      <c r="E4781" s="655">
        <v>3.1</v>
      </c>
      <c r="F4781" s="655" t="s">
        <v>1303</v>
      </c>
      <c r="H4781" s="10"/>
    </row>
    <row r="4782" spans="1:8" ht="15" x14ac:dyDescent="0.25">
      <c r="A4782" s="651">
        <v>48453001771</v>
      </c>
      <c r="B4782" s="652" t="s">
        <v>1538</v>
      </c>
      <c r="C4782" s="652">
        <v>134338</v>
      </c>
      <c r="D4782" s="652" t="s">
        <v>1306</v>
      </c>
      <c r="E4782" s="652">
        <v>4.9000000000000004</v>
      </c>
      <c r="F4782" s="652" t="s">
        <v>1303</v>
      </c>
      <c r="H4782" s="10"/>
    </row>
    <row r="4783" spans="1:8" ht="15" x14ac:dyDescent="0.25">
      <c r="A4783" s="654">
        <v>48453001772</v>
      </c>
      <c r="B4783" s="655" t="s">
        <v>1538</v>
      </c>
      <c r="C4783" s="655">
        <v>80377</v>
      </c>
      <c r="D4783" s="655" t="s">
        <v>1302</v>
      </c>
      <c r="E4783" s="655">
        <v>5.6</v>
      </c>
      <c r="F4783" s="655" t="s">
        <v>1303</v>
      </c>
      <c r="H4783" s="10"/>
    </row>
    <row r="4784" spans="1:8" ht="15" x14ac:dyDescent="0.25">
      <c r="A4784" s="651">
        <v>48453001773</v>
      </c>
      <c r="B4784" s="652" t="s">
        <v>1538</v>
      </c>
      <c r="C4784" s="652">
        <v>131319</v>
      </c>
      <c r="D4784" s="652" t="s">
        <v>1306</v>
      </c>
      <c r="E4784" s="652">
        <v>5.8</v>
      </c>
      <c r="F4784" s="652" t="s">
        <v>1303</v>
      </c>
      <c r="H4784" s="10"/>
    </row>
    <row r="4785" spans="1:8" ht="15" x14ac:dyDescent="0.25">
      <c r="A4785" s="654">
        <v>48453001774</v>
      </c>
      <c r="B4785" s="655" t="s">
        <v>1538</v>
      </c>
      <c r="C4785" s="655">
        <v>112500</v>
      </c>
      <c r="D4785" s="655" t="s">
        <v>1306</v>
      </c>
      <c r="E4785" s="655">
        <v>2.1</v>
      </c>
      <c r="F4785" s="655" t="s">
        <v>1303</v>
      </c>
      <c r="H4785" s="10"/>
    </row>
    <row r="4786" spans="1:8" ht="15" x14ac:dyDescent="0.25">
      <c r="A4786" s="651">
        <v>48453001775</v>
      </c>
      <c r="B4786" s="652" t="s">
        <v>1538</v>
      </c>
      <c r="C4786" s="652">
        <v>153490</v>
      </c>
      <c r="D4786" s="652" t="s">
        <v>1306</v>
      </c>
      <c r="E4786" s="652">
        <v>5.0999999999999996</v>
      </c>
      <c r="F4786" s="652" t="s">
        <v>1303</v>
      </c>
      <c r="H4786" s="10"/>
    </row>
    <row r="4787" spans="1:8" ht="15" x14ac:dyDescent="0.25">
      <c r="A4787" s="654">
        <v>48453001776</v>
      </c>
      <c r="B4787" s="655" t="s">
        <v>1538</v>
      </c>
      <c r="C4787" s="655">
        <v>88690</v>
      </c>
      <c r="D4787" s="655" t="s">
        <v>1302</v>
      </c>
      <c r="E4787" s="655">
        <v>10.6</v>
      </c>
      <c r="F4787" s="655" t="s">
        <v>1303</v>
      </c>
      <c r="H4787" s="10"/>
    </row>
    <row r="4788" spans="1:8" ht="15" x14ac:dyDescent="0.25">
      <c r="A4788" s="651">
        <v>48453001777</v>
      </c>
      <c r="B4788" s="652" t="s">
        <v>1538</v>
      </c>
      <c r="C4788" s="652">
        <v>90472</v>
      </c>
      <c r="D4788" s="652" t="s">
        <v>1306</v>
      </c>
      <c r="E4788" s="652">
        <v>6.8</v>
      </c>
      <c r="F4788" s="652" t="s">
        <v>1303</v>
      </c>
      <c r="H4788" s="10"/>
    </row>
    <row r="4789" spans="1:8" ht="15" x14ac:dyDescent="0.25">
      <c r="A4789" s="654">
        <v>48453001778</v>
      </c>
      <c r="B4789" s="655" t="s">
        <v>1538</v>
      </c>
      <c r="C4789" s="655">
        <v>103015</v>
      </c>
      <c r="D4789" s="655" t="s">
        <v>1306</v>
      </c>
      <c r="E4789" s="655">
        <v>2.2999999999999998</v>
      </c>
      <c r="F4789" s="655" t="s">
        <v>1303</v>
      </c>
      <c r="H4789" s="10"/>
    </row>
    <row r="4790" spans="1:8" ht="15" x14ac:dyDescent="0.25">
      <c r="A4790" s="651">
        <v>48453001779</v>
      </c>
      <c r="B4790" s="652" t="s">
        <v>1538</v>
      </c>
      <c r="C4790" s="652">
        <v>71467</v>
      </c>
      <c r="D4790" s="652" t="s">
        <v>1302</v>
      </c>
      <c r="E4790" s="652">
        <v>3.9</v>
      </c>
      <c r="F4790" s="652" t="s">
        <v>1303</v>
      </c>
      <c r="H4790" s="10"/>
    </row>
    <row r="4791" spans="1:8" ht="15" x14ac:dyDescent="0.25">
      <c r="A4791" s="654">
        <v>48453001780</v>
      </c>
      <c r="B4791" s="655" t="s">
        <v>1538</v>
      </c>
      <c r="C4791" s="655">
        <v>81761</v>
      </c>
      <c r="D4791" s="655" t="s">
        <v>1302</v>
      </c>
      <c r="E4791" s="655">
        <v>13.5</v>
      </c>
      <c r="F4791" s="655" t="s">
        <v>1303</v>
      </c>
      <c r="H4791" s="10"/>
    </row>
    <row r="4792" spans="1:8" ht="15" x14ac:dyDescent="0.25">
      <c r="A4792" s="651">
        <v>48453001781</v>
      </c>
      <c r="B4792" s="652" t="s">
        <v>1538</v>
      </c>
      <c r="C4792" s="652">
        <v>115288</v>
      </c>
      <c r="D4792" s="652" t="s">
        <v>1306</v>
      </c>
      <c r="E4792" s="652">
        <v>3.6</v>
      </c>
      <c r="F4792" s="652" t="s">
        <v>1303</v>
      </c>
      <c r="H4792" s="10"/>
    </row>
    <row r="4793" spans="1:8" ht="15" x14ac:dyDescent="0.25">
      <c r="A4793" s="654">
        <v>48453001782</v>
      </c>
      <c r="B4793" s="655" t="s">
        <v>1538</v>
      </c>
      <c r="C4793" s="655">
        <v>158988</v>
      </c>
      <c r="D4793" s="655" t="s">
        <v>1306</v>
      </c>
      <c r="E4793" s="655">
        <v>1.2</v>
      </c>
      <c r="F4793" s="655" t="s">
        <v>1303</v>
      </c>
      <c r="H4793" s="10"/>
    </row>
    <row r="4794" spans="1:8" ht="15" x14ac:dyDescent="0.25">
      <c r="A4794" s="651">
        <v>48453001783</v>
      </c>
      <c r="B4794" s="652" t="s">
        <v>1538</v>
      </c>
      <c r="C4794" s="652">
        <v>132188</v>
      </c>
      <c r="D4794" s="652" t="s">
        <v>1306</v>
      </c>
      <c r="E4794" s="652">
        <v>3.2</v>
      </c>
      <c r="F4794" s="652" t="s">
        <v>1303</v>
      </c>
      <c r="H4794" s="10"/>
    </row>
    <row r="4795" spans="1:8" ht="15" x14ac:dyDescent="0.25">
      <c r="A4795" s="654">
        <v>48453001784</v>
      </c>
      <c r="B4795" s="655" t="s">
        <v>1538</v>
      </c>
      <c r="C4795" s="655">
        <v>134786</v>
      </c>
      <c r="D4795" s="655" t="s">
        <v>1306</v>
      </c>
      <c r="E4795" s="655">
        <v>2.5</v>
      </c>
      <c r="F4795" s="655" t="s">
        <v>1303</v>
      </c>
      <c r="H4795" s="10"/>
    </row>
    <row r="4796" spans="1:8" ht="15" x14ac:dyDescent="0.25">
      <c r="A4796" s="651">
        <v>48453001785</v>
      </c>
      <c r="B4796" s="652" t="s">
        <v>1538</v>
      </c>
      <c r="C4796" s="652">
        <v>64562</v>
      </c>
      <c r="D4796" s="652" t="s">
        <v>1310</v>
      </c>
      <c r="E4796" s="652">
        <v>7.7</v>
      </c>
      <c r="F4796" s="652" t="s">
        <v>1303</v>
      </c>
      <c r="H4796" s="10"/>
    </row>
    <row r="4797" spans="1:8" ht="15" x14ac:dyDescent="0.25">
      <c r="A4797" s="654">
        <v>48453001786</v>
      </c>
      <c r="B4797" s="655" t="s">
        <v>1538</v>
      </c>
      <c r="C4797" s="655">
        <v>74576</v>
      </c>
      <c r="D4797" s="655" t="s">
        <v>1302</v>
      </c>
      <c r="E4797" s="655">
        <v>5.5</v>
      </c>
      <c r="F4797" s="655" t="s">
        <v>1303</v>
      </c>
      <c r="H4797" s="10"/>
    </row>
    <row r="4798" spans="1:8" ht="15" x14ac:dyDescent="0.25">
      <c r="A4798" s="651">
        <v>48453001804</v>
      </c>
      <c r="B4798" s="652" t="s">
        <v>1538</v>
      </c>
      <c r="C4798" s="652">
        <v>43136</v>
      </c>
      <c r="D4798" s="652" t="s">
        <v>1309</v>
      </c>
      <c r="E4798" s="652">
        <v>24.8</v>
      </c>
      <c r="F4798" s="652" t="s">
        <v>1307</v>
      </c>
      <c r="H4798" s="10"/>
    </row>
    <row r="4799" spans="1:8" ht="15" x14ac:dyDescent="0.25">
      <c r="A4799" s="654">
        <v>48453001805</v>
      </c>
      <c r="B4799" s="655" t="s">
        <v>1538</v>
      </c>
      <c r="C4799" s="655">
        <v>36806</v>
      </c>
      <c r="D4799" s="655" t="s">
        <v>1309</v>
      </c>
      <c r="E4799" s="655">
        <v>32.4</v>
      </c>
      <c r="F4799" s="655" t="s">
        <v>1307</v>
      </c>
      <c r="H4799" s="10"/>
    </row>
    <row r="4800" spans="1:8" ht="15" x14ac:dyDescent="0.25">
      <c r="A4800" s="651">
        <v>48453001806</v>
      </c>
      <c r="B4800" s="652" t="s">
        <v>1538</v>
      </c>
      <c r="C4800" s="652">
        <v>38822</v>
      </c>
      <c r="D4800" s="652" t="s">
        <v>1309</v>
      </c>
      <c r="E4800" s="652">
        <v>15.9</v>
      </c>
      <c r="F4800" s="652" t="s">
        <v>1303</v>
      </c>
      <c r="H4800" s="10"/>
    </row>
    <row r="4801" spans="1:8" ht="15" x14ac:dyDescent="0.25">
      <c r="A4801" s="654">
        <v>48453001811</v>
      </c>
      <c r="B4801" s="655" t="s">
        <v>1538</v>
      </c>
      <c r="C4801" s="655">
        <v>38772</v>
      </c>
      <c r="D4801" s="655" t="s">
        <v>1309</v>
      </c>
      <c r="E4801" s="655">
        <v>30.8</v>
      </c>
      <c r="F4801" s="655" t="s">
        <v>1307</v>
      </c>
      <c r="H4801" s="10"/>
    </row>
    <row r="4802" spans="1:8" ht="15" x14ac:dyDescent="0.25">
      <c r="A4802" s="651">
        <v>48453001812</v>
      </c>
      <c r="B4802" s="652" t="s">
        <v>1538</v>
      </c>
      <c r="C4802" s="652">
        <v>37310</v>
      </c>
      <c r="D4802" s="652" t="s">
        <v>1309</v>
      </c>
      <c r="E4802" s="652">
        <v>28.5</v>
      </c>
      <c r="F4802" s="652" t="s">
        <v>1307</v>
      </c>
      <c r="H4802" s="10"/>
    </row>
    <row r="4803" spans="1:8" ht="15" x14ac:dyDescent="0.25">
      <c r="A4803" s="654">
        <v>48453001813</v>
      </c>
      <c r="B4803" s="655" t="s">
        <v>1538</v>
      </c>
      <c r="C4803" s="655">
        <v>39241</v>
      </c>
      <c r="D4803" s="655" t="s">
        <v>1309</v>
      </c>
      <c r="E4803" s="655">
        <v>32.799999999999997</v>
      </c>
      <c r="F4803" s="655" t="s">
        <v>1307</v>
      </c>
      <c r="H4803" s="10"/>
    </row>
    <row r="4804" spans="1:8" ht="15" x14ac:dyDescent="0.25">
      <c r="A4804" s="651">
        <v>48453001817</v>
      </c>
      <c r="B4804" s="652" t="s">
        <v>1538</v>
      </c>
      <c r="C4804" s="652">
        <v>57661</v>
      </c>
      <c r="D4804" s="652" t="s">
        <v>1310</v>
      </c>
      <c r="E4804" s="652">
        <v>14.6</v>
      </c>
      <c r="F4804" s="652" t="s">
        <v>1303</v>
      </c>
      <c r="H4804" s="10"/>
    </row>
    <row r="4805" spans="1:8" ht="15" x14ac:dyDescent="0.25">
      <c r="A4805" s="654">
        <v>48453001818</v>
      </c>
      <c r="B4805" s="655" t="s">
        <v>1538</v>
      </c>
      <c r="C4805" s="655">
        <v>55429</v>
      </c>
      <c r="D4805" s="655" t="s">
        <v>1310</v>
      </c>
      <c r="E4805" s="655">
        <v>34.5</v>
      </c>
      <c r="F4805" s="655" t="s">
        <v>1307</v>
      </c>
      <c r="H4805" s="10"/>
    </row>
    <row r="4806" spans="1:8" ht="15" x14ac:dyDescent="0.25">
      <c r="A4806" s="651">
        <v>48453001819</v>
      </c>
      <c r="B4806" s="652" t="s">
        <v>1538</v>
      </c>
      <c r="C4806" s="652">
        <v>37253</v>
      </c>
      <c r="D4806" s="652" t="s">
        <v>1309</v>
      </c>
      <c r="E4806" s="652">
        <v>34.799999999999997</v>
      </c>
      <c r="F4806" s="652" t="s">
        <v>1307</v>
      </c>
      <c r="H4806" s="10"/>
    </row>
    <row r="4807" spans="1:8" ht="15" x14ac:dyDescent="0.25">
      <c r="A4807" s="654">
        <v>48453001820</v>
      </c>
      <c r="B4807" s="655" t="s">
        <v>1538</v>
      </c>
      <c r="C4807" s="655">
        <v>35181</v>
      </c>
      <c r="D4807" s="655" t="s">
        <v>1309</v>
      </c>
      <c r="E4807" s="655">
        <v>33.5</v>
      </c>
      <c r="F4807" s="655" t="s">
        <v>1307</v>
      </c>
      <c r="H4807" s="10"/>
    </row>
    <row r="4808" spans="1:8" ht="15" x14ac:dyDescent="0.25">
      <c r="A4808" s="651">
        <v>48453001821</v>
      </c>
      <c r="B4808" s="652" t="s">
        <v>1538</v>
      </c>
      <c r="C4808" s="652">
        <v>55409</v>
      </c>
      <c r="D4808" s="652" t="s">
        <v>1310</v>
      </c>
      <c r="E4808" s="652">
        <v>12.5</v>
      </c>
      <c r="F4808" s="652" t="s">
        <v>1303</v>
      </c>
      <c r="H4808" s="10"/>
    </row>
    <row r="4809" spans="1:8" ht="15" x14ac:dyDescent="0.25">
      <c r="A4809" s="654">
        <v>48453001822</v>
      </c>
      <c r="B4809" s="655" t="s">
        <v>1538</v>
      </c>
      <c r="C4809" s="655">
        <v>39292</v>
      </c>
      <c r="D4809" s="655" t="s">
        <v>1309</v>
      </c>
      <c r="E4809" s="655">
        <v>24.8</v>
      </c>
      <c r="F4809" s="655" t="s">
        <v>1307</v>
      </c>
      <c r="H4809" s="10"/>
    </row>
    <row r="4810" spans="1:8" ht="15" x14ac:dyDescent="0.25">
      <c r="A4810" s="651">
        <v>48453001823</v>
      </c>
      <c r="B4810" s="652" t="s">
        <v>1538</v>
      </c>
      <c r="C4810" s="652">
        <v>40372</v>
      </c>
      <c r="D4810" s="652" t="s">
        <v>1309</v>
      </c>
      <c r="E4810" s="652">
        <v>27.4</v>
      </c>
      <c r="F4810" s="652" t="s">
        <v>1307</v>
      </c>
      <c r="H4810" s="10"/>
    </row>
    <row r="4811" spans="1:8" ht="15" x14ac:dyDescent="0.25">
      <c r="A4811" s="654">
        <v>48453001824</v>
      </c>
      <c r="B4811" s="655" t="s">
        <v>1538</v>
      </c>
      <c r="C4811" s="655">
        <v>69773</v>
      </c>
      <c r="D4811" s="655" t="s">
        <v>1310</v>
      </c>
      <c r="E4811" s="655">
        <v>9.8000000000000007</v>
      </c>
      <c r="F4811" s="655" t="s">
        <v>1303</v>
      </c>
      <c r="H4811" s="10"/>
    </row>
    <row r="4812" spans="1:8" ht="15" x14ac:dyDescent="0.25">
      <c r="A4812" s="651">
        <v>48453001826</v>
      </c>
      <c r="B4812" s="652" t="s">
        <v>1538</v>
      </c>
      <c r="C4812" s="652">
        <v>62117</v>
      </c>
      <c r="D4812" s="652" t="s">
        <v>1310</v>
      </c>
      <c r="E4812" s="652">
        <v>9.4</v>
      </c>
      <c r="F4812" s="652" t="s">
        <v>1303</v>
      </c>
      <c r="H4812" s="10"/>
    </row>
    <row r="4813" spans="1:8" ht="15" x14ac:dyDescent="0.25">
      <c r="A4813" s="654">
        <v>48453001828</v>
      </c>
      <c r="B4813" s="655" t="s">
        <v>1538</v>
      </c>
      <c r="C4813" s="655">
        <v>101853</v>
      </c>
      <c r="D4813" s="655" t="s">
        <v>1306</v>
      </c>
      <c r="E4813" s="655">
        <v>2.5</v>
      </c>
      <c r="F4813" s="655" t="s">
        <v>1303</v>
      </c>
      <c r="H4813" s="10"/>
    </row>
    <row r="4814" spans="1:8" ht="15" x14ac:dyDescent="0.25">
      <c r="A4814" s="651">
        <v>48453001829</v>
      </c>
      <c r="B4814" s="652" t="s">
        <v>1538</v>
      </c>
      <c r="C4814" s="652">
        <v>48259</v>
      </c>
      <c r="D4814" s="652" t="s">
        <v>1309</v>
      </c>
      <c r="E4814" s="652">
        <v>6.2</v>
      </c>
      <c r="F4814" s="652" t="s">
        <v>1303</v>
      </c>
      <c r="H4814" s="10"/>
    </row>
    <row r="4815" spans="1:8" ht="15" x14ac:dyDescent="0.25">
      <c r="A4815" s="654">
        <v>48453001832</v>
      </c>
      <c r="B4815" s="655" t="s">
        <v>1538</v>
      </c>
      <c r="C4815" s="655">
        <v>56988</v>
      </c>
      <c r="D4815" s="655" t="s">
        <v>1310</v>
      </c>
      <c r="E4815" s="655">
        <v>11.9</v>
      </c>
      <c r="F4815" s="655" t="s">
        <v>1303</v>
      </c>
      <c r="H4815" s="10"/>
    </row>
    <row r="4816" spans="1:8" ht="15" x14ac:dyDescent="0.25">
      <c r="A4816" s="651">
        <v>48453001833</v>
      </c>
      <c r="B4816" s="652" t="s">
        <v>1538</v>
      </c>
      <c r="C4816" s="652">
        <v>51893</v>
      </c>
      <c r="D4816" s="652" t="s">
        <v>1309</v>
      </c>
      <c r="E4816" s="652">
        <v>16.3</v>
      </c>
      <c r="F4816" s="652" t="s">
        <v>1303</v>
      </c>
      <c r="H4816" s="10"/>
    </row>
    <row r="4817" spans="1:8" ht="15" x14ac:dyDescent="0.25">
      <c r="A4817" s="654">
        <v>48453001834</v>
      </c>
      <c r="B4817" s="655" t="s">
        <v>1538</v>
      </c>
      <c r="C4817" s="655">
        <v>63107</v>
      </c>
      <c r="D4817" s="655" t="s">
        <v>1310</v>
      </c>
      <c r="E4817" s="655">
        <v>11.2</v>
      </c>
      <c r="F4817" s="655" t="s">
        <v>1303</v>
      </c>
      <c r="H4817" s="10"/>
    </row>
    <row r="4818" spans="1:8" ht="15" x14ac:dyDescent="0.25">
      <c r="A4818" s="651">
        <v>48453001835</v>
      </c>
      <c r="B4818" s="652" t="s">
        <v>1538</v>
      </c>
      <c r="C4818" s="652">
        <v>58016</v>
      </c>
      <c r="D4818" s="652" t="s">
        <v>1310</v>
      </c>
      <c r="E4818" s="652">
        <v>9.3000000000000007</v>
      </c>
      <c r="F4818" s="652" t="s">
        <v>1303</v>
      </c>
      <c r="H4818" s="10"/>
    </row>
    <row r="4819" spans="1:8" ht="15" x14ac:dyDescent="0.25">
      <c r="A4819" s="654">
        <v>48453001839</v>
      </c>
      <c r="B4819" s="655" t="s">
        <v>1538</v>
      </c>
      <c r="C4819" s="655">
        <v>68269</v>
      </c>
      <c r="D4819" s="655" t="s">
        <v>1310</v>
      </c>
      <c r="E4819" s="655">
        <v>6.4</v>
      </c>
      <c r="F4819" s="655" t="s">
        <v>1303</v>
      </c>
      <c r="H4819" s="10"/>
    </row>
    <row r="4820" spans="1:8" ht="15" x14ac:dyDescent="0.25">
      <c r="A4820" s="651">
        <v>48453001840</v>
      </c>
      <c r="B4820" s="652" t="s">
        <v>1538</v>
      </c>
      <c r="C4820" s="652">
        <v>63375</v>
      </c>
      <c r="D4820" s="652" t="s">
        <v>1310</v>
      </c>
      <c r="E4820" s="652">
        <v>14.6</v>
      </c>
      <c r="F4820" s="652" t="s">
        <v>1303</v>
      </c>
      <c r="H4820" s="10"/>
    </row>
    <row r="4821" spans="1:8" ht="15" x14ac:dyDescent="0.25">
      <c r="A4821" s="654">
        <v>48453001841</v>
      </c>
      <c r="B4821" s="655" t="s">
        <v>1538</v>
      </c>
      <c r="C4821" s="655">
        <v>76242</v>
      </c>
      <c r="D4821" s="655" t="s">
        <v>1302</v>
      </c>
      <c r="E4821" s="655">
        <v>7</v>
      </c>
      <c r="F4821" s="655" t="s">
        <v>1303</v>
      </c>
      <c r="H4821" s="10"/>
    </row>
    <row r="4822" spans="1:8" ht="15" x14ac:dyDescent="0.25">
      <c r="A4822" s="651">
        <v>48453001842</v>
      </c>
      <c r="B4822" s="652" t="s">
        <v>1538</v>
      </c>
      <c r="C4822" s="652">
        <v>56175</v>
      </c>
      <c r="D4822" s="652" t="s">
        <v>1310</v>
      </c>
      <c r="E4822" s="652">
        <v>15.4</v>
      </c>
      <c r="F4822" s="652" t="s">
        <v>1303</v>
      </c>
      <c r="H4822" s="10"/>
    </row>
    <row r="4823" spans="1:8" ht="15" x14ac:dyDescent="0.25">
      <c r="A4823" s="654">
        <v>48453001843</v>
      </c>
      <c r="B4823" s="655" t="s">
        <v>1538</v>
      </c>
      <c r="C4823" s="655">
        <v>76395</v>
      </c>
      <c r="D4823" s="655" t="s">
        <v>1302</v>
      </c>
      <c r="E4823" s="655">
        <v>4.2</v>
      </c>
      <c r="F4823" s="655" t="s">
        <v>1303</v>
      </c>
      <c r="H4823" s="10"/>
    </row>
    <row r="4824" spans="1:8" ht="15" x14ac:dyDescent="0.25">
      <c r="A4824" s="651">
        <v>48453001844</v>
      </c>
      <c r="B4824" s="652" t="s">
        <v>1538</v>
      </c>
      <c r="C4824" s="652">
        <v>58550</v>
      </c>
      <c r="D4824" s="652" t="s">
        <v>1310</v>
      </c>
      <c r="E4824" s="652">
        <v>10.6</v>
      </c>
      <c r="F4824" s="652" t="s">
        <v>1303</v>
      </c>
      <c r="H4824" s="10"/>
    </row>
    <row r="4825" spans="1:8" ht="15" x14ac:dyDescent="0.25">
      <c r="A4825" s="654">
        <v>48453001845</v>
      </c>
      <c r="B4825" s="655" t="s">
        <v>1538</v>
      </c>
      <c r="C4825" s="655">
        <v>63380</v>
      </c>
      <c r="D4825" s="655" t="s">
        <v>1310</v>
      </c>
      <c r="E4825" s="655">
        <v>7.9</v>
      </c>
      <c r="F4825" s="655" t="s">
        <v>1303</v>
      </c>
      <c r="H4825" s="10"/>
    </row>
    <row r="4826" spans="1:8" ht="15" x14ac:dyDescent="0.25">
      <c r="A4826" s="651">
        <v>48453001846</v>
      </c>
      <c r="B4826" s="652" t="s">
        <v>1538</v>
      </c>
      <c r="C4826" s="652">
        <v>126094</v>
      </c>
      <c r="D4826" s="652" t="s">
        <v>1306</v>
      </c>
      <c r="E4826" s="652">
        <v>2</v>
      </c>
      <c r="F4826" s="652" t="s">
        <v>1303</v>
      </c>
      <c r="H4826" s="10"/>
    </row>
    <row r="4827" spans="1:8" ht="15" x14ac:dyDescent="0.25">
      <c r="A4827" s="654">
        <v>48453001847</v>
      </c>
      <c r="B4827" s="655" t="s">
        <v>1538</v>
      </c>
      <c r="C4827" s="655">
        <v>76607</v>
      </c>
      <c r="D4827" s="655" t="s">
        <v>1302</v>
      </c>
      <c r="E4827" s="655">
        <v>9.1</v>
      </c>
      <c r="F4827" s="655" t="s">
        <v>1303</v>
      </c>
      <c r="H4827" s="10"/>
    </row>
    <row r="4828" spans="1:8" ht="15" x14ac:dyDescent="0.25">
      <c r="A4828" s="651">
        <v>48453001848</v>
      </c>
      <c r="B4828" s="652" t="s">
        <v>1538</v>
      </c>
      <c r="C4828" s="652">
        <v>71023</v>
      </c>
      <c r="D4828" s="652" t="s">
        <v>1302</v>
      </c>
      <c r="E4828" s="652">
        <v>6.2</v>
      </c>
      <c r="F4828" s="652" t="s">
        <v>1303</v>
      </c>
      <c r="H4828" s="10"/>
    </row>
    <row r="4829" spans="1:8" ht="15" x14ac:dyDescent="0.25">
      <c r="A4829" s="654">
        <v>48453001849</v>
      </c>
      <c r="B4829" s="655" t="s">
        <v>1538</v>
      </c>
      <c r="C4829" s="655">
        <v>64431</v>
      </c>
      <c r="D4829" s="655" t="s">
        <v>1310</v>
      </c>
      <c r="E4829" s="655">
        <v>11.1</v>
      </c>
      <c r="F4829" s="655" t="s">
        <v>1303</v>
      </c>
      <c r="H4829" s="10"/>
    </row>
    <row r="4830" spans="1:8" ht="15" x14ac:dyDescent="0.25">
      <c r="A4830" s="651">
        <v>48453001850</v>
      </c>
      <c r="B4830" s="652" t="s">
        <v>1538</v>
      </c>
      <c r="C4830" s="652">
        <v>53770</v>
      </c>
      <c r="D4830" s="652" t="s">
        <v>1309</v>
      </c>
      <c r="E4830" s="652">
        <v>8.6999999999999993</v>
      </c>
      <c r="F4830" s="652" t="s">
        <v>1303</v>
      </c>
      <c r="H4830" s="10"/>
    </row>
    <row r="4831" spans="1:8" ht="15" x14ac:dyDescent="0.25">
      <c r="A4831" s="654">
        <v>48453001851</v>
      </c>
      <c r="B4831" s="655" t="s">
        <v>1538</v>
      </c>
      <c r="C4831" s="655">
        <v>66410</v>
      </c>
      <c r="D4831" s="655" t="s">
        <v>1310</v>
      </c>
      <c r="E4831" s="655">
        <v>13.8</v>
      </c>
      <c r="F4831" s="655" t="s">
        <v>1303</v>
      </c>
      <c r="H4831" s="10"/>
    </row>
    <row r="4832" spans="1:8" ht="15" x14ac:dyDescent="0.25">
      <c r="A4832" s="651">
        <v>48453001853</v>
      </c>
      <c r="B4832" s="652" t="s">
        <v>1538</v>
      </c>
      <c r="C4832" s="652">
        <v>76840</v>
      </c>
      <c r="D4832" s="652" t="s">
        <v>1302</v>
      </c>
      <c r="E4832" s="652">
        <v>2.1</v>
      </c>
      <c r="F4832" s="652" t="s">
        <v>1303</v>
      </c>
      <c r="H4832" s="10"/>
    </row>
    <row r="4833" spans="1:8" ht="15" x14ac:dyDescent="0.25">
      <c r="A4833" s="654">
        <v>48453001854</v>
      </c>
      <c r="B4833" s="655" t="s">
        <v>1538</v>
      </c>
      <c r="C4833" s="655">
        <v>70840</v>
      </c>
      <c r="D4833" s="655" t="s">
        <v>1302</v>
      </c>
      <c r="E4833" s="655">
        <v>12.7</v>
      </c>
      <c r="F4833" s="655" t="s">
        <v>1303</v>
      </c>
      <c r="H4833" s="10"/>
    </row>
    <row r="4834" spans="1:8" ht="15" x14ac:dyDescent="0.25">
      <c r="A4834" s="651">
        <v>48453001855</v>
      </c>
      <c r="B4834" s="652" t="s">
        <v>1538</v>
      </c>
      <c r="C4834" s="652">
        <v>86114</v>
      </c>
      <c r="D4834" s="652" t="s">
        <v>1302</v>
      </c>
      <c r="E4834" s="652">
        <v>6.8</v>
      </c>
      <c r="F4834" s="652" t="s">
        <v>1303</v>
      </c>
      <c r="H4834" s="10"/>
    </row>
    <row r="4835" spans="1:8" ht="15" x14ac:dyDescent="0.25">
      <c r="A4835" s="654">
        <v>48453001856</v>
      </c>
      <c r="B4835" s="655" t="s">
        <v>1538</v>
      </c>
      <c r="C4835" s="655">
        <v>94844</v>
      </c>
      <c r="D4835" s="655" t="s">
        <v>1306</v>
      </c>
      <c r="E4835" s="655">
        <v>6.3</v>
      </c>
      <c r="F4835" s="655" t="s">
        <v>1303</v>
      </c>
      <c r="H4835" s="10"/>
    </row>
    <row r="4836" spans="1:8" ht="15" x14ac:dyDescent="0.25">
      <c r="A4836" s="651">
        <v>48453001857</v>
      </c>
      <c r="B4836" s="652" t="s">
        <v>1538</v>
      </c>
      <c r="C4836" s="652">
        <v>72761</v>
      </c>
      <c r="D4836" s="652" t="s">
        <v>1302</v>
      </c>
      <c r="E4836" s="652">
        <v>8.8000000000000007</v>
      </c>
      <c r="F4836" s="652" t="s">
        <v>1303</v>
      </c>
      <c r="H4836" s="10"/>
    </row>
    <row r="4837" spans="1:8" ht="15" x14ac:dyDescent="0.25">
      <c r="A4837" s="654">
        <v>48453001858</v>
      </c>
      <c r="B4837" s="655" t="s">
        <v>1538</v>
      </c>
      <c r="C4837" s="655">
        <v>112871</v>
      </c>
      <c r="D4837" s="655" t="s">
        <v>1306</v>
      </c>
      <c r="E4837" s="655">
        <v>2</v>
      </c>
      <c r="F4837" s="655" t="s">
        <v>1303</v>
      </c>
      <c r="H4837" s="10"/>
    </row>
    <row r="4838" spans="1:8" ht="15" x14ac:dyDescent="0.25">
      <c r="A4838" s="651">
        <v>48453001859</v>
      </c>
      <c r="B4838" s="652" t="s">
        <v>1538</v>
      </c>
      <c r="C4838" s="652">
        <v>89931</v>
      </c>
      <c r="D4838" s="652" t="s">
        <v>1302</v>
      </c>
      <c r="E4838" s="652">
        <v>6.6</v>
      </c>
      <c r="F4838" s="652" t="s">
        <v>1303</v>
      </c>
      <c r="H4838" s="10"/>
    </row>
    <row r="4839" spans="1:8" ht="15" x14ac:dyDescent="0.25">
      <c r="A4839" s="654">
        <v>48453001860</v>
      </c>
      <c r="B4839" s="655" t="s">
        <v>1538</v>
      </c>
      <c r="C4839" s="655">
        <v>57623</v>
      </c>
      <c r="D4839" s="655" t="s">
        <v>1310</v>
      </c>
      <c r="E4839" s="655">
        <v>12.9</v>
      </c>
      <c r="F4839" s="655" t="s">
        <v>1303</v>
      </c>
      <c r="H4839" s="10"/>
    </row>
    <row r="4840" spans="1:8" ht="15" x14ac:dyDescent="0.25">
      <c r="A4840" s="651">
        <v>48453001861</v>
      </c>
      <c r="B4840" s="652" t="s">
        <v>1538</v>
      </c>
      <c r="C4840" s="652">
        <v>82141</v>
      </c>
      <c r="D4840" s="652" t="s">
        <v>1302</v>
      </c>
      <c r="E4840" s="652">
        <v>5.2</v>
      </c>
      <c r="F4840" s="652" t="s">
        <v>1303</v>
      </c>
      <c r="H4840" s="10"/>
    </row>
    <row r="4841" spans="1:8" ht="15" x14ac:dyDescent="0.25">
      <c r="A4841" s="654">
        <v>48453001862</v>
      </c>
      <c r="B4841" s="655" t="s">
        <v>1538</v>
      </c>
      <c r="C4841" s="655">
        <v>79420</v>
      </c>
      <c r="D4841" s="655" t="s">
        <v>1302</v>
      </c>
      <c r="E4841" s="655">
        <v>7.6</v>
      </c>
      <c r="F4841" s="655" t="s">
        <v>1303</v>
      </c>
      <c r="H4841" s="10"/>
    </row>
    <row r="4842" spans="1:8" ht="15" x14ac:dyDescent="0.25">
      <c r="A4842" s="651">
        <v>48453001863</v>
      </c>
      <c r="B4842" s="652" t="s">
        <v>1538</v>
      </c>
      <c r="C4842" s="652">
        <v>38838</v>
      </c>
      <c r="D4842" s="652" t="s">
        <v>1309</v>
      </c>
      <c r="E4842" s="652">
        <v>19</v>
      </c>
      <c r="F4842" s="652" t="s">
        <v>1303</v>
      </c>
      <c r="H4842" s="10"/>
    </row>
    <row r="4843" spans="1:8" ht="15" x14ac:dyDescent="0.25">
      <c r="A4843" s="654">
        <v>48453001864</v>
      </c>
      <c r="B4843" s="655" t="s">
        <v>1538</v>
      </c>
      <c r="C4843" s="655">
        <v>53555</v>
      </c>
      <c r="D4843" s="655" t="s">
        <v>1309</v>
      </c>
      <c r="E4843" s="655">
        <v>10.9</v>
      </c>
      <c r="F4843" s="655" t="s">
        <v>1303</v>
      </c>
      <c r="H4843" s="10"/>
    </row>
    <row r="4844" spans="1:8" ht="15" x14ac:dyDescent="0.25">
      <c r="A4844" s="651">
        <v>48453001901</v>
      </c>
      <c r="B4844" s="652" t="s">
        <v>1538</v>
      </c>
      <c r="C4844" s="652">
        <v>84951</v>
      </c>
      <c r="D4844" s="652" t="s">
        <v>1302</v>
      </c>
      <c r="E4844" s="652">
        <v>4.8</v>
      </c>
      <c r="F4844" s="652" t="s">
        <v>1303</v>
      </c>
      <c r="H4844" s="10"/>
    </row>
    <row r="4845" spans="1:8" ht="15" x14ac:dyDescent="0.25">
      <c r="A4845" s="654">
        <v>48453001908</v>
      </c>
      <c r="B4845" s="655" t="s">
        <v>1538</v>
      </c>
      <c r="C4845" s="655">
        <v>95572</v>
      </c>
      <c r="D4845" s="655" t="s">
        <v>1306</v>
      </c>
      <c r="E4845" s="655">
        <v>15.1</v>
      </c>
      <c r="F4845" s="655" t="s">
        <v>1303</v>
      </c>
      <c r="H4845" s="10"/>
    </row>
    <row r="4846" spans="1:8" ht="15" x14ac:dyDescent="0.25">
      <c r="A4846" s="651">
        <v>48453001910</v>
      </c>
      <c r="B4846" s="652" t="s">
        <v>1538</v>
      </c>
      <c r="C4846" s="652">
        <v>126518</v>
      </c>
      <c r="D4846" s="652" t="s">
        <v>1306</v>
      </c>
      <c r="E4846" s="652">
        <v>7.4</v>
      </c>
      <c r="F4846" s="652" t="s">
        <v>1303</v>
      </c>
      <c r="H4846" s="10"/>
    </row>
    <row r="4847" spans="1:8" ht="15" x14ac:dyDescent="0.25">
      <c r="A4847" s="654">
        <v>48453001911</v>
      </c>
      <c r="B4847" s="655" t="s">
        <v>1538</v>
      </c>
      <c r="C4847" s="655">
        <v>71335</v>
      </c>
      <c r="D4847" s="655" t="s">
        <v>1302</v>
      </c>
      <c r="E4847" s="655">
        <v>7.6</v>
      </c>
      <c r="F4847" s="655" t="s">
        <v>1303</v>
      </c>
      <c r="H4847" s="10"/>
    </row>
    <row r="4848" spans="1:8" ht="15" x14ac:dyDescent="0.25">
      <c r="A4848" s="651">
        <v>48453001912</v>
      </c>
      <c r="B4848" s="652" t="s">
        <v>1538</v>
      </c>
      <c r="C4848" s="652">
        <v>182981</v>
      </c>
      <c r="D4848" s="652" t="s">
        <v>1306</v>
      </c>
      <c r="E4848" s="652">
        <v>6.3</v>
      </c>
      <c r="F4848" s="652" t="s">
        <v>1303</v>
      </c>
      <c r="H4848" s="10"/>
    </row>
    <row r="4849" spans="1:8" ht="15" x14ac:dyDescent="0.25">
      <c r="A4849" s="654">
        <v>48453001913</v>
      </c>
      <c r="B4849" s="655" t="s">
        <v>1538</v>
      </c>
      <c r="C4849" s="655">
        <v>202308</v>
      </c>
      <c r="D4849" s="655" t="s">
        <v>1306</v>
      </c>
      <c r="E4849" s="655">
        <v>2.5</v>
      </c>
      <c r="F4849" s="655" t="s">
        <v>1303</v>
      </c>
      <c r="H4849" s="10"/>
    </row>
    <row r="4850" spans="1:8" ht="15" x14ac:dyDescent="0.25">
      <c r="A4850" s="651">
        <v>48453001914</v>
      </c>
      <c r="B4850" s="652" t="s">
        <v>1538</v>
      </c>
      <c r="C4850" s="652">
        <v>124750</v>
      </c>
      <c r="D4850" s="652" t="s">
        <v>1306</v>
      </c>
      <c r="E4850" s="652">
        <v>3.6</v>
      </c>
      <c r="F4850" s="652" t="s">
        <v>1303</v>
      </c>
      <c r="H4850" s="10"/>
    </row>
    <row r="4851" spans="1:8" ht="15" x14ac:dyDescent="0.25">
      <c r="A4851" s="654">
        <v>48453001915</v>
      </c>
      <c r="B4851" s="655" t="s">
        <v>1538</v>
      </c>
      <c r="C4851" s="655">
        <v>67560</v>
      </c>
      <c r="D4851" s="655" t="s">
        <v>1310</v>
      </c>
      <c r="E4851" s="655">
        <v>11.7</v>
      </c>
      <c r="F4851" s="655" t="s">
        <v>1303</v>
      </c>
      <c r="H4851" s="10"/>
    </row>
    <row r="4852" spans="1:8" ht="15" x14ac:dyDescent="0.25">
      <c r="A4852" s="651">
        <v>48453001916</v>
      </c>
      <c r="B4852" s="652" t="s">
        <v>1538</v>
      </c>
      <c r="C4852" s="652">
        <v>217969</v>
      </c>
      <c r="D4852" s="652" t="s">
        <v>1306</v>
      </c>
      <c r="E4852" s="652">
        <v>1.6</v>
      </c>
      <c r="F4852" s="652" t="s">
        <v>1303</v>
      </c>
      <c r="H4852" s="10"/>
    </row>
    <row r="4853" spans="1:8" ht="15" x14ac:dyDescent="0.25">
      <c r="A4853" s="654">
        <v>48453001917</v>
      </c>
      <c r="B4853" s="655" t="s">
        <v>1538</v>
      </c>
      <c r="C4853" s="655">
        <v>169868</v>
      </c>
      <c r="D4853" s="655" t="s">
        <v>1306</v>
      </c>
      <c r="E4853" s="655">
        <v>4.7</v>
      </c>
      <c r="F4853" s="655" t="s">
        <v>1303</v>
      </c>
      <c r="H4853" s="10"/>
    </row>
    <row r="4854" spans="1:8" ht="15" x14ac:dyDescent="0.25">
      <c r="A4854" s="651">
        <v>48453001918</v>
      </c>
      <c r="B4854" s="652" t="s">
        <v>1538</v>
      </c>
      <c r="C4854" s="652">
        <v>180329</v>
      </c>
      <c r="D4854" s="652" t="s">
        <v>1306</v>
      </c>
      <c r="E4854" s="652">
        <v>2.4</v>
      </c>
      <c r="F4854" s="652" t="s">
        <v>1303</v>
      </c>
      <c r="H4854" s="10"/>
    </row>
    <row r="4855" spans="1:8" ht="15" x14ac:dyDescent="0.25">
      <c r="A4855" s="654">
        <v>48453001919</v>
      </c>
      <c r="B4855" s="655" t="s">
        <v>1538</v>
      </c>
      <c r="C4855" s="655">
        <v>158281</v>
      </c>
      <c r="D4855" s="655" t="s">
        <v>1306</v>
      </c>
      <c r="E4855" s="655">
        <v>0.7</v>
      </c>
      <c r="F4855" s="655" t="s">
        <v>1303</v>
      </c>
      <c r="H4855" s="10"/>
    </row>
    <row r="4856" spans="1:8" ht="15" x14ac:dyDescent="0.25">
      <c r="A4856" s="651">
        <v>48453002002</v>
      </c>
      <c r="B4856" s="652" t="s">
        <v>1538</v>
      </c>
      <c r="C4856" s="652">
        <v>69878</v>
      </c>
      <c r="D4856" s="652" t="s">
        <v>1310</v>
      </c>
      <c r="E4856" s="652">
        <v>6</v>
      </c>
      <c r="F4856" s="652" t="s">
        <v>1303</v>
      </c>
      <c r="H4856" s="10"/>
    </row>
    <row r="4857" spans="1:8" ht="15" x14ac:dyDescent="0.25">
      <c r="A4857" s="654">
        <v>48453002003</v>
      </c>
      <c r="B4857" s="655" t="s">
        <v>1538</v>
      </c>
      <c r="C4857" s="655">
        <v>46250</v>
      </c>
      <c r="D4857" s="655" t="s">
        <v>1309</v>
      </c>
      <c r="E4857" s="655">
        <v>16.100000000000001</v>
      </c>
      <c r="F4857" s="655" t="s">
        <v>1303</v>
      </c>
      <c r="H4857" s="10"/>
    </row>
    <row r="4858" spans="1:8" ht="15" x14ac:dyDescent="0.25">
      <c r="A4858" s="651">
        <v>48453002004</v>
      </c>
      <c r="B4858" s="652" t="s">
        <v>1538</v>
      </c>
      <c r="C4858" s="652">
        <v>47585</v>
      </c>
      <c r="D4858" s="652" t="s">
        <v>1309</v>
      </c>
      <c r="E4858" s="652">
        <v>13.6</v>
      </c>
      <c r="F4858" s="652" t="s">
        <v>1303</v>
      </c>
      <c r="H4858" s="10"/>
    </row>
    <row r="4859" spans="1:8" ht="15" x14ac:dyDescent="0.25">
      <c r="A4859" s="654">
        <v>48453002005</v>
      </c>
      <c r="B4859" s="655" t="s">
        <v>1538</v>
      </c>
      <c r="C4859" s="655">
        <v>70847</v>
      </c>
      <c r="D4859" s="655" t="s">
        <v>1302</v>
      </c>
      <c r="E4859" s="655">
        <v>26.6</v>
      </c>
      <c r="F4859" s="655" t="s">
        <v>1307</v>
      </c>
      <c r="H4859" s="10"/>
    </row>
    <row r="4860" spans="1:8" ht="15" x14ac:dyDescent="0.25">
      <c r="A4860" s="651">
        <v>48453002104</v>
      </c>
      <c r="B4860" s="652" t="s">
        <v>1538</v>
      </c>
      <c r="C4860" s="652">
        <v>75662</v>
      </c>
      <c r="D4860" s="652" t="s">
        <v>1302</v>
      </c>
      <c r="E4860" s="652">
        <v>33.799999999999997</v>
      </c>
      <c r="F4860" s="652" t="s">
        <v>1307</v>
      </c>
      <c r="H4860" s="10"/>
    </row>
    <row r="4861" spans="1:8" ht="15" x14ac:dyDescent="0.25">
      <c r="A4861" s="654">
        <v>48453002105</v>
      </c>
      <c r="B4861" s="655" t="s">
        <v>1538</v>
      </c>
      <c r="C4861" s="655">
        <v>40901</v>
      </c>
      <c r="D4861" s="655" t="s">
        <v>1309</v>
      </c>
      <c r="E4861" s="655">
        <v>26.5</v>
      </c>
      <c r="F4861" s="655" t="s">
        <v>1307</v>
      </c>
      <c r="H4861" s="10"/>
    </row>
    <row r="4862" spans="1:8" ht="15" x14ac:dyDescent="0.25">
      <c r="A4862" s="651">
        <v>48453002106</v>
      </c>
      <c r="B4862" s="652" t="s">
        <v>1538</v>
      </c>
      <c r="C4862" s="652">
        <v>78750</v>
      </c>
      <c r="D4862" s="652" t="s">
        <v>1302</v>
      </c>
      <c r="E4862" s="652">
        <v>9.8000000000000007</v>
      </c>
      <c r="F4862" s="652" t="s">
        <v>1303</v>
      </c>
      <c r="H4862" s="10"/>
    </row>
    <row r="4863" spans="1:8" ht="15" x14ac:dyDescent="0.25">
      <c r="A4863" s="654">
        <v>48453002107</v>
      </c>
      <c r="B4863" s="655" t="s">
        <v>1538</v>
      </c>
      <c r="C4863" s="655">
        <v>54271</v>
      </c>
      <c r="D4863" s="655" t="s">
        <v>1309</v>
      </c>
      <c r="E4863" s="655">
        <v>12</v>
      </c>
      <c r="F4863" s="655" t="s">
        <v>1303</v>
      </c>
      <c r="H4863" s="10"/>
    </row>
    <row r="4864" spans="1:8" ht="15" x14ac:dyDescent="0.25">
      <c r="A4864" s="651">
        <v>48453002108</v>
      </c>
      <c r="B4864" s="652" t="s">
        <v>1538</v>
      </c>
      <c r="C4864" s="652">
        <v>43125</v>
      </c>
      <c r="D4864" s="652" t="s">
        <v>1309</v>
      </c>
      <c r="E4864" s="652">
        <v>15.1</v>
      </c>
      <c r="F4864" s="652" t="s">
        <v>1303</v>
      </c>
      <c r="H4864" s="10"/>
    </row>
    <row r="4865" spans="1:8" ht="15" x14ac:dyDescent="0.25">
      <c r="A4865" s="654">
        <v>48453002109</v>
      </c>
      <c r="B4865" s="655" t="s">
        <v>1538</v>
      </c>
      <c r="C4865" s="655">
        <v>49583</v>
      </c>
      <c r="D4865" s="655" t="s">
        <v>1309</v>
      </c>
      <c r="E4865" s="655">
        <v>19</v>
      </c>
      <c r="F4865" s="655" t="s">
        <v>1303</v>
      </c>
      <c r="H4865" s="10"/>
    </row>
    <row r="4866" spans="1:8" ht="15" x14ac:dyDescent="0.25">
      <c r="A4866" s="651">
        <v>48453002110</v>
      </c>
      <c r="B4866" s="652" t="s">
        <v>1538</v>
      </c>
      <c r="C4866" s="652">
        <v>46162</v>
      </c>
      <c r="D4866" s="652" t="s">
        <v>1309</v>
      </c>
      <c r="E4866" s="652">
        <v>24.3</v>
      </c>
      <c r="F4866" s="652" t="s">
        <v>1307</v>
      </c>
      <c r="H4866" s="10"/>
    </row>
    <row r="4867" spans="1:8" ht="15" x14ac:dyDescent="0.25">
      <c r="A4867" s="654">
        <v>48453002111</v>
      </c>
      <c r="B4867" s="655" t="s">
        <v>1538</v>
      </c>
      <c r="C4867" s="655">
        <v>43958</v>
      </c>
      <c r="D4867" s="655" t="s">
        <v>1309</v>
      </c>
      <c r="E4867" s="655">
        <v>28.5</v>
      </c>
      <c r="F4867" s="655" t="s">
        <v>1307</v>
      </c>
      <c r="H4867" s="10"/>
    </row>
    <row r="4868" spans="1:8" ht="15" x14ac:dyDescent="0.25">
      <c r="A4868" s="651">
        <v>48453002112</v>
      </c>
      <c r="B4868" s="652" t="s">
        <v>1538</v>
      </c>
      <c r="C4868" s="652">
        <v>36847</v>
      </c>
      <c r="D4868" s="652" t="s">
        <v>1309</v>
      </c>
      <c r="E4868" s="652">
        <v>37.299999999999997</v>
      </c>
      <c r="F4868" s="652" t="s">
        <v>1307</v>
      </c>
      <c r="H4868" s="10"/>
    </row>
    <row r="4869" spans="1:8" ht="15" x14ac:dyDescent="0.25">
      <c r="A4869" s="654">
        <v>48453002113</v>
      </c>
      <c r="B4869" s="655" t="s">
        <v>1538</v>
      </c>
      <c r="C4869" s="655">
        <v>64080</v>
      </c>
      <c r="D4869" s="655" t="s">
        <v>1310</v>
      </c>
      <c r="E4869" s="655">
        <v>16.3</v>
      </c>
      <c r="F4869" s="655" t="s">
        <v>1303</v>
      </c>
      <c r="H4869" s="10"/>
    </row>
    <row r="4870" spans="1:8" ht="15" x14ac:dyDescent="0.25">
      <c r="A4870" s="651">
        <v>48453002201</v>
      </c>
      <c r="B4870" s="652" t="s">
        <v>1538</v>
      </c>
      <c r="C4870" s="652">
        <v>46518</v>
      </c>
      <c r="D4870" s="652" t="s">
        <v>1309</v>
      </c>
      <c r="E4870" s="652">
        <v>16.3</v>
      </c>
      <c r="F4870" s="652" t="s">
        <v>1303</v>
      </c>
      <c r="H4870" s="10"/>
    </row>
    <row r="4871" spans="1:8" ht="15" x14ac:dyDescent="0.25">
      <c r="A4871" s="654">
        <v>48453002202</v>
      </c>
      <c r="B4871" s="655" t="s">
        <v>1538</v>
      </c>
      <c r="C4871" s="655">
        <v>40732</v>
      </c>
      <c r="D4871" s="655" t="s">
        <v>1309</v>
      </c>
      <c r="E4871" s="655">
        <v>35.1</v>
      </c>
      <c r="F4871" s="655" t="s">
        <v>1307</v>
      </c>
      <c r="H4871" s="10"/>
    </row>
    <row r="4872" spans="1:8" ht="15" x14ac:dyDescent="0.25">
      <c r="A4872" s="651">
        <v>48453002207</v>
      </c>
      <c r="B4872" s="652" t="s">
        <v>1538</v>
      </c>
      <c r="C4872" s="652">
        <v>61418</v>
      </c>
      <c r="D4872" s="652" t="s">
        <v>1310</v>
      </c>
      <c r="E4872" s="652">
        <v>10.4</v>
      </c>
      <c r="F4872" s="652" t="s">
        <v>1303</v>
      </c>
      <c r="H4872" s="10"/>
    </row>
    <row r="4873" spans="1:8" ht="15" x14ac:dyDescent="0.25">
      <c r="A4873" s="654">
        <v>48453002208</v>
      </c>
      <c r="B4873" s="655" t="s">
        <v>1538</v>
      </c>
      <c r="C4873" s="655">
        <v>49866</v>
      </c>
      <c r="D4873" s="655" t="s">
        <v>1309</v>
      </c>
      <c r="E4873" s="655">
        <v>24.6</v>
      </c>
      <c r="F4873" s="655" t="s">
        <v>1307</v>
      </c>
      <c r="H4873" s="10"/>
    </row>
    <row r="4874" spans="1:8" ht="15" x14ac:dyDescent="0.25">
      <c r="A4874" s="651">
        <v>48453002209</v>
      </c>
      <c r="B4874" s="652" t="s">
        <v>1538</v>
      </c>
      <c r="C4874" s="652">
        <v>58333</v>
      </c>
      <c r="D4874" s="652" t="s">
        <v>1310</v>
      </c>
      <c r="E4874" s="652">
        <v>16.3</v>
      </c>
      <c r="F4874" s="652" t="s">
        <v>1303</v>
      </c>
      <c r="H4874" s="10"/>
    </row>
    <row r="4875" spans="1:8" ht="15" x14ac:dyDescent="0.25">
      <c r="A4875" s="654">
        <v>48453002210</v>
      </c>
      <c r="B4875" s="655" t="s">
        <v>1538</v>
      </c>
      <c r="C4875" s="655">
        <v>71625</v>
      </c>
      <c r="D4875" s="655" t="s">
        <v>1302</v>
      </c>
      <c r="E4875" s="655">
        <v>13.3</v>
      </c>
      <c r="F4875" s="655" t="s">
        <v>1303</v>
      </c>
      <c r="H4875" s="10"/>
    </row>
    <row r="4876" spans="1:8" ht="15" x14ac:dyDescent="0.25">
      <c r="A4876" s="651">
        <v>48453002211</v>
      </c>
      <c r="B4876" s="652" t="s">
        <v>1538</v>
      </c>
      <c r="C4876" s="652">
        <v>71875</v>
      </c>
      <c r="D4876" s="652" t="s">
        <v>1302</v>
      </c>
      <c r="E4876" s="652">
        <v>14.5</v>
      </c>
      <c r="F4876" s="652" t="s">
        <v>1303</v>
      </c>
      <c r="H4876" s="10"/>
    </row>
    <row r="4877" spans="1:8" ht="15" x14ac:dyDescent="0.25">
      <c r="A4877" s="654">
        <v>48453002212</v>
      </c>
      <c r="B4877" s="655" t="s">
        <v>1538</v>
      </c>
      <c r="C4877" s="655">
        <v>78790</v>
      </c>
      <c r="D4877" s="655" t="s">
        <v>1302</v>
      </c>
      <c r="E4877" s="655">
        <v>22.7</v>
      </c>
      <c r="F4877" s="655" t="s">
        <v>1307</v>
      </c>
      <c r="H4877" s="10"/>
    </row>
    <row r="4878" spans="1:8" ht="15" x14ac:dyDescent="0.25">
      <c r="A4878" s="651">
        <v>48453002304</v>
      </c>
      <c r="B4878" s="652" t="s">
        <v>1538</v>
      </c>
      <c r="C4878" s="652">
        <v>67941</v>
      </c>
      <c r="D4878" s="652" t="s">
        <v>1310</v>
      </c>
      <c r="E4878" s="652">
        <v>9.5</v>
      </c>
      <c r="F4878" s="652" t="s">
        <v>1303</v>
      </c>
      <c r="H4878" s="10"/>
    </row>
    <row r="4879" spans="1:8" ht="15" x14ac:dyDescent="0.25">
      <c r="A4879" s="654">
        <v>48453002307</v>
      </c>
      <c r="B4879" s="655" t="s">
        <v>1538</v>
      </c>
      <c r="C4879" s="655">
        <v>45861</v>
      </c>
      <c r="D4879" s="655" t="s">
        <v>1309</v>
      </c>
      <c r="E4879" s="655">
        <v>17.7</v>
      </c>
      <c r="F4879" s="655" t="s">
        <v>1303</v>
      </c>
      <c r="H4879" s="10"/>
    </row>
    <row r="4880" spans="1:8" ht="15" x14ac:dyDescent="0.25">
      <c r="A4880" s="651">
        <v>48453002308</v>
      </c>
      <c r="B4880" s="652" t="s">
        <v>1538</v>
      </c>
      <c r="C4880" s="652">
        <v>43289</v>
      </c>
      <c r="D4880" s="652" t="s">
        <v>1309</v>
      </c>
      <c r="E4880" s="652">
        <v>23.8</v>
      </c>
      <c r="F4880" s="652" t="s">
        <v>1307</v>
      </c>
      <c r="H4880" s="10"/>
    </row>
    <row r="4881" spans="1:8" ht="15" x14ac:dyDescent="0.25">
      <c r="A4881" s="654">
        <v>48453002310</v>
      </c>
      <c r="B4881" s="655" t="s">
        <v>1538</v>
      </c>
      <c r="C4881" s="655">
        <v>40391</v>
      </c>
      <c r="D4881" s="655" t="s">
        <v>1309</v>
      </c>
      <c r="E4881" s="655">
        <v>26</v>
      </c>
      <c r="F4881" s="655" t="s">
        <v>1307</v>
      </c>
      <c r="H4881" s="10"/>
    </row>
    <row r="4882" spans="1:8" ht="15" x14ac:dyDescent="0.25">
      <c r="A4882" s="651">
        <v>48453002312</v>
      </c>
      <c r="B4882" s="652" t="s">
        <v>1538</v>
      </c>
      <c r="C4882" s="652">
        <v>37173</v>
      </c>
      <c r="D4882" s="652" t="s">
        <v>1309</v>
      </c>
      <c r="E4882" s="652">
        <v>27</v>
      </c>
      <c r="F4882" s="652" t="s">
        <v>1307</v>
      </c>
      <c r="H4882" s="10"/>
    </row>
    <row r="4883" spans="1:8" ht="15" x14ac:dyDescent="0.25">
      <c r="A4883" s="654">
        <v>48453002313</v>
      </c>
      <c r="B4883" s="655" t="s">
        <v>1538</v>
      </c>
      <c r="C4883" s="655">
        <v>42744</v>
      </c>
      <c r="D4883" s="655" t="s">
        <v>1309</v>
      </c>
      <c r="E4883" s="655">
        <v>25.1</v>
      </c>
      <c r="F4883" s="655" t="s">
        <v>1307</v>
      </c>
      <c r="H4883" s="10"/>
    </row>
    <row r="4884" spans="1:8" ht="15" x14ac:dyDescent="0.25">
      <c r="A4884" s="651">
        <v>48453002314</v>
      </c>
      <c r="B4884" s="652" t="s">
        <v>1538</v>
      </c>
      <c r="C4884" s="652">
        <v>42197</v>
      </c>
      <c r="D4884" s="652" t="s">
        <v>1309</v>
      </c>
      <c r="E4884" s="652">
        <v>25</v>
      </c>
      <c r="F4884" s="652" t="s">
        <v>1307</v>
      </c>
      <c r="H4884" s="10"/>
    </row>
    <row r="4885" spans="1:8" ht="15" x14ac:dyDescent="0.25">
      <c r="A4885" s="654">
        <v>48453002315</v>
      </c>
      <c r="B4885" s="655" t="s">
        <v>1538</v>
      </c>
      <c r="C4885" s="655">
        <v>36446</v>
      </c>
      <c r="D4885" s="655" t="s">
        <v>1309</v>
      </c>
      <c r="E4885" s="655">
        <v>17.5</v>
      </c>
      <c r="F4885" s="655" t="s">
        <v>1303</v>
      </c>
      <c r="H4885" s="10"/>
    </row>
    <row r="4886" spans="1:8" ht="15" x14ac:dyDescent="0.25">
      <c r="A4886" s="651">
        <v>48453002316</v>
      </c>
      <c r="B4886" s="652" t="s">
        <v>1538</v>
      </c>
      <c r="C4886" s="652">
        <v>37638</v>
      </c>
      <c r="D4886" s="652" t="s">
        <v>1309</v>
      </c>
      <c r="E4886" s="652">
        <v>26.9</v>
      </c>
      <c r="F4886" s="652" t="s">
        <v>1307</v>
      </c>
      <c r="H4886" s="10"/>
    </row>
    <row r="4887" spans="1:8" ht="15" x14ac:dyDescent="0.25">
      <c r="A4887" s="654">
        <v>48453002317</v>
      </c>
      <c r="B4887" s="655" t="s">
        <v>1538</v>
      </c>
      <c r="C4887" s="655">
        <v>30677</v>
      </c>
      <c r="D4887" s="655" t="s">
        <v>1309</v>
      </c>
      <c r="E4887" s="655">
        <v>50.6</v>
      </c>
      <c r="F4887" s="655" t="s">
        <v>1307</v>
      </c>
      <c r="H4887" s="10"/>
    </row>
    <row r="4888" spans="1:8" ht="15" x14ac:dyDescent="0.25">
      <c r="A4888" s="651">
        <v>48453002318</v>
      </c>
      <c r="B4888" s="652" t="s">
        <v>1538</v>
      </c>
      <c r="C4888" s="652">
        <v>40353</v>
      </c>
      <c r="D4888" s="652" t="s">
        <v>1309</v>
      </c>
      <c r="E4888" s="652">
        <v>28.9</v>
      </c>
      <c r="F4888" s="652" t="s">
        <v>1307</v>
      </c>
      <c r="H4888" s="10"/>
    </row>
    <row r="4889" spans="1:8" ht="15" x14ac:dyDescent="0.25">
      <c r="A4889" s="654">
        <v>48453002319</v>
      </c>
      <c r="B4889" s="655" t="s">
        <v>1538</v>
      </c>
      <c r="C4889" s="655" t="s">
        <v>1314</v>
      </c>
      <c r="D4889" s="655" t="s">
        <v>1315</v>
      </c>
      <c r="E4889" s="655">
        <v>87.1</v>
      </c>
      <c r="F4889" s="655" t="s">
        <v>1307</v>
      </c>
      <c r="H4889" s="10"/>
    </row>
    <row r="4890" spans="1:8" ht="15" x14ac:dyDescent="0.25">
      <c r="A4890" s="651">
        <v>48453002402</v>
      </c>
      <c r="B4890" s="652" t="s">
        <v>1538</v>
      </c>
      <c r="C4890" s="652">
        <v>60919</v>
      </c>
      <c r="D4890" s="652" t="s">
        <v>1310</v>
      </c>
      <c r="E4890" s="652">
        <v>18.7</v>
      </c>
      <c r="F4890" s="652" t="s">
        <v>1303</v>
      </c>
      <c r="H4890" s="10"/>
    </row>
    <row r="4891" spans="1:8" ht="15" x14ac:dyDescent="0.25">
      <c r="A4891" s="654">
        <v>48453002403</v>
      </c>
      <c r="B4891" s="655" t="s">
        <v>1538</v>
      </c>
      <c r="C4891" s="655">
        <v>63551</v>
      </c>
      <c r="D4891" s="655" t="s">
        <v>1310</v>
      </c>
      <c r="E4891" s="655">
        <v>20.100000000000001</v>
      </c>
      <c r="F4891" s="655" t="s">
        <v>1307</v>
      </c>
      <c r="H4891" s="10"/>
    </row>
    <row r="4892" spans="1:8" ht="15" x14ac:dyDescent="0.25">
      <c r="A4892" s="651">
        <v>48453002407</v>
      </c>
      <c r="B4892" s="652" t="s">
        <v>1538</v>
      </c>
      <c r="C4892" s="652">
        <v>71635</v>
      </c>
      <c r="D4892" s="652" t="s">
        <v>1302</v>
      </c>
      <c r="E4892" s="652">
        <v>8.4</v>
      </c>
      <c r="F4892" s="652" t="s">
        <v>1303</v>
      </c>
      <c r="H4892" s="10"/>
    </row>
    <row r="4893" spans="1:8" ht="15" x14ac:dyDescent="0.25">
      <c r="A4893" s="654">
        <v>48453002409</v>
      </c>
      <c r="B4893" s="655" t="s">
        <v>1538</v>
      </c>
      <c r="C4893" s="655">
        <v>69191</v>
      </c>
      <c r="D4893" s="655" t="s">
        <v>1310</v>
      </c>
      <c r="E4893" s="655">
        <v>10.8</v>
      </c>
      <c r="F4893" s="655" t="s">
        <v>1303</v>
      </c>
      <c r="H4893" s="10"/>
    </row>
    <row r="4894" spans="1:8" ht="15" x14ac:dyDescent="0.25">
      <c r="A4894" s="651">
        <v>48453002410</v>
      </c>
      <c r="B4894" s="652" t="s">
        <v>1538</v>
      </c>
      <c r="C4894" s="652">
        <v>51853</v>
      </c>
      <c r="D4894" s="652" t="s">
        <v>1309</v>
      </c>
      <c r="E4894" s="652">
        <v>19.5</v>
      </c>
      <c r="F4894" s="652" t="s">
        <v>1303</v>
      </c>
      <c r="H4894" s="10"/>
    </row>
    <row r="4895" spans="1:8" ht="15" x14ac:dyDescent="0.25">
      <c r="A4895" s="654">
        <v>48453002411</v>
      </c>
      <c r="B4895" s="655" t="s">
        <v>1538</v>
      </c>
      <c r="C4895" s="655">
        <v>41324</v>
      </c>
      <c r="D4895" s="655" t="s">
        <v>1309</v>
      </c>
      <c r="E4895" s="655">
        <v>26.7</v>
      </c>
      <c r="F4895" s="655" t="s">
        <v>1307</v>
      </c>
      <c r="H4895" s="10"/>
    </row>
    <row r="4896" spans="1:8" ht="15" x14ac:dyDescent="0.25">
      <c r="A4896" s="651">
        <v>48453002412</v>
      </c>
      <c r="B4896" s="652" t="s">
        <v>1538</v>
      </c>
      <c r="C4896" s="652">
        <v>60833</v>
      </c>
      <c r="D4896" s="652" t="s">
        <v>1310</v>
      </c>
      <c r="E4896" s="652">
        <v>18.2</v>
      </c>
      <c r="F4896" s="652" t="s">
        <v>1303</v>
      </c>
      <c r="H4896" s="10"/>
    </row>
    <row r="4897" spans="1:8" ht="15" x14ac:dyDescent="0.25">
      <c r="A4897" s="654">
        <v>48453002413</v>
      </c>
      <c r="B4897" s="655" t="s">
        <v>1538</v>
      </c>
      <c r="C4897" s="655">
        <v>37821</v>
      </c>
      <c r="D4897" s="655" t="s">
        <v>1309</v>
      </c>
      <c r="E4897" s="655">
        <v>34.4</v>
      </c>
      <c r="F4897" s="655" t="s">
        <v>1307</v>
      </c>
      <c r="H4897" s="10"/>
    </row>
    <row r="4898" spans="1:8" ht="15" x14ac:dyDescent="0.25">
      <c r="A4898" s="651">
        <v>48453002419</v>
      </c>
      <c r="B4898" s="652" t="s">
        <v>1538</v>
      </c>
      <c r="C4898" s="652">
        <v>39467</v>
      </c>
      <c r="D4898" s="652" t="s">
        <v>1309</v>
      </c>
      <c r="E4898" s="652">
        <v>21.1</v>
      </c>
      <c r="F4898" s="652" t="s">
        <v>1307</v>
      </c>
      <c r="H4898" s="10"/>
    </row>
    <row r="4899" spans="1:8" ht="15" x14ac:dyDescent="0.25">
      <c r="A4899" s="654">
        <v>48453002421</v>
      </c>
      <c r="B4899" s="655" t="s">
        <v>1538</v>
      </c>
      <c r="C4899" s="655">
        <v>65376</v>
      </c>
      <c r="D4899" s="655" t="s">
        <v>1310</v>
      </c>
      <c r="E4899" s="655">
        <v>13.7</v>
      </c>
      <c r="F4899" s="655" t="s">
        <v>1303</v>
      </c>
      <c r="H4899" s="10"/>
    </row>
    <row r="4900" spans="1:8" ht="15" x14ac:dyDescent="0.25">
      <c r="A4900" s="651">
        <v>48453002422</v>
      </c>
      <c r="B4900" s="652" t="s">
        <v>1538</v>
      </c>
      <c r="C4900" s="652">
        <v>59526</v>
      </c>
      <c r="D4900" s="652" t="s">
        <v>1310</v>
      </c>
      <c r="E4900" s="652">
        <v>6.5</v>
      </c>
      <c r="F4900" s="652" t="s">
        <v>1303</v>
      </c>
      <c r="H4900" s="10"/>
    </row>
    <row r="4901" spans="1:8" ht="15" x14ac:dyDescent="0.25">
      <c r="A4901" s="654">
        <v>48453002423</v>
      </c>
      <c r="B4901" s="655" t="s">
        <v>1538</v>
      </c>
      <c r="C4901" s="655">
        <v>68021</v>
      </c>
      <c r="D4901" s="655" t="s">
        <v>1310</v>
      </c>
      <c r="E4901" s="655">
        <v>5.9</v>
      </c>
      <c r="F4901" s="655" t="s">
        <v>1303</v>
      </c>
      <c r="H4901" s="10"/>
    </row>
    <row r="4902" spans="1:8" ht="15" x14ac:dyDescent="0.25">
      <c r="A4902" s="651">
        <v>48453002424</v>
      </c>
      <c r="B4902" s="652" t="s">
        <v>1538</v>
      </c>
      <c r="C4902" s="652">
        <v>56154</v>
      </c>
      <c r="D4902" s="652" t="s">
        <v>1310</v>
      </c>
      <c r="E4902" s="652">
        <v>13.1</v>
      </c>
      <c r="F4902" s="652" t="s">
        <v>1303</v>
      </c>
      <c r="H4902" s="10"/>
    </row>
    <row r="4903" spans="1:8" ht="15" x14ac:dyDescent="0.25">
      <c r="A4903" s="654">
        <v>48453002425</v>
      </c>
      <c r="B4903" s="655" t="s">
        <v>1538</v>
      </c>
      <c r="C4903" s="655">
        <v>75150</v>
      </c>
      <c r="D4903" s="655" t="s">
        <v>1302</v>
      </c>
      <c r="E4903" s="655">
        <v>6.6</v>
      </c>
      <c r="F4903" s="655" t="s">
        <v>1303</v>
      </c>
      <c r="H4903" s="10"/>
    </row>
    <row r="4904" spans="1:8" ht="15" x14ac:dyDescent="0.25">
      <c r="A4904" s="651">
        <v>48453002426</v>
      </c>
      <c r="B4904" s="652" t="s">
        <v>1538</v>
      </c>
      <c r="C4904" s="652">
        <v>78512</v>
      </c>
      <c r="D4904" s="652" t="s">
        <v>1302</v>
      </c>
      <c r="E4904" s="652">
        <v>4.5</v>
      </c>
      <c r="F4904" s="652" t="s">
        <v>1303</v>
      </c>
      <c r="H4904" s="10"/>
    </row>
    <row r="4905" spans="1:8" ht="15" x14ac:dyDescent="0.25">
      <c r="A4905" s="654">
        <v>48453002427</v>
      </c>
      <c r="B4905" s="655" t="s">
        <v>1538</v>
      </c>
      <c r="C4905" s="655">
        <v>45407</v>
      </c>
      <c r="D4905" s="655" t="s">
        <v>1309</v>
      </c>
      <c r="E4905" s="655">
        <v>16.7</v>
      </c>
      <c r="F4905" s="655" t="s">
        <v>1303</v>
      </c>
      <c r="H4905" s="10"/>
    </row>
    <row r="4906" spans="1:8" ht="15" x14ac:dyDescent="0.25">
      <c r="A4906" s="651">
        <v>48453002428</v>
      </c>
      <c r="B4906" s="652" t="s">
        <v>1538</v>
      </c>
      <c r="C4906" s="652">
        <v>79939</v>
      </c>
      <c r="D4906" s="652" t="s">
        <v>1302</v>
      </c>
      <c r="E4906" s="652">
        <v>4.3</v>
      </c>
      <c r="F4906" s="652" t="s">
        <v>1303</v>
      </c>
      <c r="H4906" s="10"/>
    </row>
    <row r="4907" spans="1:8" ht="15" x14ac:dyDescent="0.25">
      <c r="A4907" s="654">
        <v>48453002429</v>
      </c>
      <c r="B4907" s="655" t="s">
        <v>1538</v>
      </c>
      <c r="C4907" s="655">
        <v>54421</v>
      </c>
      <c r="D4907" s="655" t="s">
        <v>1310</v>
      </c>
      <c r="E4907" s="655">
        <v>31.7</v>
      </c>
      <c r="F4907" s="655" t="s">
        <v>1307</v>
      </c>
      <c r="H4907" s="10"/>
    </row>
    <row r="4908" spans="1:8" ht="15" x14ac:dyDescent="0.25">
      <c r="A4908" s="651">
        <v>48453002430</v>
      </c>
      <c r="B4908" s="652" t="s">
        <v>1538</v>
      </c>
      <c r="C4908" s="652">
        <v>51290</v>
      </c>
      <c r="D4908" s="652" t="s">
        <v>1309</v>
      </c>
      <c r="E4908" s="652">
        <v>26.2</v>
      </c>
      <c r="F4908" s="652" t="s">
        <v>1307</v>
      </c>
      <c r="H4908" s="10"/>
    </row>
    <row r="4909" spans="1:8" ht="15" x14ac:dyDescent="0.25">
      <c r="A4909" s="654">
        <v>48453002431</v>
      </c>
      <c r="B4909" s="655" t="s">
        <v>1538</v>
      </c>
      <c r="C4909" s="655">
        <v>61343</v>
      </c>
      <c r="D4909" s="655" t="s">
        <v>1310</v>
      </c>
      <c r="E4909" s="655">
        <v>26.3</v>
      </c>
      <c r="F4909" s="655" t="s">
        <v>1307</v>
      </c>
      <c r="H4909" s="10"/>
    </row>
    <row r="4910" spans="1:8" ht="15" x14ac:dyDescent="0.25">
      <c r="A4910" s="651">
        <v>48453002432</v>
      </c>
      <c r="B4910" s="652" t="s">
        <v>1538</v>
      </c>
      <c r="C4910" s="652">
        <v>60357</v>
      </c>
      <c r="D4910" s="652" t="s">
        <v>1310</v>
      </c>
      <c r="E4910" s="652">
        <v>18</v>
      </c>
      <c r="F4910" s="652" t="s">
        <v>1303</v>
      </c>
      <c r="H4910" s="10"/>
    </row>
    <row r="4911" spans="1:8" ht="15" x14ac:dyDescent="0.25">
      <c r="A4911" s="654">
        <v>48453002433</v>
      </c>
      <c r="B4911" s="655" t="s">
        <v>1538</v>
      </c>
      <c r="C4911" s="655">
        <v>61977</v>
      </c>
      <c r="D4911" s="655" t="s">
        <v>1310</v>
      </c>
      <c r="E4911" s="655">
        <v>12.3</v>
      </c>
      <c r="F4911" s="655" t="s">
        <v>1303</v>
      </c>
      <c r="H4911" s="10"/>
    </row>
    <row r="4912" spans="1:8" ht="15" x14ac:dyDescent="0.25">
      <c r="A4912" s="651">
        <v>48453002434</v>
      </c>
      <c r="B4912" s="652" t="s">
        <v>1538</v>
      </c>
      <c r="C4912" s="652">
        <v>54205</v>
      </c>
      <c r="D4912" s="652" t="s">
        <v>1309</v>
      </c>
      <c r="E4912" s="652">
        <v>18</v>
      </c>
      <c r="F4912" s="652" t="s">
        <v>1303</v>
      </c>
      <c r="H4912" s="10"/>
    </row>
    <row r="4913" spans="1:8" ht="15" x14ac:dyDescent="0.25">
      <c r="A4913" s="654">
        <v>48453002435</v>
      </c>
      <c r="B4913" s="655" t="s">
        <v>1538</v>
      </c>
      <c r="C4913" s="655">
        <v>51894</v>
      </c>
      <c r="D4913" s="655" t="s">
        <v>1309</v>
      </c>
      <c r="E4913" s="655">
        <v>18.8</v>
      </c>
      <c r="F4913" s="655" t="s">
        <v>1303</v>
      </c>
      <c r="H4913" s="10"/>
    </row>
    <row r="4914" spans="1:8" ht="15" x14ac:dyDescent="0.25">
      <c r="A4914" s="651">
        <v>48453002436</v>
      </c>
      <c r="B4914" s="652" t="s">
        <v>1538</v>
      </c>
      <c r="C4914" s="652">
        <v>54167</v>
      </c>
      <c r="D4914" s="652" t="s">
        <v>1309</v>
      </c>
      <c r="E4914" s="652">
        <v>13.6</v>
      </c>
      <c r="F4914" s="652" t="s">
        <v>1303</v>
      </c>
      <c r="H4914" s="10"/>
    </row>
    <row r="4915" spans="1:8" ht="15" x14ac:dyDescent="0.25">
      <c r="A4915" s="654">
        <v>48453002500</v>
      </c>
      <c r="B4915" s="655" t="s">
        <v>1538</v>
      </c>
      <c r="C4915" s="655">
        <v>76047</v>
      </c>
      <c r="D4915" s="655" t="s">
        <v>1302</v>
      </c>
      <c r="E4915" s="655">
        <v>8.5</v>
      </c>
      <c r="F4915" s="655" t="s">
        <v>1303</v>
      </c>
      <c r="H4915" s="10"/>
    </row>
    <row r="4916" spans="1:8" ht="15" x14ac:dyDescent="0.25">
      <c r="A4916" s="651">
        <v>48453980000</v>
      </c>
      <c r="B4916" s="652" t="s">
        <v>1538</v>
      </c>
      <c r="C4916" s="652" t="s">
        <v>1314</v>
      </c>
      <c r="D4916" s="652" t="s">
        <v>1315</v>
      </c>
      <c r="E4916" s="652" t="s">
        <v>1314</v>
      </c>
      <c r="F4916" s="652" t="s">
        <v>1307</v>
      </c>
      <c r="H4916" s="10"/>
    </row>
    <row r="4917" spans="1:8" ht="15" x14ac:dyDescent="0.25">
      <c r="A4917" s="654">
        <v>48455950100</v>
      </c>
      <c r="B4917" s="655" t="s">
        <v>1539</v>
      </c>
      <c r="C4917" s="655">
        <v>46004</v>
      </c>
      <c r="D4917" s="655" t="s">
        <v>1302</v>
      </c>
      <c r="E4917" s="655">
        <v>15.2</v>
      </c>
      <c r="F4917" s="655" t="s">
        <v>1303</v>
      </c>
      <c r="H4917" s="10"/>
    </row>
    <row r="4918" spans="1:8" ht="15" x14ac:dyDescent="0.25">
      <c r="A4918" s="651">
        <v>48455950200</v>
      </c>
      <c r="B4918" s="652" t="s">
        <v>1539</v>
      </c>
      <c r="C4918" s="652">
        <v>38793</v>
      </c>
      <c r="D4918" s="652" t="s">
        <v>1310</v>
      </c>
      <c r="E4918" s="652">
        <v>18.600000000000001</v>
      </c>
      <c r="F4918" s="652" t="s">
        <v>1303</v>
      </c>
      <c r="H4918" s="10"/>
    </row>
    <row r="4919" spans="1:8" ht="15" x14ac:dyDescent="0.25">
      <c r="A4919" s="654">
        <v>48455950300</v>
      </c>
      <c r="B4919" s="655" t="s">
        <v>1539</v>
      </c>
      <c r="C4919" s="655">
        <v>44081</v>
      </c>
      <c r="D4919" s="655" t="s">
        <v>1310</v>
      </c>
      <c r="E4919" s="655">
        <v>10.6</v>
      </c>
      <c r="F4919" s="655" t="s">
        <v>1303</v>
      </c>
      <c r="H4919" s="10"/>
    </row>
    <row r="4920" spans="1:8" ht="15" x14ac:dyDescent="0.25">
      <c r="A4920" s="651">
        <v>48455950400</v>
      </c>
      <c r="B4920" s="652" t="s">
        <v>1539</v>
      </c>
      <c r="C4920" s="652">
        <v>47500</v>
      </c>
      <c r="D4920" s="652" t="s">
        <v>1302</v>
      </c>
      <c r="E4920" s="652">
        <v>10.8</v>
      </c>
      <c r="F4920" s="652" t="s">
        <v>1303</v>
      </c>
      <c r="H4920" s="10"/>
    </row>
    <row r="4921" spans="1:8" ht="15" x14ac:dyDescent="0.25">
      <c r="A4921" s="654">
        <v>48455950500</v>
      </c>
      <c r="B4921" s="655" t="s">
        <v>1539</v>
      </c>
      <c r="C4921" s="655">
        <v>27857</v>
      </c>
      <c r="D4921" s="655" t="s">
        <v>1309</v>
      </c>
      <c r="E4921" s="655">
        <v>28.7</v>
      </c>
      <c r="F4921" s="655" t="s">
        <v>1307</v>
      </c>
      <c r="H4921" s="10"/>
    </row>
    <row r="4922" spans="1:8" ht="15" x14ac:dyDescent="0.25">
      <c r="A4922" s="651">
        <v>48457950100</v>
      </c>
      <c r="B4922" s="652" t="s">
        <v>1540</v>
      </c>
      <c r="C4922" s="652">
        <v>46528</v>
      </c>
      <c r="D4922" s="652" t="s">
        <v>1302</v>
      </c>
      <c r="E4922" s="652">
        <v>10.8</v>
      </c>
      <c r="F4922" s="652" t="s">
        <v>1303</v>
      </c>
      <c r="H4922" s="10"/>
    </row>
    <row r="4923" spans="1:8" ht="15" x14ac:dyDescent="0.25">
      <c r="A4923" s="654">
        <v>48457950200</v>
      </c>
      <c r="B4923" s="655" t="s">
        <v>1540</v>
      </c>
      <c r="C4923" s="655">
        <v>47725</v>
      </c>
      <c r="D4923" s="655" t="s">
        <v>1302</v>
      </c>
      <c r="E4923" s="655">
        <v>10.3</v>
      </c>
      <c r="F4923" s="655" t="s">
        <v>1303</v>
      </c>
      <c r="H4923" s="10"/>
    </row>
    <row r="4924" spans="1:8" ht="15" x14ac:dyDescent="0.25">
      <c r="A4924" s="651">
        <v>48457950300</v>
      </c>
      <c r="B4924" s="652" t="s">
        <v>1540</v>
      </c>
      <c r="C4924" s="652">
        <v>37118</v>
      </c>
      <c r="D4924" s="652" t="s">
        <v>1310</v>
      </c>
      <c r="E4924" s="652">
        <v>24.1</v>
      </c>
      <c r="F4924" s="652" t="s">
        <v>1307</v>
      </c>
      <c r="H4924" s="10"/>
    </row>
    <row r="4925" spans="1:8" ht="15" x14ac:dyDescent="0.25">
      <c r="A4925" s="654">
        <v>48457950400</v>
      </c>
      <c r="B4925" s="655" t="s">
        <v>1540</v>
      </c>
      <c r="C4925" s="655">
        <v>38196</v>
      </c>
      <c r="D4925" s="655" t="s">
        <v>1310</v>
      </c>
      <c r="E4925" s="655">
        <v>20.9</v>
      </c>
      <c r="F4925" s="655" t="s">
        <v>1307</v>
      </c>
      <c r="H4925" s="10"/>
    </row>
    <row r="4926" spans="1:8" ht="15" x14ac:dyDescent="0.25">
      <c r="A4926" s="651">
        <v>48457950500</v>
      </c>
      <c r="B4926" s="652" t="s">
        <v>1540</v>
      </c>
      <c r="C4926" s="652">
        <v>58734</v>
      </c>
      <c r="D4926" s="652" t="s">
        <v>1306</v>
      </c>
      <c r="E4926" s="652">
        <v>12</v>
      </c>
      <c r="F4926" s="652" t="s">
        <v>1303</v>
      </c>
      <c r="H4926" s="10"/>
    </row>
    <row r="4927" spans="1:8" ht="15" x14ac:dyDescent="0.25">
      <c r="A4927" s="654">
        <v>48459950100</v>
      </c>
      <c r="B4927" s="655" t="s">
        <v>1541</v>
      </c>
      <c r="C4927" s="655">
        <v>51000</v>
      </c>
      <c r="D4927" s="655" t="s">
        <v>1302</v>
      </c>
      <c r="E4927" s="655">
        <v>13.1</v>
      </c>
      <c r="F4927" s="655" t="s">
        <v>1303</v>
      </c>
      <c r="H4927" s="10"/>
    </row>
    <row r="4928" spans="1:8" ht="15" x14ac:dyDescent="0.25">
      <c r="A4928" s="651">
        <v>48459950200</v>
      </c>
      <c r="B4928" s="652" t="s">
        <v>1541</v>
      </c>
      <c r="C4928" s="652">
        <v>45750</v>
      </c>
      <c r="D4928" s="652" t="s">
        <v>1310</v>
      </c>
      <c r="E4928" s="652">
        <v>16.899999999999999</v>
      </c>
      <c r="F4928" s="652" t="s">
        <v>1303</v>
      </c>
      <c r="H4928" s="10"/>
    </row>
    <row r="4929" spans="1:8" ht="15" x14ac:dyDescent="0.25">
      <c r="A4929" s="654">
        <v>48459950300</v>
      </c>
      <c r="B4929" s="655" t="s">
        <v>1541</v>
      </c>
      <c r="C4929" s="655">
        <v>45774</v>
      </c>
      <c r="D4929" s="655" t="s">
        <v>1310</v>
      </c>
      <c r="E4929" s="655">
        <v>17.3</v>
      </c>
      <c r="F4929" s="655" t="s">
        <v>1303</v>
      </c>
      <c r="H4929" s="10"/>
    </row>
    <row r="4930" spans="1:8" ht="15" x14ac:dyDescent="0.25">
      <c r="A4930" s="651">
        <v>48459950400</v>
      </c>
      <c r="B4930" s="652" t="s">
        <v>1541</v>
      </c>
      <c r="C4930" s="652">
        <v>37083</v>
      </c>
      <c r="D4930" s="652" t="s">
        <v>1309</v>
      </c>
      <c r="E4930" s="652">
        <v>13.3</v>
      </c>
      <c r="F4930" s="652" t="s">
        <v>1303</v>
      </c>
      <c r="H4930" s="10"/>
    </row>
    <row r="4931" spans="1:8" ht="15" x14ac:dyDescent="0.25">
      <c r="A4931" s="654">
        <v>48459950500</v>
      </c>
      <c r="B4931" s="655" t="s">
        <v>1541</v>
      </c>
      <c r="C4931" s="655">
        <v>53500</v>
      </c>
      <c r="D4931" s="655" t="s">
        <v>1302</v>
      </c>
      <c r="E4931" s="655">
        <v>13.4</v>
      </c>
      <c r="F4931" s="655" t="s">
        <v>1303</v>
      </c>
      <c r="H4931" s="10"/>
    </row>
    <row r="4932" spans="1:8" ht="15" x14ac:dyDescent="0.25">
      <c r="A4932" s="651">
        <v>48459950600</v>
      </c>
      <c r="B4932" s="652" t="s">
        <v>1541</v>
      </c>
      <c r="C4932" s="652">
        <v>67757</v>
      </c>
      <c r="D4932" s="652" t="s">
        <v>1306</v>
      </c>
      <c r="E4932" s="652">
        <v>10.1</v>
      </c>
      <c r="F4932" s="652" t="s">
        <v>1303</v>
      </c>
      <c r="H4932" s="10"/>
    </row>
    <row r="4933" spans="1:8" ht="15" x14ac:dyDescent="0.25">
      <c r="A4933" s="654">
        <v>48459950700</v>
      </c>
      <c r="B4933" s="655" t="s">
        <v>1541</v>
      </c>
      <c r="C4933" s="655">
        <v>70115</v>
      </c>
      <c r="D4933" s="655" t="s">
        <v>1306</v>
      </c>
      <c r="E4933" s="655">
        <v>6.4</v>
      </c>
      <c r="F4933" s="655" t="s">
        <v>1303</v>
      </c>
      <c r="H4933" s="10"/>
    </row>
    <row r="4934" spans="1:8" ht="15" x14ac:dyDescent="0.25">
      <c r="A4934" s="651">
        <v>48461950100</v>
      </c>
      <c r="B4934" s="652" t="s">
        <v>1542</v>
      </c>
      <c r="C4934" s="652">
        <v>61667</v>
      </c>
      <c r="D4934" s="652" t="s">
        <v>1302</v>
      </c>
      <c r="E4934" s="652">
        <v>9.4</v>
      </c>
      <c r="F4934" s="652" t="s">
        <v>1303</v>
      </c>
      <c r="H4934" s="10"/>
    </row>
    <row r="4935" spans="1:8" ht="15" x14ac:dyDescent="0.25">
      <c r="A4935" s="654">
        <v>48461950200</v>
      </c>
      <c r="B4935" s="655" t="s">
        <v>1542</v>
      </c>
      <c r="C4935" s="655">
        <v>46771</v>
      </c>
      <c r="D4935" s="655" t="s">
        <v>1309</v>
      </c>
      <c r="E4935" s="655">
        <v>23.9</v>
      </c>
      <c r="F4935" s="655" t="s">
        <v>1307</v>
      </c>
      <c r="H4935" s="10"/>
    </row>
    <row r="4936" spans="1:8" ht="15" x14ac:dyDescent="0.25">
      <c r="A4936" s="651">
        <v>48463950100</v>
      </c>
      <c r="B4936" s="652" t="s">
        <v>1543</v>
      </c>
      <c r="C4936" s="652">
        <v>37500</v>
      </c>
      <c r="D4936" s="652" t="s">
        <v>1302</v>
      </c>
      <c r="E4936" s="652">
        <v>14.3</v>
      </c>
      <c r="F4936" s="652" t="s">
        <v>1303</v>
      </c>
      <c r="H4936" s="10"/>
    </row>
    <row r="4937" spans="1:8" ht="15" x14ac:dyDescent="0.25">
      <c r="A4937" s="654">
        <v>48463950200</v>
      </c>
      <c r="B4937" s="655" t="s">
        <v>1543</v>
      </c>
      <c r="C4937" s="655">
        <v>42686</v>
      </c>
      <c r="D4937" s="655" t="s">
        <v>1302</v>
      </c>
      <c r="E4937" s="655">
        <v>27</v>
      </c>
      <c r="F4937" s="655" t="s">
        <v>1303</v>
      </c>
      <c r="H4937" s="10"/>
    </row>
    <row r="4938" spans="1:8" ht="15" x14ac:dyDescent="0.25">
      <c r="A4938" s="651">
        <v>48463950300</v>
      </c>
      <c r="B4938" s="652" t="s">
        <v>1543</v>
      </c>
      <c r="C4938" s="652">
        <v>48429</v>
      </c>
      <c r="D4938" s="652" t="s">
        <v>1306</v>
      </c>
      <c r="E4938" s="652">
        <v>8.1</v>
      </c>
      <c r="F4938" s="652" t="s">
        <v>1303</v>
      </c>
      <c r="H4938" s="10"/>
    </row>
    <row r="4939" spans="1:8" ht="15" x14ac:dyDescent="0.25">
      <c r="A4939" s="654">
        <v>48463950400</v>
      </c>
      <c r="B4939" s="655" t="s">
        <v>1543</v>
      </c>
      <c r="C4939" s="655">
        <v>45087</v>
      </c>
      <c r="D4939" s="655" t="s">
        <v>1306</v>
      </c>
      <c r="E4939" s="655">
        <v>14.8</v>
      </c>
      <c r="F4939" s="655" t="s">
        <v>1303</v>
      </c>
      <c r="H4939" s="10"/>
    </row>
    <row r="4940" spans="1:8" ht="15" x14ac:dyDescent="0.25">
      <c r="A4940" s="651">
        <v>48463950500</v>
      </c>
      <c r="B4940" s="652" t="s">
        <v>1543</v>
      </c>
      <c r="C4940" s="652">
        <v>33671</v>
      </c>
      <c r="D4940" s="652" t="s">
        <v>1310</v>
      </c>
      <c r="E4940" s="652">
        <v>15.9</v>
      </c>
      <c r="F4940" s="652" t="s">
        <v>1303</v>
      </c>
      <c r="H4940" s="10"/>
    </row>
    <row r="4941" spans="1:8" ht="15" x14ac:dyDescent="0.25">
      <c r="A4941" s="654">
        <v>48465950201</v>
      </c>
      <c r="B4941" s="655" t="s">
        <v>1544</v>
      </c>
      <c r="C4941" s="655">
        <v>73109</v>
      </c>
      <c r="D4941" s="655" t="s">
        <v>1306</v>
      </c>
      <c r="E4941" s="655">
        <v>14.2</v>
      </c>
      <c r="F4941" s="655" t="s">
        <v>1303</v>
      </c>
      <c r="H4941" s="10"/>
    </row>
    <row r="4942" spans="1:8" ht="15" x14ac:dyDescent="0.25">
      <c r="A4942" s="651">
        <v>48465950301</v>
      </c>
      <c r="B4942" s="652" t="s">
        <v>1544</v>
      </c>
      <c r="C4942" s="652">
        <v>49696</v>
      </c>
      <c r="D4942" s="652" t="s">
        <v>1306</v>
      </c>
      <c r="E4942" s="652">
        <v>30.1</v>
      </c>
      <c r="F4942" s="652" t="s">
        <v>1303</v>
      </c>
      <c r="H4942" s="10"/>
    </row>
    <row r="4943" spans="1:8" ht="15" x14ac:dyDescent="0.25">
      <c r="A4943" s="654">
        <v>48465950302</v>
      </c>
      <c r="B4943" s="655" t="s">
        <v>1544</v>
      </c>
      <c r="C4943" s="655">
        <v>53958</v>
      </c>
      <c r="D4943" s="655" t="s">
        <v>1306</v>
      </c>
      <c r="E4943" s="655">
        <v>15.2</v>
      </c>
      <c r="F4943" s="655" t="s">
        <v>1303</v>
      </c>
      <c r="H4943" s="10"/>
    </row>
    <row r="4944" spans="1:8" ht="15" x14ac:dyDescent="0.25">
      <c r="A4944" s="651">
        <v>48465950400</v>
      </c>
      <c r="B4944" s="652" t="s">
        <v>1544</v>
      </c>
      <c r="C4944" s="652">
        <v>32524</v>
      </c>
      <c r="D4944" s="652" t="s">
        <v>1310</v>
      </c>
      <c r="E4944" s="652">
        <v>28.9</v>
      </c>
      <c r="F4944" s="652" t="s">
        <v>1303</v>
      </c>
      <c r="H4944" s="10"/>
    </row>
    <row r="4945" spans="1:8" ht="15" x14ac:dyDescent="0.25">
      <c r="A4945" s="654">
        <v>48465950500</v>
      </c>
      <c r="B4945" s="655" t="s">
        <v>1544</v>
      </c>
      <c r="C4945" s="655">
        <v>45047</v>
      </c>
      <c r="D4945" s="655" t="s">
        <v>1306</v>
      </c>
      <c r="E4945" s="655">
        <v>18.600000000000001</v>
      </c>
      <c r="F4945" s="655" t="s">
        <v>1303</v>
      </c>
      <c r="H4945" s="10"/>
    </row>
    <row r="4946" spans="1:8" ht="15" x14ac:dyDescent="0.25">
      <c r="A4946" s="651">
        <v>48465950601</v>
      </c>
      <c r="B4946" s="652" t="s">
        <v>1544</v>
      </c>
      <c r="C4946" s="652">
        <v>40613</v>
      </c>
      <c r="D4946" s="652" t="s">
        <v>1302</v>
      </c>
      <c r="E4946" s="652">
        <v>24.6</v>
      </c>
      <c r="F4946" s="652" t="s">
        <v>1303</v>
      </c>
      <c r="H4946" s="10"/>
    </row>
    <row r="4947" spans="1:8" ht="15" x14ac:dyDescent="0.25">
      <c r="A4947" s="654">
        <v>48465950602</v>
      </c>
      <c r="B4947" s="655" t="s">
        <v>1544</v>
      </c>
      <c r="C4947" s="655">
        <v>23250</v>
      </c>
      <c r="D4947" s="655" t="s">
        <v>1309</v>
      </c>
      <c r="E4947" s="655">
        <v>30.5</v>
      </c>
      <c r="F4947" s="655" t="s">
        <v>1303</v>
      </c>
      <c r="H4947" s="10"/>
    </row>
    <row r="4948" spans="1:8" ht="15" x14ac:dyDescent="0.25">
      <c r="A4948" s="651">
        <v>48465950700</v>
      </c>
      <c r="B4948" s="652" t="s">
        <v>1544</v>
      </c>
      <c r="C4948" s="652">
        <v>45191</v>
      </c>
      <c r="D4948" s="652" t="s">
        <v>1306</v>
      </c>
      <c r="E4948" s="652">
        <v>18.7</v>
      </c>
      <c r="F4948" s="652" t="s">
        <v>1303</v>
      </c>
      <c r="H4948" s="10"/>
    </row>
    <row r="4949" spans="1:8" ht="15" x14ac:dyDescent="0.25">
      <c r="A4949" s="654">
        <v>48465950800</v>
      </c>
      <c r="B4949" s="655" t="s">
        <v>1544</v>
      </c>
      <c r="C4949" s="655">
        <v>49347</v>
      </c>
      <c r="D4949" s="655" t="s">
        <v>1306</v>
      </c>
      <c r="E4949" s="655">
        <v>8.3000000000000007</v>
      </c>
      <c r="F4949" s="655" t="s">
        <v>1303</v>
      </c>
      <c r="H4949" s="10"/>
    </row>
    <row r="4950" spans="1:8" ht="15" x14ac:dyDescent="0.25">
      <c r="A4950" s="651">
        <v>48465980000</v>
      </c>
      <c r="B4950" s="652" t="s">
        <v>1544</v>
      </c>
      <c r="C4950" s="652" t="s">
        <v>1314</v>
      </c>
      <c r="D4950" s="652" t="s">
        <v>1315</v>
      </c>
      <c r="E4950" s="652" t="s">
        <v>1314</v>
      </c>
      <c r="F4950" s="652" t="s">
        <v>1307</v>
      </c>
      <c r="H4950" s="10"/>
    </row>
    <row r="4951" spans="1:8" ht="15" x14ac:dyDescent="0.25">
      <c r="A4951" s="654">
        <v>48467950100</v>
      </c>
      <c r="B4951" s="655" t="s">
        <v>1545</v>
      </c>
      <c r="C4951" s="655">
        <v>47969</v>
      </c>
      <c r="D4951" s="655" t="s">
        <v>1310</v>
      </c>
      <c r="E4951" s="655">
        <v>15.7</v>
      </c>
      <c r="F4951" s="655" t="s">
        <v>1303</v>
      </c>
      <c r="H4951" s="10"/>
    </row>
    <row r="4952" spans="1:8" ht="15" x14ac:dyDescent="0.25">
      <c r="A4952" s="651">
        <v>48467950200</v>
      </c>
      <c r="B4952" s="652" t="s">
        <v>1545</v>
      </c>
      <c r="C4952" s="652">
        <v>39068</v>
      </c>
      <c r="D4952" s="652" t="s">
        <v>1309</v>
      </c>
      <c r="E4952" s="652">
        <v>24.3</v>
      </c>
      <c r="F4952" s="652" t="s">
        <v>1307</v>
      </c>
      <c r="H4952" s="10"/>
    </row>
    <row r="4953" spans="1:8" ht="15" x14ac:dyDescent="0.25">
      <c r="A4953" s="654">
        <v>48467950300</v>
      </c>
      <c r="B4953" s="655" t="s">
        <v>1545</v>
      </c>
      <c r="C4953" s="655">
        <v>54848</v>
      </c>
      <c r="D4953" s="655" t="s">
        <v>1302</v>
      </c>
      <c r="E4953" s="655">
        <v>12.7</v>
      </c>
      <c r="F4953" s="655" t="s">
        <v>1303</v>
      </c>
      <c r="H4953" s="10"/>
    </row>
    <row r="4954" spans="1:8" ht="15" x14ac:dyDescent="0.25">
      <c r="A4954" s="651">
        <v>48467950400</v>
      </c>
      <c r="B4954" s="652" t="s">
        <v>1545</v>
      </c>
      <c r="C4954" s="652">
        <v>47455</v>
      </c>
      <c r="D4954" s="652" t="s">
        <v>1310</v>
      </c>
      <c r="E4954" s="652">
        <v>11</v>
      </c>
      <c r="F4954" s="652" t="s">
        <v>1303</v>
      </c>
      <c r="H4954" s="10"/>
    </row>
    <row r="4955" spans="1:8" ht="15" x14ac:dyDescent="0.25">
      <c r="A4955" s="654">
        <v>48467950500</v>
      </c>
      <c r="B4955" s="655" t="s">
        <v>1545</v>
      </c>
      <c r="C4955" s="655">
        <v>42462</v>
      </c>
      <c r="D4955" s="655" t="s">
        <v>1310</v>
      </c>
      <c r="E4955" s="655">
        <v>22.4</v>
      </c>
      <c r="F4955" s="655" t="s">
        <v>1307</v>
      </c>
      <c r="H4955" s="10"/>
    </row>
    <row r="4956" spans="1:8" ht="15" x14ac:dyDescent="0.25">
      <c r="A4956" s="651">
        <v>48467950600</v>
      </c>
      <c r="B4956" s="652" t="s">
        <v>1545</v>
      </c>
      <c r="C4956" s="652">
        <v>52818</v>
      </c>
      <c r="D4956" s="652" t="s">
        <v>1302</v>
      </c>
      <c r="E4956" s="652">
        <v>7.8</v>
      </c>
      <c r="F4956" s="652" t="s">
        <v>1303</v>
      </c>
      <c r="H4956" s="10"/>
    </row>
    <row r="4957" spans="1:8" ht="15" x14ac:dyDescent="0.25">
      <c r="A4957" s="654">
        <v>48467950700</v>
      </c>
      <c r="B4957" s="655" t="s">
        <v>1545</v>
      </c>
      <c r="C4957" s="655">
        <v>48706</v>
      </c>
      <c r="D4957" s="655" t="s">
        <v>1302</v>
      </c>
      <c r="E4957" s="655">
        <v>11</v>
      </c>
      <c r="F4957" s="655" t="s">
        <v>1303</v>
      </c>
      <c r="H4957" s="10"/>
    </row>
    <row r="4958" spans="1:8" ht="15" x14ac:dyDescent="0.25">
      <c r="A4958" s="651">
        <v>48467950800</v>
      </c>
      <c r="B4958" s="652" t="s">
        <v>1545</v>
      </c>
      <c r="C4958" s="652">
        <v>53837</v>
      </c>
      <c r="D4958" s="652" t="s">
        <v>1302</v>
      </c>
      <c r="E4958" s="652">
        <v>17.600000000000001</v>
      </c>
      <c r="F4958" s="652" t="s">
        <v>1303</v>
      </c>
      <c r="H4958" s="10"/>
    </row>
    <row r="4959" spans="1:8" ht="15" x14ac:dyDescent="0.25">
      <c r="A4959" s="654">
        <v>48467950900</v>
      </c>
      <c r="B4959" s="655" t="s">
        <v>1545</v>
      </c>
      <c r="C4959" s="655">
        <v>57167</v>
      </c>
      <c r="D4959" s="655" t="s">
        <v>1306</v>
      </c>
      <c r="E4959" s="655">
        <v>14.5</v>
      </c>
      <c r="F4959" s="655" t="s">
        <v>1303</v>
      </c>
      <c r="H4959" s="10"/>
    </row>
    <row r="4960" spans="1:8" ht="15" x14ac:dyDescent="0.25">
      <c r="A4960" s="651">
        <v>48467951000</v>
      </c>
      <c r="B4960" s="652" t="s">
        <v>1545</v>
      </c>
      <c r="C4960" s="652">
        <v>60947</v>
      </c>
      <c r="D4960" s="652" t="s">
        <v>1306</v>
      </c>
      <c r="E4960" s="652">
        <v>12.4</v>
      </c>
      <c r="F4960" s="652" t="s">
        <v>1303</v>
      </c>
      <c r="H4960" s="10"/>
    </row>
    <row r="4961" spans="1:8" ht="15" x14ac:dyDescent="0.25">
      <c r="A4961" s="654">
        <v>48469000100</v>
      </c>
      <c r="B4961" s="655" t="s">
        <v>1546</v>
      </c>
      <c r="C4961" s="655">
        <v>42206</v>
      </c>
      <c r="D4961" s="655" t="s">
        <v>1310</v>
      </c>
      <c r="E4961" s="655">
        <v>22</v>
      </c>
      <c r="F4961" s="655" t="s">
        <v>1307</v>
      </c>
      <c r="H4961" s="10"/>
    </row>
    <row r="4962" spans="1:8" ht="15" x14ac:dyDescent="0.25">
      <c r="A4962" s="651">
        <v>48469000201</v>
      </c>
      <c r="B4962" s="652" t="s">
        <v>1546</v>
      </c>
      <c r="C4962" s="652">
        <v>24530</v>
      </c>
      <c r="D4962" s="652" t="s">
        <v>1309</v>
      </c>
      <c r="E4962" s="652">
        <v>39.1</v>
      </c>
      <c r="F4962" s="652" t="s">
        <v>1307</v>
      </c>
      <c r="H4962" s="10"/>
    </row>
    <row r="4963" spans="1:8" ht="15" x14ac:dyDescent="0.25">
      <c r="A4963" s="654">
        <v>48469000202</v>
      </c>
      <c r="B4963" s="655" t="s">
        <v>1546</v>
      </c>
      <c r="C4963" s="655">
        <v>42632</v>
      </c>
      <c r="D4963" s="655" t="s">
        <v>1310</v>
      </c>
      <c r="E4963" s="655">
        <v>26.6</v>
      </c>
      <c r="F4963" s="655" t="s">
        <v>1307</v>
      </c>
      <c r="H4963" s="10"/>
    </row>
    <row r="4964" spans="1:8" ht="15" x14ac:dyDescent="0.25">
      <c r="A4964" s="651">
        <v>48469000301</v>
      </c>
      <c r="B4964" s="652" t="s">
        <v>1546</v>
      </c>
      <c r="C4964" s="652">
        <v>26000</v>
      </c>
      <c r="D4964" s="652" t="s">
        <v>1309</v>
      </c>
      <c r="E4964" s="652">
        <v>32.9</v>
      </c>
      <c r="F4964" s="652" t="s">
        <v>1307</v>
      </c>
      <c r="H4964" s="10"/>
    </row>
    <row r="4965" spans="1:8" ht="15" x14ac:dyDescent="0.25">
      <c r="A4965" s="654">
        <v>48469000302</v>
      </c>
      <c r="B4965" s="655" t="s">
        <v>1546</v>
      </c>
      <c r="C4965" s="655">
        <v>33204</v>
      </c>
      <c r="D4965" s="655" t="s">
        <v>1309</v>
      </c>
      <c r="E4965" s="655">
        <v>20.7</v>
      </c>
      <c r="F4965" s="655" t="s">
        <v>1307</v>
      </c>
      <c r="H4965" s="10"/>
    </row>
    <row r="4966" spans="1:8" ht="15" x14ac:dyDescent="0.25">
      <c r="A4966" s="651">
        <v>48469000400</v>
      </c>
      <c r="B4966" s="652" t="s">
        <v>1546</v>
      </c>
      <c r="C4966" s="652">
        <v>60417</v>
      </c>
      <c r="D4966" s="652" t="s">
        <v>1302</v>
      </c>
      <c r="E4966" s="652">
        <v>17.100000000000001</v>
      </c>
      <c r="F4966" s="652" t="s">
        <v>1303</v>
      </c>
      <c r="H4966" s="10"/>
    </row>
    <row r="4967" spans="1:8" ht="15" x14ac:dyDescent="0.25">
      <c r="A4967" s="654">
        <v>48469000501</v>
      </c>
      <c r="B4967" s="655" t="s">
        <v>1546</v>
      </c>
      <c r="C4967" s="655">
        <v>47547</v>
      </c>
      <c r="D4967" s="655" t="s">
        <v>1310</v>
      </c>
      <c r="E4967" s="655">
        <v>21.2</v>
      </c>
      <c r="F4967" s="655" t="s">
        <v>1307</v>
      </c>
      <c r="H4967" s="10"/>
    </row>
    <row r="4968" spans="1:8" ht="15" x14ac:dyDescent="0.25">
      <c r="A4968" s="651">
        <v>48469000502</v>
      </c>
      <c r="B4968" s="652" t="s">
        <v>1546</v>
      </c>
      <c r="C4968" s="652">
        <v>44741</v>
      </c>
      <c r="D4968" s="652" t="s">
        <v>1310</v>
      </c>
      <c r="E4968" s="652">
        <v>23.3</v>
      </c>
      <c r="F4968" s="652" t="s">
        <v>1307</v>
      </c>
      <c r="H4968" s="10"/>
    </row>
    <row r="4969" spans="1:8" ht="15" x14ac:dyDescent="0.25">
      <c r="A4969" s="654">
        <v>48469000601</v>
      </c>
      <c r="B4969" s="655" t="s">
        <v>1546</v>
      </c>
      <c r="C4969" s="655">
        <v>34095</v>
      </c>
      <c r="D4969" s="655" t="s">
        <v>1309</v>
      </c>
      <c r="E4969" s="655">
        <v>18.3</v>
      </c>
      <c r="F4969" s="655" t="s">
        <v>1303</v>
      </c>
      <c r="H4969" s="10"/>
    </row>
    <row r="4970" spans="1:8" ht="15" x14ac:dyDescent="0.25">
      <c r="A4970" s="651">
        <v>48469000602</v>
      </c>
      <c r="B4970" s="652" t="s">
        <v>1546</v>
      </c>
      <c r="C4970" s="652">
        <v>35666</v>
      </c>
      <c r="D4970" s="652" t="s">
        <v>1309</v>
      </c>
      <c r="E4970" s="652">
        <v>34.299999999999997</v>
      </c>
      <c r="F4970" s="652" t="s">
        <v>1307</v>
      </c>
      <c r="H4970" s="10"/>
    </row>
    <row r="4971" spans="1:8" ht="15" x14ac:dyDescent="0.25">
      <c r="A4971" s="654">
        <v>48469000700</v>
      </c>
      <c r="B4971" s="655" t="s">
        <v>1546</v>
      </c>
      <c r="C4971" s="655">
        <v>48990</v>
      </c>
      <c r="D4971" s="655" t="s">
        <v>1310</v>
      </c>
      <c r="E4971" s="655">
        <v>16</v>
      </c>
      <c r="F4971" s="655" t="s">
        <v>1303</v>
      </c>
      <c r="H4971" s="10"/>
    </row>
    <row r="4972" spans="1:8" ht="15" x14ac:dyDescent="0.25">
      <c r="A4972" s="651">
        <v>48469000800</v>
      </c>
      <c r="B4972" s="652" t="s">
        <v>1546</v>
      </c>
      <c r="C4972" s="652">
        <v>64519</v>
      </c>
      <c r="D4972" s="652" t="s">
        <v>1306</v>
      </c>
      <c r="E4972" s="652">
        <v>7.1</v>
      </c>
      <c r="F4972" s="652" t="s">
        <v>1303</v>
      </c>
      <c r="H4972" s="10"/>
    </row>
    <row r="4973" spans="1:8" ht="15" x14ac:dyDescent="0.25">
      <c r="A4973" s="654">
        <v>48469001300</v>
      </c>
      <c r="B4973" s="655" t="s">
        <v>1546</v>
      </c>
      <c r="C4973" s="655">
        <v>58710</v>
      </c>
      <c r="D4973" s="655" t="s">
        <v>1302</v>
      </c>
      <c r="E4973" s="655">
        <v>10.1</v>
      </c>
      <c r="F4973" s="655" t="s">
        <v>1303</v>
      </c>
      <c r="H4973" s="10"/>
    </row>
    <row r="4974" spans="1:8" ht="15" x14ac:dyDescent="0.25">
      <c r="A4974" s="651">
        <v>48469001400</v>
      </c>
      <c r="B4974" s="652" t="s">
        <v>1546</v>
      </c>
      <c r="C4974" s="652">
        <v>77023</v>
      </c>
      <c r="D4974" s="652" t="s">
        <v>1306</v>
      </c>
      <c r="E4974" s="652">
        <v>5.9</v>
      </c>
      <c r="F4974" s="652" t="s">
        <v>1303</v>
      </c>
      <c r="H4974" s="10"/>
    </row>
    <row r="4975" spans="1:8" ht="15" x14ac:dyDescent="0.25">
      <c r="A4975" s="654">
        <v>48469001501</v>
      </c>
      <c r="B4975" s="655" t="s">
        <v>1546</v>
      </c>
      <c r="C4975" s="655">
        <v>89583</v>
      </c>
      <c r="D4975" s="655" t="s">
        <v>1306</v>
      </c>
      <c r="E4975" s="655">
        <v>4.7</v>
      </c>
      <c r="F4975" s="655" t="s">
        <v>1303</v>
      </c>
      <c r="H4975" s="10"/>
    </row>
    <row r="4976" spans="1:8" ht="15" x14ac:dyDescent="0.25">
      <c r="A4976" s="651">
        <v>48469001503</v>
      </c>
      <c r="B4976" s="652" t="s">
        <v>1546</v>
      </c>
      <c r="C4976" s="652">
        <v>127083</v>
      </c>
      <c r="D4976" s="652" t="s">
        <v>1306</v>
      </c>
      <c r="E4976" s="652">
        <v>4.3</v>
      </c>
      <c r="F4976" s="652" t="s">
        <v>1303</v>
      </c>
      <c r="H4976" s="10"/>
    </row>
    <row r="4977" spans="1:8" ht="15" x14ac:dyDescent="0.25">
      <c r="A4977" s="654">
        <v>48469001504</v>
      </c>
      <c r="B4977" s="655" t="s">
        <v>1546</v>
      </c>
      <c r="C4977" s="655">
        <v>82988</v>
      </c>
      <c r="D4977" s="655" t="s">
        <v>1306</v>
      </c>
      <c r="E4977" s="655">
        <v>7.6</v>
      </c>
      <c r="F4977" s="655" t="s">
        <v>1303</v>
      </c>
      <c r="H4977" s="10"/>
    </row>
    <row r="4978" spans="1:8" ht="15" x14ac:dyDescent="0.25">
      <c r="A4978" s="651">
        <v>48469001601</v>
      </c>
      <c r="B4978" s="652" t="s">
        <v>1546</v>
      </c>
      <c r="C4978" s="652">
        <v>61260</v>
      </c>
      <c r="D4978" s="652" t="s">
        <v>1302</v>
      </c>
      <c r="E4978" s="652">
        <v>14</v>
      </c>
      <c r="F4978" s="652" t="s">
        <v>1303</v>
      </c>
      <c r="H4978" s="10"/>
    </row>
    <row r="4979" spans="1:8" ht="15" x14ac:dyDescent="0.25">
      <c r="A4979" s="654">
        <v>48469001604</v>
      </c>
      <c r="B4979" s="655" t="s">
        <v>1546</v>
      </c>
      <c r="C4979" s="655">
        <v>71346</v>
      </c>
      <c r="D4979" s="655" t="s">
        <v>1306</v>
      </c>
      <c r="E4979" s="655">
        <v>10.7</v>
      </c>
      <c r="F4979" s="655" t="s">
        <v>1303</v>
      </c>
      <c r="H4979" s="10"/>
    </row>
    <row r="4980" spans="1:8" ht="15" x14ac:dyDescent="0.25">
      <c r="A4980" s="651">
        <v>48469001605</v>
      </c>
      <c r="B4980" s="652" t="s">
        <v>1546</v>
      </c>
      <c r="C4980" s="652">
        <v>54940</v>
      </c>
      <c r="D4980" s="652" t="s">
        <v>1302</v>
      </c>
      <c r="E4980" s="652">
        <v>9.5</v>
      </c>
      <c r="F4980" s="652" t="s">
        <v>1303</v>
      </c>
      <c r="H4980" s="10"/>
    </row>
    <row r="4981" spans="1:8" ht="15" x14ac:dyDescent="0.25">
      <c r="A4981" s="654">
        <v>48469001606</v>
      </c>
      <c r="B4981" s="655" t="s">
        <v>1546</v>
      </c>
      <c r="C4981" s="655">
        <v>94420</v>
      </c>
      <c r="D4981" s="655" t="s">
        <v>1306</v>
      </c>
      <c r="E4981" s="655">
        <v>4.0999999999999996</v>
      </c>
      <c r="F4981" s="655" t="s">
        <v>1303</v>
      </c>
      <c r="H4981" s="10"/>
    </row>
    <row r="4982" spans="1:8" ht="15" x14ac:dyDescent="0.25">
      <c r="A4982" s="651">
        <v>48469001700</v>
      </c>
      <c r="B4982" s="652" t="s">
        <v>1546</v>
      </c>
      <c r="C4982" s="652">
        <v>40906</v>
      </c>
      <c r="D4982" s="652" t="s">
        <v>1310</v>
      </c>
      <c r="E4982" s="652">
        <v>17.5</v>
      </c>
      <c r="F4982" s="652" t="s">
        <v>1303</v>
      </c>
      <c r="H4982" s="10"/>
    </row>
    <row r="4983" spans="1:8" ht="15" x14ac:dyDescent="0.25">
      <c r="A4983" s="654">
        <v>48469980000</v>
      </c>
      <c r="B4983" s="655" t="s">
        <v>1546</v>
      </c>
      <c r="C4983" s="655" t="s">
        <v>1314</v>
      </c>
      <c r="D4983" s="655" t="s">
        <v>1315</v>
      </c>
      <c r="E4983" s="655" t="s">
        <v>1314</v>
      </c>
      <c r="F4983" s="655" t="s">
        <v>1307</v>
      </c>
      <c r="H4983" s="10"/>
    </row>
    <row r="4984" spans="1:8" ht="15" x14ac:dyDescent="0.25">
      <c r="A4984" s="651">
        <v>48471790101</v>
      </c>
      <c r="B4984" s="652" t="s">
        <v>1547</v>
      </c>
      <c r="C4984" s="652">
        <v>57115</v>
      </c>
      <c r="D4984" s="652" t="s">
        <v>1310</v>
      </c>
      <c r="E4984" s="652">
        <v>24</v>
      </c>
      <c r="F4984" s="652" t="s">
        <v>1307</v>
      </c>
      <c r="H4984" s="10"/>
    </row>
    <row r="4985" spans="1:8" ht="15" x14ac:dyDescent="0.25">
      <c r="A4985" s="654">
        <v>48471790102</v>
      </c>
      <c r="B4985" s="655" t="s">
        <v>1547</v>
      </c>
      <c r="C4985" s="655">
        <v>51179</v>
      </c>
      <c r="D4985" s="655" t="s">
        <v>1310</v>
      </c>
      <c r="E4985" s="655">
        <v>16.8</v>
      </c>
      <c r="F4985" s="655" t="s">
        <v>1303</v>
      </c>
      <c r="H4985" s="10"/>
    </row>
    <row r="4986" spans="1:8" ht="15" x14ac:dyDescent="0.25">
      <c r="A4986" s="651">
        <v>48471790103</v>
      </c>
      <c r="B4986" s="652" t="s">
        <v>1547</v>
      </c>
      <c r="C4986" s="652">
        <v>65399</v>
      </c>
      <c r="D4986" s="652" t="s">
        <v>1302</v>
      </c>
      <c r="E4986" s="652">
        <v>6.8</v>
      </c>
      <c r="F4986" s="652" t="s">
        <v>1303</v>
      </c>
      <c r="H4986" s="10"/>
    </row>
    <row r="4987" spans="1:8" ht="15" x14ac:dyDescent="0.25">
      <c r="A4987" s="654">
        <v>48471790200</v>
      </c>
      <c r="B4987" s="655" t="s">
        <v>1547</v>
      </c>
      <c r="C4987" s="655">
        <v>49200</v>
      </c>
      <c r="D4987" s="655" t="s">
        <v>1310</v>
      </c>
      <c r="E4987" s="655">
        <v>19.399999999999999</v>
      </c>
      <c r="F4987" s="655" t="s">
        <v>1303</v>
      </c>
      <c r="H4987" s="10"/>
    </row>
    <row r="4988" spans="1:8" ht="15" x14ac:dyDescent="0.25">
      <c r="A4988" s="651">
        <v>48471790300</v>
      </c>
      <c r="B4988" s="652" t="s">
        <v>1547</v>
      </c>
      <c r="C4988" s="652">
        <v>59149</v>
      </c>
      <c r="D4988" s="652" t="s">
        <v>1302</v>
      </c>
      <c r="E4988" s="652">
        <v>3.9</v>
      </c>
      <c r="F4988" s="652" t="s">
        <v>1303</v>
      </c>
      <c r="H4988" s="10"/>
    </row>
    <row r="4989" spans="1:8" ht="15" x14ac:dyDescent="0.25">
      <c r="A4989" s="654">
        <v>48471790400</v>
      </c>
      <c r="B4989" s="655" t="s">
        <v>1547</v>
      </c>
      <c r="C4989" s="655">
        <v>51896</v>
      </c>
      <c r="D4989" s="655" t="s">
        <v>1310</v>
      </c>
      <c r="E4989" s="655">
        <v>11.3</v>
      </c>
      <c r="F4989" s="655" t="s">
        <v>1303</v>
      </c>
      <c r="H4989" s="10"/>
    </row>
    <row r="4990" spans="1:8" ht="15" x14ac:dyDescent="0.25">
      <c r="A4990" s="651">
        <v>48471790500</v>
      </c>
      <c r="B4990" s="652" t="s">
        <v>1547</v>
      </c>
      <c r="C4990" s="652">
        <v>30119</v>
      </c>
      <c r="D4990" s="652" t="s">
        <v>1309</v>
      </c>
      <c r="E4990" s="652">
        <v>39.700000000000003</v>
      </c>
      <c r="F4990" s="652" t="s">
        <v>1307</v>
      </c>
      <c r="H4990" s="10"/>
    </row>
    <row r="4991" spans="1:8" ht="15" x14ac:dyDescent="0.25">
      <c r="A4991" s="654">
        <v>48471790600</v>
      </c>
      <c r="B4991" s="655" t="s">
        <v>1547</v>
      </c>
      <c r="C4991" s="655">
        <v>30465</v>
      </c>
      <c r="D4991" s="655" t="s">
        <v>1309</v>
      </c>
      <c r="E4991" s="655">
        <v>19.899999999999999</v>
      </c>
      <c r="F4991" s="655" t="s">
        <v>1303</v>
      </c>
      <c r="H4991" s="10"/>
    </row>
    <row r="4992" spans="1:8" ht="15" x14ac:dyDescent="0.25">
      <c r="A4992" s="651">
        <v>48471790700</v>
      </c>
      <c r="B4992" s="652" t="s">
        <v>1547</v>
      </c>
      <c r="C4992" s="652">
        <v>22257</v>
      </c>
      <c r="D4992" s="652" t="s">
        <v>1309</v>
      </c>
      <c r="E4992" s="652">
        <v>53.6</v>
      </c>
      <c r="F4992" s="652" t="s">
        <v>1307</v>
      </c>
      <c r="H4992" s="10"/>
    </row>
    <row r="4993" spans="1:8" ht="15" x14ac:dyDescent="0.25">
      <c r="A4993" s="654">
        <v>48471790800</v>
      </c>
      <c r="B4993" s="655" t="s">
        <v>1547</v>
      </c>
      <c r="C4993" s="655">
        <v>23036</v>
      </c>
      <c r="D4993" s="655" t="s">
        <v>1309</v>
      </c>
      <c r="E4993" s="655">
        <v>42.1</v>
      </c>
      <c r="F4993" s="655" t="s">
        <v>1307</v>
      </c>
      <c r="H4993" s="10"/>
    </row>
    <row r="4994" spans="1:8" ht="15" x14ac:dyDescent="0.25">
      <c r="A4994" s="651">
        <v>48473680100</v>
      </c>
      <c r="B4994" s="652" t="s">
        <v>1548</v>
      </c>
      <c r="C4994" s="652">
        <v>105602</v>
      </c>
      <c r="D4994" s="652" t="s">
        <v>1306</v>
      </c>
      <c r="E4994" s="652">
        <v>14.7</v>
      </c>
      <c r="F4994" s="652" t="s">
        <v>1303</v>
      </c>
      <c r="H4994" s="10"/>
    </row>
    <row r="4995" spans="1:8" ht="15" x14ac:dyDescent="0.25">
      <c r="A4995" s="654">
        <v>48473680200</v>
      </c>
      <c r="B4995" s="655" t="s">
        <v>1548</v>
      </c>
      <c r="C4995" s="655">
        <v>49799</v>
      </c>
      <c r="D4995" s="655" t="s">
        <v>1310</v>
      </c>
      <c r="E4995" s="655">
        <v>16.3</v>
      </c>
      <c r="F4995" s="655" t="s">
        <v>1303</v>
      </c>
      <c r="H4995" s="10"/>
    </row>
    <row r="4996" spans="1:8" ht="15" x14ac:dyDescent="0.25">
      <c r="A4996" s="651">
        <v>48473680300</v>
      </c>
      <c r="B4996" s="652" t="s">
        <v>1548</v>
      </c>
      <c r="C4996" s="652">
        <v>48015</v>
      </c>
      <c r="D4996" s="652" t="s">
        <v>1310</v>
      </c>
      <c r="E4996" s="652">
        <v>19.8</v>
      </c>
      <c r="F4996" s="652" t="s">
        <v>1303</v>
      </c>
      <c r="H4996" s="10"/>
    </row>
    <row r="4997" spans="1:8" ht="15" x14ac:dyDescent="0.25">
      <c r="A4997" s="654">
        <v>48473680400</v>
      </c>
      <c r="B4997" s="655" t="s">
        <v>1548</v>
      </c>
      <c r="C4997" s="655" t="s">
        <v>1314</v>
      </c>
      <c r="D4997" s="655" t="s">
        <v>1315</v>
      </c>
      <c r="E4997" s="655">
        <v>0</v>
      </c>
      <c r="F4997" s="655" t="s">
        <v>1303</v>
      </c>
      <c r="H4997" s="10"/>
    </row>
    <row r="4998" spans="1:8" ht="15" x14ac:dyDescent="0.25">
      <c r="A4998" s="651">
        <v>48473680500</v>
      </c>
      <c r="B4998" s="652" t="s">
        <v>1548</v>
      </c>
      <c r="C4998" s="652">
        <v>42513</v>
      </c>
      <c r="D4998" s="652" t="s">
        <v>1310</v>
      </c>
      <c r="E4998" s="652">
        <v>20.3</v>
      </c>
      <c r="F4998" s="652" t="s">
        <v>1307</v>
      </c>
      <c r="H4998" s="10"/>
    </row>
    <row r="4999" spans="1:8" ht="15" x14ac:dyDescent="0.25">
      <c r="A4999" s="654">
        <v>48473680600</v>
      </c>
      <c r="B4999" s="655" t="s">
        <v>1548</v>
      </c>
      <c r="C4999" s="655">
        <v>78258</v>
      </c>
      <c r="D4999" s="655" t="s">
        <v>1302</v>
      </c>
      <c r="E4999" s="655">
        <v>11.2</v>
      </c>
      <c r="F4999" s="655" t="s">
        <v>1303</v>
      </c>
      <c r="H4999" s="10"/>
    </row>
    <row r="5000" spans="1:8" ht="15" x14ac:dyDescent="0.25">
      <c r="A5000" s="651">
        <v>48475950100</v>
      </c>
      <c r="B5000" s="652" t="s">
        <v>1549</v>
      </c>
      <c r="C5000" s="652">
        <v>62961</v>
      </c>
      <c r="D5000" s="652" t="s">
        <v>1302</v>
      </c>
      <c r="E5000" s="652">
        <v>11.4</v>
      </c>
      <c r="F5000" s="652" t="s">
        <v>1303</v>
      </c>
      <c r="H5000" s="10"/>
    </row>
    <row r="5001" spans="1:8" ht="15" x14ac:dyDescent="0.25">
      <c r="A5001" s="654">
        <v>48475950200</v>
      </c>
      <c r="B5001" s="655" t="s">
        <v>1549</v>
      </c>
      <c r="C5001" s="655">
        <v>77538</v>
      </c>
      <c r="D5001" s="655" t="s">
        <v>1306</v>
      </c>
      <c r="E5001" s="655">
        <v>10.6</v>
      </c>
      <c r="F5001" s="655" t="s">
        <v>1303</v>
      </c>
      <c r="H5001" s="10"/>
    </row>
    <row r="5002" spans="1:8" ht="15" x14ac:dyDescent="0.25">
      <c r="A5002" s="651">
        <v>48475950300</v>
      </c>
      <c r="B5002" s="652" t="s">
        <v>1549</v>
      </c>
      <c r="C5002" s="652">
        <v>50551</v>
      </c>
      <c r="D5002" s="652" t="s">
        <v>1310</v>
      </c>
      <c r="E5002" s="652">
        <v>19.3</v>
      </c>
      <c r="F5002" s="652" t="s">
        <v>1303</v>
      </c>
      <c r="H5002" s="10"/>
    </row>
    <row r="5003" spans="1:8" ht="15" x14ac:dyDescent="0.25">
      <c r="A5003" s="654">
        <v>48477170100</v>
      </c>
      <c r="B5003" s="655" t="s">
        <v>1550</v>
      </c>
      <c r="C5003" s="655">
        <v>39327</v>
      </c>
      <c r="D5003" s="655" t="s">
        <v>1310</v>
      </c>
      <c r="E5003" s="655">
        <v>26.7</v>
      </c>
      <c r="F5003" s="655" t="s">
        <v>1307</v>
      </c>
      <c r="H5003" s="10"/>
    </row>
    <row r="5004" spans="1:8" ht="15" x14ac:dyDescent="0.25">
      <c r="A5004" s="651">
        <v>48477170200</v>
      </c>
      <c r="B5004" s="652" t="s">
        <v>1550</v>
      </c>
      <c r="C5004" s="652">
        <v>64949</v>
      </c>
      <c r="D5004" s="652" t="s">
        <v>1306</v>
      </c>
      <c r="E5004" s="652">
        <v>14.6</v>
      </c>
      <c r="F5004" s="652" t="s">
        <v>1303</v>
      </c>
      <c r="H5004" s="10"/>
    </row>
    <row r="5005" spans="1:8" ht="15" x14ac:dyDescent="0.25">
      <c r="A5005" s="654">
        <v>48477170300</v>
      </c>
      <c r="B5005" s="655" t="s">
        <v>1550</v>
      </c>
      <c r="C5005" s="655">
        <v>52690</v>
      </c>
      <c r="D5005" s="655" t="s">
        <v>1302</v>
      </c>
      <c r="E5005" s="655">
        <v>13.7</v>
      </c>
      <c r="F5005" s="655" t="s">
        <v>1303</v>
      </c>
      <c r="H5005" s="10"/>
    </row>
    <row r="5006" spans="1:8" ht="15" x14ac:dyDescent="0.25">
      <c r="A5006" s="651">
        <v>48477170400</v>
      </c>
      <c r="B5006" s="652" t="s">
        <v>1550</v>
      </c>
      <c r="C5006" s="652">
        <v>52571</v>
      </c>
      <c r="D5006" s="652" t="s">
        <v>1302</v>
      </c>
      <c r="E5006" s="652">
        <v>17.7</v>
      </c>
      <c r="F5006" s="652" t="s">
        <v>1303</v>
      </c>
      <c r="H5006" s="10"/>
    </row>
    <row r="5007" spans="1:8" ht="15" x14ac:dyDescent="0.25">
      <c r="A5007" s="654">
        <v>48477170500</v>
      </c>
      <c r="B5007" s="655" t="s">
        <v>1550</v>
      </c>
      <c r="C5007" s="655">
        <v>62174</v>
      </c>
      <c r="D5007" s="655" t="s">
        <v>1306</v>
      </c>
      <c r="E5007" s="655">
        <v>7.8</v>
      </c>
      <c r="F5007" s="655" t="s">
        <v>1303</v>
      </c>
      <c r="H5007" s="10"/>
    </row>
    <row r="5008" spans="1:8" ht="15" x14ac:dyDescent="0.25">
      <c r="A5008" s="651">
        <v>48477170600</v>
      </c>
      <c r="B5008" s="652" t="s">
        <v>1550</v>
      </c>
      <c r="C5008" s="652">
        <v>58969</v>
      </c>
      <c r="D5008" s="652" t="s">
        <v>1302</v>
      </c>
      <c r="E5008" s="652">
        <v>8.6999999999999993</v>
      </c>
      <c r="F5008" s="652" t="s">
        <v>1303</v>
      </c>
      <c r="H5008" s="10"/>
    </row>
    <row r="5009" spans="1:8" ht="15" x14ac:dyDescent="0.25">
      <c r="A5009" s="654">
        <v>48479000101</v>
      </c>
      <c r="B5009" s="655" t="s">
        <v>1551</v>
      </c>
      <c r="C5009" s="655">
        <v>23243</v>
      </c>
      <c r="D5009" s="655" t="s">
        <v>1309</v>
      </c>
      <c r="E5009" s="655">
        <v>45.1</v>
      </c>
      <c r="F5009" s="655" t="s">
        <v>1307</v>
      </c>
      <c r="H5009" s="10"/>
    </row>
    <row r="5010" spans="1:8" ht="15" x14ac:dyDescent="0.25">
      <c r="A5010" s="651">
        <v>48479000105</v>
      </c>
      <c r="B5010" s="652" t="s">
        <v>1551</v>
      </c>
      <c r="C5010" s="652">
        <v>26782</v>
      </c>
      <c r="D5010" s="652" t="s">
        <v>1309</v>
      </c>
      <c r="E5010" s="652">
        <v>50.8</v>
      </c>
      <c r="F5010" s="652" t="s">
        <v>1307</v>
      </c>
      <c r="H5010" s="10"/>
    </row>
    <row r="5011" spans="1:8" ht="15" x14ac:dyDescent="0.25">
      <c r="A5011" s="654">
        <v>48479000106</v>
      </c>
      <c r="B5011" s="655" t="s">
        <v>1551</v>
      </c>
      <c r="C5011" s="655">
        <v>33301</v>
      </c>
      <c r="D5011" s="655" t="s">
        <v>1310</v>
      </c>
      <c r="E5011" s="655">
        <v>21.5</v>
      </c>
      <c r="F5011" s="655" t="s">
        <v>1303</v>
      </c>
      <c r="H5011" s="10"/>
    </row>
    <row r="5012" spans="1:8" ht="15" x14ac:dyDescent="0.25">
      <c r="A5012" s="651">
        <v>48479000107</v>
      </c>
      <c r="B5012" s="652" t="s">
        <v>1551</v>
      </c>
      <c r="C5012" s="652">
        <v>24094</v>
      </c>
      <c r="D5012" s="652" t="s">
        <v>1309</v>
      </c>
      <c r="E5012" s="652">
        <v>47.8</v>
      </c>
      <c r="F5012" s="652" t="s">
        <v>1307</v>
      </c>
      <c r="H5012" s="10"/>
    </row>
    <row r="5013" spans="1:8" ht="15" x14ac:dyDescent="0.25">
      <c r="A5013" s="654">
        <v>48479000108</v>
      </c>
      <c r="B5013" s="655" t="s">
        <v>1551</v>
      </c>
      <c r="C5013" s="655">
        <v>36432</v>
      </c>
      <c r="D5013" s="655" t="s">
        <v>1302</v>
      </c>
      <c r="E5013" s="655">
        <v>37.700000000000003</v>
      </c>
      <c r="F5013" s="655" t="s">
        <v>1307</v>
      </c>
      <c r="H5013" s="10"/>
    </row>
    <row r="5014" spans="1:8" ht="15" x14ac:dyDescent="0.25">
      <c r="A5014" s="651">
        <v>48479000109</v>
      </c>
      <c r="B5014" s="652" t="s">
        <v>1551</v>
      </c>
      <c r="C5014" s="652">
        <v>29821</v>
      </c>
      <c r="D5014" s="652" t="s">
        <v>1310</v>
      </c>
      <c r="E5014" s="652">
        <v>34.700000000000003</v>
      </c>
      <c r="F5014" s="652" t="s">
        <v>1307</v>
      </c>
      <c r="H5014" s="10"/>
    </row>
    <row r="5015" spans="1:8" ht="15" x14ac:dyDescent="0.25">
      <c r="A5015" s="654">
        <v>48479000200</v>
      </c>
      <c r="B5015" s="655" t="s">
        <v>1551</v>
      </c>
      <c r="C5015" s="655">
        <v>26908</v>
      </c>
      <c r="D5015" s="655" t="s">
        <v>1309</v>
      </c>
      <c r="E5015" s="655">
        <v>34.1</v>
      </c>
      <c r="F5015" s="655" t="s">
        <v>1307</v>
      </c>
      <c r="H5015" s="10"/>
    </row>
    <row r="5016" spans="1:8" ht="15" x14ac:dyDescent="0.25">
      <c r="A5016" s="651">
        <v>48479000300</v>
      </c>
      <c r="B5016" s="652" t="s">
        <v>1551</v>
      </c>
      <c r="C5016" s="652">
        <v>13750</v>
      </c>
      <c r="D5016" s="652" t="s">
        <v>1309</v>
      </c>
      <c r="E5016" s="652">
        <v>63.2</v>
      </c>
      <c r="F5016" s="652" t="s">
        <v>1307</v>
      </c>
      <c r="H5016" s="10"/>
    </row>
    <row r="5017" spans="1:8" ht="15" x14ac:dyDescent="0.25">
      <c r="A5017" s="654">
        <v>48479000601</v>
      </c>
      <c r="B5017" s="655" t="s">
        <v>1551</v>
      </c>
      <c r="C5017" s="655">
        <v>28958</v>
      </c>
      <c r="D5017" s="655" t="s">
        <v>1310</v>
      </c>
      <c r="E5017" s="655">
        <v>43.3</v>
      </c>
      <c r="F5017" s="655" t="s">
        <v>1307</v>
      </c>
      <c r="H5017" s="10"/>
    </row>
    <row r="5018" spans="1:8" ht="15" x14ac:dyDescent="0.25">
      <c r="A5018" s="651">
        <v>48479000602</v>
      </c>
      <c r="B5018" s="652" t="s">
        <v>1551</v>
      </c>
      <c r="C5018" s="652">
        <v>24342</v>
      </c>
      <c r="D5018" s="652" t="s">
        <v>1309</v>
      </c>
      <c r="E5018" s="652">
        <v>53.9</v>
      </c>
      <c r="F5018" s="652" t="s">
        <v>1307</v>
      </c>
      <c r="H5018" s="10"/>
    </row>
    <row r="5019" spans="1:8" ht="15" x14ac:dyDescent="0.25">
      <c r="A5019" s="654">
        <v>48479000700</v>
      </c>
      <c r="B5019" s="655" t="s">
        <v>1551</v>
      </c>
      <c r="C5019" s="655">
        <v>22418</v>
      </c>
      <c r="D5019" s="655" t="s">
        <v>1309</v>
      </c>
      <c r="E5019" s="655">
        <v>57.1</v>
      </c>
      <c r="F5019" s="655" t="s">
        <v>1307</v>
      </c>
      <c r="H5019" s="10"/>
    </row>
    <row r="5020" spans="1:8" ht="15" x14ac:dyDescent="0.25">
      <c r="A5020" s="651">
        <v>48479000800</v>
      </c>
      <c r="B5020" s="652" t="s">
        <v>1551</v>
      </c>
      <c r="C5020" s="652">
        <v>20417</v>
      </c>
      <c r="D5020" s="652" t="s">
        <v>1309</v>
      </c>
      <c r="E5020" s="652">
        <v>46.7</v>
      </c>
      <c r="F5020" s="652" t="s">
        <v>1307</v>
      </c>
      <c r="H5020" s="10"/>
    </row>
    <row r="5021" spans="1:8" ht="15" x14ac:dyDescent="0.25">
      <c r="A5021" s="654">
        <v>48479000901</v>
      </c>
      <c r="B5021" s="655" t="s">
        <v>1551</v>
      </c>
      <c r="C5021" s="655">
        <v>32424</v>
      </c>
      <c r="D5021" s="655" t="s">
        <v>1310</v>
      </c>
      <c r="E5021" s="655">
        <v>35.299999999999997</v>
      </c>
      <c r="F5021" s="655" t="s">
        <v>1307</v>
      </c>
      <c r="H5021" s="10"/>
    </row>
    <row r="5022" spans="1:8" ht="15" x14ac:dyDescent="0.25">
      <c r="A5022" s="651">
        <v>48479000903</v>
      </c>
      <c r="B5022" s="652" t="s">
        <v>1551</v>
      </c>
      <c r="C5022" s="652">
        <v>23750</v>
      </c>
      <c r="D5022" s="652" t="s">
        <v>1309</v>
      </c>
      <c r="E5022" s="652">
        <v>52</v>
      </c>
      <c r="F5022" s="652" t="s">
        <v>1307</v>
      </c>
      <c r="H5022" s="10"/>
    </row>
    <row r="5023" spans="1:8" ht="15" x14ac:dyDescent="0.25">
      <c r="A5023" s="654">
        <v>48479000904</v>
      </c>
      <c r="B5023" s="655" t="s">
        <v>1551</v>
      </c>
      <c r="C5023" s="655">
        <v>28010</v>
      </c>
      <c r="D5023" s="655" t="s">
        <v>1310</v>
      </c>
      <c r="E5023" s="655">
        <v>47.6</v>
      </c>
      <c r="F5023" s="655" t="s">
        <v>1307</v>
      </c>
      <c r="H5023" s="10"/>
    </row>
    <row r="5024" spans="1:8" ht="15" x14ac:dyDescent="0.25">
      <c r="A5024" s="651">
        <v>48479001001</v>
      </c>
      <c r="B5024" s="652" t="s">
        <v>1551</v>
      </c>
      <c r="C5024" s="652">
        <v>44081</v>
      </c>
      <c r="D5024" s="652" t="s">
        <v>1302</v>
      </c>
      <c r="E5024" s="652">
        <v>31.5</v>
      </c>
      <c r="F5024" s="652" t="s">
        <v>1303</v>
      </c>
      <c r="H5024" s="10"/>
    </row>
    <row r="5025" spans="1:8" ht="15" x14ac:dyDescent="0.25">
      <c r="A5025" s="654">
        <v>48479001003</v>
      </c>
      <c r="B5025" s="655" t="s">
        <v>1551</v>
      </c>
      <c r="C5025" s="655">
        <v>40948</v>
      </c>
      <c r="D5025" s="655" t="s">
        <v>1302</v>
      </c>
      <c r="E5025" s="655">
        <v>31.9</v>
      </c>
      <c r="F5025" s="655" t="s">
        <v>1307</v>
      </c>
      <c r="H5025" s="10"/>
    </row>
    <row r="5026" spans="1:8" ht="15" x14ac:dyDescent="0.25">
      <c r="A5026" s="651">
        <v>48479001004</v>
      </c>
      <c r="B5026" s="652" t="s">
        <v>1551</v>
      </c>
      <c r="C5026" s="652">
        <v>33287</v>
      </c>
      <c r="D5026" s="652" t="s">
        <v>1310</v>
      </c>
      <c r="E5026" s="652">
        <v>30.9</v>
      </c>
      <c r="F5026" s="652" t="s">
        <v>1303</v>
      </c>
      <c r="H5026" s="10"/>
    </row>
    <row r="5027" spans="1:8" ht="15" x14ac:dyDescent="0.25">
      <c r="A5027" s="654">
        <v>48479001101</v>
      </c>
      <c r="B5027" s="655" t="s">
        <v>1551</v>
      </c>
      <c r="C5027" s="655">
        <v>30054</v>
      </c>
      <c r="D5027" s="655" t="s">
        <v>1310</v>
      </c>
      <c r="E5027" s="655">
        <v>36.1</v>
      </c>
      <c r="F5027" s="655" t="s">
        <v>1307</v>
      </c>
      <c r="H5027" s="10"/>
    </row>
    <row r="5028" spans="1:8" ht="15" x14ac:dyDescent="0.25">
      <c r="A5028" s="651">
        <v>48479001103</v>
      </c>
      <c r="B5028" s="652" t="s">
        <v>1551</v>
      </c>
      <c r="C5028" s="652">
        <v>29951</v>
      </c>
      <c r="D5028" s="652" t="s">
        <v>1310</v>
      </c>
      <c r="E5028" s="652">
        <v>26.9</v>
      </c>
      <c r="F5028" s="652" t="s">
        <v>1303</v>
      </c>
      <c r="H5028" s="10"/>
    </row>
    <row r="5029" spans="1:8" ht="15" x14ac:dyDescent="0.25">
      <c r="A5029" s="654">
        <v>48479001104</v>
      </c>
      <c r="B5029" s="655" t="s">
        <v>1551</v>
      </c>
      <c r="C5029" s="655">
        <v>33620</v>
      </c>
      <c r="D5029" s="655" t="s">
        <v>1310</v>
      </c>
      <c r="E5029" s="655">
        <v>36.200000000000003</v>
      </c>
      <c r="F5029" s="655" t="s">
        <v>1307</v>
      </c>
      <c r="H5029" s="10"/>
    </row>
    <row r="5030" spans="1:8" ht="15" x14ac:dyDescent="0.25">
      <c r="A5030" s="651">
        <v>48479001105</v>
      </c>
      <c r="B5030" s="652" t="s">
        <v>1551</v>
      </c>
      <c r="C5030" s="652">
        <v>31129</v>
      </c>
      <c r="D5030" s="652" t="s">
        <v>1310</v>
      </c>
      <c r="E5030" s="652">
        <v>41.3</v>
      </c>
      <c r="F5030" s="652" t="s">
        <v>1307</v>
      </c>
      <c r="H5030" s="10"/>
    </row>
    <row r="5031" spans="1:8" ht="15" x14ac:dyDescent="0.25">
      <c r="A5031" s="654">
        <v>48479001201</v>
      </c>
      <c r="B5031" s="655" t="s">
        <v>1551</v>
      </c>
      <c r="C5031" s="655">
        <v>18654</v>
      </c>
      <c r="D5031" s="655" t="s">
        <v>1309</v>
      </c>
      <c r="E5031" s="655">
        <v>50.4</v>
      </c>
      <c r="F5031" s="655" t="s">
        <v>1307</v>
      </c>
      <c r="H5031" s="10"/>
    </row>
    <row r="5032" spans="1:8" ht="15" x14ac:dyDescent="0.25">
      <c r="A5032" s="651">
        <v>48479001202</v>
      </c>
      <c r="B5032" s="652" t="s">
        <v>1551</v>
      </c>
      <c r="C5032" s="652">
        <v>14138</v>
      </c>
      <c r="D5032" s="652" t="s">
        <v>1309</v>
      </c>
      <c r="E5032" s="652">
        <v>59</v>
      </c>
      <c r="F5032" s="652" t="s">
        <v>1307</v>
      </c>
      <c r="H5032" s="10"/>
    </row>
    <row r="5033" spans="1:8" ht="15" x14ac:dyDescent="0.25">
      <c r="A5033" s="654">
        <v>48479001300</v>
      </c>
      <c r="B5033" s="655" t="s">
        <v>1551</v>
      </c>
      <c r="C5033" s="655">
        <v>27500</v>
      </c>
      <c r="D5033" s="655" t="s">
        <v>1310</v>
      </c>
      <c r="E5033" s="655">
        <v>50.2</v>
      </c>
      <c r="F5033" s="655" t="s">
        <v>1307</v>
      </c>
      <c r="H5033" s="10"/>
    </row>
    <row r="5034" spans="1:8" ht="15" x14ac:dyDescent="0.25">
      <c r="A5034" s="651">
        <v>48479001401</v>
      </c>
      <c r="B5034" s="652" t="s">
        <v>1551</v>
      </c>
      <c r="C5034" s="652">
        <v>27908</v>
      </c>
      <c r="D5034" s="652" t="s">
        <v>1310</v>
      </c>
      <c r="E5034" s="652">
        <v>37</v>
      </c>
      <c r="F5034" s="652" t="s">
        <v>1307</v>
      </c>
      <c r="H5034" s="10"/>
    </row>
    <row r="5035" spans="1:8" ht="15" x14ac:dyDescent="0.25">
      <c r="A5035" s="654">
        <v>48479001402</v>
      </c>
      <c r="B5035" s="655" t="s">
        <v>1551</v>
      </c>
      <c r="C5035" s="655">
        <v>35240</v>
      </c>
      <c r="D5035" s="655" t="s">
        <v>1302</v>
      </c>
      <c r="E5035" s="655">
        <v>47.3</v>
      </c>
      <c r="F5035" s="655" t="s">
        <v>1307</v>
      </c>
      <c r="H5035" s="10"/>
    </row>
    <row r="5036" spans="1:8" ht="15" x14ac:dyDescent="0.25">
      <c r="A5036" s="651">
        <v>48479001501</v>
      </c>
      <c r="B5036" s="652" t="s">
        <v>1551</v>
      </c>
      <c r="C5036" s="652">
        <v>25497</v>
      </c>
      <c r="D5036" s="652" t="s">
        <v>1309</v>
      </c>
      <c r="E5036" s="652">
        <v>46.2</v>
      </c>
      <c r="F5036" s="652" t="s">
        <v>1307</v>
      </c>
      <c r="H5036" s="10"/>
    </row>
    <row r="5037" spans="1:8" ht="15" x14ac:dyDescent="0.25">
      <c r="A5037" s="654">
        <v>48479001502</v>
      </c>
      <c r="B5037" s="655" t="s">
        <v>1551</v>
      </c>
      <c r="C5037" s="655">
        <v>24848</v>
      </c>
      <c r="D5037" s="655" t="s">
        <v>1309</v>
      </c>
      <c r="E5037" s="655">
        <v>41.3</v>
      </c>
      <c r="F5037" s="655" t="s">
        <v>1307</v>
      </c>
      <c r="H5037" s="10"/>
    </row>
    <row r="5038" spans="1:8" ht="15" x14ac:dyDescent="0.25">
      <c r="A5038" s="651">
        <v>48479001601</v>
      </c>
      <c r="B5038" s="652" t="s">
        <v>1551</v>
      </c>
      <c r="C5038" s="652">
        <v>46048</v>
      </c>
      <c r="D5038" s="652" t="s">
        <v>1306</v>
      </c>
      <c r="E5038" s="652">
        <v>17.100000000000001</v>
      </c>
      <c r="F5038" s="652" t="s">
        <v>1303</v>
      </c>
      <c r="H5038" s="10"/>
    </row>
    <row r="5039" spans="1:8" ht="15" x14ac:dyDescent="0.25">
      <c r="A5039" s="654">
        <v>48479001602</v>
      </c>
      <c r="B5039" s="655" t="s">
        <v>1551</v>
      </c>
      <c r="C5039" s="655">
        <v>80341</v>
      </c>
      <c r="D5039" s="655" t="s">
        <v>1306</v>
      </c>
      <c r="E5039" s="655">
        <v>11.6</v>
      </c>
      <c r="F5039" s="655" t="s">
        <v>1303</v>
      </c>
      <c r="H5039" s="10"/>
    </row>
    <row r="5040" spans="1:8" ht="15" x14ac:dyDescent="0.25">
      <c r="A5040" s="651">
        <v>48479001706</v>
      </c>
      <c r="B5040" s="652" t="s">
        <v>1551</v>
      </c>
      <c r="C5040" s="652">
        <v>38808</v>
      </c>
      <c r="D5040" s="652" t="s">
        <v>1302</v>
      </c>
      <c r="E5040" s="652">
        <v>26.7</v>
      </c>
      <c r="F5040" s="652" t="s">
        <v>1303</v>
      </c>
      <c r="H5040" s="10"/>
    </row>
    <row r="5041" spans="1:8" ht="15" x14ac:dyDescent="0.25">
      <c r="A5041" s="654">
        <v>48479001709</v>
      </c>
      <c r="B5041" s="655" t="s">
        <v>1551</v>
      </c>
      <c r="C5041" s="655">
        <v>69799</v>
      </c>
      <c r="D5041" s="655" t="s">
        <v>1306</v>
      </c>
      <c r="E5041" s="655">
        <v>16.8</v>
      </c>
      <c r="F5041" s="655" t="s">
        <v>1303</v>
      </c>
      <c r="H5041" s="10"/>
    </row>
    <row r="5042" spans="1:8" ht="15" x14ac:dyDescent="0.25">
      <c r="A5042" s="651">
        <v>48479001710</v>
      </c>
      <c r="B5042" s="652" t="s">
        <v>1551</v>
      </c>
      <c r="C5042" s="652">
        <v>58500</v>
      </c>
      <c r="D5042" s="652" t="s">
        <v>1306</v>
      </c>
      <c r="E5042" s="652">
        <v>14.8</v>
      </c>
      <c r="F5042" s="652" t="s">
        <v>1303</v>
      </c>
      <c r="H5042" s="10"/>
    </row>
    <row r="5043" spans="1:8" ht="15" x14ac:dyDescent="0.25">
      <c r="A5043" s="654">
        <v>48479001711</v>
      </c>
      <c r="B5043" s="655" t="s">
        <v>1551</v>
      </c>
      <c r="C5043" s="655">
        <v>57626</v>
      </c>
      <c r="D5043" s="655" t="s">
        <v>1306</v>
      </c>
      <c r="E5043" s="655">
        <v>12.8</v>
      </c>
      <c r="F5043" s="655" t="s">
        <v>1303</v>
      </c>
      <c r="H5043" s="10"/>
    </row>
    <row r="5044" spans="1:8" ht="15" x14ac:dyDescent="0.25">
      <c r="A5044" s="651">
        <v>48479001712</v>
      </c>
      <c r="B5044" s="652" t="s">
        <v>1551</v>
      </c>
      <c r="C5044" s="652">
        <v>58095</v>
      </c>
      <c r="D5044" s="652" t="s">
        <v>1306</v>
      </c>
      <c r="E5044" s="652">
        <v>15.8</v>
      </c>
      <c r="F5044" s="652" t="s">
        <v>1303</v>
      </c>
      <c r="H5044" s="10"/>
    </row>
    <row r="5045" spans="1:8" ht="15" x14ac:dyDescent="0.25">
      <c r="A5045" s="654">
        <v>48479001713</v>
      </c>
      <c r="B5045" s="655" t="s">
        <v>1551</v>
      </c>
      <c r="C5045" s="655">
        <v>80111</v>
      </c>
      <c r="D5045" s="655" t="s">
        <v>1306</v>
      </c>
      <c r="E5045" s="655">
        <v>5.6</v>
      </c>
      <c r="F5045" s="655" t="s">
        <v>1303</v>
      </c>
      <c r="H5045" s="10"/>
    </row>
    <row r="5046" spans="1:8" ht="15" x14ac:dyDescent="0.25">
      <c r="A5046" s="651">
        <v>48479001714</v>
      </c>
      <c r="B5046" s="652" t="s">
        <v>1551</v>
      </c>
      <c r="C5046" s="652">
        <v>101917</v>
      </c>
      <c r="D5046" s="652" t="s">
        <v>1306</v>
      </c>
      <c r="E5046" s="652">
        <v>8.6</v>
      </c>
      <c r="F5046" s="652" t="s">
        <v>1303</v>
      </c>
      <c r="H5046" s="10"/>
    </row>
    <row r="5047" spans="1:8" ht="15" x14ac:dyDescent="0.25">
      <c r="A5047" s="654">
        <v>48479001715</v>
      </c>
      <c r="B5047" s="655" t="s">
        <v>1551</v>
      </c>
      <c r="C5047" s="655">
        <v>54198</v>
      </c>
      <c r="D5047" s="655" t="s">
        <v>1306</v>
      </c>
      <c r="E5047" s="655">
        <v>12.4</v>
      </c>
      <c r="F5047" s="655" t="s">
        <v>1303</v>
      </c>
      <c r="H5047" s="10"/>
    </row>
    <row r="5048" spans="1:8" ht="15" x14ac:dyDescent="0.25">
      <c r="A5048" s="651">
        <v>48479001716</v>
      </c>
      <c r="B5048" s="652" t="s">
        <v>1551</v>
      </c>
      <c r="C5048" s="652">
        <v>52383</v>
      </c>
      <c r="D5048" s="652" t="s">
        <v>1306</v>
      </c>
      <c r="E5048" s="652">
        <v>15.8</v>
      </c>
      <c r="F5048" s="652" t="s">
        <v>1303</v>
      </c>
      <c r="H5048" s="10"/>
    </row>
    <row r="5049" spans="1:8" ht="15" x14ac:dyDescent="0.25">
      <c r="A5049" s="654">
        <v>48479001717</v>
      </c>
      <c r="B5049" s="655" t="s">
        <v>1551</v>
      </c>
      <c r="C5049" s="655">
        <v>27813</v>
      </c>
      <c r="D5049" s="655" t="s">
        <v>1310</v>
      </c>
      <c r="E5049" s="655">
        <v>46.2</v>
      </c>
      <c r="F5049" s="655" t="s">
        <v>1307</v>
      </c>
      <c r="H5049" s="10"/>
    </row>
    <row r="5050" spans="1:8" ht="15" x14ac:dyDescent="0.25">
      <c r="A5050" s="651">
        <v>48479001718</v>
      </c>
      <c r="B5050" s="652" t="s">
        <v>1551</v>
      </c>
      <c r="C5050" s="652">
        <v>59592</v>
      </c>
      <c r="D5050" s="652" t="s">
        <v>1306</v>
      </c>
      <c r="E5050" s="652">
        <v>16.7</v>
      </c>
      <c r="F5050" s="652" t="s">
        <v>1303</v>
      </c>
      <c r="H5050" s="10"/>
    </row>
    <row r="5051" spans="1:8" ht="15" x14ac:dyDescent="0.25">
      <c r="A5051" s="654">
        <v>48479001719</v>
      </c>
      <c r="B5051" s="655" t="s">
        <v>1551</v>
      </c>
      <c r="C5051" s="655">
        <v>52974</v>
      </c>
      <c r="D5051" s="655" t="s">
        <v>1306</v>
      </c>
      <c r="E5051" s="655">
        <v>14.8</v>
      </c>
      <c r="F5051" s="655" t="s">
        <v>1303</v>
      </c>
      <c r="H5051" s="10"/>
    </row>
    <row r="5052" spans="1:8" ht="15" x14ac:dyDescent="0.25">
      <c r="A5052" s="651">
        <v>48479001720</v>
      </c>
      <c r="B5052" s="652" t="s">
        <v>1551</v>
      </c>
      <c r="C5052" s="652">
        <v>64693</v>
      </c>
      <c r="D5052" s="652" t="s">
        <v>1306</v>
      </c>
      <c r="E5052" s="652">
        <v>20.6</v>
      </c>
      <c r="F5052" s="652" t="s">
        <v>1303</v>
      </c>
      <c r="H5052" s="10"/>
    </row>
    <row r="5053" spans="1:8" ht="15" x14ac:dyDescent="0.25">
      <c r="A5053" s="654">
        <v>48479001721</v>
      </c>
      <c r="B5053" s="655" t="s">
        <v>1551</v>
      </c>
      <c r="C5053" s="655">
        <v>88458</v>
      </c>
      <c r="D5053" s="655" t="s">
        <v>1306</v>
      </c>
      <c r="E5053" s="655">
        <v>4.0999999999999996</v>
      </c>
      <c r="F5053" s="655" t="s">
        <v>1303</v>
      </c>
      <c r="H5053" s="10"/>
    </row>
    <row r="5054" spans="1:8" ht="15" x14ac:dyDescent="0.25">
      <c r="A5054" s="651">
        <v>48479001722</v>
      </c>
      <c r="B5054" s="652" t="s">
        <v>1551</v>
      </c>
      <c r="C5054" s="652">
        <v>125976</v>
      </c>
      <c r="D5054" s="652" t="s">
        <v>1306</v>
      </c>
      <c r="E5054" s="652">
        <v>6.3</v>
      </c>
      <c r="F5054" s="652" t="s">
        <v>1303</v>
      </c>
      <c r="H5054" s="10"/>
    </row>
    <row r="5055" spans="1:8" ht="15" x14ac:dyDescent="0.25">
      <c r="A5055" s="654">
        <v>48479001806</v>
      </c>
      <c r="B5055" s="655" t="s">
        <v>1551</v>
      </c>
      <c r="C5055" s="655">
        <v>33591</v>
      </c>
      <c r="D5055" s="655" t="s">
        <v>1310</v>
      </c>
      <c r="E5055" s="655">
        <v>33.799999999999997</v>
      </c>
      <c r="F5055" s="655" t="s">
        <v>1307</v>
      </c>
      <c r="H5055" s="10"/>
    </row>
    <row r="5056" spans="1:8" ht="15" x14ac:dyDescent="0.25">
      <c r="A5056" s="651">
        <v>48479001807</v>
      </c>
      <c r="B5056" s="652" t="s">
        <v>1551</v>
      </c>
      <c r="C5056" s="652">
        <v>35702</v>
      </c>
      <c r="D5056" s="652" t="s">
        <v>1302</v>
      </c>
      <c r="E5056" s="652">
        <v>36.4</v>
      </c>
      <c r="F5056" s="652" t="s">
        <v>1307</v>
      </c>
      <c r="H5056" s="10"/>
    </row>
    <row r="5057" spans="1:8" ht="15" x14ac:dyDescent="0.25">
      <c r="A5057" s="654">
        <v>48479001808</v>
      </c>
      <c r="B5057" s="655" t="s">
        <v>1551</v>
      </c>
      <c r="C5057" s="655">
        <v>30616</v>
      </c>
      <c r="D5057" s="655" t="s">
        <v>1310</v>
      </c>
      <c r="E5057" s="655">
        <v>45.2</v>
      </c>
      <c r="F5057" s="655" t="s">
        <v>1307</v>
      </c>
      <c r="H5057" s="10"/>
    </row>
    <row r="5058" spans="1:8" ht="15" x14ac:dyDescent="0.25">
      <c r="A5058" s="651">
        <v>48479001809</v>
      </c>
      <c r="B5058" s="652" t="s">
        <v>1551</v>
      </c>
      <c r="C5058" s="652">
        <v>34918</v>
      </c>
      <c r="D5058" s="652" t="s">
        <v>1302</v>
      </c>
      <c r="E5058" s="652">
        <v>46.3</v>
      </c>
      <c r="F5058" s="652" t="s">
        <v>1307</v>
      </c>
      <c r="H5058" s="10"/>
    </row>
    <row r="5059" spans="1:8" ht="15" x14ac:dyDescent="0.25">
      <c r="A5059" s="654">
        <v>48479001810</v>
      </c>
      <c r="B5059" s="655" t="s">
        <v>1551</v>
      </c>
      <c r="C5059" s="655">
        <v>57703</v>
      </c>
      <c r="D5059" s="655" t="s">
        <v>1306</v>
      </c>
      <c r="E5059" s="655">
        <v>18.100000000000001</v>
      </c>
      <c r="F5059" s="655" t="s">
        <v>1303</v>
      </c>
      <c r="H5059" s="10"/>
    </row>
    <row r="5060" spans="1:8" ht="15" x14ac:dyDescent="0.25">
      <c r="A5060" s="651">
        <v>48479001811</v>
      </c>
      <c r="B5060" s="652" t="s">
        <v>1551</v>
      </c>
      <c r="C5060" s="652">
        <v>45641</v>
      </c>
      <c r="D5060" s="652" t="s">
        <v>1306</v>
      </c>
      <c r="E5060" s="652">
        <v>19.899999999999999</v>
      </c>
      <c r="F5060" s="652" t="s">
        <v>1303</v>
      </c>
      <c r="H5060" s="10"/>
    </row>
    <row r="5061" spans="1:8" ht="15" x14ac:dyDescent="0.25">
      <c r="A5061" s="654">
        <v>48479001812</v>
      </c>
      <c r="B5061" s="655" t="s">
        <v>1551</v>
      </c>
      <c r="C5061" s="655">
        <v>51505</v>
      </c>
      <c r="D5061" s="655" t="s">
        <v>1306</v>
      </c>
      <c r="E5061" s="655">
        <v>23.2</v>
      </c>
      <c r="F5061" s="655" t="s">
        <v>1303</v>
      </c>
      <c r="H5061" s="10"/>
    </row>
    <row r="5062" spans="1:8" ht="15" x14ac:dyDescent="0.25">
      <c r="A5062" s="651">
        <v>48479001813</v>
      </c>
      <c r="B5062" s="652" t="s">
        <v>1551</v>
      </c>
      <c r="C5062" s="652">
        <v>22563</v>
      </c>
      <c r="D5062" s="652" t="s">
        <v>1309</v>
      </c>
      <c r="E5062" s="652">
        <v>65.2</v>
      </c>
      <c r="F5062" s="652" t="s">
        <v>1307</v>
      </c>
      <c r="H5062" s="10"/>
    </row>
    <row r="5063" spans="1:8" ht="15" x14ac:dyDescent="0.25">
      <c r="A5063" s="654">
        <v>48479001814</v>
      </c>
      <c r="B5063" s="655" t="s">
        <v>1551</v>
      </c>
      <c r="C5063" s="655">
        <v>46071</v>
      </c>
      <c r="D5063" s="655" t="s">
        <v>1306</v>
      </c>
      <c r="E5063" s="655">
        <v>38.6</v>
      </c>
      <c r="F5063" s="655" t="s">
        <v>1307</v>
      </c>
      <c r="H5063" s="10"/>
    </row>
    <row r="5064" spans="1:8" ht="15" x14ac:dyDescent="0.25">
      <c r="A5064" s="651">
        <v>48479001815</v>
      </c>
      <c r="B5064" s="652" t="s">
        <v>1551</v>
      </c>
      <c r="C5064" s="652">
        <v>31324</v>
      </c>
      <c r="D5064" s="652" t="s">
        <v>1310</v>
      </c>
      <c r="E5064" s="652">
        <v>45.7</v>
      </c>
      <c r="F5064" s="652" t="s">
        <v>1307</v>
      </c>
      <c r="H5064" s="10"/>
    </row>
    <row r="5065" spans="1:8" ht="15" x14ac:dyDescent="0.25">
      <c r="A5065" s="654">
        <v>48479001816</v>
      </c>
      <c r="B5065" s="655" t="s">
        <v>1551</v>
      </c>
      <c r="C5065" s="655">
        <v>52850</v>
      </c>
      <c r="D5065" s="655" t="s">
        <v>1306</v>
      </c>
      <c r="E5065" s="655">
        <v>22.1</v>
      </c>
      <c r="F5065" s="655" t="s">
        <v>1303</v>
      </c>
      <c r="H5065" s="10"/>
    </row>
    <row r="5066" spans="1:8" ht="15" x14ac:dyDescent="0.25">
      <c r="A5066" s="651">
        <v>48479001817</v>
      </c>
      <c r="B5066" s="652" t="s">
        <v>1551</v>
      </c>
      <c r="C5066" s="652">
        <v>23929</v>
      </c>
      <c r="D5066" s="652" t="s">
        <v>1309</v>
      </c>
      <c r="E5066" s="652">
        <v>48.2</v>
      </c>
      <c r="F5066" s="652" t="s">
        <v>1307</v>
      </c>
      <c r="H5066" s="10"/>
    </row>
    <row r="5067" spans="1:8" ht="15" x14ac:dyDescent="0.25">
      <c r="A5067" s="654">
        <v>48479001818</v>
      </c>
      <c r="B5067" s="655" t="s">
        <v>1551</v>
      </c>
      <c r="C5067" s="655">
        <v>20417</v>
      </c>
      <c r="D5067" s="655" t="s">
        <v>1309</v>
      </c>
      <c r="E5067" s="655">
        <v>59</v>
      </c>
      <c r="F5067" s="655" t="s">
        <v>1307</v>
      </c>
      <c r="H5067" s="10"/>
    </row>
    <row r="5068" spans="1:8" ht="15" x14ac:dyDescent="0.25">
      <c r="A5068" s="651">
        <v>48479001900</v>
      </c>
      <c r="B5068" s="652" t="s">
        <v>1551</v>
      </c>
      <c r="C5068" s="652">
        <v>19286</v>
      </c>
      <c r="D5068" s="652" t="s">
        <v>1309</v>
      </c>
      <c r="E5068" s="652">
        <v>41.6</v>
      </c>
      <c r="F5068" s="652" t="s">
        <v>1307</v>
      </c>
      <c r="H5068" s="10"/>
    </row>
    <row r="5069" spans="1:8" ht="15" x14ac:dyDescent="0.25">
      <c r="A5069" s="654">
        <v>48479980000</v>
      </c>
      <c r="B5069" s="655" t="s">
        <v>1551</v>
      </c>
      <c r="C5069" s="655" t="s">
        <v>1314</v>
      </c>
      <c r="D5069" s="655" t="s">
        <v>1315</v>
      </c>
      <c r="E5069" s="655">
        <v>0</v>
      </c>
      <c r="F5069" s="655" t="s">
        <v>1303</v>
      </c>
      <c r="H5069" s="10"/>
    </row>
    <row r="5070" spans="1:8" ht="15" x14ac:dyDescent="0.25">
      <c r="A5070" s="651">
        <v>48481740100</v>
      </c>
      <c r="B5070" s="652" t="s">
        <v>1552</v>
      </c>
      <c r="C5070" s="652">
        <v>54483</v>
      </c>
      <c r="D5070" s="652" t="s">
        <v>1310</v>
      </c>
      <c r="E5070" s="652">
        <v>16.3</v>
      </c>
      <c r="F5070" s="652" t="s">
        <v>1303</v>
      </c>
      <c r="H5070" s="10"/>
    </row>
    <row r="5071" spans="1:8" ht="15" x14ac:dyDescent="0.25">
      <c r="A5071" s="654">
        <v>48481740200</v>
      </c>
      <c r="B5071" s="655" t="s">
        <v>1552</v>
      </c>
      <c r="C5071" s="655">
        <v>48385</v>
      </c>
      <c r="D5071" s="655" t="s">
        <v>1310</v>
      </c>
      <c r="E5071" s="655">
        <v>14.9</v>
      </c>
      <c r="F5071" s="655" t="s">
        <v>1303</v>
      </c>
      <c r="H5071" s="10"/>
    </row>
    <row r="5072" spans="1:8" ht="15" x14ac:dyDescent="0.25">
      <c r="A5072" s="651">
        <v>48481740300</v>
      </c>
      <c r="B5072" s="652" t="s">
        <v>1552</v>
      </c>
      <c r="C5072" s="652">
        <v>30781</v>
      </c>
      <c r="D5072" s="652" t="s">
        <v>1309</v>
      </c>
      <c r="E5072" s="652">
        <v>20.2</v>
      </c>
      <c r="F5072" s="652" t="s">
        <v>1307</v>
      </c>
      <c r="H5072" s="10"/>
    </row>
    <row r="5073" spans="1:8" ht="15" x14ac:dyDescent="0.25">
      <c r="A5073" s="654">
        <v>48481740400</v>
      </c>
      <c r="B5073" s="655" t="s">
        <v>1552</v>
      </c>
      <c r="C5073" s="655">
        <v>44110</v>
      </c>
      <c r="D5073" s="655" t="s">
        <v>1310</v>
      </c>
      <c r="E5073" s="655">
        <v>19</v>
      </c>
      <c r="F5073" s="655" t="s">
        <v>1303</v>
      </c>
      <c r="H5073" s="10"/>
    </row>
    <row r="5074" spans="1:8" ht="15" x14ac:dyDescent="0.25">
      <c r="A5074" s="651">
        <v>48481740500</v>
      </c>
      <c r="B5074" s="652" t="s">
        <v>1552</v>
      </c>
      <c r="C5074" s="652">
        <v>31524</v>
      </c>
      <c r="D5074" s="652" t="s">
        <v>1309</v>
      </c>
      <c r="E5074" s="652">
        <v>25.6</v>
      </c>
      <c r="F5074" s="652" t="s">
        <v>1307</v>
      </c>
      <c r="H5074" s="10"/>
    </row>
    <row r="5075" spans="1:8" ht="15" x14ac:dyDescent="0.25">
      <c r="A5075" s="654">
        <v>48481740600</v>
      </c>
      <c r="B5075" s="655" t="s">
        <v>1552</v>
      </c>
      <c r="C5075" s="655">
        <v>59273</v>
      </c>
      <c r="D5075" s="655" t="s">
        <v>1302</v>
      </c>
      <c r="E5075" s="655">
        <v>14.4</v>
      </c>
      <c r="F5075" s="655" t="s">
        <v>1303</v>
      </c>
      <c r="H5075" s="10"/>
    </row>
    <row r="5076" spans="1:8" ht="15" x14ac:dyDescent="0.25">
      <c r="A5076" s="651">
        <v>48481740700</v>
      </c>
      <c r="B5076" s="652" t="s">
        <v>1552</v>
      </c>
      <c r="C5076" s="652">
        <v>31583</v>
      </c>
      <c r="D5076" s="652" t="s">
        <v>1309</v>
      </c>
      <c r="E5076" s="652">
        <v>36.6</v>
      </c>
      <c r="F5076" s="652" t="s">
        <v>1307</v>
      </c>
      <c r="H5076" s="10"/>
    </row>
    <row r="5077" spans="1:8" ht="15" x14ac:dyDescent="0.25">
      <c r="A5077" s="654">
        <v>48481740800</v>
      </c>
      <c r="B5077" s="655" t="s">
        <v>1552</v>
      </c>
      <c r="C5077" s="655">
        <v>38438</v>
      </c>
      <c r="D5077" s="655" t="s">
        <v>1309</v>
      </c>
      <c r="E5077" s="655">
        <v>21.5</v>
      </c>
      <c r="F5077" s="655" t="s">
        <v>1307</v>
      </c>
      <c r="H5077" s="10"/>
    </row>
    <row r="5078" spans="1:8" ht="15" x14ac:dyDescent="0.25">
      <c r="A5078" s="651">
        <v>48481740900</v>
      </c>
      <c r="B5078" s="652" t="s">
        <v>1552</v>
      </c>
      <c r="C5078" s="652">
        <v>65041</v>
      </c>
      <c r="D5078" s="652" t="s">
        <v>1302</v>
      </c>
      <c r="E5078" s="652">
        <v>12.1</v>
      </c>
      <c r="F5078" s="652" t="s">
        <v>1303</v>
      </c>
      <c r="H5078" s="10"/>
    </row>
    <row r="5079" spans="1:8" ht="15" x14ac:dyDescent="0.25">
      <c r="A5079" s="654">
        <v>48481741000</v>
      </c>
      <c r="B5079" s="655" t="s">
        <v>1552</v>
      </c>
      <c r="C5079" s="655">
        <v>42075</v>
      </c>
      <c r="D5079" s="655" t="s">
        <v>1310</v>
      </c>
      <c r="E5079" s="655">
        <v>19.2</v>
      </c>
      <c r="F5079" s="655" t="s">
        <v>1303</v>
      </c>
      <c r="H5079" s="10"/>
    </row>
    <row r="5080" spans="1:8" ht="15" x14ac:dyDescent="0.25">
      <c r="A5080" s="651">
        <v>48481741100</v>
      </c>
      <c r="B5080" s="652" t="s">
        <v>1552</v>
      </c>
      <c r="C5080" s="652">
        <v>65500</v>
      </c>
      <c r="D5080" s="652" t="s">
        <v>1302</v>
      </c>
      <c r="E5080" s="652">
        <v>6.4</v>
      </c>
      <c r="F5080" s="652" t="s">
        <v>1303</v>
      </c>
      <c r="H5080" s="10"/>
    </row>
    <row r="5081" spans="1:8" ht="15" x14ac:dyDescent="0.25">
      <c r="A5081" s="654">
        <v>48483950100</v>
      </c>
      <c r="B5081" s="655" t="s">
        <v>1553</v>
      </c>
      <c r="C5081" s="655">
        <v>60795</v>
      </c>
      <c r="D5081" s="655" t="s">
        <v>1302</v>
      </c>
      <c r="E5081" s="655">
        <v>11.9</v>
      </c>
      <c r="F5081" s="655" t="s">
        <v>1303</v>
      </c>
      <c r="H5081" s="10"/>
    </row>
    <row r="5082" spans="1:8" ht="15" x14ac:dyDescent="0.25">
      <c r="A5082" s="651">
        <v>48483950300</v>
      </c>
      <c r="B5082" s="652" t="s">
        <v>1553</v>
      </c>
      <c r="C5082" s="652">
        <v>40179</v>
      </c>
      <c r="D5082" s="652" t="s">
        <v>1310</v>
      </c>
      <c r="E5082" s="652">
        <v>25</v>
      </c>
      <c r="F5082" s="652" t="s">
        <v>1307</v>
      </c>
      <c r="H5082" s="10"/>
    </row>
    <row r="5083" spans="1:8" ht="15" x14ac:dyDescent="0.25">
      <c r="A5083" s="654">
        <v>48485010100</v>
      </c>
      <c r="B5083" s="655" t="s">
        <v>1554</v>
      </c>
      <c r="C5083" s="655">
        <v>18425</v>
      </c>
      <c r="D5083" s="655" t="s">
        <v>1309</v>
      </c>
      <c r="E5083" s="655">
        <v>66.099999999999994</v>
      </c>
      <c r="F5083" s="655" t="s">
        <v>1307</v>
      </c>
      <c r="H5083" s="10"/>
    </row>
    <row r="5084" spans="1:8" ht="15" x14ac:dyDescent="0.25">
      <c r="A5084" s="651">
        <v>48485010200</v>
      </c>
      <c r="B5084" s="652" t="s">
        <v>1554</v>
      </c>
      <c r="C5084" s="652">
        <v>18115</v>
      </c>
      <c r="D5084" s="652" t="s">
        <v>1309</v>
      </c>
      <c r="E5084" s="652">
        <v>28.8</v>
      </c>
      <c r="F5084" s="652" t="s">
        <v>1307</v>
      </c>
      <c r="H5084" s="10"/>
    </row>
    <row r="5085" spans="1:8" ht="15" x14ac:dyDescent="0.25">
      <c r="A5085" s="654">
        <v>48485010400</v>
      </c>
      <c r="B5085" s="655" t="s">
        <v>1554</v>
      </c>
      <c r="C5085" s="655">
        <v>19034</v>
      </c>
      <c r="D5085" s="655" t="s">
        <v>1309</v>
      </c>
      <c r="E5085" s="655">
        <v>37.200000000000003</v>
      </c>
      <c r="F5085" s="655" t="s">
        <v>1307</v>
      </c>
      <c r="H5085" s="10"/>
    </row>
    <row r="5086" spans="1:8" ht="15" x14ac:dyDescent="0.25">
      <c r="A5086" s="651">
        <v>48485010600</v>
      </c>
      <c r="B5086" s="652" t="s">
        <v>1554</v>
      </c>
      <c r="C5086" s="652">
        <v>31316</v>
      </c>
      <c r="D5086" s="652" t="s">
        <v>1309</v>
      </c>
      <c r="E5086" s="652">
        <v>21.8</v>
      </c>
      <c r="F5086" s="652" t="s">
        <v>1307</v>
      </c>
      <c r="H5086" s="10"/>
    </row>
    <row r="5087" spans="1:8" ht="15" x14ac:dyDescent="0.25">
      <c r="A5087" s="654">
        <v>48485010700</v>
      </c>
      <c r="B5087" s="655" t="s">
        <v>1554</v>
      </c>
      <c r="C5087" s="655">
        <v>24793</v>
      </c>
      <c r="D5087" s="655" t="s">
        <v>1309</v>
      </c>
      <c r="E5087" s="655">
        <v>42.1</v>
      </c>
      <c r="F5087" s="655" t="s">
        <v>1307</v>
      </c>
      <c r="H5087" s="10"/>
    </row>
    <row r="5088" spans="1:8" ht="15" x14ac:dyDescent="0.25">
      <c r="A5088" s="651">
        <v>48485010800</v>
      </c>
      <c r="B5088" s="652" t="s">
        <v>1554</v>
      </c>
      <c r="C5088" s="652">
        <v>24980</v>
      </c>
      <c r="D5088" s="652" t="s">
        <v>1309</v>
      </c>
      <c r="E5088" s="652">
        <v>38.1</v>
      </c>
      <c r="F5088" s="652" t="s">
        <v>1307</v>
      </c>
      <c r="H5088" s="10"/>
    </row>
    <row r="5089" spans="1:8" ht="15" x14ac:dyDescent="0.25">
      <c r="A5089" s="654">
        <v>48485010900</v>
      </c>
      <c r="B5089" s="655" t="s">
        <v>1554</v>
      </c>
      <c r="C5089" s="655">
        <v>43622</v>
      </c>
      <c r="D5089" s="655" t="s">
        <v>1310</v>
      </c>
      <c r="E5089" s="655">
        <v>14.3</v>
      </c>
      <c r="F5089" s="655" t="s">
        <v>1303</v>
      </c>
      <c r="H5089" s="10"/>
    </row>
    <row r="5090" spans="1:8" ht="15" x14ac:dyDescent="0.25">
      <c r="A5090" s="651">
        <v>48485011000</v>
      </c>
      <c r="B5090" s="652" t="s">
        <v>1554</v>
      </c>
      <c r="C5090" s="652">
        <v>23229</v>
      </c>
      <c r="D5090" s="652" t="s">
        <v>1309</v>
      </c>
      <c r="E5090" s="652">
        <v>35.299999999999997</v>
      </c>
      <c r="F5090" s="652" t="s">
        <v>1307</v>
      </c>
      <c r="H5090" s="10"/>
    </row>
    <row r="5091" spans="1:8" ht="15" x14ac:dyDescent="0.25">
      <c r="A5091" s="654">
        <v>48485011100</v>
      </c>
      <c r="B5091" s="655" t="s">
        <v>1554</v>
      </c>
      <c r="C5091" s="655">
        <v>27237</v>
      </c>
      <c r="D5091" s="655" t="s">
        <v>1309</v>
      </c>
      <c r="E5091" s="655">
        <v>32</v>
      </c>
      <c r="F5091" s="655" t="s">
        <v>1307</v>
      </c>
      <c r="H5091" s="10"/>
    </row>
    <row r="5092" spans="1:8" ht="15" x14ac:dyDescent="0.25">
      <c r="A5092" s="651">
        <v>48485011200</v>
      </c>
      <c r="B5092" s="652" t="s">
        <v>1554</v>
      </c>
      <c r="C5092" s="652">
        <v>24837</v>
      </c>
      <c r="D5092" s="652" t="s">
        <v>1309</v>
      </c>
      <c r="E5092" s="652">
        <v>36.799999999999997</v>
      </c>
      <c r="F5092" s="652" t="s">
        <v>1307</v>
      </c>
      <c r="H5092" s="10"/>
    </row>
    <row r="5093" spans="1:8" ht="15" x14ac:dyDescent="0.25">
      <c r="A5093" s="654">
        <v>48485011300</v>
      </c>
      <c r="B5093" s="655" t="s">
        <v>1554</v>
      </c>
      <c r="C5093" s="655">
        <v>39875</v>
      </c>
      <c r="D5093" s="655" t="s">
        <v>1310</v>
      </c>
      <c r="E5093" s="655">
        <v>19.899999999999999</v>
      </c>
      <c r="F5093" s="655" t="s">
        <v>1303</v>
      </c>
      <c r="H5093" s="10"/>
    </row>
    <row r="5094" spans="1:8" ht="15" x14ac:dyDescent="0.25">
      <c r="A5094" s="651">
        <v>48485011400</v>
      </c>
      <c r="B5094" s="652" t="s">
        <v>1554</v>
      </c>
      <c r="C5094" s="652">
        <v>38900</v>
      </c>
      <c r="D5094" s="652" t="s">
        <v>1310</v>
      </c>
      <c r="E5094" s="652">
        <v>33.799999999999997</v>
      </c>
      <c r="F5094" s="652" t="s">
        <v>1307</v>
      </c>
      <c r="H5094" s="10"/>
    </row>
    <row r="5095" spans="1:8" ht="15" x14ac:dyDescent="0.25">
      <c r="A5095" s="654">
        <v>48485011500</v>
      </c>
      <c r="B5095" s="655" t="s">
        <v>1554</v>
      </c>
      <c r="C5095" s="655">
        <v>46494</v>
      </c>
      <c r="D5095" s="655" t="s">
        <v>1302</v>
      </c>
      <c r="E5095" s="655">
        <v>26.7</v>
      </c>
      <c r="F5095" s="655" t="s">
        <v>1307</v>
      </c>
      <c r="H5095" s="10"/>
    </row>
    <row r="5096" spans="1:8" ht="15" x14ac:dyDescent="0.25">
      <c r="A5096" s="651">
        <v>48485011600</v>
      </c>
      <c r="B5096" s="652" t="s">
        <v>1554</v>
      </c>
      <c r="C5096" s="652">
        <v>26071</v>
      </c>
      <c r="D5096" s="652" t="s">
        <v>1309</v>
      </c>
      <c r="E5096" s="652">
        <v>24.3</v>
      </c>
      <c r="F5096" s="652" t="s">
        <v>1307</v>
      </c>
      <c r="H5096" s="10"/>
    </row>
    <row r="5097" spans="1:8" ht="15" x14ac:dyDescent="0.25">
      <c r="A5097" s="654">
        <v>48485011700</v>
      </c>
      <c r="B5097" s="655" t="s">
        <v>1554</v>
      </c>
      <c r="C5097" s="655">
        <v>59500</v>
      </c>
      <c r="D5097" s="655" t="s">
        <v>1306</v>
      </c>
      <c r="E5097" s="655">
        <v>5.8</v>
      </c>
      <c r="F5097" s="655" t="s">
        <v>1303</v>
      </c>
      <c r="H5097" s="10"/>
    </row>
    <row r="5098" spans="1:8" ht="15" x14ac:dyDescent="0.25">
      <c r="A5098" s="651">
        <v>48485011800</v>
      </c>
      <c r="B5098" s="652" t="s">
        <v>1554</v>
      </c>
      <c r="C5098" s="652">
        <v>56172</v>
      </c>
      <c r="D5098" s="652" t="s">
        <v>1306</v>
      </c>
      <c r="E5098" s="652">
        <v>9.4</v>
      </c>
      <c r="F5098" s="652" t="s">
        <v>1303</v>
      </c>
      <c r="H5098" s="10"/>
    </row>
    <row r="5099" spans="1:8" ht="15" x14ac:dyDescent="0.25">
      <c r="A5099" s="654">
        <v>48485011900</v>
      </c>
      <c r="B5099" s="655" t="s">
        <v>1554</v>
      </c>
      <c r="C5099" s="655">
        <v>42500</v>
      </c>
      <c r="D5099" s="655" t="s">
        <v>1310</v>
      </c>
      <c r="E5099" s="655">
        <v>19.5</v>
      </c>
      <c r="F5099" s="655" t="s">
        <v>1303</v>
      </c>
      <c r="H5099" s="10"/>
    </row>
    <row r="5100" spans="1:8" ht="15" x14ac:dyDescent="0.25">
      <c r="A5100" s="651">
        <v>48485012000</v>
      </c>
      <c r="B5100" s="652" t="s">
        <v>1554</v>
      </c>
      <c r="C5100" s="652">
        <v>48612</v>
      </c>
      <c r="D5100" s="652" t="s">
        <v>1302</v>
      </c>
      <c r="E5100" s="652">
        <v>28</v>
      </c>
      <c r="F5100" s="652" t="s">
        <v>1307</v>
      </c>
      <c r="H5100" s="10"/>
    </row>
    <row r="5101" spans="1:8" ht="15" x14ac:dyDescent="0.25">
      <c r="A5101" s="654">
        <v>48485012100</v>
      </c>
      <c r="B5101" s="655" t="s">
        <v>1554</v>
      </c>
      <c r="C5101" s="655">
        <v>42059</v>
      </c>
      <c r="D5101" s="655" t="s">
        <v>1310</v>
      </c>
      <c r="E5101" s="655">
        <v>19.5</v>
      </c>
      <c r="F5101" s="655" t="s">
        <v>1303</v>
      </c>
      <c r="H5101" s="10"/>
    </row>
    <row r="5102" spans="1:8" ht="15" x14ac:dyDescent="0.25">
      <c r="A5102" s="651">
        <v>48485012200</v>
      </c>
      <c r="B5102" s="652" t="s">
        <v>1554</v>
      </c>
      <c r="C5102" s="652">
        <v>57125</v>
      </c>
      <c r="D5102" s="652" t="s">
        <v>1306</v>
      </c>
      <c r="E5102" s="652">
        <v>14.8</v>
      </c>
      <c r="F5102" s="652" t="s">
        <v>1303</v>
      </c>
      <c r="H5102" s="10"/>
    </row>
    <row r="5103" spans="1:8" ht="15" x14ac:dyDescent="0.25">
      <c r="A5103" s="654">
        <v>48485012300</v>
      </c>
      <c r="B5103" s="655" t="s">
        <v>1554</v>
      </c>
      <c r="C5103" s="655">
        <v>80556</v>
      </c>
      <c r="D5103" s="655" t="s">
        <v>1306</v>
      </c>
      <c r="E5103" s="655">
        <v>7</v>
      </c>
      <c r="F5103" s="655" t="s">
        <v>1303</v>
      </c>
      <c r="H5103" s="10"/>
    </row>
    <row r="5104" spans="1:8" ht="15" x14ac:dyDescent="0.25">
      <c r="A5104" s="651">
        <v>48485012400</v>
      </c>
      <c r="B5104" s="652" t="s">
        <v>1554</v>
      </c>
      <c r="C5104" s="652">
        <v>58750</v>
      </c>
      <c r="D5104" s="652" t="s">
        <v>1306</v>
      </c>
      <c r="E5104" s="652">
        <v>8.1</v>
      </c>
      <c r="F5104" s="652" t="s">
        <v>1303</v>
      </c>
      <c r="H5104" s="10"/>
    </row>
    <row r="5105" spans="1:8" ht="15" x14ac:dyDescent="0.25">
      <c r="A5105" s="654">
        <v>48485012600</v>
      </c>
      <c r="B5105" s="655" t="s">
        <v>1554</v>
      </c>
      <c r="C5105" s="655">
        <v>51083</v>
      </c>
      <c r="D5105" s="655" t="s">
        <v>1302</v>
      </c>
      <c r="E5105" s="655">
        <v>10.199999999999999</v>
      </c>
      <c r="F5105" s="655" t="s">
        <v>1303</v>
      </c>
      <c r="H5105" s="10"/>
    </row>
    <row r="5106" spans="1:8" ht="15" x14ac:dyDescent="0.25">
      <c r="A5106" s="651">
        <v>48485012700</v>
      </c>
      <c r="B5106" s="652" t="s">
        <v>1554</v>
      </c>
      <c r="C5106" s="652">
        <v>43061</v>
      </c>
      <c r="D5106" s="652" t="s">
        <v>1310</v>
      </c>
      <c r="E5106" s="652">
        <v>32.6</v>
      </c>
      <c r="F5106" s="652" t="s">
        <v>1307</v>
      </c>
      <c r="H5106" s="10"/>
    </row>
    <row r="5107" spans="1:8" ht="15" x14ac:dyDescent="0.25">
      <c r="A5107" s="654">
        <v>48485012800</v>
      </c>
      <c r="B5107" s="655" t="s">
        <v>1554</v>
      </c>
      <c r="C5107" s="655">
        <v>57135</v>
      </c>
      <c r="D5107" s="655" t="s">
        <v>1306</v>
      </c>
      <c r="E5107" s="655">
        <v>10</v>
      </c>
      <c r="F5107" s="655" t="s">
        <v>1303</v>
      </c>
      <c r="H5107" s="10"/>
    </row>
    <row r="5108" spans="1:8" ht="15" x14ac:dyDescent="0.25">
      <c r="A5108" s="651">
        <v>48485012900</v>
      </c>
      <c r="B5108" s="652" t="s">
        <v>1554</v>
      </c>
      <c r="C5108" s="652">
        <v>58967</v>
      </c>
      <c r="D5108" s="652" t="s">
        <v>1306</v>
      </c>
      <c r="E5108" s="652">
        <v>14.9</v>
      </c>
      <c r="F5108" s="652" t="s">
        <v>1303</v>
      </c>
      <c r="H5108" s="10"/>
    </row>
    <row r="5109" spans="1:8" ht="15" x14ac:dyDescent="0.25">
      <c r="A5109" s="654">
        <v>48485013000</v>
      </c>
      <c r="B5109" s="655" t="s">
        <v>1554</v>
      </c>
      <c r="C5109" s="655">
        <v>33148</v>
      </c>
      <c r="D5109" s="655" t="s">
        <v>1309</v>
      </c>
      <c r="E5109" s="655">
        <v>30.4</v>
      </c>
      <c r="F5109" s="655" t="s">
        <v>1307</v>
      </c>
      <c r="H5109" s="10"/>
    </row>
    <row r="5110" spans="1:8" ht="15" x14ac:dyDescent="0.25">
      <c r="A5110" s="651">
        <v>48485013100</v>
      </c>
      <c r="B5110" s="652" t="s">
        <v>1554</v>
      </c>
      <c r="C5110" s="652">
        <v>49631</v>
      </c>
      <c r="D5110" s="652" t="s">
        <v>1302</v>
      </c>
      <c r="E5110" s="652">
        <v>9.6999999999999993</v>
      </c>
      <c r="F5110" s="652" t="s">
        <v>1303</v>
      </c>
      <c r="H5110" s="10"/>
    </row>
    <row r="5111" spans="1:8" ht="15" x14ac:dyDescent="0.25">
      <c r="A5111" s="654">
        <v>48485013200</v>
      </c>
      <c r="B5111" s="655" t="s">
        <v>1554</v>
      </c>
      <c r="C5111" s="655">
        <v>59679</v>
      </c>
      <c r="D5111" s="655" t="s">
        <v>1306</v>
      </c>
      <c r="E5111" s="655">
        <v>17.2</v>
      </c>
      <c r="F5111" s="655" t="s">
        <v>1303</v>
      </c>
      <c r="H5111" s="10"/>
    </row>
    <row r="5112" spans="1:8" ht="15" x14ac:dyDescent="0.25">
      <c r="A5112" s="651">
        <v>48485013300</v>
      </c>
      <c r="B5112" s="652" t="s">
        <v>1554</v>
      </c>
      <c r="C5112" s="652">
        <v>62621</v>
      </c>
      <c r="D5112" s="652" t="s">
        <v>1306</v>
      </c>
      <c r="E5112" s="652">
        <v>1.8</v>
      </c>
      <c r="F5112" s="652" t="s">
        <v>1303</v>
      </c>
      <c r="H5112" s="10"/>
    </row>
    <row r="5113" spans="1:8" ht="15" x14ac:dyDescent="0.25">
      <c r="A5113" s="654">
        <v>48485013401</v>
      </c>
      <c r="B5113" s="655" t="s">
        <v>1554</v>
      </c>
      <c r="C5113" s="655">
        <v>59868</v>
      </c>
      <c r="D5113" s="655" t="s">
        <v>1306</v>
      </c>
      <c r="E5113" s="655">
        <v>0.4</v>
      </c>
      <c r="F5113" s="655" t="s">
        <v>1303</v>
      </c>
      <c r="H5113" s="10"/>
    </row>
    <row r="5114" spans="1:8" ht="15" x14ac:dyDescent="0.25">
      <c r="A5114" s="651">
        <v>48485013501</v>
      </c>
      <c r="B5114" s="652" t="s">
        <v>1554</v>
      </c>
      <c r="C5114" s="652">
        <v>42316</v>
      </c>
      <c r="D5114" s="652" t="s">
        <v>1310</v>
      </c>
      <c r="E5114" s="652">
        <v>18.7</v>
      </c>
      <c r="F5114" s="652" t="s">
        <v>1303</v>
      </c>
      <c r="H5114" s="10"/>
    </row>
    <row r="5115" spans="1:8" ht="15" x14ac:dyDescent="0.25">
      <c r="A5115" s="654">
        <v>48485013502</v>
      </c>
      <c r="B5115" s="655" t="s">
        <v>1554</v>
      </c>
      <c r="C5115" s="655">
        <v>60967</v>
      </c>
      <c r="D5115" s="655" t="s">
        <v>1306</v>
      </c>
      <c r="E5115" s="655">
        <v>9</v>
      </c>
      <c r="F5115" s="655" t="s">
        <v>1303</v>
      </c>
      <c r="H5115" s="10"/>
    </row>
    <row r="5116" spans="1:8" ht="15" x14ac:dyDescent="0.25">
      <c r="A5116" s="651">
        <v>48485013600</v>
      </c>
      <c r="B5116" s="652" t="s">
        <v>1554</v>
      </c>
      <c r="C5116" s="652">
        <v>45139</v>
      </c>
      <c r="D5116" s="652" t="s">
        <v>1310</v>
      </c>
      <c r="E5116" s="652">
        <v>10</v>
      </c>
      <c r="F5116" s="652" t="s">
        <v>1303</v>
      </c>
      <c r="H5116" s="10"/>
    </row>
    <row r="5117" spans="1:8" ht="15" x14ac:dyDescent="0.25">
      <c r="A5117" s="654">
        <v>48485013700</v>
      </c>
      <c r="B5117" s="655" t="s">
        <v>1554</v>
      </c>
      <c r="C5117" s="655">
        <v>31875</v>
      </c>
      <c r="D5117" s="655" t="s">
        <v>1309</v>
      </c>
      <c r="E5117" s="655">
        <v>19.399999999999999</v>
      </c>
      <c r="F5117" s="655" t="s">
        <v>1303</v>
      </c>
      <c r="H5117" s="10"/>
    </row>
    <row r="5118" spans="1:8" ht="15" x14ac:dyDescent="0.25">
      <c r="A5118" s="651">
        <v>48485013800</v>
      </c>
      <c r="B5118" s="652" t="s">
        <v>1554</v>
      </c>
      <c r="C5118" s="652">
        <v>73597</v>
      </c>
      <c r="D5118" s="652" t="s">
        <v>1306</v>
      </c>
      <c r="E5118" s="652">
        <v>7</v>
      </c>
      <c r="F5118" s="652" t="s">
        <v>1303</v>
      </c>
      <c r="H5118" s="10"/>
    </row>
    <row r="5119" spans="1:8" ht="15" x14ac:dyDescent="0.25">
      <c r="A5119" s="654">
        <v>48485980000</v>
      </c>
      <c r="B5119" s="655" t="s">
        <v>1554</v>
      </c>
      <c r="C5119" s="655" t="s">
        <v>1314</v>
      </c>
      <c r="D5119" s="655" t="s">
        <v>1315</v>
      </c>
      <c r="E5119" s="655" t="s">
        <v>1314</v>
      </c>
      <c r="F5119" s="655" t="s">
        <v>1307</v>
      </c>
      <c r="H5119" s="10"/>
    </row>
    <row r="5120" spans="1:8" ht="15" x14ac:dyDescent="0.25">
      <c r="A5120" s="651">
        <v>48487950300</v>
      </c>
      <c r="B5120" s="652" t="s">
        <v>1555</v>
      </c>
      <c r="C5120" s="652">
        <v>70380</v>
      </c>
      <c r="D5120" s="652" t="s">
        <v>1306</v>
      </c>
      <c r="E5120" s="652">
        <v>7.7</v>
      </c>
      <c r="F5120" s="652" t="s">
        <v>1303</v>
      </c>
      <c r="H5120" s="10"/>
    </row>
    <row r="5121" spans="1:8" ht="15" x14ac:dyDescent="0.25">
      <c r="A5121" s="654">
        <v>48487950500</v>
      </c>
      <c r="B5121" s="655" t="s">
        <v>1555</v>
      </c>
      <c r="C5121" s="655">
        <v>26568</v>
      </c>
      <c r="D5121" s="655" t="s">
        <v>1309</v>
      </c>
      <c r="E5121" s="655">
        <v>29.5</v>
      </c>
      <c r="F5121" s="655" t="s">
        <v>1307</v>
      </c>
      <c r="H5121" s="10"/>
    </row>
    <row r="5122" spans="1:8" ht="15" x14ac:dyDescent="0.25">
      <c r="A5122" s="651">
        <v>48487950600</v>
      </c>
      <c r="B5122" s="652" t="s">
        <v>1555</v>
      </c>
      <c r="C5122" s="652">
        <v>56078</v>
      </c>
      <c r="D5122" s="652" t="s">
        <v>1306</v>
      </c>
      <c r="E5122" s="652">
        <v>11.7</v>
      </c>
      <c r="F5122" s="652" t="s">
        <v>1303</v>
      </c>
      <c r="H5122" s="10"/>
    </row>
    <row r="5123" spans="1:8" ht="15" x14ac:dyDescent="0.25">
      <c r="A5123" s="654">
        <v>48487950700</v>
      </c>
      <c r="B5123" s="655" t="s">
        <v>1555</v>
      </c>
      <c r="C5123" s="655">
        <v>45769</v>
      </c>
      <c r="D5123" s="655" t="s">
        <v>1310</v>
      </c>
      <c r="E5123" s="655">
        <v>27.2</v>
      </c>
      <c r="F5123" s="655" t="s">
        <v>1307</v>
      </c>
      <c r="H5123" s="10"/>
    </row>
    <row r="5124" spans="1:8" ht="15" x14ac:dyDescent="0.25">
      <c r="A5124" s="651">
        <v>48489950300</v>
      </c>
      <c r="B5124" s="652" t="s">
        <v>1556</v>
      </c>
      <c r="C5124" s="652">
        <v>23721</v>
      </c>
      <c r="D5124" s="652" t="s">
        <v>1309</v>
      </c>
      <c r="E5124" s="652">
        <v>44.7</v>
      </c>
      <c r="F5124" s="652" t="s">
        <v>1307</v>
      </c>
      <c r="H5124" s="10"/>
    </row>
    <row r="5125" spans="1:8" ht="15" x14ac:dyDescent="0.25">
      <c r="A5125" s="654">
        <v>48489950400</v>
      </c>
      <c r="B5125" s="655" t="s">
        <v>1556</v>
      </c>
      <c r="C5125" s="655">
        <v>30625</v>
      </c>
      <c r="D5125" s="655" t="s">
        <v>1310</v>
      </c>
      <c r="E5125" s="655">
        <v>27.8</v>
      </c>
      <c r="F5125" s="655" t="s">
        <v>1303</v>
      </c>
      <c r="H5125" s="10"/>
    </row>
    <row r="5126" spans="1:8" ht="15" x14ac:dyDescent="0.25">
      <c r="A5126" s="651">
        <v>48489950500</v>
      </c>
      <c r="B5126" s="652" t="s">
        <v>1556</v>
      </c>
      <c r="C5126" s="652">
        <v>35917</v>
      </c>
      <c r="D5126" s="652" t="s">
        <v>1302</v>
      </c>
      <c r="E5126" s="652">
        <v>23.9</v>
      </c>
      <c r="F5126" s="652" t="s">
        <v>1303</v>
      </c>
      <c r="H5126" s="10"/>
    </row>
    <row r="5127" spans="1:8" ht="15" x14ac:dyDescent="0.25">
      <c r="A5127" s="654">
        <v>48489950600</v>
      </c>
      <c r="B5127" s="655" t="s">
        <v>1556</v>
      </c>
      <c r="C5127" s="655">
        <v>31136</v>
      </c>
      <c r="D5127" s="655" t="s">
        <v>1310</v>
      </c>
      <c r="E5127" s="655">
        <v>28.5</v>
      </c>
      <c r="F5127" s="655" t="s">
        <v>1303</v>
      </c>
      <c r="H5127" s="10"/>
    </row>
    <row r="5128" spans="1:8" ht="15" x14ac:dyDescent="0.25">
      <c r="A5128" s="651">
        <v>48489950700</v>
      </c>
      <c r="B5128" s="652" t="s">
        <v>1556</v>
      </c>
      <c r="C5128" s="652">
        <v>34000</v>
      </c>
      <c r="D5128" s="652" t="s">
        <v>1310</v>
      </c>
      <c r="E5128" s="652">
        <v>28.3</v>
      </c>
      <c r="F5128" s="652" t="s">
        <v>1303</v>
      </c>
      <c r="H5128" s="10"/>
    </row>
    <row r="5129" spans="1:8" ht="15" x14ac:dyDescent="0.25">
      <c r="A5129" s="654">
        <v>48489990000</v>
      </c>
      <c r="B5129" s="655" t="s">
        <v>1556</v>
      </c>
      <c r="C5129" s="655" t="s">
        <v>1314</v>
      </c>
      <c r="D5129" s="655" t="s">
        <v>1315</v>
      </c>
      <c r="E5129" s="655" t="s">
        <v>1314</v>
      </c>
      <c r="F5129" s="655" t="s">
        <v>1307</v>
      </c>
      <c r="H5129" s="10"/>
    </row>
    <row r="5130" spans="1:8" ht="15" x14ac:dyDescent="0.25">
      <c r="A5130" s="651">
        <v>48491020105</v>
      </c>
      <c r="B5130" s="652" t="s">
        <v>1557</v>
      </c>
      <c r="C5130" s="652">
        <v>78990</v>
      </c>
      <c r="D5130" s="652" t="s">
        <v>1302</v>
      </c>
      <c r="E5130" s="652">
        <v>3.9</v>
      </c>
      <c r="F5130" s="652" t="s">
        <v>1303</v>
      </c>
      <c r="H5130" s="10"/>
    </row>
    <row r="5131" spans="1:8" ht="15" x14ac:dyDescent="0.25">
      <c r="A5131" s="654">
        <v>48491020106</v>
      </c>
      <c r="B5131" s="655" t="s">
        <v>1557</v>
      </c>
      <c r="C5131" s="655">
        <v>138345</v>
      </c>
      <c r="D5131" s="655" t="s">
        <v>1306</v>
      </c>
      <c r="E5131" s="655">
        <v>1.6</v>
      </c>
      <c r="F5131" s="655" t="s">
        <v>1303</v>
      </c>
      <c r="H5131" s="10"/>
    </row>
    <row r="5132" spans="1:8" ht="15" x14ac:dyDescent="0.25">
      <c r="A5132" s="651">
        <v>48491020107</v>
      </c>
      <c r="B5132" s="652" t="s">
        <v>1557</v>
      </c>
      <c r="C5132" s="652">
        <v>62045</v>
      </c>
      <c r="D5132" s="652" t="s">
        <v>1310</v>
      </c>
      <c r="E5132" s="652">
        <v>5</v>
      </c>
      <c r="F5132" s="652" t="s">
        <v>1303</v>
      </c>
      <c r="H5132" s="10"/>
    </row>
    <row r="5133" spans="1:8" ht="15" x14ac:dyDescent="0.25">
      <c r="A5133" s="654">
        <v>48491020108</v>
      </c>
      <c r="B5133" s="655" t="s">
        <v>1557</v>
      </c>
      <c r="C5133" s="655">
        <v>86250</v>
      </c>
      <c r="D5133" s="655" t="s">
        <v>1302</v>
      </c>
      <c r="E5133" s="655">
        <v>18</v>
      </c>
      <c r="F5133" s="655" t="s">
        <v>1303</v>
      </c>
      <c r="H5133" s="10"/>
    </row>
    <row r="5134" spans="1:8" ht="15" x14ac:dyDescent="0.25">
      <c r="A5134" s="651">
        <v>48491020109</v>
      </c>
      <c r="B5134" s="652" t="s">
        <v>1557</v>
      </c>
      <c r="C5134" s="652">
        <v>124375</v>
      </c>
      <c r="D5134" s="652" t="s">
        <v>1306</v>
      </c>
      <c r="E5134" s="652">
        <v>2.7</v>
      </c>
      <c r="F5134" s="652" t="s">
        <v>1303</v>
      </c>
      <c r="H5134" s="10"/>
    </row>
    <row r="5135" spans="1:8" ht="15" x14ac:dyDescent="0.25">
      <c r="A5135" s="654">
        <v>48491020110</v>
      </c>
      <c r="B5135" s="655" t="s">
        <v>1557</v>
      </c>
      <c r="C5135" s="655">
        <v>112708</v>
      </c>
      <c r="D5135" s="655" t="s">
        <v>1306</v>
      </c>
      <c r="E5135" s="655">
        <v>4.0999999999999996</v>
      </c>
      <c r="F5135" s="655" t="s">
        <v>1303</v>
      </c>
      <c r="H5135" s="10"/>
    </row>
    <row r="5136" spans="1:8" ht="15" x14ac:dyDescent="0.25">
      <c r="A5136" s="651">
        <v>48491020111</v>
      </c>
      <c r="B5136" s="652" t="s">
        <v>1557</v>
      </c>
      <c r="C5136" s="652">
        <v>78182</v>
      </c>
      <c r="D5136" s="652" t="s">
        <v>1302</v>
      </c>
      <c r="E5136" s="652">
        <v>8.3000000000000007</v>
      </c>
      <c r="F5136" s="652" t="s">
        <v>1303</v>
      </c>
      <c r="H5136" s="10"/>
    </row>
    <row r="5137" spans="1:8" ht="15" x14ac:dyDescent="0.25">
      <c r="A5137" s="654">
        <v>48491020112</v>
      </c>
      <c r="B5137" s="655" t="s">
        <v>1557</v>
      </c>
      <c r="C5137" s="655">
        <v>132692</v>
      </c>
      <c r="D5137" s="655" t="s">
        <v>1306</v>
      </c>
      <c r="E5137" s="655">
        <v>0.4</v>
      </c>
      <c r="F5137" s="655" t="s">
        <v>1303</v>
      </c>
      <c r="H5137" s="10"/>
    </row>
    <row r="5138" spans="1:8" ht="15" x14ac:dyDescent="0.25">
      <c r="A5138" s="651">
        <v>48491020113</v>
      </c>
      <c r="B5138" s="652" t="s">
        <v>1557</v>
      </c>
      <c r="C5138" s="652">
        <v>57841</v>
      </c>
      <c r="D5138" s="652" t="s">
        <v>1310</v>
      </c>
      <c r="E5138" s="652">
        <v>7.6</v>
      </c>
      <c r="F5138" s="652" t="s">
        <v>1303</v>
      </c>
      <c r="H5138" s="10"/>
    </row>
    <row r="5139" spans="1:8" ht="15" x14ac:dyDescent="0.25">
      <c r="A5139" s="654">
        <v>48491020114</v>
      </c>
      <c r="B5139" s="655" t="s">
        <v>1557</v>
      </c>
      <c r="C5139" s="655">
        <v>50113</v>
      </c>
      <c r="D5139" s="655" t="s">
        <v>1309</v>
      </c>
      <c r="E5139" s="655">
        <v>9.5</v>
      </c>
      <c r="F5139" s="655" t="s">
        <v>1303</v>
      </c>
      <c r="H5139" s="10"/>
    </row>
    <row r="5140" spans="1:8" ht="15" x14ac:dyDescent="0.25">
      <c r="A5140" s="651">
        <v>48491020115</v>
      </c>
      <c r="B5140" s="652" t="s">
        <v>1557</v>
      </c>
      <c r="C5140" s="652">
        <v>98962</v>
      </c>
      <c r="D5140" s="652" t="s">
        <v>1306</v>
      </c>
      <c r="E5140" s="652">
        <v>4</v>
      </c>
      <c r="F5140" s="652" t="s">
        <v>1303</v>
      </c>
      <c r="H5140" s="10"/>
    </row>
    <row r="5141" spans="1:8" ht="15" x14ac:dyDescent="0.25">
      <c r="A5141" s="654">
        <v>48491020201</v>
      </c>
      <c r="B5141" s="655" t="s">
        <v>1557</v>
      </c>
      <c r="C5141" s="655">
        <v>66250</v>
      </c>
      <c r="D5141" s="655" t="s">
        <v>1310</v>
      </c>
      <c r="E5141" s="655">
        <v>9.4</v>
      </c>
      <c r="F5141" s="655" t="s">
        <v>1303</v>
      </c>
      <c r="H5141" s="10"/>
    </row>
    <row r="5142" spans="1:8" ht="15" x14ac:dyDescent="0.25">
      <c r="A5142" s="651">
        <v>48491020202</v>
      </c>
      <c r="B5142" s="652" t="s">
        <v>1557</v>
      </c>
      <c r="C5142" s="652">
        <v>100821</v>
      </c>
      <c r="D5142" s="652" t="s">
        <v>1306</v>
      </c>
      <c r="E5142" s="652">
        <v>4.8</v>
      </c>
      <c r="F5142" s="652" t="s">
        <v>1303</v>
      </c>
      <c r="H5142" s="10"/>
    </row>
    <row r="5143" spans="1:8" ht="15" x14ac:dyDescent="0.25">
      <c r="A5143" s="654">
        <v>48491020203</v>
      </c>
      <c r="B5143" s="655" t="s">
        <v>1557</v>
      </c>
      <c r="C5143" s="655">
        <v>69735</v>
      </c>
      <c r="D5143" s="655" t="s">
        <v>1310</v>
      </c>
      <c r="E5143" s="655">
        <v>3.9</v>
      </c>
      <c r="F5143" s="655" t="s">
        <v>1303</v>
      </c>
      <c r="H5143" s="10"/>
    </row>
    <row r="5144" spans="1:8" ht="15" x14ac:dyDescent="0.25">
      <c r="A5144" s="651">
        <v>48491020204</v>
      </c>
      <c r="B5144" s="652" t="s">
        <v>1557</v>
      </c>
      <c r="C5144" s="652">
        <v>76888</v>
      </c>
      <c r="D5144" s="652" t="s">
        <v>1302</v>
      </c>
      <c r="E5144" s="652">
        <v>7.8</v>
      </c>
      <c r="F5144" s="652" t="s">
        <v>1303</v>
      </c>
      <c r="H5144" s="10"/>
    </row>
    <row r="5145" spans="1:8" ht="15" x14ac:dyDescent="0.25">
      <c r="A5145" s="654">
        <v>48491020301</v>
      </c>
      <c r="B5145" s="655" t="s">
        <v>1557</v>
      </c>
      <c r="C5145" s="655">
        <v>97148</v>
      </c>
      <c r="D5145" s="655" t="s">
        <v>1306</v>
      </c>
      <c r="E5145" s="655">
        <v>8.3000000000000007</v>
      </c>
      <c r="F5145" s="655" t="s">
        <v>1303</v>
      </c>
      <c r="H5145" s="10"/>
    </row>
    <row r="5146" spans="1:8" ht="15" x14ac:dyDescent="0.25">
      <c r="A5146" s="651">
        <v>48491020302</v>
      </c>
      <c r="B5146" s="652" t="s">
        <v>1557</v>
      </c>
      <c r="C5146" s="652">
        <v>95833</v>
      </c>
      <c r="D5146" s="652" t="s">
        <v>1306</v>
      </c>
      <c r="E5146" s="652">
        <v>7.6</v>
      </c>
      <c r="F5146" s="652" t="s">
        <v>1303</v>
      </c>
      <c r="H5146" s="10"/>
    </row>
    <row r="5147" spans="1:8" ht="15" x14ac:dyDescent="0.25">
      <c r="A5147" s="654">
        <v>48491020310</v>
      </c>
      <c r="B5147" s="655" t="s">
        <v>1557</v>
      </c>
      <c r="C5147" s="655">
        <v>127000</v>
      </c>
      <c r="D5147" s="655" t="s">
        <v>1306</v>
      </c>
      <c r="E5147" s="655">
        <v>3.2</v>
      </c>
      <c r="F5147" s="655" t="s">
        <v>1303</v>
      </c>
      <c r="H5147" s="10"/>
    </row>
    <row r="5148" spans="1:8" ht="15" x14ac:dyDescent="0.25">
      <c r="A5148" s="651">
        <v>48491020311</v>
      </c>
      <c r="B5148" s="652" t="s">
        <v>1557</v>
      </c>
      <c r="C5148" s="652">
        <v>92330</v>
      </c>
      <c r="D5148" s="652" t="s">
        <v>1306</v>
      </c>
      <c r="E5148" s="652">
        <v>5.9</v>
      </c>
      <c r="F5148" s="652" t="s">
        <v>1303</v>
      </c>
      <c r="H5148" s="10"/>
    </row>
    <row r="5149" spans="1:8" ht="15" x14ac:dyDescent="0.25">
      <c r="A5149" s="654">
        <v>48491020312</v>
      </c>
      <c r="B5149" s="655" t="s">
        <v>1557</v>
      </c>
      <c r="C5149" s="655">
        <v>75221</v>
      </c>
      <c r="D5149" s="655" t="s">
        <v>1302</v>
      </c>
      <c r="E5149" s="655">
        <v>2.2999999999999998</v>
      </c>
      <c r="F5149" s="655" t="s">
        <v>1303</v>
      </c>
      <c r="H5149" s="10"/>
    </row>
    <row r="5150" spans="1:8" ht="15" x14ac:dyDescent="0.25">
      <c r="A5150" s="651">
        <v>48491020313</v>
      </c>
      <c r="B5150" s="652" t="s">
        <v>1557</v>
      </c>
      <c r="C5150" s="652">
        <v>101637</v>
      </c>
      <c r="D5150" s="652" t="s">
        <v>1306</v>
      </c>
      <c r="E5150" s="652">
        <v>6.9</v>
      </c>
      <c r="F5150" s="652" t="s">
        <v>1303</v>
      </c>
      <c r="H5150" s="10"/>
    </row>
    <row r="5151" spans="1:8" ht="15" x14ac:dyDescent="0.25">
      <c r="A5151" s="654">
        <v>48491020314</v>
      </c>
      <c r="B5151" s="655" t="s">
        <v>1557</v>
      </c>
      <c r="C5151" s="655">
        <v>84048</v>
      </c>
      <c r="D5151" s="655" t="s">
        <v>1302</v>
      </c>
      <c r="E5151" s="655">
        <v>1.8</v>
      </c>
      <c r="F5151" s="655" t="s">
        <v>1303</v>
      </c>
      <c r="H5151" s="10"/>
    </row>
    <row r="5152" spans="1:8" ht="15" x14ac:dyDescent="0.25">
      <c r="A5152" s="651">
        <v>48491020315</v>
      </c>
      <c r="B5152" s="652" t="s">
        <v>1557</v>
      </c>
      <c r="C5152" s="652">
        <v>126982</v>
      </c>
      <c r="D5152" s="652" t="s">
        <v>1306</v>
      </c>
      <c r="E5152" s="652">
        <v>0.8</v>
      </c>
      <c r="F5152" s="652" t="s">
        <v>1303</v>
      </c>
      <c r="H5152" s="10"/>
    </row>
    <row r="5153" spans="1:8" ht="15" x14ac:dyDescent="0.25">
      <c r="A5153" s="654">
        <v>48491020316</v>
      </c>
      <c r="B5153" s="655" t="s">
        <v>1557</v>
      </c>
      <c r="C5153" s="655">
        <v>74598</v>
      </c>
      <c r="D5153" s="655" t="s">
        <v>1302</v>
      </c>
      <c r="E5153" s="655">
        <v>8.1999999999999993</v>
      </c>
      <c r="F5153" s="655" t="s">
        <v>1303</v>
      </c>
      <c r="H5153" s="10"/>
    </row>
    <row r="5154" spans="1:8" ht="15" x14ac:dyDescent="0.25">
      <c r="A5154" s="651">
        <v>48491020317</v>
      </c>
      <c r="B5154" s="652" t="s">
        <v>1557</v>
      </c>
      <c r="C5154" s="652">
        <v>89550</v>
      </c>
      <c r="D5154" s="652" t="s">
        <v>1302</v>
      </c>
      <c r="E5154" s="652">
        <v>1.9</v>
      </c>
      <c r="F5154" s="652" t="s">
        <v>1303</v>
      </c>
      <c r="H5154" s="10"/>
    </row>
    <row r="5155" spans="1:8" ht="15" x14ac:dyDescent="0.25">
      <c r="A5155" s="654">
        <v>48491020318</v>
      </c>
      <c r="B5155" s="655" t="s">
        <v>1557</v>
      </c>
      <c r="C5155" s="655">
        <v>77072</v>
      </c>
      <c r="D5155" s="655" t="s">
        <v>1302</v>
      </c>
      <c r="E5155" s="655">
        <v>4.5999999999999996</v>
      </c>
      <c r="F5155" s="655" t="s">
        <v>1303</v>
      </c>
      <c r="H5155" s="10"/>
    </row>
    <row r="5156" spans="1:8" ht="15" x14ac:dyDescent="0.25">
      <c r="A5156" s="651">
        <v>48491020319</v>
      </c>
      <c r="B5156" s="652" t="s">
        <v>1557</v>
      </c>
      <c r="C5156" s="652">
        <v>91836</v>
      </c>
      <c r="D5156" s="652" t="s">
        <v>1306</v>
      </c>
      <c r="E5156" s="652">
        <v>8.4</v>
      </c>
      <c r="F5156" s="652" t="s">
        <v>1303</v>
      </c>
      <c r="H5156" s="10"/>
    </row>
    <row r="5157" spans="1:8" ht="15" x14ac:dyDescent="0.25">
      <c r="A5157" s="654">
        <v>48491020320</v>
      </c>
      <c r="B5157" s="655" t="s">
        <v>1557</v>
      </c>
      <c r="C5157" s="655">
        <v>97882</v>
      </c>
      <c r="D5157" s="655" t="s">
        <v>1306</v>
      </c>
      <c r="E5157" s="655">
        <v>8.6999999999999993</v>
      </c>
      <c r="F5157" s="655" t="s">
        <v>1303</v>
      </c>
      <c r="H5157" s="10"/>
    </row>
    <row r="5158" spans="1:8" ht="15" x14ac:dyDescent="0.25">
      <c r="A5158" s="651">
        <v>48491020321</v>
      </c>
      <c r="B5158" s="652" t="s">
        <v>1557</v>
      </c>
      <c r="C5158" s="652">
        <v>61250</v>
      </c>
      <c r="D5158" s="652" t="s">
        <v>1310</v>
      </c>
      <c r="E5158" s="652">
        <v>5.9</v>
      </c>
      <c r="F5158" s="652" t="s">
        <v>1303</v>
      </c>
      <c r="H5158" s="10"/>
    </row>
    <row r="5159" spans="1:8" ht="15" x14ac:dyDescent="0.25">
      <c r="A5159" s="654">
        <v>48491020322</v>
      </c>
      <c r="B5159" s="655" t="s">
        <v>1557</v>
      </c>
      <c r="C5159" s="655">
        <v>84316</v>
      </c>
      <c r="D5159" s="655" t="s">
        <v>1302</v>
      </c>
      <c r="E5159" s="655">
        <v>5.2</v>
      </c>
      <c r="F5159" s="655" t="s">
        <v>1303</v>
      </c>
      <c r="H5159" s="10"/>
    </row>
    <row r="5160" spans="1:8" ht="15" x14ac:dyDescent="0.25">
      <c r="A5160" s="651">
        <v>48491020323</v>
      </c>
      <c r="B5160" s="652" t="s">
        <v>1557</v>
      </c>
      <c r="C5160" s="652">
        <v>74474</v>
      </c>
      <c r="D5160" s="652" t="s">
        <v>1302</v>
      </c>
      <c r="E5160" s="652">
        <v>8.9</v>
      </c>
      <c r="F5160" s="652" t="s">
        <v>1303</v>
      </c>
      <c r="H5160" s="10"/>
    </row>
    <row r="5161" spans="1:8" ht="15" x14ac:dyDescent="0.25">
      <c r="A5161" s="654">
        <v>48491020324</v>
      </c>
      <c r="B5161" s="655" t="s">
        <v>1557</v>
      </c>
      <c r="C5161" s="655">
        <v>112791</v>
      </c>
      <c r="D5161" s="655" t="s">
        <v>1306</v>
      </c>
      <c r="E5161" s="655">
        <v>2.2999999999999998</v>
      </c>
      <c r="F5161" s="655" t="s">
        <v>1303</v>
      </c>
      <c r="H5161" s="10"/>
    </row>
    <row r="5162" spans="1:8" ht="15" x14ac:dyDescent="0.25">
      <c r="A5162" s="651">
        <v>48491020325</v>
      </c>
      <c r="B5162" s="652" t="s">
        <v>1557</v>
      </c>
      <c r="C5162" s="652">
        <v>62226</v>
      </c>
      <c r="D5162" s="652" t="s">
        <v>1310</v>
      </c>
      <c r="E5162" s="652">
        <v>22</v>
      </c>
      <c r="F5162" s="652" t="s">
        <v>1307</v>
      </c>
      <c r="H5162" s="10"/>
    </row>
    <row r="5163" spans="1:8" ht="15" x14ac:dyDescent="0.25">
      <c r="A5163" s="654">
        <v>48491020326</v>
      </c>
      <c r="B5163" s="655" t="s">
        <v>1557</v>
      </c>
      <c r="C5163" s="655">
        <v>133988</v>
      </c>
      <c r="D5163" s="655" t="s">
        <v>1306</v>
      </c>
      <c r="E5163" s="655">
        <v>4.5999999999999996</v>
      </c>
      <c r="F5163" s="655" t="s">
        <v>1303</v>
      </c>
      <c r="H5163" s="10"/>
    </row>
    <row r="5164" spans="1:8" ht="15" x14ac:dyDescent="0.25">
      <c r="A5164" s="651">
        <v>48491020327</v>
      </c>
      <c r="B5164" s="652" t="s">
        <v>1557</v>
      </c>
      <c r="C5164" s="652">
        <v>82500</v>
      </c>
      <c r="D5164" s="652" t="s">
        <v>1302</v>
      </c>
      <c r="E5164" s="652">
        <v>12</v>
      </c>
      <c r="F5164" s="652" t="s">
        <v>1303</v>
      </c>
      <c r="H5164" s="10"/>
    </row>
    <row r="5165" spans="1:8" ht="15" x14ac:dyDescent="0.25">
      <c r="A5165" s="654">
        <v>48491020328</v>
      </c>
      <c r="B5165" s="655" t="s">
        <v>1557</v>
      </c>
      <c r="C5165" s="655">
        <v>95950</v>
      </c>
      <c r="D5165" s="655" t="s">
        <v>1306</v>
      </c>
      <c r="E5165" s="655">
        <v>2.7</v>
      </c>
      <c r="F5165" s="655" t="s">
        <v>1303</v>
      </c>
      <c r="H5165" s="10"/>
    </row>
    <row r="5166" spans="1:8" ht="15" x14ac:dyDescent="0.25">
      <c r="A5166" s="651">
        <v>48491020403</v>
      </c>
      <c r="B5166" s="652" t="s">
        <v>1557</v>
      </c>
      <c r="C5166" s="652">
        <v>79135</v>
      </c>
      <c r="D5166" s="652" t="s">
        <v>1302</v>
      </c>
      <c r="E5166" s="652">
        <v>15.1</v>
      </c>
      <c r="F5166" s="652" t="s">
        <v>1303</v>
      </c>
      <c r="H5166" s="10"/>
    </row>
    <row r="5167" spans="1:8" ht="15" x14ac:dyDescent="0.25">
      <c r="A5167" s="654">
        <v>48491020404</v>
      </c>
      <c r="B5167" s="655" t="s">
        <v>1557</v>
      </c>
      <c r="C5167" s="655">
        <v>82266</v>
      </c>
      <c r="D5167" s="655" t="s">
        <v>1302</v>
      </c>
      <c r="E5167" s="655">
        <v>4.9000000000000004</v>
      </c>
      <c r="F5167" s="655" t="s">
        <v>1303</v>
      </c>
      <c r="H5167" s="10"/>
    </row>
    <row r="5168" spans="1:8" ht="15" x14ac:dyDescent="0.25">
      <c r="A5168" s="651">
        <v>48491020405</v>
      </c>
      <c r="B5168" s="652" t="s">
        <v>1557</v>
      </c>
      <c r="C5168" s="652">
        <v>52056</v>
      </c>
      <c r="D5168" s="652" t="s">
        <v>1309</v>
      </c>
      <c r="E5168" s="652">
        <v>13.5</v>
      </c>
      <c r="F5168" s="652" t="s">
        <v>1303</v>
      </c>
      <c r="H5168" s="10"/>
    </row>
    <row r="5169" spans="1:8" ht="15" x14ac:dyDescent="0.25">
      <c r="A5169" s="654">
        <v>48491020406</v>
      </c>
      <c r="B5169" s="655" t="s">
        <v>1557</v>
      </c>
      <c r="C5169" s="655">
        <v>54693</v>
      </c>
      <c r="D5169" s="655" t="s">
        <v>1310</v>
      </c>
      <c r="E5169" s="655">
        <v>12</v>
      </c>
      <c r="F5169" s="655" t="s">
        <v>1303</v>
      </c>
      <c r="H5169" s="10"/>
    </row>
    <row r="5170" spans="1:8" ht="15" x14ac:dyDescent="0.25">
      <c r="A5170" s="651">
        <v>48491020408</v>
      </c>
      <c r="B5170" s="652" t="s">
        <v>1557</v>
      </c>
      <c r="C5170" s="652">
        <v>75078</v>
      </c>
      <c r="D5170" s="652" t="s">
        <v>1302</v>
      </c>
      <c r="E5170" s="652">
        <v>4.7</v>
      </c>
      <c r="F5170" s="652" t="s">
        <v>1303</v>
      </c>
      <c r="H5170" s="10"/>
    </row>
    <row r="5171" spans="1:8" ht="15" x14ac:dyDescent="0.25">
      <c r="A5171" s="654">
        <v>48491020409</v>
      </c>
      <c r="B5171" s="655" t="s">
        <v>1557</v>
      </c>
      <c r="C5171" s="655">
        <v>89792</v>
      </c>
      <c r="D5171" s="655" t="s">
        <v>1302</v>
      </c>
      <c r="E5171" s="655">
        <v>2</v>
      </c>
      <c r="F5171" s="655" t="s">
        <v>1303</v>
      </c>
      <c r="H5171" s="10"/>
    </row>
    <row r="5172" spans="1:8" ht="15" x14ac:dyDescent="0.25">
      <c r="A5172" s="651">
        <v>48491020410</v>
      </c>
      <c r="B5172" s="652" t="s">
        <v>1557</v>
      </c>
      <c r="C5172" s="652">
        <v>76963</v>
      </c>
      <c r="D5172" s="652" t="s">
        <v>1302</v>
      </c>
      <c r="E5172" s="652">
        <v>6.9</v>
      </c>
      <c r="F5172" s="652" t="s">
        <v>1303</v>
      </c>
      <c r="H5172" s="10"/>
    </row>
    <row r="5173" spans="1:8" ht="15" x14ac:dyDescent="0.25">
      <c r="A5173" s="654">
        <v>48491020411</v>
      </c>
      <c r="B5173" s="655" t="s">
        <v>1557</v>
      </c>
      <c r="C5173" s="655">
        <v>95833</v>
      </c>
      <c r="D5173" s="655" t="s">
        <v>1306</v>
      </c>
      <c r="E5173" s="655">
        <v>2.8</v>
      </c>
      <c r="F5173" s="655" t="s">
        <v>1303</v>
      </c>
      <c r="H5173" s="10"/>
    </row>
    <row r="5174" spans="1:8" ht="15" x14ac:dyDescent="0.25">
      <c r="A5174" s="651">
        <v>48491020503</v>
      </c>
      <c r="B5174" s="652" t="s">
        <v>1557</v>
      </c>
      <c r="C5174" s="652">
        <v>107286</v>
      </c>
      <c r="D5174" s="652" t="s">
        <v>1306</v>
      </c>
      <c r="E5174" s="652">
        <v>5.9</v>
      </c>
      <c r="F5174" s="652" t="s">
        <v>1303</v>
      </c>
      <c r="H5174" s="10"/>
    </row>
    <row r="5175" spans="1:8" ht="15" x14ac:dyDescent="0.25">
      <c r="A5175" s="654">
        <v>48491020504</v>
      </c>
      <c r="B5175" s="655" t="s">
        <v>1557</v>
      </c>
      <c r="C5175" s="655">
        <v>63500</v>
      </c>
      <c r="D5175" s="655" t="s">
        <v>1310</v>
      </c>
      <c r="E5175" s="655">
        <v>9.6</v>
      </c>
      <c r="F5175" s="655" t="s">
        <v>1303</v>
      </c>
      <c r="H5175" s="10"/>
    </row>
    <row r="5176" spans="1:8" ht="15" x14ac:dyDescent="0.25">
      <c r="A5176" s="651">
        <v>48491020505</v>
      </c>
      <c r="B5176" s="652" t="s">
        <v>1557</v>
      </c>
      <c r="C5176" s="652">
        <v>126250</v>
      </c>
      <c r="D5176" s="652" t="s">
        <v>1306</v>
      </c>
      <c r="E5176" s="652">
        <v>1.7</v>
      </c>
      <c r="F5176" s="652" t="s">
        <v>1303</v>
      </c>
      <c r="H5176" s="10"/>
    </row>
    <row r="5177" spans="1:8" ht="15" x14ac:dyDescent="0.25">
      <c r="A5177" s="654">
        <v>48491020506</v>
      </c>
      <c r="B5177" s="655" t="s">
        <v>1557</v>
      </c>
      <c r="C5177" s="655">
        <v>101203</v>
      </c>
      <c r="D5177" s="655" t="s">
        <v>1306</v>
      </c>
      <c r="E5177" s="655">
        <v>4.8</v>
      </c>
      <c r="F5177" s="655" t="s">
        <v>1303</v>
      </c>
      <c r="H5177" s="10"/>
    </row>
    <row r="5178" spans="1:8" ht="15" x14ac:dyDescent="0.25">
      <c r="A5178" s="651">
        <v>48491020507</v>
      </c>
      <c r="B5178" s="652" t="s">
        <v>1557</v>
      </c>
      <c r="C5178" s="652">
        <v>96667</v>
      </c>
      <c r="D5178" s="652" t="s">
        <v>1306</v>
      </c>
      <c r="E5178" s="652">
        <v>3.4</v>
      </c>
      <c r="F5178" s="652" t="s">
        <v>1303</v>
      </c>
      <c r="H5178" s="10"/>
    </row>
    <row r="5179" spans="1:8" ht="15" x14ac:dyDescent="0.25">
      <c r="A5179" s="654">
        <v>48491020508</v>
      </c>
      <c r="B5179" s="655" t="s">
        <v>1557</v>
      </c>
      <c r="C5179" s="655">
        <v>57932</v>
      </c>
      <c r="D5179" s="655" t="s">
        <v>1310</v>
      </c>
      <c r="E5179" s="655">
        <v>5.3</v>
      </c>
      <c r="F5179" s="655" t="s">
        <v>1303</v>
      </c>
      <c r="H5179" s="10"/>
    </row>
    <row r="5180" spans="1:8" ht="15" x14ac:dyDescent="0.25">
      <c r="A5180" s="651">
        <v>48491020509</v>
      </c>
      <c r="B5180" s="652" t="s">
        <v>1557</v>
      </c>
      <c r="C5180" s="652">
        <v>150676</v>
      </c>
      <c r="D5180" s="652" t="s">
        <v>1306</v>
      </c>
      <c r="E5180" s="652">
        <v>0.5</v>
      </c>
      <c r="F5180" s="652" t="s">
        <v>1303</v>
      </c>
      <c r="H5180" s="10"/>
    </row>
    <row r="5181" spans="1:8" ht="15" x14ac:dyDescent="0.25">
      <c r="A5181" s="654">
        <v>48491020510</v>
      </c>
      <c r="B5181" s="655" t="s">
        <v>1557</v>
      </c>
      <c r="C5181" s="655">
        <v>122155</v>
      </c>
      <c r="D5181" s="655" t="s">
        <v>1306</v>
      </c>
      <c r="E5181" s="655">
        <v>2</v>
      </c>
      <c r="F5181" s="655" t="s">
        <v>1303</v>
      </c>
      <c r="H5181" s="10"/>
    </row>
    <row r="5182" spans="1:8" ht="15" x14ac:dyDescent="0.25">
      <c r="A5182" s="651">
        <v>48491020602</v>
      </c>
      <c r="B5182" s="652" t="s">
        <v>1557</v>
      </c>
      <c r="C5182" s="652">
        <v>82260</v>
      </c>
      <c r="D5182" s="652" t="s">
        <v>1302</v>
      </c>
      <c r="E5182" s="652">
        <v>10.6</v>
      </c>
      <c r="F5182" s="652" t="s">
        <v>1303</v>
      </c>
      <c r="H5182" s="10"/>
    </row>
    <row r="5183" spans="1:8" ht="15" x14ac:dyDescent="0.25">
      <c r="A5183" s="654">
        <v>48491020603</v>
      </c>
      <c r="B5183" s="655" t="s">
        <v>1557</v>
      </c>
      <c r="C5183" s="655">
        <v>153750</v>
      </c>
      <c r="D5183" s="655" t="s">
        <v>1306</v>
      </c>
      <c r="E5183" s="655">
        <v>1.7</v>
      </c>
      <c r="F5183" s="655" t="s">
        <v>1303</v>
      </c>
      <c r="H5183" s="10"/>
    </row>
    <row r="5184" spans="1:8" ht="15" x14ac:dyDescent="0.25">
      <c r="A5184" s="651">
        <v>48491020604</v>
      </c>
      <c r="B5184" s="652" t="s">
        <v>1557</v>
      </c>
      <c r="C5184" s="652">
        <v>99850</v>
      </c>
      <c r="D5184" s="652" t="s">
        <v>1306</v>
      </c>
      <c r="E5184" s="652">
        <v>2.9</v>
      </c>
      <c r="F5184" s="652" t="s">
        <v>1303</v>
      </c>
      <c r="H5184" s="10"/>
    </row>
    <row r="5185" spans="1:8" ht="15" x14ac:dyDescent="0.25">
      <c r="A5185" s="654">
        <v>48491020605</v>
      </c>
      <c r="B5185" s="655" t="s">
        <v>1557</v>
      </c>
      <c r="C5185" s="655">
        <v>111445</v>
      </c>
      <c r="D5185" s="655" t="s">
        <v>1306</v>
      </c>
      <c r="E5185" s="655">
        <v>2.2999999999999998</v>
      </c>
      <c r="F5185" s="655" t="s">
        <v>1303</v>
      </c>
      <c r="H5185" s="10"/>
    </row>
    <row r="5186" spans="1:8" ht="15" x14ac:dyDescent="0.25">
      <c r="A5186" s="651">
        <v>48491020701</v>
      </c>
      <c r="B5186" s="652" t="s">
        <v>1557</v>
      </c>
      <c r="C5186" s="652">
        <v>38266</v>
      </c>
      <c r="D5186" s="652" t="s">
        <v>1309</v>
      </c>
      <c r="E5186" s="652">
        <v>22.6</v>
      </c>
      <c r="F5186" s="652" t="s">
        <v>1307</v>
      </c>
      <c r="H5186" s="10"/>
    </row>
    <row r="5187" spans="1:8" ht="15" x14ac:dyDescent="0.25">
      <c r="A5187" s="654">
        <v>48491020703</v>
      </c>
      <c r="B5187" s="655" t="s">
        <v>1557</v>
      </c>
      <c r="C5187" s="655">
        <v>73661</v>
      </c>
      <c r="D5187" s="655" t="s">
        <v>1302</v>
      </c>
      <c r="E5187" s="655">
        <v>8.8000000000000007</v>
      </c>
      <c r="F5187" s="655" t="s">
        <v>1303</v>
      </c>
      <c r="H5187" s="10"/>
    </row>
    <row r="5188" spans="1:8" ht="15" x14ac:dyDescent="0.25">
      <c r="A5188" s="651">
        <v>48491020704</v>
      </c>
      <c r="B5188" s="652" t="s">
        <v>1557</v>
      </c>
      <c r="C5188" s="652">
        <v>57716</v>
      </c>
      <c r="D5188" s="652" t="s">
        <v>1310</v>
      </c>
      <c r="E5188" s="652">
        <v>15.5</v>
      </c>
      <c r="F5188" s="652" t="s">
        <v>1303</v>
      </c>
      <c r="H5188" s="10"/>
    </row>
    <row r="5189" spans="1:8" ht="15" x14ac:dyDescent="0.25">
      <c r="A5189" s="654">
        <v>48491020706</v>
      </c>
      <c r="B5189" s="655" t="s">
        <v>1557</v>
      </c>
      <c r="C5189" s="655">
        <v>137337</v>
      </c>
      <c r="D5189" s="655" t="s">
        <v>1306</v>
      </c>
      <c r="E5189" s="655">
        <v>6.5</v>
      </c>
      <c r="F5189" s="655" t="s">
        <v>1303</v>
      </c>
      <c r="H5189" s="10"/>
    </row>
    <row r="5190" spans="1:8" ht="15" x14ac:dyDescent="0.25">
      <c r="A5190" s="651">
        <v>48491020707</v>
      </c>
      <c r="B5190" s="652" t="s">
        <v>1557</v>
      </c>
      <c r="C5190" s="652">
        <v>69940</v>
      </c>
      <c r="D5190" s="652" t="s">
        <v>1302</v>
      </c>
      <c r="E5190" s="652">
        <v>10.8</v>
      </c>
      <c r="F5190" s="652" t="s">
        <v>1303</v>
      </c>
      <c r="H5190" s="10"/>
    </row>
    <row r="5191" spans="1:8" ht="15" x14ac:dyDescent="0.25">
      <c r="A5191" s="654">
        <v>48491020708</v>
      </c>
      <c r="B5191" s="655" t="s">
        <v>1557</v>
      </c>
      <c r="C5191" s="655">
        <v>109919</v>
      </c>
      <c r="D5191" s="655" t="s">
        <v>1306</v>
      </c>
      <c r="E5191" s="655">
        <v>2.8</v>
      </c>
      <c r="F5191" s="655" t="s">
        <v>1303</v>
      </c>
      <c r="H5191" s="10"/>
    </row>
    <row r="5192" spans="1:8" ht="15" x14ac:dyDescent="0.25">
      <c r="A5192" s="651">
        <v>48491020803</v>
      </c>
      <c r="B5192" s="652" t="s">
        <v>1557</v>
      </c>
      <c r="C5192" s="652">
        <v>76154</v>
      </c>
      <c r="D5192" s="652" t="s">
        <v>1302</v>
      </c>
      <c r="E5192" s="652">
        <v>8.1999999999999993</v>
      </c>
      <c r="F5192" s="652" t="s">
        <v>1303</v>
      </c>
      <c r="H5192" s="10"/>
    </row>
    <row r="5193" spans="1:8" ht="15" x14ac:dyDescent="0.25">
      <c r="A5193" s="654">
        <v>48491020804</v>
      </c>
      <c r="B5193" s="655" t="s">
        <v>1557</v>
      </c>
      <c r="C5193" s="655">
        <v>130385</v>
      </c>
      <c r="D5193" s="655" t="s">
        <v>1306</v>
      </c>
      <c r="E5193" s="655">
        <v>2.7</v>
      </c>
      <c r="F5193" s="655" t="s">
        <v>1303</v>
      </c>
      <c r="H5193" s="10"/>
    </row>
    <row r="5194" spans="1:8" ht="15" x14ac:dyDescent="0.25">
      <c r="A5194" s="651">
        <v>48491020805</v>
      </c>
      <c r="B5194" s="652" t="s">
        <v>1557</v>
      </c>
      <c r="C5194" s="652">
        <v>80560</v>
      </c>
      <c r="D5194" s="652" t="s">
        <v>1302</v>
      </c>
      <c r="E5194" s="652">
        <v>14.3</v>
      </c>
      <c r="F5194" s="652" t="s">
        <v>1303</v>
      </c>
      <c r="H5194" s="10"/>
    </row>
    <row r="5195" spans="1:8" ht="15" x14ac:dyDescent="0.25">
      <c r="A5195" s="654">
        <v>48491020806</v>
      </c>
      <c r="B5195" s="655" t="s">
        <v>1557</v>
      </c>
      <c r="C5195" s="655">
        <v>126250</v>
      </c>
      <c r="D5195" s="655" t="s">
        <v>1306</v>
      </c>
      <c r="E5195" s="655">
        <v>1.1000000000000001</v>
      </c>
      <c r="F5195" s="655" t="s">
        <v>1303</v>
      </c>
      <c r="H5195" s="10"/>
    </row>
    <row r="5196" spans="1:8" ht="15" x14ac:dyDescent="0.25">
      <c r="A5196" s="651">
        <v>48491020807</v>
      </c>
      <c r="B5196" s="652" t="s">
        <v>1557</v>
      </c>
      <c r="C5196" s="652">
        <v>79819</v>
      </c>
      <c r="D5196" s="652" t="s">
        <v>1302</v>
      </c>
      <c r="E5196" s="652">
        <v>7.9</v>
      </c>
      <c r="F5196" s="652" t="s">
        <v>1303</v>
      </c>
      <c r="H5196" s="10"/>
    </row>
    <row r="5197" spans="1:8" ht="15" x14ac:dyDescent="0.25">
      <c r="A5197" s="654">
        <v>48491020808</v>
      </c>
      <c r="B5197" s="655" t="s">
        <v>1557</v>
      </c>
      <c r="C5197" s="655">
        <v>69489</v>
      </c>
      <c r="D5197" s="655" t="s">
        <v>1310</v>
      </c>
      <c r="E5197" s="655">
        <v>18.3</v>
      </c>
      <c r="F5197" s="655" t="s">
        <v>1303</v>
      </c>
      <c r="H5197" s="10"/>
    </row>
    <row r="5198" spans="1:8" ht="15" x14ac:dyDescent="0.25">
      <c r="A5198" s="651">
        <v>48491020809</v>
      </c>
      <c r="B5198" s="652" t="s">
        <v>1557</v>
      </c>
      <c r="C5198" s="652">
        <v>64350</v>
      </c>
      <c r="D5198" s="652" t="s">
        <v>1310</v>
      </c>
      <c r="E5198" s="652">
        <v>6.1</v>
      </c>
      <c r="F5198" s="652" t="s">
        <v>1303</v>
      </c>
      <c r="H5198" s="10"/>
    </row>
    <row r="5199" spans="1:8" ht="15" x14ac:dyDescent="0.25">
      <c r="A5199" s="654">
        <v>48491020900</v>
      </c>
      <c r="B5199" s="655" t="s">
        <v>1557</v>
      </c>
      <c r="C5199" s="655">
        <v>72193</v>
      </c>
      <c r="D5199" s="655" t="s">
        <v>1302</v>
      </c>
      <c r="E5199" s="655">
        <v>6</v>
      </c>
      <c r="F5199" s="655" t="s">
        <v>1303</v>
      </c>
      <c r="H5199" s="10"/>
    </row>
    <row r="5200" spans="1:8" ht="15" x14ac:dyDescent="0.25">
      <c r="A5200" s="651">
        <v>48491021000</v>
      </c>
      <c r="B5200" s="652" t="s">
        <v>1557</v>
      </c>
      <c r="C5200" s="652">
        <v>40833</v>
      </c>
      <c r="D5200" s="652" t="s">
        <v>1309</v>
      </c>
      <c r="E5200" s="652">
        <v>17.100000000000001</v>
      </c>
      <c r="F5200" s="652" t="s">
        <v>1303</v>
      </c>
      <c r="H5200" s="10"/>
    </row>
    <row r="5201" spans="1:8" ht="15" x14ac:dyDescent="0.25">
      <c r="A5201" s="654">
        <v>48491021100</v>
      </c>
      <c r="B5201" s="655" t="s">
        <v>1557</v>
      </c>
      <c r="C5201" s="655">
        <v>51563</v>
      </c>
      <c r="D5201" s="655" t="s">
        <v>1309</v>
      </c>
      <c r="E5201" s="655">
        <v>17.3</v>
      </c>
      <c r="F5201" s="655" t="s">
        <v>1303</v>
      </c>
      <c r="H5201" s="10"/>
    </row>
    <row r="5202" spans="1:8" ht="15" x14ac:dyDescent="0.25">
      <c r="A5202" s="651">
        <v>48491021201</v>
      </c>
      <c r="B5202" s="652" t="s">
        <v>1557</v>
      </c>
      <c r="C5202" s="652">
        <v>60968</v>
      </c>
      <c r="D5202" s="652" t="s">
        <v>1310</v>
      </c>
      <c r="E5202" s="652">
        <v>6.9</v>
      </c>
      <c r="F5202" s="652" t="s">
        <v>1303</v>
      </c>
      <c r="H5202" s="10"/>
    </row>
    <row r="5203" spans="1:8" ht="15" x14ac:dyDescent="0.25">
      <c r="A5203" s="654">
        <v>48491021202</v>
      </c>
      <c r="B5203" s="655" t="s">
        <v>1557</v>
      </c>
      <c r="C5203" s="655">
        <v>56317</v>
      </c>
      <c r="D5203" s="655" t="s">
        <v>1310</v>
      </c>
      <c r="E5203" s="655">
        <v>3.9</v>
      </c>
      <c r="F5203" s="655" t="s">
        <v>1303</v>
      </c>
      <c r="H5203" s="10"/>
    </row>
    <row r="5204" spans="1:8" ht="15" x14ac:dyDescent="0.25">
      <c r="A5204" s="651">
        <v>48491021203</v>
      </c>
      <c r="B5204" s="652" t="s">
        <v>1557</v>
      </c>
      <c r="C5204" s="652">
        <v>45804</v>
      </c>
      <c r="D5204" s="652" t="s">
        <v>1309</v>
      </c>
      <c r="E5204" s="652">
        <v>6.9</v>
      </c>
      <c r="F5204" s="652" t="s">
        <v>1303</v>
      </c>
      <c r="H5204" s="10"/>
    </row>
    <row r="5205" spans="1:8" ht="15" x14ac:dyDescent="0.25">
      <c r="A5205" s="654">
        <v>48491021300</v>
      </c>
      <c r="B5205" s="655" t="s">
        <v>1557</v>
      </c>
      <c r="C5205" s="655">
        <v>43583</v>
      </c>
      <c r="D5205" s="655" t="s">
        <v>1309</v>
      </c>
      <c r="E5205" s="655">
        <v>19.7</v>
      </c>
      <c r="F5205" s="655" t="s">
        <v>1303</v>
      </c>
      <c r="H5205" s="10"/>
    </row>
    <row r="5206" spans="1:8" ht="15" x14ac:dyDescent="0.25">
      <c r="A5206" s="651">
        <v>48491021401</v>
      </c>
      <c r="B5206" s="652" t="s">
        <v>1557</v>
      </c>
      <c r="C5206" s="652">
        <v>81111</v>
      </c>
      <c r="D5206" s="652" t="s">
        <v>1302</v>
      </c>
      <c r="E5206" s="652">
        <v>5.6</v>
      </c>
      <c r="F5206" s="652" t="s">
        <v>1303</v>
      </c>
      <c r="H5206" s="10"/>
    </row>
    <row r="5207" spans="1:8" ht="15" x14ac:dyDescent="0.25">
      <c r="A5207" s="654">
        <v>48491021402</v>
      </c>
      <c r="B5207" s="655" t="s">
        <v>1557</v>
      </c>
      <c r="C5207" s="655">
        <v>37438</v>
      </c>
      <c r="D5207" s="655" t="s">
        <v>1309</v>
      </c>
      <c r="E5207" s="655">
        <v>17.7</v>
      </c>
      <c r="F5207" s="655" t="s">
        <v>1303</v>
      </c>
      <c r="H5207" s="10"/>
    </row>
    <row r="5208" spans="1:8" ht="15" x14ac:dyDescent="0.25">
      <c r="A5208" s="651">
        <v>48491021403</v>
      </c>
      <c r="B5208" s="652" t="s">
        <v>1557</v>
      </c>
      <c r="C5208" s="652">
        <v>74157</v>
      </c>
      <c r="D5208" s="652" t="s">
        <v>1302</v>
      </c>
      <c r="E5208" s="652">
        <v>11.3</v>
      </c>
      <c r="F5208" s="652" t="s">
        <v>1303</v>
      </c>
      <c r="H5208" s="10"/>
    </row>
    <row r="5209" spans="1:8" ht="15" x14ac:dyDescent="0.25">
      <c r="A5209" s="654">
        <v>48491021502</v>
      </c>
      <c r="B5209" s="655" t="s">
        <v>1557</v>
      </c>
      <c r="C5209" s="655">
        <v>54191</v>
      </c>
      <c r="D5209" s="655" t="s">
        <v>1309</v>
      </c>
      <c r="E5209" s="655">
        <v>18.399999999999999</v>
      </c>
      <c r="F5209" s="655" t="s">
        <v>1303</v>
      </c>
      <c r="H5209" s="10"/>
    </row>
    <row r="5210" spans="1:8" ht="15" x14ac:dyDescent="0.25">
      <c r="A5210" s="651">
        <v>48491021503</v>
      </c>
      <c r="B5210" s="652" t="s">
        <v>1557</v>
      </c>
      <c r="C5210" s="652">
        <v>49509</v>
      </c>
      <c r="D5210" s="652" t="s">
        <v>1309</v>
      </c>
      <c r="E5210" s="652">
        <v>14.7</v>
      </c>
      <c r="F5210" s="652" t="s">
        <v>1303</v>
      </c>
      <c r="H5210" s="10"/>
    </row>
    <row r="5211" spans="1:8" ht="15" x14ac:dyDescent="0.25">
      <c r="A5211" s="654">
        <v>48491021504</v>
      </c>
      <c r="B5211" s="655" t="s">
        <v>1557</v>
      </c>
      <c r="C5211" s="655">
        <v>95742</v>
      </c>
      <c r="D5211" s="655" t="s">
        <v>1306</v>
      </c>
      <c r="E5211" s="655">
        <v>10.9</v>
      </c>
      <c r="F5211" s="655" t="s">
        <v>1303</v>
      </c>
      <c r="H5211" s="10"/>
    </row>
    <row r="5212" spans="1:8" ht="15" x14ac:dyDescent="0.25">
      <c r="A5212" s="651">
        <v>48491021505</v>
      </c>
      <c r="B5212" s="652" t="s">
        <v>1557</v>
      </c>
      <c r="C5212" s="652">
        <v>83667</v>
      </c>
      <c r="D5212" s="652" t="s">
        <v>1302</v>
      </c>
      <c r="E5212" s="652">
        <v>5.8</v>
      </c>
      <c r="F5212" s="652" t="s">
        <v>1303</v>
      </c>
      <c r="H5212" s="10"/>
    </row>
    <row r="5213" spans="1:8" ht="15" x14ac:dyDescent="0.25">
      <c r="A5213" s="654">
        <v>48491021506</v>
      </c>
      <c r="B5213" s="655" t="s">
        <v>1557</v>
      </c>
      <c r="C5213" s="655">
        <v>89167</v>
      </c>
      <c r="D5213" s="655" t="s">
        <v>1302</v>
      </c>
      <c r="E5213" s="655">
        <v>5.7</v>
      </c>
      <c r="F5213" s="655" t="s">
        <v>1303</v>
      </c>
      <c r="H5213" s="10"/>
    </row>
    <row r="5214" spans="1:8" ht="15" x14ac:dyDescent="0.25">
      <c r="A5214" s="651">
        <v>48491021507</v>
      </c>
      <c r="B5214" s="652" t="s">
        <v>1557</v>
      </c>
      <c r="C5214" s="652">
        <v>70594</v>
      </c>
      <c r="D5214" s="652" t="s">
        <v>1302</v>
      </c>
      <c r="E5214" s="652">
        <v>6.9</v>
      </c>
      <c r="F5214" s="652" t="s">
        <v>1303</v>
      </c>
      <c r="H5214" s="10"/>
    </row>
    <row r="5215" spans="1:8" ht="15" x14ac:dyDescent="0.25">
      <c r="A5215" s="654">
        <v>48491021508</v>
      </c>
      <c r="B5215" s="655" t="s">
        <v>1557</v>
      </c>
      <c r="C5215" s="655">
        <v>87258</v>
      </c>
      <c r="D5215" s="655" t="s">
        <v>1302</v>
      </c>
      <c r="E5215" s="655">
        <v>6.8</v>
      </c>
      <c r="F5215" s="655" t="s">
        <v>1303</v>
      </c>
      <c r="H5215" s="10"/>
    </row>
    <row r="5216" spans="1:8" ht="15" x14ac:dyDescent="0.25">
      <c r="A5216" s="651">
        <v>48491021601</v>
      </c>
      <c r="B5216" s="652" t="s">
        <v>1557</v>
      </c>
      <c r="C5216" s="652">
        <v>68153</v>
      </c>
      <c r="D5216" s="652" t="s">
        <v>1310</v>
      </c>
      <c r="E5216" s="652">
        <v>6.5</v>
      </c>
      <c r="F5216" s="652" t="s">
        <v>1303</v>
      </c>
      <c r="H5216" s="10"/>
    </row>
    <row r="5217" spans="1:8" ht="15" x14ac:dyDescent="0.25">
      <c r="A5217" s="654">
        <v>48491021602</v>
      </c>
      <c r="B5217" s="655" t="s">
        <v>1557</v>
      </c>
      <c r="C5217" s="655">
        <v>65452</v>
      </c>
      <c r="D5217" s="655" t="s">
        <v>1310</v>
      </c>
      <c r="E5217" s="655">
        <v>13.7</v>
      </c>
      <c r="F5217" s="655" t="s">
        <v>1303</v>
      </c>
      <c r="H5217" s="10"/>
    </row>
    <row r="5218" spans="1:8" ht="15" x14ac:dyDescent="0.25">
      <c r="A5218" s="651">
        <v>48491021603</v>
      </c>
      <c r="B5218" s="652" t="s">
        <v>1557</v>
      </c>
      <c r="C5218" s="652">
        <v>74063</v>
      </c>
      <c r="D5218" s="652" t="s">
        <v>1302</v>
      </c>
      <c r="E5218" s="652">
        <v>5.4</v>
      </c>
      <c r="F5218" s="652" t="s">
        <v>1303</v>
      </c>
      <c r="H5218" s="10"/>
    </row>
    <row r="5219" spans="1:8" ht="15" x14ac:dyDescent="0.25">
      <c r="A5219" s="654">
        <v>48493000102</v>
      </c>
      <c r="B5219" s="655" t="s">
        <v>1558</v>
      </c>
      <c r="C5219" s="655">
        <v>50458</v>
      </c>
      <c r="D5219" s="655" t="s">
        <v>1310</v>
      </c>
      <c r="E5219" s="655">
        <v>18.899999999999999</v>
      </c>
      <c r="F5219" s="655" t="s">
        <v>1303</v>
      </c>
      <c r="H5219" s="10"/>
    </row>
    <row r="5220" spans="1:8" ht="15" x14ac:dyDescent="0.25">
      <c r="A5220" s="651">
        <v>48493000103</v>
      </c>
      <c r="B5220" s="652" t="s">
        <v>1558</v>
      </c>
      <c r="C5220" s="652">
        <v>79092</v>
      </c>
      <c r="D5220" s="652" t="s">
        <v>1306</v>
      </c>
      <c r="E5220" s="652">
        <v>7.2</v>
      </c>
      <c r="F5220" s="652" t="s">
        <v>1303</v>
      </c>
      <c r="H5220" s="10"/>
    </row>
    <row r="5221" spans="1:8" ht="15" x14ac:dyDescent="0.25">
      <c r="A5221" s="654">
        <v>48493000104</v>
      </c>
      <c r="B5221" s="655" t="s">
        <v>1558</v>
      </c>
      <c r="C5221" s="655">
        <v>90521</v>
      </c>
      <c r="D5221" s="655" t="s">
        <v>1306</v>
      </c>
      <c r="E5221" s="655">
        <v>5.9</v>
      </c>
      <c r="F5221" s="655" t="s">
        <v>1303</v>
      </c>
      <c r="H5221" s="10"/>
    </row>
    <row r="5222" spans="1:8" ht="15" x14ac:dyDescent="0.25">
      <c r="A5222" s="651">
        <v>48493000201</v>
      </c>
      <c r="B5222" s="652" t="s">
        <v>1558</v>
      </c>
      <c r="C5222" s="652">
        <v>61307</v>
      </c>
      <c r="D5222" s="652" t="s">
        <v>1302</v>
      </c>
      <c r="E5222" s="652">
        <v>18.2</v>
      </c>
      <c r="F5222" s="652" t="s">
        <v>1303</v>
      </c>
      <c r="H5222" s="10"/>
    </row>
    <row r="5223" spans="1:8" ht="15" x14ac:dyDescent="0.25">
      <c r="A5223" s="654">
        <v>48493000202</v>
      </c>
      <c r="B5223" s="655" t="s">
        <v>1558</v>
      </c>
      <c r="C5223" s="655">
        <v>73854</v>
      </c>
      <c r="D5223" s="655" t="s">
        <v>1302</v>
      </c>
      <c r="E5223" s="655">
        <v>12.1</v>
      </c>
      <c r="F5223" s="655" t="s">
        <v>1303</v>
      </c>
      <c r="H5223" s="10"/>
    </row>
    <row r="5224" spans="1:8" ht="15" x14ac:dyDescent="0.25">
      <c r="A5224" s="651">
        <v>48493000300</v>
      </c>
      <c r="B5224" s="652" t="s">
        <v>1558</v>
      </c>
      <c r="C5224" s="652">
        <v>57152</v>
      </c>
      <c r="D5224" s="652" t="s">
        <v>1302</v>
      </c>
      <c r="E5224" s="652">
        <v>13</v>
      </c>
      <c r="F5224" s="652" t="s">
        <v>1303</v>
      </c>
      <c r="H5224" s="10"/>
    </row>
    <row r="5225" spans="1:8" ht="15" x14ac:dyDescent="0.25">
      <c r="A5225" s="654">
        <v>48493000402</v>
      </c>
      <c r="B5225" s="655" t="s">
        <v>1558</v>
      </c>
      <c r="C5225" s="655">
        <v>57406</v>
      </c>
      <c r="D5225" s="655" t="s">
        <v>1302</v>
      </c>
      <c r="E5225" s="655">
        <v>11.7</v>
      </c>
      <c r="F5225" s="655" t="s">
        <v>1303</v>
      </c>
      <c r="H5225" s="10"/>
    </row>
    <row r="5226" spans="1:8" ht="15" x14ac:dyDescent="0.25">
      <c r="A5226" s="651">
        <v>48493000403</v>
      </c>
      <c r="B5226" s="652" t="s">
        <v>1558</v>
      </c>
      <c r="C5226" s="652">
        <v>90325</v>
      </c>
      <c r="D5226" s="652" t="s">
        <v>1306</v>
      </c>
      <c r="E5226" s="652">
        <v>9</v>
      </c>
      <c r="F5226" s="652" t="s">
        <v>1303</v>
      </c>
      <c r="H5226" s="10"/>
    </row>
    <row r="5227" spans="1:8" ht="15" x14ac:dyDescent="0.25">
      <c r="A5227" s="654">
        <v>48493000404</v>
      </c>
      <c r="B5227" s="655" t="s">
        <v>1558</v>
      </c>
      <c r="C5227" s="655">
        <v>100192</v>
      </c>
      <c r="D5227" s="655" t="s">
        <v>1306</v>
      </c>
      <c r="E5227" s="655">
        <v>6.6</v>
      </c>
      <c r="F5227" s="655" t="s">
        <v>1303</v>
      </c>
      <c r="H5227" s="10"/>
    </row>
    <row r="5228" spans="1:8" ht="15" x14ac:dyDescent="0.25">
      <c r="A5228" s="651">
        <v>48493000500</v>
      </c>
      <c r="B5228" s="652" t="s">
        <v>1558</v>
      </c>
      <c r="C5228" s="652">
        <v>64904</v>
      </c>
      <c r="D5228" s="652" t="s">
        <v>1302</v>
      </c>
      <c r="E5228" s="652">
        <v>10.9</v>
      </c>
      <c r="F5228" s="652" t="s">
        <v>1303</v>
      </c>
      <c r="H5228" s="10"/>
    </row>
    <row r="5229" spans="1:8" ht="15" x14ac:dyDescent="0.25">
      <c r="A5229" s="654">
        <v>48493000600</v>
      </c>
      <c r="B5229" s="655" t="s">
        <v>1558</v>
      </c>
      <c r="C5229" s="655">
        <v>65547</v>
      </c>
      <c r="D5229" s="655" t="s">
        <v>1302</v>
      </c>
      <c r="E5229" s="655">
        <v>9.1999999999999993</v>
      </c>
      <c r="F5229" s="655" t="s">
        <v>1303</v>
      </c>
      <c r="H5229" s="10"/>
    </row>
    <row r="5230" spans="1:8" ht="15" x14ac:dyDescent="0.25">
      <c r="A5230" s="651">
        <v>48495950200</v>
      </c>
      <c r="B5230" s="652" t="s">
        <v>1559</v>
      </c>
      <c r="C5230" s="652">
        <v>70893</v>
      </c>
      <c r="D5230" s="652" t="s">
        <v>1302</v>
      </c>
      <c r="E5230" s="652">
        <v>16.399999999999999</v>
      </c>
      <c r="F5230" s="652" t="s">
        <v>1303</v>
      </c>
      <c r="H5230" s="10"/>
    </row>
    <row r="5231" spans="1:8" ht="15" x14ac:dyDescent="0.25">
      <c r="A5231" s="654">
        <v>48495950300</v>
      </c>
      <c r="B5231" s="655" t="s">
        <v>1559</v>
      </c>
      <c r="C5231" s="655">
        <v>47229</v>
      </c>
      <c r="D5231" s="655" t="s">
        <v>1310</v>
      </c>
      <c r="E5231" s="655">
        <v>18.899999999999999</v>
      </c>
      <c r="F5231" s="655" t="s">
        <v>1303</v>
      </c>
      <c r="H5231" s="10"/>
    </row>
    <row r="5232" spans="1:8" ht="15" x14ac:dyDescent="0.25">
      <c r="A5232" s="651">
        <v>48495950400</v>
      </c>
      <c r="B5232" s="652" t="s">
        <v>1559</v>
      </c>
      <c r="C5232" s="652">
        <v>70000</v>
      </c>
      <c r="D5232" s="652" t="s">
        <v>1302</v>
      </c>
      <c r="E5232" s="652">
        <v>8</v>
      </c>
      <c r="F5232" s="652" t="s">
        <v>1303</v>
      </c>
      <c r="H5232" s="10"/>
    </row>
    <row r="5233" spans="1:8" ht="15" x14ac:dyDescent="0.25">
      <c r="A5233" s="654">
        <v>48497150101</v>
      </c>
      <c r="B5233" s="655" t="s">
        <v>1560</v>
      </c>
      <c r="C5233" s="655">
        <v>72464</v>
      </c>
      <c r="D5233" s="655" t="s">
        <v>1302</v>
      </c>
      <c r="E5233" s="655">
        <v>6.1</v>
      </c>
      <c r="F5233" s="655" t="s">
        <v>1303</v>
      </c>
      <c r="H5233" s="10"/>
    </row>
    <row r="5234" spans="1:8" ht="15" x14ac:dyDescent="0.25">
      <c r="A5234" s="651">
        <v>48497150102</v>
      </c>
      <c r="B5234" s="652" t="s">
        <v>1560</v>
      </c>
      <c r="C5234" s="652">
        <v>73086</v>
      </c>
      <c r="D5234" s="652" t="s">
        <v>1302</v>
      </c>
      <c r="E5234" s="652">
        <v>8.6999999999999993</v>
      </c>
      <c r="F5234" s="652" t="s">
        <v>1303</v>
      </c>
      <c r="H5234" s="10"/>
    </row>
    <row r="5235" spans="1:8" ht="15" x14ac:dyDescent="0.25">
      <c r="A5235" s="654">
        <v>48497150200</v>
      </c>
      <c r="B5235" s="655" t="s">
        <v>1560</v>
      </c>
      <c r="C5235" s="655">
        <v>54403</v>
      </c>
      <c r="D5235" s="655" t="s">
        <v>1310</v>
      </c>
      <c r="E5235" s="655">
        <v>20.6</v>
      </c>
      <c r="F5235" s="655" t="s">
        <v>1307</v>
      </c>
      <c r="H5235" s="10"/>
    </row>
    <row r="5236" spans="1:8" ht="15" x14ac:dyDescent="0.25">
      <c r="A5236" s="651">
        <v>48497150300</v>
      </c>
      <c r="B5236" s="652" t="s">
        <v>1560</v>
      </c>
      <c r="C5236" s="652">
        <v>59518</v>
      </c>
      <c r="D5236" s="652" t="s">
        <v>1310</v>
      </c>
      <c r="E5236" s="652">
        <v>10.9</v>
      </c>
      <c r="F5236" s="652" t="s">
        <v>1303</v>
      </c>
      <c r="H5236" s="10"/>
    </row>
    <row r="5237" spans="1:8" ht="15" x14ac:dyDescent="0.25">
      <c r="A5237" s="654">
        <v>48497150401</v>
      </c>
      <c r="B5237" s="655" t="s">
        <v>1560</v>
      </c>
      <c r="C5237" s="655">
        <v>46763</v>
      </c>
      <c r="D5237" s="655" t="s">
        <v>1310</v>
      </c>
      <c r="E5237" s="655">
        <v>14.9</v>
      </c>
      <c r="F5237" s="655" t="s">
        <v>1303</v>
      </c>
      <c r="H5237" s="10"/>
    </row>
    <row r="5238" spans="1:8" ht="15" x14ac:dyDescent="0.25">
      <c r="A5238" s="651">
        <v>48497150402</v>
      </c>
      <c r="B5238" s="652" t="s">
        <v>1560</v>
      </c>
      <c r="C5238" s="652">
        <v>73406</v>
      </c>
      <c r="D5238" s="652" t="s">
        <v>1302</v>
      </c>
      <c r="E5238" s="652">
        <v>8</v>
      </c>
      <c r="F5238" s="652" t="s">
        <v>1303</v>
      </c>
      <c r="H5238" s="10"/>
    </row>
    <row r="5239" spans="1:8" ht="15" x14ac:dyDescent="0.25">
      <c r="A5239" s="654">
        <v>48497150403</v>
      </c>
      <c r="B5239" s="655" t="s">
        <v>1560</v>
      </c>
      <c r="C5239" s="655">
        <v>69803</v>
      </c>
      <c r="D5239" s="655" t="s">
        <v>1302</v>
      </c>
      <c r="E5239" s="655">
        <v>8.8000000000000007</v>
      </c>
      <c r="F5239" s="655" t="s">
        <v>1303</v>
      </c>
      <c r="H5239" s="10"/>
    </row>
    <row r="5240" spans="1:8" ht="15" x14ac:dyDescent="0.25">
      <c r="A5240" s="651">
        <v>48497150500</v>
      </c>
      <c r="B5240" s="652" t="s">
        <v>1560</v>
      </c>
      <c r="C5240" s="652">
        <v>42202</v>
      </c>
      <c r="D5240" s="652" t="s">
        <v>1309</v>
      </c>
      <c r="E5240" s="652">
        <v>19.3</v>
      </c>
      <c r="F5240" s="652" t="s">
        <v>1303</v>
      </c>
      <c r="H5240" s="10"/>
    </row>
    <row r="5241" spans="1:8" ht="15" x14ac:dyDescent="0.25">
      <c r="A5241" s="654">
        <v>48497150601</v>
      </c>
      <c r="B5241" s="655" t="s">
        <v>1560</v>
      </c>
      <c r="C5241" s="655">
        <v>57317</v>
      </c>
      <c r="D5241" s="655" t="s">
        <v>1310</v>
      </c>
      <c r="E5241" s="655">
        <v>10.8</v>
      </c>
      <c r="F5241" s="655" t="s">
        <v>1303</v>
      </c>
      <c r="H5241" s="10"/>
    </row>
    <row r="5242" spans="1:8" ht="15" x14ac:dyDescent="0.25">
      <c r="A5242" s="651">
        <v>48497150602</v>
      </c>
      <c r="B5242" s="652" t="s">
        <v>1560</v>
      </c>
      <c r="C5242" s="652">
        <v>69583</v>
      </c>
      <c r="D5242" s="652" t="s">
        <v>1302</v>
      </c>
      <c r="E5242" s="652">
        <v>12.8</v>
      </c>
      <c r="F5242" s="652" t="s">
        <v>1303</v>
      </c>
      <c r="H5242" s="10"/>
    </row>
    <row r="5243" spans="1:8" ht="15" x14ac:dyDescent="0.25">
      <c r="A5243" s="654">
        <v>48497150603</v>
      </c>
      <c r="B5243" s="655" t="s">
        <v>1560</v>
      </c>
      <c r="C5243" s="655">
        <v>55040</v>
      </c>
      <c r="D5243" s="655" t="s">
        <v>1310</v>
      </c>
      <c r="E5243" s="655">
        <v>13.3</v>
      </c>
      <c r="F5243" s="655" t="s">
        <v>1303</v>
      </c>
      <c r="H5243" s="10"/>
    </row>
    <row r="5244" spans="1:8" ht="15" x14ac:dyDescent="0.25">
      <c r="A5244" s="651">
        <v>48499950100</v>
      </c>
      <c r="B5244" s="652" t="s">
        <v>1561</v>
      </c>
      <c r="C5244" s="652">
        <v>42284</v>
      </c>
      <c r="D5244" s="652" t="s">
        <v>1310</v>
      </c>
      <c r="E5244" s="652">
        <v>18.399999999999999</v>
      </c>
      <c r="F5244" s="652" t="s">
        <v>1303</v>
      </c>
      <c r="H5244" s="10"/>
    </row>
    <row r="5245" spans="1:8" ht="15" x14ac:dyDescent="0.25">
      <c r="A5245" s="654">
        <v>48499950200</v>
      </c>
      <c r="B5245" s="655" t="s">
        <v>1561</v>
      </c>
      <c r="C5245" s="655">
        <v>36292</v>
      </c>
      <c r="D5245" s="655" t="s">
        <v>1309</v>
      </c>
      <c r="E5245" s="655">
        <v>15.8</v>
      </c>
      <c r="F5245" s="655" t="s">
        <v>1303</v>
      </c>
      <c r="H5245" s="10"/>
    </row>
    <row r="5246" spans="1:8" ht="15" x14ac:dyDescent="0.25">
      <c r="A5246" s="651">
        <v>48499950301</v>
      </c>
      <c r="B5246" s="652" t="s">
        <v>1561</v>
      </c>
      <c r="C5246" s="652">
        <v>53008</v>
      </c>
      <c r="D5246" s="652" t="s">
        <v>1302</v>
      </c>
      <c r="E5246" s="652">
        <v>13.6</v>
      </c>
      <c r="F5246" s="652" t="s">
        <v>1303</v>
      </c>
      <c r="H5246" s="10"/>
    </row>
    <row r="5247" spans="1:8" ht="15" x14ac:dyDescent="0.25">
      <c r="A5247" s="654">
        <v>48499950302</v>
      </c>
      <c r="B5247" s="655" t="s">
        <v>1561</v>
      </c>
      <c r="C5247" s="655">
        <v>54830</v>
      </c>
      <c r="D5247" s="655" t="s">
        <v>1302</v>
      </c>
      <c r="E5247" s="655">
        <v>10.6</v>
      </c>
      <c r="F5247" s="655" t="s">
        <v>1303</v>
      </c>
      <c r="H5247" s="10"/>
    </row>
    <row r="5248" spans="1:8" ht="15" x14ac:dyDescent="0.25">
      <c r="A5248" s="651">
        <v>48499950400</v>
      </c>
      <c r="B5248" s="652" t="s">
        <v>1561</v>
      </c>
      <c r="C5248" s="652">
        <v>60946</v>
      </c>
      <c r="D5248" s="652" t="s">
        <v>1306</v>
      </c>
      <c r="E5248" s="652">
        <v>14.6</v>
      </c>
      <c r="F5248" s="652" t="s">
        <v>1303</v>
      </c>
      <c r="H5248" s="10"/>
    </row>
    <row r="5249" spans="1:8" ht="15" x14ac:dyDescent="0.25">
      <c r="A5249" s="654">
        <v>48499950500</v>
      </c>
      <c r="B5249" s="655" t="s">
        <v>1561</v>
      </c>
      <c r="C5249" s="655">
        <v>46354</v>
      </c>
      <c r="D5249" s="655" t="s">
        <v>1310</v>
      </c>
      <c r="E5249" s="655">
        <v>11</v>
      </c>
      <c r="F5249" s="655" t="s">
        <v>1303</v>
      </c>
      <c r="H5249" s="10"/>
    </row>
    <row r="5250" spans="1:8" ht="15" x14ac:dyDescent="0.25">
      <c r="A5250" s="651">
        <v>48499950601</v>
      </c>
      <c r="B5250" s="652" t="s">
        <v>1561</v>
      </c>
      <c r="C5250" s="652">
        <v>42250</v>
      </c>
      <c r="D5250" s="652" t="s">
        <v>1310</v>
      </c>
      <c r="E5250" s="652">
        <v>17.399999999999999</v>
      </c>
      <c r="F5250" s="652" t="s">
        <v>1303</v>
      </c>
      <c r="H5250" s="10"/>
    </row>
    <row r="5251" spans="1:8" ht="15" x14ac:dyDescent="0.25">
      <c r="A5251" s="654">
        <v>48499950602</v>
      </c>
      <c r="B5251" s="655" t="s">
        <v>1561</v>
      </c>
      <c r="C5251" s="655">
        <v>50615</v>
      </c>
      <c r="D5251" s="655" t="s">
        <v>1302</v>
      </c>
      <c r="E5251" s="655">
        <v>6.7</v>
      </c>
      <c r="F5251" s="655" t="s">
        <v>1303</v>
      </c>
      <c r="H5251" s="10"/>
    </row>
    <row r="5252" spans="1:8" ht="15" x14ac:dyDescent="0.25">
      <c r="A5252" s="651">
        <v>48499950700</v>
      </c>
      <c r="B5252" s="652" t="s">
        <v>1561</v>
      </c>
      <c r="C5252" s="652">
        <v>55614</v>
      </c>
      <c r="D5252" s="652" t="s">
        <v>1302</v>
      </c>
      <c r="E5252" s="652">
        <v>13.7</v>
      </c>
      <c r="F5252" s="652" t="s">
        <v>1303</v>
      </c>
      <c r="H5252" s="10"/>
    </row>
    <row r="5253" spans="1:8" ht="15" x14ac:dyDescent="0.25">
      <c r="A5253" s="654">
        <v>48499950800</v>
      </c>
      <c r="B5253" s="655" t="s">
        <v>1561</v>
      </c>
      <c r="C5253" s="655">
        <v>40404</v>
      </c>
      <c r="D5253" s="655" t="s">
        <v>1310</v>
      </c>
      <c r="E5253" s="655">
        <v>20.2</v>
      </c>
      <c r="F5253" s="655" t="s">
        <v>1307</v>
      </c>
      <c r="H5253" s="10"/>
    </row>
    <row r="5254" spans="1:8" ht="15" x14ac:dyDescent="0.25">
      <c r="A5254" s="651">
        <v>48501950100</v>
      </c>
      <c r="B5254" s="652" t="s">
        <v>1562</v>
      </c>
      <c r="C5254" s="652">
        <v>63654</v>
      </c>
      <c r="D5254" s="652" t="s">
        <v>1306</v>
      </c>
      <c r="E5254" s="652">
        <v>8.9</v>
      </c>
      <c r="F5254" s="652" t="s">
        <v>1303</v>
      </c>
      <c r="H5254" s="10"/>
    </row>
    <row r="5255" spans="1:8" ht="15" x14ac:dyDescent="0.25">
      <c r="A5255" s="654">
        <v>48501950200</v>
      </c>
      <c r="B5255" s="655" t="s">
        <v>1562</v>
      </c>
      <c r="C5255" s="655">
        <v>69625</v>
      </c>
      <c r="D5255" s="655" t="s">
        <v>1306</v>
      </c>
      <c r="E5255" s="655">
        <v>9</v>
      </c>
      <c r="F5255" s="655" t="s">
        <v>1303</v>
      </c>
      <c r="H5255" s="10"/>
    </row>
    <row r="5256" spans="1:8" ht="15" x14ac:dyDescent="0.25">
      <c r="A5256" s="651">
        <v>48503950200</v>
      </c>
      <c r="B5256" s="652" t="s">
        <v>1563</v>
      </c>
      <c r="C5256" s="652">
        <v>52799</v>
      </c>
      <c r="D5256" s="652" t="s">
        <v>1302</v>
      </c>
      <c r="E5256" s="652">
        <v>10.5</v>
      </c>
      <c r="F5256" s="652" t="s">
        <v>1303</v>
      </c>
      <c r="H5256" s="10"/>
    </row>
    <row r="5257" spans="1:8" ht="15" x14ac:dyDescent="0.25">
      <c r="A5257" s="654">
        <v>48503950400</v>
      </c>
      <c r="B5257" s="655" t="s">
        <v>1563</v>
      </c>
      <c r="C5257" s="655">
        <v>58199</v>
      </c>
      <c r="D5257" s="655" t="s">
        <v>1306</v>
      </c>
      <c r="E5257" s="655">
        <v>11.7</v>
      </c>
      <c r="F5257" s="655" t="s">
        <v>1303</v>
      </c>
      <c r="H5257" s="10"/>
    </row>
    <row r="5258" spans="1:8" ht="15" x14ac:dyDescent="0.25">
      <c r="A5258" s="651">
        <v>48503950500</v>
      </c>
      <c r="B5258" s="652" t="s">
        <v>1563</v>
      </c>
      <c r="C5258" s="652">
        <v>37129</v>
      </c>
      <c r="D5258" s="652" t="s">
        <v>1309</v>
      </c>
      <c r="E5258" s="652">
        <v>17.100000000000001</v>
      </c>
      <c r="F5258" s="652" t="s">
        <v>1303</v>
      </c>
      <c r="H5258" s="10"/>
    </row>
    <row r="5259" spans="1:8" ht="15" x14ac:dyDescent="0.25">
      <c r="A5259" s="654">
        <v>48503950600</v>
      </c>
      <c r="B5259" s="655" t="s">
        <v>1563</v>
      </c>
      <c r="C5259" s="655">
        <v>44572</v>
      </c>
      <c r="D5259" s="655" t="s">
        <v>1310</v>
      </c>
      <c r="E5259" s="655">
        <v>11.3</v>
      </c>
      <c r="F5259" s="655" t="s">
        <v>1303</v>
      </c>
      <c r="H5259" s="10"/>
    </row>
    <row r="5260" spans="1:8" ht="15" x14ac:dyDescent="0.25">
      <c r="A5260" s="651">
        <v>48505950301</v>
      </c>
      <c r="B5260" s="652" t="s">
        <v>1564</v>
      </c>
      <c r="C5260" s="652">
        <v>33507</v>
      </c>
      <c r="D5260" s="652" t="s">
        <v>1310</v>
      </c>
      <c r="E5260" s="652">
        <v>42.6</v>
      </c>
      <c r="F5260" s="652" t="s">
        <v>1307</v>
      </c>
      <c r="H5260" s="10"/>
    </row>
    <row r="5261" spans="1:8" ht="15" x14ac:dyDescent="0.25">
      <c r="A5261" s="654">
        <v>48505950302</v>
      </c>
      <c r="B5261" s="655" t="s">
        <v>1564</v>
      </c>
      <c r="C5261" s="655">
        <v>33634</v>
      </c>
      <c r="D5261" s="655" t="s">
        <v>1310</v>
      </c>
      <c r="E5261" s="655">
        <v>20.9</v>
      </c>
      <c r="F5261" s="655" t="s">
        <v>1303</v>
      </c>
      <c r="H5261" s="10"/>
    </row>
    <row r="5262" spans="1:8" ht="15" x14ac:dyDescent="0.25">
      <c r="A5262" s="651">
        <v>48505950400</v>
      </c>
      <c r="B5262" s="652" t="s">
        <v>1564</v>
      </c>
      <c r="C5262" s="652">
        <v>28423</v>
      </c>
      <c r="D5262" s="652" t="s">
        <v>1310</v>
      </c>
      <c r="E5262" s="652">
        <v>48.9</v>
      </c>
      <c r="F5262" s="652" t="s">
        <v>1307</v>
      </c>
      <c r="H5262" s="10"/>
    </row>
    <row r="5263" spans="1:8" ht="15" x14ac:dyDescent="0.25">
      <c r="A5263" s="654">
        <v>48507950100</v>
      </c>
      <c r="B5263" s="655" t="s">
        <v>1565</v>
      </c>
      <c r="C5263" s="655">
        <v>14077</v>
      </c>
      <c r="D5263" s="655" t="s">
        <v>1309</v>
      </c>
      <c r="E5263" s="655">
        <v>54.1</v>
      </c>
      <c r="F5263" s="655" t="s">
        <v>1307</v>
      </c>
      <c r="H5263" s="10"/>
    </row>
    <row r="5264" spans="1:8" ht="15" x14ac:dyDescent="0.25">
      <c r="A5264" s="651">
        <v>48507950200</v>
      </c>
      <c r="B5264" s="652" t="s">
        <v>1565</v>
      </c>
      <c r="C5264" s="652">
        <v>25208</v>
      </c>
      <c r="D5264" s="652" t="s">
        <v>1309</v>
      </c>
      <c r="E5264" s="652">
        <v>29.4</v>
      </c>
      <c r="F5264" s="652" t="s">
        <v>1303</v>
      </c>
      <c r="H5264" s="10"/>
    </row>
    <row r="5265" spans="1:8" ht="15" x14ac:dyDescent="0.25">
      <c r="A5265" s="654">
        <v>48507950301</v>
      </c>
      <c r="B5265" s="655" t="s">
        <v>1565</v>
      </c>
      <c r="C5265" s="655">
        <v>28897</v>
      </c>
      <c r="D5265" s="655" t="s">
        <v>1310</v>
      </c>
      <c r="E5265" s="655">
        <v>44.2</v>
      </c>
      <c r="F5265" s="655" t="s">
        <v>1307</v>
      </c>
      <c r="H5265" s="10"/>
    </row>
    <row r="5266" spans="1:8" ht="15" x14ac:dyDescent="0.25">
      <c r="A5266" s="659">
        <v>48507950302</v>
      </c>
      <c r="B5266" s="660" t="s">
        <v>1565</v>
      </c>
      <c r="C5266" s="660">
        <v>34167</v>
      </c>
      <c r="D5266" s="660" t="s">
        <v>1302</v>
      </c>
      <c r="E5266" s="660">
        <v>30.1</v>
      </c>
      <c r="F5266" s="660" t="s">
        <v>1303</v>
      </c>
      <c r="H5266" s="10"/>
    </row>
  </sheetData>
  <sheetProtection algorithmName="SHA-512" hashValue="L23BJyJB6z5fpJNRWQBPHEICAsfEaJxpef6yvht3xnwjc+tOlKGfibGwiErYNXWXldjNrt6tQvzgmZZfCQv5Kg==" saltValue="3vjnCK4dNLcdHkpltZsL1g==" spinCount="100000" sheet="1" objects="1" scenarios="1"/>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70"/>
  <sheetViews>
    <sheetView showGridLines="0" zoomScaleNormal="100" zoomScaleSheetLayoutView="100" workbookViewId="0">
      <selection sqref="A1:M3"/>
    </sheetView>
  </sheetViews>
  <sheetFormatPr defaultColWidth="12.625" defaultRowHeight="15" customHeight="1" x14ac:dyDescent="0.2"/>
  <cols>
    <col min="1" max="1" width="0.5" customWidth="1"/>
    <col min="2" max="3" width="3.125" customWidth="1"/>
    <col min="4" max="12" width="6.625" customWidth="1"/>
    <col min="13" max="13" width="11.75" customWidth="1"/>
  </cols>
  <sheetData>
    <row r="1" spans="1:13" ht="15" customHeight="1" x14ac:dyDescent="0.2">
      <c r="A1" s="1823" t="s">
        <v>1566</v>
      </c>
      <c r="B1" s="1397"/>
      <c r="C1" s="1397"/>
      <c r="D1" s="1397"/>
      <c r="E1" s="1397"/>
      <c r="F1" s="1397"/>
      <c r="G1" s="1397"/>
      <c r="H1" s="1397"/>
      <c r="I1" s="1397"/>
      <c r="J1" s="1397"/>
      <c r="K1" s="1397"/>
      <c r="L1" s="1397"/>
      <c r="M1" s="1398"/>
    </row>
    <row r="2" spans="1:13" ht="15" customHeight="1" x14ac:dyDescent="0.2">
      <c r="A2" s="1399"/>
      <c r="B2" s="1400"/>
      <c r="C2" s="1400"/>
      <c r="D2" s="1400"/>
      <c r="E2" s="1400"/>
      <c r="F2" s="1400"/>
      <c r="G2" s="1400"/>
      <c r="H2" s="1400"/>
      <c r="I2" s="1400"/>
      <c r="J2" s="1400"/>
      <c r="K2" s="1400"/>
      <c r="L2" s="1400"/>
      <c r="M2" s="1401"/>
    </row>
    <row r="3" spans="1:13" ht="6" customHeight="1" x14ac:dyDescent="0.2">
      <c r="A3" s="1402"/>
      <c r="B3" s="1403"/>
      <c r="C3" s="1403"/>
      <c r="D3" s="1403"/>
      <c r="E3" s="1403"/>
      <c r="F3" s="1403"/>
      <c r="G3" s="1403"/>
      <c r="H3" s="1403"/>
      <c r="I3" s="1403"/>
      <c r="J3" s="1403"/>
      <c r="K3" s="1403"/>
      <c r="L3" s="1403"/>
      <c r="M3" s="1404"/>
    </row>
    <row r="4" spans="1:13" ht="4.5" customHeight="1" x14ac:dyDescent="0.2">
      <c r="A4" s="661"/>
      <c r="B4" s="661"/>
      <c r="C4" s="661"/>
      <c r="D4" s="661"/>
      <c r="E4" s="661"/>
      <c r="F4" s="661"/>
      <c r="G4" s="661"/>
      <c r="H4" s="661"/>
      <c r="I4" s="661"/>
      <c r="J4" s="661"/>
      <c r="K4" s="661"/>
      <c r="L4" s="31"/>
      <c r="M4" s="31"/>
    </row>
    <row r="5" spans="1:13" ht="14.25" customHeight="1" x14ac:dyDescent="0.2">
      <c r="A5" s="661"/>
      <c r="B5" s="662" t="s">
        <v>1567</v>
      </c>
      <c r="C5" s="661"/>
      <c r="D5" s="661"/>
      <c r="E5" s="661"/>
      <c r="F5" s="661"/>
      <c r="G5" s="661"/>
      <c r="H5" s="661"/>
      <c r="I5" s="661"/>
      <c r="J5" s="661"/>
      <c r="K5" s="661"/>
      <c r="L5" s="31"/>
      <c r="M5" s="31"/>
    </row>
    <row r="6" spans="1:13" ht="6.75" customHeight="1" x14ac:dyDescent="0.2">
      <c r="A6" s="661"/>
      <c r="B6" s="661"/>
      <c r="C6" s="661"/>
      <c r="D6" s="661"/>
      <c r="E6" s="661"/>
      <c r="F6" s="661"/>
      <c r="G6" s="661"/>
      <c r="H6" s="661"/>
      <c r="I6" s="661"/>
      <c r="J6" s="661"/>
      <c r="K6" s="661"/>
      <c r="L6" s="31"/>
      <c r="M6" s="31"/>
    </row>
    <row r="7" spans="1:13" ht="15.75" customHeight="1" x14ac:dyDescent="0.2">
      <c r="A7" s="661"/>
      <c r="B7" s="1124"/>
      <c r="C7" s="1432" t="s">
        <v>1568</v>
      </c>
      <c r="D7" s="1400"/>
      <c r="E7" s="1400"/>
      <c r="F7" s="1400"/>
      <c r="G7" s="1400"/>
      <c r="H7" s="1400"/>
      <c r="I7" s="1400"/>
      <c r="J7" s="1400"/>
      <c r="K7" s="1400"/>
      <c r="L7" s="1400"/>
      <c r="M7" s="1400"/>
    </row>
    <row r="8" spans="1:13" ht="4.5" customHeight="1" x14ac:dyDescent="0.2">
      <c r="A8" s="661"/>
      <c r="B8" s="664"/>
      <c r="C8" s="661"/>
      <c r="D8" s="661"/>
      <c r="E8" s="661"/>
      <c r="F8" s="661"/>
      <c r="G8" s="661"/>
      <c r="H8" s="661"/>
      <c r="I8" s="661"/>
      <c r="J8" s="661"/>
      <c r="K8" s="661"/>
      <c r="L8" s="31"/>
      <c r="M8" s="31"/>
    </row>
    <row r="9" spans="1:13" ht="15" customHeight="1" x14ac:dyDescent="0.2">
      <c r="A9" s="31"/>
      <c r="B9" s="1119"/>
      <c r="C9" s="58" t="s">
        <v>1569</v>
      </c>
      <c r="D9" s="31"/>
      <c r="E9" s="31"/>
      <c r="F9" s="31"/>
      <c r="G9" s="31"/>
      <c r="H9" s="31"/>
      <c r="I9" s="31"/>
      <c r="J9" s="31"/>
      <c r="K9" s="31"/>
      <c r="L9" s="31"/>
      <c r="M9" s="31"/>
    </row>
    <row r="10" spans="1:13" ht="14.25" customHeight="1" x14ac:dyDescent="0.2">
      <c r="A10" s="31"/>
      <c r="B10" s="81"/>
      <c r="C10" s="1824" t="s">
        <v>1570</v>
      </c>
      <c r="D10" s="1400"/>
      <c r="E10" s="1400"/>
      <c r="F10" s="1400"/>
      <c r="G10" s="1400"/>
      <c r="H10" s="1400"/>
      <c r="I10" s="1400"/>
      <c r="J10" s="31"/>
      <c r="K10" s="31"/>
      <c r="L10" s="31"/>
      <c r="M10" s="31"/>
    </row>
    <row r="11" spans="1:13" ht="10.5" customHeight="1" x14ac:dyDescent="0.2">
      <c r="A11" s="31"/>
      <c r="B11" s="665"/>
      <c r="C11" s="1824" t="s">
        <v>1571</v>
      </c>
      <c r="D11" s="1400"/>
      <c r="E11" s="1400"/>
      <c r="F11" s="1400"/>
      <c r="G11" s="1400"/>
      <c r="H11" s="1400"/>
      <c r="I11" s="1400"/>
      <c r="J11" s="1400"/>
      <c r="K11" s="1400"/>
      <c r="L11" s="31"/>
      <c r="M11" s="31"/>
    </row>
    <row r="12" spans="1:13" ht="4.5" customHeight="1" x14ac:dyDescent="0.2">
      <c r="A12" s="31"/>
      <c r="B12" s="665"/>
      <c r="C12" s="58"/>
      <c r="D12" s="31"/>
      <c r="E12" s="31"/>
      <c r="F12" s="31"/>
      <c r="G12" s="31"/>
      <c r="H12" s="31"/>
      <c r="I12" s="31"/>
      <c r="J12" s="31"/>
      <c r="K12" s="31"/>
      <c r="L12" s="31"/>
      <c r="M12" s="31"/>
    </row>
    <row r="13" spans="1:13" ht="15" customHeight="1" x14ac:dyDescent="0.2">
      <c r="A13" s="31"/>
      <c r="B13" s="666" t="s">
        <v>1572</v>
      </c>
      <c r="C13" s="58"/>
      <c r="D13" s="31"/>
      <c r="E13" s="31"/>
      <c r="F13" s="31"/>
      <c r="G13" s="31"/>
      <c r="H13" s="31"/>
      <c r="I13" s="31"/>
      <c r="J13" s="31"/>
      <c r="K13" s="31"/>
      <c r="L13" s="31"/>
      <c r="M13" s="31"/>
    </row>
    <row r="14" spans="1:13" ht="4.5" customHeight="1" x14ac:dyDescent="0.2">
      <c r="A14" s="31"/>
      <c r="B14" s="665"/>
      <c r="C14" s="58"/>
      <c r="D14" s="31"/>
      <c r="E14" s="31"/>
      <c r="F14" s="31"/>
      <c r="G14" s="31"/>
      <c r="H14" s="31"/>
      <c r="I14" s="31"/>
      <c r="J14" s="31"/>
      <c r="K14" s="31"/>
      <c r="L14" s="31"/>
      <c r="M14" s="31"/>
    </row>
    <row r="15" spans="1:13" ht="15.75" customHeight="1" x14ac:dyDescent="0.25">
      <c r="A15" s="31"/>
      <c r="B15" s="667" t="str">
        <f>IF('7. Site Info Part I'!B20="x","n/a", "x")</f>
        <v>x</v>
      </c>
      <c r="C15" s="1825" t="s">
        <v>1573</v>
      </c>
      <c r="D15" s="1400"/>
      <c r="E15" s="1400"/>
      <c r="F15" s="1400"/>
      <c r="G15" s="1400"/>
      <c r="H15" s="10"/>
      <c r="I15" s="1826" t="str">
        <f>IF(B15="X", "A Resolution must be attached to complete this item if Item 3 on Tab 7 is not checked.", "")</f>
        <v>A Resolution must be attached to complete this item if Item 3 on Tab 7 is not checked.</v>
      </c>
      <c r="J15" s="1400"/>
      <c r="K15" s="1400"/>
      <c r="L15" s="1400"/>
      <c r="M15" s="1400"/>
    </row>
    <row r="16" spans="1:13" ht="14.25" customHeight="1" x14ac:dyDescent="0.25">
      <c r="A16" s="31"/>
      <c r="B16" s="81"/>
      <c r="C16" s="1400"/>
      <c r="D16" s="1400"/>
      <c r="E16" s="1400"/>
      <c r="F16" s="1400"/>
      <c r="G16" s="1400"/>
      <c r="H16" s="10"/>
      <c r="I16" s="1400"/>
      <c r="J16" s="1400"/>
      <c r="K16" s="1400"/>
      <c r="L16" s="1400"/>
      <c r="M16" s="1400"/>
    </row>
    <row r="17" spans="1:13" ht="4.5" customHeight="1" x14ac:dyDescent="0.2">
      <c r="A17" s="31"/>
      <c r="B17" s="665"/>
      <c r="C17" s="31"/>
      <c r="D17" s="31"/>
      <c r="E17" s="31"/>
      <c r="F17" s="31"/>
      <c r="G17" s="31"/>
      <c r="H17" s="31"/>
      <c r="I17" s="31"/>
      <c r="J17" s="31"/>
      <c r="K17" s="31"/>
      <c r="L17" s="31"/>
      <c r="M17" s="31"/>
    </row>
    <row r="18" spans="1:13" ht="15.75" customHeight="1" x14ac:dyDescent="0.2">
      <c r="A18" s="31"/>
      <c r="B18" s="667" t="str">
        <f>IF('7. Site Info Part I'!B23="x","n/a", "x")</f>
        <v>x</v>
      </c>
      <c r="C18" s="1825" t="s">
        <v>1574</v>
      </c>
      <c r="D18" s="1400"/>
      <c r="E18" s="1400"/>
      <c r="F18" s="1400"/>
      <c r="G18" s="1400"/>
      <c r="H18" s="31"/>
      <c r="I18" s="1826" t="str">
        <f>IF(B18="x", "A Resolution must be attached to complete this item if Item 3 on Tab 7 is not checked.", "")</f>
        <v>A Resolution must be attached to complete this item if Item 3 on Tab 7 is not checked.</v>
      </c>
      <c r="J18" s="1400"/>
      <c r="K18" s="1400"/>
      <c r="L18" s="1400"/>
      <c r="M18" s="1400"/>
    </row>
    <row r="19" spans="1:13" ht="14.25" customHeight="1" x14ac:dyDescent="0.2">
      <c r="A19" s="31"/>
      <c r="B19" s="81"/>
      <c r="C19" s="1400"/>
      <c r="D19" s="1400"/>
      <c r="E19" s="1400"/>
      <c r="F19" s="1400"/>
      <c r="G19" s="1400"/>
      <c r="H19" s="31"/>
      <c r="I19" s="1400"/>
      <c r="J19" s="1400"/>
      <c r="K19" s="1400"/>
      <c r="L19" s="1400"/>
      <c r="M19" s="1400"/>
    </row>
    <row r="20" spans="1:13" ht="4.5" customHeight="1" x14ac:dyDescent="0.2">
      <c r="A20" s="31"/>
      <c r="B20" s="665"/>
      <c r="C20" s="58"/>
      <c r="D20" s="31"/>
      <c r="E20" s="31"/>
      <c r="F20" s="31"/>
      <c r="G20" s="31"/>
      <c r="H20" s="31"/>
      <c r="I20" s="31"/>
      <c r="J20" s="31"/>
      <c r="K20" s="31"/>
      <c r="L20" s="31"/>
      <c r="M20" s="31"/>
    </row>
    <row r="21" spans="1:13" ht="15.75" customHeight="1" x14ac:dyDescent="0.2">
      <c r="A21" s="31"/>
      <c r="B21" s="667" t="str">
        <f>IF('7. Site Info Part I'!B27="x","n/a", "x")</f>
        <v>x</v>
      </c>
      <c r="C21" s="1825" t="s">
        <v>1575</v>
      </c>
      <c r="D21" s="1400"/>
      <c r="E21" s="1400"/>
      <c r="F21" s="1400"/>
      <c r="G21" s="1400"/>
      <c r="H21" s="31"/>
      <c r="I21" s="1826" t="str">
        <f>IF(B21="x", "A Resolution must be attached to complete this item if Item 3 on Tab 7 is not checked.", "")</f>
        <v>A Resolution must be attached to complete this item if Item 3 on Tab 7 is not checked.</v>
      </c>
      <c r="J21" s="1400"/>
      <c r="K21" s="1400"/>
      <c r="L21" s="1400"/>
      <c r="M21" s="1400"/>
    </row>
    <row r="22" spans="1:13" ht="14.25" customHeight="1" x14ac:dyDescent="0.2">
      <c r="A22" s="31"/>
      <c r="B22" s="81"/>
      <c r="C22" s="1400"/>
      <c r="D22" s="1400"/>
      <c r="E22" s="1400"/>
      <c r="F22" s="1400"/>
      <c r="G22" s="1400"/>
      <c r="H22" s="31"/>
      <c r="I22" s="1400"/>
      <c r="J22" s="1400"/>
      <c r="K22" s="1400"/>
      <c r="L22" s="1400"/>
      <c r="M22" s="1400"/>
    </row>
    <row r="23" spans="1:13" ht="4.5" customHeight="1" x14ac:dyDescent="0.2">
      <c r="A23" s="31"/>
      <c r="B23" s="665"/>
      <c r="C23" s="31"/>
      <c r="D23" s="31"/>
      <c r="E23" s="31"/>
      <c r="F23" s="31"/>
      <c r="G23" s="31"/>
      <c r="H23" s="31"/>
      <c r="I23" s="31"/>
      <c r="J23" s="31"/>
      <c r="K23" s="31"/>
      <c r="L23" s="31"/>
      <c r="M23" s="31"/>
    </row>
    <row r="24" spans="1:13" ht="15.75" customHeight="1" x14ac:dyDescent="0.2">
      <c r="A24" s="31"/>
      <c r="B24" s="1125"/>
      <c r="C24" s="1827" t="s">
        <v>1576</v>
      </c>
      <c r="D24" s="1400"/>
      <c r="E24" s="1400"/>
      <c r="F24" s="1400"/>
      <c r="G24" s="1400"/>
      <c r="H24" s="31"/>
      <c r="I24" s="1826" t="s">
        <v>1577</v>
      </c>
      <c r="J24" s="1400"/>
      <c r="K24" s="1400"/>
      <c r="L24" s="1400"/>
      <c r="M24" s="1400"/>
    </row>
    <row r="25" spans="1:13" ht="14.25" customHeight="1" x14ac:dyDescent="0.2">
      <c r="A25" s="31"/>
      <c r="B25" s="81"/>
      <c r="C25" s="1400"/>
      <c r="D25" s="1400"/>
      <c r="E25" s="1400"/>
      <c r="F25" s="1400"/>
      <c r="G25" s="1400"/>
      <c r="H25" s="31"/>
      <c r="I25" s="1400"/>
      <c r="J25" s="1400"/>
      <c r="K25" s="1400"/>
      <c r="L25" s="1400"/>
      <c r="M25" s="1400"/>
    </row>
    <row r="26" spans="1:13" ht="4.5" customHeight="1" x14ac:dyDescent="0.2">
      <c r="A26" s="31"/>
      <c r="B26" s="665"/>
      <c r="C26" s="31"/>
      <c r="D26" s="31"/>
      <c r="E26" s="31"/>
      <c r="F26" s="31"/>
      <c r="G26" s="31"/>
      <c r="H26" s="31"/>
      <c r="I26" s="31"/>
      <c r="J26" s="31"/>
      <c r="K26" s="31"/>
      <c r="L26" s="31"/>
      <c r="M26" s="31"/>
    </row>
    <row r="27" spans="1:13" ht="15.75" customHeight="1" x14ac:dyDescent="0.25">
      <c r="A27" s="10"/>
      <c r="B27" s="1125"/>
      <c r="C27" s="1827" t="s">
        <v>1578</v>
      </c>
      <c r="D27" s="1400"/>
      <c r="E27" s="1400"/>
      <c r="F27" s="1400"/>
      <c r="G27" s="1400"/>
      <c r="H27" s="1400"/>
      <c r="I27" s="1400"/>
      <c r="J27" s="1400"/>
      <c r="K27" s="1400"/>
      <c r="L27" s="1400"/>
      <c r="M27" s="1400"/>
    </row>
    <row r="28" spans="1:13" ht="13.5" customHeight="1" x14ac:dyDescent="0.25">
      <c r="A28" s="10"/>
      <c r="B28" s="10"/>
      <c r="C28" s="1400"/>
      <c r="D28" s="1400"/>
      <c r="E28" s="1400"/>
      <c r="F28" s="1400"/>
      <c r="G28" s="1400"/>
      <c r="H28" s="1400"/>
      <c r="I28" s="1400"/>
      <c r="J28" s="1400"/>
      <c r="K28" s="1400"/>
      <c r="L28" s="1400"/>
      <c r="M28" s="1400"/>
    </row>
    <row r="29" spans="1:13" ht="4.5" customHeight="1" x14ac:dyDescent="0.25">
      <c r="A29" s="10"/>
      <c r="B29" s="10"/>
      <c r="C29" s="10"/>
      <c r="D29" s="10"/>
      <c r="E29" s="10"/>
      <c r="F29" s="10"/>
      <c r="G29" s="10"/>
      <c r="H29" s="10"/>
      <c r="I29" s="10"/>
      <c r="J29" s="10"/>
      <c r="K29" s="10"/>
      <c r="L29" s="10"/>
      <c r="M29" s="10"/>
    </row>
    <row r="30" spans="1:13" ht="14.25" customHeight="1" x14ac:dyDescent="0.25">
      <c r="A30" s="10"/>
      <c r="B30" s="1125"/>
      <c r="C30" s="1827" t="s">
        <v>1579</v>
      </c>
      <c r="D30" s="1400"/>
      <c r="E30" s="1400"/>
      <c r="F30" s="1400"/>
      <c r="G30" s="1400"/>
      <c r="H30" s="1400"/>
      <c r="I30" s="1400"/>
      <c r="J30" s="1400"/>
      <c r="K30" s="1400"/>
      <c r="L30" s="1400"/>
      <c r="M30" s="1400"/>
    </row>
    <row r="31" spans="1:13" ht="25.5" customHeight="1" x14ac:dyDescent="0.25">
      <c r="A31" s="10"/>
      <c r="B31" s="10"/>
      <c r="C31" s="1400"/>
      <c r="D31" s="1400"/>
      <c r="E31" s="1400"/>
      <c r="F31" s="1400"/>
      <c r="G31" s="1400"/>
      <c r="H31" s="1400"/>
      <c r="I31" s="1400"/>
      <c r="J31" s="1400"/>
      <c r="K31" s="1400"/>
      <c r="L31" s="1400"/>
      <c r="M31" s="1400"/>
    </row>
    <row r="32" spans="1:13" ht="4.5" customHeight="1" x14ac:dyDescent="0.2">
      <c r="A32" s="31"/>
      <c r="B32" s="665"/>
      <c r="C32" s="31"/>
      <c r="D32" s="31"/>
      <c r="E32" s="31"/>
      <c r="F32" s="31"/>
      <c r="G32" s="31"/>
      <c r="H32" s="31"/>
      <c r="I32" s="31"/>
      <c r="J32" s="31"/>
      <c r="K32" s="31"/>
      <c r="L32" s="31"/>
      <c r="M32" s="31"/>
    </row>
    <row r="33" spans="1:13" ht="15" customHeight="1" x14ac:dyDescent="0.2">
      <c r="A33" s="31"/>
      <c r="B33" s="666" t="s">
        <v>1580</v>
      </c>
      <c r="C33" s="31"/>
      <c r="D33" s="31"/>
      <c r="E33" s="31"/>
      <c r="F33" s="31"/>
      <c r="G33" s="31"/>
      <c r="H33" s="31"/>
      <c r="I33" s="31"/>
      <c r="J33" s="31"/>
      <c r="K33" s="31"/>
      <c r="L33" s="31"/>
      <c r="M33" s="31"/>
    </row>
    <row r="34" spans="1:13" ht="4.5" customHeight="1" x14ac:dyDescent="0.2">
      <c r="A34" s="31"/>
      <c r="B34" s="665"/>
      <c r="C34" s="31"/>
      <c r="D34" s="31"/>
      <c r="E34" s="31"/>
      <c r="F34" s="31"/>
      <c r="G34" s="31"/>
      <c r="H34" s="31"/>
      <c r="I34" s="31"/>
      <c r="J34" s="31"/>
      <c r="K34" s="31"/>
      <c r="L34" s="31"/>
      <c r="M34" s="31"/>
    </row>
    <row r="35" spans="1:13" ht="14.25" customHeight="1" x14ac:dyDescent="0.2">
      <c r="A35" s="31"/>
      <c r="B35" s="1119"/>
      <c r="C35" s="58" t="s">
        <v>1581</v>
      </c>
      <c r="D35" s="31"/>
      <c r="E35" s="31"/>
      <c r="F35" s="31"/>
      <c r="G35" s="31"/>
      <c r="H35" s="31"/>
      <c r="I35" s="31"/>
      <c r="J35" s="31"/>
      <c r="K35" s="31"/>
      <c r="L35" s="31"/>
      <c r="M35" s="31"/>
    </row>
    <row r="36" spans="1:13" ht="4.5" customHeight="1" x14ac:dyDescent="0.2">
      <c r="A36" s="31"/>
      <c r="B36" s="31"/>
      <c r="C36" s="31"/>
      <c r="D36" s="31"/>
      <c r="E36" s="31"/>
      <c r="F36" s="31"/>
      <c r="G36" s="31"/>
      <c r="H36" s="31"/>
      <c r="I36" s="31"/>
      <c r="J36" s="31"/>
      <c r="K36" s="31"/>
      <c r="L36" s="31"/>
      <c r="M36" s="31"/>
    </row>
    <row r="37" spans="1:13" ht="14.25" customHeight="1" x14ac:dyDescent="0.2">
      <c r="A37" s="31"/>
      <c r="B37" s="1119"/>
      <c r="C37" s="58" t="s">
        <v>1582</v>
      </c>
      <c r="D37" s="31"/>
      <c r="E37" s="31"/>
      <c r="F37" s="31"/>
      <c r="G37" s="31"/>
      <c r="H37" s="31"/>
      <c r="I37" s="31"/>
      <c r="J37" s="31"/>
      <c r="L37" s="31"/>
      <c r="M37" s="31"/>
    </row>
    <row r="38" spans="1:13" ht="4.5" customHeight="1" x14ac:dyDescent="0.25">
      <c r="A38" s="10"/>
      <c r="B38" s="10"/>
      <c r="C38" s="10"/>
      <c r="D38" s="10"/>
      <c r="E38" s="10"/>
      <c r="F38" s="10"/>
      <c r="G38" s="10"/>
      <c r="H38" s="10"/>
      <c r="I38" s="10"/>
      <c r="J38" s="10"/>
      <c r="K38" s="10"/>
      <c r="L38" s="10"/>
      <c r="M38" s="10"/>
    </row>
    <row r="39" spans="1:13" ht="15" customHeight="1" x14ac:dyDescent="0.25">
      <c r="A39" s="10"/>
      <c r="B39" s="668" t="s">
        <v>1583</v>
      </c>
      <c r="C39" s="10"/>
      <c r="D39" s="10"/>
      <c r="E39" s="10"/>
      <c r="F39" s="10"/>
      <c r="G39" s="10"/>
      <c r="H39" s="10"/>
      <c r="I39" s="10"/>
      <c r="J39" s="10"/>
      <c r="K39" s="10"/>
      <c r="L39" s="10"/>
      <c r="M39" s="10"/>
    </row>
    <row r="40" spans="1:13" ht="6" customHeight="1" x14ac:dyDescent="0.25">
      <c r="A40" s="10"/>
      <c r="B40" s="668"/>
      <c r="C40" s="10"/>
      <c r="D40" s="10"/>
      <c r="E40" s="10"/>
      <c r="F40" s="10"/>
      <c r="G40" s="10"/>
      <c r="H40" s="10"/>
      <c r="I40" s="10"/>
      <c r="J40" s="10"/>
      <c r="K40" s="10"/>
      <c r="L40" s="10"/>
      <c r="M40" s="10"/>
    </row>
    <row r="41" spans="1:13" ht="15" customHeight="1" x14ac:dyDescent="0.25">
      <c r="A41" s="10"/>
      <c r="B41" s="1119"/>
      <c r="C41" s="173" t="s">
        <v>1584</v>
      </c>
      <c r="D41" s="592"/>
      <c r="E41" s="592"/>
      <c r="F41" s="592"/>
      <c r="G41" s="592"/>
      <c r="H41" s="592"/>
      <c r="I41" s="592"/>
      <c r="J41" s="592"/>
      <c r="K41" s="592"/>
      <c r="L41" s="592"/>
      <c r="M41" s="592"/>
    </row>
    <row r="42" spans="1:13" ht="6.75" customHeight="1" x14ac:dyDescent="0.25">
      <c r="A42" s="10"/>
      <c r="C42" s="173"/>
      <c r="D42" s="592"/>
      <c r="E42" s="592"/>
      <c r="F42" s="592"/>
      <c r="G42" s="592"/>
      <c r="H42" s="592"/>
      <c r="I42" s="592"/>
      <c r="J42" s="592"/>
      <c r="K42" s="592"/>
      <c r="L42" s="592"/>
      <c r="M42" s="592"/>
    </row>
    <row r="43" spans="1:13" ht="15" customHeight="1" x14ac:dyDescent="0.25">
      <c r="A43" s="10"/>
      <c r="B43" s="1119"/>
      <c r="C43" s="173" t="s">
        <v>1585</v>
      </c>
      <c r="D43" s="592"/>
      <c r="E43" s="592"/>
      <c r="F43" s="592"/>
      <c r="G43" s="592"/>
      <c r="H43" s="592"/>
      <c r="I43" s="592"/>
      <c r="J43" s="592"/>
      <c r="K43" s="592"/>
      <c r="L43" s="592"/>
      <c r="M43" s="592"/>
    </row>
    <row r="44" spans="1:13" ht="9" customHeight="1" x14ac:dyDescent="0.2"/>
    <row r="45" spans="1:13" ht="19.5" customHeight="1" x14ac:dyDescent="0.2">
      <c r="A45" s="79"/>
      <c r="B45" s="581" t="s">
        <v>1586</v>
      </c>
      <c r="C45" s="79"/>
      <c r="D45" s="669" t="s">
        <v>1587</v>
      </c>
      <c r="E45" s="79"/>
      <c r="F45" s="173"/>
      <c r="G45" s="173"/>
      <c r="H45" s="173"/>
      <c r="I45" s="173"/>
      <c r="J45" s="173"/>
      <c r="K45" s="581" t="s">
        <v>1588</v>
      </c>
      <c r="L45" s="79"/>
      <c r="M45" s="173"/>
    </row>
    <row r="46" spans="1:13" ht="15" customHeight="1" x14ac:dyDescent="0.25">
      <c r="A46" s="10"/>
      <c r="B46" s="10"/>
      <c r="C46" s="1828" t="s">
        <v>1589</v>
      </c>
      <c r="D46" s="1400"/>
      <c r="E46" s="1400"/>
      <c r="F46" s="1400"/>
      <c r="G46" s="1400"/>
      <c r="H46" s="1400"/>
      <c r="I46" s="1400"/>
      <c r="J46" s="1400"/>
      <c r="K46" s="1400"/>
      <c r="L46" s="1400"/>
      <c r="M46" s="1400"/>
    </row>
    <row r="47" spans="1:13" ht="15" customHeight="1" x14ac:dyDescent="0.25">
      <c r="A47" s="10"/>
      <c r="B47" s="173"/>
      <c r="C47" s="1400"/>
      <c r="D47" s="1400"/>
      <c r="E47" s="1400"/>
      <c r="F47" s="1400"/>
      <c r="G47" s="1400"/>
      <c r="H47" s="1400"/>
      <c r="I47" s="1400"/>
      <c r="J47" s="1400"/>
      <c r="K47" s="1400"/>
      <c r="L47" s="1400"/>
      <c r="M47" s="1400"/>
    </row>
    <row r="48" spans="1:13" ht="127.5" customHeight="1" x14ac:dyDescent="0.25">
      <c r="A48" s="10"/>
      <c r="B48" s="173"/>
      <c r="C48" s="1400"/>
      <c r="D48" s="1400"/>
      <c r="E48" s="1400"/>
      <c r="F48" s="1400"/>
      <c r="G48" s="1400"/>
      <c r="H48" s="1400"/>
      <c r="I48" s="1400"/>
      <c r="J48" s="1400"/>
      <c r="K48" s="1400"/>
      <c r="L48" s="1400"/>
      <c r="M48" s="1400"/>
    </row>
    <row r="49" spans="1:13" ht="15" customHeight="1" x14ac:dyDescent="0.25">
      <c r="A49" s="10"/>
      <c r="B49" s="668" t="s">
        <v>1590</v>
      </c>
      <c r="C49" s="10"/>
      <c r="D49" s="10"/>
      <c r="E49" s="10"/>
      <c r="F49" s="10"/>
      <c r="G49" s="10"/>
      <c r="H49" s="10"/>
      <c r="I49" s="10"/>
      <c r="J49" s="10"/>
      <c r="K49" s="10"/>
      <c r="L49" s="10"/>
      <c r="M49" s="10"/>
    </row>
    <row r="50" spans="1:13" ht="8.25" customHeight="1" x14ac:dyDescent="0.25">
      <c r="A50" s="10"/>
      <c r="B50" s="10"/>
      <c r="C50" s="10"/>
      <c r="D50" s="10"/>
      <c r="E50" s="10"/>
      <c r="F50" s="10"/>
      <c r="G50" s="10"/>
      <c r="H50" s="10"/>
      <c r="I50" s="10"/>
      <c r="J50" s="10"/>
      <c r="K50" s="10"/>
      <c r="L50" s="10"/>
      <c r="M50" s="10"/>
    </row>
    <row r="51" spans="1:13" ht="15" customHeight="1" x14ac:dyDescent="0.25">
      <c r="A51" s="10"/>
      <c r="B51" s="1125"/>
      <c r="C51" s="1647" t="s">
        <v>1591</v>
      </c>
      <c r="D51" s="1400"/>
      <c r="E51" s="1400"/>
      <c r="F51" s="1400"/>
      <c r="G51" s="1400"/>
      <c r="H51" s="1400"/>
      <c r="I51" s="1400"/>
      <c r="J51" s="1400"/>
      <c r="K51" s="1400"/>
      <c r="L51" s="1400"/>
      <c r="M51" s="1400"/>
    </row>
    <row r="52" spans="1:13" ht="27" customHeight="1" x14ac:dyDescent="0.25">
      <c r="A52" s="10"/>
      <c r="B52" s="10"/>
      <c r="C52" s="1400"/>
      <c r="D52" s="1400"/>
      <c r="E52" s="1400"/>
      <c r="F52" s="1400"/>
      <c r="G52" s="1400"/>
      <c r="H52" s="1400"/>
      <c r="I52" s="1400"/>
      <c r="J52" s="1400"/>
      <c r="K52" s="1400"/>
      <c r="L52" s="1400"/>
      <c r="M52" s="1400"/>
    </row>
    <row r="53" spans="1:13" ht="6" customHeight="1" x14ac:dyDescent="0.25">
      <c r="A53" s="10"/>
      <c r="B53" s="10"/>
      <c r="C53" s="10"/>
      <c r="D53" s="10"/>
      <c r="E53" s="10"/>
      <c r="F53" s="10"/>
      <c r="G53" s="10"/>
      <c r="H53" s="10"/>
      <c r="I53" s="10"/>
      <c r="J53" s="10"/>
      <c r="K53" s="10"/>
      <c r="L53" s="10"/>
      <c r="M53" s="10"/>
    </row>
    <row r="54" spans="1:13" ht="15" customHeight="1" x14ac:dyDescent="0.2">
      <c r="A54" s="592"/>
      <c r="B54" s="1126"/>
      <c r="C54" s="1829" t="s">
        <v>1592</v>
      </c>
      <c r="D54" s="1400"/>
      <c r="E54" s="1400"/>
      <c r="F54" s="1400"/>
      <c r="G54" s="1400"/>
      <c r="H54" s="1400"/>
      <c r="I54" s="1400"/>
      <c r="J54" s="1400"/>
      <c r="K54" s="1400"/>
      <c r="L54" s="1400"/>
      <c r="M54" s="1400"/>
    </row>
    <row r="55" spans="1:13" ht="24.75" customHeight="1" x14ac:dyDescent="0.2">
      <c r="A55" s="592"/>
      <c r="B55" s="592"/>
      <c r="C55" s="1400"/>
      <c r="D55" s="1400"/>
      <c r="E55" s="1400"/>
      <c r="F55" s="1400"/>
      <c r="G55" s="1400"/>
      <c r="H55" s="1400"/>
      <c r="I55" s="1400"/>
      <c r="J55" s="1400"/>
      <c r="K55" s="1400"/>
      <c r="L55" s="1400"/>
      <c r="M55" s="1400"/>
    </row>
    <row r="56" spans="1:13" ht="15.75" customHeight="1" x14ac:dyDescent="0.25">
      <c r="A56" s="10"/>
      <c r="B56" s="1830" t="s">
        <v>1593</v>
      </c>
      <c r="C56" s="1400"/>
      <c r="D56" s="1400"/>
      <c r="E56" s="1400"/>
      <c r="F56" s="1400"/>
      <c r="G56" s="1400"/>
      <c r="H56" s="1400"/>
      <c r="I56" s="10"/>
      <c r="J56" s="10"/>
      <c r="K56" s="10"/>
      <c r="L56" s="10"/>
      <c r="M56" s="10"/>
    </row>
    <row r="57" spans="1:13" ht="6" customHeight="1" x14ac:dyDescent="0.25">
      <c r="A57" s="10"/>
      <c r="B57" s="10"/>
      <c r="C57" s="10"/>
      <c r="D57" s="10"/>
      <c r="E57" s="10"/>
      <c r="F57" s="10"/>
      <c r="G57" s="10"/>
      <c r="H57" s="10"/>
      <c r="I57" s="10"/>
      <c r="J57" s="10"/>
      <c r="K57" s="10"/>
      <c r="L57" s="10"/>
      <c r="M57" s="10"/>
    </row>
    <row r="58" spans="1:13" ht="15" customHeight="1" x14ac:dyDescent="0.2">
      <c r="A58" s="31"/>
      <c r="B58" s="1120"/>
      <c r="C58" s="58" t="s">
        <v>1594</v>
      </c>
      <c r="D58" s="31"/>
      <c r="E58" s="31"/>
      <c r="F58" s="31"/>
      <c r="G58" s="31"/>
      <c r="H58" s="31"/>
      <c r="I58" s="31"/>
      <c r="J58" s="31"/>
      <c r="K58" s="31"/>
      <c r="L58" s="31"/>
      <c r="M58" s="31"/>
    </row>
    <row r="59" spans="1:13" ht="11.25" customHeight="1" x14ac:dyDescent="0.2">
      <c r="A59" s="31"/>
      <c r="B59" s="637"/>
      <c r="C59" s="31"/>
      <c r="D59" s="58"/>
      <c r="E59" s="31"/>
      <c r="F59" s="31"/>
      <c r="G59" s="31"/>
      <c r="H59" s="31"/>
      <c r="I59" s="31"/>
      <c r="J59" s="31"/>
      <c r="K59" s="31"/>
      <c r="L59" s="31"/>
      <c r="M59" s="31"/>
    </row>
    <row r="60" spans="1:13" ht="15" customHeight="1" x14ac:dyDescent="0.2">
      <c r="A60" s="31"/>
      <c r="B60" s="1120"/>
      <c r="C60" s="1520" t="s">
        <v>1595</v>
      </c>
      <c r="D60" s="1400"/>
      <c r="E60" s="1400"/>
      <c r="F60" s="1400"/>
      <c r="G60" s="1400"/>
      <c r="H60" s="1400"/>
      <c r="I60" s="1400"/>
      <c r="J60" s="1400"/>
      <c r="K60" s="1400"/>
      <c r="L60" s="1400"/>
      <c r="M60" s="1400"/>
    </row>
    <row r="61" spans="1:13" ht="6" customHeight="1" x14ac:dyDescent="0.25">
      <c r="A61" s="10"/>
      <c r="B61" s="10"/>
      <c r="C61" s="10"/>
      <c r="D61" s="671"/>
      <c r="E61" s="671"/>
      <c r="F61" s="671"/>
      <c r="G61" s="671"/>
      <c r="H61" s="671"/>
      <c r="I61" s="671"/>
      <c r="J61" s="671"/>
      <c r="K61" s="671"/>
      <c r="L61" s="671"/>
      <c r="M61" s="671"/>
    </row>
    <row r="62" spans="1:13" ht="15" customHeight="1" x14ac:dyDescent="0.2">
      <c r="A62" s="31"/>
      <c r="B62" s="1120"/>
      <c r="C62" s="58" t="s">
        <v>1596</v>
      </c>
      <c r="D62" s="31"/>
      <c r="E62" s="31"/>
      <c r="F62" s="31"/>
      <c r="G62" s="31"/>
      <c r="H62" s="31"/>
      <c r="I62" s="31"/>
      <c r="J62" s="31"/>
      <c r="K62" s="31"/>
      <c r="L62" s="31"/>
      <c r="M62" s="31"/>
    </row>
    <row r="63" spans="1:13" ht="6" customHeight="1" x14ac:dyDescent="0.25">
      <c r="A63" s="10"/>
      <c r="B63" s="10"/>
      <c r="C63" s="10"/>
      <c r="D63" s="671"/>
      <c r="E63" s="671"/>
      <c r="F63" s="671"/>
      <c r="G63" s="671"/>
      <c r="H63" s="671"/>
      <c r="I63" s="671"/>
      <c r="J63" s="671"/>
      <c r="K63" s="671"/>
      <c r="L63" s="671"/>
      <c r="M63" s="671"/>
    </row>
    <row r="64" spans="1:13" ht="14.25" customHeight="1" x14ac:dyDescent="0.25">
      <c r="A64" s="10"/>
      <c r="B64" s="10"/>
      <c r="C64" s="1551" t="s">
        <v>1597</v>
      </c>
      <c r="D64" s="1400"/>
      <c r="E64" s="1400"/>
      <c r="F64" s="1400"/>
      <c r="G64" s="1400"/>
      <c r="H64" s="1400"/>
      <c r="I64" s="1400"/>
      <c r="J64" s="1400"/>
      <c r="K64" s="1400"/>
      <c r="L64" s="1400"/>
      <c r="M64" s="1400"/>
    </row>
    <row r="65" spans="1:13" ht="14.25" customHeight="1" x14ac:dyDescent="0.25">
      <c r="A65" s="10"/>
      <c r="B65" s="10"/>
      <c r="C65" s="1400"/>
      <c r="D65" s="1400"/>
      <c r="E65" s="1400"/>
      <c r="F65" s="1400"/>
      <c r="G65" s="1400"/>
      <c r="H65" s="1400"/>
      <c r="I65" s="1400"/>
      <c r="J65" s="1400"/>
      <c r="K65" s="1400"/>
      <c r="L65" s="1400"/>
      <c r="M65" s="1400"/>
    </row>
    <row r="66" spans="1:13" ht="58.5" customHeight="1" x14ac:dyDescent="0.25">
      <c r="A66" s="10"/>
      <c r="B66" s="10"/>
      <c r="C66" s="1400"/>
      <c r="D66" s="1400"/>
      <c r="E66" s="1400"/>
      <c r="F66" s="1400"/>
      <c r="G66" s="1400"/>
      <c r="H66" s="1400"/>
      <c r="I66" s="1400"/>
      <c r="J66" s="1400"/>
      <c r="K66" s="1400"/>
      <c r="L66" s="1400"/>
      <c r="M66" s="1400"/>
    </row>
    <row r="67" spans="1:13" ht="6" customHeight="1" x14ac:dyDescent="0.25">
      <c r="A67" s="10"/>
      <c r="B67" s="10"/>
      <c r="C67" s="10"/>
      <c r="D67" s="671"/>
      <c r="E67" s="671"/>
      <c r="F67" s="671"/>
      <c r="G67" s="671"/>
      <c r="H67" s="671"/>
      <c r="I67" s="671"/>
      <c r="J67" s="671"/>
      <c r="K67" s="671"/>
      <c r="L67" s="671"/>
      <c r="M67" s="671"/>
    </row>
    <row r="68" spans="1:13" ht="14.25" customHeight="1" x14ac:dyDescent="0.2"/>
    <row r="69" spans="1:13" ht="14.25" customHeight="1" x14ac:dyDescent="0.2"/>
    <row r="70" spans="1:13" ht="14.25" customHeight="1" x14ac:dyDescent="0.2"/>
  </sheetData>
  <sheetProtection algorithmName="SHA-512" hashValue="OheOTcgpgFw09Q+N1O80lepdxvYqoeB5chhvIwTkwxbKeI/KJcw3lAQk1LIAWcn5TYuxLn9sJmj6hLFloUwhsQ==" saltValue="OXWPSdGkvLf9wVIim4Z8aQ==" spinCount="100000" sheet="1" objects="1" scenarios="1"/>
  <mergeCells count="20">
    <mergeCell ref="C60:M60"/>
    <mergeCell ref="C64:M66"/>
    <mergeCell ref="C18:G19"/>
    <mergeCell ref="C21:G22"/>
    <mergeCell ref="I21:M22"/>
    <mergeCell ref="C24:G25"/>
    <mergeCell ref="I24:M25"/>
    <mergeCell ref="C27:M28"/>
    <mergeCell ref="C30:M31"/>
    <mergeCell ref="I18:M19"/>
    <mergeCell ref="C46:M48"/>
    <mergeCell ref="C51:M52"/>
    <mergeCell ref="C54:M55"/>
    <mergeCell ref="B56:H56"/>
    <mergeCell ref="A1:M3"/>
    <mergeCell ref="C7:M7"/>
    <mergeCell ref="C10:I10"/>
    <mergeCell ref="C11:K11"/>
    <mergeCell ref="C15:G16"/>
    <mergeCell ref="I15:M16"/>
  </mergeCells>
  <hyperlinks>
    <hyperlink ref="C11" r:id="rId1"/>
    <hyperlink ref="D45" r:id="rId2"/>
  </hyperlinks>
  <pageMargins left="0.7" right="0.7" top="0.75" bottom="0.75" header="0" footer="0"/>
  <pageSetup orientation="portrait" r:id="rId3"/>
  <headerFooter>
    <oddFooter>&amp;R&amp;D</oddFooter>
  </headerFooter>
  <rowBreaks count="1" manualBreakCount="1">
    <brk id="48"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203"/>
  <sheetViews>
    <sheetView showGridLines="0" zoomScaleNormal="100" zoomScaleSheetLayoutView="100" workbookViewId="0">
      <selection sqref="A1:V2"/>
    </sheetView>
  </sheetViews>
  <sheetFormatPr defaultColWidth="12.625" defaultRowHeight="15" customHeight="1" x14ac:dyDescent="0.2"/>
  <cols>
    <col min="1" max="4" width="3.125" customWidth="1"/>
    <col min="5" max="5" width="1.375" customWidth="1"/>
    <col min="6" max="11" width="3.125" customWidth="1"/>
    <col min="12" max="12" width="7.5" customWidth="1"/>
    <col min="13" max="13" width="3.875" customWidth="1"/>
    <col min="14" max="15" width="4" customWidth="1"/>
    <col min="16" max="16" width="8.375" customWidth="1"/>
    <col min="17" max="17" width="2.625" customWidth="1"/>
    <col min="18" max="18" width="5.25" customWidth="1"/>
    <col min="19" max="19" width="2.125" customWidth="1"/>
    <col min="20" max="20" width="4.75" customWidth="1"/>
    <col min="21" max="21" width="5.75" customWidth="1"/>
    <col min="22" max="22" width="7.375" customWidth="1"/>
    <col min="23" max="26" width="2.125" customWidth="1"/>
  </cols>
  <sheetData>
    <row r="1" spans="1:26" ht="15" customHeight="1" x14ac:dyDescent="0.2">
      <c r="A1" s="1440" t="s">
        <v>1598</v>
      </c>
      <c r="B1" s="1397"/>
      <c r="C1" s="1397"/>
      <c r="D1" s="1397"/>
      <c r="E1" s="1397"/>
      <c r="F1" s="1397"/>
      <c r="G1" s="1397"/>
      <c r="H1" s="1397"/>
      <c r="I1" s="1397"/>
      <c r="J1" s="1397"/>
      <c r="K1" s="1397"/>
      <c r="L1" s="1397"/>
      <c r="M1" s="1397"/>
      <c r="N1" s="1397"/>
      <c r="O1" s="1397"/>
      <c r="P1" s="1397"/>
      <c r="Q1" s="1397"/>
      <c r="R1" s="1397"/>
      <c r="S1" s="1397"/>
      <c r="T1" s="1397"/>
      <c r="U1" s="1397"/>
      <c r="V1" s="1398"/>
    </row>
    <row r="2" spans="1:26" ht="7.5" customHeight="1" thickBot="1" x14ac:dyDescent="0.3">
      <c r="A2" s="1402"/>
      <c r="B2" s="1403"/>
      <c r="C2" s="1403"/>
      <c r="D2" s="1403"/>
      <c r="E2" s="1403"/>
      <c r="F2" s="1403"/>
      <c r="G2" s="1403"/>
      <c r="H2" s="1403"/>
      <c r="I2" s="1403"/>
      <c r="J2" s="1403"/>
      <c r="K2" s="1403"/>
      <c r="L2" s="1403"/>
      <c r="M2" s="1403"/>
      <c r="N2" s="1403"/>
      <c r="O2" s="1403"/>
      <c r="P2" s="1403"/>
      <c r="Q2" s="1403"/>
      <c r="R2" s="1403"/>
      <c r="S2" s="1403"/>
      <c r="T2" s="1403"/>
      <c r="U2" s="1403"/>
      <c r="V2" s="1404"/>
      <c r="W2" s="10"/>
    </row>
    <row r="3" spans="1:26" ht="14.25" customHeight="1" thickBot="1" x14ac:dyDescent="0.3">
      <c r="A3" s="31"/>
      <c r="B3" s="31"/>
      <c r="C3" s="31"/>
      <c r="D3" s="31"/>
      <c r="E3" s="31"/>
      <c r="F3" s="31"/>
      <c r="G3" s="31"/>
      <c r="H3" s="31"/>
      <c r="I3" s="31"/>
      <c r="J3" s="31"/>
      <c r="K3" s="31"/>
      <c r="L3" s="31"/>
      <c r="M3" s="31"/>
      <c r="N3" s="31"/>
      <c r="O3" s="31"/>
      <c r="P3" s="31"/>
      <c r="Q3" s="31"/>
      <c r="R3" s="672"/>
      <c r="S3" s="1845" t="s">
        <v>85</v>
      </c>
      <c r="T3" s="1400"/>
      <c r="U3" s="1400"/>
      <c r="V3" s="673">
        <f>'6a. Competitive HTC Self Score'!AI47</f>
        <v>0</v>
      </c>
      <c r="W3" s="674"/>
    </row>
    <row r="4" spans="1:26" ht="14.25" customHeight="1" thickBot="1" x14ac:dyDescent="0.3">
      <c r="A4" s="642"/>
      <c r="B4" s="1127"/>
      <c r="C4" s="1511" t="s">
        <v>1599</v>
      </c>
      <c r="D4" s="1400"/>
      <c r="E4" s="1400"/>
      <c r="F4" s="1400"/>
      <c r="G4" s="1400"/>
      <c r="H4" s="1400"/>
      <c r="I4" s="1400"/>
      <c r="J4" s="1400"/>
      <c r="K4" s="1400"/>
      <c r="L4" s="1400"/>
      <c r="M4" s="1400"/>
      <c r="N4" s="1400"/>
      <c r="O4" s="1400"/>
      <c r="P4" s="1400"/>
      <c r="Q4" s="1400"/>
      <c r="R4" s="1400"/>
      <c r="S4" s="1400"/>
      <c r="T4" s="1400"/>
      <c r="U4" s="1400"/>
      <c r="V4" s="1400"/>
      <c r="W4" s="58"/>
      <c r="X4" s="10"/>
      <c r="Y4" s="10"/>
      <c r="Z4" s="10"/>
    </row>
    <row r="5" spans="1:26" ht="14.25" customHeight="1" x14ac:dyDescent="0.25">
      <c r="A5" s="10"/>
      <c r="B5" s="10"/>
      <c r="C5" s="1846" t="s">
        <v>1600</v>
      </c>
      <c r="D5" s="1400"/>
      <c r="E5" s="1400"/>
      <c r="F5" s="1400"/>
      <c r="G5" s="1400"/>
      <c r="H5" s="1400"/>
      <c r="I5" s="1400"/>
      <c r="J5" s="1400"/>
      <c r="K5" s="1400"/>
      <c r="L5" s="1400"/>
      <c r="M5" s="1400"/>
      <c r="N5" s="1400"/>
      <c r="O5" s="1400"/>
      <c r="P5" s="1400"/>
      <c r="Q5" s="10"/>
      <c r="R5" s="10"/>
      <c r="S5" s="10"/>
      <c r="T5" s="10"/>
      <c r="U5" s="10"/>
      <c r="V5" s="10"/>
      <c r="W5" s="10"/>
      <c r="X5" s="10"/>
      <c r="Y5" s="10"/>
      <c r="Z5" s="10"/>
    </row>
    <row r="6" spans="1:26" ht="3" customHeight="1" thickBot="1" x14ac:dyDescent="0.3">
      <c r="A6" s="31"/>
      <c r="B6" s="58"/>
      <c r="C6" s="58"/>
      <c r="D6" s="58"/>
      <c r="E6" s="58"/>
      <c r="F6" s="58"/>
      <c r="G6" s="58"/>
      <c r="H6" s="59"/>
      <c r="I6" s="59"/>
      <c r="J6" s="59"/>
      <c r="K6" s="59"/>
      <c r="L6" s="59"/>
      <c r="M6" s="31"/>
      <c r="N6" s="31"/>
      <c r="O6" s="31"/>
      <c r="P6" s="31"/>
      <c r="Q6" s="31"/>
      <c r="R6" s="31"/>
      <c r="S6" s="31"/>
      <c r="T6" s="31"/>
      <c r="U6" s="31"/>
      <c r="V6" s="31"/>
      <c r="W6" s="31"/>
      <c r="X6" s="10"/>
      <c r="Y6" s="10"/>
      <c r="Z6" s="10"/>
    </row>
    <row r="7" spans="1:26" ht="14.25" customHeight="1" thickBot="1" x14ac:dyDescent="0.3">
      <c r="A7" s="642" t="s">
        <v>96</v>
      </c>
      <c r="B7" s="1454" t="s">
        <v>1601</v>
      </c>
      <c r="C7" s="1442"/>
      <c r="D7" s="1442"/>
      <c r="E7" s="1442"/>
      <c r="F7" s="1442"/>
      <c r="G7" s="1442"/>
      <c r="H7" s="1442"/>
      <c r="I7" s="1442"/>
      <c r="J7" s="1442"/>
      <c r="K7" s="1442"/>
      <c r="L7" s="1442"/>
      <c r="M7" s="1442"/>
      <c r="N7" s="1442"/>
      <c r="O7" s="1442"/>
      <c r="P7" s="1442"/>
      <c r="Q7" s="1442"/>
      <c r="R7" s="1442"/>
      <c r="S7" s="1442"/>
      <c r="T7" s="1442"/>
      <c r="U7" s="1442"/>
      <c r="V7" s="1443"/>
      <c r="X7" s="10"/>
      <c r="Y7" s="10"/>
      <c r="Z7" s="10"/>
    </row>
    <row r="8" spans="1:26" ht="3" customHeight="1" thickBot="1" x14ac:dyDescent="0.3">
      <c r="A8" s="642"/>
      <c r="B8" s="58"/>
      <c r="C8" s="58"/>
      <c r="D8" s="58"/>
      <c r="E8" s="58"/>
      <c r="F8" s="58"/>
      <c r="G8" s="58"/>
      <c r="H8" s="58"/>
      <c r="I8" s="58"/>
      <c r="J8" s="58"/>
      <c r="K8" s="58"/>
      <c r="L8" s="58"/>
      <c r="M8" s="58"/>
      <c r="N8" s="58"/>
      <c r="O8" s="58"/>
      <c r="P8" s="58"/>
      <c r="Q8" s="58"/>
      <c r="R8" s="58"/>
      <c r="S8" s="58"/>
      <c r="T8" s="58"/>
      <c r="U8" s="58"/>
      <c r="V8" s="58"/>
      <c r="W8" s="58"/>
      <c r="X8" s="10"/>
      <c r="Y8" s="10"/>
      <c r="Z8" s="10"/>
    </row>
    <row r="9" spans="1:26" ht="14.25" customHeight="1" thickBot="1" x14ac:dyDescent="0.3">
      <c r="A9" s="642"/>
      <c r="B9" s="1114"/>
      <c r="C9" s="1847" t="s">
        <v>1602</v>
      </c>
      <c r="D9" s="1400"/>
      <c r="E9" s="1400"/>
      <c r="F9" s="1400"/>
      <c r="G9" s="1400"/>
      <c r="H9" s="1400"/>
      <c r="I9" s="1400"/>
      <c r="J9" s="1400"/>
      <c r="K9" s="1400"/>
      <c r="L9" s="1400"/>
      <c r="M9" s="1400"/>
      <c r="N9" s="1400"/>
      <c r="O9" s="1400"/>
      <c r="P9" s="1400"/>
      <c r="Q9" s="1400"/>
      <c r="R9" s="1400"/>
      <c r="S9" s="1400"/>
      <c r="T9" s="1400"/>
      <c r="U9" s="1400"/>
      <c r="V9" s="1400"/>
      <c r="W9" s="63"/>
      <c r="X9" s="10"/>
      <c r="Y9" s="10"/>
      <c r="Z9" s="10"/>
    </row>
    <row r="10" spans="1:26" ht="12" customHeight="1" x14ac:dyDescent="0.25">
      <c r="A10" s="642"/>
      <c r="B10" s="10"/>
      <c r="C10" s="1400"/>
      <c r="D10" s="1400"/>
      <c r="E10" s="1400"/>
      <c r="F10" s="1400"/>
      <c r="G10" s="1400"/>
      <c r="H10" s="1400"/>
      <c r="I10" s="1400"/>
      <c r="J10" s="1400"/>
      <c r="K10" s="1400"/>
      <c r="L10" s="1400"/>
      <c r="M10" s="1400"/>
      <c r="N10" s="1400"/>
      <c r="O10" s="1400"/>
      <c r="P10" s="1400"/>
      <c r="Q10" s="1400"/>
      <c r="R10" s="1400"/>
      <c r="S10" s="1400"/>
      <c r="T10" s="1400"/>
      <c r="U10" s="1400"/>
      <c r="V10" s="1400"/>
      <c r="W10" s="675"/>
      <c r="X10" s="10"/>
      <c r="Y10" s="10"/>
      <c r="Z10" s="10"/>
    </row>
    <row r="11" spans="1:26" ht="12" customHeight="1" thickBot="1" x14ac:dyDescent="0.3">
      <c r="A11" s="31"/>
      <c r="B11" s="58" t="s">
        <v>1603</v>
      </c>
      <c r="C11" s="31"/>
      <c r="D11" s="31"/>
      <c r="E11" s="31"/>
      <c r="F11" s="31"/>
      <c r="G11" s="31"/>
      <c r="H11" s="31"/>
      <c r="I11" s="31"/>
      <c r="J11" s="31"/>
      <c r="K11" s="31"/>
      <c r="L11" s="31"/>
      <c r="M11" s="31"/>
      <c r="N11" s="31"/>
      <c r="O11" s="31"/>
      <c r="P11" s="31"/>
      <c r="Q11" s="31"/>
      <c r="R11" s="31"/>
      <c r="S11" s="31"/>
      <c r="T11" s="31"/>
      <c r="U11" s="31"/>
      <c r="V11" s="31"/>
      <c r="W11" s="31"/>
      <c r="X11" s="10"/>
      <c r="Y11" s="10"/>
      <c r="Z11" s="10"/>
    </row>
    <row r="12" spans="1:26" ht="14.25" customHeight="1" thickBot="1" x14ac:dyDescent="0.3">
      <c r="A12" s="31"/>
      <c r="B12" s="10"/>
      <c r="C12" s="1114"/>
      <c r="D12" s="1518" t="s">
        <v>1604</v>
      </c>
      <c r="E12" s="1400"/>
      <c r="F12" s="1400"/>
      <c r="G12" s="1400"/>
      <c r="H12" s="1400"/>
      <c r="I12" s="1400"/>
      <c r="J12" s="1400"/>
      <c r="K12" s="1400"/>
      <c r="L12" s="1400"/>
      <c r="M12" s="1400"/>
      <c r="N12" s="1400"/>
      <c r="O12" s="1400"/>
      <c r="P12" s="1400"/>
      <c r="Q12" s="1400"/>
      <c r="R12" s="1400"/>
      <c r="S12" s="1400"/>
      <c r="T12" s="1400"/>
      <c r="U12" s="1400"/>
      <c r="V12" s="1400"/>
      <c r="W12" s="241"/>
      <c r="X12" s="10"/>
      <c r="Y12" s="10"/>
      <c r="Z12" s="10"/>
    </row>
    <row r="13" spans="1:26" ht="4.5" customHeight="1" x14ac:dyDescent="0.25">
      <c r="A13" s="31"/>
      <c r="B13" s="31"/>
      <c r="C13" s="31"/>
      <c r="D13" s="241"/>
      <c r="E13" s="241"/>
      <c r="F13" s="241"/>
      <c r="G13" s="241"/>
      <c r="H13" s="241"/>
      <c r="I13" s="241"/>
      <c r="J13" s="241"/>
      <c r="K13" s="241"/>
      <c r="L13" s="241"/>
      <c r="M13" s="241"/>
      <c r="N13" s="241"/>
      <c r="O13" s="241"/>
      <c r="P13" s="241"/>
      <c r="Q13" s="241"/>
      <c r="R13" s="241"/>
      <c r="S13" s="241"/>
      <c r="T13" s="241"/>
      <c r="U13" s="241"/>
      <c r="V13" s="241"/>
      <c r="W13" s="241"/>
      <c r="X13" s="10"/>
      <c r="Y13" s="10"/>
      <c r="Z13" s="10"/>
    </row>
    <row r="14" spans="1:26" ht="11.25" customHeight="1" thickBot="1" x14ac:dyDescent="0.3">
      <c r="A14" s="31"/>
      <c r="B14" s="10"/>
      <c r="C14" s="58" t="s">
        <v>1605</v>
      </c>
      <c r="D14" s="31"/>
      <c r="E14" s="31"/>
      <c r="F14" s="31"/>
      <c r="G14" s="31"/>
      <c r="H14" s="31"/>
      <c r="I14" s="31"/>
      <c r="J14" s="31"/>
      <c r="K14" s="31"/>
      <c r="L14" s="31"/>
      <c r="M14" s="31"/>
      <c r="N14" s="31"/>
      <c r="O14" s="31"/>
      <c r="P14" s="31"/>
      <c r="Q14" s="31"/>
      <c r="R14" s="31"/>
      <c r="S14" s="31"/>
      <c r="T14" s="31"/>
      <c r="U14" s="31"/>
      <c r="V14" s="31"/>
      <c r="W14" s="31"/>
      <c r="X14" s="10"/>
      <c r="Y14" s="10"/>
      <c r="Z14" s="10"/>
    </row>
    <row r="15" spans="1:26" ht="14.25" customHeight="1" thickBot="1" x14ac:dyDescent="0.3">
      <c r="A15" s="31"/>
      <c r="B15" s="10"/>
      <c r="C15" s="1114"/>
      <c r="D15" s="1792" t="s">
        <v>1606</v>
      </c>
      <c r="E15" s="1400"/>
      <c r="F15" s="1400"/>
      <c r="G15" s="1400"/>
      <c r="H15" s="1400"/>
      <c r="I15" s="1400"/>
      <c r="J15" s="1400"/>
      <c r="K15" s="1400"/>
      <c r="L15" s="1400"/>
      <c r="M15" s="1400"/>
      <c r="N15" s="1400"/>
      <c r="O15" s="1400"/>
      <c r="P15" s="1400"/>
      <c r="Q15" s="1400"/>
      <c r="R15" s="1400"/>
      <c r="S15" s="1400"/>
      <c r="T15" s="1400"/>
      <c r="U15" s="1400"/>
      <c r="V15" s="1400"/>
      <c r="W15" s="241"/>
      <c r="X15" s="10"/>
      <c r="Y15" s="10"/>
      <c r="Z15" s="10"/>
    </row>
    <row r="16" spans="1:26" ht="9" customHeight="1" x14ac:dyDescent="0.25">
      <c r="A16" s="31"/>
      <c r="B16" s="31"/>
      <c r="C16" s="58"/>
      <c r="D16" s="1400"/>
      <c r="E16" s="1400"/>
      <c r="F16" s="1400"/>
      <c r="G16" s="1400"/>
      <c r="H16" s="1400"/>
      <c r="I16" s="1400"/>
      <c r="J16" s="1400"/>
      <c r="K16" s="1400"/>
      <c r="L16" s="1400"/>
      <c r="M16" s="1400"/>
      <c r="N16" s="1400"/>
      <c r="O16" s="1400"/>
      <c r="P16" s="1400"/>
      <c r="Q16" s="1400"/>
      <c r="R16" s="1400"/>
      <c r="S16" s="1400"/>
      <c r="T16" s="1400"/>
      <c r="U16" s="1400"/>
      <c r="V16" s="1400"/>
      <c r="W16" s="241"/>
      <c r="X16" s="10"/>
      <c r="Y16" s="10"/>
      <c r="Z16" s="10"/>
    </row>
    <row r="17" spans="1:26" ht="57" customHeight="1" thickBot="1" x14ac:dyDescent="0.3">
      <c r="A17" s="31"/>
      <c r="B17" s="31"/>
      <c r="C17" s="31"/>
      <c r="D17" s="1400"/>
      <c r="E17" s="1400"/>
      <c r="F17" s="1400"/>
      <c r="G17" s="1400"/>
      <c r="H17" s="1400"/>
      <c r="I17" s="1400"/>
      <c r="J17" s="1400"/>
      <c r="K17" s="1400"/>
      <c r="L17" s="1400"/>
      <c r="M17" s="1400"/>
      <c r="N17" s="1400"/>
      <c r="O17" s="1400"/>
      <c r="P17" s="1400"/>
      <c r="Q17" s="1400"/>
      <c r="R17" s="1400"/>
      <c r="S17" s="1400"/>
      <c r="T17" s="1400"/>
      <c r="U17" s="1400"/>
      <c r="V17" s="1400"/>
      <c r="W17" s="241"/>
      <c r="X17" s="10"/>
      <c r="Y17" s="10"/>
      <c r="Z17" s="10"/>
    </row>
    <row r="18" spans="1:26" ht="15" customHeight="1" thickBot="1" x14ac:dyDescent="0.3">
      <c r="A18" s="10"/>
      <c r="B18" s="79"/>
      <c r="C18" s="433" t="s">
        <v>1607</v>
      </c>
      <c r="D18" s="258"/>
      <c r="E18" s="258"/>
      <c r="F18" s="258"/>
      <c r="G18" s="10"/>
      <c r="H18" s="10"/>
      <c r="J18" s="1849"/>
      <c r="K18" s="1850"/>
      <c r="L18" s="1850"/>
      <c r="M18" s="1851"/>
      <c r="O18" s="79" t="s">
        <v>1608</v>
      </c>
      <c r="P18" s="258"/>
      <c r="Q18" s="10"/>
      <c r="T18" s="1848"/>
      <c r="U18" s="1784"/>
      <c r="V18" s="10"/>
      <c r="W18" s="258"/>
      <c r="X18" s="10"/>
      <c r="Y18" s="10"/>
      <c r="Z18" s="10"/>
    </row>
    <row r="19" spans="1:26" ht="1.9" customHeight="1" thickBot="1" x14ac:dyDescent="0.3">
      <c r="A19" s="10"/>
      <c r="B19" s="10"/>
      <c r="C19" s="676"/>
      <c r="D19" s="258"/>
      <c r="E19" s="258"/>
      <c r="F19" s="258"/>
      <c r="G19" s="258"/>
      <c r="H19" s="258"/>
      <c r="I19" s="676"/>
      <c r="J19" s="258"/>
      <c r="K19" s="258"/>
      <c r="L19" s="258"/>
      <c r="M19" s="10"/>
      <c r="N19" s="10"/>
      <c r="O19" s="10"/>
      <c r="P19" s="258"/>
      <c r="Q19" s="258"/>
      <c r="R19" s="258"/>
      <c r="S19" s="258"/>
      <c r="T19" s="258"/>
      <c r="U19" s="258"/>
      <c r="V19" s="10"/>
      <c r="W19" s="258"/>
      <c r="X19" s="10"/>
      <c r="Y19" s="10"/>
      <c r="Z19" s="10"/>
    </row>
    <row r="20" spans="1:26" ht="15.75" customHeight="1" thickBot="1" x14ac:dyDescent="0.3">
      <c r="A20" s="31"/>
      <c r="B20" s="1128"/>
      <c r="C20" s="1511" t="s">
        <v>1609</v>
      </c>
      <c r="D20" s="1400"/>
      <c r="E20" s="1400"/>
      <c r="F20" s="1400"/>
      <c r="G20" s="1400"/>
      <c r="H20" s="1400"/>
      <c r="I20" s="1400"/>
      <c r="J20" s="1400"/>
      <c r="K20" s="1400"/>
      <c r="L20" s="1400"/>
      <c r="M20" s="1400"/>
      <c r="N20" s="1400"/>
      <c r="O20" s="1400"/>
      <c r="P20" s="1400"/>
      <c r="Q20" s="1400"/>
      <c r="R20" s="1400"/>
      <c r="S20" s="1400"/>
      <c r="T20" s="1400"/>
      <c r="U20" s="1400"/>
      <c r="V20" s="1400"/>
      <c r="W20" s="241"/>
      <c r="X20" s="10"/>
      <c r="Y20" s="10"/>
      <c r="Z20" s="10"/>
    </row>
    <row r="21" spans="1:26" ht="15.75" customHeight="1" x14ac:dyDescent="0.25">
      <c r="A21" s="31"/>
      <c r="C21" s="1400"/>
      <c r="D21" s="1400"/>
      <c r="E21" s="1400"/>
      <c r="F21" s="1400"/>
      <c r="G21" s="1400"/>
      <c r="H21" s="1400"/>
      <c r="I21" s="1400"/>
      <c r="J21" s="1400"/>
      <c r="K21" s="1400"/>
      <c r="L21" s="1400"/>
      <c r="M21" s="1400"/>
      <c r="N21" s="1400"/>
      <c r="O21" s="1400"/>
      <c r="P21" s="1400"/>
      <c r="Q21" s="1400"/>
      <c r="R21" s="1400"/>
      <c r="S21" s="1400"/>
      <c r="T21" s="1400"/>
      <c r="U21" s="1400"/>
      <c r="V21" s="1400"/>
      <c r="W21" s="241"/>
      <c r="X21" s="10"/>
      <c r="Y21" s="10"/>
      <c r="Z21" s="10"/>
    </row>
    <row r="22" spans="1:26" ht="35.450000000000003" customHeight="1" x14ac:dyDescent="0.25">
      <c r="A22" s="31"/>
      <c r="B22" s="31"/>
      <c r="C22" s="1400"/>
      <c r="D22" s="1400"/>
      <c r="E22" s="1400"/>
      <c r="F22" s="1400"/>
      <c r="G22" s="1400"/>
      <c r="H22" s="1400"/>
      <c r="I22" s="1400"/>
      <c r="J22" s="1400"/>
      <c r="K22" s="1400"/>
      <c r="L22" s="1400"/>
      <c r="M22" s="1400"/>
      <c r="N22" s="1400"/>
      <c r="O22" s="1400"/>
      <c r="P22" s="1400"/>
      <c r="Q22" s="1400"/>
      <c r="R22" s="1400"/>
      <c r="S22" s="1400"/>
      <c r="T22" s="1400"/>
      <c r="U22" s="1400"/>
      <c r="V22" s="1400"/>
      <c r="W22" s="241"/>
      <c r="X22" s="10"/>
      <c r="Y22" s="10"/>
      <c r="Z22" s="10"/>
    </row>
    <row r="23" spans="1:26" ht="3" customHeight="1" thickBot="1" x14ac:dyDescent="0.3">
      <c r="A23" s="31"/>
      <c r="B23" s="31"/>
      <c r="C23" s="179"/>
      <c r="D23" s="179"/>
      <c r="E23" s="179"/>
      <c r="F23" s="179"/>
      <c r="G23" s="179"/>
      <c r="H23" s="179"/>
      <c r="I23" s="179"/>
      <c r="J23" s="179"/>
      <c r="K23" s="179"/>
      <c r="L23" s="179"/>
      <c r="M23" s="179"/>
      <c r="N23" s="179"/>
      <c r="O23" s="179"/>
      <c r="P23" s="179"/>
      <c r="Q23" s="179"/>
      <c r="R23" s="179"/>
      <c r="S23" s="179"/>
      <c r="T23" s="179"/>
      <c r="U23" s="179"/>
      <c r="V23" s="179"/>
      <c r="W23" s="241"/>
      <c r="X23" s="10"/>
      <c r="Y23" s="10"/>
      <c r="Z23" s="10"/>
    </row>
    <row r="24" spans="1:26" ht="16.5" customHeight="1" thickBot="1" x14ac:dyDescent="0.3">
      <c r="A24" s="31"/>
      <c r="B24" s="31"/>
      <c r="C24" s="1831"/>
      <c r="D24" s="1832"/>
      <c r="E24" s="1832"/>
      <c r="F24" s="1832"/>
      <c r="G24" s="1832"/>
      <c r="H24" s="1832"/>
      <c r="I24" s="1832"/>
      <c r="J24" s="1832"/>
      <c r="K24" s="1832"/>
      <c r="L24" s="1808"/>
      <c r="M24" s="1129"/>
      <c r="N24" s="1831"/>
      <c r="O24" s="1832"/>
      <c r="P24" s="1832"/>
      <c r="Q24" s="1832"/>
      <c r="R24" s="1832"/>
      <c r="S24" s="1832"/>
      <c r="T24" s="1832"/>
      <c r="U24" s="1808"/>
      <c r="V24" s="10"/>
      <c r="W24" s="10"/>
      <c r="X24" s="10"/>
      <c r="Y24" s="10"/>
      <c r="Z24" s="10"/>
    </row>
    <row r="25" spans="1:26" ht="3" customHeight="1" thickBot="1" x14ac:dyDescent="0.3">
      <c r="A25" s="31"/>
      <c r="B25" s="31"/>
      <c r="C25" s="1130"/>
      <c r="D25" s="1130"/>
      <c r="E25" s="1130"/>
      <c r="F25" s="1130"/>
      <c r="G25" s="1130"/>
      <c r="H25" s="1130"/>
      <c r="I25" s="1130"/>
      <c r="J25" s="1130"/>
      <c r="K25" s="1130"/>
      <c r="L25" s="1130"/>
      <c r="M25" s="1130"/>
      <c r="N25" s="1130"/>
      <c r="O25" s="1130"/>
      <c r="P25" s="1130"/>
      <c r="Q25" s="1130"/>
      <c r="R25" s="1130"/>
      <c r="S25" s="1130"/>
      <c r="T25" s="1130"/>
      <c r="U25" s="1130"/>
      <c r="V25" s="179"/>
      <c r="W25" s="241"/>
      <c r="X25" s="10"/>
      <c r="Y25" s="10"/>
      <c r="Z25" s="10"/>
    </row>
    <row r="26" spans="1:26" ht="16.5" customHeight="1" thickBot="1" x14ac:dyDescent="0.3">
      <c r="A26" s="31"/>
      <c r="B26" s="31"/>
      <c r="C26" s="1831"/>
      <c r="D26" s="1832"/>
      <c r="E26" s="1832"/>
      <c r="F26" s="1832"/>
      <c r="G26" s="1832"/>
      <c r="H26" s="1832"/>
      <c r="I26" s="1832"/>
      <c r="J26" s="1832"/>
      <c r="K26" s="1832"/>
      <c r="L26" s="1808"/>
      <c r="M26" s="1129"/>
      <c r="N26" s="1831"/>
      <c r="O26" s="1832"/>
      <c r="P26" s="1832"/>
      <c r="Q26" s="1832"/>
      <c r="R26" s="1832"/>
      <c r="S26" s="1832"/>
      <c r="T26" s="1832"/>
      <c r="U26" s="1808"/>
      <c r="V26" s="10"/>
      <c r="W26" s="10"/>
      <c r="X26" s="10"/>
      <c r="Y26" s="10"/>
      <c r="Z26" s="10"/>
    </row>
    <row r="27" spans="1:26" ht="3" customHeight="1" thickBot="1" x14ac:dyDescent="0.3">
      <c r="A27" s="31"/>
      <c r="B27" s="31"/>
      <c r="C27" s="1130"/>
      <c r="D27" s="1130"/>
      <c r="E27" s="1130"/>
      <c r="F27" s="1130"/>
      <c r="G27" s="1130"/>
      <c r="H27" s="1130"/>
      <c r="I27" s="1130"/>
      <c r="J27" s="1130"/>
      <c r="K27" s="1130"/>
      <c r="L27" s="1130"/>
      <c r="M27" s="1130"/>
      <c r="N27" s="1130"/>
      <c r="O27" s="1130"/>
      <c r="P27" s="1130"/>
      <c r="Q27" s="1130"/>
      <c r="R27" s="1130"/>
      <c r="S27" s="1130"/>
      <c r="T27" s="1130"/>
      <c r="U27" s="1130"/>
      <c r="V27" s="179"/>
      <c r="W27" s="241"/>
      <c r="X27" s="10"/>
      <c r="Y27" s="10"/>
      <c r="Z27" s="10"/>
    </row>
    <row r="28" spans="1:26" ht="16.5" customHeight="1" thickBot="1" x14ac:dyDescent="0.3">
      <c r="A28" s="31"/>
      <c r="B28" s="31"/>
      <c r="C28" s="1831"/>
      <c r="D28" s="1832"/>
      <c r="E28" s="1832"/>
      <c r="F28" s="1832"/>
      <c r="G28" s="1832"/>
      <c r="H28" s="1832"/>
      <c r="I28" s="1832"/>
      <c r="J28" s="1832"/>
      <c r="K28" s="1832"/>
      <c r="L28" s="1808"/>
      <c r="M28" s="1129"/>
      <c r="N28" s="1831"/>
      <c r="O28" s="1832"/>
      <c r="P28" s="1832"/>
      <c r="Q28" s="1832"/>
      <c r="R28" s="1832"/>
      <c r="S28" s="1832"/>
      <c r="T28" s="1832"/>
      <c r="U28" s="1808"/>
      <c r="V28" s="10"/>
      <c r="W28" s="10"/>
      <c r="X28" s="10"/>
      <c r="Y28" s="10"/>
      <c r="Z28" s="10"/>
    </row>
    <row r="29" spans="1:26" ht="3" customHeight="1" thickBot="1" x14ac:dyDescent="0.3">
      <c r="A29" s="31"/>
      <c r="B29" s="31"/>
      <c r="C29" s="1130"/>
      <c r="D29" s="1130"/>
      <c r="E29" s="1130"/>
      <c r="F29" s="1130"/>
      <c r="G29" s="1130"/>
      <c r="H29" s="1130"/>
      <c r="I29" s="1130"/>
      <c r="J29" s="1130"/>
      <c r="K29" s="1130"/>
      <c r="L29" s="1130"/>
      <c r="M29" s="1130"/>
      <c r="N29" s="1130"/>
      <c r="O29" s="1130"/>
      <c r="P29" s="1130"/>
      <c r="Q29" s="1130"/>
      <c r="R29" s="1130"/>
      <c r="S29" s="1130"/>
      <c r="T29" s="1130"/>
      <c r="U29" s="1130"/>
      <c r="V29" s="179"/>
      <c r="W29" s="241"/>
      <c r="X29" s="10"/>
      <c r="Y29" s="10"/>
      <c r="Z29" s="10"/>
    </row>
    <row r="30" spans="1:26" ht="16.5" customHeight="1" thickBot="1" x14ac:dyDescent="0.3">
      <c r="A30" s="31"/>
      <c r="B30" s="31"/>
      <c r="C30" s="1831"/>
      <c r="D30" s="1832"/>
      <c r="E30" s="1832"/>
      <c r="F30" s="1832"/>
      <c r="G30" s="1832"/>
      <c r="H30" s="1832"/>
      <c r="I30" s="1832"/>
      <c r="J30" s="1832"/>
      <c r="K30" s="1832"/>
      <c r="L30" s="1808"/>
      <c r="M30" s="1129"/>
      <c r="N30" s="1831"/>
      <c r="O30" s="1832"/>
      <c r="P30" s="1832"/>
      <c r="Q30" s="1832"/>
      <c r="R30" s="1832"/>
      <c r="S30" s="1832"/>
      <c r="T30" s="1832"/>
      <c r="U30" s="1808"/>
      <c r="V30" s="10"/>
      <c r="W30" s="10"/>
      <c r="X30" s="10"/>
      <c r="Y30" s="10"/>
      <c r="Z30" s="10"/>
    </row>
    <row r="31" spans="1:26" ht="3" customHeight="1" thickBot="1" x14ac:dyDescent="0.3">
      <c r="A31" s="31"/>
      <c r="B31" s="31"/>
      <c r="C31" s="1130"/>
      <c r="D31" s="1130"/>
      <c r="E31" s="1130"/>
      <c r="F31" s="1130"/>
      <c r="G31" s="1130"/>
      <c r="H31" s="1130"/>
      <c r="I31" s="1130"/>
      <c r="J31" s="1130"/>
      <c r="K31" s="1130"/>
      <c r="L31" s="1130"/>
      <c r="M31" s="1130"/>
      <c r="N31" s="1130"/>
      <c r="O31" s="1130"/>
      <c r="P31" s="1130"/>
      <c r="Q31" s="1130"/>
      <c r="R31" s="1130"/>
      <c r="S31" s="1130"/>
      <c r="T31" s="1130"/>
      <c r="U31" s="1130"/>
      <c r="V31" s="179"/>
      <c r="W31" s="241"/>
      <c r="X31" s="10"/>
      <c r="Y31" s="10"/>
      <c r="Z31" s="10"/>
    </row>
    <row r="32" spans="1:26" ht="16.5" customHeight="1" thickBot="1" x14ac:dyDescent="0.3">
      <c r="A32" s="31"/>
      <c r="B32" s="31"/>
      <c r="C32" s="1831"/>
      <c r="D32" s="1832"/>
      <c r="E32" s="1832"/>
      <c r="F32" s="1832"/>
      <c r="G32" s="1832"/>
      <c r="H32" s="1832"/>
      <c r="I32" s="1832"/>
      <c r="J32" s="1832"/>
      <c r="K32" s="1832"/>
      <c r="L32" s="1808"/>
      <c r="M32" s="1129"/>
      <c r="N32" s="1831"/>
      <c r="O32" s="1832"/>
      <c r="P32" s="1832"/>
      <c r="Q32" s="1832"/>
      <c r="R32" s="1832"/>
      <c r="S32" s="1832"/>
      <c r="T32" s="1832"/>
      <c r="U32" s="1808"/>
      <c r="V32" s="10"/>
      <c r="W32" s="10"/>
      <c r="X32" s="10"/>
      <c r="Y32" s="10"/>
      <c r="Z32" s="10"/>
    </row>
    <row r="33" spans="1:26" ht="3" customHeight="1" thickBot="1" x14ac:dyDescent="0.3">
      <c r="A33" s="31"/>
      <c r="B33" s="31"/>
      <c r="C33" s="1130"/>
      <c r="D33" s="1130"/>
      <c r="E33" s="1130"/>
      <c r="F33" s="1130"/>
      <c r="G33" s="1130"/>
      <c r="H33" s="1130"/>
      <c r="I33" s="1130"/>
      <c r="J33" s="1130"/>
      <c r="K33" s="1130"/>
      <c r="L33" s="1130"/>
      <c r="M33" s="1130"/>
      <c r="N33" s="1130"/>
      <c r="O33" s="1130"/>
      <c r="P33" s="1130"/>
      <c r="Q33" s="1130"/>
      <c r="R33" s="1130"/>
      <c r="S33" s="1130"/>
      <c r="T33" s="1130"/>
      <c r="U33" s="1130"/>
      <c r="V33" s="179"/>
      <c r="W33" s="241"/>
      <c r="X33" s="10"/>
      <c r="Y33" s="10"/>
      <c r="Z33" s="10"/>
    </row>
    <row r="34" spans="1:26" ht="16.5" customHeight="1" thickBot="1" x14ac:dyDescent="0.3">
      <c r="A34" s="31"/>
      <c r="B34" s="31"/>
      <c r="C34" s="1831"/>
      <c r="D34" s="1832"/>
      <c r="E34" s="1832"/>
      <c r="F34" s="1832"/>
      <c r="G34" s="1832"/>
      <c r="H34" s="1832"/>
      <c r="I34" s="1832"/>
      <c r="J34" s="1832"/>
      <c r="K34" s="1832"/>
      <c r="L34" s="1808"/>
      <c r="M34" s="1129"/>
      <c r="N34" s="1831"/>
      <c r="O34" s="1832"/>
      <c r="P34" s="1832"/>
      <c r="Q34" s="1832"/>
      <c r="R34" s="1832"/>
      <c r="S34" s="1832"/>
      <c r="T34" s="1832"/>
      <c r="U34" s="1808"/>
      <c r="V34" s="10"/>
      <c r="W34" s="10"/>
      <c r="X34" s="10"/>
      <c r="Y34" s="10"/>
      <c r="Z34" s="10"/>
    </row>
    <row r="35" spans="1:26" ht="3" customHeight="1" thickBot="1" x14ac:dyDescent="0.3">
      <c r="A35" s="31"/>
      <c r="B35" s="31"/>
      <c r="C35" s="1130"/>
      <c r="D35" s="1130"/>
      <c r="E35" s="1130"/>
      <c r="F35" s="1130"/>
      <c r="G35" s="1130"/>
      <c r="H35" s="1130"/>
      <c r="I35" s="1130"/>
      <c r="J35" s="1130"/>
      <c r="K35" s="1130"/>
      <c r="L35" s="1130"/>
      <c r="M35" s="1130"/>
      <c r="N35" s="1130"/>
      <c r="O35" s="1130"/>
      <c r="P35" s="1130"/>
      <c r="Q35" s="1130"/>
      <c r="R35" s="1130"/>
      <c r="S35" s="1130"/>
      <c r="T35" s="1130"/>
      <c r="U35" s="1130"/>
      <c r="V35" s="179"/>
      <c r="W35" s="241"/>
      <c r="X35" s="10"/>
      <c r="Y35" s="10"/>
      <c r="Z35" s="10"/>
    </row>
    <row r="36" spans="1:26" ht="16.5" customHeight="1" thickBot="1" x14ac:dyDescent="0.3">
      <c r="A36" s="31"/>
      <c r="B36" s="31"/>
      <c r="C36" s="1831"/>
      <c r="D36" s="1832"/>
      <c r="E36" s="1832"/>
      <c r="F36" s="1832"/>
      <c r="G36" s="1832"/>
      <c r="H36" s="1832"/>
      <c r="I36" s="1832"/>
      <c r="J36" s="1832"/>
      <c r="K36" s="1832"/>
      <c r="L36" s="1808"/>
      <c r="M36" s="1129"/>
      <c r="N36" s="1831"/>
      <c r="O36" s="1832"/>
      <c r="P36" s="1832"/>
      <c r="Q36" s="1832"/>
      <c r="R36" s="1832"/>
      <c r="S36" s="1832"/>
      <c r="T36" s="1832"/>
      <c r="U36" s="1808"/>
      <c r="V36" s="10"/>
      <c r="W36" s="10"/>
      <c r="X36" s="10"/>
      <c r="Y36" s="10"/>
      <c r="Z36" s="10"/>
    </row>
    <row r="37" spans="1:26" ht="4.5" customHeight="1" thickBot="1" x14ac:dyDescent="0.3">
      <c r="A37" s="31"/>
      <c r="B37" s="31"/>
      <c r="C37" s="241"/>
      <c r="D37" s="241"/>
      <c r="E37" s="241"/>
      <c r="F37" s="241"/>
      <c r="G37" s="241"/>
      <c r="H37" s="241"/>
      <c r="I37" s="241"/>
      <c r="J37" s="241"/>
      <c r="K37" s="241"/>
      <c r="L37" s="241"/>
      <c r="M37" s="241"/>
      <c r="N37" s="241"/>
      <c r="O37" s="241"/>
      <c r="P37" s="241"/>
      <c r="Q37" s="241"/>
      <c r="R37" s="241"/>
      <c r="S37" s="241"/>
      <c r="T37" s="241"/>
      <c r="U37" s="241"/>
      <c r="V37" s="241"/>
      <c r="W37" s="241"/>
      <c r="X37" s="10"/>
      <c r="Y37" s="10"/>
      <c r="Z37" s="10"/>
    </row>
    <row r="38" spans="1:26" ht="15.75" customHeight="1" thickBot="1" x14ac:dyDescent="0.3">
      <c r="A38" s="31"/>
      <c r="B38" s="1119"/>
      <c r="C38" s="1511" t="s">
        <v>1610</v>
      </c>
      <c r="D38" s="1400"/>
      <c r="E38" s="1400"/>
      <c r="F38" s="1400"/>
      <c r="G38" s="1400"/>
      <c r="H38" s="1400"/>
      <c r="I38" s="1400"/>
      <c r="J38" s="1400"/>
      <c r="K38" s="1400"/>
      <c r="L38" s="1400"/>
      <c r="M38" s="1400"/>
      <c r="N38" s="1400"/>
      <c r="O38" s="1400"/>
      <c r="P38" s="1400"/>
      <c r="Q38" s="1400"/>
      <c r="R38" s="1400"/>
      <c r="S38" s="1400"/>
      <c r="T38" s="1400"/>
      <c r="U38" s="1400"/>
      <c r="V38" s="1400"/>
      <c r="W38" s="241"/>
      <c r="X38" s="10"/>
      <c r="Y38" s="10"/>
      <c r="Z38" s="10"/>
    </row>
    <row r="39" spans="1:26" ht="24" customHeight="1" x14ac:dyDescent="0.25">
      <c r="A39" s="31"/>
      <c r="B39" s="81"/>
      <c r="C39" s="1400"/>
      <c r="D39" s="1400"/>
      <c r="E39" s="1400"/>
      <c r="F39" s="1400"/>
      <c r="G39" s="1400"/>
      <c r="H39" s="1400"/>
      <c r="I39" s="1400"/>
      <c r="J39" s="1400"/>
      <c r="K39" s="1400"/>
      <c r="L39" s="1400"/>
      <c r="M39" s="1400"/>
      <c r="N39" s="1400"/>
      <c r="O39" s="1400"/>
      <c r="P39" s="1400"/>
      <c r="Q39" s="1400"/>
      <c r="R39" s="1400"/>
      <c r="S39" s="1400"/>
      <c r="T39" s="1400"/>
      <c r="U39" s="1400"/>
      <c r="V39" s="1400"/>
      <c r="W39" s="241"/>
      <c r="X39" s="10"/>
      <c r="Y39" s="10"/>
      <c r="Z39" s="10"/>
    </row>
    <row r="40" spans="1:26" ht="2.4500000000000002" customHeight="1" thickBot="1" x14ac:dyDescent="0.3">
      <c r="A40" s="31"/>
      <c r="B40" s="31"/>
      <c r="C40" s="31"/>
      <c r="D40" s="31"/>
      <c r="E40" s="31"/>
      <c r="F40" s="31"/>
      <c r="G40" s="31"/>
      <c r="H40" s="31"/>
      <c r="I40" s="31"/>
      <c r="J40" s="31"/>
      <c r="K40" s="31"/>
      <c r="L40" s="31"/>
      <c r="M40" s="31"/>
      <c r="N40" s="31"/>
      <c r="O40" s="31"/>
      <c r="P40" s="31"/>
      <c r="Q40" s="31"/>
      <c r="R40" s="419"/>
      <c r="S40" s="419"/>
      <c r="T40" s="419"/>
      <c r="U40" s="419"/>
      <c r="V40" s="419"/>
      <c r="W40" s="419"/>
      <c r="X40" s="10"/>
      <c r="Y40" s="10"/>
      <c r="Z40" s="10"/>
    </row>
    <row r="41" spans="1:26" ht="16.5" customHeight="1" thickBot="1" x14ac:dyDescent="0.3">
      <c r="A41" s="31"/>
      <c r="B41" s="31"/>
      <c r="C41" s="1831"/>
      <c r="D41" s="1832"/>
      <c r="E41" s="1832"/>
      <c r="F41" s="1832"/>
      <c r="G41" s="1832"/>
      <c r="H41" s="1832"/>
      <c r="I41" s="1832"/>
      <c r="J41" s="1832"/>
      <c r="K41" s="1832"/>
      <c r="L41" s="1808"/>
      <c r="M41" s="1129"/>
      <c r="N41" s="1831"/>
      <c r="O41" s="1832"/>
      <c r="P41" s="1832"/>
      <c r="Q41" s="1832"/>
      <c r="R41" s="1832"/>
      <c r="S41" s="1832"/>
      <c r="T41" s="1832"/>
      <c r="U41" s="1808"/>
      <c r="V41" s="10"/>
      <c r="W41" s="10"/>
      <c r="X41" s="10"/>
      <c r="Y41" s="10"/>
      <c r="Z41" s="10"/>
    </row>
    <row r="42" spans="1:26" ht="3" customHeight="1" thickBot="1" x14ac:dyDescent="0.3">
      <c r="A42" s="31"/>
      <c r="B42" s="31"/>
      <c r="C42" s="1130"/>
      <c r="D42" s="1130"/>
      <c r="E42" s="1130"/>
      <c r="F42" s="1130"/>
      <c r="G42" s="1130"/>
      <c r="H42" s="1130"/>
      <c r="I42" s="1130"/>
      <c r="J42" s="1130"/>
      <c r="K42" s="1130"/>
      <c r="L42" s="1130"/>
      <c r="M42" s="1130"/>
      <c r="N42" s="1130"/>
      <c r="O42" s="1130"/>
      <c r="P42" s="1130"/>
      <c r="Q42" s="1130"/>
      <c r="R42" s="1130"/>
      <c r="S42" s="1130"/>
      <c r="T42" s="1130"/>
      <c r="U42" s="1130"/>
      <c r="V42" s="179"/>
      <c r="W42" s="241"/>
      <c r="X42" s="10"/>
      <c r="Y42" s="10"/>
      <c r="Z42" s="10"/>
    </row>
    <row r="43" spans="1:26" ht="16.5" customHeight="1" thickBot="1" x14ac:dyDescent="0.3">
      <c r="A43" s="31"/>
      <c r="B43" s="31"/>
      <c r="C43" s="1831"/>
      <c r="D43" s="1832"/>
      <c r="E43" s="1832"/>
      <c r="F43" s="1832"/>
      <c r="G43" s="1832"/>
      <c r="H43" s="1832"/>
      <c r="I43" s="1832"/>
      <c r="J43" s="1832"/>
      <c r="K43" s="1832"/>
      <c r="L43" s="1808"/>
      <c r="M43" s="1129"/>
      <c r="N43" s="1831"/>
      <c r="O43" s="1832"/>
      <c r="P43" s="1832"/>
      <c r="Q43" s="1832"/>
      <c r="R43" s="1832"/>
      <c r="S43" s="1832"/>
      <c r="T43" s="1832"/>
      <c r="U43" s="1808"/>
      <c r="V43" s="10"/>
      <c r="W43" s="10"/>
      <c r="X43" s="10"/>
      <c r="Y43" s="10"/>
      <c r="Z43" s="10"/>
    </row>
    <row r="44" spans="1:26" ht="3" customHeight="1" thickBot="1" x14ac:dyDescent="0.3">
      <c r="A44" s="31"/>
      <c r="B44" s="31"/>
      <c r="C44" s="1130"/>
      <c r="D44" s="1130"/>
      <c r="E44" s="1130"/>
      <c r="F44" s="1130"/>
      <c r="G44" s="1130"/>
      <c r="H44" s="1130"/>
      <c r="I44" s="1130"/>
      <c r="J44" s="1130"/>
      <c r="K44" s="1130"/>
      <c r="L44" s="1130"/>
      <c r="M44" s="1130"/>
      <c r="N44" s="1130"/>
      <c r="O44" s="1130"/>
      <c r="P44" s="1130"/>
      <c r="Q44" s="1130"/>
      <c r="R44" s="1130"/>
      <c r="S44" s="1130"/>
      <c r="T44" s="1130"/>
      <c r="U44" s="1130"/>
      <c r="V44" s="179"/>
      <c r="W44" s="241"/>
      <c r="X44" s="10"/>
      <c r="Y44" s="10"/>
      <c r="Z44" s="10"/>
    </row>
    <row r="45" spans="1:26" ht="16.5" customHeight="1" thickBot="1" x14ac:dyDescent="0.3">
      <c r="A45" s="31"/>
      <c r="B45" s="31"/>
      <c r="C45" s="1831"/>
      <c r="D45" s="1832"/>
      <c r="E45" s="1832"/>
      <c r="F45" s="1832"/>
      <c r="G45" s="1832"/>
      <c r="H45" s="1832"/>
      <c r="I45" s="1832"/>
      <c r="J45" s="1832"/>
      <c r="K45" s="1832"/>
      <c r="L45" s="1808"/>
      <c r="M45" s="1129"/>
      <c r="N45" s="1831"/>
      <c r="O45" s="1832"/>
      <c r="P45" s="1832"/>
      <c r="Q45" s="1832"/>
      <c r="R45" s="1832"/>
      <c r="S45" s="1832"/>
      <c r="T45" s="1832"/>
      <c r="U45" s="1808"/>
      <c r="V45" s="10"/>
      <c r="W45" s="10"/>
      <c r="X45" s="10"/>
      <c r="Y45" s="10"/>
      <c r="Z45" s="10"/>
    </row>
    <row r="46" spans="1:26" ht="3" customHeight="1" thickBot="1" x14ac:dyDescent="0.3">
      <c r="A46" s="31"/>
      <c r="B46" s="31"/>
      <c r="C46" s="1130"/>
      <c r="D46" s="1130"/>
      <c r="E46" s="1130"/>
      <c r="F46" s="1130"/>
      <c r="G46" s="1130"/>
      <c r="H46" s="1130"/>
      <c r="I46" s="1130"/>
      <c r="J46" s="1130"/>
      <c r="K46" s="1130"/>
      <c r="L46" s="1130"/>
      <c r="M46" s="1130"/>
      <c r="N46" s="1130"/>
      <c r="O46" s="1130"/>
      <c r="P46" s="1130"/>
      <c r="Q46" s="1130"/>
      <c r="R46" s="1130"/>
      <c r="S46" s="1130"/>
      <c r="T46" s="1130"/>
      <c r="U46" s="1130"/>
      <c r="V46" s="179"/>
      <c r="W46" s="241"/>
      <c r="X46" s="10"/>
      <c r="Y46" s="10"/>
      <c r="Z46" s="10"/>
    </row>
    <row r="47" spans="1:26" ht="16.5" customHeight="1" thickBot="1" x14ac:dyDescent="0.3">
      <c r="A47" s="31"/>
      <c r="B47" s="31"/>
      <c r="C47" s="1831"/>
      <c r="D47" s="1832"/>
      <c r="E47" s="1832"/>
      <c r="F47" s="1832"/>
      <c r="G47" s="1832"/>
      <c r="H47" s="1832"/>
      <c r="I47" s="1832"/>
      <c r="J47" s="1832"/>
      <c r="K47" s="1832"/>
      <c r="L47" s="1808"/>
      <c r="M47" s="1129"/>
      <c r="N47" s="1831"/>
      <c r="O47" s="1832"/>
      <c r="P47" s="1832"/>
      <c r="Q47" s="1832"/>
      <c r="R47" s="1832"/>
      <c r="S47" s="1832"/>
      <c r="T47" s="1832"/>
      <c r="U47" s="1808"/>
      <c r="V47" s="10"/>
      <c r="W47" s="10"/>
      <c r="X47" s="10"/>
      <c r="Y47" s="10"/>
      <c r="Z47" s="10"/>
    </row>
    <row r="48" spans="1:26" ht="3" customHeight="1" thickBot="1" x14ac:dyDescent="0.3">
      <c r="A48" s="31"/>
      <c r="B48" s="31"/>
      <c r="C48" s="1130"/>
      <c r="D48" s="1130"/>
      <c r="E48" s="1130"/>
      <c r="F48" s="1130"/>
      <c r="G48" s="1130"/>
      <c r="H48" s="1130"/>
      <c r="I48" s="1130"/>
      <c r="J48" s="1130"/>
      <c r="K48" s="1130"/>
      <c r="L48" s="1130"/>
      <c r="M48" s="1130"/>
      <c r="N48" s="1130"/>
      <c r="O48" s="1130"/>
      <c r="P48" s="1130"/>
      <c r="Q48" s="1130"/>
      <c r="R48" s="1130"/>
      <c r="S48" s="1130"/>
      <c r="T48" s="1130"/>
      <c r="U48" s="1130"/>
      <c r="V48" s="179"/>
      <c r="W48" s="241"/>
      <c r="X48" s="10"/>
      <c r="Y48" s="10"/>
      <c r="Z48" s="10"/>
    </row>
    <row r="49" spans="1:26" ht="16.5" customHeight="1" thickBot="1" x14ac:dyDescent="0.3">
      <c r="A49" s="31"/>
      <c r="B49" s="31"/>
      <c r="C49" s="1831"/>
      <c r="D49" s="1832"/>
      <c r="E49" s="1832"/>
      <c r="F49" s="1832"/>
      <c r="G49" s="1832"/>
      <c r="H49" s="1832"/>
      <c r="I49" s="1832"/>
      <c r="J49" s="1832"/>
      <c r="K49" s="1832"/>
      <c r="L49" s="1808"/>
      <c r="M49" s="1129"/>
      <c r="N49" s="1831"/>
      <c r="O49" s="1832"/>
      <c r="P49" s="1832"/>
      <c r="Q49" s="1832"/>
      <c r="R49" s="1832"/>
      <c r="S49" s="1832"/>
      <c r="T49" s="1832"/>
      <c r="U49" s="1808"/>
      <c r="V49" s="10"/>
      <c r="W49" s="10"/>
      <c r="X49" s="10"/>
      <c r="Y49" s="10"/>
      <c r="Z49" s="10"/>
    </row>
    <row r="50" spans="1:26" ht="3" customHeight="1" thickBot="1" x14ac:dyDescent="0.3">
      <c r="A50" s="31"/>
      <c r="B50" s="31"/>
      <c r="C50" s="1130"/>
      <c r="D50" s="1130"/>
      <c r="E50" s="1130"/>
      <c r="F50" s="1130"/>
      <c r="G50" s="1130"/>
      <c r="H50" s="1130"/>
      <c r="I50" s="1130"/>
      <c r="J50" s="1130"/>
      <c r="K50" s="1130"/>
      <c r="L50" s="1130"/>
      <c r="M50" s="1130"/>
      <c r="N50" s="1130"/>
      <c r="O50" s="1130"/>
      <c r="P50" s="1130"/>
      <c r="Q50" s="1130"/>
      <c r="R50" s="1130"/>
      <c r="S50" s="1130"/>
      <c r="T50" s="1130"/>
      <c r="U50" s="1130"/>
      <c r="V50" s="179"/>
      <c r="W50" s="241"/>
      <c r="X50" s="10"/>
      <c r="Y50" s="10"/>
      <c r="Z50" s="10"/>
    </row>
    <row r="51" spans="1:26" ht="16.5" customHeight="1" thickBot="1" x14ac:dyDescent="0.3">
      <c r="A51" s="31"/>
      <c r="B51" s="31"/>
      <c r="C51" s="1831"/>
      <c r="D51" s="1832"/>
      <c r="E51" s="1832"/>
      <c r="F51" s="1832"/>
      <c r="G51" s="1832"/>
      <c r="H51" s="1832"/>
      <c r="I51" s="1832"/>
      <c r="J51" s="1832"/>
      <c r="K51" s="1832"/>
      <c r="L51" s="1808"/>
      <c r="M51" s="1129"/>
      <c r="N51" s="1831"/>
      <c r="O51" s="1832"/>
      <c r="P51" s="1832"/>
      <c r="Q51" s="1832"/>
      <c r="R51" s="1832"/>
      <c r="S51" s="1832"/>
      <c r="T51" s="1832"/>
      <c r="U51" s="1808"/>
      <c r="V51" s="10"/>
      <c r="W51" s="10"/>
      <c r="X51" s="10"/>
      <c r="Y51" s="10"/>
      <c r="Z51" s="10"/>
    </row>
    <row r="52" spans="1:26" ht="3" customHeight="1" thickBot="1" x14ac:dyDescent="0.3">
      <c r="A52" s="31"/>
      <c r="B52" s="677"/>
      <c r="C52" s="433"/>
      <c r="D52" s="433"/>
      <c r="E52" s="433"/>
      <c r="F52" s="433"/>
      <c r="G52" s="433"/>
      <c r="H52" s="433"/>
      <c r="I52" s="433"/>
      <c r="J52" s="433"/>
      <c r="K52" s="433"/>
      <c r="L52" s="433"/>
      <c r="M52" s="433"/>
      <c r="N52" s="433"/>
      <c r="O52" s="433"/>
      <c r="P52" s="433"/>
      <c r="Q52" s="31"/>
      <c r="R52" s="120"/>
      <c r="S52" s="120"/>
      <c r="T52" s="120"/>
      <c r="U52" s="120"/>
      <c r="V52" s="120"/>
      <c r="W52" s="10"/>
      <c r="X52" s="10"/>
      <c r="Y52" s="10"/>
      <c r="Z52" s="10"/>
    </row>
    <row r="53" spans="1:26" ht="15.75" customHeight="1" thickBot="1" x14ac:dyDescent="0.3">
      <c r="A53" s="31"/>
      <c r="B53" s="1119"/>
      <c r="C53" s="1609" t="s">
        <v>1611</v>
      </c>
      <c r="D53" s="1400"/>
      <c r="E53" s="1400"/>
      <c r="F53" s="1400"/>
      <c r="G53" s="1400"/>
      <c r="H53" s="1400"/>
      <c r="I53" s="1400"/>
      <c r="J53" s="1400"/>
      <c r="K53" s="1400"/>
      <c r="L53" s="1400"/>
      <c r="M53" s="1400"/>
      <c r="N53" s="1400"/>
      <c r="O53" s="1400"/>
      <c r="P53" s="1400"/>
      <c r="Q53" s="1400"/>
      <c r="R53" s="1400"/>
      <c r="S53" s="1400"/>
      <c r="T53" s="1400"/>
      <c r="U53" s="1400"/>
      <c r="V53" s="1400"/>
      <c r="W53" s="10"/>
      <c r="X53" s="10"/>
      <c r="Y53" s="10"/>
      <c r="Z53" s="10"/>
    </row>
    <row r="54" spans="1:26" ht="24" customHeight="1" thickBot="1" x14ac:dyDescent="0.3">
      <c r="A54" s="31"/>
      <c r="B54" s="58"/>
      <c r="C54" s="1400"/>
      <c r="D54" s="1400"/>
      <c r="E54" s="1400"/>
      <c r="F54" s="1400"/>
      <c r="G54" s="1400"/>
      <c r="H54" s="1400"/>
      <c r="I54" s="1400"/>
      <c r="J54" s="1400"/>
      <c r="K54" s="1400"/>
      <c r="L54" s="1400"/>
      <c r="M54" s="1400"/>
      <c r="N54" s="1400"/>
      <c r="O54" s="1400"/>
      <c r="P54" s="1400"/>
      <c r="Q54" s="1400"/>
      <c r="R54" s="1400"/>
      <c r="S54" s="1400"/>
      <c r="T54" s="1400"/>
      <c r="U54" s="1400"/>
      <c r="V54" s="1400"/>
      <c r="W54" s="10"/>
      <c r="X54" s="10"/>
      <c r="Y54" s="10"/>
      <c r="Z54" s="10"/>
    </row>
    <row r="55" spans="1:26" ht="15" customHeight="1" thickBot="1" x14ac:dyDescent="0.3">
      <c r="A55" s="1833" t="s">
        <v>1612</v>
      </c>
      <c r="B55" s="1834"/>
      <c r="C55" s="1834"/>
      <c r="D55" s="1834"/>
      <c r="E55" s="1834"/>
      <c r="F55" s="1834"/>
      <c r="G55" s="1834"/>
      <c r="H55" s="1834"/>
      <c r="I55" s="1834"/>
      <c r="J55" s="1834"/>
      <c r="K55" s="1834"/>
      <c r="L55" s="1834"/>
      <c r="M55" s="678"/>
      <c r="N55" s="678"/>
      <c r="O55" s="678"/>
      <c r="P55" s="678"/>
      <c r="Q55" s="679" t="s">
        <v>1613</v>
      </c>
      <c r="R55" s="207"/>
      <c r="S55" s="207"/>
      <c r="T55" s="209"/>
      <c r="U55" s="1782">
        <v>0</v>
      </c>
      <c r="V55" s="1808"/>
      <c r="W55" s="10"/>
      <c r="X55" s="10"/>
      <c r="Y55" s="10"/>
      <c r="Z55" s="10"/>
    </row>
    <row r="56" spans="1:26" ht="14.25" customHeight="1" thickBot="1" x14ac:dyDescent="0.3">
      <c r="A56" s="58" t="s">
        <v>1614</v>
      </c>
      <c r="B56" s="641"/>
      <c r="C56" s="641"/>
      <c r="D56" s="641"/>
      <c r="E56" s="641"/>
      <c r="F56" s="641"/>
      <c r="G56" s="641"/>
      <c r="H56" s="641"/>
      <c r="I56" s="641"/>
      <c r="J56" s="641"/>
      <c r="K56" s="641"/>
      <c r="L56" s="641"/>
      <c r="M56" s="641"/>
      <c r="N56" s="641"/>
      <c r="O56" s="641"/>
      <c r="P56" s="641"/>
      <c r="Q56" s="641"/>
      <c r="R56" s="641"/>
      <c r="S56" s="641"/>
      <c r="T56" s="641"/>
      <c r="U56" s="641"/>
      <c r="V56" s="641"/>
      <c r="W56" s="641"/>
      <c r="X56" s="10"/>
      <c r="Y56" s="10"/>
      <c r="Z56" s="10"/>
    </row>
    <row r="57" spans="1:26" ht="15" customHeight="1" x14ac:dyDescent="0.25">
      <c r="A57" s="1835"/>
      <c r="B57" s="1836"/>
      <c r="C57" s="1836"/>
      <c r="D57" s="1836"/>
      <c r="E57" s="1836"/>
      <c r="F57" s="1836"/>
      <c r="G57" s="1836"/>
      <c r="H57" s="1836"/>
      <c r="I57" s="1836"/>
      <c r="J57" s="1836"/>
      <c r="K57" s="1836"/>
      <c r="L57" s="1836"/>
      <c r="M57" s="1836"/>
      <c r="N57" s="1836"/>
      <c r="O57" s="1836"/>
      <c r="P57" s="1836"/>
      <c r="Q57" s="1836"/>
      <c r="R57" s="1836"/>
      <c r="S57" s="1836"/>
      <c r="T57" s="1836"/>
      <c r="U57" s="1836"/>
      <c r="V57" s="1837"/>
      <c r="W57" s="10"/>
      <c r="X57" s="10"/>
      <c r="Y57" s="10"/>
      <c r="Z57" s="10"/>
    </row>
    <row r="58" spans="1:26" ht="21" customHeight="1" thickBot="1" x14ac:dyDescent="0.3">
      <c r="A58" s="1838"/>
      <c r="B58" s="1839"/>
      <c r="C58" s="1839"/>
      <c r="D58" s="1839"/>
      <c r="E58" s="1839"/>
      <c r="F58" s="1839"/>
      <c r="G58" s="1839"/>
      <c r="H58" s="1839"/>
      <c r="I58" s="1839"/>
      <c r="J58" s="1839"/>
      <c r="K58" s="1839"/>
      <c r="L58" s="1839"/>
      <c r="M58" s="1839"/>
      <c r="N58" s="1839"/>
      <c r="O58" s="1839"/>
      <c r="P58" s="1839"/>
      <c r="Q58" s="1839"/>
      <c r="R58" s="1839"/>
      <c r="S58" s="1839"/>
      <c r="T58" s="1839"/>
      <c r="U58" s="1839"/>
      <c r="V58" s="1840"/>
      <c r="W58" s="10"/>
      <c r="X58" s="10"/>
      <c r="Y58" s="10"/>
      <c r="Z58" s="10"/>
    </row>
    <row r="59" spans="1:26" ht="14.25" customHeight="1" thickBot="1" x14ac:dyDescent="0.25">
      <c r="A59" s="642" t="s">
        <v>201</v>
      </c>
      <c r="B59" s="1454" t="s">
        <v>1615</v>
      </c>
      <c r="C59" s="1442"/>
      <c r="D59" s="1442"/>
      <c r="E59" s="1442"/>
      <c r="F59" s="1442"/>
      <c r="G59" s="1442"/>
      <c r="H59" s="1442"/>
      <c r="I59" s="1442"/>
      <c r="J59" s="1442"/>
      <c r="K59" s="1442"/>
      <c r="L59" s="1442"/>
      <c r="M59" s="1442"/>
      <c r="N59" s="1442"/>
      <c r="O59" s="1442"/>
      <c r="P59" s="1442"/>
      <c r="Q59" s="1442"/>
      <c r="R59" s="1442"/>
      <c r="S59" s="1442"/>
      <c r="T59" s="1442"/>
      <c r="U59" s="1442"/>
      <c r="V59" s="1443"/>
    </row>
    <row r="60" spans="1:26" ht="14.25" customHeight="1" x14ac:dyDescent="0.2">
      <c r="A60" s="31"/>
      <c r="B60" s="58" t="s">
        <v>1616</v>
      </c>
      <c r="C60" s="643"/>
      <c r="D60" s="643"/>
      <c r="E60" s="643"/>
      <c r="F60" s="643"/>
      <c r="G60" s="643"/>
      <c r="H60" s="643"/>
      <c r="I60" s="643"/>
      <c r="J60" s="643"/>
      <c r="K60" s="643"/>
      <c r="L60" s="643"/>
      <c r="M60" s="643"/>
      <c r="N60" s="643"/>
      <c r="O60" s="643"/>
      <c r="P60" s="643"/>
      <c r="Q60" s="643"/>
      <c r="R60" s="643"/>
      <c r="S60" s="643"/>
      <c r="T60" s="643"/>
      <c r="U60" s="643"/>
      <c r="V60" s="643"/>
      <c r="W60" s="643"/>
    </row>
    <row r="61" spans="1:26" ht="3" customHeight="1" thickBot="1" x14ac:dyDescent="0.25">
      <c r="A61" s="31"/>
      <c r="B61" s="31"/>
      <c r="C61" s="31"/>
      <c r="D61" s="31"/>
      <c r="E61" s="31"/>
      <c r="F61" s="31"/>
      <c r="G61" s="31"/>
      <c r="H61" s="31"/>
      <c r="I61" s="31"/>
      <c r="J61" s="31"/>
      <c r="K61" s="31"/>
      <c r="L61" s="31"/>
      <c r="M61" s="31"/>
      <c r="N61" s="31"/>
      <c r="O61" s="31"/>
      <c r="P61" s="31"/>
      <c r="Q61" s="31"/>
      <c r="R61" s="31"/>
      <c r="S61" s="31"/>
      <c r="T61" s="31"/>
      <c r="U61" s="31"/>
      <c r="V61" s="31"/>
      <c r="W61" s="31"/>
    </row>
    <row r="62" spans="1:26" ht="15" customHeight="1" thickBot="1" x14ac:dyDescent="0.25">
      <c r="A62" s="31"/>
      <c r="B62" s="1782"/>
      <c r="C62" s="1808"/>
      <c r="D62" s="31" t="s">
        <v>1617</v>
      </c>
      <c r="E62" s="31"/>
      <c r="F62" s="31"/>
      <c r="G62" s="31"/>
      <c r="H62" s="31"/>
      <c r="I62" s="31"/>
      <c r="J62" s="31"/>
      <c r="K62" s="31"/>
      <c r="L62" s="31"/>
      <c r="M62" s="31"/>
      <c r="N62" s="31"/>
      <c r="O62" s="31"/>
      <c r="P62" s="31"/>
      <c r="Q62" s="31"/>
      <c r="R62" s="31"/>
      <c r="S62" s="31"/>
      <c r="T62" s="31"/>
      <c r="U62" s="31"/>
      <c r="V62" s="31"/>
      <c r="W62" s="31"/>
    </row>
    <row r="63" spans="1:26" ht="12.75" customHeight="1" x14ac:dyDescent="0.2">
      <c r="A63" s="31"/>
      <c r="B63" s="227"/>
      <c r="C63" s="31"/>
      <c r="D63" s="31" t="s">
        <v>1618</v>
      </c>
      <c r="E63" s="31"/>
      <c r="F63" s="31"/>
      <c r="G63" s="227"/>
      <c r="H63" s="31"/>
      <c r="I63" s="31"/>
      <c r="J63" s="31"/>
      <c r="K63" s="31"/>
      <c r="L63" s="31"/>
      <c r="M63" s="31"/>
      <c r="N63" s="31"/>
      <c r="O63" s="31"/>
      <c r="P63" s="31"/>
      <c r="Q63" s="31"/>
      <c r="R63" s="31"/>
      <c r="S63" s="31"/>
      <c r="T63" s="31"/>
      <c r="U63" s="31"/>
      <c r="V63" s="31"/>
      <c r="W63" s="31"/>
    </row>
    <row r="64" spans="1:26" ht="3.75" customHeight="1" thickBot="1" x14ac:dyDescent="0.3">
      <c r="A64" s="31"/>
      <c r="B64" s="227"/>
      <c r="C64" s="31"/>
      <c r="D64" s="31"/>
      <c r="E64" s="31"/>
      <c r="F64" s="31"/>
      <c r="G64" s="227"/>
      <c r="H64" s="31"/>
      <c r="I64" s="31"/>
      <c r="J64" s="31"/>
      <c r="K64" s="31"/>
      <c r="L64" s="31"/>
      <c r="M64" s="31"/>
      <c r="N64" s="31"/>
      <c r="O64" s="31"/>
      <c r="P64" s="31"/>
      <c r="Q64" s="31"/>
      <c r="R64" s="31"/>
      <c r="S64" s="31"/>
      <c r="T64" s="31"/>
      <c r="U64" s="31"/>
      <c r="V64" s="31"/>
      <c r="W64" s="31"/>
      <c r="X64" s="10"/>
      <c r="Y64" s="10"/>
      <c r="Z64" s="10"/>
    </row>
    <row r="65" spans="1:26" ht="15" customHeight="1" thickBot="1" x14ac:dyDescent="0.25">
      <c r="A65" s="31"/>
      <c r="B65" s="1782"/>
      <c r="C65" s="1808"/>
      <c r="D65" s="1511" t="s">
        <v>1619</v>
      </c>
      <c r="E65" s="1400"/>
      <c r="F65" s="1400"/>
      <c r="G65" s="1400"/>
      <c r="H65" s="1400"/>
      <c r="I65" s="1400"/>
      <c r="J65" s="1400"/>
      <c r="K65" s="1400"/>
      <c r="L65" s="1400"/>
      <c r="M65" s="1400"/>
      <c r="N65" s="1400"/>
      <c r="O65" s="1400"/>
      <c r="P65" s="1400"/>
      <c r="Q65" s="1400"/>
      <c r="R65" s="1400"/>
      <c r="S65" s="1400"/>
      <c r="T65" s="1400"/>
      <c r="U65" s="1400"/>
      <c r="V65" s="31"/>
      <c r="W65" s="31"/>
    </row>
    <row r="66" spans="1:26" ht="12.75" customHeight="1" x14ac:dyDescent="0.25">
      <c r="A66" s="31"/>
      <c r="B66" s="31"/>
      <c r="C66" s="31"/>
      <c r="D66" s="308" t="s">
        <v>1618</v>
      </c>
      <c r="E66" s="179"/>
      <c r="F66" s="179"/>
      <c r="G66" s="179"/>
      <c r="H66" s="179"/>
      <c r="I66" s="179"/>
      <c r="J66" s="179"/>
      <c r="K66" s="179"/>
      <c r="L66" s="179"/>
      <c r="M66" s="179"/>
      <c r="N66" s="179"/>
      <c r="O66" s="179"/>
      <c r="P66" s="179"/>
      <c r="Q66" s="179"/>
      <c r="R66" s="179"/>
      <c r="S66" s="179"/>
      <c r="T66" s="179"/>
      <c r="U66" s="179"/>
      <c r="V66" s="31"/>
      <c r="W66" s="31"/>
      <c r="X66" s="10"/>
      <c r="Y66" s="10"/>
      <c r="Z66" s="10"/>
    </row>
    <row r="67" spans="1:26" ht="4.5" customHeight="1" thickBot="1" x14ac:dyDescent="0.3">
      <c r="A67" s="31"/>
      <c r="B67" s="31"/>
      <c r="C67" s="31"/>
      <c r="D67" s="308"/>
      <c r="E67" s="179"/>
      <c r="F67" s="179"/>
      <c r="G67" s="179"/>
      <c r="H67" s="179"/>
      <c r="I67" s="179"/>
      <c r="J67" s="179"/>
      <c r="K67" s="179"/>
      <c r="L67" s="179"/>
      <c r="M67" s="179"/>
      <c r="N67" s="179"/>
      <c r="O67" s="179"/>
      <c r="P67" s="179"/>
      <c r="Q67" s="179"/>
      <c r="R67" s="179"/>
      <c r="S67" s="179"/>
      <c r="T67" s="179"/>
      <c r="U67" s="179"/>
      <c r="V67" s="31"/>
      <c r="W67" s="31"/>
      <c r="X67" s="10"/>
      <c r="Y67" s="10"/>
      <c r="Z67" s="10"/>
    </row>
    <row r="68" spans="1:26" ht="15.75" customHeight="1" thickBot="1" x14ac:dyDescent="0.25">
      <c r="A68" s="31"/>
      <c r="B68" s="1782"/>
      <c r="C68" s="1808"/>
      <c r="D68" s="1511" t="s">
        <v>1620</v>
      </c>
      <c r="E68" s="1400"/>
      <c r="F68" s="1400"/>
      <c r="G68" s="1400"/>
      <c r="H68" s="1400"/>
      <c r="I68" s="1400"/>
      <c r="J68" s="1400"/>
      <c r="K68" s="1400"/>
      <c r="L68" s="1400"/>
      <c r="M68" s="1400"/>
      <c r="N68" s="1400"/>
      <c r="O68" s="1400"/>
      <c r="P68" s="1400"/>
      <c r="Q68" s="1400"/>
      <c r="R68" s="1400"/>
      <c r="S68" s="1400"/>
      <c r="T68" s="1400"/>
      <c r="U68" s="1400"/>
      <c r="V68" s="1400"/>
      <c r="W68" s="241"/>
    </row>
    <row r="69" spans="1:26" ht="11.25" customHeight="1" x14ac:dyDescent="0.2">
      <c r="A69" s="31"/>
      <c r="B69" s="179"/>
      <c r="C69" s="241"/>
      <c r="D69" s="1400"/>
      <c r="E69" s="1400"/>
      <c r="F69" s="1400"/>
      <c r="G69" s="1400"/>
      <c r="H69" s="1400"/>
      <c r="I69" s="1400"/>
      <c r="J69" s="1400"/>
      <c r="K69" s="1400"/>
      <c r="L69" s="1400"/>
      <c r="M69" s="1400"/>
      <c r="N69" s="1400"/>
      <c r="O69" s="1400"/>
      <c r="P69" s="1400"/>
      <c r="Q69" s="1400"/>
      <c r="R69" s="1400"/>
      <c r="S69" s="1400"/>
      <c r="T69" s="1400"/>
      <c r="U69" s="1400"/>
      <c r="V69" s="1400"/>
      <c r="W69" s="241"/>
    </row>
    <row r="70" spans="1:26" ht="4.5" customHeight="1" thickBot="1" x14ac:dyDescent="0.3">
      <c r="A70" s="31"/>
      <c r="B70" s="179"/>
      <c r="C70" s="241"/>
      <c r="D70" s="179"/>
      <c r="E70" s="179"/>
      <c r="F70" s="179"/>
      <c r="G70" s="179"/>
      <c r="H70" s="179"/>
      <c r="I70" s="179"/>
      <c r="J70" s="179"/>
      <c r="K70" s="179"/>
      <c r="L70" s="179"/>
      <c r="M70" s="179"/>
      <c r="N70" s="179"/>
      <c r="O70" s="179"/>
      <c r="P70" s="179"/>
      <c r="Q70" s="179"/>
      <c r="R70" s="179"/>
      <c r="S70" s="179"/>
      <c r="T70" s="179"/>
      <c r="U70" s="179"/>
      <c r="V70" s="179"/>
      <c r="W70" s="241"/>
      <c r="X70" s="10"/>
      <c r="Y70" s="10"/>
      <c r="Z70" s="10"/>
    </row>
    <row r="71" spans="1:26" ht="15" customHeight="1" thickBot="1" x14ac:dyDescent="0.3">
      <c r="A71" s="31"/>
      <c r="B71" s="1782"/>
      <c r="C71" s="1808"/>
      <c r="D71" s="1511" t="s">
        <v>1621</v>
      </c>
      <c r="E71" s="1400"/>
      <c r="F71" s="1400"/>
      <c r="G71" s="1400"/>
      <c r="H71" s="1400"/>
      <c r="I71" s="1400"/>
      <c r="J71" s="1400"/>
      <c r="K71" s="1400"/>
      <c r="L71" s="1400"/>
      <c r="M71" s="1400"/>
      <c r="N71" s="1400"/>
      <c r="O71" s="1400"/>
      <c r="P71" s="1400"/>
      <c r="Q71" s="1400"/>
      <c r="R71" s="1400"/>
      <c r="S71" s="1400"/>
      <c r="T71" s="1400"/>
      <c r="U71" s="1400"/>
      <c r="V71" s="1400"/>
      <c r="W71" s="241"/>
      <c r="X71" s="10"/>
      <c r="Y71" s="10"/>
      <c r="Z71" s="10"/>
    </row>
    <row r="72" spans="1:26" ht="25.5" customHeight="1" x14ac:dyDescent="0.25">
      <c r="A72" s="31"/>
      <c r="B72" s="227"/>
      <c r="C72" s="241"/>
      <c r="D72" s="1400"/>
      <c r="E72" s="1400"/>
      <c r="F72" s="1400"/>
      <c r="G72" s="1400"/>
      <c r="H72" s="1400"/>
      <c r="I72" s="1400"/>
      <c r="J72" s="1400"/>
      <c r="K72" s="1400"/>
      <c r="L72" s="1400"/>
      <c r="M72" s="1400"/>
      <c r="N72" s="1400"/>
      <c r="O72" s="1400"/>
      <c r="P72" s="1400"/>
      <c r="Q72" s="1400"/>
      <c r="R72" s="1400"/>
      <c r="S72" s="1400"/>
      <c r="T72" s="1400"/>
      <c r="U72" s="1400"/>
      <c r="V72" s="1400"/>
      <c r="W72" s="241"/>
      <c r="X72" s="10"/>
      <c r="Y72" s="10"/>
      <c r="Z72" s="10"/>
    </row>
    <row r="73" spans="1:26" ht="4.5" customHeight="1" thickBot="1" x14ac:dyDescent="0.3">
      <c r="A73" s="31"/>
      <c r="B73" s="179"/>
      <c r="C73" s="241"/>
      <c r="D73" s="179"/>
      <c r="E73" s="179"/>
      <c r="F73" s="179"/>
      <c r="G73" s="179"/>
      <c r="H73" s="179"/>
      <c r="I73" s="179"/>
      <c r="J73" s="179"/>
      <c r="K73" s="179"/>
      <c r="L73" s="179"/>
      <c r="M73" s="179"/>
      <c r="N73" s="179"/>
      <c r="O73" s="179"/>
      <c r="P73" s="179"/>
      <c r="Q73" s="179"/>
      <c r="R73" s="179"/>
      <c r="S73" s="179"/>
      <c r="T73" s="179"/>
      <c r="U73" s="179"/>
      <c r="V73" s="179"/>
      <c r="W73" s="241"/>
      <c r="X73" s="10"/>
      <c r="Y73" s="10"/>
      <c r="Z73" s="10"/>
    </row>
    <row r="74" spans="1:26" ht="15" customHeight="1" thickBot="1" x14ac:dyDescent="0.25">
      <c r="A74" s="31"/>
      <c r="B74" s="1782"/>
      <c r="C74" s="1808"/>
      <c r="D74" s="1511" t="s">
        <v>1622</v>
      </c>
      <c r="E74" s="1400"/>
      <c r="F74" s="1400"/>
      <c r="G74" s="1400"/>
      <c r="H74" s="1400"/>
      <c r="I74" s="1400"/>
      <c r="J74" s="1400"/>
      <c r="K74" s="1400"/>
      <c r="L74" s="1400"/>
      <c r="M74" s="1400"/>
      <c r="N74" s="1400"/>
      <c r="O74" s="1400"/>
      <c r="P74" s="1400"/>
      <c r="Q74" s="1400"/>
      <c r="R74" s="1400"/>
      <c r="S74" s="1400"/>
      <c r="T74" s="1400"/>
      <c r="U74" s="1400"/>
      <c r="V74" s="1400"/>
      <c r="W74" s="241"/>
    </row>
    <row r="75" spans="1:26" ht="25.5" customHeight="1" x14ac:dyDescent="0.2">
      <c r="A75" s="31"/>
      <c r="B75" s="227"/>
      <c r="C75" s="241"/>
      <c r="D75" s="1400"/>
      <c r="E75" s="1400"/>
      <c r="F75" s="1400"/>
      <c r="G75" s="1400"/>
      <c r="H75" s="1400"/>
      <c r="I75" s="1400"/>
      <c r="J75" s="1400"/>
      <c r="K75" s="1400"/>
      <c r="L75" s="1400"/>
      <c r="M75" s="1400"/>
      <c r="N75" s="1400"/>
      <c r="O75" s="1400"/>
      <c r="P75" s="1400"/>
      <c r="Q75" s="1400"/>
      <c r="R75" s="1400"/>
      <c r="S75" s="1400"/>
      <c r="T75" s="1400"/>
      <c r="U75" s="1400"/>
      <c r="V75" s="1400"/>
      <c r="W75" s="241"/>
    </row>
    <row r="76" spans="1:26" ht="4.5" customHeight="1" thickBot="1" x14ac:dyDescent="0.3">
      <c r="A76" s="31"/>
      <c r="B76" s="227"/>
      <c r="C76" s="241"/>
      <c r="D76" s="179"/>
      <c r="E76" s="179"/>
      <c r="F76" s="179"/>
      <c r="G76" s="179"/>
      <c r="H76" s="179"/>
      <c r="I76" s="179"/>
      <c r="J76" s="179"/>
      <c r="K76" s="179"/>
      <c r="L76" s="179"/>
      <c r="M76" s="179"/>
      <c r="N76" s="179"/>
      <c r="O76" s="179"/>
      <c r="P76" s="179"/>
      <c r="Q76" s="179"/>
      <c r="R76" s="179"/>
      <c r="S76" s="179"/>
      <c r="T76" s="179"/>
      <c r="U76" s="179"/>
      <c r="V76" s="179"/>
      <c r="W76" s="241"/>
      <c r="X76" s="10"/>
      <c r="Y76" s="10"/>
      <c r="Z76" s="10"/>
    </row>
    <row r="77" spans="1:26" ht="15" customHeight="1" thickBot="1" x14ac:dyDescent="0.25">
      <c r="A77" s="680"/>
      <c r="B77" s="1782"/>
      <c r="C77" s="1808"/>
      <c r="D77" s="1511" t="s">
        <v>1623</v>
      </c>
      <c r="E77" s="1400"/>
      <c r="F77" s="1400"/>
      <c r="G77" s="1400"/>
      <c r="H77" s="1400"/>
      <c r="I77" s="1400"/>
      <c r="J77" s="1400"/>
      <c r="K77" s="1400"/>
      <c r="L77" s="1400"/>
      <c r="M77" s="1400"/>
      <c r="N77" s="1400"/>
      <c r="O77" s="1400"/>
      <c r="P77" s="1400"/>
      <c r="Q77" s="1400"/>
      <c r="R77" s="1400"/>
      <c r="S77" s="1400"/>
      <c r="T77" s="1400"/>
      <c r="U77" s="1400"/>
      <c r="V77" s="1400"/>
      <c r="W77" s="503"/>
    </row>
    <row r="78" spans="1:26" ht="41.25" customHeight="1" thickBot="1" x14ac:dyDescent="0.25">
      <c r="A78" s="680"/>
      <c r="B78" s="680"/>
      <c r="C78" s="680"/>
      <c r="D78" s="1400"/>
      <c r="E78" s="1400"/>
      <c r="F78" s="1400"/>
      <c r="G78" s="1400"/>
      <c r="H78" s="1400"/>
      <c r="I78" s="1400"/>
      <c r="J78" s="1400"/>
      <c r="K78" s="1400"/>
      <c r="L78" s="1400"/>
      <c r="M78" s="1400"/>
      <c r="N78" s="1400"/>
      <c r="O78" s="1400"/>
      <c r="P78" s="1400"/>
      <c r="Q78" s="1400"/>
      <c r="R78" s="1400"/>
      <c r="S78" s="1400"/>
      <c r="T78" s="1400"/>
      <c r="U78" s="1400"/>
      <c r="V78" s="1400"/>
    </row>
    <row r="79" spans="1:26" ht="16.5" customHeight="1" thickBot="1" x14ac:dyDescent="0.3">
      <c r="D79" s="433" t="s">
        <v>1624</v>
      </c>
      <c r="E79" s="10"/>
      <c r="F79" s="10"/>
      <c r="G79" s="10"/>
      <c r="H79" s="10"/>
      <c r="I79" s="10"/>
      <c r="J79" s="1842"/>
      <c r="K79" s="1832"/>
      <c r="L79" s="1832"/>
      <c r="M79" s="1808"/>
      <c r="N79" s="10"/>
      <c r="O79" s="433" t="s">
        <v>1607</v>
      </c>
      <c r="P79" s="10"/>
      <c r="Q79" s="10"/>
      <c r="R79" s="10"/>
      <c r="S79" s="1842"/>
      <c r="T79" s="1832"/>
      <c r="U79" s="1832"/>
      <c r="V79" s="1808"/>
      <c r="W79" s="10"/>
      <c r="X79" s="10"/>
      <c r="Y79" s="10"/>
      <c r="Z79" s="10"/>
    </row>
    <row r="80" spans="1:26" ht="3.75" customHeight="1" thickBot="1" x14ac:dyDescent="0.3">
      <c r="A80" s="676"/>
      <c r="B80" s="10"/>
      <c r="C80" s="10"/>
      <c r="D80" s="258"/>
      <c r="E80" s="258"/>
      <c r="F80" s="258"/>
      <c r="G80" s="258"/>
      <c r="H80" s="258"/>
      <c r="I80" s="179"/>
      <c r="J80" s="1130"/>
      <c r="K80" s="1130"/>
      <c r="L80" s="1130"/>
      <c r="M80" s="1130"/>
      <c r="N80" s="179"/>
      <c r="O80" s="179"/>
      <c r="P80" s="179"/>
      <c r="Q80" s="179"/>
      <c r="R80" s="179"/>
      <c r="S80" s="1130"/>
      <c r="T80" s="1130"/>
      <c r="U80" s="1130"/>
      <c r="V80" s="1130"/>
      <c r="W80" s="10"/>
      <c r="X80" s="10"/>
      <c r="Y80" s="10"/>
      <c r="Z80" s="10"/>
    </row>
    <row r="81" spans="1:26" ht="16.5" customHeight="1" thickBot="1" x14ac:dyDescent="0.3">
      <c r="A81" s="680"/>
      <c r="B81" s="680"/>
      <c r="C81" s="680"/>
      <c r="D81" s="433" t="s">
        <v>1607</v>
      </c>
      <c r="E81" s="10"/>
      <c r="F81" s="10"/>
      <c r="G81" s="10"/>
      <c r="H81" s="10"/>
      <c r="I81" s="10"/>
      <c r="J81" s="1842"/>
      <c r="K81" s="1832"/>
      <c r="L81" s="1832"/>
      <c r="M81" s="1808"/>
      <c r="N81" s="10"/>
      <c r="O81" s="433" t="s">
        <v>1607</v>
      </c>
      <c r="P81" s="10"/>
      <c r="Q81" s="10"/>
      <c r="R81" s="10"/>
      <c r="S81" s="1842"/>
      <c r="T81" s="1832"/>
      <c r="U81" s="1832"/>
      <c r="V81" s="1808"/>
      <c r="W81" s="10"/>
      <c r="X81" s="10"/>
      <c r="Y81" s="10"/>
      <c r="Z81" s="10"/>
    </row>
    <row r="82" spans="1:26" ht="5.25" customHeight="1" thickBot="1" x14ac:dyDescent="0.3">
      <c r="A82" s="680"/>
      <c r="B82" s="680"/>
      <c r="C82" s="680"/>
      <c r="D82" s="179"/>
      <c r="E82" s="179"/>
      <c r="F82" s="179"/>
      <c r="G82" s="179"/>
      <c r="H82" s="179"/>
      <c r="I82" s="179"/>
      <c r="J82" s="1130"/>
      <c r="K82" s="1130"/>
      <c r="L82" s="1130"/>
      <c r="M82" s="1130"/>
      <c r="N82" s="179"/>
      <c r="O82" s="179"/>
      <c r="P82" s="179"/>
      <c r="Q82" s="179"/>
      <c r="R82" s="179"/>
      <c r="S82" s="1130"/>
      <c r="T82" s="1130"/>
      <c r="U82" s="1130"/>
      <c r="V82" s="1130"/>
      <c r="W82" s="10"/>
      <c r="X82" s="10"/>
      <c r="Y82" s="10"/>
      <c r="Z82" s="10"/>
    </row>
    <row r="83" spans="1:26" ht="16.5" customHeight="1" thickBot="1" x14ac:dyDescent="0.3">
      <c r="A83" s="680"/>
      <c r="B83" s="680"/>
      <c r="C83" s="680"/>
      <c r="D83" s="433" t="s">
        <v>1607</v>
      </c>
      <c r="E83" s="10"/>
      <c r="F83" s="10"/>
      <c r="G83" s="10"/>
      <c r="H83" s="10"/>
      <c r="I83" s="10"/>
      <c r="J83" s="1842"/>
      <c r="K83" s="1832"/>
      <c r="L83" s="1832"/>
      <c r="M83" s="1808"/>
      <c r="N83" s="10"/>
      <c r="O83" s="433" t="s">
        <v>1607</v>
      </c>
      <c r="P83" s="10"/>
      <c r="Q83" s="10"/>
      <c r="R83" s="10"/>
      <c r="S83" s="1842"/>
      <c r="T83" s="1832"/>
      <c r="U83" s="1832"/>
      <c r="V83" s="1808"/>
      <c r="W83" s="10"/>
      <c r="X83" s="10"/>
      <c r="Y83" s="10"/>
      <c r="Z83" s="10"/>
    </row>
    <row r="84" spans="1:26" ht="6" customHeight="1" thickBot="1" x14ac:dyDescent="0.3">
      <c r="A84" s="680"/>
      <c r="B84" s="680"/>
      <c r="C84" s="680"/>
      <c r="D84" s="433"/>
      <c r="E84" s="10"/>
      <c r="F84" s="10"/>
      <c r="G84" s="10"/>
      <c r="H84" s="10"/>
      <c r="I84" s="10"/>
      <c r="J84" s="680"/>
      <c r="K84" s="680"/>
      <c r="L84" s="680"/>
      <c r="M84" s="680"/>
      <c r="N84" s="179"/>
      <c r="O84" s="433"/>
      <c r="P84" s="10"/>
      <c r="Q84" s="10"/>
      <c r="R84" s="680"/>
      <c r="S84" s="680"/>
      <c r="T84" s="680"/>
      <c r="U84" s="10"/>
      <c r="V84" s="10"/>
      <c r="W84" s="10"/>
      <c r="X84" s="10"/>
      <c r="Y84" s="10"/>
      <c r="Z84" s="10"/>
    </row>
    <row r="85" spans="1:26" ht="15" customHeight="1" thickBot="1" x14ac:dyDescent="0.3">
      <c r="A85" s="680"/>
      <c r="B85" s="1782"/>
      <c r="C85" s="1808"/>
      <c r="D85" s="1511" t="s">
        <v>1625</v>
      </c>
      <c r="E85" s="1400"/>
      <c r="F85" s="1400"/>
      <c r="G85" s="1400"/>
      <c r="H85" s="1400"/>
      <c r="I85" s="1400"/>
      <c r="J85" s="1400"/>
      <c r="K85" s="1400"/>
      <c r="L85" s="1400"/>
      <c r="M85" s="1400"/>
      <c r="N85" s="1400"/>
      <c r="O85" s="1400"/>
      <c r="P85" s="1400"/>
      <c r="Q85" s="1400"/>
      <c r="R85" s="1400"/>
      <c r="S85" s="1400"/>
      <c r="T85" s="1400"/>
      <c r="U85" s="1400"/>
      <c r="V85" s="1400"/>
      <c r="W85" s="10"/>
      <c r="X85" s="10"/>
      <c r="Y85" s="10"/>
      <c r="Z85" s="10"/>
    </row>
    <row r="86" spans="1:26" ht="39" customHeight="1" x14ac:dyDescent="0.25">
      <c r="A86" s="680"/>
      <c r="B86" s="680"/>
      <c r="C86" s="680"/>
      <c r="D86" s="1400"/>
      <c r="E86" s="1400"/>
      <c r="F86" s="1400"/>
      <c r="G86" s="1400"/>
      <c r="H86" s="1400"/>
      <c r="I86" s="1400"/>
      <c r="J86" s="1400"/>
      <c r="K86" s="1400"/>
      <c r="L86" s="1400"/>
      <c r="M86" s="1400"/>
      <c r="N86" s="1400"/>
      <c r="O86" s="1400"/>
      <c r="P86" s="1400"/>
      <c r="Q86" s="1400"/>
      <c r="R86" s="1400"/>
      <c r="S86" s="1400"/>
      <c r="T86" s="1400"/>
      <c r="U86" s="1400"/>
      <c r="V86" s="1400"/>
      <c r="W86" s="10"/>
      <c r="X86" s="10"/>
      <c r="Y86" s="10"/>
      <c r="Z86" s="10"/>
    </row>
    <row r="87" spans="1:26" ht="4.5" customHeight="1" thickBot="1" x14ac:dyDescent="0.3">
      <c r="A87" s="680"/>
      <c r="B87" s="680"/>
      <c r="C87" s="680"/>
      <c r="D87" s="433"/>
      <c r="E87" s="10"/>
      <c r="F87" s="10"/>
      <c r="G87" s="10"/>
      <c r="H87" s="10"/>
      <c r="I87" s="10"/>
      <c r="J87" s="680"/>
      <c r="K87" s="680"/>
      <c r="L87" s="680"/>
      <c r="M87" s="680"/>
      <c r="N87" s="179"/>
      <c r="O87" s="433"/>
      <c r="P87" s="10"/>
      <c r="Q87" s="10"/>
      <c r="R87" s="680"/>
      <c r="S87" s="680"/>
      <c r="T87" s="680"/>
      <c r="U87" s="10"/>
      <c r="V87" s="10"/>
      <c r="W87" s="10"/>
      <c r="X87" s="10"/>
      <c r="Y87" s="10"/>
      <c r="Z87" s="10"/>
    </row>
    <row r="88" spans="1:26" ht="15" customHeight="1" thickBot="1" x14ac:dyDescent="0.3">
      <c r="A88" s="680"/>
      <c r="B88" s="1782"/>
      <c r="C88" s="1808"/>
      <c r="D88" s="1511" t="s">
        <v>1626</v>
      </c>
      <c r="E88" s="1400"/>
      <c r="F88" s="1400"/>
      <c r="G88" s="1400"/>
      <c r="H88" s="1400"/>
      <c r="I88" s="1400"/>
      <c r="J88" s="1400"/>
      <c r="K88" s="1400"/>
      <c r="L88" s="1400"/>
      <c r="M88" s="1400"/>
      <c r="N88" s="1400"/>
      <c r="O88" s="1400"/>
      <c r="P88" s="1400"/>
      <c r="Q88" s="1400"/>
      <c r="R88" s="1400"/>
      <c r="S88" s="1400"/>
      <c r="T88" s="1400"/>
      <c r="U88" s="1400"/>
      <c r="V88" s="1400"/>
      <c r="W88" s="10"/>
      <c r="X88" s="10"/>
      <c r="Y88" s="10"/>
      <c r="Z88" s="10"/>
    </row>
    <row r="89" spans="1:26" ht="12" customHeight="1" x14ac:dyDescent="0.25">
      <c r="A89" s="680"/>
      <c r="B89" s="680"/>
      <c r="C89" s="680"/>
      <c r="D89" s="1400"/>
      <c r="E89" s="1400"/>
      <c r="F89" s="1400"/>
      <c r="G89" s="1400"/>
      <c r="H89" s="1400"/>
      <c r="I89" s="1400"/>
      <c r="J89" s="1400"/>
      <c r="K89" s="1400"/>
      <c r="L89" s="1400"/>
      <c r="M89" s="1400"/>
      <c r="N89" s="1400"/>
      <c r="O89" s="1400"/>
      <c r="P89" s="1400"/>
      <c r="Q89" s="1400"/>
      <c r="R89" s="1400"/>
      <c r="S89" s="1400"/>
      <c r="T89" s="1400"/>
      <c r="U89" s="1400"/>
      <c r="V89" s="1400"/>
      <c r="W89" s="10"/>
      <c r="X89" s="10"/>
      <c r="Y89" s="10"/>
      <c r="Z89" s="10"/>
    </row>
    <row r="90" spans="1:26" ht="3" customHeight="1" thickBot="1" x14ac:dyDescent="0.3">
      <c r="A90" s="680"/>
      <c r="B90" s="680"/>
      <c r="C90" s="680"/>
      <c r="D90" s="433"/>
      <c r="E90" s="10"/>
      <c r="F90" s="10"/>
      <c r="G90" s="10"/>
      <c r="H90" s="10"/>
      <c r="I90" s="10"/>
      <c r="J90" s="680"/>
      <c r="K90" s="680"/>
      <c r="L90" s="680"/>
      <c r="M90" s="680"/>
      <c r="N90" s="179"/>
      <c r="O90" s="433"/>
      <c r="P90" s="10"/>
      <c r="Q90" s="10"/>
      <c r="R90" s="680"/>
      <c r="S90" s="680"/>
      <c r="T90" s="680"/>
      <c r="U90" s="207"/>
      <c r="V90" s="10"/>
      <c r="W90" s="10"/>
      <c r="X90" s="10"/>
      <c r="Y90" s="10"/>
      <c r="Z90" s="10"/>
    </row>
    <row r="91" spans="1:26" ht="12.75" customHeight="1" thickBot="1" x14ac:dyDescent="0.3">
      <c r="A91" s="1854" t="s">
        <v>1627</v>
      </c>
      <c r="B91" s="1834"/>
      <c r="C91" s="1834"/>
      <c r="D91" s="1834"/>
      <c r="E91" s="1834"/>
      <c r="F91" s="1834"/>
      <c r="G91" s="1834"/>
      <c r="H91" s="1834"/>
      <c r="I91" s="1834"/>
      <c r="J91" s="1834"/>
      <c r="K91" s="1834"/>
      <c r="L91" s="1834"/>
      <c r="M91" s="681"/>
      <c r="N91" s="681"/>
      <c r="O91" s="681"/>
      <c r="P91" s="682"/>
      <c r="Q91" s="683" t="s">
        <v>1613</v>
      </c>
      <c r="R91" s="684"/>
      <c r="S91" s="684"/>
      <c r="T91" s="685"/>
      <c r="U91" s="1782">
        <v>0</v>
      </c>
      <c r="V91" s="1808"/>
    </row>
    <row r="92" spans="1:26" ht="4.5" customHeight="1" thickBot="1" x14ac:dyDescent="0.25">
      <c r="A92" s="31"/>
      <c r="B92" s="31"/>
      <c r="C92" s="31"/>
      <c r="D92" s="31"/>
      <c r="E92" s="31"/>
      <c r="F92" s="31"/>
      <c r="G92" s="31"/>
      <c r="H92" s="31"/>
      <c r="I92" s="31"/>
      <c r="J92" s="31"/>
      <c r="K92" s="31"/>
      <c r="L92" s="31"/>
      <c r="M92" s="31"/>
      <c r="N92" s="31"/>
      <c r="O92" s="31"/>
      <c r="P92" s="31"/>
      <c r="Q92" s="31"/>
      <c r="R92" s="31"/>
      <c r="S92" s="31"/>
      <c r="T92" s="31"/>
      <c r="U92" s="31"/>
      <c r="V92" s="31"/>
      <c r="W92" s="31"/>
    </row>
    <row r="93" spans="1:26" ht="12.75" customHeight="1" thickBot="1" x14ac:dyDescent="0.3">
      <c r="A93" s="686" t="s">
        <v>245</v>
      </c>
      <c r="B93" s="1841" t="s">
        <v>1628</v>
      </c>
      <c r="C93" s="1442"/>
      <c r="D93" s="1442"/>
      <c r="E93" s="1442"/>
      <c r="F93" s="1442"/>
      <c r="G93" s="1442"/>
      <c r="H93" s="1442"/>
      <c r="I93" s="1442"/>
      <c r="J93" s="1442"/>
      <c r="K93" s="1442"/>
      <c r="L93" s="1442"/>
      <c r="M93" s="1442"/>
      <c r="N93" s="1442"/>
      <c r="O93" s="1442"/>
      <c r="P93" s="1442"/>
      <c r="Q93" s="1442"/>
      <c r="R93" s="1442"/>
      <c r="S93" s="1442"/>
      <c r="T93" s="1442"/>
      <c r="U93" s="1442"/>
      <c r="V93" s="1443"/>
      <c r="X93" s="10"/>
      <c r="Y93" s="10"/>
      <c r="Z93" s="10"/>
    </row>
    <row r="94" spans="1:26" ht="11.25" customHeight="1" x14ac:dyDescent="0.25">
      <c r="A94" s="503"/>
      <c r="B94" s="670" t="s">
        <v>1629</v>
      </c>
      <c r="C94" s="581" t="s">
        <v>1630</v>
      </c>
      <c r="D94" s="503"/>
      <c r="E94" s="503"/>
      <c r="F94" s="503"/>
      <c r="G94" s="503"/>
      <c r="H94" s="503"/>
      <c r="I94" s="503"/>
      <c r="J94" s="503"/>
      <c r="K94" s="503"/>
      <c r="L94" s="503"/>
      <c r="M94" s="503"/>
      <c r="N94" s="503"/>
      <c r="O94" s="503"/>
      <c r="P94" s="503"/>
      <c r="Q94" s="503"/>
      <c r="R94" s="503"/>
      <c r="S94" s="503"/>
      <c r="T94" s="503"/>
      <c r="U94" s="503"/>
      <c r="V94" s="503"/>
      <c r="W94" s="503"/>
      <c r="X94" s="10"/>
      <c r="Y94" s="10"/>
      <c r="Z94" s="10"/>
    </row>
    <row r="95" spans="1:26" ht="3" customHeight="1" thickBot="1" x14ac:dyDescent="0.3">
      <c r="A95" s="503"/>
      <c r="B95" s="503"/>
      <c r="C95" s="503"/>
      <c r="D95" s="390"/>
      <c r="E95" s="390"/>
      <c r="F95" s="390"/>
      <c r="G95" s="390"/>
      <c r="H95" s="390"/>
      <c r="I95" s="390"/>
      <c r="J95" s="390"/>
      <c r="K95" s="390"/>
      <c r="L95" s="390"/>
      <c r="M95" s="390"/>
      <c r="N95" s="390"/>
      <c r="O95" s="390"/>
      <c r="P95" s="390"/>
      <c r="Q95" s="390"/>
      <c r="R95" s="390"/>
      <c r="S95" s="390"/>
      <c r="T95" s="390"/>
      <c r="U95" s="390"/>
      <c r="V95" s="390"/>
      <c r="W95" s="10"/>
      <c r="X95" s="10"/>
      <c r="Y95" s="10"/>
      <c r="Z95" s="10"/>
    </row>
    <row r="96" spans="1:26" ht="13.5" customHeight="1" thickBot="1" x14ac:dyDescent="0.3">
      <c r="A96" s="454"/>
      <c r="B96" s="454"/>
      <c r="C96" s="1124"/>
      <c r="D96" s="1853" t="s">
        <v>1631</v>
      </c>
      <c r="E96" s="1400"/>
      <c r="F96" s="1400"/>
      <c r="G96" s="1400"/>
      <c r="H96" s="1400"/>
      <c r="I96" s="1400"/>
      <c r="J96" s="1400"/>
      <c r="K96" s="1400"/>
      <c r="L96" s="1400"/>
      <c r="M96" s="1400"/>
      <c r="N96" s="1400"/>
      <c r="O96" s="1400"/>
      <c r="P96" s="1400"/>
      <c r="Q96" s="1400"/>
      <c r="R96" s="1400"/>
      <c r="S96" s="1400"/>
      <c r="T96" s="1400"/>
      <c r="U96" s="1400"/>
      <c r="V96" s="1400"/>
      <c r="W96" s="503"/>
      <c r="X96" s="10"/>
      <c r="Y96" s="10"/>
      <c r="Z96" s="10"/>
    </row>
    <row r="97" spans="1:26" ht="3" customHeight="1" thickBot="1" x14ac:dyDescent="0.3">
      <c r="A97" s="503"/>
      <c r="B97" s="503"/>
      <c r="C97" s="503"/>
      <c r="D97" s="390"/>
      <c r="E97" s="390"/>
      <c r="F97" s="390"/>
      <c r="G97" s="390"/>
      <c r="H97" s="390"/>
      <c r="I97" s="390"/>
      <c r="J97" s="390"/>
      <c r="K97" s="390"/>
      <c r="L97" s="390"/>
      <c r="M97" s="390"/>
      <c r="N97" s="390"/>
      <c r="O97" s="390"/>
      <c r="P97" s="390"/>
      <c r="Q97" s="390"/>
      <c r="R97" s="390"/>
      <c r="S97" s="390"/>
      <c r="T97" s="390"/>
      <c r="U97" s="390"/>
      <c r="V97" s="390"/>
      <c r="W97" s="10"/>
      <c r="X97" s="10"/>
      <c r="Y97" s="10"/>
      <c r="Z97" s="10"/>
    </row>
    <row r="98" spans="1:26" ht="13.5" customHeight="1" thickBot="1" x14ac:dyDescent="0.3">
      <c r="A98" s="454"/>
      <c r="B98" s="454"/>
      <c r="C98" s="1124"/>
      <c r="D98" s="1609" t="s">
        <v>1632</v>
      </c>
      <c r="E98" s="1400"/>
      <c r="F98" s="1400"/>
      <c r="G98" s="1400"/>
      <c r="H98" s="1400"/>
      <c r="I98" s="1400"/>
      <c r="J98" s="1400"/>
      <c r="K98" s="1400"/>
      <c r="L98" s="1400"/>
      <c r="M98" s="1400"/>
      <c r="N98" s="1400"/>
      <c r="O98" s="1400"/>
      <c r="P98" s="1400"/>
      <c r="Q98" s="1400"/>
      <c r="R98" s="1400"/>
      <c r="S98" s="1400"/>
      <c r="T98" s="1400"/>
      <c r="U98" s="1400"/>
      <c r="V98" s="390"/>
      <c r="W98" s="390"/>
      <c r="X98" s="10"/>
      <c r="Y98" s="10"/>
      <c r="Z98" s="10"/>
    </row>
    <row r="99" spans="1:26" ht="15.75" customHeight="1" thickBot="1" x14ac:dyDescent="0.3">
      <c r="A99" s="454"/>
      <c r="B99" s="454"/>
      <c r="C99" s="687"/>
      <c r="D99" s="1400"/>
      <c r="E99" s="1400"/>
      <c r="F99" s="1400"/>
      <c r="G99" s="1400"/>
      <c r="H99" s="1400"/>
      <c r="I99" s="1400"/>
      <c r="J99" s="1400"/>
      <c r="K99" s="1400"/>
      <c r="L99" s="1400"/>
      <c r="M99" s="1400"/>
      <c r="N99" s="1400"/>
      <c r="O99" s="1400"/>
      <c r="P99" s="1400"/>
      <c r="Q99" s="1400"/>
      <c r="R99" s="1400"/>
      <c r="S99" s="1400"/>
      <c r="T99" s="1400"/>
      <c r="U99" s="1400"/>
      <c r="V99" s="390"/>
      <c r="W99" s="390"/>
      <c r="X99" s="10"/>
      <c r="Y99" s="10"/>
      <c r="Z99" s="10"/>
    </row>
    <row r="100" spans="1:26" ht="13.5" customHeight="1" thickBot="1" x14ac:dyDescent="0.3">
      <c r="A100" s="454"/>
      <c r="B100" s="454"/>
      <c r="C100" s="1124"/>
      <c r="D100" s="1609" t="s">
        <v>1633</v>
      </c>
      <c r="E100" s="1400"/>
      <c r="F100" s="1400"/>
      <c r="G100" s="1400"/>
      <c r="H100" s="1400"/>
      <c r="I100" s="1400"/>
      <c r="J100" s="1400"/>
      <c r="K100" s="1400"/>
      <c r="L100" s="1400"/>
      <c r="M100" s="1400"/>
      <c r="N100" s="1400"/>
      <c r="O100" s="1400"/>
      <c r="P100" s="1400"/>
      <c r="Q100" s="1400"/>
      <c r="R100" s="1400"/>
      <c r="S100" s="1400"/>
      <c r="T100" s="1400"/>
      <c r="U100" s="1400"/>
      <c r="V100" s="390"/>
      <c r="W100" s="390"/>
      <c r="X100" s="10"/>
      <c r="Y100" s="10"/>
      <c r="Z100" s="10"/>
    </row>
    <row r="101" spans="1:26" ht="13.5" customHeight="1" x14ac:dyDescent="0.25">
      <c r="A101" s="454"/>
      <c r="B101" s="454"/>
      <c r="C101" s="454"/>
      <c r="D101" s="1400"/>
      <c r="E101" s="1400"/>
      <c r="F101" s="1400"/>
      <c r="G101" s="1400"/>
      <c r="H101" s="1400"/>
      <c r="I101" s="1400"/>
      <c r="J101" s="1400"/>
      <c r="K101" s="1400"/>
      <c r="L101" s="1400"/>
      <c r="M101" s="1400"/>
      <c r="N101" s="1400"/>
      <c r="O101" s="1400"/>
      <c r="P101" s="1400"/>
      <c r="Q101" s="1400"/>
      <c r="R101" s="1400"/>
      <c r="S101" s="1400"/>
      <c r="T101" s="1400"/>
      <c r="U101" s="1400"/>
      <c r="V101" s="390"/>
      <c r="W101" s="10"/>
      <c r="X101" s="10"/>
      <c r="Y101" s="10"/>
      <c r="Z101" s="10"/>
    </row>
    <row r="102" spans="1:26" ht="10.5" customHeight="1" x14ac:dyDescent="0.25">
      <c r="A102" s="10"/>
      <c r="B102" s="10"/>
      <c r="C102" s="688" t="s">
        <v>1605</v>
      </c>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5" customHeight="1" x14ac:dyDescent="0.25">
      <c r="A103" s="503"/>
      <c r="B103" s="670" t="s">
        <v>1634</v>
      </c>
      <c r="C103" s="581" t="s">
        <v>1635</v>
      </c>
      <c r="D103" s="390"/>
      <c r="E103" s="390"/>
      <c r="F103" s="390"/>
      <c r="G103" s="390"/>
      <c r="H103" s="390"/>
      <c r="I103" s="390"/>
      <c r="J103" s="390"/>
      <c r="K103" s="390"/>
      <c r="L103" s="390"/>
      <c r="M103" s="390"/>
      <c r="N103" s="390"/>
      <c r="O103" s="390"/>
      <c r="P103" s="390"/>
      <c r="Q103" s="390"/>
      <c r="R103" s="390"/>
      <c r="S103" s="390"/>
      <c r="T103" s="390"/>
      <c r="U103" s="390"/>
      <c r="V103" s="390"/>
      <c r="W103" s="10"/>
      <c r="X103" s="10"/>
      <c r="Y103" s="10"/>
      <c r="Z103" s="10"/>
    </row>
    <row r="104" spans="1:26" ht="3" customHeight="1" thickBot="1" x14ac:dyDescent="0.3">
      <c r="A104" s="503"/>
      <c r="B104" s="503"/>
      <c r="C104" s="503"/>
      <c r="D104" s="390"/>
      <c r="E104" s="390"/>
      <c r="F104" s="390"/>
      <c r="G104" s="390"/>
      <c r="H104" s="390"/>
      <c r="I104" s="390"/>
      <c r="J104" s="390"/>
      <c r="K104" s="390"/>
      <c r="L104" s="390"/>
      <c r="M104" s="390"/>
      <c r="N104" s="390"/>
      <c r="O104" s="390"/>
      <c r="P104" s="390"/>
      <c r="Q104" s="390"/>
      <c r="R104" s="390"/>
      <c r="S104" s="390"/>
      <c r="T104" s="390"/>
      <c r="U104" s="390"/>
      <c r="V104" s="390"/>
      <c r="W104" s="10"/>
      <c r="X104" s="10"/>
      <c r="Y104" s="10"/>
      <c r="Z104" s="10"/>
    </row>
    <row r="105" spans="1:26" ht="13.5" customHeight="1" thickBot="1" x14ac:dyDescent="0.3">
      <c r="A105" s="454"/>
      <c r="B105" s="454"/>
      <c r="C105" s="1124"/>
      <c r="D105" s="1853" t="s">
        <v>1636</v>
      </c>
      <c r="E105" s="1400"/>
      <c r="F105" s="1400"/>
      <c r="G105" s="1400"/>
      <c r="H105" s="1400"/>
      <c r="I105" s="1400"/>
      <c r="J105" s="1400"/>
      <c r="K105" s="1400"/>
      <c r="L105" s="1400"/>
      <c r="M105" s="1400"/>
      <c r="N105" s="1400"/>
      <c r="O105" s="1400"/>
      <c r="P105" s="1400"/>
      <c r="Q105" s="1400"/>
      <c r="R105" s="1400"/>
      <c r="S105" s="1400"/>
      <c r="T105" s="1400"/>
      <c r="U105" s="1400"/>
      <c r="V105" s="1400"/>
      <c r="W105" s="503"/>
      <c r="X105" s="10"/>
      <c r="Y105" s="10"/>
      <c r="Z105" s="10"/>
    </row>
    <row r="106" spans="1:26" ht="3" customHeight="1" thickBot="1" x14ac:dyDescent="0.3">
      <c r="A106" s="503"/>
      <c r="B106" s="503"/>
      <c r="C106" s="503"/>
      <c r="D106" s="390"/>
      <c r="E106" s="390"/>
      <c r="F106" s="390"/>
      <c r="G106" s="390"/>
      <c r="H106" s="390"/>
      <c r="I106" s="390"/>
      <c r="J106" s="390"/>
      <c r="K106" s="390"/>
      <c r="L106" s="390"/>
      <c r="M106" s="390"/>
      <c r="N106" s="390"/>
      <c r="O106" s="390"/>
      <c r="P106" s="390"/>
      <c r="Q106" s="390"/>
      <c r="R106" s="390"/>
      <c r="S106" s="390"/>
      <c r="T106" s="390"/>
      <c r="U106" s="390"/>
      <c r="V106" s="390"/>
      <c r="W106" s="10"/>
      <c r="X106" s="10"/>
      <c r="Y106" s="10"/>
      <c r="Z106" s="10"/>
    </row>
    <row r="107" spans="1:26" ht="13.5" customHeight="1" thickBot="1" x14ac:dyDescent="0.3">
      <c r="A107" s="503"/>
      <c r="B107" s="503"/>
      <c r="C107" s="1124"/>
      <c r="D107" s="1852" t="s">
        <v>1637</v>
      </c>
      <c r="E107" s="1400"/>
      <c r="F107" s="1400"/>
      <c r="G107" s="1400"/>
      <c r="H107" s="1400"/>
      <c r="I107" s="1400"/>
      <c r="J107" s="1400"/>
      <c r="K107" s="1400"/>
      <c r="L107" s="1400"/>
      <c r="M107" s="1400"/>
      <c r="N107" s="1400"/>
      <c r="O107" s="1400"/>
      <c r="P107" s="1400"/>
      <c r="Q107" s="1400"/>
      <c r="R107" s="1400"/>
      <c r="S107" s="1400"/>
      <c r="T107" s="1400"/>
      <c r="U107" s="1400"/>
      <c r="V107" s="1400"/>
      <c r="W107" s="10"/>
      <c r="X107" s="10"/>
      <c r="Y107" s="10"/>
      <c r="Z107" s="10"/>
    </row>
    <row r="108" spans="1:26" ht="3" customHeight="1" thickBot="1" x14ac:dyDescent="0.3">
      <c r="A108" s="503"/>
      <c r="B108" s="503"/>
      <c r="C108" s="503"/>
      <c r="D108" s="390"/>
      <c r="E108" s="390"/>
      <c r="F108" s="390"/>
      <c r="G108" s="390"/>
      <c r="H108" s="390"/>
      <c r="I108" s="390"/>
      <c r="J108" s="390"/>
      <c r="K108" s="390"/>
      <c r="L108" s="390"/>
      <c r="M108" s="390"/>
      <c r="N108" s="390"/>
      <c r="O108" s="390"/>
      <c r="P108" s="390"/>
      <c r="Q108" s="390"/>
      <c r="R108" s="390"/>
      <c r="S108" s="390"/>
      <c r="T108" s="390"/>
      <c r="U108" s="390"/>
      <c r="V108" s="390"/>
      <c r="W108" s="10"/>
      <c r="X108" s="10"/>
      <c r="Y108" s="10"/>
      <c r="Z108" s="10"/>
    </row>
    <row r="109" spans="1:26" ht="13.5" customHeight="1" thickBot="1" x14ac:dyDescent="0.3">
      <c r="A109" s="503"/>
      <c r="B109" s="503"/>
      <c r="C109" s="1124"/>
      <c r="D109" s="1667" t="s">
        <v>1638</v>
      </c>
      <c r="E109" s="1400"/>
      <c r="F109" s="1400"/>
      <c r="G109" s="1400"/>
      <c r="H109" s="1400"/>
      <c r="I109" s="1400"/>
      <c r="J109" s="1400"/>
      <c r="K109" s="1400"/>
      <c r="L109" s="1400"/>
      <c r="M109" s="1400"/>
      <c r="N109" s="1400"/>
      <c r="O109" s="1400"/>
      <c r="P109" s="1400"/>
      <c r="Q109" s="1400"/>
      <c r="R109" s="1400"/>
      <c r="S109" s="390"/>
      <c r="T109" s="390"/>
      <c r="U109" s="390"/>
      <c r="V109" s="390"/>
      <c r="W109" s="10"/>
      <c r="X109" s="10"/>
      <c r="Y109" s="10"/>
      <c r="Z109" s="10"/>
    </row>
    <row r="110" spans="1:26" ht="3" customHeight="1" thickBot="1" x14ac:dyDescent="0.3">
      <c r="A110" s="503"/>
      <c r="B110" s="503"/>
      <c r="C110" s="503"/>
      <c r="D110" s="390"/>
      <c r="E110" s="390"/>
      <c r="F110" s="390"/>
      <c r="G110" s="390"/>
      <c r="H110" s="390"/>
      <c r="I110" s="390"/>
      <c r="J110" s="390"/>
      <c r="K110" s="390"/>
      <c r="L110" s="390"/>
      <c r="M110" s="390"/>
      <c r="N110" s="390"/>
      <c r="O110" s="390"/>
      <c r="P110" s="390"/>
      <c r="Q110" s="390"/>
      <c r="R110" s="390"/>
      <c r="S110" s="390"/>
      <c r="T110" s="390"/>
      <c r="U110" s="390"/>
      <c r="V110" s="390"/>
      <c r="W110" s="10"/>
      <c r="X110" s="10"/>
      <c r="Y110" s="10"/>
      <c r="Z110" s="10"/>
    </row>
    <row r="111" spans="1:26" ht="13.5" customHeight="1" thickBot="1" x14ac:dyDescent="0.3">
      <c r="A111" s="503"/>
      <c r="B111" s="503"/>
      <c r="C111" s="1124"/>
      <c r="D111" s="1667" t="s">
        <v>1639</v>
      </c>
      <c r="E111" s="1400"/>
      <c r="F111" s="1400"/>
      <c r="G111" s="1400"/>
      <c r="H111" s="1400"/>
      <c r="I111" s="1400"/>
      <c r="J111" s="1400"/>
      <c r="K111" s="1400"/>
      <c r="L111" s="1400"/>
      <c r="M111" s="1400"/>
      <c r="N111" s="1400"/>
      <c r="O111" s="1400"/>
      <c r="P111" s="1400"/>
      <c r="Q111" s="1400"/>
      <c r="R111" s="1400"/>
      <c r="S111" s="390"/>
      <c r="T111" s="390"/>
      <c r="U111" s="390"/>
      <c r="V111" s="390"/>
      <c r="W111" s="10"/>
      <c r="X111" s="10"/>
      <c r="Y111" s="10"/>
      <c r="Z111" s="10"/>
    </row>
    <row r="112" spans="1:26" ht="3" customHeight="1" thickBot="1" x14ac:dyDescent="0.3">
      <c r="A112" s="503"/>
      <c r="B112" s="503"/>
      <c r="C112" s="503"/>
      <c r="D112" s="390"/>
      <c r="E112" s="390"/>
      <c r="F112" s="390"/>
      <c r="G112" s="390"/>
      <c r="H112" s="390"/>
      <c r="I112" s="390"/>
      <c r="J112" s="390"/>
      <c r="K112" s="390"/>
      <c r="L112" s="390"/>
      <c r="M112" s="390"/>
      <c r="N112" s="390"/>
      <c r="O112" s="390"/>
      <c r="P112" s="390"/>
      <c r="Q112" s="390"/>
      <c r="R112" s="390"/>
      <c r="S112" s="390"/>
      <c r="T112" s="390"/>
      <c r="U112" s="390"/>
      <c r="V112" s="390"/>
      <c r="W112" s="10"/>
      <c r="X112" s="10"/>
      <c r="Y112" s="10"/>
      <c r="Z112" s="10"/>
    </row>
    <row r="113" spans="1:26" ht="13.5" customHeight="1" thickBot="1" x14ac:dyDescent="0.3">
      <c r="A113" s="503"/>
      <c r="B113" s="503"/>
      <c r="C113" s="1124"/>
      <c r="D113" s="1667" t="s">
        <v>1640</v>
      </c>
      <c r="E113" s="1400"/>
      <c r="F113" s="1400"/>
      <c r="G113" s="1400"/>
      <c r="H113" s="1400"/>
      <c r="I113" s="1400"/>
      <c r="J113" s="1400"/>
      <c r="K113" s="1400"/>
      <c r="L113" s="1400"/>
      <c r="M113" s="1400"/>
      <c r="N113" s="1400"/>
      <c r="O113" s="1400"/>
      <c r="P113" s="1400"/>
      <c r="Q113" s="1400"/>
      <c r="R113" s="1400"/>
      <c r="S113" s="390"/>
      <c r="T113" s="390"/>
      <c r="U113" s="390"/>
      <c r="V113" s="390"/>
      <c r="W113" s="10"/>
      <c r="X113" s="10"/>
      <c r="Y113" s="10"/>
      <c r="Z113" s="10"/>
    </row>
    <row r="114" spans="1:26" ht="3" customHeight="1" thickBot="1" x14ac:dyDescent="0.3">
      <c r="A114" s="503"/>
      <c r="B114" s="503"/>
      <c r="C114" s="503"/>
      <c r="D114" s="390"/>
      <c r="E114" s="390"/>
      <c r="F114" s="390"/>
      <c r="G114" s="390"/>
      <c r="H114" s="390"/>
      <c r="I114" s="390"/>
      <c r="J114" s="390"/>
      <c r="K114" s="390"/>
      <c r="L114" s="390"/>
      <c r="M114" s="390"/>
      <c r="N114" s="390"/>
      <c r="O114" s="390"/>
      <c r="P114" s="390"/>
      <c r="Q114" s="390"/>
      <c r="R114" s="390"/>
      <c r="S114" s="390"/>
      <c r="T114" s="390"/>
      <c r="U114" s="390"/>
      <c r="V114" s="390"/>
      <c r="W114" s="10"/>
      <c r="X114" s="10"/>
      <c r="Y114" s="10"/>
      <c r="Z114" s="10"/>
    </row>
    <row r="115" spans="1:26" ht="13.5" customHeight="1" thickBot="1" x14ac:dyDescent="0.3">
      <c r="A115" s="503"/>
      <c r="B115" s="503"/>
      <c r="C115" s="1124"/>
      <c r="D115" s="1667" t="s">
        <v>1641</v>
      </c>
      <c r="E115" s="1400"/>
      <c r="F115" s="1400"/>
      <c r="G115" s="1400"/>
      <c r="H115" s="1400"/>
      <c r="I115" s="1400"/>
      <c r="J115" s="1400"/>
      <c r="K115" s="1400"/>
      <c r="L115" s="1400"/>
      <c r="M115" s="1400"/>
      <c r="N115" s="1400"/>
      <c r="O115" s="1400"/>
      <c r="P115" s="1400"/>
      <c r="Q115" s="1400"/>
      <c r="R115" s="1400"/>
      <c r="S115" s="390"/>
      <c r="T115" s="390"/>
      <c r="U115" s="390"/>
      <c r="V115" s="390"/>
      <c r="W115" s="10"/>
      <c r="X115" s="10"/>
      <c r="Y115" s="10"/>
      <c r="Z115" s="10"/>
    </row>
    <row r="116" spans="1:26" ht="3" customHeight="1" thickBot="1" x14ac:dyDescent="0.3">
      <c r="A116" s="503"/>
      <c r="B116" s="503"/>
      <c r="C116" s="503"/>
      <c r="D116" s="390"/>
      <c r="E116" s="390"/>
      <c r="F116" s="390"/>
      <c r="G116" s="390"/>
      <c r="H116" s="390"/>
      <c r="I116" s="390"/>
      <c r="J116" s="390"/>
      <c r="K116" s="390"/>
      <c r="L116" s="390"/>
      <c r="M116" s="390"/>
      <c r="N116" s="390"/>
      <c r="O116" s="390"/>
      <c r="P116" s="390"/>
      <c r="Q116" s="390"/>
      <c r="R116" s="390"/>
      <c r="S116" s="390"/>
      <c r="T116" s="390"/>
      <c r="U116" s="390"/>
      <c r="V116" s="390"/>
      <c r="W116" s="10"/>
      <c r="X116" s="10"/>
      <c r="Y116" s="10"/>
      <c r="Z116" s="10"/>
    </row>
    <row r="117" spans="1:26" ht="13.5" customHeight="1" thickBot="1" x14ac:dyDescent="0.3">
      <c r="A117" s="503"/>
      <c r="B117" s="503"/>
      <c r="C117" s="1124"/>
      <c r="D117" s="1667" t="s">
        <v>1642</v>
      </c>
      <c r="E117" s="1400"/>
      <c r="F117" s="1400"/>
      <c r="G117" s="1400"/>
      <c r="H117" s="1400"/>
      <c r="I117" s="1400"/>
      <c r="J117" s="1400"/>
      <c r="K117" s="1400"/>
      <c r="L117" s="1400"/>
      <c r="M117" s="1400"/>
      <c r="N117" s="1400"/>
      <c r="O117" s="1400"/>
      <c r="P117" s="1400"/>
      <c r="Q117" s="1400"/>
      <c r="R117" s="1400"/>
      <c r="S117" s="390"/>
      <c r="T117" s="390"/>
      <c r="U117" s="390"/>
      <c r="V117" s="390"/>
      <c r="W117" s="10"/>
      <c r="X117" s="10"/>
      <c r="Y117" s="10"/>
      <c r="Z117" s="10"/>
    </row>
    <row r="118" spans="1:26" ht="3" customHeight="1" thickBot="1" x14ac:dyDescent="0.3">
      <c r="A118" s="503"/>
      <c r="B118" s="503"/>
      <c r="C118" s="503"/>
      <c r="D118" s="689"/>
      <c r="E118" s="689"/>
      <c r="F118" s="689"/>
      <c r="G118" s="689"/>
      <c r="H118" s="689"/>
      <c r="I118" s="689"/>
      <c r="J118" s="689"/>
      <c r="K118" s="689"/>
      <c r="L118" s="689"/>
      <c r="M118" s="689"/>
      <c r="N118" s="689"/>
      <c r="O118" s="689"/>
      <c r="P118" s="689"/>
      <c r="Q118" s="689"/>
      <c r="R118" s="689"/>
      <c r="S118" s="689"/>
      <c r="T118" s="689"/>
      <c r="U118" s="390"/>
      <c r="V118" s="390"/>
      <c r="W118" s="10"/>
      <c r="X118" s="10"/>
      <c r="Y118" s="10"/>
      <c r="Z118" s="10"/>
    </row>
    <row r="119" spans="1:26" ht="15" customHeight="1" thickBot="1" x14ac:dyDescent="0.3">
      <c r="A119" s="1843" t="s">
        <v>1643</v>
      </c>
      <c r="B119" s="1834"/>
      <c r="C119" s="1834"/>
      <c r="D119" s="1834"/>
      <c r="E119" s="1834"/>
      <c r="F119" s="1834"/>
      <c r="G119" s="1834"/>
      <c r="H119" s="1834"/>
      <c r="I119" s="1834"/>
      <c r="J119" s="1834"/>
      <c r="K119" s="1834"/>
      <c r="L119" s="1834"/>
      <c r="M119" s="690"/>
      <c r="N119" s="690"/>
      <c r="O119" s="691"/>
      <c r="P119" s="691"/>
      <c r="Q119" s="679" t="s">
        <v>1613</v>
      </c>
      <c r="R119" s="207"/>
      <c r="S119" s="207"/>
      <c r="T119" s="209"/>
      <c r="U119" s="1782">
        <v>0</v>
      </c>
      <c r="V119" s="1808"/>
      <c r="W119" s="10"/>
      <c r="X119" s="10"/>
      <c r="Y119" s="10"/>
      <c r="Z119" s="10"/>
    </row>
    <row r="120" spans="1:26" ht="4.5" customHeight="1" thickBot="1" x14ac:dyDescent="0.3">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10"/>
      <c r="Y120" s="10"/>
      <c r="Z120" s="10"/>
    </row>
    <row r="121" spans="1:26" ht="14.25" customHeight="1" thickBot="1" x14ac:dyDescent="0.25">
      <c r="A121" s="642" t="s">
        <v>309</v>
      </c>
      <c r="B121" s="1454" t="s">
        <v>1644</v>
      </c>
      <c r="C121" s="1442"/>
      <c r="D121" s="1442"/>
      <c r="E121" s="1442"/>
      <c r="F121" s="1442"/>
      <c r="G121" s="1442"/>
      <c r="H121" s="1442"/>
      <c r="I121" s="1442"/>
      <c r="J121" s="1442"/>
      <c r="K121" s="1442"/>
      <c r="L121" s="1442"/>
      <c r="M121" s="1442"/>
      <c r="N121" s="1442"/>
      <c r="O121" s="1442"/>
      <c r="P121" s="1442"/>
      <c r="Q121" s="1442"/>
      <c r="R121" s="1442"/>
      <c r="S121" s="1442"/>
      <c r="T121" s="1442"/>
      <c r="U121" s="1442"/>
      <c r="V121" s="1443"/>
    </row>
    <row r="122" spans="1:26" ht="5.25" customHeight="1" thickBot="1" x14ac:dyDescent="0.25">
      <c r="A122" s="645"/>
      <c r="B122" s="58"/>
      <c r="C122" s="58"/>
      <c r="D122" s="58"/>
      <c r="E122" s="58"/>
      <c r="F122" s="58"/>
      <c r="G122" s="58"/>
      <c r="H122" s="58"/>
      <c r="I122" s="58"/>
      <c r="J122" s="58"/>
      <c r="K122" s="58"/>
      <c r="L122" s="58"/>
      <c r="M122" s="58"/>
      <c r="N122" s="58"/>
      <c r="O122" s="58"/>
      <c r="P122" s="58"/>
      <c r="Q122" s="58"/>
      <c r="R122" s="58"/>
      <c r="S122" s="58"/>
      <c r="T122" s="58"/>
      <c r="U122" s="58"/>
      <c r="V122" s="58"/>
      <c r="W122" s="58"/>
    </row>
    <row r="123" spans="1:26" ht="14.25" customHeight="1" thickBot="1" x14ac:dyDescent="0.3">
      <c r="A123" s="645"/>
      <c r="B123" s="58" t="s">
        <v>1645</v>
      </c>
      <c r="C123" s="58"/>
      <c r="D123" s="692">
        <f>'7. Site Info Part I'!B9</f>
        <v>0</v>
      </c>
      <c r="E123" s="10"/>
      <c r="F123" s="58"/>
      <c r="G123" s="1669">
        <f>'7. Site Info Part I'!P9</f>
        <v>0</v>
      </c>
      <c r="H123" s="1443"/>
      <c r="I123" s="31"/>
      <c r="J123" s="58"/>
      <c r="R123" s="58"/>
      <c r="S123" s="58"/>
      <c r="T123" s="58"/>
      <c r="U123" s="58"/>
      <c r="V123" s="58"/>
      <c r="W123" s="58"/>
    </row>
    <row r="124" spans="1:26" ht="5.25" customHeight="1" thickBot="1" x14ac:dyDescent="0.25">
      <c r="A124" s="645"/>
      <c r="B124" s="58"/>
      <c r="C124" s="58"/>
      <c r="D124" s="58"/>
      <c r="E124" s="59"/>
      <c r="F124" s="59"/>
      <c r="G124" s="59"/>
      <c r="H124" s="58"/>
      <c r="I124" s="59"/>
      <c r="J124" s="59"/>
      <c r="K124" s="59"/>
      <c r="L124" s="59"/>
      <c r="M124" s="59"/>
      <c r="N124" s="59"/>
      <c r="O124" s="58"/>
      <c r="P124" s="58"/>
      <c r="Q124" s="58"/>
      <c r="R124" s="58"/>
      <c r="S124" s="58"/>
      <c r="T124" s="58"/>
      <c r="U124" s="58"/>
      <c r="V124" s="58"/>
      <c r="W124" s="58"/>
    </row>
    <row r="125" spans="1:26" ht="15.75" customHeight="1" thickBot="1" x14ac:dyDescent="0.3">
      <c r="A125" s="31"/>
      <c r="B125" s="1119"/>
      <c r="C125" s="693" t="s">
        <v>1646</v>
      </c>
      <c r="D125" s="102"/>
      <c r="E125" s="102"/>
      <c r="F125" s="102"/>
      <c r="G125" s="102"/>
      <c r="H125" s="102"/>
      <c r="I125" s="102"/>
      <c r="J125" s="102"/>
      <c r="K125" s="241"/>
      <c r="L125" s="241"/>
      <c r="M125" s="241"/>
      <c r="N125" s="241"/>
      <c r="O125" s="241"/>
      <c r="P125" s="241"/>
      <c r="Q125" s="241"/>
      <c r="R125" s="241"/>
      <c r="S125" s="241"/>
      <c r="T125" s="241"/>
      <c r="U125" s="241"/>
      <c r="V125" s="241"/>
      <c r="W125" s="241"/>
      <c r="X125" s="10"/>
      <c r="Y125" s="10"/>
      <c r="Z125" s="10"/>
    </row>
    <row r="126" spans="1:26" ht="4.5" customHeight="1" thickBot="1"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row>
    <row r="127" spans="1:26" ht="15.75" customHeight="1" thickBot="1" x14ac:dyDescent="0.3">
      <c r="A127" s="31"/>
      <c r="B127" s="1119"/>
      <c r="C127" s="102" t="s">
        <v>1647</v>
      </c>
      <c r="D127" s="58"/>
      <c r="E127" s="58"/>
      <c r="F127" s="58"/>
      <c r="G127" s="58"/>
      <c r="H127" s="58"/>
      <c r="I127" s="179"/>
      <c r="J127" s="179"/>
      <c r="K127" s="179"/>
      <c r="L127" s="179"/>
      <c r="M127" s="241"/>
      <c r="N127" s="241"/>
      <c r="O127" s="241"/>
      <c r="P127" s="241"/>
      <c r="Q127" s="241"/>
      <c r="R127" s="241"/>
      <c r="S127" s="241"/>
      <c r="T127" s="241"/>
      <c r="U127" s="241"/>
      <c r="V127" s="241"/>
      <c r="W127" s="241"/>
      <c r="X127" s="10"/>
      <c r="Y127" s="10"/>
      <c r="Z127" s="10"/>
    </row>
    <row r="128" spans="1:26" ht="5.25" customHeight="1" thickBot="1" x14ac:dyDescent="0.3">
      <c r="A128" s="31"/>
      <c r="C128" s="10"/>
      <c r="D128" s="58"/>
      <c r="E128" s="58"/>
      <c r="F128" s="58"/>
      <c r="G128" s="58"/>
      <c r="H128" s="58"/>
      <c r="I128" s="179"/>
      <c r="J128" s="179"/>
      <c r="K128" s="179"/>
      <c r="L128" s="179"/>
      <c r="M128" s="241"/>
      <c r="N128" s="241"/>
      <c r="O128" s="241"/>
      <c r="P128" s="241"/>
      <c r="Q128" s="241"/>
      <c r="R128" s="241"/>
      <c r="S128" s="241"/>
      <c r="T128" s="241"/>
      <c r="U128" s="241"/>
      <c r="V128" s="241"/>
      <c r="W128" s="241"/>
      <c r="X128" s="10"/>
      <c r="Y128" s="10"/>
      <c r="Z128" s="10"/>
    </row>
    <row r="129" spans="1:26" ht="15.75" customHeight="1" thickBot="1" x14ac:dyDescent="0.3">
      <c r="A129" s="31"/>
      <c r="B129" s="1119"/>
      <c r="C129" s="1609" t="s">
        <v>1648</v>
      </c>
      <c r="D129" s="1400"/>
      <c r="E129" s="1400"/>
      <c r="F129" s="1400"/>
      <c r="G129" s="1400"/>
      <c r="H129" s="1400"/>
      <c r="I129" s="1400"/>
      <c r="J129" s="1400"/>
      <c r="K129" s="1400"/>
      <c r="L129" s="1400"/>
      <c r="M129" s="1400"/>
      <c r="N129" s="1400"/>
      <c r="O129" s="1400"/>
      <c r="P129" s="1400"/>
      <c r="Q129" s="1400"/>
      <c r="R129" s="1400"/>
      <c r="S129" s="1400"/>
      <c r="T129" s="1400"/>
      <c r="U129" s="1400"/>
      <c r="V129" s="1400"/>
      <c r="W129" s="241"/>
      <c r="X129" s="10"/>
      <c r="Y129" s="10"/>
      <c r="Z129" s="10"/>
    </row>
    <row r="130" spans="1:26" ht="5.25" customHeight="1" thickBot="1" x14ac:dyDescent="0.3">
      <c r="A130" s="31"/>
      <c r="B130" s="10"/>
      <c r="C130" s="10"/>
      <c r="D130" s="58"/>
      <c r="E130" s="58"/>
      <c r="F130" s="58"/>
      <c r="G130" s="58"/>
      <c r="H130" s="58"/>
      <c r="I130" s="179"/>
      <c r="J130" s="179"/>
      <c r="K130" s="179"/>
      <c r="L130" s="179"/>
      <c r="M130" s="241"/>
      <c r="N130" s="241"/>
      <c r="O130" s="241"/>
      <c r="P130" s="241"/>
      <c r="Q130" s="241"/>
      <c r="R130" s="241"/>
      <c r="S130" s="241"/>
      <c r="T130" s="241"/>
      <c r="U130" s="241"/>
      <c r="V130" s="241"/>
      <c r="W130" s="241"/>
      <c r="X130" s="10"/>
      <c r="Y130" s="10"/>
      <c r="Z130" s="10"/>
    </row>
    <row r="131" spans="1:26" ht="15.75" customHeight="1" thickBot="1" x14ac:dyDescent="0.3">
      <c r="A131" s="31"/>
      <c r="B131" s="1119"/>
      <c r="C131" s="1609" t="s">
        <v>1649</v>
      </c>
      <c r="D131" s="1400"/>
      <c r="E131" s="1400"/>
      <c r="F131" s="1400"/>
      <c r="G131" s="1400"/>
      <c r="H131" s="1400"/>
      <c r="I131" s="1400"/>
      <c r="J131" s="1400"/>
      <c r="K131" s="1400"/>
      <c r="L131" s="1400"/>
      <c r="M131" s="1400"/>
      <c r="N131" s="1400"/>
      <c r="O131" s="1400"/>
      <c r="P131" s="1400"/>
      <c r="Q131" s="1400"/>
      <c r="R131" s="1400"/>
      <c r="S131" s="1400"/>
      <c r="T131" s="1400"/>
      <c r="U131" s="1400"/>
      <c r="V131" s="241"/>
      <c r="W131" s="241"/>
      <c r="X131" s="10"/>
      <c r="Y131" s="10"/>
      <c r="Z131" s="10"/>
    </row>
    <row r="132" spans="1:26" ht="6.75" customHeight="1" thickBot="1" x14ac:dyDescent="0.25">
      <c r="A132" s="694"/>
      <c r="B132" s="694"/>
      <c r="C132" s="695"/>
      <c r="D132" s="695"/>
      <c r="E132" s="695"/>
      <c r="F132" s="695"/>
      <c r="G132" s="695"/>
      <c r="H132" s="695"/>
      <c r="I132" s="695"/>
      <c r="J132" s="695"/>
      <c r="K132" s="695"/>
      <c r="L132" s="695"/>
      <c r="M132" s="695"/>
      <c r="N132" s="695"/>
      <c r="O132" s="695"/>
      <c r="P132" s="695"/>
      <c r="Q132" s="695"/>
      <c r="R132" s="695"/>
      <c r="S132" s="695"/>
      <c r="T132" s="695"/>
      <c r="U132" s="695"/>
      <c r="V132" s="695"/>
    </row>
    <row r="133" spans="1:26" ht="15" customHeight="1" thickBot="1" x14ac:dyDescent="0.25">
      <c r="A133" s="696" t="s">
        <v>1650</v>
      </c>
      <c r="B133" s="697"/>
      <c r="C133" s="696"/>
      <c r="D133" s="696"/>
      <c r="E133" s="696"/>
      <c r="F133" s="696"/>
      <c r="G133" s="696"/>
      <c r="H133" s="696"/>
      <c r="I133" s="696"/>
      <c r="J133" s="698"/>
      <c r="K133" s="698"/>
      <c r="L133" s="698"/>
      <c r="M133" s="698"/>
      <c r="N133" s="698"/>
      <c r="O133" s="698"/>
      <c r="P133" s="698"/>
      <c r="Q133" s="679" t="s">
        <v>1613</v>
      </c>
      <c r="R133" s="699"/>
      <c r="S133" s="699"/>
      <c r="T133" s="699"/>
      <c r="U133" s="1811">
        <v>0</v>
      </c>
      <c r="V133" s="1808"/>
      <c r="W133" s="641"/>
    </row>
    <row r="134" spans="1:26" ht="8.25" customHeight="1" thickBot="1" x14ac:dyDescent="0.25">
      <c r="A134" s="31"/>
      <c r="B134" s="31"/>
      <c r="C134" s="63"/>
      <c r="D134" s="63"/>
      <c r="E134" s="63"/>
      <c r="F134" s="63"/>
      <c r="G134" s="63"/>
      <c r="H134" s="63"/>
      <c r="I134" s="63"/>
      <c r="J134" s="63"/>
      <c r="K134" s="63"/>
      <c r="L134" s="63"/>
      <c r="M134" s="63"/>
      <c r="N134" s="63"/>
      <c r="O134" s="63"/>
      <c r="P134" s="63"/>
      <c r="Q134" s="63"/>
      <c r="R134" s="63"/>
      <c r="S134" s="63"/>
      <c r="T134" s="63"/>
      <c r="U134" s="63"/>
      <c r="V134" s="63"/>
      <c r="W134" s="63"/>
    </row>
    <row r="135" spans="1:26" ht="14.25" customHeight="1" thickBot="1" x14ac:dyDescent="0.25">
      <c r="A135" s="68" t="s">
        <v>374</v>
      </c>
      <c r="B135" s="1454" t="s">
        <v>1651</v>
      </c>
      <c r="C135" s="1442"/>
      <c r="D135" s="1442"/>
      <c r="E135" s="1442"/>
      <c r="F135" s="1442"/>
      <c r="G135" s="1442"/>
      <c r="H135" s="1442"/>
      <c r="I135" s="1442"/>
      <c r="J135" s="1442"/>
      <c r="K135" s="1442"/>
      <c r="L135" s="1442"/>
      <c r="M135" s="1442"/>
      <c r="N135" s="1442"/>
      <c r="O135" s="1442"/>
      <c r="P135" s="1442"/>
      <c r="Q135" s="1442"/>
      <c r="R135" s="1442"/>
      <c r="S135" s="1442"/>
      <c r="T135" s="1442"/>
      <c r="U135" s="1442"/>
      <c r="V135" s="1443"/>
    </row>
    <row r="136" spans="1:26" ht="7.5" customHeight="1" thickBot="1" x14ac:dyDescent="0.25">
      <c r="A136" s="68"/>
      <c r="B136" s="31"/>
      <c r="C136" s="31"/>
      <c r="D136" s="31"/>
      <c r="E136" s="31"/>
      <c r="F136" s="31"/>
      <c r="G136" s="31"/>
      <c r="H136" s="31"/>
      <c r="I136" s="31"/>
      <c r="J136" s="31"/>
      <c r="K136" s="31"/>
      <c r="L136" s="31"/>
      <c r="M136" s="31"/>
      <c r="N136" s="31"/>
      <c r="O136" s="31"/>
      <c r="P136" s="31"/>
      <c r="Q136" s="31"/>
      <c r="R136" s="31"/>
      <c r="S136" s="31"/>
      <c r="T136" s="31"/>
      <c r="U136" s="31"/>
      <c r="V136" s="31"/>
      <c r="W136" s="31"/>
    </row>
    <row r="137" spans="1:26" ht="15.75" customHeight="1" thickBot="1" x14ac:dyDescent="0.25">
      <c r="A137" s="68"/>
      <c r="B137" s="1119"/>
      <c r="C137" s="1518" t="s">
        <v>1652</v>
      </c>
      <c r="D137" s="1400"/>
      <c r="E137" s="1400"/>
      <c r="F137" s="1400"/>
      <c r="G137" s="1400"/>
      <c r="H137" s="1400"/>
      <c r="I137" s="1400"/>
      <c r="J137" s="1400"/>
      <c r="K137" s="1400"/>
      <c r="L137" s="1400"/>
      <c r="M137" s="1400"/>
      <c r="N137" s="1400"/>
      <c r="O137" s="1400"/>
      <c r="P137" s="1400"/>
      <c r="Q137" s="1400"/>
      <c r="R137" s="1400"/>
      <c r="S137" s="1400"/>
      <c r="T137" s="1400"/>
      <c r="U137" s="1400"/>
      <c r="V137" s="1400"/>
      <c r="W137" s="31"/>
    </row>
    <row r="138" spans="1:26" ht="7.5" customHeight="1" thickBot="1" x14ac:dyDescent="0.25">
      <c r="A138" s="694"/>
      <c r="B138" s="694"/>
      <c r="C138" s="700"/>
      <c r="D138" s="700"/>
      <c r="E138" s="700"/>
      <c r="F138" s="700"/>
      <c r="G138" s="700"/>
      <c r="H138" s="700"/>
      <c r="I138" s="700"/>
      <c r="J138" s="700"/>
      <c r="K138" s="700"/>
      <c r="L138" s="700"/>
      <c r="M138" s="700"/>
      <c r="N138" s="700"/>
      <c r="O138" s="700"/>
      <c r="P138" s="700"/>
      <c r="Q138" s="700"/>
      <c r="R138" s="700"/>
      <c r="S138" s="700"/>
      <c r="T138" s="700"/>
      <c r="U138" s="694"/>
      <c r="V138" s="694"/>
    </row>
    <row r="139" spans="1:26" ht="15" customHeight="1" thickBot="1" x14ac:dyDescent="0.3">
      <c r="A139" s="701" t="s">
        <v>1653</v>
      </c>
      <c r="B139" s="684"/>
      <c r="C139" s="684"/>
      <c r="D139" s="684"/>
      <c r="E139" s="684"/>
      <c r="F139" s="684"/>
      <c r="G139" s="684"/>
      <c r="H139" s="684"/>
      <c r="I139" s="684"/>
      <c r="J139" s="684"/>
      <c r="K139" s="684"/>
      <c r="L139" s="684"/>
      <c r="M139" s="684"/>
      <c r="N139" s="684"/>
      <c r="O139" s="684"/>
      <c r="P139" s="684"/>
      <c r="Q139" s="683" t="s">
        <v>1613</v>
      </c>
      <c r="R139" s="682"/>
      <c r="S139" s="682"/>
      <c r="T139" s="702"/>
      <c r="U139" s="1811">
        <v>0</v>
      </c>
      <c r="V139" s="1808"/>
      <c r="W139" s="31"/>
    </row>
    <row r="140" spans="1:26" ht="7.5" customHeight="1" thickBot="1" x14ac:dyDescent="0.3">
      <c r="A140" s="649"/>
      <c r="B140" s="10"/>
      <c r="C140" s="10"/>
      <c r="D140" s="10"/>
      <c r="E140" s="10"/>
      <c r="F140" s="10"/>
      <c r="G140" s="10"/>
      <c r="H140" s="10"/>
      <c r="I140" s="10"/>
      <c r="J140" s="10"/>
      <c r="K140" s="10"/>
      <c r="L140" s="10"/>
      <c r="M140" s="10"/>
      <c r="N140" s="10"/>
      <c r="O140" s="10"/>
      <c r="P140" s="10"/>
      <c r="Q140" s="10"/>
      <c r="R140" s="10"/>
      <c r="S140" s="10"/>
      <c r="T140" s="10"/>
      <c r="U140" s="10"/>
      <c r="V140" s="10"/>
      <c r="W140" s="10"/>
    </row>
    <row r="141" spans="1:26" ht="14.25" customHeight="1" thickBot="1" x14ac:dyDescent="0.3">
      <c r="A141" s="68" t="s">
        <v>418</v>
      </c>
      <c r="B141" s="1454" t="s">
        <v>1654</v>
      </c>
      <c r="C141" s="1442"/>
      <c r="D141" s="1442"/>
      <c r="E141" s="1442"/>
      <c r="F141" s="1442"/>
      <c r="G141" s="1442"/>
      <c r="H141" s="1442"/>
      <c r="I141" s="1442"/>
      <c r="J141" s="1442"/>
      <c r="K141" s="1442"/>
      <c r="L141" s="1442"/>
      <c r="M141" s="1442"/>
      <c r="N141" s="1442"/>
      <c r="O141" s="1442"/>
      <c r="P141" s="1442"/>
      <c r="Q141" s="1442"/>
      <c r="R141" s="1442"/>
      <c r="S141" s="1442"/>
      <c r="T141" s="1442"/>
      <c r="U141" s="1442"/>
      <c r="V141" s="1443"/>
      <c r="X141" s="10"/>
      <c r="Y141" s="10"/>
      <c r="Z141" s="10"/>
    </row>
    <row r="142" spans="1:26" ht="51" customHeight="1" x14ac:dyDescent="0.25">
      <c r="A142" s="10"/>
      <c r="B142" s="1844" t="s">
        <v>1655</v>
      </c>
      <c r="C142" s="1397"/>
      <c r="D142" s="1397"/>
      <c r="E142" s="1397"/>
      <c r="F142" s="1397"/>
      <c r="G142" s="1397"/>
      <c r="H142" s="1397"/>
      <c r="I142" s="1397"/>
      <c r="J142" s="1397"/>
      <c r="K142" s="1397"/>
      <c r="L142" s="1397"/>
      <c r="M142" s="1397"/>
      <c r="N142" s="1397"/>
      <c r="O142" s="1397"/>
      <c r="P142" s="1397"/>
      <c r="Q142" s="1397"/>
      <c r="R142" s="1397"/>
      <c r="S142" s="1397"/>
      <c r="T142" s="1397"/>
      <c r="U142" s="1397"/>
      <c r="V142" s="1397"/>
      <c r="W142" s="10"/>
      <c r="X142" s="10"/>
      <c r="Y142" s="10"/>
      <c r="Z142" s="10"/>
    </row>
    <row r="143" spans="1:26" ht="14.25" hidden="1" customHeight="1" x14ac:dyDescent="0.2">
      <c r="A143" s="79"/>
      <c r="B143" s="78"/>
      <c r="C143" s="79" t="s">
        <v>1656</v>
      </c>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27" hidden="1" customHeight="1" x14ac:dyDescent="0.2">
      <c r="A144" s="79"/>
      <c r="B144" s="173"/>
      <c r="C144" s="173"/>
      <c r="D144" s="173"/>
      <c r="E144" s="173"/>
      <c r="F144" s="173"/>
      <c r="G144" s="173"/>
      <c r="H144" s="173"/>
      <c r="I144" s="173"/>
      <c r="J144" s="173"/>
      <c r="K144" s="173"/>
      <c r="L144" s="173"/>
      <c r="M144" s="173"/>
      <c r="N144" s="173"/>
      <c r="O144" s="79"/>
      <c r="P144" s="79"/>
      <c r="Q144" s="79"/>
      <c r="R144" s="79"/>
      <c r="S144" s="79"/>
      <c r="T144" s="79"/>
      <c r="U144" s="79"/>
      <c r="V144" s="79"/>
      <c r="W144" s="79"/>
      <c r="X144" s="79"/>
      <c r="Y144" s="79"/>
      <c r="Z144" s="79"/>
    </row>
    <row r="145" spans="1:26" ht="27" hidden="1" customHeight="1" x14ac:dyDescent="0.2">
      <c r="A145" s="79"/>
      <c r="B145" s="173"/>
      <c r="C145" s="78"/>
      <c r="D145" s="173"/>
      <c r="E145" s="1609" t="s">
        <v>1657</v>
      </c>
      <c r="F145" s="1400"/>
      <c r="G145" s="1400"/>
      <c r="H145" s="1400"/>
      <c r="I145" s="1400"/>
      <c r="J145" s="1400"/>
      <c r="K145" s="1400"/>
      <c r="L145" s="1400"/>
      <c r="M145" s="1400"/>
      <c r="N145" s="1400"/>
      <c r="O145" s="1400"/>
      <c r="P145" s="1400"/>
      <c r="Q145" s="1400"/>
      <c r="R145" s="1400"/>
      <c r="S145" s="1400"/>
      <c r="T145" s="1400"/>
      <c r="U145" s="1400"/>
      <c r="V145" s="1400"/>
      <c r="W145" s="503"/>
      <c r="X145" s="79"/>
      <c r="Y145" s="79"/>
      <c r="Z145" s="79"/>
    </row>
    <row r="146" spans="1:26" ht="27" hidden="1" customHeight="1" x14ac:dyDescent="0.2">
      <c r="A146" s="79"/>
      <c r="B146" s="237"/>
      <c r="C146" s="237"/>
      <c r="D146" s="237"/>
      <c r="E146" s="1400"/>
      <c r="F146" s="1400"/>
      <c r="G146" s="1400"/>
      <c r="H146" s="1400"/>
      <c r="I146" s="1400"/>
      <c r="J146" s="1400"/>
      <c r="K146" s="1400"/>
      <c r="L146" s="1400"/>
      <c r="M146" s="1400"/>
      <c r="N146" s="1400"/>
      <c r="O146" s="1400"/>
      <c r="P146" s="1400"/>
      <c r="Q146" s="1400"/>
      <c r="R146" s="1400"/>
      <c r="S146" s="1400"/>
      <c r="T146" s="1400"/>
      <c r="U146" s="1400"/>
      <c r="V146" s="1400"/>
      <c r="W146" s="503"/>
      <c r="X146" s="79"/>
      <c r="Y146" s="79"/>
      <c r="Z146" s="79"/>
    </row>
    <row r="147" spans="1:26" ht="27" hidden="1" customHeight="1" x14ac:dyDescent="0.2">
      <c r="A147" s="79"/>
      <c r="B147" s="237"/>
      <c r="C147" s="237"/>
      <c r="D147" s="237"/>
      <c r="E147" s="237"/>
      <c r="F147" s="237"/>
      <c r="G147" s="237"/>
      <c r="H147" s="237"/>
      <c r="I147" s="237"/>
      <c r="J147" s="237"/>
      <c r="K147" s="237"/>
      <c r="L147" s="237"/>
      <c r="M147" s="237"/>
      <c r="N147" s="237"/>
      <c r="O147" s="79"/>
      <c r="P147" s="79"/>
      <c r="Q147" s="79"/>
      <c r="R147" s="79"/>
      <c r="S147" s="79"/>
      <c r="T147" s="79"/>
      <c r="U147" s="79"/>
      <c r="V147" s="79"/>
      <c r="W147" s="79"/>
      <c r="X147" s="79"/>
      <c r="Y147" s="79"/>
      <c r="Z147" s="79"/>
    </row>
    <row r="148" spans="1:26" ht="27" hidden="1" customHeight="1" x14ac:dyDescent="0.2">
      <c r="A148" s="79"/>
      <c r="B148" s="237"/>
      <c r="C148" s="78"/>
      <c r="D148" s="237"/>
      <c r="E148" s="1609" t="s">
        <v>1658</v>
      </c>
      <c r="F148" s="1400"/>
      <c r="G148" s="1400"/>
      <c r="H148" s="1400"/>
      <c r="I148" s="1400"/>
      <c r="J148" s="1400"/>
      <c r="K148" s="1400"/>
      <c r="L148" s="1400"/>
      <c r="M148" s="1400"/>
      <c r="N148" s="1400"/>
      <c r="O148" s="1400"/>
      <c r="P148" s="1400"/>
      <c r="Q148" s="1400"/>
      <c r="R148" s="1400"/>
      <c r="S148" s="1400"/>
      <c r="T148" s="1400"/>
      <c r="U148" s="1400"/>
      <c r="V148" s="1400"/>
      <c r="W148" s="503"/>
      <c r="X148" s="79"/>
      <c r="Y148" s="79"/>
      <c r="Z148" s="79"/>
    </row>
    <row r="149" spans="1:26" ht="27" hidden="1" customHeight="1" x14ac:dyDescent="0.2">
      <c r="A149" s="79"/>
      <c r="B149" s="237"/>
      <c r="C149" s="237"/>
      <c r="D149" s="237"/>
      <c r="E149" s="1400"/>
      <c r="F149" s="1400"/>
      <c r="G149" s="1400"/>
      <c r="H149" s="1400"/>
      <c r="I149" s="1400"/>
      <c r="J149" s="1400"/>
      <c r="K149" s="1400"/>
      <c r="L149" s="1400"/>
      <c r="M149" s="1400"/>
      <c r="N149" s="1400"/>
      <c r="O149" s="1400"/>
      <c r="P149" s="1400"/>
      <c r="Q149" s="1400"/>
      <c r="R149" s="1400"/>
      <c r="S149" s="1400"/>
      <c r="T149" s="1400"/>
      <c r="U149" s="1400"/>
      <c r="V149" s="1400"/>
      <c r="W149" s="79"/>
      <c r="X149" s="79"/>
      <c r="Y149" s="79"/>
      <c r="Z149" s="79"/>
    </row>
    <row r="150" spans="1:26" ht="27" hidden="1" customHeight="1" x14ac:dyDescent="0.2">
      <c r="A150" s="79"/>
      <c r="B150" s="237"/>
      <c r="C150" s="78"/>
      <c r="D150" s="237"/>
      <c r="E150" s="1609" t="s">
        <v>1659</v>
      </c>
      <c r="F150" s="1400"/>
      <c r="G150" s="1400"/>
      <c r="H150" s="1400"/>
      <c r="I150" s="1400"/>
      <c r="J150" s="1400"/>
      <c r="K150" s="1400"/>
      <c r="L150" s="1400"/>
      <c r="M150" s="1400"/>
      <c r="N150" s="1400"/>
      <c r="O150" s="1400"/>
      <c r="P150" s="1400"/>
      <c r="Q150" s="1400"/>
      <c r="R150" s="1400"/>
      <c r="S150" s="1400"/>
      <c r="T150" s="1400"/>
      <c r="U150" s="1400"/>
      <c r="V150" s="1400"/>
      <c r="W150" s="503"/>
      <c r="X150" s="79"/>
      <c r="Y150" s="79"/>
      <c r="Z150" s="79"/>
    </row>
    <row r="151" spans="1:26" ht="27" hidden="1" customHeight="1" x14ac:dyDescent="0.2">
      <c r="A151" s="79"/>
      <c r="B151" s="237"/>
      <c r="C151" s="237"/>
      <c r="D151" s="237"/>
      <c r="E151" s="237"/>
      <c r="F151" s="237"/>
      <c r="G151" s="237"/>
      <c r="H151" s="237"/>
      <c r="I151" s="237"/>
      <c r="J151" s="237"/>
      <c r="K151" s="237"/>
      <c r="L151" s="237"/>
      <c r="M151" s="237"/>
      <c r="N151" s="237"/>
      <c r="O151" s="79"/>
      <c r="P151" s="79"/>
      <c r="Q151" s="79"/>
      <c r="R151" s="79"/>
      <c r="S151" s="79"/>
      <c r="T151" s="79"/>
      <c r="U151" s="79"/>
      <c r="V151" s="79"/>
      <c r="W151" s="79"/>
      <c r="X151" s="79"/>
      <c r="Y151" s="79"/>
      <c r="Z151" s="79"/>
    </row>
    <row r="152" spans="1:26" ht="27" hidden="1" customHeight="1" x14ac:dyDescent="0.2">
      <c r="A152" s="79"/>
      <c r="B152" s="237"/>
      <c r="C152" s="78"/>
      <c r="D152" s="237"/>
      <c r="E152" s="1609" t="s">
        <v>1660</v>
      </c>
      <c r="F152" s="1400"/>
      <c r="G152" s="1400"/>
      <c r="H152" s="1400"/>
      <c r="I152" s="1400"/>
      <c r="J152" s="1400"/>
      <c r="K152" s="1400"/>
      <c r="L152" s="1400"/>
      <c r="M152" s="1400"/>
      <c r="N152" s="1400"/>
      <c r="O152" s="1400"/>
      <c r="P152" s="1400"/>
      <c r="Q152" s="1400"/>
      <c r="R152" s="1400"/>
      <c r="S152" s="1400"/>
      <c r="T152" s="1400"/>
      <c r="U152" s="1400"/>
      <c r="V152" s="1400"/>
      <c r="W152" s="503"/>
      <c r="X152" s="79"/>
      <c r="Y152" s="79"/>
      <c r="Z152" s="79"/>
    </row>
    <row r="153" spans="1:26" ht="14.25" hidden="1" customHeight="1" x14ac:dyDescent="0.2">
      <c r="A153" s="79"/>
      <c r="B153" s="237"/>
      <c r="C153" s="237"/>
      <c r="D153" s="237"/>
      <c r="E153" s="1400"/>
      <c r="F153" s="1400"/>
      <c r="G153" s="1400"/>
      <c r="H153" s="1400"/>
      <c r="I153" s="1400"/>
      <c r="J153" s="1400"/>
      <c r="K153" s="1400"/>
      <c r="L153" s="1400"/>
      <c r="M153" s="1400"/>
      <c r="N153" s="1400"/>
      <c r="O153" s="1400"/>
      <c r="P153" s="1400"/>
      <c r="Q153" s="1400"/>
      <c r="R153" s="1400"/>
      <c r="S153" s="1400"/>
      <c r="T153" s="1400"/>
      <c r="U153" s="1400"/>
      <c r="V153" s="1400"/>
      <c r="W153" s="503"/>
      <c r="X153" s="79"/>
      <c r="Y153" s="79"/>
      <c r="Z153" s="79"/>
    </row>
    <row r="154" spans="1:26" ht="27" hidden="1" customHeight="1" x14ac:dyDescent="0.2">
      <c r="A154" s="79"/>
      <c r="B154" s="237"/>
      <c r="C154" s="78"/>
      <c r="D154" s="237"/>
      <c r="E154" s="1609" t="s">
        <v>1661</v>
      </c>
      <c r="F154" s="1400"/>
      <c r="G154" s="1400"/>
      <c r="H154" s="1400"/>
      <c r="I154" s="1400"/>
      <c r="J154" s="1400"/>
      <c r="K154" s="1400"/>
      <c r="L154" s="1400"/>
      <c r="M154" s="1400"/>
      <c r="N154" s="1400"/>
      <c r="O154" s="1400"/>
      <c r="P154" s="1400"/>
      <c r="Q154" s="1400"/>
      <c r="R154" s="1400"/>
      <c r="S154" s="1400"/>
      <c r="T154" s="1400"/>
      <c r="U154" s="1400"/>
      <c r="V154" s="1400"/>
      <c r="W154" s="503"/>
      <c r="X154" s="79"/>
      <c r="Y154" s="79"/>
      <c r="Z154" s="79"/>
    </row>
    <row r="155" spans="1:26" ht="27" hidden="1" customHeight="1" x14ac:dyDescent="0.2">
      <c r="A155" s="79"/>
      <c r="B155" s="237"/>
      <c r="C155" s="237"/>
      <c r="D155" s="237"/>
      <c r="E155" s="237"/>
      <c r="F155" s="237"/>
      <c r="G155" s="237"/>
      <c r="H155" s="237"/>
      <c r="I155" s="237"/>
      <c r="J155" s="237"/>
      <c r="K155" s="237"/>
      <c r="L155" s="237"/>
      <c r="M155" s="237"/>
      <c r="N155" s="237"/>
      <c r="O155" s="79"/>
      <c r="P155" s="79"/>
      <c r="Q155" s="79"/>
      <c r="R155" s="79"/>
      <c r="S155" s="79"/>
      <c r="T155" s="79"/>
      <c r="U155" s="79"/>
      <c r="V155" s="79"/>
      <c r="W155" s="79"/>
      <c r="X155" s="79"/>
      <c r="Y155" s="79"/>
      <c r="Z155" s="79"/>
    </row>
    <row r="156" spans="1:26" ht="27" hidden="1" customHeight="1" x14ac:dyDescent="0.2">
      <c r="A156" s="79"/>
      <c r="B156" s="237"/>
      <c r="C156" s="78"/>
      <c r="D156" s="237"/>
      <c r="E156" s="1609" t="s">
        <v>1662</v>
      </c>
      <c r="F156" s="1400"/>
      <c r="G156" s="1400"/>
      <c r="H156" s="1400"/>
      <c r="I156" s="1400"/>
      <c r="J156" s="1400"/>
      <c r="K156" s="1400"/>
      <c r="L156" s="1400"/>
      <c r="M156" s="1400"/>
      <c r="N156" s="1400"/>
      <c r="O156" s="1400"/>
      <c r="P156" s="1400"/>
      <c r="Q156" s="1400"/>
      <c r="R156" s="1400"/>
      <c r="S156" s="1400"/>
      <c r="T156" s="1400"/>
      <c r="U156" s="1400"/>
      <c r="V156" s="1400"/>
      <c r="W156" s="503"/>
      <c r="X156" s="79"/>
      <c r="Y156" s="79"/>
      <c r="Z156" s="79"/>
    </row>
    <row r="157" spans="1:26" ht="27" hidden="1" customHeight="1" x14ac:dyDescent="0.2">
      <c r="A157" s="79"/>
      <c r="B157" s="237"/>
      <c r="C157" s="237"/>
      <c r="D157" s="237"/>
      <c r="E157" s="1400"/>
      <c r="F157" s="1400"/>
      <c r="G157" s="1400"/>
      <c r="H157" s="1400"/>
      <c r="I157" s="1400"/>
      <c r="J157" s="1400"/>
      <c r="K157" s="1400"/>
      <c r="L157" s="1400"/>
      <c r="M157" s="1400"/>
      <c r="N157" s="1400"/>
      <c r="O157" s="1400"/>
      <c r="P157" s="1400"/>
      <c r="Q157" s="1400"/>
      <c r="R157" s="1400"/>
      <c r="S157" s="1400"/>
      <c r="T157" s="1400"/>
      <c r="U157" s="1400"/>
      <c r="V157" s="1400"/>
      <c r="W157" s="503"/>
      <c r="X157" s="79"/>
      <c r="Y157" s="79"/>
      <c r="Z157" s="79"/>
    </row>
    <row r="158" spans="1:26" ht="27" hidden="1" customHeight="1" x14ac:dyDescent="0.2">
      <c r="A158" s="79"/>
      <c r="B158" s="237"/>
      <c r="C158" s="78"/>
      <c r="D158" s="237"/>
      <c r="E158" s="1609" t="s">
        <v>1663</v>
      </c>
      <c r="F158" s="1400"/>
      <c r="G158" s="1400"/>
      <c r="H158" s="1400"/>
      <c r="I158" s="1400"/>
      <c r="J158" s="1400"/>
      <c r="K158" s="1400"/>
      <c r="L158" s="1400"/>
      <c r="M158" s="1400"/>
      <c r="N158" s="1400"/>
      <c r="O158" s="1400"/>
      <c r="P158" s="1400"/>
      <c r="Q158" s="1400"/>
      <c r="R158" s="1400"/>
      <c r="S158" s="1400"/>
      <c r="T158" s="1400"/>
      <c r="U158" s="1400"/>
      <c r="V158" s="1400"/>
      <c r="W158" s="503"/>
      <c r="X158" s="79"/>
      <c r="Y158" s="79"/>
      <c r="Z158" s="79"/>
    </row>
    <row r="159" spans="1:26" ht="27" hidden="1" customHeight="1" x14ac:dyDescent="0.2">
      <c r="A159" s="79"/>
      <c r="B159" s="237"/>
      <c r="C159" s="237"/>
      <c r="D159" s="237"/>
      <c r="E159" s="1400"/>
      <c r="F159" s="1400"/>
      <c r="G159" s="1400"/>
      <c r="H159" s="1400"/>
      <c r="I159" s="1400"/>
      <c r="J159" s="1400"/>
      <c r="K159" s="1400"/>
      <c r="L159" s="1400"/>
      <c r="M159" s="1400"/>
      <c r="N159" s="1400"/>
      <c r="O159" s="1400"/>
      <c r="P159" s="1400"/>
      <c r="Q159" s="1400"/>
      <c r="R159" s="1400"/>
      <c r="S159" s="1400"/>
      <c r="T159" s="1400"/>
      <c r="U159" s="1400"/>
      <c r="V159" s="1400"/>
      <c r="W159" s="503"/>
      <c r="X159" s="79"/>
      <c r="Y159" s="79"/>
      <c r="Z159" s="79"/>
    </row>
    <row r="160" spans="1:26" ht="27" hidden="1" customHeight="1" x14ac:dyDescent="0.25">
      <c r="A160" s="703"/>
      <c r="B160" s="704"/>
      <c r="C160" s="704"/>
      <c r="D160" s="704"/>
      <c r="E160" s="705"/>
      <c r="F160" s="705"/>
      <c r="G160" s="705"/>
      <c r="H160" s="705"/>
      <c r="I160" s="705"/>
      <c r="J160" s="705"/>
      <c r="K160" s="705"/>
      <c r="L160" s="705"/>
      <c r="M160" s="705"/>
      <c r="N160" s="705"/>
      <c r="O160" s="703"/>
      <c r="P160" s="703"/>
      <c r="Q160" s="703"/>
      <c r="R160" s="703"/>
      <c r="S160" s="703"/>
      <c r="T160" s="703"/>
      <c r="U160" s="10"/>
      <c r="V160" s="10"/>
      <c r="W160" s="10"/>
      <c r="X160" s="10"/>
      <c r="Y160" s="10"/>
      <c r="Z160" s="10"/>
    </row>
    <row r="161" spans="1:26" ht="27" hidden="1" customHeight="1" x14ac:dyDescent="0.25">
      <c r="A161" s="696" t="s">
        <v>1664</v>
      </c>
      <c r="B161" s="697"/>
      <c r="C161" s="696"/>
      <c r="D161" s="696"/>
      <c r="E161" s="696"/>
      <c r="F161" s="696"/>
      <c r="G161" s="696"/>
      <c r="H161" s="696"/>
      <c r="I161" s="696"/>
      <c r="J161" s="698"/>
      <c r="K161" s="698"/>
      <c r="L161" s="698"/>
      <c r="M161" s="698"/>
      <c r="N161" s="698"/>
      <c r="O161" s="698"/>
      <c r="P161" s="698"/>
      <c r="Q161" s="679" t="s">
        <v>1613</v>
      </c>
      <c r="R161" s="699"/>
      <c r="S161" s="699"/>
      <c r="T161" s="699"/>
      <c r="U161" s="1648">
        <v>0</v>
      </c>
      <c r="V161" s="1443"/>
      <c r="W161" s="641"/>
      <c r="X161" s="10"/>
      <c r="Y161" s="10"/>
      <c r="Z161" s="10"/>
    </row>
    <row r="162" spans="1:26" ht="6.7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4.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7.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4.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7.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3.7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4.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4.25" customHeight="1" x14ac:dyDescent="0.25">
      <c r="W170" s="10"/>
    </row>
    <row r="171" spans="1:26" ht="14.25" customHeight="1" x14ac:dyDescent="0.2"/>
    <row r="172" spans="1:26" ht="14.25" customHeight="1" x14ac:dyDescent="0.2"/>
    <row r="173" spans="1:26" ht="14.25" customHeight="1" x14ac:dyDescent="0.2"/>
    <row r="174" spans="1:26" ht="14.25" customHeight="1" x14ac:dyDescent="0.2"/>
    <row r="175" spans="1:26" ht="14.25" customHeight="1" x14ac:dyDescent="0.2"/>
    <row r="176" spans="1:2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sheetData>
  <sheetProtection algorithmName="SHA-512" hashValue="iEq1kuazXSF5zo1hZUEXAK3kKIfDVxX/bU1z+sEZS4wGWlXcK/ByF0/3h5ZZ8YjMXo8mRUlNrf2IAKlFuiOWhQ==" saltValue="5EGSqIwJmc1mE87avNYEeQ==" spinCount="100000" sheet="1" objects="1" scenarios="1"/>
  <mergeCells count="97">
    <mergeCell ref="D107:V107"/>
    <mergeCell ref="D109:R109"/>
    <mergeCell ref="D111:R111"/>
    <mergeCell ref="D113:R113"/>
    <mergeCell ref="C47:L47"/>
    <mergeCell ref="N47:U47"/>
    <mergeCell ref="N49:U49"/>
    <mergeCell ref="B71:C71"/>
    <mergeCell ref="B74:C74"/>
    <mergeCell ref="D96:V96"/>
    <mergeCell ref="D98:U99"/>
    <mergeCell ref="D100:U101"/>
    <mergeCell ref="D105:V105"/>
    <mergeCell ref="D85:V86"/>
    <mergeCell ref="D88:V89"/>
    <mergeCell ref="A91:L91"/>
    <mergeCell ref="C41:L41"/>
    <mergeCell ref="N41:U41"/>
    <mergeCell ref="C43:L43"/>
    <mergeCell ref="N43:U43"/>
    <mergeCell ref="C45:L45"/>
    <mergeCell ref="N45:U45"/>
    <mergeCell ref="C34:L34"/>
    <mergeCell ref="N34:U34"/>
    <mergeCell ref="C36:L36"/>
    <mergeCell ref="N36:U36"/>
    <mergeCell ref="C38:V39"/>
    <mergeCell ref="C28:L28"/>
    <mergeCell ref="N28:U28"/>
    <mergeCell ref="C30:L30"/>
    <mergeCell ref="N30:U30"/>
    <mergeCell ref="C32:L32"/>
    <mergeCell ref="N32:U32"/>
    <mergeCell ref="C20:V22"/>
    <mergeCell ref="C24:L24"/>
    <mergeCell ref="N24:U24"/>
    <mergeCell ref="N26:U26"/>
    <mergeCell ref="C26:L26"/>
    <mergeCell ref="C9:V10"/>
    <mergeCell ref="D12:V12"/>
    <mergeCell ref="D15:V17"/>
    <mergeCell ref="T18:U18"/>
    <mergeCell ref="J18:M18"/>
    <mergeCell ref="A1:V2"/>
    <mergeCell ref="S3:U3"/>
    <mergeCell ref="C4:V4"/>
    <mergeCell ref="C5:P5"/>
    <mergeCell ref="B7:V7"/>
    <mergeCell ref="B141:V141"/>
    <mergeCell ref="B142:V142"/>
    <mergeCell ref="E145:V146"/>
    <mergeCell ref="E148:V149"/>
    <mergeCell ref="E150:V150"/>
    <mergeCell ref="E152:V153"/>
    <mergeCell ref="E154:V154"/>
    <mergeCell ref="E156:V157"/>
    <mergeCell ref="E158:V159"/>
    <mergeCell ref="U161:V161"/>
    <mergeCell ref="U119:V119"/>
    <mergeCell ref="U133:V133"/>
    <mergeCell ref="U139:V139"/>
    <mergeCell ref="D115:R115"/>
    <mergeCell ref="D117:R117"/>
    <mergeCell ref="A119:L119"/>
    <mergeCell ref="B121:V121"/>
    <mergeCell ref="G123:H123"/>
    <mergeCell ref="C129:V129"/>
    <mergeCell ref="C131:U131"/>
    <mergeCell ref="B135:V135"/>
    <mergeCell ref="C137:V137"/>
    <mergeCell ref="U91:V91"/>
    <mergeCell ref="B93:V93"/>
    <mergeCell ref="B85:C85"/>
    <mergeCell ref="B88:C88"/>
    <mergeCell ref="J79:M79"/>
    <mergeCell ref="S79:V79"/>
    <mergeCell ref="J81:M81"/>
    <mergeCell ref="S81:V81"/>
    <mergeCell ref="J83:M83"/>
    <mergeCell ref="S83:V83"/>
    <mergeCell ref="B68:C68"/>
    <mergeCell ref="D68:V69"/>
    <mergeCell ref="D71:V72"/>
    <mergeCell ref="D74:V75"/>
    <mergeCell ref="D77:V78"/>
    <mergeCell ref="B77:C77"/>
    <mergeCell ref="A57:V58"/>
    <mergeCell ref="B59:V59"/>
    <mergeCell ref="B62:C62"/>
    <mergeCell ref="B65:C65"/>
    <mergeCell ref="D65:U65"/>
    <mergeCell ref="C49:L49"/>
    <mergeCell ref="C51:L51"/>
    <mergeCell ref="N51:U51"/>
    <mergeCell ref="C53:V54"/>
    <mergeCell ref="A55:L55"/>
    <mergeCell ref="U55:V55"/>
  </mergeCells>
  <dataValidations count="1">
    <dataValidation type="list" allowBlank="1" showErrorMessage="1" sqref="B125">
      <formula1>$I$3:$I$5</formula1>
    </dataValidation>
  </dataValidations>
  <pageMargins left="0.45" right="0.45" top="0.5" bottom="0.5" header="0" footer="0"/>
  <pageSetup orientation="portrait" r:id="rId1"/>
  <headerFooter>
    <oddFooter>&amp;R&amp;D</oddFooter>
  </headerFooter>
  <rowBreaks count="2" manualBreakCount="2">
    <brk id="58" max="21" man="1"/>
    <brk id="120" max="21" man="1"/>
  </rowBreaks>
  <drawing r:id="rId2"/>
  <extLst>
    <ext xmlns:x14="http://schemas.microsoft.com/office/spreadsheetml/2009/9/main" uri="{CCE6A557-97BC-4b89-ADB6-D9C93CAAB3DF}">
      <x14:dataValidations xmlns:xm="http://schemas.microsoft.com/office/excel/2006/main" count="11">
        <x14:dataValidation type="list" allowBlank="1" showErrorMessage="1">
          <x14:formula1>
            <xm:f>OI!$A$18:$A$32</xm:f>
          </x14:formula1>
          <xm:sqref>C41 N41 C43 N43 C45 N45 C47 N47 C49 N49 C51 N51</xm:sqref>
        </x14:dataValidation>
        <x14:dataValidation type="list" allowBlank="1" showErrorMessage="1">
          <x14:formula1>
            <xm:f>OI!$H$3:$H$5</xm:f>
          </x14:formula1>
          <xm:sqref>T18</xm:sqref>
        </x14:dataValidation>
        <x14:dataValidation type="list" allowBlank="1" showErrorMessage="1">
          <x14:formula1>
            <xm:f>OI!$K$13:$K$14</xm:f>
          </x14:formula1>
          <xm:sqref>U139</xm:sqref>
        </x14:dataValidation>
        <x14:dataValidation type="list" allowBlank="1" showInputMessage="1" showErrorMessage="1" prompt="Not eligible if Application is At-Risk!">
          <x14:formula1>
            <xm:f>OI!$I$13:$I$19</xm:f>
          </x14:formula1>
          <xm:sqref>U119</xm:sqref>
        </x14:dataValidation>
        <x14:dataValidation type="list" allowBlank="1" showErrorMessage="1">
          <x14:formula1>
            <xm:f>OI!$J$13:$J$14</xm:f>
          </x14:formula1>
          <xm:sqref>U161</xm:sqref>
        </x14:dataValidation>
        <x14:dataValidation type="list" allowBlank="1" showInputMessage="1" showErrorMessage="1" prompt="Note:  If eligible for points under §11.9(c)(4) then the application is not eligible for points here!">
          <x14:formula1>
            <xm:f>OI!$I$3:$I$5</xm:f>
          </x14:formula1>
          <xm:sqref>B62 B65 B68 B71 B74 B77 B85 B88</xm:sqref>
        </x14:dataValidation>
        <x14:dataValidation type="list" allowBlank="1" showErrorMessage="1">
          <x14:formula1>
            <xm:f>OI!$I$3:$I$5</xm:f>
          </x14:formula1>
          <xm:sqref>B4</xm:sqref>
        </x14:dataValidation>
        <x14:dataValidation type="list" allowBlank="1" showErrorMessage="1">
          <x14:formula1>
            <xm:f>OI!$J$2:$J$9</xm:f>
          </x14:formula1>
          <xm:sqref>U55</xm:sqref>
        </x14:dataValidation>
        <x14:dataValidation type="list" allowBlank="1" showInputMessage="1" showErrorMessage="1" prompt="If application claimed Opportunity Index points, Development _x000a_cannot be located in a Colonia or EDA">
          <x14:formula1>
            <xm:f>OI!$K$4:$K$9</xm:f>
          </x14:formula1>
          <xm:sqref>U91</xm:sqref>
        </x14:dataValidation>
        <x14:dataValidation type="list" allowBlank="1" showInputMessage="1" showErrorMessage="1" prompt="NOTE: - Points may not be claimed for this item if points were claimed for Opportunity Index.">
          <x14:formula1>
            <xm:f>OI!$L$3:$L$9</xm:f>
          </x14:formula1>
          <xm:sqref>U133</xm:sqref>
        </x14:dataValidation>
        <x14:dataValidation type="list" allowBlank="1" showInputMessage="1" showErrorMessage="1">
          <x14:formula1>
            <xm:f>OI!$A$1:$A$16</xm:f>
          </x14:formula1>
          <xm:sqref>C24:L24 N24:U24 C26:L26 N26:U26 C28:L28 N28:U28 C30:L30 N30:U30 C32:L32 N32:U32 C34:L34 N34:U34 C36:L36 N36:U36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2"/>
  <sheetViews>
    <sheetView workbookViewId="0">
      <selection activeCell="E4" sqref="E4"/>
    </sheetView>
  </sheetViews>
  <sheetFormatPr defaultRowHeight="14.25" x14ac:dyDescent="0.2"/>
  <sheetData>
    <row r="1" spans="1:14" ht="15" x14ac:dyDescent="0.25">
      <c r="A1" s="10" t="s">
        <v>1666</v>
      </c>
      <c r="B1" s="10"/>
      <c r="C1" s="10"/>
      <c r="D1" s="10"/>
      <c r="E1" s="10"/>
      <c r="F1" s="10"/>
      <c r="G1" s="10"/>
      <c r="H1" s="10"/>
      <c r="I1" s="10"/>
      <c r="J1" s="10"/>
      <c r="K1" s="10"/>
      <c r="L1" s="10"/>
      <c r="M1" s="10"/>
      <c r="N1" s="10"/>
    </row>
    <row r="2" spans="1:14" ht="15" x14ac:dyDescent="0.25">
      <c r="A2" s="10" t="s">
        <v>1669</v>
      </c>
      <c r="B2" s="10"/>
      <c r="C2" s="10"/>
      <c r="D2" s="10"/>
      <c r="E2" s="10"/>
      <c r="F2" s="10"/>
      <c r="G2" s="10"/>
      <c r="H2" s="10"/>
      <c r="I2" s="10"/>
      <c r="J2" s="10">
        <v>0</v>
      </c>
      <c r="K2" s="10"/>
      <c r="L2" s="10"/>
      <c r="M2" s="10"/>
      <c r="N2" s="10"/>
    </row>
    <row r="3" spans="1:14" ht="15" x14ac:dyDescent="0.25">
      <c r="A3" s="10" t="s">
        <v>1670</v>
      </c>
      <c r="B3" s="10"/>
      <c r="C3" s="10"/>
      <c r="D3" s="10"/>
      <c r="E3" s="10"/>
      <c r="F3" s="10"/>
      <c r="G3" s="10"/>
      <c r="H3" s="10"/>
      <c r="I3" s="10"/>
      <c r="J3" s="10">
        <v>1</v>
      </c>
      <c r="K3" s="10"/>
      <c r="L3" s="10">
        <v>0</v>
      </c>
      <c r="M3" s="10" t="s">
        <v>1665</v>
      </c>
      <c r="N3" s="10"/>
    </row>
    <row r="4" spans="1:14" ht="15" x14ac:dyDescent="0.25">
      <c r="A4" s="10" t="s">
        <v>1671</v>
      </c>
      <c r="B4" s="10"/>
      <c r="C4" s="10"/>
      <c r="D4" s="10"/>
      <c r="E4" s="10"/>
      <c r="F4" s="10"/>
      <c r="G4" s="10"/>
      <c r="H4" s="10" t="s">
        <v>1667</v>
      </c>
      <c r="I4" s="10" t="s">
        <v>1284</v>
      </c>
      <c r="J4" s="10">
        <v>2</v>
      </c>
      <c r="K4" s="10">
        <v>0</v>
      </c>
      <c r="L4" s="10">
        <v>2</v>
      </c>
      <c r="M4" s="10" t="s">
        <v>1668</v>
      </c>
      <c r="N4" s="10"/>
    </row>
    <row r="5" spans="1:14" ht="15" x14ac:dyDescent="0.25">
      <c r="A5" s="10" t="s">
        <v>1672</v>
      </c>
      <c r="B5" s="10"/>
      <c r="C5" s="10"/>
      <c r="D5" s="10"/>
      <c r="E5" s="10"/>
      <c r="F5" s="10"/>
      <c r="G5" s="10"/>
      <c r="H5" s="10" t="s">
        <v>1290</v>
      </c>
      <c r="I5" s="10" t="s">
        <v>1289</v>
      </c>
      <c r="J5" s="10">
        <v>3</v>
      </c>
      <c r="K5" s="10">
        <v>1</v>
      </c>
      <c r="L5" s="10">
        <v>3</v>
      </c>
      <c r="N5" s="10"/>
    </row>
    <row r="6" spans="1:14" ht="15" x14ac:dyDescent="0.25">
      <c r="A6" s="10" t="s">
        <v>1673</v>
      </c>
      <c r="B6" s="10"/>
      <c r="C6" s="10"/>
      <c r="D6" s="10"/>
      <c r="E6" s="10"/>
      <c r="F6" s="10"/>
      <c r="G6" s="10"/>
      <c r="H6" s="10"/>
      <c r="I6" s="10"/>
      <c r="J6" s="10">
        <v>4</v>
      </c>
      <c r="K6" s="10">
        <v>2</v>
      </c>
      <c r="L6" s="10">
        <v>4</v>
      </c>
      <c r="N6" s="10"/>
    </row>
    <row r="7" spans="1:14" ht="15" x14ac:dyDescent="0.25">
      <c r="A7" s="10" t="s">
        <v>1674</v>
      </c>
      <c r="B7" s="10"/>
      <c r="C7" s="10"/>
      <c r="D7" s="10"/>
      <c r="E7" s="10"/>
      <c r="F7" s="10"/>
      <c r="G7" s="10"/>
      <c r="H7" s="10"/>
      <c r="I7" s="10"/>
      <c r="J7" s="10">
        <v>5</v>
      </c>
      <c r="K7" s="10">
        <v>3</v>
      </c>
      <c r="L7" s="10">
        <v>5</v>
      </c>
      <c r="N7" s="10"/>
    </row>
    <row r="8" spans="1:14" ht="15" x14ac:dyDescent="0.25">
      <c r="A8" s="10" t="s">
        <v>1675</v>
      </c>
      <c r="B8" s="10"/>
      <c r="C8" s="10"/>
      <c r="D8" s="10"/>
      <c r="E8" s="10"/>
      <c r="F8" s="10"/>
      <c r="G8" s="10"/>
      <c r="H8" s="10"/>
      <c r="I8" s="10"/>
      <c r="J8" s="10">
        <v>6</v>
      </c>
      <c r="K8" s="10">
        <v>4</v>
      </c>
      <c r="L8" s="10">
        <v>6</v>
      </c>
      <c r="N8" s="10"/>
    </row>
    <row r="9" spans="1:14" ht="15" x14ac:dyDescent="0.25">
      <c r="A9" s="10" t="s">
        <v>1676</v>
      </c>
      <c r="B9" s="10"/>
      <c r="C9" s="10"/>
      <c r="D9" s="10"/>
      <c r="E9" s="10"/>
      <c r="F9" s="10"/>
      <c r="G9" s="10"/>
      <c r="H9" s="10"/>
      <c r="I9" s="10"/>
      <c r="J9" s="10">
        <v>7</v>
      </c>
      <c r="K9" s="10">
        <v>5</v>
      </c>
      <c r="L9" s="10">
        <v>7</v>
      </c>
      <c r="N9" s="10"/>
    </row>
    <row r="10" spans="1:14" ht="15" x14ac:dyDescent="0.25">
      <c r="A10" s="10" t="s">
        <v>1677</v>
      </c>
      <c r="B10" s="10"/>
      <c r="C10" s="10"/>
      <c r="D10" s="10"/>
      <c r="E10" s="10"/>
      <c r="F10" s="10"/>
      <c r="G10" s="10"/>
      <c r="H10" s="10"/>
      <c r="I10" s="10"/>
      <c r="J10" s="10"/>
      <c r="K10" s="10"/>
      <c r="M10" s="10"/>
      <c r="N10" s="10"/>
    </row>
    <row r="11" spans="1:14" ht="15" x14ac:dyDescent="0.25">
      <c r="A11" s="79" t="s">
        <v>1678</v>
      </c>
      <c r="B11" s="10"/>
      <c r="C11" s="10"/>
      <c r="D11" s="10"/>
      <c r="E11" s="10"/>
      <c r="F11" s="10"/>
      <c r="G11" s="10"/>
      <c r="H11" s="10"/>
      <c r="I11" s="10"/>
      <c r="J11" s="10"/>
      <c r="K11" s="10"/>
      <c r="L11" s="10"/>
      <c r="M11" s="10"/>
      <c r="N11" s="10"/>
    </row>
    <row r="12" spans="1:14" ht="15" x14ac:dyDescent="0.25">
      <c r="A12" s="10" t="s">
        <v>1679</v>
      </c>
      <c r="B12" s="10"/>
      <c r="C12" s="10"/>
      <c r="D12" s="10"/>
      <c r="E12" s="10"/>
      <c r="F12" s="10"/>
      <c r="G12" s="10"/>
      <c r="H12" s="10"/>
      <c r="I12" s="10"/>
      <c r="J12" s="10"/>
      <c r="K12" s="10"/>
      <c r="L12" s="10"/>
      <c r="M12" s="10"/>
      <c r="N12" s="10"/>
    </row>
    <row r="13" spans="1:14" ht="15" x14ac:dyDescent="0.25">
      <c r="A13" s="10" t="s">
        <v>1680</v>
      </c>
      <c r="B13" s="10"/>
      <c r="C13" s="10"/>
      <c r="D13" s="10"/>
      <c r="E13" s="10"/>
      <c r="F13" s="10"/>
      <c r="G13" s="10"/>
      <c r="H13" s="10"/>
      <c r="I13" s="10">
        <v>0</v>
      </c>
      <c r="J13" s="10">
        <v>0</v>
      </c>
      <c r="K13" s="10">
        <v>0</v>
      </c>
      <c r="L13" s="10">
        <v>0</v>
      </c>
      <c r="M13" s="10"/>
      <c r="N13" s="10"/>
    </row>
    <row r="14" spans="1:14" ht="15" x14ac:dyDescent="0.25">
      <c r="A14" s="10" t="s">
        <v>1682</v>
      </c>
      <c r="B14" s="10"/>
      <c r="C14" s="10"/>
      <c r="D14" s="10"/>
      <c r="E14" s="10"/>
      <c r="F14" s="10"/>
      <c r="G14" s="10"/>
      <c r="H14" s="10"/>
      <c r="I14" s="10">
        <v>1</v>
      </c>
      <c r="J14" s="10">
        <v>5</v>
      </c>
      <c r="K14" s="10">
        <v>10</v>
      </c>
      <c r="L14" s="10">
        <v>3</v>
      </c>
      <c r="M14" s="10"/>
      <c r="N14" s="10"/>
    </row>
    <row r="15" spans="1:14" ht="15" x14ac:dyDescent="0.25">
      <c r="A15" s="10" t="s">
        <v>1683</v>
      </c>
      <c r="B15" s="10"/>
      <c r="C15" s="10"/>
      <c r="D15" s="10"/>
      <c r="E15" s="10"/>
      <c r="F15" s="10"/>
      <c r="G15" s="10"/>
      <c r="H15" s="10"/>
      <c r="I15" s="10">
        <v>2</v>
      </c>
      <c r="J15" s="10"/>
      <c r="K15" s="10"/>
      <c r="L15" s="10"/>
      <c r="M15" s="10"/>
      <c r="N15" s="10"/>
    </row>
    <row r="16" spans="1:14" ht="15" x14ac:dyDescent="0.25">
      <c r="A16" s="10" t="s">
        <v>1684</v>
      </c>
      <c r="B16" s="10"/>
      <c r="C16" s="10"/>
      <c r="D16" s="10"/>
      <c r="E16" s="10"/>
      <c r="F16" s="10"/>
      <c r="G16" s="10"/>
      <c r="H16" s="10"/>
      <c r="I16" s="10">
        <v>3</v>
      </c>
      <c r="J16" s="10" t="s">
        <v>1681</v>
      </c>
      <c r="K16" s="10"/>
      <c r="L16" s="10"/>
      <c r="M16" s="10"/>
      <c r="N16" s="10"/>
    </row>
    <row r="17" spans="1:14" ht="15" x14ac:dyDescent="0.25">
      <c r="A17" s="10"/>
      <c r="B17" s="10"/>
      <c r="C17" s="10"/>
      <c r="D17" s="10"/>
      <c r="E17" s="10"/>
      <c r="F17" s="10"/>
      <c r="G17" s="10"/>
      <c r="H17" s="10"/>
      <c r="I17" s="10">
        <v>4</v>
      </c>
      <c r="J17" s="10"/>
      <c r="K17" s="10"/>
      <c r="L17" s="10"/>
      <c r="M17" s="10"/>
      <c r="N17" s="10"/>
    </row>
    <row r="18" spans="1:14" ht="15" x14ac:dyDescent="0.25">
      <c r="A18" s="10"/>
      <c r="B18" s="10"/>
      <c r="C18" s="10"/>
      <c r="D18" s="10"/>
      <c r="E18" s="10"/>
      <c r="F18" s="10"/>
      <c r="G18" s="10"/>
      <c r="H18" s="10"/>
      <c r="I18" s="10">
        <v>5</v>
      </c>
      <c r="J18" s="10"/>
      <c r="K18" s="10"/>
      <c r="L18" s="10"/>
      <c r="M18" s="10"/>
      <c r="N18" s="10"/>
    </row>
    <row r="19" spans="1:14" ht="15" x14ac:dyDescent="0.25">
      <c r="A19" s="10" t="s">
        <v>1685</v>
      </c>
      <c r="B19" s="10"/>
      <c r="C19" s="10"/>
      <c r="D19" s="10"/>
      <c r="E19" s="10"/>
      <c r="F19" s="10"/>
      <c r="G19" s="10"/>
      <c r="H19" s="10"/>
      <c r="I19" s="10">
        <v>6</v>
      </c>
      <c r="J19" s="10"/>
      <c r="K19" s="10"/>
      <c r="L19" s="10"/>
      <c r="M19" s="10"/>
      <c r="N19" s="10"/>
    </row>
    <row r="20" spans="1:14" ht="15" x14ac:dyDescent="0.25">
      <c r="A20" s="10" t="s">
        <v>1686</v>
      </c>
      <c r="B20" s="10"/>
      <c r="C20" s="10"/>
      <c r="D20" s="10"/>
      <c r="E20" s="10"/>
      <c r="F20" s="10"/>
      <c r="G20" s="10"/>
      <c r="I20" s="10"/>
      <c r="J20" s="10"/>
      <c r="K20" s="10"/>
      <c r="L20" s="10"/>
      <c r="M20" s="10"/>
      <c r="N20" s="10"/>
    </row>
    <row r="21" spans="1:14" ht="15" x14ac:dyDescent="0.25">
      <c r="A21" s="10" t="s">
        <v>1687</v>
      </c>
      <c r="B21" s="10"/>
      <c r="C21" s="10"/>
      <c r="D21" s="10"/>
      <c r="E21" s="10"/>
      <c r="F21" s="10"/>
      <c r="G21" s="10"/>
      <c r="I21" s="10"/>
      <c r="J21" s="10"/>
      <c r="K21" s="10"/>
      <c r="L21" s="10"/>
      <c r="M21" s="10"/>
      <c r="N21" s="10"/>
    </row>
    <row r="22" spans="1:14" ht="15" x14ac:dyDescent="0.25">
      <c r="A22" s="10" t="s">
        <v>1688</v>
      </c>
      <c r="B22" s="10"/>
      <c r="C22" s="10"/>
      <c r="D22" s="10"/>
      <c r="E22" s="10"/>
      <c r="F22" s="10"/>
      <c r="G22" s="10"/>
      <c r="I22" s="10"/>
      <c r="J22" s="10"/>
      <c r="K22" s="10"/>
      <c r="L22" s="10"/>
      <c r="M22" s="10"/>
      <c r="N22" s="10"/>
    </row>
    <row r="23" spans="1:14" ht="15" x14ac:dyDescent="0.25">
      <c r="A23" s="10" t="s">
        <v>1689</v>
      </c>
      <c r="B23" s="10"/>
      <c r="C23" s="10"/>
      <c r="D23" s="10"/>
      <c r="E23" s="10"/>
      <c r="F23" s="10"/>
      <c r="G23" s="10"/>
      <c r="I23" s="10"/>
      <c r="J23" s="10"/>
      <c r="K23" s="10"/>
      <c r="L23" s="10"/>
      <c r="M23" s="10"/>
      <c r="N23" s="10"/>
    </row>
    <row r="24" spans="1:14" ht="15" x14ac:dyDescent="0.25">
      <c r="A24" s="10" t="s">
        <v>1690</v>
      </c>
      <c r="B24" s="10"/>
      <c r="C24" s="10"/>
      <c r="D24" s="10"/>
      <c r="E24" s="10"/>
      <c r="F24" s="10"/>
      <c r="G24" s="10"/>
      <c r="I24" s="10"/>
      <c r="J24" s="10"/>
      <c r="K24" s="10"/>
      <c r="L24" s="10"/>
      <c r="M24" s="10"/>
      <c r="N24" s="10"/>
    </row>
    <row r="25" spans="1:14" ht="15" x14ac:dyDescent="0.25">
      <c r="A25" s="10" t="s">
        <v>1691</v>
      </c>
      <c r="B25" s="10"/>
      <c r="C25" s="10"/>
      <c r="D25" s="10"/>
      <c r="E25" s="10"/>
      <c r="F25" s="10"/>
      <c r="G25" s="10"/>
      <c r="I25" s="10"/>
      <c r="J25" s="10"/>
      <c r="K25" s="10"/>
      <c r="L25" s="10"/>
      <c r="M25" s="10"/>
      <c r="N25" s="10"/>
    </row>
    <row r="26" spans="1:14" ht="15" x14ac:dyDescent="0.25">
      <c r="A26" s="10" t="s">
        <v>1692</v>
      </c>
      <c r="B26" s="10"/>
      <c r="C26" s="10"/>
      <c r="D26" s="10"/>
      <c r="E26" s="10"/>
      <c r="F26" s="10"/>
      <c r="G26" s="10"/>
      <c r="I26" s="10"/>
      <c r="J26" s="10"/>
      <c r="K26" s="10"/>
      <c r="L26" s="10"/>
      <c r="M26" s="10"/>
      <c r="N26" s="10"/>
    </row>
    <row r="27" spans="1:14" ht="15" x14ac:dyDescent="0.25">
      <c r="A27" s="79" t="s">
        <v>1678</v>
      </c>
      <c r="B27" s="10"/>
      <c r="C27" s="10"/>
      <c r="D27" s="10"/>
      <c r="E27" s="10"/>
      <c r="F27" s="10"/>
      <c r="G27" s="10"/>
      <c r="I27" s="10"/>
      <c r="J27" s="10"/>
      <c r="K27" s="10"/>
      <c r="L27" s="10"/>
      <c r="M27" s="10"/>
      <c r="N27" s="10"/>
    </row>
    <row r="28" spans="1:14" ht="15" x14ac:dyDescent="0.25">
      <c r="A28" s="10" t="s">
        <v>1693</v>
      </c>
      <c r="B28" s="10"/>
      <c r="C28" s="10"/>
      <c r="D28" s="10"/>
      <c r="E28" s="10"/>
      <c r="F28" s="10"/>
      <c r="G28" s="10"/>
      <c r="I28" s="10"/>
      <c r="J28" s="10"/>
      <c r="K28" s="10"/>
      <c r="L28" s="10"/>
      <c r="M28" s="10"/>
      <c r="N28" s="10"/>
    </row>
    <row r="29" spans="1:14" ht="15" x14ac:dyDescent="0.25">
      <c r="A29" s="10" t="s">
        <v>1694</v>
      </c>
      <c r="B29" s="10"/>
      <c r="C29" s="10"/>
      <c r="D29" s="10"/>
      <c r="E29" s="10"/>
      <c r="F29" s="10"/>
      <c r="G29" s="10"/>
      <c r="I29" s="10"/>
      <c r="J29" s="10"/>
      <c r="K29" s="10"/>
      <c r="L29" s="10"/>
      <c r="M29" s="10"/>
      <c r="N29" s="10"/>
    </row>
    <row r="30" spans="1:14" ht="15" x14ac:dyDescent="0.25">
      <c r="A30" s="10" t="s">
        <v>1695</v>
      </c>
      <c r="B30" s="10"/>
      <c r="C30" s="10"/>
      <c r="D30" s="10"/>
      <c r="E30" s="10"/>
      <c r="F30" s="10"/>
      <c r="G30" s="10"/>
      <c r="I30" s="10"/>
      <c r="J30" s="10"/>
      <c r="K30" s="10"/>
      <c r="L30" s="10"/>
      <c r="M30" s="10"/>
      <c r="N30" s="10"/>
    </row>
    <row r="31" spans="1:14" ht="15" x14ac:dyDescent="0.25">
      <c r="A31" s="10" t="s">
        <v>1683</v>
      </c>
      <c r="B31" s="10"/>
      <c r="C31" s="10"/>
      <c r="D31" s="10"/>
      <c r="E31" s="10"/>
      <c r="F31" s="10"/>
      <c r="G31" s="10"/>
      <c r="I31" s="10"/>
      <c r="J31" s="10"/>
      <c r="K31" s="10"/>
      <c r="L31" s="10"/>
      <c r="M31" s="10"/>
      <c r="N31" s="10"/>
    </row>
    <row r="32" spans="1:14" ht="15" x14ac:dyDescent="0.25">
      <c r="A32" s="10" t="s">
        <v>1684</v>
      </c>
      <c r="B32" s="10"/>
      <c r="C32" s="10"/>
      <c r="D32" s="10"/>
      <c r="E32" s="10"/>
      <c r="F32" s="10"/>
      <c r="G32" s="10"/>
      <c r="I32" s="10"/>
      <c r="J32" s="10"/>
      <c r="K32" s="10"/>
      <c r="L32" s="10"/>
      <c r="M32" s="10"/>
      <c r="N32"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P432"/>
  <sheetViews>
    <sheetView workbookViewId="0">
      <selection sqref="A1:N2"/>
    </sheetView>
  </sheetViews>
  <sheetFormatPr defaultColWidth="12.625" defaultRowHeight="15" customHeight="1" x14ac:dyDescent="0.2"/>
  <cols>
    <col min="1" max="1" width="9.25" customWidth="1"/>
    <col min="2" max="2" width="9.625" customWidth="1"/>
    <col min="3" max="3" width="11" customWidth="1"/>
    <col min="4" max="4" width="9.25" customWidth="1"/>
    <col min="5" max="5" width="9.125" customWidth="1"/>
    <col min="6" max="6" width="7" customWidth="1"/>
    <col min="7" max="7" width="8.375" customWidth="1"/>
    <col min="8" max="8" width="6.5" customWidth="1"/>
    <col min="9" max="10" width="8.25" customWidth="1"/>
    <col min="11" max="11" width="11" customWidth="1"/>
    <col min="12" max="12" width="7.375" customWidth="1"/>
    <col min="13" max="13" width="9.125" customWidth="1"/>
    <col min="14" max="14" width="8.375" customWidth="1"/>
    <col min="15" max="15" width="3.125" customWidth="1"/>
    <col min="16" max="16" width="11.875" customWidth="1"/>
    <col min="17" max="17" width="7.875" customWidth="1"/>
    <col min="18" max="18" width="8.375" customWidth="1"/>
    <col min="19" max="23" width="5.75" customWidth="1"/>
    <col min="24" max="26" width="9.625" customWidth="1"/>
    <col min="27" max="28" width="4" customWidth="1"/>
    <col min="29" max="29" width="4.75" customWidth="1"/>
    <col min="30" max="30" width="2.125" customWidth="1"/>
    <col min="31" max="31" width="9.125" customWidth="1"/>
    <col min="32" max="32" width="9.25" customWidth="1"/>
    <col min="33" max="33" width="9.125" customWidth="1"/>
    <col min="34" max="34" width="8.25" customWidth="1"/>
    <col min="35" max="35" width="6.125" customWidth="1"/>
    <col min="36" max="36" width="2.25" customWidth="1"/>
    <col min="37" max="37" width="1.75" customWidth="1"/>
    <col min="38" max="38" width="10" customWidth="1"/>
    <col min="39" max="39" width="1.25" customWidth="1"/>
    <col min="40" max="40" width="14.5" customWidth="1"/>
    <col min="41" max="41" width="3.125" customWidth="1"/>
    <col min="42" max="42" width="4.75" customWidth="1"/>
    <col min="43" max="45" width="7.5" customWidth="1"/>
    <col min="46" max="47" width="6.5" customWidth="1"/>
    <col min="48" max="48" width="0.5" customWidth="1"/>
    <col min="49" max="54" width="6.5" customWidth="1"/>
    <col min="55" max="55" width="0.5" customWidth="1"/>
    <col min="56" max="59" width="6.5" customWidth="1"/>
    <col min="60" max="60" width="7.5" customWidth="1"/>
    <col min="61" max="70" width="7.5" hidden="1" customWidth="1"/>
    <col min="71" max="71" width="7.5" customWidth="1"/>
    <col min="72" max="72" width="9.25" customWidth="1"/>
    <col min="73" max="73" width="12.75" customWidth="1"/>
    <col min="74" max="74" width="4.875" customWidth="1"/>
    <col min="75" max="75" width="28.5" customWidth="1"/>
    <col min="76" max="76" width="5.625" customWidth="1"/>
    <col min="77" max="79" width="11" customWidth="1"/>
    <col min="80" max="80" width="5.625" customWidth="1"/>
    <col min="81" max="82" width="3" customWidth="1"/>
    <col min="83" max="83" width="10.875" customWidth="1"/>
    <col min="84" max="84" width="3.5" customWidth="1"/>
    <col min="85" max="85" width="6.5" customWidth="1"/>
    <col min="86" max="86" width="3.875" customWidth="1"/>
    <col min="87" max="87" width="26.625" customWidth="1"/>
    <col min="88" max="95" width="2.125" customWidth="1"/>
    <col min="96" max="96" width="3.875" customWidth="1"/>
    <col min="97" max="106" width="2.125" customWidth="1"/>
    <col min="107" max="107" width="6.5" customWidth="1"/>
    <col min="108" max="127" width="2.125" customWidth="1"/>
    <col min="128" max="128" width="6.125" customWidth="1"/>
    <col min="129" max="129" width="8.25" customWidth="1"/>
    <col min="130" max="168" width="2.125" customWidth="1"/>
    <col min="169" max="169" width="8.25" customWidth="1"/>
    <col min="170" max="170" width="2.125" customWidth="1"/>
    <col min="171" max="185" width="3.125" customWidth="1"/>
    <col min="186" max="186" width="4.75" customWidth="1"/>
    <col min="187" max="195" width="3.125" customWidth="1"/>
    <col min="196" max="196" width="8.25" customWidth="1"/>
    <col min="197" max="197" width="2.125" customWidth="1"/>
    <col min="198" max="214" width="4.875" customWidth="1"/>
    <col min="215" max="215" width="8.25" customWidth="1"/>
    <col min="216" max="260" width="2.125" customWidth="1"/>
    <col min="261" max="262" width="4.875" customWidth="1"/>
    <col min="263" max="302" width="2.125" customWidth="1"/>
  </cols>
  <sheetData>
    <row r="1" spans="1:302" ht="15.75" customHeight="1" x14ac:dyDescent="0.2">
      <c r="A1" s="1440" t="s">
        <v>73</v>
      </c>
      <c r="B1" s="1397"/>
      <c r="C1" s="1397"/>
      <c r="D1" s="1397"/>
      <c r="E1" s="1397"/>
      <c r="F1" s="1397"/>
      <c r="G1" s="1397"/>
      <c r="H1" s="1397"/>
      <c r="I1" s="1397"/>
      <c r="J1" s="1397"/>
      <c r="K1" s="1397"/>
      <c r="L1" s="1397"/>
      <c r="M1" s="1397"/>
      <c r="N1" s="1398"/>
      <c r="O1" s="22"/>
      <c r="P1" s="1440" t="s">
        <v>74</v>
      </c>
      <c r="Q1" s="1397"/>
      <c r="R1" s="1397"/>
      <c r="S1" s="1397"/>
      <c r="T1" s="1397"/>
      <c r="U1" s="1397"/>
      <c r="V1" s="1397"/>
      <c r="W1" s="1397"/>
      <c r="X1" s="1397"/>
      <c r="Y1" s="1397"/>
      <c r="Z1" s="1397"/>
      <c r="AA1" s="1398"/>
      <c r="AB1" s="23"/>
      <c r="AC1" s="1441" t="s">
        <v>75</v>
      </c>
      <c r="AD1" s="1442"/>
      <c r="AE1" s="1442"/>
      <c r="AF1" s="1442"/>
      <c r="AG1" s="1442"/>
      <c r="AH1" s="1442"/>
      <c r="AI1" s="1442"/>
      <c r="AJ1" s="1442"/>
      <c r="AK1" s="1442"/>
      <c r="AL1" s="1442"/>
      <c r="AM1" s="1442"/>
      <c r="AN1" s="1443"/>
      <c r="AO1" s="22"/>
      <c r="AP1" s="1438" t="s">
        <v>76</v>
      </c>
      <c r="AQ1" s="1397"/>
      <c r="AR1" s="1397"/>
      <c r="AS1" s="1397"/>
      <c r="AT1" s="1397"/>
      <c r="AU1" s="1397"/>
      <c r="AV1" s="1397"/>
      <c r="AW1" s="1397"/>
      <c r="AX1" s="1397"/>
      <c r="AY1" s="1397"/>
      <c r="AZ1" s="1397"/>
      <c r="BA1" s="1397"/>
      <c r="BB1" s="1397"/>
      <c r="BC1" s="1397"/>
      <c r="BD1" s="1397"/>
      <c r="BE1" s="1397"/>
      <c r="BF1" s="1397"/>
      <c r="BG1" s="1397"/>
      <c r="BH1" s="1397"/>
      <c r="BI1" s="1397"/>
      <c r="BJ1" s="1397"/>
      <c r="BK1" s="1397"/>
      <c r="BL1" s="1397"/>
      <c r="BM1" s="1397"/>
      <c r="BN1" s="1397"/>
      <c r="BO1" s="1397"/>
      <c r="BP1" s="1397"/>
      <c r="BQ1" s="1397"/>
      <c r="BR1" s="1397"/>
      <c r="BS1" s="1397"/>
      <c r="BT1" s="1397"/>
      <c r="BU1" s="1398"/>
      <c r="BV1" s="24"/>
      <c r="BW1" s="1440" t="s">
        <v>77</v>
      </c>
      <c r="BX1" s="1397"/>
      <c r="BY1" s="1397"/>
      <c r="BZ1" s="1397"/>
      <c r="CA1" s="1397"/>
      <c r="CB1" s="1397"/>
      <c r="CC1" s="1397"/>
      <c r="CD1" s="1397"/>
      <c r="CE1" s="1397"/>
      <c r="CF1" s="1397"/>
      <c r="CG1" s="1398"/>
      <c r="CH1" s="22"/>
      <c r="CI1" s="1440" t="s">
        <v>78</v>
      </c>
      <c r="CJ1" s="1397"/>
      <c r="CK1" s="1397"/>
      <c r="CL1" s="1397"/>
      <c r="CM1" s="1397"/>
      <c r="CN1" s="1397"/>
      <c r="CO1" s="1397"/>
      <c r="CP1" s="1397"/>
      <c r="CQ1" s="1397"/>
      <c r="CR1" s="1397"/>
      <c r="CS1" s="1397"/>
      <c r="CT1" s="1397"/>
      <c r="CU1" s="1397"/>
      <c r="CV1" s="1397"/>
      <c r="CW1" s="1397"/>
      <c r="CX1" s="1397"/>
      <c r="CY1" s="1397"/>
      <c r="CZ1" s="1397"/>
      <c r="DA1" s="1397"/>
      <c r="DB1" s="1397"/>
      <c r="DC1" s="1397"/>
      <c r="DD1" s="1397"/>
      <c r="DE1" s="1397"/>
      <c r="DF1" s="1397"/>
      <c r="DG1" s="1397"/>
      <c r="DH1" s="1397"/>
      <c r="DI1" s="1397"/>
      <c r="DJ1" s="1397"/>
      <c r="DK1" s="1397"/>
      <c r="DL1" s="1397"/>
      <c r="DM1" s="1397"/>
      <c r="DN1" s="1397"/>
      <c r="DO1" s="1397"/>
      <c r="DP1" s="1397"/>
      <c r="DQ1" s="1397"/>
      <c r="DR1" s="1397"/>
      <c r="DS1" s="1397"/>
      <c r="DT1" s="1397"/>
      <c r="DU1" s="1397"/>
      <c r="DV1" s="1397"/>
      <c r="DW1" s="1397"/>
      <c r="DX1" s="1398"/>
      <c r="DY1" s="22"/>
      <c r="DZ1" s="1440" t="s">
        <v>79</v>
      </c>
      <c r="EA1" s="1397"/>
      <c r="EB1" s="1397"/>
      <c r="EC1" s="1397"/>
      <c r="ED1" s="1397"/>
      <c r="EE1" s="1397"/>
      <c r="EF1" s="1397"/>
      <c r="EG1" s="1397"/>
      <c r="EH1" s="1397"/>
      <c r="EI1" s="1397"/>
      <c r="EJ1" s="1397"/>
      <c r="EK1" s="1397"/>
      <c r="EL1" s="1397"/>
      <c r="EM1" s="1397"/>
      <c r="EN1" s="1397"/>
      <c r="EO1" s="1397"/>
      <c r="EP1" s="1397"/>
      <c r="EQ1" s="1397"/>
      <c r="ER1" s="1397"/>
      <c r="ES1" s="1397"/>
      <c r="ET1" s="1397"/>
      <c r="EU1" s="1397"/>
      <c r="EV1" s="1397"/>
      <c r="EW1" s="1397"/>
      <c r="EX1" s="1397"/>
      <c r="EY1" s="1397"/>
      <c r="EZ1" s="1397"/>
      <c r="FA1" s="1397"/>
      <c r="FB1" s="1397"/>
      <c r="FC1" s="1397"/>
      <c r="FD1" s="1397"/>
      <c r="FE1" s="1397"/>
      <c r="FF1" s="1397"/>
      <c r="FG1" s="1397"/>
      <c r="FH1" s="1397"/>
      <c r="FI1" s="1397"/>
      <c r="FJ1" s="1397"/>
      <c r="FK1" s="1397"/>
      <c r="FL1" s="1451"/>
      <c r="FM1" s="22"/>
      <c r="FN1" s="1440" t="s">
        <v>80</v>
      </c>
      <c r="FO1" s="1397"/>
      <c r="FP1" s="1397"/>
      <c r="FQ1" s="1397"/>
      <c r="FR1" s="1397"/>
      <c r="FS1" s="1397"/>
      <c r="FT1" s="1397"/>
      <c r="FU1" s="1397"/>
      <c r="FV1" s="1397"/>
      <c r="FW1" s="1397"/>
      <c r="FX1" s="1397"/>
      <c r="FY1" s="1397"/>
      <c r="FZ1" s="1397"/>
      <c r="GA1" s="1397"/>
      <c r="GB1" s="1397"/>
      <c r="GC1" s="1397"/>
      <c r="GD1" s="1397"/>
      <c r="GE1" s="1397"/>
      <c r="GF1" s="1397"/>
      <c r="GG1" s="1397"/>
      <c r="GH1" s="1397"/>
      <c r="GI1" s="1397"/>
      <c r="GJ1" s="1397"/>
      <c r="GK1" s="1397"/>
      <c r="GL1" s="1398"/>
      <c r="GN1" s="22"/>
      <c r="GO1" s="1440" t="s">
        <v>81</v>
      </c>
      <c r="GP1" s="1397"/>
      <c r="GQ1" s="1397"/>
      <c r="GR1" s="1397"/>
      <c r="GS1" s="1397"/>
      <c r="GT1" s="1397"/>
      <c r="GU1" s="1397"/>
      <c r="GV1" s="1397"/>
      <c r="GW1" s="1397"/>
      <c r="GX1" s="1397"/>
      <c r="GY1" s="1397"/>
      <c r="GZ1" s="1397"/>
      <c r="HA1" s="1397"/>
      <c r="HB1" s="1397"/>
      <c r="HC1" s="1397"/>
      <c r="HD1" s="1397"/>
      <c r="HE1" s="1397"/>
      <c r="HF1" s="1398"/>
      <c r="HG1" s="22"/>
      <c r="HH1" s="1440" t="s">
        <v>82</v>
      </c>
      <c r="HI1" s="1397"/>
      <c r="HJ1" s="1397"/>
      <c r="HK1" s="1397"/>
      <c r="HL1" s="1397"/>
      <c r="HM1" s="1397"/>
      <c r="HN1" s="1397"/>
      <c r="HO1" s="1397"/>
      <c r="HP1" s="1397"/>
      <c r="HQ1" s="1397"/>
      <c r="HR1" s="1397"/>
      <c r="HS1" s="1397"/>
      <c r="HT1" s="1397"/>
      <c r="HU1" s="1397"/>
      <c r="HV1" s="1397"/>
      <c r="HW1" s="1397"/>
      <c r="HX1" s="1397"/>
      <c r="HY1" s="1397"/>
      <c r="HZ1" s="1397"/>
      <c r="IA1" s="1397"/>
      <c r="IB1" s="1397"/>
      <c r="IC1" s="1397"/>
      <c r="ID1" s="1397"/>
      <c r="IE1" s="1397"/>
      <c r="IF1" s="1397"/>
      <c r="IG1" s="1397"/>
      <c r="IH1" s="1397"/>
      <c r="II1" s="1397"/>
      <c r="IJ1" s="1397"/>
      <c r="IK1" s="1397"/>
      <c r="IL1" s="1397"/>
      <c r="IM1" s="1397"/>
      <c r="IN1" s="1397"/>
      <c r="IO1" s="1397"/>
      <c r="IP1" s="1397"/>
      <c r="IQ1" s="1397"/>
      <c r="IR1" s="1397"/>
      <c r="IS1" s="1397"/>
      <c r="IT1" s="1397"/>
      <c r="IU1" s="1397"/>
      <c r="IV1" s="1397"/>
      <c r="IW1" s="1397"/>
      <c r="IX1" s="1397"/>
      <c r="IY1" s="1397"/>
      <c r="IZ1" s="1398"/>
      <c r="JA1" s="22"/>
      <c r="JB1" s="22"/>
      <c r="JC1" s="1440" t="s">
        <v>83</v>
      </c>
      <c r="JD1" s="1397"/>
      <c r="JE1" s="1397"/>
      <c r="JF1" s="1397"/>
      <c r="JG1" s="1397"/>
      <c r="JH1" s="1397"/>
      <c r="JI1" s="1397"/>
      <c r="JJ1" s="1397"/>
      <c r="JK1" s="1397"/>
      <c r="JL1" s="1397"/>
      <c r="JM1" s="1397"/>
      <c r="JN1" s="1397"/>
      <c r="JO1" s="1397"/>
      <c r="JP1" s="1397"/>
      <c r="JQ1" s="1397"/>
      <c r="JR1" s="1397"/>
      <c r="JS1" s="1397"/>
      <c r="JT1" s="1397"/>
      <c r="JU1" s="1397"/>
      <c r="JV1" s="1397"/>
      <c r="JW1" s="1397"/>
      <c r="JX1" s="1397"/>
      <c r="JY1" s="1397"/>
      <c r="JZ1" s="1397"/>
      <c r="KA1" s="1397"/>
      <c r="KB1" s="1397"/>
      <c r="KC1" s="1397"/>
      <c r="KD1" s="1397"/>
      <c r="KE1" s="1397"/>
      <c r="KF1" s="1397"/>
      <c r="KG1" s="1397"/>
      <c r="KH1" s="1397"/>
      <c r="KI1" s="1397"/>
      <c r="KJ1" s="1397"/>
      <c r="KK1" s="1397"/>
      <c r="KL1" s="1397"/>
      <c r="KM1" s="1397"/>
      <c r="KN1" s="1397"/>
      <c r="KO1" s="1397"/>
      <c r="KP1" s="1451"/>
    </row>
    <row r="2" spans="1:302" ht="15.75" customHeight="1" x14ac:dyDescent="0.25">
      <c r="A2" s="1402"/>
      <c r="B2" s="1403"/>
      <c r="C2" s="1403"/>
      <c r="D2" s="1403"/>
      <c r="E2" s="1403"/>
      <c r="F2" s="1403"/>
      <c r="G2" s="1403"/>
      <c r="H2" s="1403"/>
      <c r="I2" s="1403"/>
      <c r="J2" s="1403"/>
      <c r="K2" s="1403"/>
      <c r="L2" s="1403"/>
      <c r="M2" s="1403"/>
      <c r="N2" s="1404"/>
      <c r="O2" s="22"/>
      <c r="P2" s="1402"/>
      <c r="Q2" s="1403"/>
      <c r="R2" s="1403"/>
      <c r="S2" s="1403"/>
      <c r="T2" s="1403"/>
      <c r="U2" s="1403"/>
      <c r="V2" s="1403"/>
      <c r="W2" s="1403"/>
      <c r="X2" s="1403"/>
      <c r="Y2" s="1403"/>
      <c r="Z2" s="1403"/>
      <c r="AA2" s="1404"/>
      <c r="AB2" s="25"/>
      <c r="AC2" s="26" t="s">
        <v>84</v>
      </c>
      <c r="AD2" s="27"/>
      <c r="AE2" s="27"/>
      <c r="AF2" s="27"/>
      <c r="AG2" s="27"/>
      <c r="AH2" s="27"/>
      <c r="AI2" s="27"/>
      <c r="AJ2" s="27"/>
      <c r="AK2" s="27"/>
      <c r="AL2" s="27"/>
      <c r="AM2" s="28"/>
      <c r="AN2" s="29"/>
      <c r="AO2" s="22"/>
      <c r="AP2" s="1402"/>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4"/>
      <c r="BV2" s="30"/>
      <c r="BW2" s="1402"/>
      <c r="BX2" s="1403"/>
      <c r="BY2" s="1403"/>
      <c r="BZ2" s="1403"/>
      <c r="CA2" s="1403"/>
      <c r="CB2" s="1403"/>
      <c r="CC2" s="1403"/>
      <c r="CD2" s="1403"/>
      <c r="CE2" s="1403"/>
      <c r="CF2" s="1403"/>
      <c r="CG2" s="1404"/>
      <c r="CH2" s="22"/>
      <c r="CI2" s="1402"/>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4"/>
      <c r="DY2" s="22"/>
      <c r="DZ2" s="1402"/>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52"/>
      <c r="FM2" s="22"/>
      <c r="FN2" s="1402"/>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4"/>
      <c r="GN2" s="22"/>
      <c r="GO2" s="1402"/>
      <c r="GP2" s="1403"/>
      <c r="GQ2" s="1403"/>
      <c r="GR2" s="1403"/>
      <c r="GS2" s="1403"/>
      <c r="GT2" s="1403"/>
      <c r="GU2" s="1403"/>
      <c r="GV2" s="1403"/>
      <c r="GW2" s="1403"/>
      <c r="GX2" s="1403"/>
      <c r="GY2" s="1403"/>
      <c r="GZ2" s="1403"/>
      <c r="HA2" s="1403"/>
      <c r="HB2" s="1403"/>
      <c r="HC2" s="1403"/>
      <c r="HD2" s="1403"/>
      <c r="HE2" s="1403"/>
      <c r="HF2" s="1404"/>
      <c r="HG2" s="22"/>
      <c r="HH2" s="1402"/>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c r="IX2" s="1403"/>
      <c r="IY2" s="1403"/>
      <c r="IZ2" s="1404"/>
      <c r="JA2" s="22"/>
      <c r="JB2" s="22"/>
      <c r="JC2" s="1548"/>
      <c r="JD2" s="1428"/>
      <c r="JE2" s="1428"/>
      <c r="JF2" s="1428"/>
      <c r="JG2" s="1428"/>
      <c r="JH2" s="1428"/>
      <c r="JI2" s="1428"/>
      <c r="JJ2" s="1428"/>
      <c r="JK2" s="1428"/>
      <c r="JL2" s="1428"/>
      <c r="JM2" s="1428"/>
      <c r="JN2" s="1428"/>
      <c r="JO2" s="1428"/>
      <c r="JP2" s="1428"/>
      <c r="JQ2" s="1428"/>
      <c r="JR2" s="1428"/>
      <c r="JS2" s="1428"/>
      <c r="JT2" s="1428"/>
      <c r="JU2" s="1428"/>
      <c r="JV2" s="1428"/>
      <c r="JW2" s="1428"/>
      <c r="JX2" s="1428"/>
      <c r="JY2" s="1428"/>
      <c r="JZ2" s="1428"/>
      <c r="KA2" s="1428"/>
      <c r="KB2" s="1428"/>
      <c r="KC2" s="1428"/>
      <c r="KD2" s="1428"/>
      <c r="KE2" s="1428"/>
      <c r="KF2" s="1428"/>
      <c r="KG2" s="1428"/>
      <c r="KH2" s="1428"/>
      <c r="KI2" s="1428"/>
      <c r="KJ2" s="1428"/>
      <c r="KK2" s="1428"/>
      <c r="KL2" s="1428"/>
      <c r="KM2" s="1428"/>
      <c r="KN2" s="1428"/>
      <c r="KO2" s="1428"/>
      <c r="KP2" s="1429"/>
    </row>
    <row r="3" spans="1:302" ht="12.75" customHeight="1" x14ac:dyDescent="0.25">
      <c r="A3" s="31"/>
      <c r="B3" s="31"/>
      <c r="C3" s="31"/>
      <c r="D3" s="31"/>
      <c r="E3" s="31"/>
      <c r="F3" s="31"/>
      <c r="G3" s="31"/>
      <c r="H3" s="31"/>
      <c r="I3" s="31"/>
      <c r="J3" s="31"/>
      <c r="K3" s="31"/>
      <c r="L3" s="1420" t="s">
        <v>85</v>
      </c>
      <c r="M3" s="1401"/>
      <c r="N3" s="32">
        <f>'6a. Competitive HTC Self Score'!AI47</f>
        <v>0</v>
      </c>
      <c r="O3" s="22"/>
      <c r="P3" s="33"/>
      <c r="Q3" s="33"/>
      <c r="R3" s="33"/>
      <c r="S3" s="33"/>
      <c r="T3" s="33"/>
      <c r="U3" s="33"/>
      <c r="V3" s="33"/>
      <c r="W3" s="33"/>
      <c r="X3" s="33"/>
      <c r="Y3" s="33"/>
      <c r="Z3" s="33"/>
      <c r="AA3" s="33"/>
      <c r="AB3" s="10"/>
      <c r="AC3" s="34"/>
      <c r="AD3" s="10" t="s">
        <v>86</v>
      </c>
      <c r="AE3" s="10"/>
      <c r="AF3" s="10"/>
      <c r="AG3" s="10"/>
      <c r="AH3" s="10"/>
      <c r="AI3" s="10"/>
      <c r="AJ3" s="35" t="s">
        <v>87</v>
      </c>
      <c r="AK3" s="36"/>
      <c r="AL3" s="37">
        <f>'26. Annual Operating Expenses'!J3</f>
        <v>0</v>
      </c>
      <c r="AM3" s="38"/>
      <c r="AN3" s="39"/>
      <c r="AO3" s="22"/>
      <c r="AP3" s="1439" t="s">
        <v>88</v>
      </c>
      <c r="AQ3" s="1393"/>
      <c r="AR3" s="1393"/>
      <c r="AS3" s="1393"/>
      <c r="AT3" s="1393"/>
      <c r="AU3" s="1393"/>
      <c r="AV3" s="1393"/>
      <c r="AW3" s="1393"/>
      <c r="AX3" s="1393"/>
      <c r="AY3" s="1393"/>
      <c r="AZ3" s="1393"/>
      <c r="BA3" s="1393"/>
      <c r="BB3" s="1393"/>
      <c r="BC3" s="1393"/>
      <c r="BD3" s="1393"/>
      <c r="BE3" s="1393"/>
      <c r="BF3" s="1393"/>
      <c r="BG3" s="1393"/>
      <c r="BH3" s="1393"/>
      <c r="BI3" s="1393"/>
      <c r="BJ3" s="1393"/>
      <c r="BK3" s="1393"/>
      <c r="BL3" s="1393"/>
      <c r="BM3" s="1393"/>
      <c r="BN3" s="1393"/>
      <c r="BO3" s="1393"/>
      <c r="BP3" s="1393"/>
      <c r="BQ3" s="1393"/>
      <c r="BR3" s="1393"/>
      <c r="BS3" s="1393"/>
      <c r="BT3" s="1393"/>
      <c r="BU3" s="1394"/>
      <c r="BV3" s="40"/>
      <c r="BW3" s="41"/>
      <c r="BX3" s="41"/>
      <c r="BY3" s="41"/>
      <c r="BZ3" s="41"/>
      <c r="CA3" s="41"/>
      <c r="CB3" s="41"/>
      <c r="CC3" s="41"/>
      <c r="CD3" s="41"/>
      <c r="CE3" s="31"/>
      <c r="CF3" s="31"/>
      <c r="CG3" s="31"/>
      <c r="CH3" s="22"/>
      <c r="CI3" s="1494" t="s">
        <v>89</v>
      </c>
      <c r="CJ3" s="1400"/>
      <c r="CK3" s="1400"/>
      <c r="CL3" s="1400"/>
      <c r="CM3" s="1400"/>
      <c r="CN3" s="1400"/>
      <c r="CO3" s="1400"/>
      <c r="CP3" s="1400"/>
      <c r="CQ3" s="1400"/>
      <c r="CR3" s="1400"/>
      <c r="CS3" s="1400"/>
      <c r="CT3" s="1400"/>
      <c r="CU3" s="1400"/>
      <c r="CV3" s="1400"/>
      <c r="CW3" s="1400"/>
      <c r="CX3" s="1400"/>
      <c r="CY3" s="1400"/>
      <c r="CZ3" s="1400"/>
      <c r="DA3" s="1400"/>
      <c r="DB3" s="1400"/>
      <c r="DC3" s="1400"/>
      <c r="DD3" s="1400"/>
      <c r="DE3" s="1400"/>
      <c r="DF3" s="1400"/>
      <c r="DG3" s="1400"/>
      <c r="DH3" s="1400"/>
      <c r="DI3" s="1400"/>
      <c r="DJ3" s="1400"/>
      <c r="DK3" s="1400"/>
      <c r="DL3" s="1400"/>
      <c r="DM3" s="1400"/>
      <c r="DN3" s="1400"/>
      <c r="DO3" s="1400"/>
      <c r="DP3" s="1400"/>
      <c r="DQ3" s="1400"/>
      <c r="DR3" s="1400"/>
      <c r="DS3" s="1400"/>
      <c r="DT3" s="1400"/>
      <c r="DU3" s="1400"/>
      <c r="DV3" s="1400"/>
      <c r="DW3" s="1400"/>
      <c r="DX3" s="1401"/>
      <c r="DY3" s="22"/>
      <c r="DZ3" s="10"/>
      <c r="EA3" s="10"/>
      <c r="EB3" s="10"/>
      <c r="EC3" s="10"/>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22"/>
      <c r="FN3" s="31"/>
      <c r="FO3" s="31"/>
      <c r="FP3" s="31"/>
      <c r="FQ3" s="31"/>
      <c r="FR3" s="31"/>
      <c r="FS3" s="31"/>
      <c r="FT3" s="31"/>
      <c r="FU3" s="31"/>
      <c r="FV3" s="31"/>
      <c r="FW3" s="31"/>
      <c r="FX3" s="31"/>
      <c r="FY3" s="31"/>
      <c r="FZ3" s="31"/>
      <c r="GA3" s="31"/>
      <c r="GB3" s="31"/>
      <c r="GC3" s="31"/>
      <c r="GD3" s="31"/>
      <c r="GE3" s="31"/>
      <c r="GF3" s="31"/>
      <c r="GG3" s="31"/>
      <c r="GH3" s="31"/>
      <c r="GI3" s="42" t="s">
        <v>85</v>
      </c>
      <c r="GJ3" s="43">
        <f>'7. Site Info Part I'!W3</f>
        <v>0</v>
      </c>
      <c r="GK3" s="44"/>
      <c r="GL3" s="31"/>
      <c r="GN3" s="22"/>
      <c r="GO3" s="31"/>
      <c r="GP3" s="31"/>
      <c r="GQ3" s="31"/>
      <c r="GR3" s="31"/>
      <c r="GS3" s="31"/>
      <c r="GT3" s="31"/>
      <c r="GU3" s="31"/>
      <c r="GV3" s="31"/>
      <c r="GW3" s="31"/>
      <c r="GX3" s="31"/>
      <c r="GY3" s="31"/>
      <c r="GZ3" s="31"/>
      <c r="HA3" s="1549" t="s">
        <v>85</v>
      </c>
      <c r="HB3" s="1397"/>
      <c r="HC3" s="1398"/>
      <c r="HD3" s="1550">
        <f>'11. Site Info Part III'!P3</f>
        <v>0</v>
      </c>
      <c r="HE3" s="1443"/>
      <c r="HF3" s="31"/>
      <c r="HG3" s="22"/>
      <c r="HH3" s="33"/>
      <c r="HI3" s="33"/>
      <c r="HJ3" s="33"/>
      <c r="HK3" s="33"/>
      <c r="HL3" s="33"/>
      <c r="HM3" s="33"/>
      <c r="HN3" s="33"/>
      <c r="HO3" s="33"/>
      <c r="HP3" s="33"/>
      <c r="HQ3" s="33"/>
      <c r="HR3" s="33"/>
      <c r="HS3" s="33"/>
      <c r="HT3" s="33"/>
      <c r="HU3" s="33"/>
      <c r="HV3" s="33"/>
      <c r="HW3" s="33"/>
      <c r="HX3" s="45"/>
      <c r="HY3" s="45"/>
      <c r="HZ3" s="45"/>
      <c r="IA3" s="45"/>
      <c r="IB3" s="45"/>
      <c r="IC3" s="45"/>
      <c r="ID3" s="45"/>
      <c r="IE3" s="45"/>
      <c r="IF3" s="45"/>
      <c r="IG3" s="45"/>
      <c r="IH3" s="45"/>
      <c r="II3" s="45"/>
      <c r="IJ3" s="45"/>
      <c r="IK3" s="45"/>
      <c r="IL3" s="45"/>
      <c r="IM3" s="45"/>
      <c r="IN3" s="45"/>
      <c r="IO3" s="45"/>
      <c r="IP3" s="45"/>
      <c r="IQ3" s="45"/>
      <c r="IR3" s="45"/>
      <c r="IS3" s="45"/>
      <c r="IT3" s="45"/>
      <c r="IU3" s="45"/>
      <c r="IV3" s="45"/>
      <c r="IW3" s="45"/>
      <c r="IX3" s="45"/>
      <c r="IY3" s="45"/>
      <c r="IZ3" s="45"/>
      <c r="JA3" s="22"/>
      <c r="JB3" s="22"/>
      <c r="JC3" s="1551" t="s">
        <v>90</v>
      </c>
      <c r="JD3" s="1400"/>
      <c r="JE3" s="1400"/>
      <c r="JF3" s="1400"/>
      <c r="JG3" s="1400"/>
      <c r="JH3" s="1400"/>
      <c r="JI3" s="1400"/>
      <c r="JJ3" s="1400"/>
      <c r="JK3" s="1400"/>
      <c r="JL3" s="1400"/>
      <c r="JM3" s="1400"/>
      <c r="JN3" s="1400"/>
      <c r="JO3" s="1400"/>
      <c r="JP3" s="1400"/>
      <c r="JQ3" s="1400"/>
      <c r="JR3" s="1400"/>
      <c r="JS3" s="1400"/>
      <c r="JT3" s="1400"/>
      <c r="JU3" s="1400"/>
      <c r="JV3" s="1400"/>
      <c r="JW3" s="1400"/>
      <c r="JX3" s="1400"/>
      <c r="JY3" s="1400"/>
      <c r="JZ3" s="1400"/>
      <c r="KA3" s="1400"/>
      <c r="KB3" s="1400"/>
      <c r="KC3" s="1400"/>
      <c r="KD3" s="1400"/>
      <c r="KE3" s="1400"/>
      <c r="KF3" s="1400"/>
      <c r="KG3" s="1400"/>
      <c r="KH3" s="1400"/>
      <c r="KI3" s="1400"/>
      <c r="KJ3" s="1400"/>
      <c r="KK3" s="1400"/>
      <c r="KL3" s="1400"/>
      <c r="KM3" s="1400"/>
      <c r="KN3" s="1400"/>
      <c r="KO3" s="1400"/>
      <c r="KP3" s="1400"/>
    </row>
    <row r="4" spans="1:302" ht="15" customHeight="1" x14ac:dyDescent="0.25">
      <c r="A4" s="47"/>
      <c r="B4" s="48"/>
      <c r="C4" s="48"/>
      <c r="D4" s="49"/>
      <c r="E4" s="48"/>
      <c r="F4" s="50" t="s">
        <v>91</v>
      </c>
      <c r="G4" s="1421">
        <f>'24. Rent Schedule'!J7</f>
        <v>0</v>
      </c>
      <c r="H4" s="1416"/>
      <c r="I4" s="1417"/>
      <c r="J4" s="22"/>
      <c r="K4" s="51"/>
      <c r="L4" s="49"/>
      <c r="M4" s="49"/>
      <c r="N4" s="49"/>
      <c r="O4" s="22"/>
      <c r="P4" s="1422" t="s">
        <v>92</v>
      </c>
      <c r="Q4" s="1423"/>
      <c r="R4" s="1423"/>
      <c r="S4" s="1423"/>
      <c r="T4" s="1423"/>
      <c r="U4" s="1423"/>
      <c r="V4" s="1423"/>
      <c r="W4" s="1423"/>
      <c r="X4" s="1423"/>
      <c r="Y4" s="1423"/>
      <c r="Z4" s="1423"/>
      <c r="AA4" s="1424"/>
      <c r="AB4" s="52"/>
      <c r="AC4" s="34"/>
      <c r="AD4" s="10" t="s">
        <v>93</v>
      </c>
      <c r="AE4" s="10"/>
      <c r="AF4" s="10"/>
      <c r="AG4" s="10"/>
      <c r="AH4" s="10"/>
      <c r="AI4" s="10"/>
      <c r="AJ4" s="35" t="s">
        <v>87</v>
      </c>
      <c r="AK4" s="36"/>
      <c r="AL4" s="37">
        <f>'26. Annual Operating Expenses'!J4</f>
        <v>0</v>
      </c>
      <c r="AM4" s="38"/>
      <c r="AN4" s="39"/>
      <c r="AO4" s="22"/>
      <c r="AP4" s="53" t="s">
        <v>94</v>
      </c>
      <c r="AQ4" s="54"/>
      <c r="AR4" s="54"/>
      <c r="AS4" s="54"/>
      <c r="AT4" s="54"/>
      <c r="AU4" s="54"/>
      <c r="AV4" s="54"/>
      <c r="AW4" s="54"/>
      <c r="AX4" s="55"/>
      <c r="AY4" s="55"/>
      <c r="AZ4" s="55"/>
      <c r="BA4" s="55"/>
      <c r="BB4" s="55"/>
      <c r="BC4" s="55"/>
      <c r="BD4" s="55"/>
      <c r="BE4" s="55"/>
      <c r="BF4" s="55"/>
      <c r="BG4" s="55"/>
      <c r="BH4" s="55"/>
      <c r="BI4" s="55"/>
      <c r="BJ4" s="54"/>
      <c r="BK4" s="54"/>
      <c r="BL4" s="54"/>
      <c r="BM4" s="54"/>
      <c r="BN4" s="54"/>
      <c r="BO4" s="54"/>
      <c r="BP4" s="54"/>
      <c r="BQ4" s="54"/>
      <c r="BR4" s="54"/>
      <c r="BS4" s="54"/>
      <c r="BT4" s="54"/>
      <c r="BU4" s="56"/>
      <c r="BV4" s="31"/>
      <c r="BW4" s="31"/>
      <c r="BX4" s="31"/>
      <c r="BY4" s="31"/>
      <c r="BZ4" s="41"/>
      <c r="CA4" s="41"/>
      <c r="CB4" s="41"/>
      <c r="CC4" s="41"/>
      <c r="CD4" s="1471" t="s">
        <v>85</v>
      </c>
      <c r="CE4" s="1401"/>
      <c r="CF4" s="1472">
        <f>'6a. Competitive HTC Self Score'!DC37</f>
        <v>0</v>
      </c>
      <c r="CG4" s="1443"/>
      <c r="CH4" s="22"/>
      <c r="CI4" s="1399"/>
      <c r="CJ4" s="1400"/>
      <c r="CK4" s="1400"/>
      <c r="CL4" s="1400"/>
      <c r="CM4" s="1400"/>
      <c r="CN4" s="1400"/>
      <c r="CO4" s="1400"/>
      <c r="CP4" s="1400"/>
      <c r="CQ4" s="1400"/>
      <c r="CR4" s="1400"/>
      <c r="CS4" s="1400"/>
      <c r="CT4" s="1400"/>
      <c r="CU4" s="1400"/>
      <c r="CV4" s="1400"/>
      <c r="CW4" s="1400"/>
      <c r="CX4" s="1400"/>
      <c r="CY4" s="1400"/>
      <c r="CZ4" s="1400"/>
      <c r="DA4" s="1400"/>
      <c r="DB4" s="1400"/>
      <c r="DC4" s="1400"/>
      <c r="DD4" s="1400"/>
      <c r="DE4" s="1400"/>
      <c r="DF4" s="1400"/>
      <c r="DG4" s="1400"/>
      <c r="DH4" s="1400"/>
      <c r="DI4" s="1400"/>
      <c r="DJ4" s="1400"/>
      <c r="DK4" s="1400"/>
      <c r="DL4" s="1400"/>
      <c r="DM4" s="1400"/>
      <c r="DN4" s="1400"/>
      <c r="DO4" s="1400"/>
      <c r="DP4" s="1400"/>
      <c r="DQ4" s="1400"/>
      <c r="DR4" s="1400"/>
      <c r="DS4" s="1400"/>
      <c r="DT4" s="1400"/>
      <c r="DU4" s="1400"/>
      <c r="DV4" s="1400"/>
      <c r="DW4" s="1400"/>
      <c r="DX4" s="1401"/>
      <c r="DY4" s="22"/>
      <c r="DZ4" s="1453" t="s">
        <v>95</v>
      </c>
      <c r="EA4" s="1400"/>
      <c r="EB4" s="1400"/>
      <c r="EC4" s="1400"/>
      <c r="ED4" s="1400"/>
      <c r="EE4" s="1400"/>
      <c r="EF4" s="1400"/>
      <c r="EG4" s="1400"/>
      <c r="EH4" s="1400"/>
      <c r="EI4" s="1400"/>
      <c r="EJ4" s="1400"/>
      <c r="EK4" s="1400"/>
      <c r="EL4" s="1400"/>
      <c r="EM4" s="1400"/>
      <c r="EN4" s="1400"/>
      <c r="EO4" s="1400"/>
      <c r="EP4" s="1400"/>
      <c r="EQ4" s="1400"/>
      <c r="ER4" s="1400"/>
      <c r="ES4" s="1400"/>
      <c r="ET4" s="1400"/>
      <c r="EU4" s="1400"/>
      <c r="EV4" s="1400"/>
      <c r="EW4" s="1400"/>
      <c r="EX4" s="1400"/>
      <c r="EY4" s="1400"/>
      <c r="EZ4" s="1400"/>
      <c r="FA4" s="1400"/>
      <c r="FB4" s="1400"/>
      <c r="FC4" s="1400"/>
      <c r="FD4" s="1400"/>
      <c r="FE4" s="1400"/>
      <c r="FF4" s="1400"/>
      <c r="FG4" s="1400"/>
      <c r="FH4" s="1400"/>
      <c r="FI4" s="1400"/>
      <c r="FJ4" s="1400"/>
      <c r="FK4" s="1400"/>
      <c r="FL4" s="1400"/>
      <c r="FM4" s="22"/>
      <c r="FN4" s="31"/>
      <c r="FO4" s="58"/>
      <c r="FP4" s="58"/>
      <c r="FQ4" s="58"/>
      <c r="FR4" s="58"/>
      <c r="FS4" s="58"/>
      <c r="FT4" s="58"/>
      <c r="FU4" s="59"/>
      <c r="FV4" s="59"/>
      <c r="FW4" s="59"/>
      <c r="FX4" s="59"/>
      <c r="FY4" s="59"/>
      <c r="FZ4" s="31"/>
      <c r="GA4" s="31"/>
      <c r="GB4" s="31"/>
      <c r="GC4" s="31"/>
      <c r="GD4" s="31"/>
      <c r="GE4" s="31"/>
      <c r="GF4" s="31"/>
      <c r="GG4" s="31"/>
      <c r="GH4" s="31"/>
      <c r="GI4" s="31"/>
      <c r="GJ4" s="31"/>
      <c r="GK4" s="31"/>
      <c r="GL4" s="31"/>
      <c r="GN4" s="22"/>
      <c r="GO4" s="31"/>
      <c r="GP4" s="31"/>
      <c r="GQ4" s="31"/>
      <c r="GR4" s="31"/>
      <c r="GS4" s="31"/>
      <c r="GT4" s="31"/>
      <c r="GU4" s="31"/>
      <c r="GV4" s="31"/>
      <c r="GW4" s="31"/>
      <c r="GX4" s="31"/>
      <c r="GY4" s="31"/>
      <c r="GZ4" s="31"/>
      <c r="HA4" s="60"/>
      <c r="HB4" s="60"/>
      <c r="HC4" s="60"/>
      <c r="HD4" s="61"/>
      <c r="HE4" s="61"/>
      <c r="HF4" s="31"/>
      <c r="HG4" s="22"/>
      <c r="HH4" s="62" t="s">
        <v>96</v>
      </c>
      <c r="HI4" s="1552" t="s">
        <v>97</v>
      </c>
      <c r="HJ4" s="1442"/>
      <c r="HK4" s="1442"/>
      <c r="HL4" s="1442"/>
      <c r="HM4" s="1442"/>
      <c r="HN4" s="1442"/>
      <c r="HO4" s="1442"/>
      <c r="HP4" s="1442"/>
      <c r="HQ4" s="1442"/>
      <c r="HR4" s="1442"/>
      <c r="HS4" s="1442"/>
      <c r="HT4" s="1442"/>
      <c r="HU4" s="1442"/>
      <c r="HV4" s="1442"/>
      <c r="HW4" s="1442"/>
      <c r="HX4" s="1442"/>
      <c r="HY4" s="1442"/>
      <c r="HZ4" s="1442"/>
      <c r="IA4" s="1442"/>
      <c r="IB4" s="1442"/>
      <c r="IC4" s="1442"/>
      <c r="ID4" s="1442"/>
      <c r="IE4" s="1442"/>
      <c r="IF4" s="1442"/>
      <c r="IG4" s="1442"/>
      <c r="IH4" s="1442"/>
      <c r="II4" s="1442"/>
      <c r="IJ4" s="1442"/>
      <c r="IK4" s="1442"/>
      <c r="IL4" s="1442"/>
      <c r="IM4" s="1442"/>
      <c r="IN4" s="1442"/>
      <c r="IO4" s="1442"/>
      <c r="IP4" s="1442"/>
      <c r="IQ4" s="1442"/>
      <c r="IR4" s="1442"/>
      <c r="IS4" s="1442"/>
      <c r="IT4" s="1442"/>
      <c r="IU4" s="1442"/>
      <c r="IV4" s="1442"/>
      <c r="IW4" s="1442"/>
      <c r="IX4" s="1442"/>
      <c r="IY4" s="1442"/>
      <c r="IZ4" s="1443"/>
      <c r="JA4" s="22"/>
      <c r="JB4" s="22"/>
      <c r="JC4" s="1400"/>
      <c r="JD4" s="1400"/>
      <c r="JE4" s="1400"/>
      <c r="JF4" s="1400"/>
      <c r="JG4" s="1400"/>
      <c r="JH4" s="1400"/>
      <c r="JI4" s="1400"/>
      <c r="JJ4" s="1400"/>
      <c r="JK4" s="1400"/>
      <c r="JL4" s="1400"/>
      <c r="JM4" s="1400"/>
      <c r="JN4" s="1400"/>
      <c r="JO4" s="1400"/>
      <c r="JP4" s="1400"/>
      <c r="JQ4" s="1400"/>
      <c r="JR4" s="1400"/>
      <c r="JS4" s="1400"/>
      <c r="JT4" s="1400"/>
      <c r="JU4" s="1400"/>
      <c r="JV4" s="1400"/>
      <c r="JW4" s="1400"/>
      <c r="JX4" s="1400"/>
      <c r="JY4" s="1400"/>
      <c r="JZ4" s="1400"/>
      <c r="KA4" s="1400"/>
      <c r="KB4" s="1400"/>
      <c r="KC4" s="1400"/>
      <c r="KD4" s="1400"/>
      <c r="KE4" s="1400"/>
      <c r="KF4" s="1400"/>
      <c r="KG4" s="1400"/>
      <c r="KH4" s="1400"/>
      <c r="KI4" s="1400"/>
      <c r="KJ4" s="1400"/>
      <c r="KK4" s="1400"/>
      <c r="KL4" s="1400"/>
      <c r="KM4" s="1400"/>
      <c r="KN4" s="1400"/>
      <c r="KO4" s="1400"/>
      <c r="KP4" s="1400"/>
    </row>
    <row r="5" spans="1:302" ht="15" customHeight="1" x14ac:dyDescent="0.25">
      <c r="A5" s="1430" t="s">
        <v>98</v>
      </c>
      <c r="B5" s="1400"/>
      <c r="C5" s="1400"/>
      <c r="D5" s="1400"/>
      <c r="E5" s="1400"/>
      <c r="F5" s="1400"/>
      <c r="G5" s="1400"/>
      <c r="H5" s="1400"/>
      <c r="I5" s="1400"/>
      <c r="J5" s="1400"/>
      <c r="K5" s="1400"/>
      <c r="L5" s="1400"/>
      <c r="M5" s="1400"/>
      <c r="N5" s="1400"/>
      <c r="O5" s="22"/>
      <c r="P5" s="1425"/>
      <c r="Q5" s="1400"/>
      <c r="R5" s="1400"/>
      <c r="S5" s="1400"/>
      <c r="T5" s="1400"/>
      <c r="U5" s="1400"/>
      <c r="V5" s="1400"/>
      <c r="W5" s="1400"/>
      <c r="X5" s="1400"/>
      <c r="Y5" s="1400"/>
      <c r="Z5" s="1400"/>
      <c r="AA5" s="1426"/>
      <c r="AB5" s="52"/>
      <c r="AC5" s="34"/>
      <c r="AD5" s="10" t="s">
        <v>99</v>
      </c>
      <c r="AE5" s="10"/>
      <c r="AF5" s="10"/>
      <c r="AG5" s="10"/>
      <c r="AH5" s="10"/>
      <c r="AI5" s="10"/>
      <c r="AJ5" s="35" t="s">
        <v>87</v>
      </c>
      <c r="AK5" s="36"/>
      <c r="AL5" s="37">
        <f>'26. Annual Operating Expenses'!J5</f>
        <v>0</v>
      </c>
      <c r="AM5" s="38"/>
      <c r="AN5" s="39"/>
      <c r="AO5" s="22"/>
      <c r="AP5" s="64"/>
      <c r="AQ5" s="64"/>
      <c r="AR5" s="64"/>
      <c r="AS5" s="64"/>
      <c r="AT5" s="65"/>
      <c r="AU5" s="64"/>
      <c r="AV5" s="64"/>
      <c r="AW5" s="64"/>
      <c r="AX5" s="66"/>
      <c r="AY5" s="67"/>
      <c r="AZ5" s="66"/>
      <c r="BA5" s="66"/>
      <c r="BB5" s="67"/>
      <c r="BC5" s="66"/>
      <c r="BD5" s="66"/>
      <c r="BE5" s="66"/>
      <c r="BF5" s="66"/>
      <c r="BG5" s="66"/>
      <c r="BH5" s="67"/>
      <c r="BI5" s="66"/>
      <c r="BJ5" s="64"/>
      <c r="BK5" s="64"/>
      <c r="BL5" s="64"/>
      <c r="BM5" s="64"/>
      <c r="BN5" s="64"/>
      <c r="BO5" s="64"/>
      <c r="BP5" s="64"/>
      <c r="BQ5" s="64"/>
      <c r="BR5" s="64"/>
      <c r="BS5" s="64"/>
      <c r="BT5" s="64"/>
      <c r="BU5" s="64"/>
      <c r="BV5" s="40"/>
      <c r="BW5" s="41"/>
      <c r="BX5" s="41"/>
      <c r="BY5" s="41"/>
      <c r="BZ5" s="41"/>
      <c r="CA5" s="41"/>
      <c r="CB5" s="41"/>
      <c r="CC5" s="41"/>
      <c r="CD5" s="41"/>
      <c r="CE5" s="31"/>
      <c r="CF5" s="31"/>
      <c r="CG5" s="31"/>
      <c r="CH5" s="22"/>
      <c r="CI5" s="1501" t="s">
        <v>100</v>
      </c>
      <c r="CJ5" s="1460" t="s">
        <v>101</v>
      </c>
      <c r="CK5" s="1397"/>
      <c r="CL5" s="1397"/>
      <c r="CM5" s="1397"/>
      <c r="CN5" s="1397"/>
      <c r="CO5" s="1397"/>
      <c r="CP5" s="1397"/>
      <c r="CQ5" s="1397"/>
      <c r="CR5" s="1461"/>
      <c r="CS5" s="1495" t="s">
        <v>102</v>
      </c>
      <c r="CT5" s="1496"/>
      <c r="CU5" s="1496"/>
      <c r="CV5" s="1496"/>
      <c r="CW5" s="1496"/>
      <c r="CX5" s="1496"/>
      <c r="CY5" s="1496"/>
      <c r="CZ5" s="1496"/>
      <c r="DA5" s="1496"/>
      <c r="DB5" s="1497"/>
      <c r="DC5" s="1503" t="s">
        <v>103</v>
      </c>
      <c r="DD5" s="1495" t="s">
        <v>104</v>
      </c>
      <c r="DE5" s="1496"/>
      <c r="DF5" s="1496"/>
      <c r="DG5" s="1496"/>
      <c r="DH5" s="1496"/>
      <c r="DI5" s="1496"/>
      <c r="DJ5" s="1496"/>
      <c r="DK5" s="1496"/>
      <c r="DL5" s="1496"/>
      <c r="DM5" s="1496"/>
      <c r="DN5" s="1496"/>
      <c r="DO5" s="1496"/>
      <c r="DP5" s="1496"/>
      <c r="DQ5" s="1496"/>
      <c r="DR5" s="1496"/>
      <c r="DS5" s="1496"/>
      <c r="DT5" s="1496"/>
      <c r="DU5" s="1496"/>
      <c r="DV5" s="1496"/>
      <c r="DW5" s="1497"/>
      <c r="DX5" s="1498" t="s">
        <v>103</v>
      </c>
      <c r="DY5" s="22"/>
      <c r="DZ5" s="1400"/>
      <c r="EA5" s="1400"/>
      <c r="EB5" s="1400"/>
      <c r="EC5" s="1400"/>
      <c r="ED5" s="1400"/>
      <c r="EE5" s="1400"/>
      <c r="EF5" s="1400"/>
      <c r="EG5" s="1400"/>
      <c r="EH5" s="1400"/>
      <c r="EI5" s="1400"/>
      <c r="EJ5" s="1400"/>
      <c r="EK5" s="1400"/>
      <c r="EL5" s="1400"/>
      <c r="EM5" s="1400"/>
      <c r="EN5" s="1400"/>
      <c r="EO5" s="1400"/>
      <c r="EP5" s="1400"/>
      <c r="EQ5" s="1400"/>
      <c r="ER5" s="1400"/>
      <c r="ES5" s="1400"/>
      <c r="ET5" s="1400"/>
      <c r="EU5" s="1400"/>
      <c r="EV5" s="1400"/>
      <c r="EW5" s="1400"/>
      <c r="EX5" s="1400"/>
      <c r="EY5" s="1400"/>
      <c r="EZ5" s="1400"/>
      <c r="FA5" s="1400"/>
      <c r="FB5" s="1400"/>
      <c r="FC5" s="1400"/>
      <c r="FD5" s="1400"/>
      <c r="FE5" s="1400"/>
      <c r="FF5" s="1400"/>
      <c r="FG5" s="1400"/>
      <c r="FH5" s="1400"/>
      <c r="FI5" s="1400"/>
      <c r="FJ5" s="1400"/>
      <c r="FK5" s="1400"/>
      <c r="FL5" s="1400"/>
      <c r="FM5" s="22"/>
      <c r="FN5" s="68" t="s">
        <v>96</v>
      </c>
      <c r="FO5" s="1454" t="s">
        <v>105</v>
      </c>
      <c r="FP5" s="1442"/>
      <c r="FQ5" s="1442"/>
      <c r="FR5" s="1442"/>
      <c r="FS5" s="1442"/>
      <c r="FT5" s="1442"/>
      <c r="FU5" s="1442"/>
      <c r="FV5" s="1442"/>
      <c r="FW5" s="1442"/>
      <c r="FX5" s="1442"/>
      <c r="FY5" s="1442"/>
      <c r="FZ5" s="1442"/>
      <c r="GA5" s="1442"/>
      <c r="GB5" s="1442"/>
      <c r="GC5" s="1442"/>
      <c r="GD5" s="1442"/>
      <c r="GE5" s="1442"/>
      <c r="GF5" s="1442"/>
      <c r="GG5" s="1442"/>
      <c r="GH5" s="1442"/>
      <c r="GI5" s="1442"/>
      <c r="GJ5" s="1442"/>
      <c r="GK5" s="1442"/>
      <c r="GL5" s="1443"/>
      <c r="GN5" s="22"/>
      <c r="GO5" s="68" t="s">
        <v>96</v>
      </c>
      <c r="GP5" s="1562" t="s">
        <v>106</v>
      </c>
      <c r="GQ5" s="1442"/>
      <c r="GR5" s="1442"/>
      <c r="GS5" s="1442"/>
      <c r="GT5" s="1442"/>
      <c r="GU5" s="1442"/>
      <c r="GV5" s="1442"/>
      <c r="GW5" s="1442"/>
      <c r="GX5" s="1442"/>
      <c r="GY5" s="1442"/>
      <c r="GZ5" s="1442"/>
      <c r="HA5" s="1442"/>
      <c r="HB5" s="1442"/>
      <c r="HC5" s="1442"/>
      <c r="HD5" s="1442"/>
      <c r="HE5" s="1442"/>
      <c r="HF5" s="1443"/>
      <c r="HG5" s="22"/>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22"/>
      <c r="JB5" s="22"/>
      <c r="JC5" s="1400"/>
      <c r="JD5" s="1400"/>
      <c r="JE5" s="1400"/>
      <c r="JF5" s="1400"/>
      <c r="JG5" s="1400"/>
      <c r="JH5" s="1400"/>
      <c r="JI5" s="1400"/>
      <c r="JJ5" s="1400"/>
      <c r="JK5" s="1400"/>
      <c r="JL5" s="1400"/>
      <c r="JM5" s="1400"/>
      <c r="JN5" s="1400"/>
      <c r="JO5" s="1400"/>
      <c r="JP5" s="1400"/>
      <c r="JQ5" s="1400"/>
      <c r="JR5" s="1400"/>
      <c r="JS5" s="1400"/>
      <c r="JT5" s="1400"/>
      <c r="JU5" s="1400"/>
      <c r="JV5" s="1400"/>
      <c r="JW5" s="1400"/>
      <c r="JX5" s="1400"/>
      <c r="JY5" s="1400"/>
      <c r="JZ5" s="1400"/>
      <c r="KA5" s="1400"/>
      <c r="KB5" s="1400"/>
      <c r="KC5" s="1400"/>
      <c r="KD5" s="1400"/>
      <c r="KE5" s="1400"/>
      <c r="KF5" s="1400"/>
      <c r="KG5" s="1400"/>
      <c r="KH5" s="1400"/>
      <c r="KI5" s="1400"/>
      <c r="KJ5" s="1400"/>
      <c r="KK5" s="1400"/>
      <c r="KL5" s="1400"/>
      <c r="KM5" s="1400"/>
      <c r="KN5" s="1400"/>
      <c r="KO5" s="1400"/>
      <c r="KP5" s="1400"/>
    </row>
    <row r="6" spans="1:302" ht="15" customHeight="1" x14ac:dyDescent="0.25">
      <c r="A6" s="1400"/>
      <c r="B6" s="1400"/>
      <c r="C6" s="1400"/>
      <c r="D6" s="1400"/>
      <c r="E6" s="1400"/>
      <c r="F6" s="1400"/>
      <c r="G6" s="1400"/>
      <c r="H6" s="1400"/>
      <c r="I6" s="1400"/>
      <c r="J6" s="1400"/>
      <c r="K6" s="1400"/>
      <c r="L6" s="1400"/>
      <c r="M6" s="1400"/>
      <c r="N6" s="1400"/>
      <c r="O6" s="22"/>
      <c r="P6" s="1425"/>
      <c r="Q6" s="1400"/>
      <c r="R6" s="1400"/>
      <c r="S6" s="1400"/>
      <c r="T6" s="1400"/>
      <c r="U6" s="1400"/>
      <c r="V6" s="1400"/>
      <c r="W6" s="1400"/>
      <c r="X6" s="1400"/>
      <c r="Y6" s="1400"/>
      <c r="Z6" s="1400"/>
      <c r="AA6" s="1426"/>
      <c r="AB6" s="52"/>
      <c r="AC6" s="34"/>
      <c r="AD6" s="10" t="s">
        <v>107</v>
      </c>
      <c r="AE6" s="10"/>
      <c r="AF6" s="10"/>
      <c r="AG6" s="10"/>
      <c r="AH6" s="10"/>
      <c r="AI6" s="10"/>
      <c r="AJ6" s="35" t="s">
        <v>87</v>
      </c>
      <c r="AK6" s="36"/>
      <c r="AL6" s="37">
        <f>'26. Annual Operating Expenses'!J6</f>
        <v>0</v>
      </c>
      <c r="AM6" s="38"/>
      <c r="AN6" s="39"/>
      <c r="AO6" s="22"/>
      <c r="AP6" s="69"/>
      <c r="AQ6" s="65"/>
      <c r="AR6" s="65"/>
      <c r="AS6" s="65"/>
      <c r="AT6" s="70"/>
      <c r="AU6" s="65"/>
      <c r="AV6" s="65"/>
      <c r="AW6" s="65"/>
      <c r="AX6" s="67"/>
      <c r="AY6" s="71"/>
      <c r="AZ6" s="67"/>
      <c r="BA6" s="67"/>
      <c r="BB6" s="71"/>
      <c r="BC6" s="67"/>
      <c r="BD6" s="67"/>
      <c r="BE6" s="67"/>
      <c r="BF6" s="67"/>
      <c r="BG6" s="67"/>
      <c r="BH6" s="71"/>
      <c r="BI6" s="67"/>
      <c r="BJ6" s="65"/>
      <c r="BK6" s="65"/>
      <c r="BL6" s="65"/>
      <c r="BM6" s="65"/>
      <c r="BN6" s="65"/>
      <c r="BO6" s="65"/>
      <c r="BP6" s="65"/>
      <c r="BQ6" s="65"/>
      <c r="BR6" s="65"/>
      <c r="BS6" s="65"/>
      <c r="BT6" s="65"/>
      <c r="BU6" s="72"/>
      <c r="BV6" s="73"/>
      <c r="BW6" s="1484" t="s">
        <v>108</v>
      </c>
      <c r="BX6" s="1400"/>
      <c r="BY6" s="1400"/>
      <c r="BZ6" s="1400"/>
      <c r="CA6" s="1400"/>
      <c r="CB6" s="1400"/>
      <c r="CC6" s="1400"/>
      <c r="CD6" s="1400"/>
      <c r="CE6" s="1400"/>
      <c r="CF6" s="1400"/>
      <c r="CG6" s="1400"/>
      <c r="CH6" s="22"/>
      <c r="CI6" s="1502"/>
      <c r="CJ6" s="1462"/>
      <c r="CK6" s="1463"/>
      <c r="CL6" s="1463"/>
      <c r="CM6" s="1463"/>
      <c r="CN6" s="1463"/>
      <c r="CO6" s="1463"/>
      <c r="CP6" s="1463"/>
      <c r="CQ6" s="1463"/>
      <c r="CR6" s="1464"/>
      <c r="CS6" s="1431" t="s">
        <v>109</v>
      </c>
      <c r="CT6" s="1393"/>
      <c r="CU6" s="1393"/>
      <c r="CV6" s="1393"/>
      <c r="CW6" s="1393"/>
      <c r="CX6" s="1393"/>
      <c r="CY6" s="1394"/>
      <c r="CZ6" s="1431" t="s">
        <v>110</v>
      </c>
      <c r="DA6" s="1393"/>
      <c r="DB6" s="1394"/>
      <c r="DC6" s="1504"/>
      <c r="DD6" s="1431" t="s">
        <v>109</v>
      </c>
      <c r="DE6" s="1393"/>
      <c r="DF6" s="1393"/>
      <c r="DG6" s="1393"/>
      <c r="DH6" s="1393"/>
      <c r="DI6" s="1394"/>
      <c r="DJ6" s="1431" t="s">
        <v>110</v>
      </c>
      <c r="DK6" s="1393"/>
      <c r="DL6" s="1394"/>
      <c r="DM6" s="1431" t="s">
        <v>111</v>
      </c>
      <c r="DN6" s="1393"/>
      <c r="DO6" s="1393"/>
      <c r="DP6" s="1394"/>
      <c r="DQ6" s="1431" t="s">
        <v>112</v>
      </c>
      <c r="DR6" s="1394"/>
      <c r="DS6" s="1431" t="s">
        <v>113</v>
      </c>
      <c r="DT6" s="1393"/>
      <c r="DU6" s="1393"/>
      <c r="DV6" s="1393"/>
      <c r="DW6" s="1394"/>
      <c r="DX6" s="1499"/>
      <c r="DY6" s="22"/>
      <c r="DZ6" s="10"/>
      <c r="EA6" s="10"/>
      <c r="EB6" s="10"/>
      <c r="EC6" s="10"/>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22"/>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N6" s="22"/>
      <c r="GO6" s="68"/>
      <c r="GP6" s="31" t="s">
        <v>114</v>
      </c>
      <c r="GQ6" s="31"/>
      <c r="GR6" s="31"/>
      <c r="GS6" s="31"/>
      <c r="GT6" s="31"/>
      <c r="GU6" s="31"/>
      <c r="GV6" s="31"/>
      <c r="GW6" s="31"/>
      <c r="GX6" s="31"/>
      <c r="GY6" s="31"/>
      <c r="GZ6" s="31"/>
      <c r="HA6" s="31"/>
      <c r="HB6" s="31"/>
      <c r="HC6" s="31"/>
      <c r="HD6" s="31"/>
      <c r="HE6" s="31"/>
      <c r="HF6" s="31"/>
      <c r="HG6" s="22"/>
      <c r="HH6" s="33"/>
      <c r="HI6" s="1555">
        <f>'17. Dev. Narr.'!B6</f>
        <v>0</v>
      </c>
      <c r="HJ6" s="1442"/>
      <c r="HK6" s="1442"/>
      <c r="HL6" s="1442"/>
      <c r="HM6" s="1442"/>
      <c r="HN6" s="1442"/>
      <c r="HO6" s="1442"/>
      <c r="HP6" s="1442"/>
      <c r="HQ6" s="1442"/>
      <c r="HR6" s="1442"/>
      <c r="HS6" s="1443"/>
      <c r="HT6" s="31"/>
      <c r="HU6" s="31"/>
      <c r="HV6" s="31"/>
      <c r="HW6" s="31"/>
      <c r="HX6" s="31"/>
      <c r="HY6" s="10"/>
      <c r="HZ6" s="1554" t="s">
        <v>115</v>
      </c>
      <c r="IA6" s="1400"/>
      <c r="IB6" s="1400"/>
      <c r="IC6" s="1400"/>
      <c r="ID6" s="10"/>
      <c r="IE6" s="1555">
        <f>'17. Dev. Narr.'!X6</f>
        <v>0</v>
      </c>
      <c r="IF6" s="1442"/>
      <c r="IG6" s="1442"/>
      <c r="IH6" s="1442"/>
      <c r="II6" s="1442"/>
      <c r="IJ6" s="1442"/>
      <c r="IK6" s="1442"/>
      <c r="IL6" s="1442"/>
      <c r="IM6" s="1442"/>
      <c r="IN6" s="1442"/>
      <c r="IO6" s="1442"/>
      <c r="IP6" s="1442"/>
      <c r="IQ6" s="1442"/>
      <c r="IR6" s="1442"/>
      <c r="IS6" s="1442"/>
      <c r="IT6" s="1442"/>
      <c r="IU6" s="1442"/>
      <c r="IV6" s="1442"/>
      <c r="IW6" s="1443"/>
      <c r="IX6" s="31"/>
      <c r="IY6" s="31"/>
      <c r="IZ6" s="31"/>
      <c r="JA6" s="22"/>
      <c r="JB6" s="22"/>
      <c r="JC6" s="1400"/>
      <c r="JD6" s="1400"/>
      <c r="JE6" s="1400"/>
      <c r="JF6" s="1400"/>
      <c r="JG6" s="1400"/>
      <c r="JH6" s="1400"/>
      <c r="JI6" s="1400"/>
      <c r="JJ6" s="1400"/>
      <c r="JK6" s="1400"/>
      <c r="JL6" s="1400"/>
      <c r="JM6" s="1400"/>
      <c r="JN6" s="1400"/>
      <c r="JO6" s="1400"/>
      <c r="JP6" s="1400"/>
      <c r="JQ6" s="1400"/>
      <c r="JR6" s="1400"/>
      <c r="JS6" s="1400"/>
      <c r="JT6" s="1400"/>
      <c r="JU6" s="1400"/>
      <c r="JV6" s="1400"/>
      <c r="JW6" s="1400"/>
      <c r="JX6" s="1400"/>
      <c r="JY6" s="1400"/>
      <c r="JZ6" s="1400"/>
      <c r="KA6" s="1400"/>
      <c r="KB6" s="1400"/>
      <c r="KC6" s="1400"/>
      <c r="KD6" s="1400"/>
      <c r="KE6" s="1400"/>
      <c r="KF6" s="1400"/>
      <c r="KG6" s="1400"/>
      <c r="KH6" s="1400"/>
      <c r="KI6" s="1400"/>
      <c r="KJ6" s="1400"/>
      <c r="KK6" s="1400"/>
      <c r="KL6" s="1400"/>
      <c r="KM6" s="1400"/>
      <c r="KN6" s="1400"/>
      <c r="KO6" s="1400"/>
      <c r="KP6" s="1400"/>
    </row>
    <row r="7" spans="1:302" ht="15" customHeight="1" x14ac:dyDescent="0.25">
      <c r="A7" s="1431" t="s">
        <v>116</v>
      </c>
      <c r="B7" s="1393"/>
      <c r="C7" s="1393"/>
      <c r="D7" s="1393"/>
      <c r="E7" s="1394"/>
      <c r="F7" s="63"/>
      <c r="G7" s="63"/>
      <c r="H7" s="63"/>
      <c r="I7" s="63"/>
      <c r="J7" s="63"/>
      <c r="K7" s="63"/>
      <c r="L7" s="63"/>
      <c r="M7" s="63"/>
      <c r="N7" s="63"/>
      <c r="O7" s="22"/>
      <c r="P7" s="1427"/>
      <c r="Q7" s="1428"/>
      <c r="R7" s="1428"/>
      <c r="S7" s="1428"/>
      <c r="T7" s="1428"/>
      <c r="U7" s="1428"/>
      <c r="V7" s="1428"/>
      <c r="W7" s="1428"/>
      <c r="X7" s="1428"/>
      <c r="Y7" s="1428"/>
      <c r="Z7" s="1428"/>
      <c r="AA7" s="1429"/>
      <c r="AB7" s="76"/>
      <c r="AC7" s="34"/>
      <c r="AD7" s="10" t="s">
        <v>117</v>
      </c>
      <c r="AE7" s="10"/>
      <c r="AF7" s="10"/>
      <c r="AG7" s="10"/>
      <c r="AH7" s="10"/>
      <c r="AI7" s="10"/>
      <c r="AJ7" s="35" t="s">
        <v>87</v>
      </c>
      <c r="AK7" s="36"/>
      <c r="AL7" s="37">
        <f>'26. Annual Operating Expenses'!J7</f>
        <v>0</v>
      </c>
      <c r="AM7" s="38"/>
      <c r="AN7" s="39"/>
      <c r="AO7" s="22"/>
      <c r="AP7" s="1432" t="s">
        <v>118</v>
      </c>
      <c r="AQ7" s="1400"/>
      <c r="AR7" s="1400"/>
      <c r="AS7" s="77"/>
      <c r="AT7" s="78">
        <f>'23. BldgUnit Config'!E7</f>
        <v>0</v>
      </c>
      <c r="AU7" s="79" t="s">
        <v>119</v>
      </c>
      <c r="AV7" s="79"/>
      <c r="AW7" s="79"/>
      <c r="AX7" s="79"/>
      <c r="AY7" s="78">
        <f>'23. BldgUnit Config'!J7</f>
        <v>0</v>
      </c>
      <c r="AZ7" s="80" t="s">
        <v>120</v>
      </c>
      <c r="BA7" s="79"/>
      <c r="BB7" s="78">
        <f>'23. BldgUnit Config'!M7</f>
        <v>0</v>
      </c>
      <c r="BC7" s="81"/>
      <c r="BD7" s="80" t="s">
        <v>121</v>
      </c>
      <c r="BE7" s="80"/>
      <c r="BF7" s="79"/>
      <c r="BG7" s="79"/>
      <c r="BH7" s="78">
        <f>'23. BldgUnit Config'!S7</f>
        <v>0</v>
      </c>
      <c r="BI7" s="79"/>
      <c r="BJ7" s="79"/>
      <c r="BK7" s="79"/>
      <c r="BL7" s="79"/>
      <c r="BM7" s="79"/>
      <c r="BN7" s="79"/>
      <c r="BO7" s="79"/>
      <c r="BP7" s="79"/>
      <c r="BQ7" s="79"/>
      <c r="BR7" s="79"/>
      <c r="BS7" s="82" t="s">
        <v>122</v>
      </c>
      <c r="BT7" s="80" t="s">
        <v>122</v>
      </c>
      <c r="BU7" s="83"/>
      <c r="BV7" s="73"/>
      <c r="BW7" s="1400"/>
      <c r="BX7" s="1400"/>
      <c r="BY7" s="1400"/>
      <c r="BZ7" s="1400"/>
      <c r="CA7" s="1400"/>
      <c r="CB7" s="1400"/>
      <c r="CC7" s="1400"/>
      <c r="CD7" s="1400"/>
      <c r="CE7" s="1400"/>
      <c r="CF7" s="1400"/>
      <c r="CG7" s="1400"/>
      <c r="CH7" s="22"/>
      <c r="CI7" s="1500" t="s">
        <v>123</v>
      </c>
      <c r="CJ7" s="1393"/>
      <c r="CK7" s="1393"/>
      <c r="CL7" s="1393"/>
      <c r="CM7" s="1393"/>
      <c r="CN7" s="1393"/>
      <c r="CO7" s="1393"/>
      <c r="CP7" s="1393"/>
      <c r="CQ7" s="1393"/>
      <c r="CR7" s="1393"/>
      <c r="CS7" s="1393"/>
      <c r="CT7" s="1393"/>
      <c r="CU7" s="1393"/>
      <c r="CV7" s="1393"/>
      <c r="CW7" s="1393"/>
      <c r="CX7" s="1393"/>
      <c r="CY7" s="1393"/>
      <c r="CZ7" s="1393"/>
      <c r="DA7" s="1393"/>
      <c r="DB7" s="1393"/>
      <c r="DC7" s="1393"/>
      <c r="DD7" s="1393"/>
      <c r="DE7" s="1393"/>
      <c r="DF7" s="1393"/>
      <c r="DG7" s="1393"/>
      <c r="DH7" s="1393"/>
      <c r="DI7" s="1393"/>
      <c r="DJ7" s="1393"/>
      <c r="DK7" s="1393"/>
      <c r="DL7" s="1393"/>
      <c r="DM7" s="1393"/>
      <c r="DN7" s="1393"/>
      <c r="DO7" s="1393"/>
      <c r="DP7" s="1393"/>
      <c r="DQ7" s="1393"/>
      <c r="DR7" s="1393"/>
      <c r="DS7" s="1393"/>
      <c r="DT7" s="1393"/>
      <c r="DU7" s="1393"/>
      <c r="DV7" s="1393"/>
      <c r="DW7" s="1393"/>
      <c r="DX7" s="1410"/>
      <c r="DY7" s="22"/>
      <c r="DZ7" s="84" t="s">
        <v>96</v>
      </c>
      <c r="EA7" s="85" t="s">
        <v>124</v>
      </c>
      <c r="EB7" s="85"/>
      <c r="EC7" s="85"/>
      <c r="ED7" s="85"/>
      <c r="EE7" s="85"/>
      <c r="EF7" s="85"/>
      <c r="EG7" s="85"/>
      <c r="EH7" s="85"/>
      <c r="EI7" s="85"/>
      <c r="EJ7" s="85"/>
      <c r="EK7" s="85"/>
      <c r="EL7" s="85"/>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86"/>
      <c r="FM7" s="22"/>
      <c r="FN7" s="31"/>
      <c r="FO7" s="1455">
        <f>'7. Site Info Part I'!B7</f>
        <v>0</v>
      </c>
      <c r="FP7" s="1456"/>
      <c r="FQ7" s="1456"/>
      <c r="FR7" s="1456"/>
      <c r="FS7" s="1456"/>
      <c r="FT7" s="1456"/>
      <c r="FU7" s="1456"/>
      <c r="FV7" s="1456"/>
      <c r="FW7" s="1456"/>
      <c r="FX7" s="1456"/>
      <c r="FY7" s="1456"/>
      <c r="FZ7" s="1456"/>
      <c r="GA7" s="1456"/>
      <c r="GB7" s="1456"/>
      <c r="GC7" s="1457"/>
      <c r="GD7" s="87"/>
      <c r="GE7" s="1458">
        <f>'7. Site Info Part I'!R7</f>
        <v>0</v>
      </c>
      <c r="GF7" s="1456"/>
      <c r="GG7" s="1456"/>
      <c r="GH7" s="1456"/>
      <c r="GI7" s="1457"/>
      <c r="GJ7" s="88" t="s">
        <v>125</v>
      </c>
      <c r="GK7" s="1459">
        <f>'7. Site Info Part I'!X7</f>
        <v>0</v>
      </c>
      <c r="GL7" s="1443"/>
      <c r="GN7" s="22"/>
      <c r="GO7" s="68"/>
      <c r="GP7" s="31"/>
      <c r="GQ7" s="31"/>
      <c r="GR7" s="31"/>
      <c r="GS7" s="31"/>
      <c r="GT7" s="31"/>
      <c r="GU7" s="31"/>
      <c r="GV7" s="31"/>
      <c r="GW7" s="31"/>
      <c r="GX7" s="31"/>
      <c r="GY7" s="31"/>
      <c r="GZ7" s="31"/>
      <c r="HA7" s="31"/>
      <c r="HB7" s="31"/>
      <c r="HC7" s="31"/>
      <c r="HD7" s="31"/>
      <c r="HE7" s="31"/>
      <c r="HF7" s="31"/>
      <c r="HG7" s="22"/>
      <c r="HH7" s="33"/>
      <c r="HI7" s="1556" t="s">
        <v>126</v>
      </c>
      <c r="HJ7" s="1397"/>
      <c r="HK7" s="1397"/>
      <c r="HL7" s="1397"/>
      <c r="HM7" s="1397"/>
      <c r="HN7" s="1397"/>
      <c r="HO7" s="1397"/>
      <c r="HP7" s="1397"/>
      <c r="HQ7" s="1397"/>
      <c r="HR7" s="1397"/>
      <c r="HS7" s="1451"/>
      <c r="HT7" s="89"/>
      <c r="HU7" s="89"/>
      <c r="HV7" s="89"/>
      <c r="HW7" s="89"/>
      <c r="HX7" s="89"/>
      <c r="HY7" s="89"/>
      <c r="HZ7" s="89"/>
      <c r="IA7" s="89"/>
      <c r="IB7" s="89"/>
      <c r="IC7" s="89"/>
      <c r="ID7" s="89"/>
      <c r="IE7" s="1556" t="s">
        <v>127</v>
      </c>
      <c r="IF7" s="1397"/>
      <c r="IG7" s="1397"/>
      <c r="IH7" s="1397"/>
      <c r="II7" s="1397"/>
      <c r="IJ7" s="1397"/>
      <c r="IK7" s="1397"/>
      <c r="IL7" s="1397"/>
      <c r="IM7" s="1397"/>
      <c r="IN7" s="1397"/>
      <c r="IO7" s="1397"/>
      <c r="IP7" s="1397"/>
      <c r="IQ7" s="1397"/>
      <c r="IR7" s="1397"/>
      <c r="IS7" s="1397"/>
      <c r="IT7" s="1397"/>
      <c r="IU7" s="1397"/>
      <c r="IV7" s="1397"/>
      <c r="IW7" s="1451"/>
      <c r="IX7" s="10"/>
      <c r="IY7" s="10"/>
      <c r="IZ7" s="10"/>
      <c r="JA7" s="22"/>
      <c r="JB7" s="22"/>
      <c r="JC7" s="10"/>
      <c r="JD7" s="10"/>
      <c r="JE7" s="10"/>
      <c r="JF7" s="10"/>
      <c r="JG7" s="10"/>
      <c r="JH7" s="10"/>
      <c r="JI7" s="10"/>
      <c r="JJ7" s="10"/>
      <c r="JK7" s="10"/>
      <c r="JL7" s="10"/>
      <c r="JM7" s="10"/>
      <c r="JN7" s="10"/>
      <c r="JO7" s="10"/>
      <c r="JP7" s="10"/>
      <c r="JQ7" s="10"/>
      <c r="JR7" s="10"/>
      <c r="JS7" s="10"/>
      <c r="JT7" s="10"/>
      <c r="JU7" s="10"/>
      <c r="JV7" s="10"/>
      <c r="JW7" s="10"/>
      <c r="JX7" s="10"/>
      <c r="JY7" s="22"/>
      <c r="JZ7" s="22"/>
      <c r="KA7" s="22"/>
      <c r="KB7" s="22"/>
      <c r="KC7" s="22"/>
      <c r="KD7" s="22"/>
      <c r="KE7" s="22"/>
      <c r="KF7" s="22"/>
      <c r="KG7" s="22"/>
      <c r="KH7" s="22"/>
      <c r="KI7" s="22"/>
      <c r="KJ7" s="22"/>
      <c r="KK7" s="22"/>
      <c r="KL7" s="22"/>
      <c r="KM7" s="22"/>
      <c r="KN7" s="22"/>
      <c r="KO7" s="22"/>
      <c r="KP7" s="22"/>
    </row>
    <row r="8" spans="1:302" ht="15" customHeight="1" x14ac:dyDescent="0.25">
      <c r="A8" s="90" t="s">
        <v>128</v>
      </c>
      <c r="B8" s="91" t="s">
        <v>129</v>
      </c>
      <c r="C8" s="91" t="s">
        <v>130</v>
      </c>
      <c r="D8" s="92" t="s">
        <v>131</v>
      </c>
      <c r="E8" s="92" t="s">
        <v>132</v>
      </c>
      <c r="F8" s="93" t="s">
        <v>133</v>
      </c>
      <c r="G8" s="93" t="s">
        <v>134</v>
      </c>
      <c r="H8" s="93" t="s">
        <v>135</v>
      </c>
      <c r="I8" s="93" t="s">
        <v>136</v>
      </c>
      <c r="J8" s="93" t="s">
        <v>137</v>
      </c>
      <c r="K8" s="93" t="s">
        <v>138</v>
      </c>
      <c r="L8" s="93" t="s">
        <v>139</v>
      </c>
      <c r="M8" s="93" t="s">
        <v>140</v>
      </c>
      <c r="N8" s="94" t="s">
        <v>141</v>
      </c>
      <c r="O8" s="22"/>
      <c r="P8" s="95"/>
      <c r="Q8" s="95"/>
      <c r="R8" s="95"/>
      <c r="S8" s="95"/>
      <c r="T8" s="95"/>
      <c r="U8" s="95"/>
      <c r="V8" s="95"/>
      <c r="W8" s="95"/>
      <c r="X8" s="95"/>
      <c r="Y8" s="95"/>
      <c r="Z8" s="95"/>
      <c r="AA8" s="95"/>
      <c r="AB8" s="76"/>
      <c r="AC8" s="34"/>
      <c r="AD8" s="10" t="s">
        <v>142</v>
      </c>
      <c r="AE8" s="10"/>
      <c r="AF8" s="10"/>
      <c r="AG8" s="10"/>
      <c r="AH8" s="10"/>
      <c r="AI8" s="10"/>
      <c r="AJ8" s="35" t="s">
        <v>87</v>
      </c>
      <c r="AK8" s="96"/>
      <c r="AL8" s="37">
        <f>'26. Annual Operating Expenses'!J8</f>
        <v>0</v>
      </c>
      <c r="AM8" s="38"/>
      <c r="AN8" s="39"/>
      <c r="AO8" s="22"/>
      <c r="AP8" s="1399"/>
      <c r="AQ8" s="1400"/>
      <c r="AR8" s="1400"/>
      <c r="AS8" s="77"/>
      <c r="AT8" s="79"/>
      <c r="AU8" s="79"/>
      <c r="AV8" s="79"/>
      <c r="AW8" s="79"/>
      <c r="AX8" s="79"/>
      <c r="AY8" s="80"/>
      <c r="AZ8" s="80"/>
      <c r="BA8" s="79"/>
      <c r="BB8" s="80"/>
      <c r="BC8" s="80"/>
      <c r="BD8" s="80"/>
      <c r="BE8" s="80"/>
      <c r="BF8" s="79"/>
      <c r="BG8" s="80"/>
      <c r="BH8" s="79"/>
      <c r="BI8" s="79"/>
      <c r="BJ8" s="79"/>
      <c r="BK8" s="79"/>
      <c r="BL8" s="79"/>
      <c r="BM8" s="79"/>
      <c r="BN8" s="79"/>
      <c r="BO8" s="79"/>
      <c r="BP8" s="79"/>
      <c r="BQ8" s="79"/>
      <c r="BR8" s="79"/>
      <c r="BS8" s="82"/>
      <c r="BT8" s="80"/>
      <c r="BU8" s="83"/>
      <c r="BV8" s="73"/>
      <c r="BW8" s="1400"/>
      <c r="BX8" s="1400"/>
      <c r="BY8" s="1400"/>
      <c r="BZ8" s="1400"/>
      <c r="CA8" s="1400"/>
      <c r="CB8" s="1400"/>
      <c r="CC8" s="1400"/>
      <c r="CD8" s="1400"/>
      <c r="CE8" s="1400"/>
      <c r="CF8" s="1400"/>
      <c r="CG8" s="1400"/>
      <c r="CH8" s="22"/>
      <c r="CI8" s="97" t="s">
        <v>143</v>
      </c>
      <c r="CJ8" s="1465" t="s">
        <v>144</v>
      </c>
      <c r="CK8" s="1393"/>
      <c r="CL8" s="1393"/>
      <c r="CM8" s="1393"/>
      <c r="CN8" s="1393"/>
      <c r="CO8" s="1393"/>
      <c r="CP8" s="1393"/>
      <c r="CQ8" s="1393"/>
      <c r="CR8" s="1394"/>
      <c r="CS8" s="1446">
        <f>'31. Schedule of Sources'!K8</f>
        <v>0</v>
      </c>
      <c r="CT8" s="1393"/>
      <c r="CU8" s="1393"/>
      <c r="CV8" s="1393"/>
      <c r="CW8" s="1393"/>
      <c r="CX8" s="1393"/>
      <c r="CY8" s="1394"/>
      <c r="CZ8" s="1473"/>
      <c r="DA8" s="1393"/>
      <c r="DB8" s="1394"/>
      <c r="DC8" s="98">
        <f>'31. Schedule of Sources'!U8</f>
        <v>0</v>
      </c>
      <c r="DD8" s="1485">
        <f>'31. Schedule of Sources'!V8</f>
        <v>0</v>
      </c>
      <c r="DE8" s="1393"/>
      <c r="DF8" s="1393"/>
      <c r="DG8" s="1393"/>
      <c r="DH8" s="1393"/>
      <c r="DI8" s="1394"/>
      <c r="DJ8" s="1447">
        <f>'31. Schedule of Sources'!AB8</f>
        <v>0</v>
      </c>
      <c r="DK8" s="1393"/>
      <c r="DL8" s="1394"/>
      <c r="DM8" s="1486">
        <f>'31. Schedule of Sources'!AE8</f>
        <v>30</v>
      </c>
      <c r="DN8" s="1393"/>
      <c r="DO8" s="1393"/>
      <c r="DP8" s="1394"/>
      <c r="DQ8" s="1486">
        <f>'31. Schedule of Sources'!AI8</f>
        <v>0</v>
      </c>
      <c r="DR8" s="1394"/>
      <c r="DS8" s="1487"/>
      <c r="DT8" s="1393"/>
      <c r="DU8" s="1393"/>
      <c r="DV8" s="1393"/>
      <c r="DW8" s="1394"/>
      <c r="DX8" s="99">
        <f>'31. Schedule of Sources'!AP8</f>
        <v>0</v>
      </c>
      <c r="DY8" s="22"/>
      <c r="DZ8" s="34"/>
      <c r="EA8" s="100" t="s">
        <v>145</v>
      </c>
      <c r="EB8" s="10"/>
      <c r="EC8" s="10"/>
      <c r="ED8" s="1474">
        <f>'5. Contact Info'!E8</f>
        <v>0</v>
      </c>
      <c r="EE8" s="1456"/>
      <c r="EF8" s="1456"/>
      <c r="EG8" s="1456"/>
      <c r="EH8" s="1456"/>
      <c r="EI8" s="1456"/>
      <c r="EJ8" s="1456"/>
      <c r="EK8" s="1456"/>
      <c r="EL8" s="1456"/>
      <c r="EM8" s="1456"/>
      <c r="EN8" s="1456"/>
      <c r="EO8" s="1456"/>
      <c r="EP8" s="1456"/>
      <c r="EQ8" s="1456"/>
      <c r="ER8" s="1457"/>
      <c r="ES8" s="10"/>
      <c r="ET8" s="100" t="s">
        <v>146</v>
      </c>
      <c r="EU8" s="10"/>
      <c r="EV8" s="10"/>
      <c r="EW8" s="10"/>
      <c r="EX8" s="1470">
        <f>'5. Contact Info'!X8</f>
        <v>0</v>
      </c>
      <c r="EY8" s="1456"/>
      <c r="EZ8" s="1456"/>
      <c r="FA8" s="1456"/>
      <c r="FB8" s="1456"/>
      <c r="FC8" s="1456"/>
      <c r="FD8" s="1456"/>
      <c r="FE8" s="1457"/>
      <c r="FF8" s="10"/>
      <c r="FG8" s="10"/>
      <c r="FH8" s="1475">
        <f>'5. Contact Info'!AH8</f>
        <v>0</v>
      </c>
      <c r="FI8" s="1456"/>
      <c r="FJ8" s="1456"/>
      <c r="FK8" s="1456"/>
      <c r="FL8" s="1476"/>
      <c r="FM8" s="22"/>
      <c r="FN8" s="31"/>
      <c r="FO8" s="101" t="s">
        <v>147</v>
      </c>
      <c r="FP8" s="102"/>
      <c r="FQ8" s="102"/>
      <c r="FR8" s="102"/>
      <c r="FS8" s="102"/>
      <c r="FT8" s="102"/>
      <c r="FU8" s="102"/>
      <c r="FV8" s="102"/>
      <c r="FW8" s="102"/>
      <c r="FX8" s="102"/>
      <c r="FY8" s="31"/>
      <c r="FZ8" s="102"/>
      <c r="GA8" s="102"/>
      <c r="GB8" s="102"/>
      <c r="GC8" s="31"/>
      <c r="GD8" s="103"/>
      <c r="GE8" s="101" t="s">
        <v>148</v>
      </c>
      <c r="GF8" s="31"/>
      <c r="GG8" s="31"/>
      <c r="GH8" s="31"/>
      <c r="GI8" s="31"/>
      <c r="GJ8" s="31"/>
      <c r="GK8" s="31"/>
      <c r="GL8" s="31"/>
      <c r="GN8" s="22"/>
      <c r="GO8" s="68"/>
      <c r="GP8" s="31"/>
      <c r="GQ8" s="31"/>
      <c r="GR8" s="104" t="s">
        <v>149</v>
      </c>
      <c r="GS8" s="1516">
        <f>'11. Site Info Part III'!E8</f>
        <v>0</v>
      </c>
      <c r="GT8" s="1457"/>
      <c r="GU8" s="31"/>
      <c r="GV8" s="104" t="s">
        <v>150</v>
      </c>
      <c r="GW8" s="1516">
        <f>'11. Site Info Part III'!I8</f>
        <v>0</v>
      </c>
      <c r="GX8" s="1457"/>
      <c r="GY8" s="31"/>
      <c r="GZ8" s="104" t="s">
        <v>151</v>
      </c>
      <c r="HA8" s="1516">
        <f>'11. Site Info Part III'!M8</f>
        <v>0</v>
      </c>
      <c r="HB8" s="1457"/>
      <c r="HC8" s="31"/>
      <c r="HD8" s="104" t="s">
        <v>152</v>
      </c>
      <c r="HE8" s="1516">
        <f>'11. Site Info Part III'!Q8</f>
        <v>0</v>
      </c>
      <c r="HF8" s="1457"/>
      <c r="HG8" s="22"/>
      <c r="HH8" s="33"/>
      <c r="HI8" s="1427"/>
      <c r="HJ8" s="1428"/>
      <c r="HK8" s="1428"/>
      <c r="HL8" s="1428"/>
      <c r="HM8" s="1428"/>
      <c r="HN8" s="1428"/>
      <c r="HO8" s="1428"/>
      <c r="HP8" s="1428"/>
      <c r="HQ8" s="1428"/>
      <c r="HR8" s="1428"/>
      <c r="HS8" s="1429"/>
      <c r="HT8" s="105"/>
      <c r="HU8" s="105"/>
      <c r="HV8" s="105"/>
      <c r="HW8" s="105"/>
      <c r="HX8" s="105"/>
      <c r="HY8" s="105"/>
      <c r="HZ8" s="105"/>
      <c r="IA8" s="105"/>
      <c r="IB8" s="105"/>
      <c r="IC8" s="105"/>
      <c r="ID8" s="105"/>
      <c r="IE8" s="1427"/>
      <c r="IF8" s="1428"/>
      <c r="IG8" s="1428"/>
      <c r="IH8" s="1428"/>
      <c r="II8" s="1428"/>
      <c r="IJ8" s="1428"/>
      <c r="IK8" s="1428"/>
      <c r="IL8" s="1428"/>
      <c r="IM8" s="1428"/>
      <c r="IN8" s="1428"/>
      <c r="IO8" s="1428"/>
      <c r="IP8" s="1428"/>
      <c r="IQ8" s="1428"/>
      <c r="IR8" s="1428"/>
      <c r="IS8" s="1428"/>
      <c r="IT8" s="1428"/>
      <c r="IU8" s="1428"/>
      <c r="IV8" s="1428"/>
      <c r="IW8" s="1429"/>
      <c r="IX8" s="10"/>
      <c r="IY8" s="10"/>
      <c r="IZ8" s="10"/>
      <c r="JA8" s="22"/>
      <c r="JB8" s="22"/>
      <c r="JC8" s="10"/>
      <c r="JD8" s="1557" t="s">
        <v>153</v>
      </c>
      <c r="JE8" s="1400"/>
      <c r="JF8" s="1400"/>
      <c r="JG8" s="1400"/>
      <c r="JH8" s="1400"/>
      <c r="JI8" s="1400"/>
      <c r="JJ8" s="1400"/>
      <c r="JK8" s="1400"/>
      <c r="JL8" s="1400"/>
      <c r="JM8" s="1400"/>
      <c r="JN8" s="1400"/>
      <c r="JO8" s="1400"/>
      <c r="JP8" s="1400"/>
      <c r="JQ8" s="1400"/>
      <c r="JR8" s="1400"/>
      <c r="JS8" s="1400"/>
      <c r="JT8" s="1400"/>
      <c r="JU8" s="1400"/>
      <c r="JV8" s="1400"/>
      <c r="JW8" s="1400"/>
      <c r="JX8" s="1400"/>
      <c r="JY8" s="1400"/>
      <c r="JZ8" s="1400"/>
      <c r="KA8" s="1400"/>
      <c r="KB8" s="1400"/>
      <c r="KC8" s="1400"/>
      <c r="KD8" s="1400"/>
      <c r="KE8" s="1400"/>
      <c r="KF8" s="1400"/>
      <c r="KG8" s="1400"/>
      <c r="KH8" s="1400"/>
      <c r="KI8" s="1400"/>
      <c r="KJ8" s="1400"/>
      <c r="KK8" s="1400"/>
      <c r="KL8" s="1400"/>
      <c r="KM8" s="1400"/>
      <c r="KN8" s="22"/>
      <c r="KO8" s="22"/>
      <c r="KP8" s="22"/>
    </row>
    <row r="9" spans="1:302" ht="26.25" customHeight="1" x14ac:dyDescent="0.25">
      <c r="A9" s="106"/>
      <c r="B9" s="107"/>
      <c r="C9" s="108"/>
      <c r="D9" s="109"/>
      <c r="E9" s="109"/>
      <c r="F9" s="110" t="s">
        <v>154</v>
      </c>
      <c r="G9" s="111"/>
      <c r="H9" s="111"/>
      <c r="I9" s="110" t="s">
        <v>155</v>
      </c>
      <c r="J9" s="112" t="s">
        <v>156</v>
      </c>
      <c r="K9" s="110"/>
      <c r="L9" s="110"/>
      <c r="M9" s="113" t="s">
        <v>157</v>
      </c>
      <c r="N9" s="114" t="s">
        <v>158</v>
      </c>
      <c r="O9" s="22"/>
      <c r="P9" s="1433" t="s">
        <v>159</v>
      </c>
      <c r="Q9" s="1423"/>
      <c r="R9" s="1423"/>
      <c r="S9" s="1423"/>
      <c r="T9" s="1423"/>
      <c r="U9" s="1423"/>
      <c r="V9" s="1423"/>
      <c r="W9" s="1423"/>
      <c r="X9" s="1423"/>
      <c r="Y9" s="1423"/>
      <c r="Z9" s="1423"/>
      <c r="AA9" s="1424"/>
      <c r="AB9" s="76"/>
      <c r="AC9" s="34"/>
      <c r="AD9" s="10" t="s">
        <v>160</v>
      </c>
      <c r="AE9" s="10"/>
      <c r="AF9" s="1415" t="str">
        <f>'26. Annual Operating Expenses'!D9</f>
        <v>describe</v>
      </c>
      <c r="AG9" s="1416"/>
      <c r="AH9" s="1416"/>
      <c r="AI9" s="1417"/>
      <c r="AJ9" s="35" t="s">
        <v>87</v>
      </c>
      <c r="AK9" s="96"/>
      <c r="AL9" s="37">
        <f>'26. Annual Operating Expenses'!J9</f>
        <v>0</v>
      </c>
      <c r="AM9" s="38"/>
      <c r="AN9" s="115"/>
      <c r="AO9" s="22"/>
      <c r="AP9" s="1399"/>
      <c r="AQ9" s="1400"/>
      <c r="AR9" s="1400"/>
      <c r="AS9" s="77"/>
      <c r="AT9" s="78">
        <f>'23. BldgUnit Config'!E9</f>
        <v>0</v>
      </c>
      <c r="AU9" s="79" t="s">
        <v>161</v>
      </c>
      <c r="AV9" s="81"/>
      <c r="AW9" s="79"/>
      <c r="AX9" s="79"/>
      <c r="AY9" s="78">
        <f>'23. BldgUnit Config'!J9</f>
        <v>0</v>
      </c>
      <c r="AZ9" s="80" t="s">
        <v>162</v>
      </c>
      <c r="BA9" s="79"/>
      <c r="BB9" s="78">
        <f>'23. BldgUnit Config'!M9</f>
        <v>0</v>
      </c>
      <c r="BC9" s="81"/>
      <c r="BD9" s="80" t="s">
        <v>163</v>
      </c>
      <c r="BE9" s="80"/>
      <c r="BF9" s="79"/>
      <c r="BG9" s="79"/>
      <c r="BH9" s="78">
        <f>'23. BldgUnit Config'!S9</f>
        <v>0</v>
      </c>
      <c r="BI9" s="79"/>
      <c r="BJ9" s="79"/>
      <c r="BK9" s="79"/>
      <c r="BL9" s="79"/>
      <c r="BM9" s="79"/>
      <c r="BN9" s="79"/>
      <c r="BO9" s="79"/>
      <c r="BP9" s="79"/>
      <c r="BQ9" s="79"/>
      <c r="BR9" s="79"/>
      <c r="BS9" s="82" t="s">
        <v>164</v>
      </c>
      <c r="BT9" s="80"/>
      <c r="BU9" s="83"/>
      <c r="BV9" s="116"/>
      <c r="BW9" s="116"/>
      <c r="BX9" s="116"/>
      <c r="BY9" s="1466" t="s">
        <v>165</v>
      </c>
      <c r="BZ9" s="1393"/>
      <c r="CA9" s="1394"/>
      <c r="CB9" s="117"/>
      <c r="CC9" s="1478" t="s">
        <v>166</v>
      </c>
      <c r="CD9" s="1436"/>
      <c r="CE9" s="1436"/>
      <c r="CF9" s="1436"/>
      <c r="CG9" s="1479"/>
      <c r="CH9" s="22"/>
      <c r="CI9" s="97" t="s">
        <v>143</v>
      </c>
      <c r="CJ9" s="1465" t="s">
        <v>167</v>
      </c>
      <c r="CK9" s="1393"/>
      <c r="CL9" s="1393"/>
      <c r="CM9" s="1393"/>
      <c r="CN9" s="1393"/>
      <c r="CO9" s="1393"/>
      <c r="CP9" s="1393"/>
      <c r="CQ9" s="1393"/>
      <c r="CR9" s="1394"/>
      <c r="CS9" s="1446">
        <f>'31. Schedule of Sources'!K9</f>
        <v>0</v>
      </c>
      <c r="CT9" s="1393"/>
      <c r="CU9" s="1393"/>
      <c r="CV9" s="1393"/>
      <c r="CW9" s="1393"/>
      <c r="CX9" s="1393"/>
      <c r="CY9" s="1394"/>
      <c r="CZ9" s="1447">
        <f>'31. Schedule of Sources'!R9</f>
        <v>0</v>
      </c>
      <c r="DA9" s="1393"/>
      <c r="DB9" s="1394"/>
      <c r="DC9" s="98">
        <f>'31. Schedule of Sources'!U9</f>
        <v>0</v>
      </c>
      <c r="DD9" s="1506"/>
      <c r="DE9" s="1393"/>
      <c r="DF9" s="1393"/>
      <c r="DG9" s="1393"/>
      <c r="DH9" s="1393"/>
      <c r="DI9" s="1394"/>
      <c r="DJ9" s="1473"/>
      <c r="DK9" s="1393"/>
      <c r="DL9" s="1394"/>
      <c r="DM9" s="1505"/>
      <c r="DN9" s="1393"/>
      <c r="DO9" s="1393"/>
      <c r="DP9" s="1394"/>
      <c r="DQ9" s="1505"/>
      <c r="DR9" s="1394"/>
      <c r="DS9" s="1488"/>
      <c r="DT9" s="1393"/>
      <c r="DU9" s="1393"/>
      <c r="DV9" s="1393"/>
      <c r="DW9" s="1394"/>
      <c r="DX9" s="118"/>
      <c r="DY9" s="22"/>
      <c r="DZ9" s="34"/>
      <c r="EA9" s="10"/>
      <c r="EB9" s="10"/>
      <c r="EC9" s="10"/>
      <c r="ED9" s="10"/>
      <c r="EE9" s="10"/>
      <c r="EF9" s="10"/>
      <c r="EG9" s="10"/>
      <c r="EH9" s="10"/>
      <c r="EI9" s="10"/>
      <c r="EJ9" s="10"/>
      <c r="EK9" s="10"/>
      <c r="EL9" s="10"/>
      <c r="EM9" s="10"/>
      <c r="EN9" s="10"/>
      <c r="EO9" s="10"/>
      <c r="EP9" s="10"/>
      <c r="EQ9" s="10"/>
      <c r="ER9" s="10"/>
      <c r="ES9" s="10"/>
      <c r="ET9" s="10"/>
      <c r="EU9" s="10"/>
      <c r="EV9" s="10"/>
      <c r="EW9" s="10"/>
      <c r="EX9" s="10"/>
      <c r="EY9" s="1477" t="s">
        <v>168</v>
      </c>
      <c r="EZ9" s="1400"/>
      <c r="FA9" s="1400"/>
      <c r="FB9" s="1400"/>
      <c r="FC9" s="1400"/>
      <c r="FD9" s="1400"/>
      <c r="FE9" s="10"/>
      <c r="FF9" s="10"/>
      <c r="FG9" s="10"/>
      <c r="FH9" s="1477" t="s">
        <v>169</v>
      </c>
      <c r="FI9" s="1400"/>
      <c r="FJ9" s="1400"/>
      <c r="FK9" s="1400"/>
      <c r="FL9" s="1401"/>
      <c r="FM9" s="22"/>
      <c r="FN9" s="31"/>
      <c r="FO9" s="1459">
        <f>'7. Site Info Part I'!B9</f>
        <v>0</v>
      </c>
      <c r="FP9" s="1443"/>
      <c r="FQ9" s="120"/>
      <c r="FR9" s="1467">
        <f>'7. Site Info Part I'!E9</f>
        <v>0</v>
      </c>
      <c r="FS9" s="1457"/>
      <c r="FT9" s="87"/>
      <c r="FU9" s="1455">
        <f>'7. Site Info Part I'!H9</f>
        <v>0</v>
      </c>
      <c r="FV9" s="1456"/>
      <c r="FW9" s="1456"/>
      <c r="FX9" s="1456"/>
      <c r="FY9" s="1456"/>
      <c r="FZ9" s="1456"/>
      <c r="GA9" s="1457"/>
      <c r="GB9" s="31"/>
      <c r="GC9" s="1468">
        <f>'7. Site Info Part I'!P9</f>
        <v>0</v>
      </c>
      <c r="GD9" s="1443"/>
      <c r="GE9" s="120"/>
      <c r="GF9" s="58"/>
      <c r="GG9" s="31"/>
      <c r="GH9" s="31"/>
      <c r="GI9" s="31"/>
      <c r="GJ9" s="31"/>
      <c r="GK9" s="31"/>
      <c r="GL9" s="121"/>
      <c r="GN9" s="22"/>
      <c r="GO9" s="68"/>
      <c r="GP9" s="31"/>
      <c r="GQ9" s="31"/>
      <c r="GR9" s="104"/>
      <c r="GS9" s="122"/>
      <c r="GT9" s="122"/>
      <c r="GU9" s="31"/>
      <c r="GV9" s="104"/>
      <c r="GW9" s="122"/>
      <c r="GX9" s="122"/>
      <c r="GY9" s="31"/>
      <c r="GZ9" s="104"/>
      <c r="HA9" s="122"/>
      <c r="HB9" s="122"/>
      <c r="HC9" s="31"/>
      <c r="HD9" s="104"/>
      <c r="HE9" s="122"/>
      <c r="HF9" s="122"/>
      <c r="HG9" s="22"/>
      <c r="HH9" s="33"/>
      <c r="HI9" s="123"/>
      <c r="HJ9" s="33"/>
      <c r="HK9" s="33"/>
      <c r="HL9" s="33"/>
      <c r="HM9" s="33"/>
      <c r="HN9" s="33"/>
      <c r="HO9" s="33"/>
      <c r="HP9" s="33"/>
      <c r="HQ9" s="33"/>
      <c r="HR9" s="33"/>
      <c r="HS9" s="33"/>
      <c r="HT9" s="33"/>
      <c r="HU9" s="33"/>
      <c r="HV9" s="33"/>
      <c r="HW9" s="33"/>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22"/>
      <c r="JB9" s="22"/>
      <c r="JC9" s="10"/>
      <c r="JD9" s="1400"/>
      <c r="JE9" s="1400"/>
      <c r="JF9" s="1400"/>
      <c r="JG9" s="1400"/>
      <c r="JH9" s="1400"/>
      <c r="JI9" s="1400"/>
      <c r="JJ9" s="1400"/>
      <c r="JK9" s="1400"/>
      <c r="JL9" s="1400"/>
      <c r="JM9" s="1400"/>
      <c r="JN9" s="1400"/>
      <c r="JO9" s="1400"/>
      <c r="JP9" s="1400"/>
      <c r="JQ9" s="1400"/>
      <c r="JR9" s="1400"/>
      <c r="JS9" s="1400"/>
      <c r="JT9" s="1400"/>
      <c r="JU9" s="1400"/>
      <c r="JV9" s="1400"/>
      <c r="JW9" s="1400"/>
      <c r="JX9" s="1400"/>
      <c r="JY9" s="1400"/>
      <c r="JZ9" s="1400"/>
      <c r="KA9" s="1400"/>
      <c r="KB9" s="1400"/>
      <c r="KC9" s="1400"/>
      <c r="KD9" s="1400"/>
      <c r="KE9" s="1400"/>
      <c r="KF9" s="1400"/>
      <c r="KG9" s="1400"/>
      <c r="KH9" s="1400"/>
      <c r="KI9" s="1400"/>
      <c r="KJ9" s="1400"/>
      <c r="KK9" s="1400"/>
      <c r="KL9" s="1400"/>
      <c r="KM9" s="1400"/>
      <c r="KN9" s="10"/>
      <c r="KO9" s="10"/>
      <c r="KP9" s="10"/>
    </row>
    <row r="10" spans="1:302" ht="26.25" customHeight="1" x14ac:dyDescent="0.25">
      <c r="A10" s="124">
        <f>'24. Rent Schedule'!A10</f>
        <v>0</v>
      </c>
      <c r="B10" s="125">
        <f>'24. Rent Schedule'!B10</f>
        <v>0</v>
      </c>
      <c r="C10" s="126">
        <f>'24. Rent Schedule'!C10</f>
        <v>0</v>
      </c>
      <c r="D10" s="127">
        <f>'24. Rent Schedule'!D10</f>
        <v>0</v>
      </c>
      <c r="E10" s="126">
        <f>'24. Rent Schedule'!E10</f>
        <v>0</v>
      </c>
      <c r="F10" s="128">
        <f>'24. Rent Schedule'!F10</f>
        <v>0</v>
      </c>
      <c r="G10" s="128">
        <f>'24. Rent Schedule'!G10</f>
        <v>0</v>
      </c>
      <c r="H10" s="128">
        <f>'24. Rent Schedule'!H10</f>
        <v>0</v>
      </c>
      <c r="I10" s="128">
        <f>'24. Rent Schedule'!I10</f>
        <v>0</v>
      </c>
      <c r="J10" s="129">
        <f t="shared" ref="J10:J54" si="0">+I10*F10</f>
        <v>0</v>
      </c>
      <c r="K10" s="130">
        <f>'24. Rent Schedule'!K10</f>
        <v>0</v>
      </c>
      <c r="L10" s="130">
        <f>'24. Rent Schedule'!L10</f>
        <v>0</v>
      </c>
      <c r="M10" s="130">
        <f>'24. Rent Schedule'!M10</f>
        <v>0</v>
      </c>
      <c r="N10" s="131">
        <f t="shared" ref="N10:N54" si="1">+M10*F10</f>
        <v>0</v>
      </c>
      <c r="O10" s="22"/>
      <c r="P10" s="1427"/>
      <c r="Q10" s="1428"/>
      <c r="R10" s="1428"/>
      <c r="S10" s="1428"/>
      <c r="T10" s="1428"/>
      <c r="U10" s="1428"/>
      <c r="V10" s="1428"/>
      <c r="W10" s="1428"/>
      <c r="X10" s="1428"/>
      <c r="Y10" s="1428"/>
      <c r="Z10" s="1428"/>
      <c r="AA10" s="1429"/>
      <c r="AB10" s="76"/>
      <c r="AC10" s="34"/>
      <c r="AD10" s="10" t="s">
        <v>160</v>
      </c>
      <c r="AE10" s="10"/>
      <c r="AF10" s="1415" t="str">
        <f>'26. Annual Operating Expenses'!D10</f>
        <v>describe</v>
      </c>
      <c r="AG10" s="1416"/>
      <c r="AH10" s="1416"/>
      <c r="AI10" s="1417"/>
      <c r="AJ10" s="35" t="s">
        <v>87</v>
      </c>
      <c r="AK10" s="96"/>
      <c r="AL10" s="37">
        <f>'26. Annual Operating Expenses'!J10</f>
        <v>0</v>
      </c>
      <c r="AM10" s="38"/>
      <c r="AN10" s="132"/>
      <c r="AO10" s="22"/>
      <c r="AP10" s="133"/>
      <c r="AQ10" s="134"/>
      <c r="AR10" s="134"/>
      <c r="AS10" s="134"/>
      <c r="AT10" s="134"/>
      <c r="AU10" s="134"/>
      <c r="AV10" s="134"/>
      <c r="AW10" s="134"/>
      <c r="AX10" s="135"/>
      <c r="AY10" s="135"/>
      <c r="AZ10" s="135"/>
      <c r="BA10" s="135"/>
      <c r="BB10" s="135"/>
      <c r="BC10" s="135"/>
      <c r="BD10" s="135"/>
      <c r="BE10" s="135"/>
      <c r="BF10" s="135"/>
      <c r="BG10" s="135"/>
      <c r="BH10" s="135"/>
      <c r="BI10" s="136"/>
      <c r="BJ10" s="134"/>
      <c r="BK10" s="134"/>
      <c r="BL10" s="134"/>
      <c r="BM10" s="134"/>
      <c r="BN10" s="134"/>
      <c r="BO10" s="134"/>
      <c r="BP10" s="134"/>
      <c r="BQ10" s="134"/>
      <c r="BR10" s="134"/>
      <c r="BS10" s="134"/>
      <c r="BT10" s="134"/>
      <c r="BU10" s="137"/>
      <c r="BV10" s="138"/>
      <c r="BW10" s="116"/>
      <c r="BX10" s="116"/>
      <c r="BY10" s="139" t="s">
        <v>170</v>
      </c>
      <c r="BZ10" s="1482" t="s">
        <v>171</v>
      </c>
      <c r="CA10" s="1394"/>
      <c r="CB10" s="80"/>
      <c r="CC10" s="1480"/>
      <c r="CD10" s="1400"/>
      <c r="CE10" s="1400"/>
      <c r="CF10" s="1400"/>
      <c r="CG10" s="1481"/>
      <c r="CH10" s="22"/>
      <c r="CI10" s="97" t="s">
        <v>143</v>
      </c>
      <c r="CJ10" s="1465" t="s">
        <v>172</v>
      </c>
      <c r="CK10" s="1393"/>
      <c r="CL10" s="1393"/>
      <c r="CM10" s="1393"/>
      <c r="CN10" s="1393"/>
      <c r="CO10" s="1393"/>
      <c r="CP10" s="1393"/>
      <c r="CQ10" s="1393"/>
      <c r="CR10" s="1394"/>
      <c r="CS10" s="1446">
        <f>'31. Schedule of Sources'!K10</f>
        <v>0</v>
      </c>
      <c r="CT10" s="1393"/>
      <c r="CU10" s="1393"/>
      <c r="CV10" s="1393"/>
      <c r="CW10" s="1393"/>
      <c r="CX10" s="1393"/>
      <c r="CY10" s="1394"/>
      <c r="CZ10" s="1447">
        <f>'31. Schedule of Sources'!R10</f>
        <v>0</v>
      </c>
      <c r="DA10" s="1393"/>
      <c r="DB10" s="1394"/>
      <c r="DC10" s="98">
        <f>'31. Schedule of Sources'!U10</f>
        <v>0</v>
      </c>
      <c r="DD10" s="1448">
        <f>'31. Schedule of Sources'!V10</f>
        <v>0</v>
      </c>
      <c r="DE10" s="1393"/>
      <c r="DF10" s="1393"/>
      <c r="DG10" s="1393"/>
      <c r="DH10" s="1393"/>
      <c r="DI10" s="1394"/>
      <c r="DJ10" s="1449">
        <f>'31. Schedule of Sources'!AB10</f>
        <v>0</v>
      </c>
      <c r="DK10" s="1393"/>
      <c r="DL10" s="1394"/>
      <c r="DM10" s="1486">
        <f>'31. Schedule of Sources'!AE10</f>
        <v>0</v>
      </c>
      <c r="DN10" s="1393"/>
      <c r="DO10" s="1393"/>
      <c r="DP10" s="1394"/>
      <c r="DQ10" s="1486">
        <f>'31. Schedule of Sources'!AI10</f>
        <v>0</v>
      </c>
      <c r="DR10" s="1394"/>
      <c r="DS10" s="1487"/>
      <c r="DT10" s="1393"/>
      <c r="DU10" s="1393"/>
      <c r="DV10" s="1393"/>
      <c r="DW10" s="1394"/>
      <c r="DX10" s="99">
        <f>'31. Schedule of Sources'!AP10</f>
        <v>0</v>
      </c>
      <c r="DY10" s="22"/>
      <c r="DZ10" s="34"/>
      <c r="EA10" s="100" t="s">
        <v>173</v>
      </c>
      <c r="EB10" s="10"/>
      <c r="EC10" s="10"/>
      <c r="ED10" s="1469">
        <f>'5. Contact Info'!E10</f>
        <v>0</v>
      </c>
      <c r="EE10" s="1456"/>
      <c r="EF10" s="1456"/>
      <c r="EG10" s="1456"/>
      <c r="EH10" s="1456"/>
      <c r="EI10" s="1456"/>
      <c r="EJ10" s="1456"/>
      <c r="EK10" s="1456"/>
      <c r="EL10" s="1456"/>
      <c r="EM10" s="1456"/>
      <c r="EN10" s="1456"/>
      <c r="EO10" s="1456"/>
      <c r="EP10" s="1456"/>
      <c r="EQ10" s="1456"/>
      <c r="ER10" s="1456"/>
      <c r="ES10" s="1456"/>
      <c r="ET10" s="1456"/>
      <c r="EU10" s="1456"/>
      <c r="EV10" s="1457"/>
      <c r="EW10" s="10"/>
      <c r="EX10" s="1470">
        <f>'5. Contact Info'!X10</f>
        <v>0</v>
      </c>
      <c r="EY10" s="1456"/>
      <c r="EZ10" s="1456"/>
      <c r="FA10" s="1456"/>
      <c r="FB10" s="1456"/>
      <c r="FC10" s="1456"/>
      <c r="FD10" s="1456"/>
      <c r="FE10" s="1457"/>
      <c r="FF10" s="10"/>
      <c r="FG10" s="10"/>
      <c r="FH10" s="10"/>
      <c r="FI10" s="10"/>
      <c r="FJ10" s="10"/>
      <c r="FK10" s="10"/>
      <c r="FL10" s="140"/>
      <c r="FM10" s="22"/>
      <c r="FN10" s="31"/>
      <c r="FO10" s="101" t="s">
        <v>20</v>
      </c>
      <c r="FP10" s="101"/>
      <c r="FQ10" s="101"/>
      <c r="FR10" s="101" t="s">
        <v>174</v>
      </c>
      <c r="FS10" s="101"/>
      <c r="FT10" s="102"/>
      <c r="FU10" s="101" t="s">
        <v>175</v>
      </c>
      <c r="FV10" s="103"/>
      <c r="FW10" s="31"/>
      <c r="FX10" s="31"/>
      <c r="FY10" s="31"/>
      <c r="FZ10" s="31"/>
      <c r="GA10" s="31"/>
      <c r="GB10" s="31"/>
      <c r="GC10" s="101" t="s">
        <v>176</v>
      </c>
      <c r="GD10" s="101"/>
      <c r="GE10" s="101"/>
      <c r="GF10" s="58"/>
      <c r="GG10" s="58"/>
      <c r="GH10" s="58"/>
      <c r="GI10" s="31"/>
      <c r="GJ10" s="31"/>
      <c r="GK10" s="101"/>
      <c r="GL10" s="101"/>
      <c r="GN10" s="22"/>
      <c r="GO10" s="68"/>
      <c r="GP10" s="141"/>
      <c r="GQ10" s="31"/>
      <c r="GR10" s="31"/>
      <c r="GS10" s="31"/>
      <c r="GT10" s="31"/>
      <c r="GU10" s="104" t="s">
        <v>177</v>
      </c>
      <c r="GV10" s="1516">
        <f>'11. Site Info Part III'!G10</f>
        <v>0</v>
      </c>
      <c r="GW10" s="1457"/>
      <c r="GX10" s="31"/>
      <c r="GY10" s="31"/>
      <c r="GZ10" s="31"/>
      <c r="HA10" s="31"/>
      <c r="HB10" s="31"/>
      <c r="HC10" s="104" t="s">
        <v>178</v>
      </c>
      <c r="HD10" s="1516">
        <f>'11. Site Info Part III'!O10</f>
        <v>0</v>
      </c>
      <c r="HE10" s="1457"/>
      <c r="HF10" s="141"/>
      <c r="HG10" s="22"/>
      <c r="HH10" s="33"/>
      <c r="HI10" s="10" t="s">
        <v>179</v>
      </c>
      <c r="HJ10" s="33"/>
      <c r="HK10" s="33"/>
      <c r="HL10" s="33"/>
      <c r="HM10" s="33"/>
      <c r="HN10" s="33"/>
      <c r="HO10" s="33"/>
      <c r="HP10" s="33"/>
      <c r="HQ10" s="1563" t="str">
        <f>'17. Dev. Narr.'!J10</f>
        <v>If applicable</v>
      </c>
      <c r="HR10" s="1456"/>
      <c r="HS10" s="1456"/>
      <c r="HT10" s="1456"/>
      <c r="HU10" s="1456"/>
      <c r="HV10" s="1457"/>
      <c r="HW10" s="33"/>
      <c r="HX10" s="33" t="s">
        <v>180</v>
      </c>
      <c r="HY10" s="33"/>
      <c r="HZ10" s="33"/>
      <c r="IA10" s="33"/>
      <c r="IB10" s="33"/>
      <c r="IC10" s="10"/>
      <c r="ID10" s="10"/>
      <c r="IE10" s="10"/>
      <c r="IF10" s="10"/>
      <c r="IG10" s="142"/>
      <c r="IH10" s="10"/>
      <c r="II10" s="10"/>
      <c r="IJ10" s="10"/>
      <c r="IK10" s="10"/>
      <c r="IL10" s="10"/>
      <c r="IM10" s="10"/>
      <c r="IN10" s="10"/>
      <c r="IO10" s="10"/>
      <c r="IP10" s="10"/>
      <c r="IQ10" s="10"/>
      <c r="IR10" s="10"/>
      <c r="IS10" s="10"/>
      <c r="IT10" s="10"/>
      <c r="IU10" s="1558">
        <f>'17. Dev. Narr.'!AN10</f>
        <v>0</v>
      </c>
      <c r="IV10" s="1456"/>
      <c r="IW10" s="1456"/>
      <c r="IX10" s="1457"/>
      <c r="IY10" s="10"/>
      <c r="IZ10" s="10"/>
      <c r="JA10" s="22"/>
      <c r="JB10" s="22"/>
      <c r="JC10" s="10"/>
      <c r="JD10" s="1559" t="s">
        <v>181</v>
      </c>
      <c r="JE10" s="1400"/>
      <c r="JF10" s="1400"/>
      <c r="JG10" s="1400"/>
      <c r="JH10" s="1400"/>
      <c r="JI10" s="1400"/>
      <c r="JJ10" s="1400"/>
      <c r="JK10" s="1400"/>
      <c r="JL10" s="1400"/>
      <c r="JM10" s="1400"/>
      <c r="JN10" s="1400"/>
      <c r="JO10" s="143"/>
      <c r="JP10" s="143"/>
      <c r="JQ10" s="143"/>
      <c r="JR10" s="143"/>
      <c r="JS10" s="143"/>
      <c r="JT10" s="143"/>
      <c r="JU10" s="143"/>
      <c r="JV10" s="143"/>
      <c r="JW10" s="143"/>
      <c r="JX10" s="143"/>
      <c r="JY10" s="143"/>
      <c r="JZ10" s="143"/>
      <c r="KA10" s="143"/>
      <c r="KB10" s="143"/>
      <c r="KC10" s="143"/>
      <c r="KD10" s="143"/>
      <c r="KE10" s="143"/>
      <c r="KF10" s="143"/>
      <c r="KG10" s="143"/>
      <c r="KH10" s="10"/>
      <c r="KI10" s="10"/>
      <c r="KJ10" s="10"/>
      <c r="KK10" s="10"/>
      <c r="KL10" s="10"/>
      <c r="KM10" s="10"/>
      <c r="KN10" s="10"/>
      <c r="KO10" s="10"/>
      <c r="KP10" s="10"/>
    </row>
    <row r="11" spans="1:302" ht="26.25" customHeight="1" x14ac:dyDescent="0.25">
      <c r="A11" s="124">
        <f>'24. Rent Schedule'!A11</f>
        <v>0</v>
      </c>
      <c r="B11" s="125">
        <f>'24. Rent Schedule'!B11</f>
        <v>0</v>
      </c>
      <c r="C11" s="126">
        <f>'24. Rent Schedule'!C11</f>
        <v>0</v>
      </c>
      <c r="D11" s="127">
        <f>'24. Rent Schedule'!D11</f>
        <v>0</v>
      </c>
      <c r="E11" s="126">
        <f>'24. Rent Schedule'!E11</f>
        <v>0</v>
      </c>
      <c r="F11" s="128">
        <f>'24. Rent Schedule'!F11</f>
        <v>0</v>
      </c>
      <c r="G11" s="128">
        <f>'24. Rent Schedule'!G11</f>
        <v>0</v>
      </c>
      <c r="H11" s="128">
        <f>'24. Rent Schedule'!H11</f>
        <v>0</v>
      </c>
      <c r="I11" s="128">
        <f>'24. Rent Schedule'!I11</f>
        <v>0</v>
      </c>
      <c r="J11" s="129">
        <f t="shared" si="0"/>
        <v>0</v>
      </c>
      <c r="K11" s="130">
        <f>'24. Rent Schedule'!K11</f>
        <v>0</v>
      </c>
      <c r="L11" s="130">
        <f>'24. Rent Schedule'!L11</f>
        <v>0</v>
      </c>
      <c r="M11" s="130">
        <f>'24. Rent Schedule'!M11</f>
        <v>0</v>
      </c>
      <c r="N11" s="144">
        <f t="shared" si="1"/>
        <v>0</v>
      </c>
      <c r="O11" s="22"/>
      <c r="P11" s="145"/>
      <c r="Q11" s="145"/>
      <c r="R11" s="145"/>
      <c r="S11" s="145"/>
      <c r="T11" s="145"/>
      <c r="U11" s="145"/>
      <c r="V11" s="145"/>
      <c r="W11" s="145"/>
      <c r="X11" s="145"/>
      <c r="Y11" s="145"/>
      <c r="Z11" s="145"/>
      <c r="AA11" s="145"/>
      <c r="AB11" s="76"/>
      <c r="AC11" s="146"/>
      <c r="AD11" s="147" t="s">
        <v>182</v>
      </c>
      <c r="AE11" s="147"/>
      <c r="AF11" s="147"/>
      <c r="AG11" s="147"/>
      <c r="AH11" s="147"/>
      <c r="AI11" s="147"/>
      <c r="AJ11" s="147"/>
      <c r="AK11" s="147"/>
      <c r="AL11" s="147"/>
      <c r="AM11" s="148"/>
      <c r="AN11" s="149">
        <f>SUM(AL3:AL10)</f>
        <v>0</v>
      </c>
      <c r="AO11" s="22"/>
      <c r="AP11" s="79"/>
      <c r="AQ11" s="79"/>
      <c r="AR11" s="79"/>
      <c r="AS11" s="79"/>
      <c r="AT11" s="79"/>
      <c r="AU11" s="79"/>
      <c r="AV11" s="79"/>
      <c r="AW11" s="79"/>
      <c r="AX11" s="80"/>
      <c r="AY11" s="80"/>
      <c r="AZ11" s="80"/>
      <c r="BA11" s="80"/>
      <c r="BB11" s="80"/>
      <c r="BC11" s="80"/>
      <c r="BD11" s="80"/>
      <c r="BE11" s="80"/>
      <c r="BF11" s="80"/>
      <c r="BG11" s="80"/>
      <c r="BH11" s="80"/>
      <c r="BI11" s="82"/>
      <c r="BJ11" s="79"/>
      <c r="BK11" s="79"/>
      <c r="BL11" s="79"/>
      <c r="BM11" s="79"/>
      <c r="BN11" s="79"/>
      <c r="BO11" s="79"/>
      <c r="BP11" s="79"/>
      <c r="BQ11" s="79"/>
      <c r="BR11" s="79"/>
      <c r="BS11" s="79"/>
      <c r="BT11" s="79"/>
      <c r="BU11" s="79"/>
      <c r="BV11" s="138"/>
      <c r="BW11" s="116"/>
      <c r="BX11" s="116"/>
      <c r="BY11" s="150" t="s">
        <v>183</v>
      </c>
      <c r="BZ11" s="151" t="s">
        <v>184</v>
      </c>
      <c r="CA11" s="151" t="s">
        <v>185</v>
      </c>
      <c r="CB11" s="152"/>
      <c r="CC11" s="1462"/>
      <c r="CD11" s="1463"/>
      <c r="CE11" s="1463"/>
      <c r="CF11" s="1463"/>
      <c r="CG11" s="1464"/>
      <c r="CH11" s="22"/>
      <c r="CI11" s="97" t="s">
        <v>143</v>
      </c>
      <c r="CJ11" s="1483" t="s">
        <v>186</v>
      </c>
      <c r="CK11" s="1393"/>
      <c r="CL11" s="1393"/>
      <c r="CM11" s="1393"/>
      <c r="CN11" s="1393"/>
      <c r="CO11" s="1393"/>
      <c r="CP11" s="1393"/>
      <c r="CQ11" s="1393"/>
      <c r="CR11" s="1394"/>
      <c r="CS11" s="1446">
        <f>'31. Schedule of Sources'!K11</f>
        <v>0</v>
      </c>
      <c r="CT11" s="1393"/>
      <c r="CU11" s="1393"/>
      <c r="CV11" s="1393"/>
      <c r="CW11" s="1393"/>
      <c r="CX11" s="1393"/>
      <c r="CY11" s="1394"/>
      <c r="CZ11" s="1447">
        <f>'31. Schedule of Sources'!R11</f>
        <v>0</v>
      </c>
      <c r="DA11" s="1393"/>
      <c r="DB11" s="1394"/>
      <c r="DC11" s="98">
        <f>'31. Schedule of Sources'!U11</f>
        <v>0</v>
      </c>
      <c r="DD11" s="1448">
        <f>'31. Schedule of Sources'!V11</f>
        <v>0</v>
      </c>
      <c r="DE11" s="1393"/>
      <c r="DF11" s="1393"/>
      <c r="DG11" s="1393"/>
      <c r="DH11" s="1393"/>
      <c r="DI11" s="1394"/>
      <c r="DJ11" s="1449">
        <f>'31. Schedule of Sources'!AB11</f>
        <v>0</v>
      </c>
      <c r="DK11" s="1393"/>
      <c r="DL11" s="1394"/>
      <c r="DM11" s="1486">
        <f>'31. Schedule of Sources'!AE11</f>
        <v>0</v>
      </c>
      <c r="DN11" s="1393"/>
      <c r="DO11" s="1393"/>
      <c r="DP11" s="1394"/>
      <c r="DQ11" s="1486">
        <f>'31. Schedule of Sources'!AI11</f>
        <v>0</v>
      </c>
      <c r="DR11" s="1394"/>
      <c r="DS11" s="1510"/>
      <c r="DT11" s="1393"/>
      <c r="DU11" s="1393"/>
      <c r="DV11" s="1393"/>
      <c r="DW11" s="1394"/>
      <c r="DX11" s="99">
        <f>'31. Schedule of Sources'!AP11</f>
        <v>0</v>
      </c>
      <c r="DY11" s="22"/>
      <c r="DZ11" s="34"/>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477" t="s">
        <v>187</v>
      </c>
      <c r="EZ11" s="1400"/>
      <c r="FA11" s="1400"/>
      <c r="FB11" s="1400"/>
      <c r="FC11" s="1400"/>
      <c r="FD11" s="1400"/>
      <c r="FE11" s="10"/>
      <c r="FF11" s="10"/>
      <c r="FG11" s="10"/>
      <c r="FH11" s="10"/>
      <c r="FI11" s="10"/>
      <c r="FJ11" s="10"/>
      <c r="FK11" s="10"/>
      <c r="FL11" s="140"/>
      <c r="FM11" s="22"/>
      <c r="FN11" s="31"/>
      <c r="FO11" s="101"/>
      <c r="FP11" s="101"/>
      <c r="FQ11" s="101"/>
      <c r="FR11" s="101"/>
      <c r="FS11" s="101"/>
      <c r="FT11" s="102"/>
      <c r="FU11" s="101"/>
      <c r="FV11" s="103"/>
      <c r="FW11" s="31"/>
      <c r="FX11" s="31"/>
      <c r="FY11" s="31"/>
      <c r="FZ11" s="31"/>
      <c r="GA11" s="31"/>
      <c r="GB11" s="31"/>
      <c r="GC11" s="101"/>
      <c r="GD11" s="101"/>
      <c r="GE11" s="101"/>
      <c r="GF11" s="58"/>
      <c r="GG11" s="58"/>
      <c r="GH11" s="58"/>
      <c r="GI11" s="31"/>
      <c r="GJ11" s="31"/>
      <c r="GK11" s="101"/>
      <c r="GL11" s="101"/>
      <c r="GN11" s="22"/>
      <c r="GO11" s="68"/>
      <c r="GP11" s="141"/>
      <c r="GQ11" s="31"/>
      <c r="GR11" s="31"/>
      <c r="GS11" s="31"/>
      <c r="GT11" s="31"/>
      <c r="GU11" s="104"/>
      <c r="GV11" s="122"/>
      <c r="GW11" s="122"/>
      <c r="GX11" s="31"/>
      <c r="GY11" s="31"/>
      <c r="GZ11" s="31"/>
      <c r="HA11" s="31"/>
      <c r="HB11" s="31"/>
      <c r="HC11" s="104"/>
      <c r="HD11" s="122"/>
      <c r="HE11" s="122"/>
      <c r="HF11" s="141"/>
      <c r="HG11" s="22"/>
      <c r="HH11" s="33"/>
      <c r="HI11" s="153"/>
      <c r="HJ11" s="10"/>
      <c r="HK11" s="10"/>
      <c r="HL11" s="10"/>
      <c r="HM11" s="10"/>
      <c r="HN11" s="10"/>
      <c r="HO11" s="10"/>
      <c r="HP11" s="10"/>
      <c r="HQ11" s="10"/>
      <c r="HR11" s="10"/>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22"/>
      <c r="JB11" s="22"/>
      <c r="JC11" s="10"/>
      <c r="JD11" s="1560">
        <f>'42. Dev Team'!B11</f>
        <v>0</v>
      </c>
      <c r="JE11" s="1496"/>
      <c r="JF11" s="1496"/>
      <c r="JG11" s="1496"/>
      <c r="JH11" s="1496"/>
      <c r="JI11" s="1496"/>
      <c r="JJ11" s="1496"/>
      <c r="JK11" s="1496"/>
      <c r="JL11" s="1496"/>
      <c r="JM11" s="1496"/>
      <c r="JN11" s="1561"/>
      <c r="JO11" s="27"/>
      <c r="JP11" s="1567">
        <f>'42. Dev Team'!N11</f>
        <v>0</v>
      </c>
      <c r="JQ11" s="1496"/>
      <c r="JR11" s="1496"/>
      <c r="JS11" s="1496"/>
      <c r="JT11" s="1496"/>
      <c r="JU11" s="1496"/>
      <c r="JV11" s="1496"/>
      <c r="JW11" s="1496"/>
      <c r="JX11" s="1496"/>
      <c r="JY11" s="1496"/>
      <c r="JZ11" s="1496"/>
      <c r="KA11" s="1496"/>
      <c r="KB11" s="1496"/>
      <c r="KC11" s="1496"/>
      <c r="KD11" s="1496"/>
      <c r="KE11" s="1496"/>
      <c r="KF11" s="1561"/>
      <c r="KG11" s="27"/>
      <c r="KH11" s="1568">
        <f>'42. Dev Team'!AF11</f>
        <v>0</v>
      </c>
      <c r="KI11" s="1496"/>
      <c r="KJ11" s="1496"/>
      <c r="KK11" s="1496"/>
      <c r="KL11" s="1496"/>
      <c r="KM11" s="1569"/>
      <c r="KN11" s="10"/>
      <c r="KO11" s="10"/>
      <c r="KP11" s="10"/>
    </row>
    <row r="12" spans="1:302" ht="26.25" customHeight="1" x14ac:dyDescent="0.25">
      <c r="A12" s="124">
        <f>'24. Rent Schedule'!A12</f>
        <v>0</v>
      </c>
      <c r="B12" s="125">
        <f>'24. Rent Schedule'!B12</f>
        <v>0</v>
      </c>
      <c r="C12" s="126">
        <f>'24. Rent Schedule'!C12</f>
        <v>0</v>
      </c>
      <c r="D12" s="127">
        <f>'24. Rent Schedule'!D12</f>
        <v>0</v>
      </c>
      <c r="E12" s="126">
        <f>'24. Rent Schedule'!E12</f>
        <v>0</v>
      </c>
      <c r="F12" s="128">
        <f>'24. Rent Schedule'!F12</f>
        <v>0</v>
      </c>
      <c r="G12" s="128">
        <f>'24. Rent Schedule'!G12</f>
        <v>0</v>
      </c>
      <c r="H12" s="128">
        <f>'24. Rent Schedule'!H12</f>
        <v>0</v>
      </c>
      <c r="I12" s="128">
        <f>'24. Rent Schedule'!I12</f>
        <v>0</v>
      </c>
      <c r="J12" s="129">
        <f t="shared" si="0"/>
        <v>0</v>
      </c>
      <c r="K12" s="130">
        <f>'24. Rent Schedule'!K12</f>
        <v>0</v>
      </c>
      <c r="L12" s="130">
        <f>'24. Rent Schedule'!L12</f>
        <v>0</v>
      </c>
      <c r="M12" s="130">
        <f>'24. Rent Schedule'!M12</f>
        <v>0</v>
      </c>
      <c r="N12" s="144">
        <f t="shared" si="1"/>
        <v>0</v>
      </c>
      <c r="O12" s="22"/>
      <c r="P12" s="154" t="s">
        <v>188</v>
      </c>
      <c r="Q12" s="155" t="s">
        <v>189</v>
      </c>
      <c r="R12" s="156" t="s">
        <v>190</v>
      </c>
      <c r="S12" s="154" t="s">
        <v>191</v>
      </c>
      <c r="T12" s="154" t="s">
        <v>192</v>
      </c>
      <c r="U12" s="154" t="s">
        <v>193</v>
      </c>
      <c r="V12" s="154" t="s">
        <v>194</v>
      </c>
      <c r="W12" s="154" t="s">
        <v>195</v>
      </c>
      <c r="X12" s="1434" t="s">
        <v>196</v>
      </c>
      <c r="Y12" s="1393"/>
      <c r="Z12" s="1394"/>
      <c r="AA12" s="145"/>
      <c r="AB12" s="76"/>
      <c r="AC12" s="157" t="s">
        <v>197</v>
      </c>
      <c r="AD12" s="158"/>
      <c r="AE12" s="158"/>
      <c r="AF12" s="159"/>
      <c r="AG12" s="160"/>
      <c r="AH12" s="159"/>
      <c r="AI12" s="161"/>
      <c r="AJ12" s="162"/>
      <c r="AK12" s="159" t="s">
        <v>198</v>
      </c>
      <c r="AL12" s="163">
        <f>IF(AN12=0,0,AN12/'24. Rent Schedule'!$N$64)</f>
        <v>0</v>
      </c>
      <c r="AM12" s="164"/>
      <c r="AN12" s="165">
        <f>'26. Annual Operating Expenses'!L12</f>
        <v>0</v>
      </c>
      <c r="AO12" s="22"/>
      <c r="AP12" s="166"/>
      <c r="AQ12" s="167"/>
      <c r="AR12" s="167"/>
      <c r="AS12" s="167"/>
      <c r="AT12" s="167"/>
      <c r="AU12" s="167"/>
      <c r="AV12" s="167"/>
      <c r="AW12" s="167"/>
      <c r="AX12" s="168"/>
      <c r="AY12" s="168"/>
      <c r="AZ12" s="168"/>
      <c r="BA12" s="168"/>
      <c r="BB12" s="168"/>
      <c r="BC12" s="168"/>
      <c r="BD12" s="168"/>
      <c r="BE12" s="168"/>
      <c r="BF12" s="168"/>
      <c r="BG12" s="168"/>
      <c r="BH12" s="168"/>
      <c r="BI12" s="169"/>
      <c r="BJ12" s="167"/>
      <c r="BK12" s="167"/>
      <c r="BL12" s="167"/>
      <c r="BM12" s="167"/>
      <c r="BN12" s="167"/>
      <c r="BO12" s="167"/>
      <c r="BP12" s="167"/>
      <c r="BQ12" s="167"/>
      <c r="BR12" s="167"/>
      <c r="BS12" s="167"/>
      <c r="BT12" s="167"/>
      <c r="BU12" s="170"/>
      <c r="BV12" s="138"/>
      <c r="BW12" s="171" t="s">
        <v>199</v>
      </c>
      <c r="BX12" s="171"/>
      <c r="BY12" s="172"/>
      <c r="BZ12" s="79"/>
      <c r="CA12" s="79"/>
      <c r="CB12" s="79"/>
      <c r="CC12" s="79"/>
      <c r="CD12" s="173"/>
      <c r="CE12" s="31"/>
      <c r="CF12" s="31"/>
      <c r="CG12" s="31"/>
      <c r="CH12" s="22"/>
      <c r="CI12" s="174">
        <f>'31. Schedule of Sources'!A12</f>
        <v>0</v>
      </c>
      <c r="CJ12" s="1444">
        <f>'31. Schedule of Sources'!B12</f>
        <v>0</v>
      </c>
      <c r="CK12" s="1393"/>
      <c r="CL12" s="1393"/>
      <c r="CM12" s="1393"/>
      <c r="CN12" s="1393"/>
      <c r="CO12" s="1393"/>
      <c r="CP12" s="1393"/>
      <c r="CQ12" s="1393"/>
      <c r="CR12" s="1394"/>
      <c r="CS12" s="1445">
        <f>'31. Schedule of Sources'!K12</f>
        <v>0</v>
      </c>
      <c r="CT12" s="1393"/>
      <c r="CU12" s="1393"/>
      <c r="CV12" s="1393"/>
      <c r="CW12" s="1393"/>
      <c r="CX12" s="1393"/>
      <c r="CY12" s="1394"/>
      <c r="CZ12" s="1407">
        <f>'31. Schedule of Sources'!R12</f>
        <v>0</v>
      </c>
      <c r="DA12" s="1393"/>
      <c r="DB12" s="1394"/>
      <c r="DC12" s="98">
        <f>'31. Schedule of Sources'!U12</f>
        <v>0</v>
      </c>
      <c r="DD12" s="1406">
        <f>'31. Schedule of Sources'!V12</f>
        <v>0</v>
      </c>
      <c r="DE12" s="1393"/>
      <c r="DF12" s="1393"/>
      <c r="DG12" s="1393"/>
      <c r="DH12" s="1393"/>
      <c r="DI12" s="1394"/>
      <c r="DJ12" s="1407">
        <f>'31. Schedule of Sources'!AB12</f>
        <v>0</v>
      </c>
      <c r="DK12" s="1393"/>
      <c r="DL12" s="1394"/>
      <c r="DM12" s="1392">
        <f>'31. Schedule of Sources'!AE12</f>
        <v>0</v>
      </c>
      <c r="DN12" s="1393"/>
      <c r="DO12" s="1393"/>
      <c r="DP12" s="1394"/>
      <c r="DQ12" s="1392">
        <f>'31. Schedule of Sources'!AI12</f>
        <v>0</v>
      </c>
      <c r="DR12" s="1394"/>
      <c r="DS12" s="1395"/>
      <c r="DT12" s="1393"/>
      <c r="DU12" s="1393"/>
      <c r="DV12" s="1393"/>
      <c r="DW12" s="1394"/>
      <c r="DX12" s="99">
        <f>'31. Schedule of Sources'!AP12</f>
        <v>0</v>
      </c>
      <c r="DY12" s="22"/>
      <c r="DZ12" s="175"/>
      <c r="EA12" s="176" t="s">
        <v>200</v>
      </c>
      <c r="EB12" s="177"/>
      <c r="EC12" s="177"/>
      <c r="ED12" s="177"/>
      <c r="EE12" s="10"/>
      <c r="EF12" s="10"/>
      <c r="EG12" s="10"/>
      <c r="EH12" s="1475">
        <f>'5. Contact Info'!I12</f>
        <v>0</v>
      </c>
      <c r="EI12" s="1456"/>
      <c r="EJ12" s="1456"/>
      <c r="EK12" s="1456"/>
      <c r="EL12" s="1456"/>
      <c r="EM12" s="1456"/>
      <c r="EN12" s="1456"/>
      <c r="EO12" s="1456"/>
      <c r="EP12" s="1456"/>
      <c r="EQ12" s="1456"/>
      <c r="ER12" s="1456"/>
      <c r="ES12" s="1456"/>
      <c r="ET12" s="1456"/>
      <c r="EU12" s="1456"/>
      <c r="EV12" s="1456"/>
      <c r="EW12" s="1456"/>
      <c r="EX12" s="1456"/>
      <c r="EY12" s="1456"/>
      <c r="EZ12" s="1456"/>
      <c r="FA12" s="1456"/>
      <c r="FB12" s="1456"/>
      <c r="FC12" s="1456"/>
      <c r="FD12" s="1456"/>
      <c r="FE12" s="1456"/>
      <c r="FF12" s="1456"/>
      <c r="FG12" s="1456"/>
      <c r="FH12" s="1456"/>
      <c r="FI12" s="1456"/>
      <c r="FJ12" s="1456"/>
      <c r="FK12" s="1456"/>
      <c r="FL12" s="1476"/>
      <c r="FM12" s="22"/>
      <c r="FN12" s="178" t="s">
        <v>201</v>
      </c>
      <c r="FO12" s="1454" t="s">
        <v>202</v>
      </c>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3"/>
      <c r="GN12" s="22"/>
      <c r="GO12" s="68"/>
      <c r="GP12" s="1511" t="s">
        <v>203</v>
      </c>
      <c r="GQ12" s="1400"/>
      <c r="GR12" s="1400"/>
      <c r="GS12" s="1400"/>
      <c r="GT12" s="1400"/>
      <c r="GU12" s="1400"/>
      <c r="GV12" s="1400"/>
      <c r="GW12" s="1400"/>
      <c r="GX12" s="1400"/>
      <c r="GY12" s="1400"/>
      <c r="GZ12" s="1400"/>
      <c r="HA12" s="1400"/>
      <c r="HB12" s="1400"/>
      <c r="HC12" s="1400"/>
      <c r="HD12" s="1400"/>
      <c r="HE12" s="1400"/>
      <c r="HF12" s="1400"/>
      <c r="HG12" s="22"/>
      <c r="HH12" s="33"/>
      <c r="HI12" s="33" t="s">
        <v>204</v>
      </c>
      <c r="HJ12" s="10"/>
      <c r="HK12" s="10"/>
      <c r="HL12" s="10"/>
      <c r="HM12" s="10"/>
      <c r="HN12" s="10"/>
      <c r="HO12" s="10"/>
      <c r="HP12" s="10"/>
      <c r="HQ12" s="33" t="s">
        <v>205</v>
      </c>
      <c r="HR12" s="33"/>
      <c r="HS12" s="33"/>
      <c r="HT12" s="33"/>
      <c r="HU12" s="33"/>
      <c r="HV12" s="33"/>
      <c r="HW12" s="33"/>
      <c r="HX12" s="33"/>
      <c r="HY12" s="1576">
        <f>'17. Dev. Narr.'!R12</f>
        <v>0</v>
      </c>
      <c r="HZ12" s="1456"/>
      <c r="IA12" s="1456"/>
      <c r="IB12" s="1457"/>
      <c r="IC12" s="31"/>
      <c r="ID12" s="31"/>
      <c r="IE12" s="33" t="s">
        <v>206</v>
      </c>
      <c r="IF12" s="33"/>
      <c r="IG12" s="33"/>
      <c r="IH12" s="33"/>
      <c r="II12" s="33"/>
      <c r="IJ12" s="33"/>
      <c r="IK12" s="33"/>
      <c r="IL12" s="33"/>
      <c r="IM12" s="33"/>
      <c r="IN12" s="31"/>
      <c r="IO12" s="31"/>
      <c r="IP12" s="1576">
        <f>'17. Dev. Narr.'!AI12</f>
        <v>0</v>
      </c>
      <c r="IQ12" s="1456"/>
      <c r="IR12" s="1456"/>
      <c r="IS12" s="1457"/>
      <c r="IT12" s="33"/>
      <c r="IU12" s="10"/>
      <c r="IV12" s="10"/>
      <c r="IW12" s="10"/>
      <c r="IX12" s="10"/>
      <c r="IY12" s="10"/>
      <c r="IZ12" s="10"/>
      <c r="JA12" s="22"/>
      <c r="JB12" s="22"/>
      <c r="JC12" s="10"/>
      <c r="JD12" s="34"/>
      <c r="JE12" s="10"/>
      <c r="JF12" s="10"/>
      <c r="JG12" s="10"/>
      <c r="JH12" s="10"/>
      <c r="JI12" s="10"/>
      <c r="JJ12" s="10"/>
      <c r="JK12" s="10"/>
      <c r="JL12" s="10"/>
      <c r="JM12" s="10"/>
      <c r="JN12" s="10"/>
      <c r="JO12" s="10"/>
      <c r="JP12" s="180" t="s">
        <v>207</v>
      </c>
      <c r="JQ12" s="181"/>
      <c r="JR12" s="181"/>
      <c r="JS12" s="181"/>
      <c r="JT12" s="181"/>
      <c r="JU12" s="181"/>
      <c r="JV12" s="181"/>
      <c r="JW12" s="181"/>
      <c r="JX12" s="181"/>
      <c r="JY12" s="181"/>
      <c r="JZ12" s="181"/>
      <c r="KA12" s="181"/>
      <c r="KB12" s="181"/>
      <c r="KC12" s="181"/>
      <c r="KD12" s="181"/>
      <c r="KE12" s="181"/>
      <c r="KF12" s="181"/>
      <c r="KG12" s="181"/>
      <c r="KH12" s="10" t="s">
        <v>208</v>
      </c>
      <c r="KI12" s="10"/>
      <c r="KJ12" s="10"/>
      <c r="KK12" s="10"/>
      <c r="KL12" s="10"/>
      <c r="KM12" s="140"/>
      <c r="KN12" s="10"/>
      <c r="KO12" s="10"/>
      <c r="KP12" s="10"/>
    </row>
    <row r="13" spans="1:302" ht="15" customHeight="1" x14ac:dyDescent="0.25">
      <c r="A13" s="124">
        <f>'24. Rent Schedule'!A13</f>
        <v>0</v>
      </c>
      <c r="B13" s="125">
        <f>'24. Rent Schedule'!B13</f>
        <v>0</v>
      </c>
      <c r="C13" s="126">
        <f>'24. Rent Schedule'!C13</f>
        <v>0</v>
      </c>
      <c r="D13" s="127">
        <f>'24. Rent Schedule'!D13</f>
        <v>0</v>
      </c>
      <c r="E13" s="126">
        <f>'24. Rent Schedule'!E13</f>
        <v>0</v>
      </c>
      <c r="F13" s="128">
        <f>'24. Rent Schedule'!F13</f>
        <v>0</v>
      </c>
      <c r="G13" s="128">
        <f>'24. Rent Schedule'!G13</f>
        <v>0</v>
      </c>
      <c r="H13" s="128">
        <f>'24. Rent Schedule'!H13</f>
        <v>0</v>
      </c>
      <c r="I13" s="128">
        <f>'24. Rent Schedule'!I13</f>
        <v>0</v>
      </c>
      <c r="J13" s="129">
        <f t="shared" si="0"/>
        <v>0</v>
      </c>
      <c r="K13" s="130">
        <f>'24. Rent Schedule'!K13</f>
        <v>0</v>
      </c>
      <c r="L13" s="130">
        <f>'24. Rent Schedule'!L13</f>
        <v>0</v>
      </c>
      <c r="M13" s="130">
        <f>'24. Rent Schedule'!M13</f>
        <v>0</v>
      </c>
      <c r="N13" s="144">
        <f t="shared" si="1"/>
        <v>0</v>
      </c>
      <c r="O13" s="22"/>
      <c r="P13" s="182" t="s">
        <v>209</v>
      </c>
      <c r="Q13" s="183" t="str">
        <f>'25. Utility Allowance'!B13</f>
        <v>Tenant</v>
      </c>
      <c r="R13" s="183">
        <f>'25. Utility Allowance'!C13</f>
        <v>0</v>
      </c>
      <c r="S13" s="184">
        <f>'25. Utility Allowance'!D13</f>
        <v>0</v>
      </c>
      <c r="T13" s="185">
        <f>'25. Utility Allowance'!E13</f>
        <v>0</v>
      </c>
      <c r="U13" s="185">
        <f>'25. Utility Allowance'!F13</f>
        <v>0</v>
      </c>
      <c r="V13" s="185">
        <f>'25. Utility Allowance'!G13</f>
        <v>0</v>
      </c>
      <c r="W13" s="185">
        <f>'25. Utility Allowance'!H13</f>
        <v>0</v>
      </c>
      <c r="X13" s="1411">
        <f>'25. Utility Allowance'!I13</f>
        <v>0</v>
      </c>
      <c r="Y13" s="1393"/>
      <c r="Z13" s="1394"/>
      <c r="AA13" s="145"/>
      <c r="AB13" s="76"/>
      <c r="AC13" s="186" t="s">
        <v>210</v>
      </c>
      <c r="AD13" s="10"/>
      <c r="AE13" s="10"/>
      <c r="AF13" s="10"/>
      <c r="AG13" s="10"/>
      <c r="AH13" s="10"/>
      <c r="AI13" s="10"/>
      <c r="AJ13" s="10"/>
      <c r="AK13" s="10"/>
      <c r="AL13" s="10"/>
      <c r="AM13" s="38"/>
      <c r="AN13" s="187"/>
      <c r="AO13" s="22"/>
      <c r="AP13" s="188" t="s">
        <v>211</v>
      </c>
      <c r="AQ13" s="79"/>
      <c r="AR13" s="79"/>
      <c r="AS13" s="79"/>
      <c r="AT13" s="78">
        <f>'23. BldgUnit Config'!E13</f>
        <v>0</v>
      </c>
      <c r="AU13" s="79" t="s">
        <v>212</v>
      </c>
      <c r="AV13" s="81"/>
      <c r="AW13" s="79"/>
      <c r="AX13" s="80"/>
      <c r="AY13" s="78">
        <f>'23. BldgUnit Config'!J13</f>
        <v>0</v>
      </c>
      <c r="AZ13" s="80" t="s">
        <v>213</v>
      </c>
      <c r="BA13" s="80"/>
      <c r="BB13" s="78">
        <f>'23. BldgUnit Config'!M13</f>
        <v>0</v>
      </c>
      <c r="BC13" s="81"/>
      <c r="BD13" s="80" t="s">
        <v>214</v>
      </c>
      <c r="BE13" s="80"/>
      <c r="BF13" s="80"/>
      <c r="BG13" s="78">
        <f>'23. BldgUnit Config'!R13</f>
        <v>0</v>
      </c>
      <c r="BH13" s="80" t="s">
        <v>215</v>
      </c>
      <c r="BI13" s="82"/>
      <c r="BJ13" s="79"/>
      <c r="BK13" s="79"/>
      <c r="BL13" s="79"/>
      <c r="BM13" s="79"/>
      <c r="BN13" s="79"/>
      <c r="BO13" s="79"/>
      <c r="BP13" s="79"/>
      <c r="BQ13" s="79"/>
      <c r="BR13" s="79"/>
      <c r="BS13" s="79"/>
      <c r="BT13" s="79"/>
      <c r="BU13" s="83"/>
      <c r="BV13" s="189"/>
      <c r="BW13" s="116" t="s">
        <v>216</v>
      </c>
      <c r="BX13" s="116"/>
      <c r="BY13" s="190">
        <f>'30. Development Cost Schedule'!C13</f>
        <v>0</v>
      </c>
      <c r="BZ13" s="191"/>
      <c r="CA13" s="192"/>
      <c r="CB13" s="193"/>
      <c r="CC13" s="1405">
        <f>'30. Development Cost Schedule'!G13</f>
        <v>0</v>
      </c>
      <c r="CD13" s="1393"/>
      <c r="CE13" s="1393"/>
      <c r="CF13" s="1393"/>
      <c r="CG13" s="1394"/>
      <c r="CH13" s="22"/>
      <c r="CI13" s="174">
        <f>'31. Schedule of Sources'!A13</f>
        <v>0</v>
      </c>
      <c r="CJ13" s="1444">
        <f>'31. Schedule of Sources'!B13</f>
        <v>0</v>
      </c>
      <c r="CK13" s="1393"/>
      <c r="CL13" s="1393"/>
      <c r="CM13" s="1393"/>
      <c r="CN13" s="1393"/>
      <c r="CO13" s="1393"/>
      <c r="CP13" s="1393"/>
      <c r="CQ13" s="1393"/>
      <c r="CR13" s="1394"/>
      <c r="CS13" s="1445">
        <f>'31. Schedule of Sources'!K13</f>
        <v>0</v>
      </c>
      <c r="CT13" s="1393"/>
      <c r="CU13" s="1393"/>
      <c r="CV13" s="1393"/>
      <c r="CW13" s="1393"/>
      <c r="CX13" s="1393"/>
      <c r="CY13" s="1394"/>
      <c r="CZ13" s="1407">
        <f>'31. Schedule of Sources'!R13</f>
        <v>0</v>
      </c>
      <c r="DA13" s="1393"/>
      <c r="DB13" s="1394"/>
      <c r="DC13" s="98">
        <f>'31. Schedule of Sources'!U13</f>
        <v>0</v>
      </c>
      <c r="DD13" s="1406">
        <f>'31. Schedule of Sources'!V13</f>
        <v>0</v>
      </c>
      <c r="DE13" s="1393"/>
      <c r="DF13" s="1393"/>
      <c r="DG13" s="1393"/>
      <c r="DH13" s="1393"/>
      <c r="DI13" s="1394"/>
      <c r="DJ13" s="1407">
        <f>'31. Schedule of Sources'!AB13</f>
        <v>0</v>
      </c>
      <c r="DK13" s="1393"/>
      <c r="DL13" s="1394"/>
      <c r="DM13" s="1392">
        <f>'31. Schedule of Sources'!AE13</f>
        <v>0</v>
      </c>
      <c r="DN13" s="1393"/>
      <c r="DO13" s="1393"/>
      <c r="DP13" s="1394"/>
      <c r="DQ13" s="1392">
        <f>'31. Schedule of Sources'!AI13</f>
        <v>0</v>
      </c>
      <c r="DR13" s="1394"/>
      <c r="DS13" s="1395"/>
      <c r="DT13" s="1393"/>
      <c r="DU13" s="1393"/>
      <c r="DV13" s="1393"/>
      <c r="DW13" s="1394"/>
      <c r="DX13" s="99">
        <f>'31. Schedule of Sources'!AP13</f>
        <v>0</v>
      </c>
      <c r="DY13" s="22"/>
      <c r="DZ13" s="34"/>
      <c r="EA13" s="177"/>
      <c r="EB13" s="177"/>
      <c r="EC13" s="177"/>
      <c r="ED13" s="177"/>
      <c r="EE13" s="10"/>
      <c r="EF13" s="10"/>
      <c r="EG13" s="10"/>
      <c r="EH13" s="100" t="s">
        <v>217</v>
      </c>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40"/>
      <c r="FM13" s="22"/>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N13" s="22"/>
      <c r="GO13" s="68"/>
      <c r="GP13" s="194" t="s">
        <v>218</v>
      </c>
      <c r="GQ13" s="194"/>
      <c r="GR13" s="141"/>
      <c r="GS13" s="141"/>
      <c r="GT13" s="31"/>
      <c r="GU13" s="31"/>
      <c r="GV13" s="31"/>
      <c r="GW13" s="31"/>
      <c r="GX13" s="141"/>
      <c r="GY13" s="141"/>
      <c r="GZ13" s="141"/>
      <c r="HA13" s="31"/>
      <c r="HB13" s="31"/>
      <c r="HC13" s="31"/>
      <c r="HD13" s="31"/>
      <c r="HE13" s="141"/>
      <c r="HF13" s="141"/>
      <c r="HG13" s="22"/>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22"/>
      <c r="JB13" s="22"/>
      <c r="JC13" s="10"/>
      <c r="JD13" s="1570">
        <f>'42. Dev Team'!B13</f>
        <v>0</v>
      </c>
      <c r="JE13" s="1416"/>
      <c r="JF13" s="1416"/>
      <c r="JG13" s="1416"/>
      <c r="JH13" s="1416"/>
      <c r="JI13" s="1416"/>
      <c r="JJ13" s="1416"/>
      <c r="JK13" s="1416"/>
      <c r="JL13" s="1416"/>
      <c r="JM13" s="1416"/>
      <c r="JN13" s="1416"/>
      <c r="JO13" s="1416"/>
      <c r="JP13" s="1416"/>
      <c r="JQ13" s="1416"/>
      <c r="JR13" s="1416"/>
      <c r="JS13" s="1417"/>
      <c r="JT13" s="10"/>
      <c r="JU13" s="1571">
        <f>'42. Dev Team'!S13</f>
        <v>0</v>
      </c>
      <c r="JV13" s="1416"/>
      <c r="JW13" s="1416"/>
      <c r="JX13" s="1416"/>
      <c r="JY13" s="1416"/>
      <c r="JZ13" s="1416"/>
      <c r="KA13" s="1416"/>
      <c r="KB13" s="1416"/>
      <c r="KC13" s="1417"/>
      <c r="KD13" s="10"/>
      <c r="KE13" s="1572">
        <f>'42. Dev Team'!AC13</f>
        <v>0</v>
      </c>
      <c r="KF13" s="1416"/>
      <c r="KG13" s="1416"/>
      <c r="KH13" s="1416"/>
      <c r="KI13" s="1416"/>
      <c r="KJ13" s="1416"/>
      <c r="KK13" s="1416"/>
      <c r="KL13" s="1416"/>
      <c r="KM13" s="1573"/>
      <c r="KN13" s="10"/>
      <c r="KO13" s="10"/>
      <c r="KP13" s="10"/>
    </row>
    <row r="14" spans="1:302" ht="15" customHeight="1" x14ac:dyDescent="0.25">
      <c r="A14" s="124">
        <f>'24. Rent Schedule'!A14</f>
        <v>0</v>
      </c>
      <c r="B14" s="125">
        <f>'24. Rent Schedule'!B14</f>
        <v>0</v>
      </c>
      <c r="C14" s="126">
        <f>'24. Rent Schedule'!C14</f>
        <v>0</v>
      </c>
      <c r="D14" s="127">
        <f>'24. Rent Schedule'!D14</f>
        <v>0</v>
      </c>
      <c r="E14" s="126">
        <f>'24. Rent Schedule'!E14</f>
        <v>0</v>
      </c>
      <c r="F14" s="128">
        <f>'24. Rent Schedule'!F14</f>
        <v>0</v>
      </c>
      <c r="G14" s="128">
        <f>'24. Rent Schedule'!G14</f>
        <v>0</v>
      </c>
      <c r="H14" s="128">
        <f>'24. Rent Schedule'!H14</f>
        <v>0</v>
      </c>
      <c r="I14" s="128">
        <f>'24. Rent Schedule'!I14</f>
        <v>0</v>
      </c>
      <c r="J14" s="129">
        <f t="shared" si="0"/>
        <v>0</v>
      </c>
      <c r="K14" s="130">
        <f>'24. Rent Schedule'!K14</f>
        <v>0</v>
      </c>
      <c r="L14" s="130">
        <f>'24. Rent Schedule'!L14</f>
        <v>0</v>
      </c>
      <c r="M14" s="130">
        <f>'24. Rent Schedule'!M14</f>
        <v>0</v>
      </c>
      <c r="N14" s="144">
        <f t="shared" si="1"/>
        <v>0</v>
      </c>
      <c r="O14" s="22"/>
      <c r="P14" s="182" t="s">
        <v>219</v>
      </c>
      <c r="Q14" s="183" t="str">
        <f>'25. Utility Allowance'!B14</f>
        <v>Tenant</v>
      </c>
      <c r="R14" s="183">
        <f>'25. Utility Allowance'!C14</f>
        <v>0</v>
      </c>
      <c r="S14" s="184">
        <f>'25. Utility Allowance'!D14</f>
        <v>0</v>
      </c>
      <c r="T14" s="185">
        <f>'25. Utility Allowance'!E14</f>
        <v>0</v>
      </c>
      <c r="U14" s="185">
        <f>'25. Utility Allowance'!F14</f>
        <v>0</v>
      </c>
      <c r="V14" s="185">
        <f>'25. Utility Allowance'!G14</f>
        <v>0</v>
      </c>
      <c r="W14" s="185">
        <f>'25. Utility Allowance'!H14</f>
        <v>0</v>
      </c>
      <c r="X14" s="1411">
        <f>'25. Utility Allowance'!I14</f>
        <v>0</v>
      </c>
      <c r="Y14" s="1393"/>
      <c r="Z14" s="1394"/>
      <c r="AA14" s="145"/>
      <c r="AB14" s="10"/>
      <c r="AC14" s="34"/>
      <c r="AD14" s="10" t="s">
        <v>220</v>
      </c>
      <c r="AE14" s="10"/>
      <c r="AF14" s="10"/>
      <c r="AG14" s="10"/>
      <c r="AH14" s="10"/>
      <c r="AI14" s="10"/>
      <c r="AJ14" s="35" t="s">
        <v>87</v>
      </c>
      <c r="AK14" s="96"/>
      <c r="AL14" s="195">
        <f>'26. Annual Operating Expenses'!J14</f>
        <v>0</v>
      </c>
      <c r="AM14" s="38"/>
      <c r="AN14" s="187"/>
      <c r="AO14" s="22"/>
      <c r="AP14" s="196"/>
      <c r="AQ14" s="134"/>
      <c r="AR14" s="134"/>
      <c r="AS14" s="134"/>
      <c r="AT14" s="197"/>
      <c r="AU14" s="197"/>
      <c r="AV14" s="197"/>
      <c r="AW14" s="134"/>
      <c r="AX14" s="135"/>
      <c r="AY14" s="197"/>
      <c r="AZ14" s="135"/>
      <c r="BA14" s="135"/>
      <c r="BB14" s="197"/>
      <c r="BC14" s="197"/>
      <c r="BD14" s="135"/>
      <c r="BE14" s="135"/>
      <c r="BF14" s="135"/>
      <c r="BG14" s="197"/>
      <c r="BH14" s="135"/>
      <c r="BI14" s="136"/>
      <c r="BJ14" s="134"/>
      <c r="BK14" s="134"/>
      <c r="BL14" s="134"/>
      <c r="BM14" s="134"/>
      <c r="BN14" s="134"/>
      <c r="BO14" s="134"/>
      <c r="BP14" s="134"/>
      <c r="BQ14" s="134"/>
      <c r="BR14" s="134"/>
      <c r="BS14" s="134"/>
      <c r="BT14" s="134"/>
      <c r="BU14" s="137"/>
      <c r="BV14" s="138"/>
      <c r="BW14" s="116" t="s">
        <v>221</v>
      </c>
      <c r="BX14" s="116"/>
      <c r="BY14" s="190">
        <f>'30. Development Cost Schedule'!C14</f>
        <v>0</v>
      </c>
      <c r="BZ14" s="190">
        <f>'30. Development Cost Schedule'!D14</f>
        <v>0</v>
      </c>
      <c r="CA14" s="198"/>
      <c r="CB14" s="199"/>
      <c r="CC14" s="1405">
        <f>'30. Development Cost Schedule'!G14</f>
        <v>0</v>
      </c>
      <c r="CD14" s="1393"/>
      <c r="CE14" s="1393"/>
      <c r="CF14" s="1393"/>
      <c r="CG14" s="1394"/>
      <c r="CH14" s="22"/>
      <c r="CI14" s="174">
        <f>'31. Schedule of Sources'!A14</f>
        <v>0</v>
      </c>
      <c r="CJ14" s="1444">
        <f>'31. Schedule of Sources'!B14</f>
        <v>0</v>
      </c>
      <c r="CK14" s="1393"/>
      <c r="CL14" s="1393"/>
      <c r="CM14" s="1393"/>
      <c r="CN14" s="1393"/>
      <c r="CO14" s="1393"/>
      <c r="CP14" s="1393"/>
      <c r="CQ14" s="1393"/>
      <c r="CR14" s="1394"/>
      <c r="CS14" s="1445">
        <f>'31. Schedule of Sources'!K14</f>
        <v>0</v>
      </c>
      <c r="CT14" s="1393"/>
      <c r="CU14" s="1393"/>
      <c r="CV14" s="1393"/>
      <c r="CW14" s="1393"/>
      <c r="CX14" s="1393"/>
      <c r="CY14" s="1394"/>
      <c r="CZ14" s="1407">
        <f>'31. Schedule of Sources'!R14</f>
        <v>0</v>
      </c>
      <c r="DA14" s="1393"/>
      <c r="DB14" s="1394"/>
      <c r="DC14" s="98">
        <f>'31. Schedule of Sources'!U14</f>
        <v>0</v>
      </c>
      <c r="DD14" s="1406">
        <f>'31. Schedule of Sources'!V14</f>
        <v>0</v>
      </c>
      <c r="DE14" s="1393"/>
      <c r="DF14" s="1393"/>
      <c r="DG14" s="1393"/>
      <c r="DH14" s="1393"/>
      <c r="DI14" s="1394"/>
      <c r="DJ14" s="1407">
        <f>'31. Schedule of Sources'!AB14</f>
        <v>0</v>
      </c>
      <c r="DK14" s="1393"/>
      <c r="DL14" s="1394"/>
      <c r="DM14" s="1392">
        <f>'31. Schedule of Sources'!AE14</f>
        <v>0</v>
      </c>
      <c r="DN14" s="1393"/>
      <c r="DO14" s="1393"/>
      <c r="DP14" s="1394"/>
      <c r="DQ14" s="1392">
        <f>'31. Schedule of Sources'!AI14</f>
        <v>0</v>
      </c>
      <c r="DR14" s="1394"/>
      <c r="DS14" s="1395"/>
      <c r="DT14" s="1393"/>
      <c r="DU14" s="1393"/>
      <c r="DV14" s="1393"/>
      <c r="DW14" s="1394"/>
      <c r="DX14" s="99">
        <f>'31. Schedule of Sources'!AP14</f>
        <v>0</v>
      </c>
      <c r="DY14" s="22"/>
      <c r="DZ14" s="34"/>
      <c r="EA14" s="10"/>
      <c r="EB14" s="10"/>
      <c r="EC14" s="10"/>
      <c r="ED14" s="10"/>
      <c r="EE14" s="10"/>
      <c r="EF14" s="10"/>
      <c r="EG14" s="10"/>
      <c r="EH14" s="1475">
        <f>'5. Contact Info'!I14</f>
        <v>0</v>
      </c>
      <c r="EI14" s="1456"/>
      <c r="EJ14" s="1456"/>
      <c r="EK14" s="1456"/>
      <c r="EL14" s="1456"/>
      <c r="EM14" s="1456"/>
      <c r="EN14" s="1456"/>
      <c r="EO14" s="1456"/>
      <c r="EP14" s="1456"/>
      <c r="EQ14" s="1456"/>
      <c r="ER14" s="1456"/>
      <c r="ES14" s="1456"/>
      <c r="ET14" s="1456"/>
      <c r="EU14" s="1457"/>
      <c r="EV14" s="10"/>
      <c r="EW14" s="1491">
        <f>'5. Contact Info'!W14</f>
        <v>0</v>
      </c>
      <c r="EX14" s="1456"/>
      <c r="EY14" s="1457"/>
      <c r="EZ14" s="10"/>
      <c r="FA14" s="1475">
        <f>'5. Contact Info'!AA14</f>
        <v>0</v>
      </c>
      <c r="FB14" s="1456"/>
      <c r="FC14" s="1456"/>
      <c r="FD14" s="1456"/>
      <c r="FE14" s="1457"/>
      <c r="FF14" s="10"/>
      <c r="FG14" s="10"/>
      <c r="FH14" s="10"/>
      <c r="FI14" s="10"/>
      <c r="FJ14" s="10"/>
      <c r="FK14" s="10"/>
      <c r="FL14" s="140"/>
      <c r="FM14" s="22"/>
      <c r="FN14" s="31"/>
      <c r="FO14" s="1455">
        <f>'7. Site Info Part I'!B14</f>
        <v>0</v>
      </c>
      <c r="FP14" s="1456"/>
      <c r="FQ14" s="1456"/>
      <c r="FR14" s="1457"/>
      <c r="FS14" s="10"/>
      <c r="FT14" s="200">
        <f>'7. Site Info Part I'!I14</f>
        <v>0</v>
      </c>
      <c r="FU14" s="10"/>
      <c r="FV14" s="58" t="s">
        <v>222</v>
      </c>
      <c r="FW14" s="31"/>
      <c r="FX14" s="31"/>
      <c r="FY14" s="58"/>
      <c r="FZ14" s="58"/>
      <c r="GA14" s="1492" t="str">
        <f>'7. Site Info Part I'!O14</f>
        <v/>
      </c>
      <c r="GB14" s="1443"/>
      <c r="GC14" s="1489" t="s">
        <v>223</v>
      </c>
      <c r="GD14" s="1401"/>
      <c r="GE14" s="1493" t="str">
        <f>'7. Site Info Part I'!R14</f>
        <v/>
      </c>
      <c r="GF14" s="1443"/>
      <c r="GG14" s="1489" t="s">
        <v>224</v>
      </c>
      <c r="GH14" s="1400"/>
      <c r="GI14" s="1400"/>
      <c r="GJ14" s="1401"/>
      <c r="GK14" s="1490" t="str">
        <f>'7. Site Info Part I'!X14</f>
        <v/>
      </c>
      <c r="GL14" s="1443"/>
      <c r="GN14" s="22"/>
      <c r="GO14" s="68"/>
      <c r="GP14" s="1553" t="str">
        <f>'11. Site Info Part III'!B14</f>
        <v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v>
      </c>
      <c r="GQ14" s="1397"/>
      <c r="GR14" s="1397"/>
      <c r="GS14" s="1397"/>
      <c r="GT14" s="1397"/>
      <c r="GU14" s="1397"/>
      <c r="GV14" s="1397"/>
      <c r="GW14" s="1397"/>
      <c r="GX14" s="1397"/>
      <c r="GY14" s="1397"/>
      <c r="GZ14" s="1397"/>
      <c r="HA14" s="1397"/>
      <c r="HB14" s="1397"/>
      <c r="HC14" s="1397"/>
      <c r="HD14" s="1397"/>
      <c r="HE14" s="1397"/>
      <c r="HF14" s="1398"/>
      <c r="HG14" s="22"/>
      <c r="HH14" s="62" t="s">
        <v>201</v>
      </c>
      <c r="HI14" s="1552" t="s">
        <v>225</v>
      </c>
      <c r="HJ14" s="1442"/>
      <c r="HK14" s="1442"/>
      <c r="HL14" s="1442"/>
      <c r="HM14" s="1442"/>
      <c r="HN14" s="1442"/>
      <c r="HO14" s="1442"/>
      <c r="HP14" s="1442"/>
      <c r="HQ14" s="1442"/>
      <c r="HR14" s="1442"/>
      <c r="HS14" s="1442"/>
      <c r="HT14" s="1442"/>
      <c r="HU14" s="1442"/>
      <c r="HV14" s="1442"/>
      <c r="HW14" s="1442"/>
      <c r="HX14" s="1442"/>
      <c r="HY14" s="1442"/>
      <c r="HZ14" s="1442"/>
      <c r="IA14" s="1442"/>
      <c r="IB14" s="1442"/>
      <c r="IC14" s="1442"/>
      <c r="ID14" s="1442"/>
      <c r="IE14" s="1442"/>
      <c r="IF14" s="1442"/>
      <c r="IG14" s="1442"/>
      <c r="IH14" s="1442"/>
      <c r="II14" s="1442"/>
      <c r="IJ14" s="1442"/>
      <c r="IK14" s="1442"/>
      <c r="IL14" s="1442"/>
      <c r="IM14" s="1442"/>
      <c r="IN14" s="1442"/>
      <c r="IO14" s="1442"/>
      <c r="IP14" s="1442"/>
      <c r="IQ14" s="1442"/>
      <c r="IR14" s="1442"/>
      <c r="IS14" s="1442"/>
      <c r="IT14" s="1442"/>
      <c r="IU14" s="1442"/>
      <c r="IV14" s="1442"/>
      <c r="IW14" s="1442"/>
      <c r="IX14" s="1442"/>
      <c r="IY14" s="1442"/>
      <c r="IZ14" s="1443"/>
      <c r="JA14" s="22"/>
      <c r="JB14" s="22"/>
      <c r="JC14" s="10"/>
      <c r="JD14" s="1564" t="s">
        <v>226</v>
      </c>
      <c r="JE14" s="1400"/>
      <c r="JF14" s="1400"/>
      <c r="JG14" s="1400"/>
      <c r="JH14" s="1400"/>
      <c r="JI14" s="1400"/>
      <c r="JJ14" s="1400"/>
      <c r="JK14" s="1400"/>
      <c r="JL14" s="1400"/>
      <c r="JM14" s="1400"/>
      <c r="JN14" s="1400"/>
      <c r="JO14" s="1400"/>
      <c r="JP14" s="1400"/>
      <c r="JQ14" s="1400"/>
      <c r="JR14" s="1400"/>
      <c r="JS14" s="1400"/>
      <c r="JT14" s="10"/>
      <c r="JU14" s="1574" t="s">
        <v>227</v>
      </c>
      <c r="JV14" s="1400"/>
      <c r="JW14" s="1400"/>
      <c r="JX14" s="1400"/>
      <c r="JY14" s="1400"/>
      <c r="JZ14" s="1400"/>
      <c r="KA14" s="1400"/>
      <c r="KB14" s="1400"/>
      <c r="KC14" s="1400"/>
      <c r="KD14" s="10"/>
      <c r="KE14" s="1575" t="s">
        <v>228</v>
      </c>
      <c r="KF14" s="1400"/>
      <c r="KG14" s="1400"/>
      <c r="KH14" s="1400"/>
      <c r="KI14" s="1400"/>
      <c r="KJ14" s="1400"/>
      <c r="KK14" s="1400"/>
      <c r="KL14" s="1400"/>
      <c r="KM14" s="1401"/>
      <c r="KN14" s="10"/>
      <c r="KO14" s="10"/>
      <c r="KP14" s="10"/>
    </row>
    <row r="15" spans="1:302" ht="15" customHeight="1" x14ac:dyDescent="0.25">
      <c r="A15" s="124">
        <f>'24. Rent Schedule'!A15</f>
        <v>0</v>
      </c>
      <c r="B15" s="125">
        <f>'24. Rent Schedule'!B15</f>
        <v>0</v>
      </c>
      <c r="C15" s="126">
        <f>'24. Rent Schedule'!C15</f>
        <v>0</v>
      </c>
      <c r="D15" s="127">
        <f>'24. Rent Schedule'!D15</f>
        <v>0</v>
      </c>
      <c r="E15" s="126">
        <f>'24. Rent Schedule'!E15</f>
        <v>0</v>
      </c>
      <c r="F15" s="128">
        <f>'24. Rent Schedule'!F15</f>
        <v>0</v>
      </c>
      <c r="G15" s="128">
        <f>'24. Rent Schedule'!G15</f>
        <v>0</v>
      </c>
      <c r="H15" s="128">
        <f>'24. Rent Schedule'!H15</f>
        <v>0</v>
      </c>
      <c r="I15" s="128">
        <f>'24. Rent Schedule'!I15</f>
        <v>0</v>
      </c>
      <c r="J15" s="129">
        <f t="shared" si="0"/>
        <v>0</v>
      </c>
      <c r="K15" s="130">
        <f>'24. Rent Schedule'!K15</f>
        <v>0</v>
      </c>
      <c r="L15" s="130">
        <f>'24. Rent Schedule'!L15</f>
        <v>0</v>
      </c>
      <c r="M15" s="130">
        <f>'24. Rent Schedule'!M15</f>
        <v>0</v>
      </c>
      <c r="N15" s="144">
        <f t="shared" si="1"/>
        <v>0</v>
      </c>
      <c r="O15" s="22"/>
      <c r="P15" s="182" t="s">
        <v>229</v>
      </c>
      <c r="Q15" s="183" t="str">
        <f>'25. Utility Allowance'!B15</f>
        <v>Tenant</v>
      </c>
      <c r="R15" s="203"/>
      <c r="S15" s="184">
        <f>'25. Utility Allowance'!D15</f>
        <v>0</v>
      </c>
      <c r="T15" s="185">
        <f>'25. Utility Allowance'!E15</f>
        <v>0</v>
      </c>
      <c r="U15" s="185">
        <f>'25. Utility Allowance'!F15</f>
        <v>0</v>
      </c>
      <c r="V15" s="185">
        <f>'25. Utility Allowance'!G15</f>
        <v>0</v>
      </c>
      <c r="W15" s="185">
        <f>'25. Utility Allowance'!H15</f>
        <v>0</v>
      </c>
      <c r="X15" s="1411">
        <f>'25. Utility Allowance'!I15</f>
        <v>0</v>
      </c>
      <c r="Y15" s="1393"/>
      <c r="Z15" s="1394"/>
      <c r="AA15" s="33"/>
      <c r="AB15" s="10"/>
      <c r="AC15" s="34"/>
      <c r="AD15" s="10" t="s">
        <v>230</v>
      </c>
      <c r="AE15" s="10"/>
      <c r="AF15" s="10"/>
      <c r="AG15" s="10"/>
      <c r="AH15" s="10"/>
      <c r="AI15" s="10"/>
      <c r="AJ15" s="35" t="s">
        <v>87</v>
      </c>
      <c r="AK15" s="96"/>
      <c r="AL15" s="195">
        <f>'26. Annual Operating Expenses'!J15</f>
        <v>0</v>
      </c>
      <c r="AM15" s="38"/>
      <c r="AN15" s="187"/>
      <c r="AO15" s="22"/>
      <c r="AP15" s="79"/>
      <c r="AQ15" s="79"/>
      <c r="AR15" s="79"/>
      <c r="AS15" s="79"/>
      <c r="AT15" s="79"/>
      <c r="AU15" s="79"/>
      <c r="AV15" s="79"/>
      <c r="AW15" s="79"/>
      <c r="AX15" s="82"/>
      <c r="AY15" s="82"/>
      <c r="AZ15" s="82"/>
      <c r="BA15" s="82"/>
      <c r="BB15" s="82"/>
      <c r="BC15" s="82"/>
      <c r="BD15" s="82"/>
      <c r="BE15" s="82"/>
      <c r="BF15" s="82"/>
      <c r="BG15" s="82"/>
      <c r="BH15" s="82"/>
      <c r="BI15" s="82"/>
      <c r="BJ15" s="79"/>
      <c r="BK15" s="79"/>
      <c r="BL15" s="79"/>
      <c r="BM15" s="79"/>
      <c r="BN15" s="79"/>
      <c r="BO15" s="79"/>
      <c r="BP15" s="79"/>
      <c r="BQ15" s="79"/>
      <c r="BR15" s="79"/>
      <c r="BS15" s="79"/>
      <c r="BT15" s="79"/>
      <c r="BU15" s="79"/>
      <c r="BV15" s="138"/>
      <c r="BW15" s="116" t="s">
        <v>231</v>
      </c>
      <c r="BX15" s="116"/>
      <c r="BY15" s="190">
        <f>'30. Development Cost Schedule'!C15</f>
        <v>0</v>
      </c>
      <c r="BZ15" s="204"/>
      <c r="CA15" s="205"/>
      <c r="CB15" s="199"/>
      <c r="CC15" s="1405">
        <f>'30. Development Cost Schedule'!G15</f>
        <v>0</v>
      </c>
      <c r="CD15" s="1393"/>
      <c r="CE15" s="1393"/>
      <c r="CF15" s="1393"/>
      <c r="CG15" s="1394"/>
      <c r="CH15" s="22"/>
      <c r="CI15" s="174">
        <f>'31. Schedule of Sources'!A15</f>
        <v>0</v>
      </c>
      <c r="CJ15" s="1444">
        <f>'31. Schedule of Sources'!B15</f>
        <v>0</v>
      </c>
      <c r="CK15" s="1393"/>
      <c r="CL15" s="1393"/>
      <c r="CM15" s="1393"/>
      <c r="CN15" s="1393"/>
      <c r="CO15" s="1393"/>
      <c r="CP15" s="1393"/>
      <c r="CQ15" s="1393"/>
      <c r="CR15" s="1394"/>
      <c r="CS15" s="1445">
        <f>'31. Schedule of Sources'!K15</f>
        <v>0</v>
      </c>
      <c r="CT15" s="1393"/>
      <c r="CU15" s="1393"/>
      <c r="CV15" s="1393"/>
      <c r="CW15" s="1393"/>
      <c r="CX15" s="1393"/>
      <c r="CY15" s="1394"/>
      <c r="CZ15" s="1407">
        <f>'31. Schedule of Sources'!R15</f>
        <v>0</v>
      </c>
      <c r="DA15" s="1393"/>
      <c r="DB15" s="1394"/>
      <c r="DC15" s="98">
        <f>'31. Schedule of Sources'!U15</f>
        <v>0</v>
      </c>
      <c r="DD15" s="1406">
        <f>'31. Schedule of Sources'!V15</f>
        <v>0</v>
      </c>
      <c r="DE15" s="1393"/>
      <c r="DF15" s="1393"/>
      <c r="DG15" s="1393"/>
      <c r="DH15" s="1393"/>
      <c r="DI15" s="1394"/>
      <c r="DJ15" s="1407">
        <f>'31. Schedule of Sources'!AB15</f>
        <v>0</v>
      </c>
      <c r="DK15" s="1393"/>
      <c r="DL15" s="1394"/>
      <c r="DM15" s="1392">
        <f>'31. Schedule of Sources'!AE15</f>
        <v>0</v>
      </c>
      <c r="DN15" s="1393"/>
      <c r="DO15" s="1393"/>
      <c r="DP15" s="1394"/>
      <c r="DQ15" s="1392">
        <f>'31. Schedule of Sources'!AI15</f>
        <v>0</v>
      </c>
      <c r="DR15" s="1394"/>
      <c r="DS15" s="1395"/>
      <c r="DT15" s="1393"/>
      <c r="DU15" s="1393"/>
      <c r="DV15" s="1393"/>
      <c r="DW15" s="1394"/>
      <c r="DX15" s="99">
        <f>'31. Schedule of Sources'!AP15</f>
        <v>0</v>
      </c>
      <c r="DY15" s="22"/>
      <c r="DZ15" s="206"/>
      <c r="EA15" s="207"/>
      <c r="EB15" s="207"/>
      <c r="EC15" s="207"/>
      <c r="ED15" s="207"/>
      <c r="EE15" s="207"/>
      <c r="EF15" s="207"/>
      <c r="EG15" s="207"/>
      <c r="EH15" s="208" t="s">
        <v>148</v>
      </c>
      <c r="EI15" s="207"/>
      <c r="EJ15" s="207"/>
      <c r="EK15" s="207"/>
      <c r="EL15" s="207"/>
      <c r="EM15" s="207"/>
      <c r="EN15" s="207"/>
      <c r="EO15" s="207"/>
      <c r="EP15" s="207"/>
      <c r="EQ15" s="207"/>
      <c r="ER15" s="207"/>
      <c r="ES15" s="207"/>
      <c r="ET15" s="207"/>
      <c r="EU15" s="207"/>
      <c r="EV15" s="207"/>
      <c r="EW15" s="1515" t="s">
        <v>232</v>
      </c>
      <c r="EX15" s="1442"/>
      <c r="EY15" s="1442"/>
      <c r="EZ15" s="207"/>
      <c r="FA15" s="1515" t="s">
        <v>174</v>
      </c>
      <c r="FB15" s="1442"/>
      <c r="FC15" s="1442"/>
      <c r="FD15" s="1442"/>
      <c r="FE15" s="1442"/>
      <c r="FF15" s="207"/>
      <c r="FG15" s="207"/>
      <c r="FH15" s="207"/>
      <c r="FI15" s="207"/>
      <c r="FJ15" s="207"/>
      <c r="FK15" s="207"/>
      <c r="FL15" s="209"/>
      <c r="FM15" s="22"/>
      <c r="FN15" s="10"/>
      <c r="FO15" s="194" t="s">
        <v>233</v>
      </c>
      <c r="FP15" s="10"/>
      <c r="FQ15" s="10"/>
      <c r="FR15" s="10"/>
      <c r="FS15" s="10"/>
      <c r="FT15" s="58" t="s">
        <v>234</v>
      </c>
      <c r="FU15" s="10"/>
      <c r="FV15" s="200" t="str">
        <f>'7. Site Info Part I'!L15</f>
        <v/>
      </c>
      <c r="FW15" s="1511" t="s">
        <v>235</v>
      </c>
      <c r="FX15" s="1400"/>
      <c r="FY15" s="1400"/>
      <c r="FZ15" s="1400"/>
      <c r="GA15" s="1400"/>
      <c r="GB15" s="1400"/>
      <c r="GC15" s="1400"/>
      <c r="GD15" s="1400"/>
      <c r="GE15" s="1400"/>
      <c r="GF15" s="1400"/>
      <c r="GG15" s="1400"/>
      <c r="GH15" s="1400"/>
      <c r="GI15" s="1400"/>
      <c r="GJ15" s="1400"/>
      <c r="GK15" s="1400"/>
      <c r="GL15" s="1400"/>
      <c r="GN15" s="22"/>
      <c r="GO15" s="22"/>
      <c r="GP15" s="1402"/>
      <c r="GQ15" s="1403"/>
      <c r="GR15" s="1403"/>
      <c r="GS15" s="1403"/>
      <c r="GT15" s="1403"/>
      <c r="GU15" s="1403"/>
      <c r="GV15" s="1403"/>
      <c r="GW15" s="1403"/>
      <c r="GX15" s="1403"/>
      <c r="GY15" s="1403"/>
      <c r="GZ15" s="1403"/>
      <c r="HA15" s="1403"/>
      <c r="HB15" s="1403"/>
      <c r="HC15" s="1403"/>
      <c r="HD15" s="1403"/>
      <c r="HE15" s="1403"/>
      <c r="HF15" s="1404"/>
      <c r="HG15" s="22"/>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22"/>
      <c r="JB15" s="22"/>
      <c r="JC15" s="10"/>
      <c r="JD15" s="34"/>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40"/>
      <c r="KN15" s="10"/>
      <c r="KO15" s="10"/>
      <c r="KP15" s="10"/>
    </row>
    <row r="16" spans="1:302" ht="14.25" customHeight="1" x14ac:dyDescent="0.25">
      <c r="A16" s="124">
        <f>'24. Rent Schedule'!A16</f>
        <v>0</v>
      </c>
      <c r="B16" s="125">
        <f>'24. Rent Schedule'!B16</f>
        <v>0</v>
      </c>
      <c r="C16" s="126">
        <f>'24. Rent Schedule'!C16</f>
        <v>0</v>
      </c>
      <c r="D16" s="127">
        <f>'24. Rent Schedule'!D16</f>
        <v>0</v>
      </c>
      <c r="E16" s="126">
        <f>'24. Rent Schedule'!E16</f>
        <v>0</v>
      </c>
      <c r="F16" s="128">
        <f>'24. Rent Schedule'!F16</f>
        <v>0</v>
      </c>
      <c r="G16" s="128">
        <f>'24. Rent Schedule'!G16</f>
        <v>0</v>
      </c>
      <c r="H16" s="128">
        <f>'24. Rent Schedule'!H16</f>
        <v>0</v>
      </c>
      <c r="I16" s="128">
        <f>'24. Rent Schedule'!I16</f>
        <v>0</v>
      </c>
      <c r="J16" s="129">
        <f t="shared" si="0"/>
        <v>0</v>
      </c>
      <c r="K16" s="130">
        <f>'24. Rent Schedule'!K16</f>
        <v>0</v>
      </c>
      <c r="L16" s="130">
        <f>'24. Rent Schedule'!L16</f>
        <v>0</v>
      </c>
      <c r="M16" s="130">
        <f>'24. Rent Schedule'!M16</f>
        <v>0</v>
      </c>
      <c r="N16" s="144">
        <f t="shared" si="1"/>
        <v>0</v>
      </c>
      <c r="O16" s="22"/>
      <c r="P16" s="182" t="s">
        <v>236</v>
      </c>
      <c r="Q16" s="183" t="str">
        <f>'25. Utility Allowance'!B16</f>
        <v>Tenant</v>
      </c>
      <c r="R16" s="183">
        <f>'25. Utility Allowance'!C16</f>
        <v>0</v>
      </c>
      <c r="S16" s="184">
        <f>'25. Utility Allowance'!D16</f>
        <v>0</v>
      </c>
      <c r="T16" s="185">
        <f>'25. Utility Allowance'!E16</f>
        <v>0</v>
      </c>
      <c r="U16" s="185">
        <f>'25. Utility Allowance'!F16</f>
        <v>0</v>
      </c>
      <c r="V16" s="185">
        <f>'25. Utility Allowance'!G16</f>
        <v>0</v>
      </c>
      <c r="W16" s="185">
        <f>'25. Utility Allowance'!H16</f>
        <v>0</v>
      </c>
      <c r="X16" s="1411">
        <f>'25. Utility Allowance'!I16</f>
        <v>0</v>
      </c>
      <c r="Y16" s="1393"/>
      <c r="Z16" s="1394"/>
      <c r="AA16" s="33"/>
      <c r="AB16" s="10"/>
      <c r="AC16" s="34"/>
      <c r="AD16" s="10" t="s">
        <v>237</v>
      </c>
      <c r="AE16" s="10"/>
      <c r="AF16" s="1415" t="str">
        <f>'26. Annual Operating Expenses'!D16</f>
        <v>describe</v>
      </c>
      <c r="AG16" s="1416"/>
      <c r="AH16" s="1416"/>
      <c r="AI16" s="1417"/>
      <c r="AJ16" s="35" t="s">
        <v>87</v>
      </c>
      <c r="AK16" s="96"/>
      <c r="AL16" s="195">
        <f>'26. Annual Operating Expenses'!J16</f>
        <v>0</v>
      </c>
      <c r="AM16" s="38"/>
      <c r="AN16" s="210"/>
      <c r="AO16" s="22"/>
      <c r="AP16" s="166"/>
      <c r="AQ16" s="167"/>
      <c r="AR16" s="167"/>
      <c r="AS16" s="167"/>
      <c r="AT16" s="167"/>
      <c r="AU16" s="211" t="s">
        <v>238</v>
      </c>
      <c r="AV16" s="167"/>
      <c r="AW16" s="211" t="s">
        <v>239</v>
      </c>
      <c r="AX16" s="169"/>
      <c r="AY16" s="169"/>
      <c r="AZ16" s="169"/>
      <c r="BA16" s="169"/>
      <c r="BB16" s="211" t="s">
        <v>238</v>
      </c>
      <c r="BC16" s="169"/>
      <c r="BD16" s="211" t="s">
        <v>239</v>
      </c>
      <c r="BE16" s="169"/>
      <c r="BF16" s="169"/>
      <c r="BG16" s="169"/>
      <c r="BH16" s="169"/>
      <c r="BI16" s="169"/>
      <c r="BJ16" s="167"/>
      <c r="BK16" s="167"/>
      <c r="BL16" s="167"/>
      <c r="BM16" s="167"/>
      <c r="BN16" s="167"/>
      <c r="BO16" s="167"/>
      <c r="BP16" s="167"/>
      <c r="BQ16" s="167"/>
      <c r="BR16" s="167"/>
      <c r="BS16" s="167"/>
      <c r="BT16" s="167"/>
      <c r="BU16" s="170"/>
      <c r="BV16" s="138"/>
      <c r="BW16" s="212" t="str">
        <f>'30. Development Cost Schedule'!A16</f>
        <v>Other (specify) - see footnote 1</v>
      </c>
      <c r="BX16" s="116"/>
      <c r="BY16" s="190">
        <f>'30. Development Cost Schedule'!C16</f>
        <v>0</v>
      </c>
      <c r="BZ16" s="213"/>
      <c r="CA16" s="214"/>
      <c r="CB16" s="199"/>
      <c r="CC16" s="1405">
        <f>'30. Development Cost Schedule'!G16</f>
        <v>0</v>
      </c>
      <c r="CD16" s="1393"/>
      <c r="CE16" s="1393"/>
      <c r="CF16" s="1393"/>
      <c r="CG16" s="1394"/>
      <c r="CH16" s="22"/>
      <c r="CI16" s="174">
        <f>'31. Schedule of Sources'!A16</f>
        <v>0</v>
      </c>
      <c r="CJ16" s="1444">
        <f>'31. Schedule of Sources'!B16</f>
        <v>0</v>
      </c>
      <c r="CK16" s="1393"/>
      <c r="CL16" s="1393"/>
      <c r="CM16" s="1393"/>
      <c r="CN16" s="1393"/>
      <c r="CO16" s="1393"/>
      <c r="CP16" s="1393"/>
      <c r="CQ16" s="1393"/>
      <c r="CR16" s="1394"/>
      <c r="CS16" s="1445">
        <f>'31. Schedule of Sources'!K16</f>
        <v>0</v>
      </c>
      <c r="CT16" s="1393"/>
      <c r="CU16" s="1393"/>
      <c r="CV16" s="1393"/>
      <c r="CW16" s="1393"/>
      <c r="CX16" s="1393"/>
      <c r="CY16" s="1394"/>
      <c r="CZ16" s="1407">
        <f>'31. Schedule of Sources'!R16</f>
        <v>0</v>
      </c>
      <c r="DA16" s="1393"/>
      <c r="DB16" s="1394"/>
      <c r="DC16" s="98">
        <f>'31. Schedule of Sources'!U16</f>
        <v>0</v>
      </c>
      <c r="DD16" s="1406">
        <f>'31. Schedule of Sources'!V16</f>
        <v>0</v>
      </c>
      <c r="DE16" s="1393"/>
      <c r="DF16" s="1393"/>
      <c r="DG16" s="1393"/>
      <c r="DH16" s="1393"/>
      <c r="DI16" s="1394"/>
      <c r="DJ16" s="1407">
        <f>'31. Schedule of Sources'!AB16</f>
        <v>0</v>
      </c>
      <c r="DK16" s="1393"/>
      <c r="DL16" s="1394"/>
      <c r="DM16" s="1392">
        <f>'31. Schedule of Sources'!AE16</f>
        <v>0</v>
      </c>
      <c r="DN16" s="1393"/>
      <c r="DO16" s="1393"/>
      <c r="DP16" s="1394"/>
      <c r="DQ16" s="1392">
        <f>'31. Schedule of Sources'!AI16</f>
        <v>0</v>
      </c>
      <c r="DR16" s="1394"/>
      <c r="DS16" s="1395"/>
      <c r="DT16" s="1393"/>
      <c r="DU16" s="1393"/>
      <c r="DV16" s="1393"/>
      <c r="DW16" s="1394"/>
      <c r="DX16" s="99">
        <f>'31. Schedule of Sources'!AP16</f>
        <v>0</v>
      </c>
      <c r="DY16" s="22"/>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22"/>
      <c r="FN16" s="31"/>
      <c r="FO16" s="215"/>
      <c r="FP16" s="31"/>
      <c r="FQ16" s="31"/>
      <c r="FR16" s="31"/>
      <c r="FS16" s="10"/>
      <c r="FT16" s="10"/>
      <c r="FU16" s="10"/>
      <c r="FV16" s="216"/>
      <c r="FW16" s="1400"/>
      <c r="FX16" s="1400"/>
      <c r="FY16" s="1400"/>
      <c r="FZ16" s="1400"/>
      <c r="GA16" s="1400"/>
      <c r="GB16" s="1400"/>
      <c r="GC16" s="1400"/>
      <c r="GD16" s="1400"/>
      <c r="GE16" s="1400"/>
      <c r="GF16" s="1400"/>
      <c r="GG16" s="1400"/>
      <c r="GH16" s="1400"/>
      <c r="GI16" s="1400"/>
      <c r="GJ16" s="1400"/>
      <c r="GK16" s="1400"/>
      <c r="GL16" s="1400"/>
      <c r="GN16" s="22"/>
      <c r="GO16" s="22"/>
      <c r="GP16" s="31"/>
      <c r="GQ16" s="31"/>
      <c r="GR16" s="31"/>
      <c r="GS16" s="31"/>
      <c r="GT16" s="31"/>
      <c r="GU16" s="31"/>
      <c r="GV16" s="31"/>
      <c r="GW16" s="31"/>
      <c r="GX16" s="31"/>
      <c r="GY16" s="31"/>
      <c r="GZ16" s="31"/>
      <c r="HA16" s="31"/>
      <c r="HB16" s="31"/>
      <c r="HC16" s="31"/>
      <c r="HD16" s="31"/>
      <c r="HE16" s="31"/>
      <c r="HF16" s="31"/>
      <c r="HG16" s="22"/>
      <c r="HH16" s="33"/>
      <c r="HI16" s="217"/>
      <c r="HJ16" s="1580">
        <f>'17. Dev. Narr.'!B16</f>
        <v>0</v>
      </c>
      <c r="HK16" s="1456"/>
      <c r="HL16" s="1456"/>
      <c r="HM16" s="1456"/>
      <c r="HN16" s="1456"/>
      <c r="HO16" s="1456"/>
      <c r="HP16" s="1456"/>
      <c r="HQ16" s="1456"/>
      <c r="HR16" s="1456"/>
      <c r="HS16" s="1456"/>
      <c r="HT16" s="1456"/>
      <c r="HU16" s="1456"/>
      <c r="HV16" s="1456"/>
      <c r="HW16" s="1456"/>
      <c r="HX16" s="1456"/>
      <c r="HY16" s="1456"/>
      <c r="HZ16" s="1457"/>
      <c r="IA16" s="33"/>
      <c r="IB16" s="33"/>
      <c r="IC16" s="1577" t="s">
        <v>240</v>
      </c>
      <c r="ID16" s="1400"/>
      <c r="IE16" s="1400"/>
      <c r="IF16" s="1400"/>
      <c r="IG16" s="1400"/>
      <c r="IH16" s="1400"/>
      <c r="II16" s="1400"/>
      <c r="IJ16" s="1400"/>
      <c r="IK16" s="1400"/>
      <c r="IL16" s="1400"/>
      <c r="IM16" s="1400"/>
      <c r="IN16" s="1400"/>
      <c r="IO16" s="1400"/>
      <c r="IP16" s="1400"/>
      <c r="IQ16" s="1400"/>
      <c r="IR16" s="1400"/>
      <c r="IS16" s="1400"/>
      <c r="IT16" s="1400"/>
      <c r="IU16" s="1400"/>
      <c r="IV16" s="33"/>
      <c r="IW16" s="33"/>
      <c r="IX16" s="33"/>
      <c r="IY16" s="33"/>
      <c r="IZ16" s="33"/>
      <c r="JA16" s="22"/>
      <c r="JB16" s="22"/>
      <c r="JC16" s="10"/>
      <c r="JD16" s="97" t="s">
        <v>241</v>
      </c>
      <c r="JE16" s="218"/>
      <c r="JF16" s="218"/>
      <c r="JG16" s="219"/>
      <c r="JH16" s="158"/>
      <c r="JI16" s="158"/>
      <c r="JJ16" s="164"/>
      <c r="JK16" s="1565">
        <f>'42. Dev Team'!I16</f>
        <v>0</v>
      </c>
      <c r="JL16" s="1393"/>
      <c r="JM16" s="1394"/>
      <c r="JN16" s="10"/>
      <c r="JO16" s="10"/>
      <c r="JP16" s="10"/>
      <c r="JQ16" s="10"/>
      <c r="JR16" s="10"/>
      <c r="JS16" s="10"/>
      <c r="JT16" s="10"/>
      <c r="JU16" s="10"/>
      <c r="JV16" s="10"/>
      <c r="JW16" s="10"/>
      <c r="JX16" s="10"/>
      <c r="JY16" s="10"/>
      <c r="JZ16" s="10"/>
      <c r="KA16" s="10"/>
      <c r="KB16" s="10"/>
      <c r="KC16" s="10"/>
      <c r="KD16" s="10"/>
      <c r="KE16" s="10"/>
      <c r="KF16" s="10"/>
      <c r="KG16" s="10"/>
      <c r="KH16" s="10"/>
      <c r="KI16" s="10"/>
      <c r="KJ16" s="1524"/>
      <c r="KK16" s="1400"/>
      <c r="KL16" s="1400"/>
      <c r="KM16" s="140"/>
      <c r="KN16" s="10"/>
      <c r="KO16" s="10"/>
      <c r="KP16" s="10"/>
    </row>
    <row r="17" spans="1:302" ht="15" customHeight="1" x14ac:dyDescent="0.25">
      <c r="A17" s="124">
        <f>'24. Rent Schedule'!A17</f>
        <v>0</v>
      </c>
      <c r="B17" s="125">
        <f>'24. Rent Schedule'!B17</f>
        <v>0</v>
      </c>
      <c r="C17" s="126">
        <f>'24. Rent Schedule'!C17</f>
        <v>0</v>
      </c>
      <c r="D17" s="127">
        <f>'24. Rent Schedule'!D17</f>
        <v>0</v>
      </c>
      <c r="E17" s="126">
        <f>'24. Rent Schedule'!E17</f>
        <v>0</v>
      </c>
      <c r="F17" s="128">
        <f>'24. Rent Schedule'!F17</f>
        <v>0</v>
      </c>
      <c r="G17" s="128">
        <f>'24. Rent Schedule'!G17</f>
        <v>0</v>
      </c>
      <c r="H17" s="128">
        <f>'24. Rent Schedule'!H17</f>
        <v>0</v>
      </c>
      <c r="I17" s="128">
        <f>'24. Rent Schedule'!I17</f>
        <v>0</v>
      </c>
      <c r="J17" s="129">
        <f t="shared" si="0"/>
        <v>0</v>
      </c>
      <c r="K17" s="130">
        <f>'24. Rent Schedule'!K17</f>
        <v>0</v>
      </c>
      <c r="L17" s="130">
        <f>'24. Rent Schedule'!L17</f>
        <v>0</v>
      </c>
      <c r="M17" s="130">
        <f>'24. Rent Schedule'!M17</f>
        <v>0</v>
      </c>
      <c r="N17" s="144">
        <f t="shared" si="1"/>
        <v>0</v>
      </c>
      <c r="O17" s="22"/>
      <c r="P17" s="182" t="s">
        <v>242</v>
      </c>
      <c r="Q17" s="183" t="str">
        <f>'25. Utility Allowance'!B17</f>
        <v>Tenant</v>
      </c>
      <c r="R17" s="183">
        <f>'25. Utility Allowance'!C17</f>
        <v>0</v>
      </c>
      <c r="S17" s="184">
        <f>'25. Utility Allowance'!D17</f>
        <v>0</v>
      </c>
      <c r="T17" s="185">
        <f>'25. Utility Allowance'!E17</f>
        <v>0</v>
      </c>
      <c r="U17" s="185">
        <f>'25. Utility Allowance'!F17</f>
        <v>0</v>
      </c>
      <c r="V17" s="185">
        <f>'25. Utility Allowance'!G17</f>
        <v>0</v>
      </c>
      <c r="W17" s="185">
        <f>'25. Utility Allowance'!H17</f>
        <v>0</v>
      </c>
      <c r="X17" s="1411">
        <f>'25. Utility Allowance'!I17</f>
        <v>0</v>
      </c>
      <c r="Y17" s="1393"/>
      <c r="Z17" s="1394"/>
      <c r="AA17" s="33"/>
      <c r="AB17" s="10"/>
      <c r="AC17" s="34"/>
      <c r="AD17" s="10" t="s">
        <v>237</v>
      </c>
      <c r="AE17" s="10"/>
      <c r="AF17" s="1415" t="str">
        <f>'26. Annual Operating Expenses'!D17</f>
        <v>describe</v>
      </c>
      <c r="AG17" s="1416"/>
      <c r="AH17" s="1416"/>
      <c r="AI17" s="1417"/>
      <c r="AJ17" s="35"/>
      <c r="AK17" s="96"/>
      <c r="AL17" s="195">
        <f>'26. Annual Operating Expenses'!J17</f>
        <v>0</v>
      </c>
      <c r="AM17" s="38"/>
      <c r="AN17" s="221"/>
      <c r="AO17" s="22"/>
      <c r="AP17" s="222"/>
      <c r="AQ17" s="79"/>
      <c r="AR17" s="79"/>
      <c r="AS17" s="79"/>
      <c r="AT17" s="79"/>
      <c r="AU17" s="79"/>
      <c r="AV17" s="79"/>
      <c r="AW17" s="79"/>
      <c r="AX17" s="82"/>
      <c r="AY17" s="82"/>
      <c r="AZ17" s="82"/>
      <c r="BA17" s="82"/>
      <c r="BB17" s="82"/>
      <c r="BC17" s="82"/>
      <c r="BD17" s="82"/>
      <c r="BE17" s="82"/>
      <c r="BF17" s="82"/>
      <c r="BG17" s="82"/>
      <c r="BH17" s="82"/>
      <c r="BI17" s="82"/>
      <c r="BJ17" s="79"/>
      <c r="BK17" s="79"/>
      <c r="BL17" s="79"/>
      <c r="BM17" s="79"/>
      <c r="BN17" s="79"/>
      <c r="BO17" s="79"/>
      <c r="BP17" s="79"/>
      <c r="BQ17" s="79"/>
      <c r="BR17" s="79"/>
      <c r="BS17" s="79"/>
      <c r="BT17" s="79"/>
      <c r="BU17" s="83"/>
      <c r="BV17" s="138"/>
      <c r="BW17" s="212" t="str">
        <f>'30. Development Cost Schedule'!A17</f>
        <v>Other (specify) - see footnote 1</v>
      </c>
      <c r="BX17" s="116"/>
      <c r="BY17" s="190">
        <f>'30. Development Cost Schedule'!C17</f>
        <v>0</v>
      </c>
      <c r="BZ17" s="190">
        <f>'30. Development Cost Schedule'!D17</f>
        <v>0</v>
      </c>
      <c r="CA17" s="190">
        <f>'30. Development Cost Schedule'!E17</f>
        <v>0</v>
      </c>
      <c r="CB17" s="199"/>
      <c r="CC17" s="1405">
        <f>'30. Development Cost Schedule'!G17</f>
        <v>0</v>
      </c>
      <c r="CD17" s="1393"/>
      <c r="CE17" s="1393"/>
      <c r="CF17" s="1393"/>
      <c r="CG17" s="1394"/>
      <c r="CH17" s="22"/>
      <c r="CI17" s="1500" t="s">
        <v>243</v>
      </c>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410"/>
      <c r="DY17" s="22"/>
      <c r="DZ17" s="84" t="s">
        <v>201</v>
      </c>
      <c r="EA17" s="85" t="s">
        <v>244</v>
      </c>
      <c r="EB17" s="85"/>
      <c r="EC17" s="85"/>
      <c r="ED17" s="85"/>
      <c r="EE17" s="85"/>
      <c r="EF17" s="85"/>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86"/>
      <c r="FM17" s="22"/>
      <c r="FN17" s="178" t="s">
        <v>245</v>
      </c>
      <c r="FO17" s="1454" t="s">
        <v>246</v>
      </c>
      <c r="FP17" s="1442"/>
      <c r="FQ17" s="1442"/>
      <c r="FR17" s="1442"/>
      <c r="FS17" s="1442"/>
      <c r="FT17" s="1442"/>
      <c r="FU17" s="1442"/>
      <c r="FV17" s="1442"/>
      <c r="FW17" s="1442"/>
      <c r="FX17" s="1442"/>
      <c r="FY17" s="1442"/>
      <c r="FZ17" s="1442"/>
      <c r="GA17" s="1442"/>
      <c r="GB17" s="1442"/>
      <c r="GC17" s="1442"/>
      <c r="GD17" s="1442"/>
      <c r="GE17" s="1442"/>
      <c r="GF17" s="1442"/>
      <c r="GG17" s="1442"/>
      <c r="GH17" s="1442"/>
      <c r="GI17" s="1442"/>
      <c r="GJ17" s="1442"/>
      <c r="GK17" s="1442"/>
      <c r="GL17" s="1443"/>
      <c r="GN17" s="22"/>
      <c r="GO17" s="68" t="s">
        <v>201</v>
      </c>
      <c r="GP17" s="1562" t="s">
        <v>247</v>
      </c>
      <c r="GQ17" s="1442"/>
      <c r="GR17" s="1442"/>
      <c r="GS17" s="1442"/>
      <c r="GT17" s="1442"/>
      <c r="GU17" s="1442"/>
      <c r="GV17" s="1442"/>
      <c r="GW17" s="1442"/>
      <c r="GX17" s="1442"/>
      <c r="GY17" s="1442"/>
      <c r="GZ17" s="1442"/>
      <c r="HA17" s="1442"/>
      <c r="HB17" s="1442"/>
      <c r="HC17" s="1442"/>
      <c r="HD17" s="1442"/>
      <c r="HE17" s="1442"/>
      <c r="HF17" s="1578"/>
      <c r="HG17" s="22"/>
      <c r="HH17" s="33"/>
      <c r="HI17" s="145"/>
      <c r="HJ17" s="95"/>
      <c r="HK17" s="95"/>
      <c r="HL17" s="95"/>
      <c r="HM17" s="95"/>
      <c r="HN17" s="95"/>
      <c r="HO17" s="95"/>
      <c r="HP17" s="95"/>
      <c r="HQ17" s="95"/>
      <c r="HR17" s="95"/>
      <c r="HS17" s="95"/>
      <c r="HT17" s="95"/>
      <c r="HU17" s="95"/>
      <c r="HV17" s="95"/>
      <c r="HW17" s="95"/>
      <c r="HX17" s="95"/>
      <c r="HY17" s="95"/>
      <c r="HZ17" s="95"/>
      <c r="IA17" s="95"/>
      <c r="IB17" s="95"/>
      <c r="IC17" s="1400"/>
      <c r="ID17" s="1400"/>
      <c r="IE17" s="1400"/>
      <c r="IF17" s="1400"/>
      <c r="IG17" s="1400"/>
      <c r="IH17" s="1400"/>
      <c r="II17" s="1400"/>
      <c r="IJ17" s="1400"/>
      <c r="IK17" s="1400"/>
      <c r="IL17" s="1400"/>
      <c r="IM17" s="1400"/>
      <c r="IN17" s="1400"/>
      <c r="IO17" s="1400"/>
      <c r="IP17" s="1400"/>
      <c r="IQ17" s="1400"/>
      <c r="IR17" s="1400"/>
      <c r="IS17" s="1400"/>
      <c r="IT17" s="1400"/>
      <c r="IU17" s="1400"/>
      <c r="IV17" s="95"/>
      <c r="IW17" s="95"/>
      <c r="IX17" s="95"/>
      <c r="IY17" s="95"/>
      <c r="IZ17" s="95"/>
      <c r="JA17" s="22"/>
      <c r="JB17" s="22"/>
      <c r="JC17" s="10"/>
      <c r="JD17" s="223"/>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40"/>
      <c r="KN17" s="10"/>
      <c r="KO17" s="10"/>
      <c r="KP17" s="10"/>
    </row>
    <row r="18" spans="1:302" ht="15" customHeight="1" x14ac:dyDescent="0.25">
      <c r="A18" s="124">
        <f>'24. Rent Schedule'!A18</f>
        <v>0</v>
      </c>
      <c r="B18" s="125">
        <f>'24. Rent Schedule'!B18</f>
        <v>0</v>
      </c>
      <c r="C18" s="126">
        <f>'24. Rent Schedule'!C18</f>
        <v>0</v>
      </c>
      <c r="D18" s="127">
        <f>'24. Rent Schedule'!D18</f>
        <v>0</v>
      </c>
      <c r="E18" s="126">
        <f>'24. Rent Schedule'!E18</f>
        <v>0</v>
      </c>
      <c r="F18" s="128">
        <f>'24. Rent Schedule'!F18</f>
        <v>0</v>
      </c>
      <c r="G18" s="128">
        <f>'24. Rent Schedule'!G18</f>
        <v>0</v>
      </c>
      <c r="H18" s="128">
        <f>'24. Rent Schedule'!H18</f>
        <v>0</v>
      </c>
      <c r="I18" s="128">
        <f>'24. Rent Schedule'!I18</f>
        <v>0</v>
      </c>
      <c r="J18" s="129">
        <f t="shared" si="0"/>
        <v>0</v>
      </c>
      <c r="K18" s="130">
        <f>'24. Rent Schedule'!K18</f>
        <v>0</v>
      </c>
      <c r="L18" s="130">
        <f>'24. Rent Schedule'!L18</f>
        <v>0</v>
      </c>
      <c r="M18" s="130">
        <f>'24. Rent Schedule'!M18</f>
        <v>0</v>
      </c>
      <c r="N18" s="144">
        <f t="shared" si="1"/>
        <v>0</v>
      </c>
      <c r="O18" s="22"/>
      <c r="P18" s="182" t="s">
        <v>248</v>
      </c>
      <c r="Q18" s="183" t="str">
        <f>'25. Utility Allowance'!B18</f>
        <v>Landlord</v>
      </c>
      <c r="R18" s="203"/>
      <c r="S18" s="184">
        <f>'25. Utility Allowance'!D18</f>
        <v>0</v>
      </c>
      <c r="T18" s="185">
        <f>'25. Utility Allowance'!E18</f>
        <v>0</v>
      </c>
      <c r="U18" s="185">
        <f>'25. Utility Allowance'!F18</f>
        <v>0</v>
      </c>
      <c r="V18" s="185">
        <f>'25. Utility Allowance'!G18</f>
        <v>0</v>
      </c>
      <c r="W18" s="185">
        <f>'25. Utility Allowance'!H18</f>
        <v>0</v>
      </c>
      <c r="X18" s="1411">
        <f>'25. Utility Allowance'!I18</f>
        <v>0</v>
      </c>
      <c r="Y18" s="1393"/>
      <c r="Z18" s="1394"/>
      <c r="AA18" s="33"/>
      <c r="AB18" s="10"/>
      <c r="AC18" s="146" t="s">
        <v>249</v>
      </c>
      <c r="AD18" s="147"/>
      <c r="AE18" s="147"/>
      <c r="AF18" s="147"/>
      <c r="AG18" s="147"/>
      <c r="AH18" s="147"/>
      <c r="AI18" s="147"/>
      <c r="AJ18" s="147"/>
      <c r="AK18" s="147"/>
      <c r="AL18" s="147"/>
      <c r="AM18" s="148"/>
      <c r="AN18" s="224">
        <f>SUM(AL14:AL17)</f>
        <v>0</v>
      </c>
      <c r="AO18" s="22"/>
      <c r="AP18" s="1450" t="s">
        <v>250</v>
      </c>
      <c r="AQ18" s="1400"/>
      <c r="AR18" s="1400"/>
      <c r="AS18" s="1400"/>
      <c r="AT18" s="81"/>
      <c r="AU18" s="78">
        <f>'23. BldgUnit Config'!F18</f>
        <v>0</v>
      </c>
      <c r="AV18" s="81"/>
      <c r="AW18" s="78">
        <f>'23. BldgUnit Config'!H18</f>
        <v>0</v>
      </c>
      <c r="AX18" s="79" t="s">
        <v>251</v>
      </c>
      <c r="AY18" s="82"/>
      <c r="AZ18" s="82"/>
      <c r="BA18" s="79"/>
      <c r="BB18" s="78">
        <f>'23. BldgUnit Config'!M18</f>
        <v>0</v>
      </c>
      <c r="BC18" s="79"/>
      <c r="BD18" s="78">
        <f>'23. BldgUnit Config'!O18</f>
        <v>0</v>
      </c>
      <c r="BE18" s="80" t="s">
        <v>252</v>
      </c>
      <c r="BF18" s="82"/>
      <c r="BG18" s="82"/>
      <c r="BH18" s="82"/>
      <c r="BI18" s="82"/>
      <c r="BJ18" s="79"/>
      <c r="BK18" s="79"/>
      <c r="BL18" s="79"/>
      <c r="BM18" s="79"/>
      <c r="BN18" s="79"/>
      <c r="BO18" s="79"/>
      <c r="BP18" s="79"/>
      <c r="BQ18" s="79"/>
      <c r="BR18" s="79"/>
      <c r="BS18" s="79"/>
      <c r="BT18" s="79"/>
      <c r="BU18" s="83"/>
      <c r="BV18" s="138"/>
      <c r="BW18" s="225" t="s">
        <v>253</v>
      </c>
      <c r="BX18" s="171"/>
      <c r="BY18" s="226">
        <f t="shared" ref="BY18:CA18" si="2">SUM(BY13:BY17)</f>
        <v>0</v>
      </c>
      <c r="BZ18" s="226">
        <f t="shared" si="2"/>
        <v>0</v>
      </c>
      <c r="CA18" s="226">
        <f t="shared" si="2"/>
        <v>0</v>
      </c>
      <c r="CB18" s="199"/>
      <c r="CC18" s="1507">
        <f>'30. Development Cost Schedule'!G18</f>
        <v>0</v>
      </c>
      <c r="CD18" s="1393"/>
      <c r="CE18" s="1393"/>
      <c r="CF18" s="1393"/>
      <c r="CG18" s="1394"/>
      <c r="CH18" s="22"/>
      <c r="CI18" s="174">
        <f>'31. Schedule of Sources'!A18</f>
        <v>0</v>
      </c>
      <c r="CJ18" s="1508" t="s">
        <v>254</v>
      </c>
      <c r="CK18" s="1394"/>
      <c r="CL18" s="1509">
        <f>'31. Schedule of Sources'!D18</f>
        <v>0</v>
      </c>
      <c r="CM18" s="1393"/>
      <c r="CN18" s="1393"/>
      <c r="CO18" s="1393"/>
      <c r="CP18" s="1393"/>
      <c r="CQ18" s="1393"/>
      <c r="CR18" s="1394"/>
      <c r="CS18" s="1406">
        <f>'31. Schedule of Sources'!K18</f>
        <v>0</v>
      </c>
      <c r="CT18" s="1393"/>
      <c r="CU18" s="1393"/>
      <c r="CV18" s="1393"/>
      <c r="CW18" s="1393"/>
      <c r="CX18" s="1393"/>
      <c r="CY18" s="1394"/>
      <c r="CZ18" s="1407">
        <f>'31. Schedule of Sources'!R18</f>
        <v>0</v>
      </c>
      <c r="DA18" s="1393"/>
      <c r="DB18" s="1394"/>
      <c r="DC18" s="98">
        <f>'31. Schedule of Sources'!U18</f>
        <v>0</v>
      </c>
      <c r="DD18" s="1406">
        <f>'31. Schedule of Sources'!V18</f>
        <v>0</v>
      </c>
      <c r="DE18" s="1393"/>
      <c r="DF18" s="1393"/>
      <c r="DG18" s="1393"/>
      <c r="DH18" s="1393"/>
      <c r="DI18" s="1394"/>
      <c r="DJ18" s="1407">
        <f>'31. Schedule of Sources'!AB18</f>
        <v>0</v>
      </c>
      <c r="DK18" s="1393"/>
      <c r="DL18" s="1394"/>
      <c r="DM18" s="1392">
        <f>'31. Schedule of Sources'!AE18</f>
        <v>0</v>
      </c>
      <c r="DN18" s="1393"/>
      <c r="DO18" s="1393"/>
      <c r="DP18" s="1394"/>
      <c r="DQ18" s="1392">
        <f>'31. Schedule of Sources'!AI18</f>
        <v>0</v>
      </c>
      <c r="DR18" s="1394"/>
      <c r="DS18" s="1392">
        <f>'31. Schedule of Sources'!AK18</f>
        <v>0</v>
      </c>
      <c r="DT18" s="1393"/>
      <c r="DU18" s="1393"/>
      <c r="DV18" s="1393"/>
      <c r="DW18" s="1394"/>
      <c r="DX18" s="99">
        <f>'31. Schedule of Sources'!AP18</f>
        <v>0</v>
      </c>
      <c r="DY18" s="22"/>
      <c r="DZ18" s="34"/>
      <c r="EA18" s="100" t="s">
        <v>145</v>
      </c>
      <c r="EB18" s="10"/>
      <c r="EC18" s="10"/>
      <c r="ED18" s="1475">
        <f>'5. Contact Info'!E18</f>
        <v>0</v>
      </c>
      <c r="EE18" s="1456"/>
      <c r="EF18" s="1456"/>
      <c r="EG18" s="1456"/>
      <c r="EH18" s="1456"/>
      <c r="EI18" s="1456"/>
      <c r="EJ18" s="1456"/>
      <c r="EK18" s="1456"/>
      <c r="EL18" s="1456"/>
      <c r="EM18" s="1456"/>
      <c r="EN18" s="1456"/>
      <c r="EO18" s="1456"/>
      <c r="EP18" s="1456"/>
      <c r="EQ18" s="1456"/>
      <c r="ER18" s="1457"/>
      <c r="ES18" s="10"/>
      <c r="ET18" s="100" t="s">
        <v>146</v>
      </c>
      <c r="EU18" s="10"/>
      <c r="EV18" s="10"/>
      <c r="EW18" s="10"/>
      <c r="EX18" s="1470">
        <f>'5. Contact Info'!X18</f>
        <v>0</v>
      </c>
      <c r="EY18" s="1456"/>
      <c r="EZ18" s="1456"/>
      <c r="FA18" s="1456"/>
      <c r="FB18" s="1456"/>
      <c r="FC18" s="1456"/>
      <c r="FD18" s="1456"/>
      <c r="FE18" s="1457"/>
      <c r="FF18" s="10"/>
      <c r="FG18" s="10"/>
      <c r="FH18" s="1475">
        <f>'5. Contact Info'!AH18</f>
        <v>0</v>
      </c>
      <c r="FI18" s="1456"/>
      <c r="FJ18" s="1456"/>
      <c r="FK18" s="1456"/>
      <c r="FL18" s="1476"/>
      <c r="FM18" s="22"/>
      <c r="FN18" s="178"/>
      <c r="FO18" s="31"/>
      <c r="FP18" s="227"/>
      <c r="FQ18" s="31"/>
      <c r="FR18" s="58"/>
      <c r="FS18" s="58"/>
      <c r="FT18" s="58"/>
      <c r="FU18" s="58"/>
      <c r="FV18" s="58"/>
      <c r="FW18" s="58"/>
      <c r="FX18" s="58"/>
      <c r="FY18" s="58"/>
      <c r="FZ18" s="58"/>
      <c r="GA18" s="58"/>
      <c r="GB18" s="58"/>
      <c r="GC18" s="58"/>
      <c r="GD18" s="58"/>
      <c r="GE18" s="58"/>
      <c r="GF18" s="58"/>
      <c r="GG18" s="58"/>
      <c r="GH18" s="58"/>
      <c r="GI18" s="58"/>
      <c r="GJ18" s="58"/>
      <c r="GK18" s="58"/>
      <c r="GL18" s="58"/>
      <c r="GN18" s="22"/>
      <c r="GO18" s="68"/>
      <c r="GP18" s="228" t="s">
        <v>255</v>
      </c>
      <c r="GQ18" s="228"/>
      <c r="GR18" s="229"/>
      <c r="GS18" s="229"/>
      <c r="GT18" s="229"/>
      <c r="GU18" s="229"/>
      <c r="GV18" s="229"/>
      <c r="GW18" s="229"/>
      <c r="GX18" s="229"/>
      <c r="GY18" s="229"/>
      <c r="GZ18" s="229"/>
      <c r="HA18" s="229"/>
      <c r="HB18" s="229"/>
      <c r="HC18" s="229"/>
      <c r="HD18" s="229"/>
      <c r="HE18" s="229"/>
      <c r="HF18" s="229"/>
      <c r="HG18" s="22"/>
      <c r="HH18" s="33"/>
      <c r="HI18" s="230"/>
      <c r="HJ18" s="1579" t="s">
        <v>256</v>
      </c>
      <c r="HK18" s="1531"/>
      <c r="HL18" s="1531"/>
      <c r="HM18" s="1531"/>
      <c r="HN18" s="1531"/>
      <c r="HO18" s="1531"/>
      <c r="HP18" s="1531"/>
      <c r="HQ18" s="1531"/>
      <c r="HR18" s="1531"/>
      <c r="HS18" s="1531"/>
      <c r="HT18" s="1531"/>
      <c r="HU18" s="1531"/>
      <c r="HV18" s="1531"/>
      <c r="HW18" s="1531"/>
      <c r="HX18" s="1531"/>
      <c r="HY18" s="1532"/>
      <c r="HZ18" s="230"/>
      <c r="IA18" s="230"/>
      <c r="IB18" s="230"/>
      <c r="IC18" s="1400"/>
      <c r="ID18" s="1400"/>
      <c r="IE18" s="1400"/>
      <c r="IF18" s="1400"/>
      <c r="IG18" s="1400"/>
      <c r="IH18" s="1400"/>
      <c r="II18" s="1400"/>
      <c r="IJ18" s="1400"/>
      <c r="IK18" s="1400"/>
      <c r="IL18" s="1400"/>
      <c r="IM18" s="1400"/>
      <c r="IN18" s="1400"/>
      <c r="IO18" s="1400"/>
      <c r="IP18" s="1400"/>
      <c r="IQ18" s="1400"/>
      <c r="IR18" s="1400"/>
      <c r="IS18" s="1400"/>
      <c r="IT18" s="1400"/>
      <c r="IU18" s="1400"/>
      <c r="IV18" s="230"/>
      <c r="IW18" s="230"/>
      <c r="IX18" s="230"/>
      <c r="IY18" s="230"/>
      <c r="IZ18" s="230"/>
      <c r="JA18" s="22"/>
      <c r="JB18" s="22"/>
      <c r="JC18" s="10"/>
      <c r="JD18" s="231" t="s">
        <v>257</v>
      </c>
      <c r="JE18" s="232"/>
      <c r="JF18" s="232"/>
      <c r="JG18" s="232"/>
      <c r="JH18" s="232"/>
      <c r="JI18" s="232"/>
      <c r="JJ18" s="232"/>
      <c r="JK18" s="232"/>
      <c r="JL18" s="232"/>
      <c r="JM18" s="232"/>
      <c r="JN18" s="232"/>
      <c r="JO18" s="232"/>
      <c r="JP18" s="232"/>
      <c r="JQ18" s="232"/>
      <c r="JR18" s="232"/>
      <c r="JS18" s="232"/>
      <c r="JT18" s="232"/>
      <c r="JU18" s="232"/>
      <c r="JV18" s="232"/>
      <c r="JW18" s="232"/>
      <c r="JX18" s="232"/>
      <c r="JY18" s="232"/>
      <c r="JZ18" s="232"/>
      <c r="KA18" s="232"/>
      <c r="KB18" s="232"/>
      <c r="KC18" s="232"/>
      <c r="KD18" s="207"/>
      <c r="KE18" s="207"/>
      <c r="KF18" s="207"/>
      <c r="KG18" s="207"/>
      <c r="KH18" s="207"/>
      <c r="KI18" s="207"/>
      <c r="KJ18" s="1566">
        <f>'42. Dev Team'!AH18</f>
        <v>0</v>
      </c>
      <c r="KK18" s="1526"/>
      <c r="KL18" s="1527"/>
      <c r="KM18" s="209"/>
      <c r="KN18" s="10"/>
      <c r="KO18" s="10"/>
      <c r="KP18" s="10"/>
    </row>
    <row r="19" spans="1:302" ht="15" customHeight="1" x14ac:dyDescent="0.25">
      <c r="A19" s="124">
        <f>'24. Rent Schedule'!A19</f>
        <v>0</v>
      </c>
      <c r="B19" s="125">
        <f>'24. Rent Schedule'!B19</f>
        <v>0</v>
      </c>
      <c r="C19" s="126">
        <f>'24. Rent Schedule'!C19</f>
        <v>0</v>
      </c>
      <c r="D19" s="127">
        <f>'24. Rent Schedule'!D19</f>
        <v>0</v>
      </c>
      <c r="E19" s="126">
        <f>'24. Rent Schedule'!E19</f>
        <v>0</v>
      </c>
      <c r="F19" s="128">
        <f>'24. Rent Schedule'!F19</f>
        <v>0</v>
      </c>
      <c r="G19" s="128">
        <f>'24. Rent Schedule'!G19</f>
        <v>0</v>
      </c>
      <c r="H19" s="128">
        <f>'24. Rent Schedule'!H19</f>
        <v>0</v>
      </c>
      <c r="I19" s="128">
        <f>'24. Rent Schedule'!I19</f>
        <v>0</v>
      </c>
      <c r="J19" s="129">
        <f t="shared" si="0"/>
        <v>0</v>
      </c>
      <c r="K19" s="130">
        <f>'24. Rent Schedule'!K19</f>
        <v>0</v>
      </c>
      <c r="L19" s="130">
        <f>'24. Rent Schedule'!L19</f>
        <v>0</v>
      </c>
      <c r="M19" s="130">
        <f>'24. Rent Schedule'!M19</f>
        <v>0</v>
      </c>
      <c r="N19" s="144">
        <f t="shared" si="1"/>
        <v>0</v>
      </c>
      <c r="O19" s="22"/>
      <c r="P19" s="182" t="s">
        <v>258</v>
      </c>
      <c r="Q19" s="183" t="str">
        <f>'25. Utility Allowance'!B19</f>
        <v>Landlord</v>
      </c>
      <c r="R19" s="203"/>
      <c r="S19" s="184">
        <f>'25. Utility Allowance'!D19</f>
        <v>0</v>
      </c>
      <c r="T19" s="185">
        <f>'25. Utility Allowance'!E19</f>
        <v>0</v>
      </c>
      <c r="U19" s="185">
        <f>'25. Utility Allowance'!F19</f>
        <v>0</v>
      </c>
      <c r="V19" s="185">
        <f>'25. Utility Allowance'!G19</f>
        <v>0</v>
      </c>
      <c r="W19" s="185">
        <f>'25. Utility Allowance'!H19</f>
        <v>0</v>
      </c>
      <c r="X19" s="1411">
        <f>'25. Utility Allowance'!I19</f>
        <v>0</v>
      </c>
      <c r="Y19" s="1393"/>
      <c r="Z19" s="1394"/>
      <c r="AA19" s="33"/>
      <c r="AB19" s="10"/>
      <c r="AC19" s="186" t="s">
        <v>259</v>
      </c>
      <c r="AD19" s="10"/>
      <c r="AE19" s="10"/>
      <c r="AF19" s="10"/>
      <c r="AG19" s="10"/>
      <c r="AH19" s="10"/>
      <c r="AI19" s="10"/>
      <c r="AJ19" s="10"/>
      <c r="AK19" s="233"/>
      <c r="AL19" s="233"/>
      <c r="AM19" s="38"/>
      <c r="AN19" s="187"/>
      <c r="AO19" s="22"/>
      <c r="AP19" s="1399"/>
      <c r="AQ19" s="1400"/>
      <c r="AR19" s="1400"/>
      <c r="AS19" s="1400"/>
      <c r="AT19" s="79"/>
      <c r="AU19" s="79"/>
      <c r="AV19" s="79"/>
      <c r="AW19" s="79"/>
      <c r="AX19" s="82"/>
      <c r="AY19" s="82"/>
      <c r="AZ19" s="82"/>
      <c r="BA19" s="82"/>
      <c r="BB19" s="82"/>
      <c r="BC19" s="82"/>
      <c r="BD19" s="82"/>
      <c r="BE19" s="82"/>
      <c r="BF19" s="82"/>
      <c r="BG19" s="82"/>
      <c r="BH19" s="82"/>
      <c r="BI19" s="82"/>
      <c r="BJ19" s="79"/>
      <c r="BK19" s="79"/>
      <c r="BL19" s="79"/>
      <c r="BM19" s="79"/>
      <c r="BN19" s="79"/>
      <c r="BO19" s="79"/>
      <c r="BP19" s="79"/>
      <c r="BQ19" s="79"/>
      <c r="BR19" s="79"/>
      <c r="BS19" s="79"/>
      <c r="BT19" s="79"/>
      <c r="BU19" s="83"/>
      <c r="BV19" s="189"/>
      <c r="BW19" s="181" t="s">
        <v>260</v>
      </c>
      <c r="BX19" s="171"/>
      <c r="BY19" s="172"/>
      <c r="BZ19" s="79"/>
      <c r="CA19" s="79"/>
      <c r="CB19" s="199"/>
      <c r="CC19" s="1405">
        <f>'30. Development Cost Schedule'!G19</f>
        <v>0</v>
      </c>
      <c r="CD19" s="1393"/>
      <c r="CE19" s="1393"/>
      <c r="CF19" s="1393"/>
      <c r="CG19" s="1394"/>
      <c r="CH19" s="22"/>
      <c r="CI19" s="174">
        <f>'31. Schedule of Sources'!A19</f>
        <v>0</v>
      </c>
      <c r="CJ19" s="1392">
        <f>'31. Schedule of Sources'!B19</f>
        <v>0</v>
      </c>
      <c r="CK19" s="1393"/>
      <c r="CL19" s="1393"/>
      <c r="CM19" s="1393"/>
      <c r="CN19" s="1393"/>
      <c r="CO19" s="1393"/>
      <c r="CP19" s="1393"/>
      <c r="CQ19" s="1393"/>
      <c r="CR19" s="1394"/>
      <c r="CS19" s="1406">
        <f>'31. Schedule of Sources'!K19</f>
        <v>0</v>
      </c>
      <c r="CT19" s="1393"/>
      <c r="CU19" s="1393"/>
      <c r="CV19" s="1393"/>
      <c r="CW19" s="1393"/>
      <c r="CX19" s="1393"/>
      <c r="CY19" s="1394"/>
      <c r="CZ19" s="1407">
        <f>'31. Schedule of Sources'!R19</f>
        <v>0</v>
      </c>
      <c r="DA19" s="1393"/>
      <c r="DB19" s="1394"/>
      <c r="DC19" s="98">
        <f>'31. Schedule of Sources'!U19</f>
        <v>0</v>
      </c>
      <c r="DD19" s="1406">
        <f>'31. Schedule of Sources'!V19</f>
        <v>0</v>
      </c>
      <c r="DE19" s="1393"/>
      <c r="DF19" s="1393"/>
      <c r="DG19" s="1393"/>
      <c r="DH19" s="1393"/>
      <c r="DI19" s="1394"/>
      <c r="DJ19" s="1407">
        <f>'31. Schedule of Sources'!AB19</f>
        <v>0</v>
      </c>
      <c r="DK19" s="1393"/>
      <c r="DL19" s="1394"/>
      <c r="DM19" s="1392">
        <f>'31. Schedule of Sources'!AE19</f>
        <v>0</v>
      </c>
      <c r="DN19" s="1393"/>
      <c r="DO19" s="1393"/>
      <c r="DP19" s="1394"/>
      <c r="DQ19" s="1392">
        <f>'31. Schedule of Sources'!AI19</f>
        <v>0</v>
      </c>
      <c r="DR19" s="1394"/>
      <c r="DS19" s="1392">
        <f>'31. Schedule of Sources'!AK19</f>
        <v>0</v>
      </c>
      <c r="DT19" s="1393"/>
      <c r="DU19" s="1393"/>
      <c r="DV19" s="1393"/>
      <c r="DW19" s="1394"/>
      <c r="DX19" s="99">
        <f>'31. Schedule of Sources'!AP19</f>
        <v>0</v>
      </c>
      <c r="DY19" s="22"/>
      <c r="DZ19" s="34"/>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477" t="s">
        <v>168</v>
      </c>
      <c r="EZ19" s="1400"/>
      <c r="FA19" s="1400"/>
      <c r="FB19" s="1400"/>
      <c r="FC19" s="1400"/>
      <c r="FD19" s="1400"/>
      <c r="FE19" s="10"/>
      <c r="FF19" s="10"/>
      <c r="FG19" s="10"/>
      <c r="FH19" s="1477" t="s">
        <v>169</v>
      </c>
      <c r="FI19" s="1400"/>
      <c r="FJ19" s="1400"/>
      <c r="FK19" s="1400"/>
      <c r="FL19" s="1401"/>
      <c r="FM19" s="22"/>
      <c r="FN19" s="178"/>
      <c r="FO19" s="102" t="s">
        <v>261</v>
      </c>
      <c r="FP19" s="227"/>
      <c r="FQ19" s="31"/>
      <c r="FR19" s="58"/>
      <c r="FS19" s="58"/>
      <c r="FT19" s="58"/>
      <c r="FU19" s="58"/>
      <c r="FV19" s="58"/>
      <c r="FW19" s="58"/>
      <c r="FX19" s="58"/>
      <c r="FY19" s="58"/>
      <c r="FZ19" s="58"/>
      <c r="GA19" s="58"/>
      <c r="GB19" s="58"/>
      <c r="GC19" s="58"/>
      <c r="GD19" s="58"/>
      <c r="GE19" s="58"/>
      <c r="GF19" s="58"/>
      <c r="GG19" s="58"/>
      <c r="GH19" s="58"/>
      <c r="GI19" s="58"/>
      <c r="GJ19" s="58"/>
      <c r="GK19" s="58"/>
      <c r="GL19" s="58"/>
      <c r="GN19" s="22"/>
      <c r="GO19" s="68"/>
      <c r="GP19" s="229"/>
      <c r="GQ19" s="229"/>
      <c r="GR19" s="229"/>
      <c r="GS19" s="229"/>
      <c r="GT19" s="229"/>
      <c r="GU19" s="229"/>
      <c r="GV19" s="229"/>
      <c r="GW19" s="229"/>
      <c r="GX19" s="229"/>
      <c r="GY19" s="229"/>
      <c r="GZ19" s="229"/>
      <c r="HA19" s="229"/>
      <c r="HB19" s="229"/>
      <c r="HC19" s="229"/>
      <c r="HD19" s="229"/>
      <c r="HE19" s="229"/>
      <c r="HF19" s="229"/>
      <c r="HG19" s="22"/>
      <c r="HH19" s="33"/>
      <c r="HI19" s="145"/>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145"/>
      <c r="IJ19" s="145"/>
      <c r="IK19" s="145"/>
      <c r="IL19" s="145"/>
      <c r="IM19" s="145"/>
      <c r="IN19" s="145"/>
      <c r="IO19" s="145"/>
      <c r="IP19" s="145"/>
      <c r="IQ19" s="145"/>
      <c r="IR19" s="145"/>
      <c r="IS19" s="145"/>
      <c r="IT19" s="145"/>
      <c r="IU19" s="145"/>
      <c r="IV19" s="145"/>
      <c r="IW19" s="145"/>
      <c r="IX19" s="145"/>
      <c r="IY19" s="145"/>
      <c r="IZ19" s="145"/>
      <c r="JA19" s="22"/>
      <c r="JB19" s="22"/>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220"/>
      <c r="KK19" s="220"/>
      <c r="KL19" s="220"/>
      <c r="KM19" s="10"/>
      <c r="KN19" s="10"/>
      <c r="KO19" s="10"/>
      <c r="KP19" s="10"/>
    </row>
    <row r="20" spans="1:302" ht="15" customHeight="1" x14ac:dyDescent="0.25">
      <c r="A20" s="124">
        <f>'24. Rent Schedule'!A20</f>
        <v>0</v>
      </c>
      <c r="B20" s="125">
        <f>'24. Rent Schedule'!B20</f>
        <v>0</v>
      </c>
      <c r="C20" s="126">
        <f>'24. Rent Schedule'!C20</f>
        <v>0</v>
      </c>
      <c r="D20" s="127">
        <f>'24. Rent Schedule'!D20</f>
        <v>0</v>
      </c>
      <c r="E20" s="126">
        <f>'24. Rent Schedule'!E20</f>
        <v>0</v>
      </c>
      <c r="F20" s="128">
        <f>'24. Rent Schedule'!F20</f>
        <v>0</v>
      </c>
      <c r="G20" s="128">
        <f>'24. Rent Schedule'!G20</f>
        <v>0</v>
      </c>
      <c r="H20" s="128">
        <f>'24. Rent Schedule'!H20</f>
        <v>0</v>
      </c>
      <c r="I20" s="128">
        <f>'24. Rent Schedule'!I20</f>
        <v>0</v>
      </c>
      <c r="J20" s="129">
        <f t="shared" si="0"/>
        <v>0</v>
      </c>
      <c r="K20" s="130">
        <f>'24. Rent Schedule'!K20</f>
        <v>0</v>
      </c>
      <c r="L20" s="130">
        <f>'24. Rent Schedule'!L20</f>
        <v>0</v>
      </c>
      <c r="M20" s="130">
        <f>'24. Rent Schedule'!M20</f>
        <v>0</v>
      </c>
      <c r="N20" s="144">
        <f t="shared" si="1"/>
        <v>0</v>
      </c>
      <c r="O20" s="22"/>
      <c r="P20" s="182" t="s">
        <v>262</v>
      </c>
      <c r="Q20" s="183" t="str">
        <f>'25. Utility Allowance'!B20</f>
        <v>Landlord</v>
      </c>
      <c r="R20" s="203"/>
      <c r="S20" s="184">
        <f>'25. Utility Allowance'!D20</f>
        <v>0</v>
      </c>
      <c r="T20" s="185">
        <f>'25. Utility Allowance'!E20</f>
        <v>0</v>
      </c>
      <c r="U20" s="185">
        <f>'25. Utility Allowance'!F20</f>
        <v>0</v>
      </c>
      <c r="V20" s="185">
        <f>'25. Utility Allowance'!G20</f>
        <v>0</v>
      </c>
      <c r="W20" s="185">
        <f>'25. Utility Allowance'!H20</f>
        <v>0</v>
      </c>
      <c r="X20" s="1411">
        <f>'25. Utility Allowance'!I20</f>
        <v>0</v>
      </c>
      <c r="Y20" s="1393"/>
      <c r="Z20" s="1394"/>
      <c r="AA20" s="33"/>
      <c r="AB20" s="10"/>
      <c r="AC20" s="34"/>
      <c r="AD20" s="10" t="s">
        <v>263</v>
      </c>
      <c r="AE20" s="10"/>
      <c r="AF20" s="10"/>
      <c r="AG20" s="10"/>
      <c r="AH20" s="10"/>
      <c r="AI20" s="10"/>
      <c r="AJ20" s="35" t="s">
        <v>87</v>
      </c>
      <c r="AK20" s="96"/>
      <c r="AL20" s="195">
        <f>'26. Annual Operating Expenses'!J20</f>
        <v>0</v>
      </c>
      <c r="AM20" s="38"/>
      <c r="AN20" s="187"/>
      <c r="AO20" s="22"/>
      <c r="AP20" s="1399"/>
      <c r="AQ20" s="1400"/>
      <c r="AR20" s="1400"/>
      <c r="AS20" s="1400"/>
      <c r="AT20" s="81"/>
      <c r="AU20" s="78">
        <f>'23. BldgUnit Config'!F20</f>
        <v>0</v>
      </c>
      <c r="AV20" s="81"/>
      <c r="AW20" s="78">
        <f>'23. BldgUnit Config'!H20</f>
        <v>0</v>
      </c>
      <c r="AX20" s="79" t="s">
        <v>264</v>
      </c>
      <c r="AY20" s="82"/>
      <c r="AZ20" s="82"/>
      <c r="BA20" s="79"/>
      <c r="BB20" s="78">
        <f>'23. BldgUnit Config'!M20</f>
        <v>0</v>
      </c>
      <c r="BC20" s="79"/>
      <c r="BD20" s="78">
        <f>'23. BldgUnit Config'!O20</f>
        <v>0</v>
      </c>
      <c r="BE20" s="80" t="s">
        <v>265</v>
      </c>
      <c r="BF20" s="82"/>
      <c r="BG20" s="82"/>
      <c r="BH20" s="82"/>
      <c r="BI20" s="82"/>
      <c r="BJ20" s="79"/>
      <c r="BK20" s="79"/>
      <c r="BL20" s="79"/>
      <c r="BM20" s="79"/>
      <c r="BN20" s="79"/>
      <c r="BO20" s="79"/>
      <c r="BP20" s="79"/>
      <c r="BQ20" s="79"/>
      <c r="BR20" s="79"/>
      <c r="BS20" s="79"/>
      <c r="BT20" s="79"/>
      <c r="BU20" s="83"/>
      <c r="BV20" s="189"/>
      <c r="BW20" s="116" t="s">
        <v>266</v>
      </c>
      <c r="BX20" s="116"/>
      <c r="BY20" s="235">
        <f>'30. Development Cost Schedule'!C20</f>
        <v>0</v>
      </c>
      <c r="BZ20" s="204"/>
      <c r="CA20" s="236">
        <f>'30. Development Cost Schedule'!E20</f>
        <v>0</v>
      </c>
      <c r="CB20" s="199"/>
      <c r="CC20" s="1514" t="str">
        <f>'30. Development Cost Schedule'!G20</f>
        <v>ALL OFF-SITE COSTS REQUIRE DOCUMENTATION.  THOSE ENTERED IN BASIS REQUIRE MORE DOCUMENTATION!!!
SEE 10 TAC §11.204(8)(E)(ii).</v>
      </c>
      <c r="CD20" s="1393"/>
      <c r="CE20" s="1393"/>
      <c r="CF20" s="1393"/>
      <c r="CG20" s="1394"/>
      <c r="CH20" s="22"/>
      <c r="CI20" s="174">
        <f>'31. Schedule of Sources'!A20</f>
        <v>0</v>
      </c>
      <c r="CJ20" s="1392">
        <f>'31. Schedule of Sources'!B20</f>
        <v>0</v>
      </c>
      <c r="CK20" s="1393"/>
      <c r="CL20" s="1393"/>
      <c r="CM20" s="1393"/>
      <c r="CN20" s="1393"/>
      <c r="CO20" s="1393"/>
      <c r="CP20" s="1393"/>
      <c r="CQ20" s="1393"/>
      <c r="CR20" s="1394"/>
      <c r="CS20" s="1406">
        <f>'31. Schedule of Sources'!K20</f>
        <v>0</v>
      </c>
      <c r="CT20" s="1393"/>
      <c r="CU20" s="1393"/>
      <c r="CV20" s="1393"/>
      <c r="CW20" s="1393"/>
      <c r="CX20" s="1393"/>
      <c r="CY20" s="1394"/>
      <c r="CZ20" s="1407">
        <f>'31. Schedule of Sources'!R20</f>
        <v>0</v>
      </c>
      <c r="DA20" s="1393"/>
      <c r="DB20" s="1394"/>
      <c r="DC20" s="98">
        <f>'31. Schedule of Sources'!U20</f>
        <v>0</v>
      </c>
      <c r="DD20" s="1406">
        <f>'31. Schedule of Sources'!V20</f>
        <v>0</v>
      </c>
      <c r="DE20" s="1393"/>
      <c r="DF20" s="1393"/>
      <c r="DG20" s="1393"/>
      <c r="DH20" s="1393"/>
      <c r="DI20" s="1394"/>
      <c r="DJ20" s="1407">
        <f>'31. Schedule of Sources'!AB20</f>
        <v>0</v>
      </c>
      <c r="DK20" s="1393"/>
      <c r="DL20" s="1394"/>
      <c r="DM20" s="1392">
        <f>'31. Schedule of Sources'!AE20</f>
        <v>0</v>
      </c>
      <c r="DN20" s="1393"/>
      <c r="DO20" s="1393"/>
      <c r="DP20" s="1394"/>
      <c r="DQ20" s="1392">
        <f>'31. Schedule of Sources'!AI20</f>
        <v>0</v>
      </c>
      <c r="DR20" s="1394"/>
      <c r="DS20" s="1392">
        <f>'31. Schedule of Sources'!AK20</f>
        <v>0</v>
      </c>
      <c r="DT20" s="1393"/>
      <c r="DU20" s="1393"/>
      <c r="DV20" s="1393"/>
      <c r="DW20" s="1394"/>
      <c r="DX20" s="99">
        <f>'31. Schedule of Sources'!AP20</f>
        <v>0</v>
      </c>
      <c r="DY20" s="22"/>
      <c r="DZ20" s="34"/>
      <c r="EA20" s="100" t="s">
        <v>173</v>
      </c>
      <c r="EB20" s="10"/>
      <c r="EC20" s="10"/>
      <c r="ED20" s="1469">
        <f>'5. Contact Info'!E20</f>
        <v>0</v>
      </c>
      <c r="EE20" s="1456"/>
      <c r="EF20" s="1456"/>
      <c r="EG20" s="1456"/>
      <c r="EH20" s="1456"/>
      <c r="EI20" s="1456"/>
      <c r="EJ20" s="1456"/>
      <c r="EK20" s="1456"/>
      <c r="EL20" s="1456"/>
      <c r="EM20" s="1456"/>
      <c r="EN20" s="1456"/>
      <c r="EO20" s="1456"/>
      <c r="EP20" s="1456"/>
      <c r="EQ20" s="1456"/>
      <c r="ER20" s="1456"/>
      <c r="ES20" s="1456"/>
      <c r="ET20" s="1456"/>
      <c r="EU20" s="1456"/>
      <c r="EV20" s="1457"/>
      <c r="EW20" s="10"/>
      <c r="EX20" s="1470">
        <f>'5. Contact Info'!X20</f>
        <v>0</v>
      </c>
      <c r="EY20" s="1456"/>
      <c r="EZ20" s="1456"/>
      <c r="FA20" s="1456"/>
      <c r="FB20" s="1456"/>
      <c r="FC20" s="1456"/>
      <c r="FD20" s="1456"/>
      <c r="FE20" s="1457"/>
      <c r="FF20" s="10"/>
      <c r="FG20" s="10"/>
      <c r="FH20" s="10"/>
      <c r="FI20" s="10"/>
      <c r="FJ20" s="10"/>
      <c r="FK20" s="10"/>
      <c r="FL20" s="140"/>
      <c r="FM20" s="22"/>
      <c r="FN20" s="178"/>
      <c r="FO20" s="78">
        <f>'7. Site Info Part I'!B20</f>
        <v>0</v>
      </c>
      <c r="FP20" s="1511" t="s">
        <v>267</v>
      </c>
      <c r="FQ20" s="1400"/>
      <c r="FR20" s="1400"/>
      <c r="FS20" s="1400"/>
      <c r="FT20" s="1400"/>
      <c r="FU20" s="1400"/>
      <c r="FV20" s="1400"/>
      <c r="FW20" s="1400"/>
      <c r="FX20" s="1400"/>
      <c r="FY20" s="1400"/>
      <c r="FZ20" s="1400"/>
      <c r="GA20" s="1400"/>
      <c r="GB20" s="1400"/>
      <c r="GC20" s="1400"/>
      <c r="GD20" s="1400"/>
      <c r="GE20" s="1400"/>
      <c r="GF20" s="1400"/>
      <c r="GG20" s="1400"/>
      <c r="GH20" s="1400"/>
      <c r="GI20" s="1400"/>
      <c r="GJ20" s="1400"/>
      <c r="GK20" s="1400"/>
      <c r="GL20" s="1400"/>
      <c r="GN20" s="22"/>
      <c r="GO20" s="68"/>
      <c r="GP20" s="1512">
        <f>'11. Site Info Part III'!B20</f>
        <v>0</v>
      </c>
      <c r="GQ20" s="1456"/>
      <c r="GR20" s="1456"/>
      <c r="GS20" s="1456"/>
      <c r="GT20" s="1456"/>
      <c r="GU20" s="1456"/>
      <c r="GV20" s="1456"/>
      <c r="GW20" s="1456"/>
      <c r="GX20" s="1456"/>
      <c r="GY20" s="1457"/>
      <c r="GZ20" s="237"/>
      <c r="HA20" s="1512">
        <f>'11. Site Info Part III'!M20</f>
        <v>0</v>
      </c>
      <c r="HB20" s="1456"/>
      <c r="HC20" s="1456"/>
      <c r="HD20" s="1456"/>
      <c r="HE20" s="1456"/>
      <c r="HF20" s="1457"/>
      <c r="HG20" s="22"/>
      <c r="HH20" s="33"/>
      <c r="HI20" s="145"/>
      <c r="HJ20" s="238">
        <f>'17. Dev. Narr.'!C20</f>
        <v>0</v>
      </c>
      <c r="HK20" s="1581" t="s">
        <v>268</v>
      </c>
      <c r="HL20" s="1531"/>
      <c r="HM20" s="1531"/>
      <c r="HN20" s="1531"/>
      <c r="HO20" s="1531"/>
      <c r="HP20" s="1531"/>
      <c r="HQ20" s="1531"/>
      <c r="HR20" s="1531"/>
      <c r="HS20" s="1531"/>
      <c r="HT20" s="1531"/>
      <c r="HU20" s="1531"/>
      <c r="HV20" s="1531"/>
      <c r="HW20" s="1531"/>
      <c r="HX20" s="1531"/>
      <c r="HY20" s="1531"/>
      <c r="HZ20" s="1531"/>
      <c r="IA20" s="1531"/>
      <c r="IB20" s="1531"/>
      <c r="IC20" s="1531"/>
      <c r="ID20" s="1531"/>
      <c r="IE20" s="1531"/>
      <c r="IF20" s="1531"/>
      <c r="IG20" s="1531"/>
      <c r="IH20" s="1531"/>
      <c r="II20" s="1531"/>
      <c r="IJ20" s="1531"/>
      <c r="IK20" s="1531"/>
      <c r="IL20" s="1531"/>
      <c r="IM20" s="1531"/>
      <c r="IN20" s="1531"/>
      <c r="IO20" s="1531"/>
      <c r="IP20" s="1531"/>
      <c r="IQ20" s="1531"/>
      <c r="IR20" s="1531"/>
      <c r="IS20" s="1531"/>
      <c r="IT20" s="1531"/>
      <c r="IU20" s="1531"/>
      <c r="IV20" s="1531"/>
      <c r="IW20" s="1531"/>
      <c r="IX20" s="1531"/>
      <c r="IY20" s="1531"/>
      <c r="IZ20" s="1532"/>
      <c r="JA20" s="22"/>
      <c r="JB20" s="22"/>
      <c r="JC20" s="10"/>
      <c r="JD20" s="1559" t="s">
        <v>269</v>
      </c>
      <c r="JE20" s="1400"/>
      <c r="JF20" s="1400"/>
      <c r="JG20" s="1400"/>
      <c r="JH20" s="1400"/>
      <c r="JI20" s="1400"/>
      <c r="JJ20" s="1400"/>
      <c r="JK20" s="1400"/>
      <c r="JL20" s="1400"/>
      <c r="JM20" s="1400"/>
      <c r="JN20" s="140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row>
    <row r="21" spans="1:302" ht="15" customHeight="1" x14ac:dyDescent="0.25">
      <c r="A21" s="124">
        <f>'24. Rent Schedule'!A21</f>
        <v>0</v>
      </c>
      <c r="B21" s="125">
        <f>'24. Rent Schedule'!B21</f>
        <v>0</v>
      </c>
      <c r="C21" s="126">
        <f>'24. Rent Schedule'!C21</f>
        <v>0</v>
      </c>
      <c r="D21" s="127">
        <f>'24. Rent Schedule'!D21</f>
        <v>0</v>
      </c>
      <c r="E21" s="126">
        <f>'24. Rent Schedule'!E21</f>
        <v>0</v>
      </c>
      <c r="F21" s="128">
        <f>'24. Rent Schedule'!F21</f>
        <v>0</v>
      </c>
      <c r="G21" s="128">
        <f>'24. Rent Schedule'!G21</f>
        <v>0</v>
      </c>
      <c r="H21" s="128">
        <f>'24. Rent Schedule'!H21</f>
        <v>0</v>
      </c>
      <c r="I21" s="128">
        <f>'24. Rent Schedule'!I21</f>
        <v>0</v>
      </c>
      <c r="J21" s="129">
        <f t="shared" si="0"/>
        <v>0</v>
      </c>
      <c r="K21" s="130">
        <f>'24. Rent Schedule'!K21</f>
        <v>0</v>
      </c>
      <c r="L21" s="130">
        <f>'24. Rent Schedule'!L21</f>
        <v>0</v>
      </c>
      <c r="M21" s="130">
        <f>'24. Rent Schedule'!M21</f>
        <v>0</v>
      </c>
      <c r="N21" s="144">
        <f t="shared" si="1"/>
        <v>0</v>
      </c>
      <c r="O21" s="22"/>
      <c r="P21" s="182" t="s">
        <v>270</v>
      </c>
      <c r="Q21" s="183" t="str">
        <f>'25. Utility Allowance'!B21</f>
        <v>Tenant</v>
      </c>
      <c r="R21" s="183">
        <f>'25. Utility Allowance'!C21</f>
        <v>0</v>
      </c>
      <c r="S21" s="184">
        <f>'25. Utility Allowance'!D21</f>
        <v>0</v>
      </c>
      <c r="T21" s="185">
        <f>'25. Utility Allowance'!E21</f>
        <v>0</v>
      </c>
      <c r="U21" s="185">
        <f>'25. Utility Allowance'!F21</f>
        <v>0</v>
      </c>
      <c r="V21" s="185">
        <f>'25. Utility Allowance'!G21</f>
        <v>0</v>
      </c>
      <c r="W21" s="185">
        <f>'25. Utility Allowance'!H21</f>
        <v>0</v>
      </c>
      <c r="X21" s="1411">
        <f>'25. Utility Allowance'!I21</f>
        <v>0</v>
      </c>
      <c r="Y21" s="1393"/>
      <c r="Z21" s="1394"/>
      <c r="AA21" s="33"/>
      <c r="AB21" s="10"/>
      <c r="AC21" s="34"/>
      <c r="AD21" s="10" t="s">
        <v>271</v>
      </c>
      <c r="AE21" s="10"/>
      <c r="AF21" s="10"/>
      <c r="AG21" s="10"/>
      <c r="AH21" s="10"/>
      <c r="AI21" s="10"/>
      <c r="AJ21" s="35" t="s">
        <v>87</v>
      </c>
      <c r="AK21" s="96"/>
      <c r="AL21" s="195">
        <f>'26. Annual Operating Expenses'!J21</f>
        <v>0</v>
      </c>
      <c r="AM21" s="38"/>
      <c r="AN21" s="187"/>
      <c r="AO21" s="22"/>
      <c r="AP21" s="188"/>
      <c r="AQ21" s="79"/>
      <c r="AR21" s="79"/>
      <c r="AS21" s="79"/>
      <c r="AT21" s="79"/>
      <c r="AU21" s="79"/>
      <c r="AV21" s="79"/>
      <c r="AW21" s="79"/>
      <c r="AX21" s="82"/>
      <c r="AY21" s="82"/>
      <c r="AZ21" s="82"/>
      <c r="BA21" s="82"/>
      <c r="BB21" s="82"/>
      <c r="BC21" s="82"/>
      <c r="BD21" s="82"/>
      <c r="BE21" s="82"/>
      <c r="BF21" s="82"/>
      <c r="BG21" s="82"/>
      <c r="BH21" s="82"/>
      <c r="BI21" s="82"/>
      <c r="BJ21" s="79"/>
      <c r="BK21" s="79"/>
      <c r="BL21" s="79"/>
      <c r="BM21" s="79"/>
      <c r="BN21" s="79"/>
      <c r="BO21" s="79"/>
      <c r="BP21" s="79"/>
      <c r="BQ21" s="79"/>
      <c r="BR21" s="79"/>
      <c r="BS21" s="79"/>
      <c r="BT21" s="79"/>
      <c r="BU21" s="83"/>
      <c r="BV21" s="138"/>
      <c r="BW21" s="116" t="s">
        <v>272</v>
      </c>
      <c r="BX21" s="116"/>
      <c r="BY21" s="235">
        <f>'30. Development Cost Schedule'!C21</f>
        <v>0</v>
      </c>
      <c r="BZ21" s="239"/>
      <c r="CA21" s="236">
        <f>'30. Development Cost Schedule'!E21</f>
        <v>0</v>
      </c>
      <c r="CB21" s="199"/>
      <c r="CC21" s="1405">
        <f>'30. Development Cost Schedule'!G21</f>
        <v>0</v>
      </c>
      <c r="CD21" s="1393"/>
      <c r="CE21" s="1393"/>
      <c r="CF21" s="1393"/>
      <c r="CG21" s="1394"/>
      <c r="CH21" s="22"/>
      <c r="CI21" s="1409" t="s">
        <v>273</v>
      </c>
      <c r="CJ21" s="1393"/>
      <c r="CK21" s="1393"/>
      <c r="CL21" s="1393"/>
      <c r="CM21" s="1393"/>
      <c r="CN21" s="1393"/>
      <c r="CO21" s="1393"/>
      <c r="CP21" s="1393"/>
      <c r="CQ21" s="1393"/>
      <c r="CR21" s="1393"/>
      <c r="CS21" s="1393"/>
      <c r="CT21" s="1393"/>
      <c r="CU21" s="1393"/>
      <c r="CV21" s="1393"/>
      <c r="CW21" s="1393"/>
      <c r="CX21" s="1393"/>
      <c r="CY21" s="1393"/>
      <c r="CZ21" s="1393"/>
      <c r="DA21" s="1393"/>
      <c r="DB21" s="1393"/>
      <c r="DC21" s="1393"/>
      <c r="DD21" s="1393"/>
      <c r="DE21" s="1393"/>
      <c r="DF21" s="1393"/>
      <c r="DG21" s="1393"/>
      <c r="DH21" s="1393"/>
      <c r="DI21" s="1393"/>
      <c r="DJ21" s="1393"/>
      <c r="DK21" s="1393"/>
      <c r="DL21" s="1393"/>
      <c r="DM21" s="1393"/>
      <c r="DN21" s="1393"/>
      <c r="DO21" s="1393"/>
      <c r="DP21" s="1393"/>
      <c r="DQ21" s="1393"/>
      <c r="DR21" s="1393"/>
      <c r="DS21" s="1393"/>
      <c r="DT21" s="1393"/>
      <c r="DU21" s="1393"/>
      <c r="DV21" s="1393"/>
      <c r="DW21" s="1393"/>
      <c r="DX21" s="1410"/>
      <c r="DY21" s="22"/>
      <c r="DZ21" s="206"/>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1513" t="s">
        <v>187</v>
      </c>
      <c r="EZ21" s="1403"/>
      <c r="FA21" s="1403"/>
      <c r="FB21" s="1403"/>
      <c r="FC21" s="1403"/>
      <c r="FD21" s="1403"/>
      <c r="FE21" s="207"/>
      <c r="FF21" s="207"/>
      <c r="FG21" s="207"/>
      <c r="FH21" s="207"/>
      <c r="FI21" s="207"/>
      <c r="FJ21" s="207"/>
      <c r="FK21" s="207"/>
      <c r="FL21" s="209"/>
      <c r="FM21" s="22"/>
      <c r="FN21" s="178"/>
      <c r="FO21" s="31"/>
      <c r="FP21" s="1400"/>
      <c r="FQ21" s="1400"/>
      <c r="FR21" s="1400"/>
      <c r="FS21" s="1400"/>
      <c r="FT21" s="1400"/>
      <c r="FU21" s="1400"/>
      <c r="FV21" s="1400"/>
      <c r="FW21" s="1400"/>
      <c r="FX21" s="1400"/>
      <c r="FY21" s="1400"/>
      <c r="FZ21" s="1400"/>
      <c r="GA21" s="1400"/>
      <c r="GB21" s="1400"/>
      <c r="GC21" s="1400"/>
      <c r="GD21" s="1400"/>
      <c r="GE21" s="1400"/>
      <c r="GF21" s="1400"/>
      <c r="GG21" s="1400"/>
      <c r="GH21" s="1400"/>
      <c r="GI21" s="1400"/>
      <c r="GJ21" s="1400"/>
      <c r="GK21" s="1400"/>
      <c r="GL21" s="1400"/>
      <c r="GN21" s="22"/>
      <c r="GO21" s="68"/>
      <c r="GP21" s="58" t="s">
        <v>274</v>
      </c>
      <c r="GQ21" s="58"/>
      <c r="GR21" s="31"/>
      <c r="GS21" s="31"/>
      <c r="GT21" s="31"/>
      <c r="GU21" s="31"/>
      <c r="GV21" s="31"/>
      <c r="GW21" s="31"/>
      <c r="GX21" s="31"/>
      <c r="GY21" s="31"/>
      <c r="GZ21" s="31"/>
      <c r="HA21" s="240" t="s">
        <v>207</v>
      </c>
      <c r="HB21" s="31"/>
      <c r="HC21" s="31"/>
      <c r="HD21" s="31"/>
      <c r="HE21" s="31"/>
      <c r="HF21" s="31"/>
      <c r="HG21" s="22"/>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22"/>
      <c r="JB21" s="22"/>
      <c r="JC21" s="10"/>
      <c r="JD21" s="1560">
        <f>'42. Dev Team'!B21</f>
        <v>0</v>
      </c>
      <c r="JE21" s="1496"/>
      <c r="JF21" s="1496"/>
      <c r="JG21" s="1496"/>
      <c r="JH21" s="1496"/>
      <c r="JI21" s="1496"/>
      <c r="JJ21" s="1496"/>
      <c r="JK21" s="1496"/>
      <c r="JL21" s="1496"/>
      <c r="JM21" s="1496"/>
      <c r="JN21" s="1561"/>
      <c r="JO21" s="27"/>
      <c r="JP21" s="1567">
        <f>'42. Dev Team'!N21</f>
        <v>0</v>
      </c>
      <c r="JQ21" s="1496"/>
      <c r="JR21" s="1496"/>
      <c r="JS21" s="1496"/>
      <c r="JT21" s="1496"/>
      <c r="JU21" s="1496"/>
      <c r="JV21" s="1496"/>
      <c r="JW21" s="1496"/>
      <c r="JX21" s="1496"/>
      <c r="JY21" s="1496"/>
      <c r="JZ21" s="1496"/>
      <c r="KA21" s="1496"/>
      <c r="KB21" s="1496"/>
      <c r="KC21" s="1496"/>
      <c r="KD21" s="1496"/>
      <c r="KE21" s="1496"/>
      <c r="KF21" s="1561"/>
      <c r="KG21" s="27"/>
      <c r="KH21" s="1582">
        <f>'42. Dev Team'!AF21</f>
        <v>0</v>
      </c>
      <c r="KI21" s="1496"/>
      <c r="KJ21" s="1496"/>
      <c r="KK21" s="1496"/>
      <c r="KL21" s="1496"/>
      <c r="KM21" s="1569"/>
      <c r="KN21" s="10"/>
      <c r="KO21" s="10"/>
      <c r="KP21" s="10"/>
    </row>
    <row r="22" spans="1:302" ht="15" customHeight="1" x14ac:dyDescent="0.25">
      <c r="A22" s="124">
        <f>'24. Rent Schedule'!A22</f>
        <v>0</v>
      </c>
      <c r="B22" s="125">
        <f>'24. Rent Schedule'!B22</f>
        <v>0</v>
      </c>
      <c r="C22" s="126">
        <f>'24. Rent Schedule'!C22</f>
        <v>0</v>
      </c>
      <c r="D22" s="127">
        <f>'24. Rent Schedule'!D22</f>
        <v>0</v>
      </c>
      <c r="E22" s="126">
        <f>'24. Rent Schedule'!E22</f>
        <v>0</v>
      </c>
      <c r="F22" s="128">
        <f>'24. Rent Schedule'!F22</f>
        <v>0</v>
      </c>
      <c r="G22" s="128">
        <f>'24. Rent Schedule'!G22</f>
        <v>0</v>
      </c>
      <c r="H22" s="128">
        <f>'24. Rent Schedule'!H22</f>
        <v>0</v>
      </c>
      <c r="I22" s="128">
        <f>'24. Rent Schedule'!I22</f>
        <v>0</v>
      </c>
      <c r="J22" s="129">
        <f t="shared" si="0"/>
        <v>0</v>
      </c>
      <c r="K22" s="130">
        <f>'24. Rent Schedule'!K22</f>
        <v>0</v>
      </c>
      <c r="L22" s="130">
        <f>'24. Rent Schedule'!L22</f>
        <v>0</v>
      </c>
      <c r="M22" s="130">
        <f>'24. Rent Schedule'!M22</f>
        <v>0</v>
      </c>
      <c r="N22" s="144">
        <f t="shared" si="1"/>
        <v>0</v>
      </c>
      <c r="O22" s="22"/>
      <c r="P22" s="182" t="s">
        <v>160</v>
      </c>
      <c r="Q22" s="183" t="str">
        <f>'25. Utility Allowance'!B22</f>
        <v>Tenant</v>
      </c>
      <c r="R22" s="183">
        <f>'25. Utility Allowance'!C22</f>
        <v>0</v>
      </c>
      <c r="S22" s="184">
        <f>'25. Utility Allowance'!D22</f>
        <v>0</v>
      </c>
      <c r="T22" s="185">
        <f>'25. Utility Allowance'!E22</f>
        <v>0</v>
      </c>
      <c r="U22" s="185">
        <f>'25. Utility Allowance'!F22</f>
        <v>0</v>
      </c>
      <c r="V22" s="185">
        <f>'25. Utility Allowance'!G22</f>
        <v>0</v>
      </c>
      <c r="W22" s="185">
        <f>'25. Utility Allowance'!H22</f>
        <v>0</v>
      </c>
      <c r="X22" s="1411">
        <f>'25. Utility Allowance'!I22</f>
        <v>0</v>
      </c>
      <c r="Y22" s="1393"/>
      <c r="Z22" s="1394"/>
      <c r="AA22" s="33"/>
      <c r="AB22" s="10"/>
      <c r="AC22" s="34"/>
      <c r="AD22" s="10" t="s">
        <v>275</v>
      </c>
      <c r="AE22" s="10"/>
      <c r="AF22" s="10"/>
      <c r="AG22" s="10"/>
      <c r="AH22" s="10"/>
      <c r="AI22" s="10"/>
      <c r="AJ22" s="35" t="s">
        <v>87</v>
      </c>
      <c r="AK22" s="96"/>
      <c r="AL22" s="195">
        <f>'26. Annual Operating Expenses'!J22</f>
        <v>0</v>
      </c>
      <c r="AM22" s="38"/>
      <c r="AN22" s="187"/>
      <c r="AO22" s="22"/>
      <c r="AP22" s="188"/>
      <c r="AQ22" s="79"/>
      <c r="AR22" s="79"/>
      <c r="AS22" s="79"/>
      <c r="AT22" s="81"/>
      <c r="AU22" s="78">
        <f>'23. BldgUnit Config'!F22</f>
        <v>0</v>
      </c>
      <c r="AV22" s="81"/>
      <c r="AW22" s="78">
        <f>'23. BldgUnit Config'!H22</f>
        <v>0</v>
      </c>
      <c r="AX22" s="79" t="s">
        <v>276</v>
      </c>
      <c r="AY22" s="82"/>
      <c r="AZ22" s="82"/>
      <c r="BA22" s="82"/>
      <c r="BB22" s="82"/>
      <c r="BC22" s="82"/>
      <c r="BD22" s="82"/>
      <c r="BE22" s="82"/>
      <c r="BF22" s="82"/>
      <c r="BG22" s="82"/>
      <c r="BH22" s="82"/>
      <c r="BI22" s="82"/>
      <c r="BJ22" s="79"/>
      <c r="BK22" s="79"/>
      <c r="BL22" s="79"/>
      <c r="BM22" s="79"/>
      <c r="BN22" s="79"/>
      <c r="BO22" s="79"/>
      <c r="BP22" s="79"/>
      <c r="BQ22" s="79"/>
      <c r="BR22" s="79"/>
      <c r="BS22" s="79"/>
      <c r="BT22" s="79"/>
      <c r="BU22" s="83"/>
      <c r="BV22" s="138"/>
      <c r="BW22" s="116" t="s">
        <v>277</v>
      </c>
      <c r="BX22" s="116"/>
      <c r="BY22" s="235">
        <f>'30. Development Cost Schedule'!C22</f>
        <v>0</v>
      </c>
      <c r="BZ22" s="239"/>
      <c r="CA22" s="236">
        <f>'30. Development Cost Schedule'!E22</f>
        <v>0</v>
      </c>
      <c r="CB22" s="199"/>
      <c r="CC22" s="1405">
        <f>'30. Development Cost Schedule'!G22</f>
        <v>0</v>
      </c>
      <c r="CD22" s="1393"/>
      <c r="CE22" s="1393"/>
      <c r="CF22" s="1393"/>
      <c r="CG22" s="1394"/>
      <c r="CH22" s="22"/>
      <c r="CI22" s="174">
        <f>'31. Schedule of Sources'!A22</f>
        <v>0</v>
      </c>
      <c r="CJ22" s="1392" t="str">
        <f>'31. Schedule of Sources'!B22</f>
        <v>§11.9(d)(2)LPS Contribution</v>
      </c>
      <c r="CK22" s="1393"/>
      <c r="CL22" s="1393"/>
      <c r="CM22" s="1393"/>
      <c r="CN22" s="1393"/>
      <c r="CO22" s="1393"/>
      <c r="CP22" s="1393"/>
      <c r="CQ22" s="1393"/>
      <c r="CR22" s="1394"/>
      <c r="CS22" s="1406">
        <f>'31. Schedule of Sources'!K22</f>
        <v>0</v>
      </c>
      <c r="CT22" s="1393"/>
      <c r="CU22" s="1393"/>
      <c r="CV22" s="1393"/>
      <c r="CW22" s="1393"/>
      <c r="CX22" s="1393"/>
      <c r="CY22" s="1394"/>
      <c r="CZ22" s="1407">
        <f>'31. Schedule of Sources'!R22</f>
        <v>0</v>
      </c>
      <c r="DA22" s="1393"/>
      <c r="DB22" s="1394"/>
      <c r="DC22" s="98">
        <f>'31. Schedule of Sources'!U22</f>
        <v>0</v>
      </c>
      <c r="DD22" s="1406">
        <f>'31. Schedule of Sources'!V22</f>
        <v>0</v>
      </c>
      <c r="DE22" s="1393"/>
      <c r="DF22" s="1393"/>
      <c r="DG22" s="1393"/>
      <c r="DH22" s="1393"/>
      <c r="DI22" s="1394"/>
      <c r="DJ22" s="1407">
        <f>'31. Schedule of Sources'!AB22</f>
        <v>0</v>
      </c>
      <c r="DK22" s="1393"/>
      <c r="DL22" s="1394"/>
      <c r="DM22" s="1392">
        <f>'31. Schedule of Sources'!AE22</f>
        <v>0</v>
      </c>
      <c r="DN22" s="1393"/>
      <c r="DO22" s="1393"/>
      <c r="DP22" s="1394"/>
      <c r="DQ22" s="1392">
        <f>'31. Schedule of Sources'!AI22</f>
        <v>0</v>
      </c>
      <c r="DR22" s="1394"/>
      <c r="DS22" s="1395"/>
      <c r="DT22" s="1393"/>
      <c r="DU22" s="1393"/>
      <c r="DV22" s="1393"/>
      <c r="DW22" s="1394"/>
      <c r="DX22" s="99">
        <f>'31. Schedule of Sources'!AP22</f>
        <v>0</v>
      </c>
      <c r="DY22" s="22"/>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19"/>
      <c r="EZ22" s="119"/>
      <c r="FA22" s="119"/>
      <c r="FB22" s="119"/>
      <c r="FC22" s="119"/>
      <c r="FD22" s="119"/>
      <c r="FE22" s="10"/>
      <c r="FF22" s="10"/>
      <c r="FG22" s="10"/>
      <c r="FH22" s="10"/>
      <c r="FI22" s="10"/>
      <c r="FJ22" s="10"/>
      <c r="FK22" s="10"/>
      <c r="FL22" s="10"/>
      <c r="FM22" s="22"/>
      <c r="FN22" s="178"/>
      <c r="FO22" s="3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N22" s="22"/>
      <c r="GO22" s="68"/>
      <c r="GP22" s="1516">
        <f>'11. Site Info Part III'!B22</f>
        <v>0</v>
      </c>
      <c r="GQ22" s="1456"/>
      <c r="GR22" s="1456"/>
      <c r="GS22" s="1456"/>
      <c r="GT22" s="1456"/>
      <c r="GU22" s="1456"/>
      <c r="GV22" s="1456"/>
      <c r="GW22" s="1456"/>
      <c r="GX22" s="1456"/>
      <c r="GY22" s="1456"/>
      <c r="GZ22" s="1456"/>
      <c r="HA22" s="1456"/>
      <c r="HB22" s="1456"/>
      <c r="HC22" s="1456"/>
      <c r="HD22" s="1456"/>
      <c r="HE22" s="1456"/>
      <c r="HF22" s="1457"/>
      <c r="HG22" s="22"/>
      <c r="HH22" s="33"/>
      <c r="HI22" s="145"/>
      <c r="HJ22" s="238">
        <f>'17. Dev. Narr.'!C22</f>
        <v>0</v>
      </c>
      <c r="HK22" s="1583" t="s">
        <v>278</v>
      </c>
      <c r="HL22" s="1423"/>
      <c r="HM22" s="1423"/>
      <c r="HN22" s="1423"/>
      <c r="HO22" s="1423"/>
      <c r="HP22" s="1423"/>
      <c r="HQ22" s="1423"/>
      <c r="HR22" s="1423"/>
      <c r="HS22" s="1423"/>
      <c r="HT22" s="1423"/>
      <c r="HU22" s="1423"/>
      <c r="HV22" s="1423"/>
      <c r="HW22" s="1423"/>
      <c r="HX22" s="1423"/>
      <c r="HY22" s="1423"/>
      <c r="HZ22" s="1423"/>
      <c r="IA22" s="1423"/>
      <c r="IB22" s="1423"/>
      <c r="IC22" s="1423"/>
      <c r="ID22" s="1423"/>
      <c r="IE22" s="1423"/>
      <c r="IF22" s="1423"/>
      <c r="IG22" s="1423"/>
      <c r="IH22" s="1423"/>
      <c r="II22" s="1423"/>
      <c r="IJ22" s="1423"/>
      <c r="IK22" s="1423"/>
      <c r="IL22" s="1423"/>
      <c r="IM22" s="1423"/>
      <c r="IN22" s="1423"/>
      <c r="IO22" s="1423"/>
      <c r="IP22" s="1423"/>
      <c r="IQ22" s="1423"/>
      <c r="IR22" s="1423"/>
      <c r="IS22" s="1423"/>
      <c r="IT22" s="1423"/>
      <c r="IU22" s="1423"/>
      <c r="IV22" s="1423"/>
      <c r="IW22" s="1423"/>
      <c r="IX22" s="1423"/>
      <c r="IY22" s="1423"/>
      <c r="IZ22" s="1424"/>
      <c r="JA22" s="22"/>
      <c r="JB22" s="22"/>
      <c r="JC22" s="10"/>
      <c r="JD22" s="34"/>
      <c r="JE22" s="10"/>
      <c r="JF22" s="10"/>
      <c r="JG22" s="10"/>
      <c r="JH22" s="10"/>
      <c r="JI22" s="10"/>
      <c r="JJ22" s="10"/>
      <c r="JK22" s="10"/>
      <c r="JL22" s="10"/>
      <c r="JM22" s="10"/>
      <c r="JN22" s="10"/>
      <c r="JO22" s="10"/>
      <c r="JP22" s="180" t="s">
        <v>207</v>
      </c>
      <c r="JQ22" s="181"/>
      <c r="JR22" s="181"/>
      <c r="JS22" s="181"/>
      <c r="JT22" s="181"/>
      <c r="JU22" s="181"/>
      <c r="JV22" s="181"/>
      <c r="JW22" s="181"/>
      <c r="JX22" s="181"/>
      <c r="JY22" s="181"/>
      <c r="JZ22" s="181"/>
      <c r="KA22" s="181"/>
      <c r="KB22" s="181"/>
      <c r="KC22" s="181"/>
      <c r="KD22" s="181"/>
      <c r="KE22" s="181"/>
      <c r="KF22" s="181"/>
      <c r="KG22" s="181"/>
      <c r="KH22" s="10" t="s">
        <v>208</v>
      </c>
      <c r="KI22" s="10"/>
      <c r="KJ22" s="10"/>
      <c r="KK22" s="10"/>
      <c r="KL22" s="10"/>
      <c r="KM22" s="140"/>
      <c r="KN22" s="10"/>
      <c r="KO22" s="10"/>
      <c r="KP22" s="10"/>
    </row>
    <row r="23" spans="1:302" ht="15" customHeight="1" x14ac:dyDescent="0.25">
      <c r="A23" s="124">
        <f>'24. Rent Schedule'!A23</f>
        <v>0</v>
      </c>
      <c r="B23" s="125">
        <f>'24. Rent Schedule'!B23</f>
        <v>0</v>
      </c>
      <c r="C23" s="126">
        <f>'24. Rent Schedule'!C23</f>
        <v>0</v>
      </c>
      <c r="D23" s="127">
        <f>'24. Rent Schedule'!D23</f>
        <v>0</v>
      </c>
      <c r="E23" s="126">
        <f>'24. Rent Schedule'!E23</f>
        <v>0</v>
      </c>
      <c r="F23" s="128">
        <f>'24. Rent Schedule'!F23</f>
        <v>0</v>
      </c>
      <c r="G23" s="128">
        <f>'24. Rent Schedule'!G23</f>
        <v>0</v>
      </c>
      <c r="H23" s="128">
        <f>'24. Rent Schedule'!H23</f>
        <v>0</v>
      </c>
      <c r="I23" s="128">
        <f>'24. Rent Schedule'!I23</f>
        <v>0</v>
      </c>
      <c r="J23" s="129">
        <f t="shared" si="0"/>
        <v>0</v>
      </c>
      <c r="K23" s="130">
        <f>'24. Rent Schedule'!K23</f>
        <v>0</v>
      </c>
      <c r="L23" s="130">
        <f>'24. Rent Schedule'!L23</f>
        <v>0</v>
      </c>
      <c r="M23" s="130">
        <f>'24. Rent Schedule'!M23</f>
        <v>0</v>
      </c>
      <c r="N23" s="144">
        <f t="shared" si="1"/>
        <v>0</v>
      </c>
      <c r="O23" s="22"/>
      <c r="P23" s="242" t="s">
        <v>279</v>
      </c>
      <c r="Q23" s="1412"/>
      <c r="R23" s="1394"/>
      <c r="S23" s="243">
        <f>SUMIF(Q13:Q22,"tenant",S13:S22)</f>
        <v>0</v>
      </c>
      <c r="T23" s="243">
        <f>SUMIF(Q13:Q22,"tenant",T13:T22)</f>
        <v>0</v>
      </c>
      <c r="U23" s="243">
        <f>SUMIF(Q13:Q22,"tenant",U13:U22)</f>
        <v>0</v>
      </c>
      <c r="V23" s="243">
        <f>SUMIF(Q13:Q22,"tenant",V13:V22)</f>
        <v>0</v>
      </c>
      <c r="W23" s="243">
        <f>SUMIF(Q13:Q22,"tenant",W13:W22)</f>
        <v>0</v>
      </c>
      <c r="X23" s="1413"/>
      <c r="Y23" s="1393"/>
      <c r="Z23" s="1394"/>
      <c r="AA23" s="33"/>
      <c r="AB23" s="10"/>
      <c r="AC23" s="34"/>
      <c r="AD23" s="10" t="s">
        <v>280</v>
      </c>
      <c r="AE23" s="10"/>
      <c r="AF23" s="10"/>
      <c r="AG23" s="10"/>
      <c r="AH23" s="10"/>
      <c r="AI23" s="10"/>
      <c r="AJ23" s="35" t="s">
        <v>87</v>
      </c>
      <c r="AK23" s="96"/>
      <c r="AL23" s="195">
        <f>'26. Annual Operating Expenses'!J23</f>
        <v>0</v>
      </c>
      <c r="AM23" s="38"/>
      <c r="AN23" s="187"/>
      <c r="AO23" s="22"/>
      <c r="AP23" s="196"/>
      <c r="AQ23" s="134"/>
      <c r="AR23" s="134"/>
      <c r="AS23" s="134"/>
      <c r="AT23" s="197"/>
      <c r="AU23" s="197"/>
      <c r="AV23" s="197"/>
      <c r="AW23" s="134"/>
      <c r="AX23" s="134"/>
      <c r="AY23" s="136"/>
      <c r="AZ23" s="136"/>
      <c r="BA23" s="136"/>
      <c r="BB23" s="136"/>
      <c r="BC23" s="136"/>
      <c r="BD23" s="136"/>
      <c r="BE23" s="136"/>
      <c r="BF23" s="136"/>
      <c r="BG23" s="136"/>
      <c r="BH23" s="136"/>
      <c r="BI23" s="136"/>
      <c r="BJ23" s="134"/>
      <c r="BK23" s="134"/>
      <c r="BL23" s="134"/>
      <c r="BM23" s="134"/>
      <c r="BN23" s="134"/>
      <c r="BO23" s="134"/>
      <c r="BP23" s="134"/>
      <c r="BQ23" s="134"/>
      <c r="BR23" s="134"/>
      <c r="BS23" s="134"/>
      <c r="BT23" s="134"/>
      <c r="BU23" s="137"/>
      <c r="BV23" s="138"/>
      <c r="BW23" s="116" t="s">
        <v>281</v>
      </c>
      <c r="BX23" s="116"/>
      <c r="BY23" s="235">
        <f>'30. Development Cost Schedule'!C23</f>
        <v>0</v>
      </c>
      <c r="BZ23" s="239"/>
      <c r="CA23" s="236">
        <f>'30. Development Cost Schedule'!E23</f>
        <v>0</v>
      </c>
      <c r="CB23" s="199"/>
      <c r="CC23" s="1405">
        <f>'30. Development Cost Schedule'!G23</f>
        <v>0</v>
      </c>
      <c r="CD23" s="1393"/>
      <c r="CE23" s="1393"/>
      <c r="CF23" s="1393"/>
      <c r="CG23" s="1394"/>
      <c r="CH23" s="22"/>
      <c r="CI23" s="174">
        <f>'31. Schedule of Sources'!A23</f>
        <v>0</v>
      </c>
      <c r="CJ23" s="1392">
        <f>'31. Schedule of Sources'!B23</f>
        <v>0</v>
      </c>
      <c r="CK23" s="1393"/>
      <c r="CL23" s="1393"/>
      <c r="CM23" s="1393"/>
      <c r="CN23" s="1393"/>
      <c r="CO23" s="1393"/>
      <c r="CP23" s="1393"/>
      <c r="CQ23" s="1393"/>
      <c r="CR23" s="1394"/>
      <c r="CS23" s="1406">
        <f>'31. Schedule of Sources'!K23</f>
        <v>0</v>
      </c>
      <c r="CT23" s="1393"/>
      <c r="CU23" s="1393"/>
      <c r="CV23" s="1393"/>
      <c r="CW23" s="1393"/>
      <c r="CX23" s="1393"/>
      <c r="CY23" s="1394"/>
      <c r="CZ23" s="1407">
        <f>'31. Schedule of Sources'!R23</f>
        <v>0</v>
      </c>
      <c r="DA23" s="1393"/>
      <c r="DB23" s="1394"/>
      <c r="DC23" s="98">
        <f>'31. Schedule of Sources'!U23</f>
        <v>0</v>
      </c>
      <c r="DD23" s="1406">
        <f>'31. Schedule of Sources'!V23</f>
        <v>0</v>
      </c>
      <c r="DE23" s="1393"/>
      <c r="DF23" s="1393"/>
      <c r="DG23" s="1393"/>
      <c r="DH23" s="1393"/>
      <c r="DI23" s="1394"/>
      <c r="DJ23" s="1407">
        <f>'31. Schedule of Sources'!AB23</f>
        <v>0</v>
      </c>
      <c r="DK23" s="1393"/>
      <c r="DL23" s="1394"/>
      <c r="DM23" s="1392">
        <f>'31. Schedule of Sources'!AE23</f>
        <v>0</v>
      </c>
      <c r="DN23" s="1393"/>
      <c r="DO23" s="1393"/>
      <c r="DP23" s="1394"/>
      <c r="DQ23" s="1392">
        <f>'31. Schedule of Sources'!AI23</f>
        <v>0</v>
      </c>
      <c r="DR23" s="1394"/>
      <c r="DS23" s="1395"/>
      <c r="DT23" s="1393"/>
      <c r="DU23" s="1393"/>
      <c r="DV23" s="1393"/>
      <c r="DW23" s="1394"/>
      <c r="DX23" s="99">
        <f>'31. Schedule of Sources'!AP23</f>
        <v>0</v>
      </c>
      <c r="DY23" s="22"/>
      <c r="DZ23" s="84" t="s">
        <v>245</v>
      </c>
      <c r="EA23" s="85" t="s">
        <v>282</v>
      </c>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86"/>
      <c r="FM23" s="22"/>
      <c r="FN23" s="178"/>
      <c r="FO23" s="78">
        <f>'7. Site Info Part I'!B23</f>
        <v>0</v>
      </c>
      <c r="FP23" s="1520" t="s">
        <v>283</v>
      </c>
      <c r="FQ23" s="1400"/>
      <c r="FR23" s="1400"/>
      <c r="FS23" s="1400"/>
      <c r="FT23" s="1400"/>
      <c r="FU23" s="1400"/>
      <c r="FV23" s="1400"/>
      <c r="FW23" s="1400"/>
      <c r="FX23" s="1400"/>
      <c r="FY23" s="1400"/>
      <c r="FZ23" s="1400"/>
      <c r="GA23" s="1400"/>
      <c r="GB23" s="1400"/>
      <c r="GC23" s="1400"/>
      <c r="GD23" s="1400"/>
      <c r="GE23" s="1400"/>
      <c r="GF23" s="1400"/>
      <c r="GG23" s="1400"/>
      <c r="GH23" s="1400"/>
      <c r="GI23" s="1400"/>
      <c r="GJ23" s="1400"/>
      <c r="GK23" s="1400"/>
      <c r="GL23" s="1400"/>
      <c r="GN23" s="22"/>
      <c r="GO23" s="68"/>
      <c r="GP23" s="58" t="s">
        <v>147</v>
      </c>
      <c r="GQ23" s="58"/>
      <c r="GR23" s="31"/>
      <c r="GS23" s="31"/>
      <c r="GT23" s="31"/>
      <c r="GU23" s="31"/>
      <c r="GV23" s="31"/>
      <c r="GW23" s="31"/>
      <c r="GX23" s="31"/>
      <c r="GY23" s="31"/>
      <c r="GZ23" s="31"/>
      <c r="HA23" s="31"/>
      <c r="HB23" s="31"/>
      <c r="HC23" s="31"/>
      <c r="HD23" s="31"/>
      <c r="HE23" s="31"/>
      <c r="HF23" s="31"/>
      <c r="HG23" s="22"/>
      <c r="HH23" s="33"/>
      <c r="HI23" s="145"/>
      <c r="HJ23" s="234"/>
      <c r="HK23" s="1427"/>
      <c r="HL23" s="1428"/>
      <c r="HM23" s="1428"/>
      <c r="HN23" s="1428"/>
      <c r="HO23" s="1428"/>
      <c r="HP23" s="1428"/>
      <c r="HQ23" s="1428"/>
      <c r="HR23" s="1428"/>
      <c r="HS23" s="1428"/>
      <c r="HT23" s="1428"/>
      <c r="HU23" s="1428"/>
      <c r="HV23" s="1428"/>
      <c r="HW23" s="1428"/>
      <c r="HX23" s="1428"/>
      <c r="HY23" s="1428"/>
      <c r="HZ23" s="1428"/>
      <c r="IA23" s="1428"/>
      <c r="IB23" s="1428"/>
      <c r="IC23" s="1428"/>
      <c r="ID23" s="1428"/>
      <c r="IE23" s="1428"/>
      <c r="IF23" s="1428"/>
      <c r="IG23" s="1428"/>
      <c r="IH23" s="1428"/>
      <c r="II23" s="1428"/>
      <c r="IJ23" s="1428"/>
      <c r="IK23" s="1428"/>
      <c r="IL23" s="1428"/>
      <c r="IM23" s="1428"/>
      <c r="IN23" s="1428"/>
      <c r="IO23" s="1428"/>
      <c r="IP23" s="1428"/>
      <c r="IQ23" s="1428"/>
      <c r="IR23" s="1428"/>
      <c r="IS23" s="1428"/>
      <c r="IT23" s="1428"/>
      <c r="IU23" s="1428"/>
      <c r="IV23" s="1428"/>
      <c r="IW23" s="1428"/>
      <c r="IX23" s="1428"/>
      <c r="IY23" s="1428"/>
      <c r="IZ23" s="1429"/>
      <c r="JA23" s="22"/>
      <c r="JB23" s="22"/>
      <c r="JC23" s="10"/>
      <c r="JD23" s="1570">
        <f>'42. Dev Team'!B23</f>
        <v>0</v>
      </c>
      <c r="JE23" s="1416"/>
      <c r="JF23" s="1416"/>
      <c r="JG23" s="1416"/>
      <c r="JH23" s="1416"/>
      <c r="JI23" s="1416"/>
      <c r="JJ23" s="1416"/>
      <c r="JK23" s="1416"/>
      <c r="JL23" s="1416"/>
      <c r="JM23" s="1416"/>
      <c r="JN23" s="1416"/>
      <c r="JO23" s="1416"/>
      <c r="JP23" s="1416"/>
      <c r="JQ23" s="1416"/>
      <c r="JR23" s="1416"/>
      <c r="JS23" s="1417"/>
      <c r="JT23" s="10"/>
      <c r="JU23" s="1571">
        <f>'42. Dev Team'!S23</f>
        <v>0</v>
      </c>
      <c r="JV23" s="1416"/>
      <c r="JW23" s="1416"/>
      <c r="JX23" s="1416"/>
      <c r="JY23" s="1416"/>
      <c r="JZ23" s="1416"/>
      <c r="KA23" s="1416"/>
      <c r="KB23" s="1416"/>
      <c r="KC23" s="1417"/>
      <c r="KD23" s="10"/>
      <c r="KE23" s="1572">
        <f>'42. Dev Team'!AC23</f>
        <v>0</v>
      </c>
      <c r="KF23" s="1416"/>
      <c r="KG23" s="1416"/>
      <c r="KH23" s="1416"/>
      <c r="KI23" s="1416"/>
      <c r="KJ23" s="1416"/>
      <c r="KK23" s="1416"/>
      <c r="KL23" s="1416"/>
      <c r="KM23" s="1573"/>
      <c r="KN23" s="10"/>
      <c r="KO23" s="10"/>
      <c r="KP23" s="10"/>
    </row>
    <row r="24" spans="1:302" ht="15" customHeight="1" x14ac:dyDescent="0.25">
      <c r="A24" s="124">
        <f>'24. Rent Schedule'!A24</f>
        <v>0</v>
      </c>
      <c r="B24" s="125">
        <f>'24. Rent Schedule'!B24</f>
        <v>0</v>
      </c>
      <c r="C24" s="126">
        <f>'24. Rent Schedule'!C24</f>
        <v>0</v>
      </c>
      <c r="D24" s="127">
        <f>'24. Rent Schedule'!D24</f>
        <v>0</v>
      </c>
      <c r="E24" s="126">
        <f>'24. Rent Schedule'!E24</f>
        <v>0</v>
      </c>
      <c r="F24" s="128">
        <f>'24. Rent Schedule'!F24</f>
        <v>0</v>
      </c>
      <c r="G24" s="128">
        <f>'24. Rent Schedule'!G24</f>
        <v>0</v>
      </c>
      <c r="H24" s="128">
        <f>'24. Rent Schedule'!H24</f>
        <v>0</v>
      </c>
      <c r="I24" s="128">
        <f>'24. Rent Schedule'!I24</f>
        <v>0</v>
      </c>
      <c r="J24" s="129">
        <f t="shared" si="0"/>
        <v>0</v>
      </c>
      <c r="K24" s="130">
        <f>'24. Rent Schedule'!K24</f>
        <v>0</v>
      </c>
      <c r="L24" s="130">
        <f>'24. Rent Schedule'!L24</f>
        <v>0</v>
      </c>
      <c r="M24" s="130">
        <f>'24. Rent Schedule'!M24</f>
        <v>0</v>
      </c>
      <c r="N24" s="144">
        <f t="shared" si="1"/>
        <v>0</v>
      </c>
      <c r="O24" s="22"/>
      <c r="P24" s="245"/>
      <c r="Q24" s="246"/>
      <c r="R24" s="33"/>
      <c r="S24" s="247"/>
      <c r="T24" s="248"/>
      <c r="U24" s="248"/>
      <c r="V24" s="248"/>
      <c r="W24" s="248"/>
      <c r="X24" s="249"/>
      <c r="Y24" s="33"/>
      <c r="Z24" s="33"/>
      <c r="AA24" s="33"/>
      <c r="AB24" s="10"/>
      <c r="AC24" s="34"/>
      <c r="AD24" s="10" t="s">
        <v>284</v>
      </c>
      <c r="AE24" s="10"/>
      <c r="AF24" s="10"/>
      <c r="AG24" s="10"/>
      <c r="AH24" s="10"/>
      <c r="AI24" s="10"/>
      <c r="AJ24" s="35" t="s">
        <v>87</v>
      </c>
      <c r="AK24" s="96"/>
      <c r="AL24" s="195">
        <f>'26. Annual Operating Expenses'!J24</f>
        <v>0</v>
      </c>
      <c r="AM24" s="38"/>
      <c r="AN24" s="187"/>
      <c r="AO24" s="22"/>
      <c r="AP24" s="250"/>
      <c r="AQ24" s="79"/>
      <c r="AR24" s="79"/>
      <c r="AS24" s="79"/>
      <c r="AT24" s="79"/>
      <c r="AU24" s="79"/>
      <c r="AV24" s="79"/>
      <c r="AW24" s="79"/>
      <c r="AX24" s="82"/>
      <c r="AY24" s="82"/>
      <c r="AZ24" s="82"/>
      <c r="BA24" s="82"/>
      <c r="BB24" s="82"/>
      <c r="BC24" s="82"/>
      <c r="BD24" s="82"/>
      <c r="BE24" s="82"/>
      <c r="BF24" s="82"/>
      <c r="BG24" s="82"/>
      <c r="BH24" s="82"/>
      <c r="BI24" s="82"/>
      <c r="BJ24" s="79"/>
      <c r="BK24" s="79"/>
      <c r="BL24" s="79"/>
      <c r="BM24" s="79"/>
      <c r="BN24" s="79"/>
      <c r="BO24" s="79"/>
      <c r="BP24" s="79"/>
      <c r="BQ24" s="79"/>
      <c r="BR24" s="79"/>
      <c r="BS24" s="79"/>
      <c r="BT24" s="79"/>
      <c r="BU24" s="79"/>
      <c r="BV24" s="138"/>
      <c r="BW24" s="116" t="s">
        <v>285</v>
      </c>
      <c r="BX24" s="116"/>
      <c r="BY24" s="235">
        <f>'30. Development Cost Schedule'!C24</f>
        <v>0</v>
      </c>
      <c r="BZ24" s="239"/>
      <c r="CA24" s="236">
        <f>'30. Development Cost Schedule'!E24</f>
        <v>0</v>
      </c>
      <c r="CB24" s="199"/>
      <c r="CC24" s="1405">
        <f>'30. Development Cost Schedule'!G24</f>
        <v>0</v>
      </c>
      <c r="CD24" s="1393"/>
      <c r="CE24" s="1393"/>
      <c r="CF24" s="1393"/>
      <c r="CG24" s="1394"/>
      <c r="CH24" s="22"/>
      <c r="CI24" s="174">
        <f>'31. Schedule of Sources'!A24</f>
        <v>0</v>
      </c>
      <c r="CJ24" s="1392">
        <f>'31. Schedule of Sources'!B24</f>
        <v>0</v>
      </c>
      <c r="CK24" s="1393"/>
      <c r="CL24" s="1393"/>
      <c r="CM24" s="1393"/>
      <c r="CN24" s="1393"/>
      <c r="CO24" s="1393"/>
      <c r="CP24" s="1393"/>
      <c r="CQ24" s="1393"/>
      <c r="CR24" s="1394"/>
      <c r="CS24" s="1406">
        <f>'31. Schedule of Sources'!K24</f>
        <v>0</v>
      </c>
      <c r="CT24" s="1393"/>
      <c r="CU24" s="1393"/>
      <c r="CV24" s="1393"/>
      <c r="CW24" s="1393"/>
      <c r="CX24" s="1393"/>
      <c r="CY24" s="1394"/>
      <c r="CZ24" s="1407">
        <f>'31. Schedule of Sources'!R24</f>
        <v>0</v>
      </c>
      <c r="DA24" s="1393"/>
      <c r="DB24" s="1394"/>
      <c r="DC24" s="98">
        <f>'31. Schedule of Sources'!U24</f>
        <v>0</v>
      </c>
      <c r="DD24" s="1406">
        <f>'31. Schedule of Sources'!V24</f>
        <v>0</v>
      </c>
      <c r="DE24" s="1393"/>
      <c r="DF24" s="1393"/>
      <c r="DG24" s="1393"/>
      <c r="DH24" s="1393"/>
      <c r="DI24" s="1394"/>
      <c r="DJ24" s="1407">
        <f>'31. Schedule of Sources'!AB24</f>
        <v>0</v>
      </c>
      <c r="DK24" s="1393"/>
      <c r="DL24" s="1394"/>
      <c r="DM24" s="1392">
        <f>'31. Schedule of Sources'!AE24</f>
        <v>0</v>
      </c>
      <c r="DN24" s="1393"/>
      <c r="DO24" s="1393"/>
      <c r="DP24" s="1394"/>
      <c r="DQ24" s="1392">
        <f>'31. Schedule of Sources'!AI24</f>
        <v>0</v>
      </c>
      <c r="DR24" s="1394"/>
      <c r="DS24" s="1395"/>
      <c r="DT24" s="1393"/>
      <c r="DU24" s="1393"/>
      <c r="DV24" s="1393"/>
      <c r="DW24" s="1394"/>
      <c r="DX24" s="99">
        <f>'31. Schedule of Sources'!AP24</f>
        <v>0</v>
      </c>
      <c r="DY24" s="22"/>
      <c r="DZ24" s="34"/>
      <c r="EA24" s="100" t="s">
        <v>145</v>
      </c>
      <c r="EB24" s="10"/>
      <c r="EC24" s="10"/>
      <c r="ED24" s="1475">
        <f>'5. Contact Info'!E24</f>
        <v>0</v>
      </c>
      <c r="EE24" s="1456"/>
      <c r="EF24" s="1456"/>
      <c r="EG24" s="1456"/>
      <c r="EH24" s="1456"/>
      <c r="EI24" s="1456"/>
      <c r="EJ24" s="1456"/>
      <c r="EK24" s="1456"/>
      <c r="EL24" s="1456"/>
      <c r="EM24" s="1456"/>
      <c r="EN24" s="1456"/>
      <c r="EO24" s="1456"/>
      <c r="EP24" s="1456"/>
      <c r="EQ24" s="1456"/>
      <c r="ER24" s="1457"/>
      <c r="ES24" s="10"/>
      <c r="ET24" s="100" t="s">
        <v>146</v>
      </c>
      <c r="EU24" s="10"/>
      <c r="EV24" s="10"/>
      <c r="EW24" s="10"/>
      <c r="EX24" s="1470">
        <f>'5. Contact Info'!X24</f>
        <v>0</v>
      </c>
      <c r="EY24" s="1456"/>
      <c r="EZ24" s="1456"/>
      <c r="FA24" s="1456"/>
      <c r="FB24" s="1456"/>
      <c r="FC24" s="1456"/>
      <c r="FD24" s="1456"/>
      <c r="FE24" s="1457"/>
      <c r="FF24" s="10"/>
      <c r="FG24" s="10"/>
      <c r="FH24" s="1475">
        <f>'5. Contact Info'!AH24</f>
        <v>0</v>
      </c>
      <c r="FI24" s="1456"/>
      <c r="FJ24" s="1456"/>
      <c r="FK24" s="1456"/>
      <c r="FL24" s="1476"/>
      <c r="FM24" s="22"/>
      <c r="FN24" s="178"/>
      <c r="FO24" s="31"/>
      <c r="FP24" s="1400"/>
      <c r="FQ24" s="1400"/>
      <c r="FR24" s="1400"/>
      <c r="FS24" s="1400"/>
      <c r="FT24" s="1400"/>
      <c r="FU24" s="1400"/>
      <c r="FV24" s="1400"/>
      <c r="FW24" s="1400"/>
      <c r="FX24" s="1400"/>
      <c r="FY24" s="1400"/>
      <c r="FZ24" s="1400"/>
      <c r="GA24" s="1400"/>
      <c r="GB24" s="1400"/>
      <c r="GC24" s="1400"/>
      <c r="GD24" s="1400"/>
      <c r="GE24" s="1400"/>
      <c r="GF24" s="1400"/>
      <c r="GG24" s="1400"/>
      <c r="GH24" s="1400"/>
      <c r="GI24" s="1400"/>
      <c r="GJ24" s="1400"/>
      <c r="GK24" s="1400"/>
      <c r="GL24" s="1400"/>
      <c r="GN24" s="22"/>
      <c r="GO24" s="68"/>
      <c r="GP24" s="1516">
        <f>'11. Site Info Part III'!B24</f>
        <v>0</v>
      </c>
      <c r="GQ24" s="1456"/>
      <c r="GR24" s="1456"/>
      <c r="GS24" s="1456"/>
      <c r="GT24" s="1456"/>
      <c r="GU24" s="1456"/>
      <c r="GV24" s="1456"/>
      <c r="GW24" s="1457"/>
      <c r="GX24" s="87"/>
      <c r="GY24" s="251">
        <f>'11. Site Info Part III'!K24</f>
        <v>0</v>
      </c>
      <c r="GZ24" s="31"/>
      <c r="HA24" s="1455">
        <f>'11. Site Info Part III'!M24</f>
        <v>0</v>
      </c>
      <c r="HB24" s="1457"/>
      <c r="HC24" s="120"/>
      <c r="HD24" s="1516">
        <f>'11. Site Info Part III'!P24</f>
        <v>0</v>
      </c>
      <c r="HE24" s="1456"/>
      <c r="HF24" s="1457"/>
      <c r="HG24" s="22"/>
      <c r="HH24" s="33"/>
      <c r="HI24" s="252"/>
      <c r="HJ24" s="252"/>
      <c r="HK24" s="253" t="s">
        <v>286</v>
      </c>
      <c r="HL24" s="145"/>
      <c r="HM24" s="145"/>
      <c r="HN24" s="145"/>
      <c r="HO24" s="145"/>
      <c r="HP24" s="145"/>
      <c r="HQ24" s="145"/>
      <c r="HR24" s="145"/>
      <c r="HS24" s="145"/>
      <c r="HT24" s="145"/>
      <c r="HU24" s="145"/>
      <c r="HV24" s="145"/>
      <c r="HW24" s="252"/>
      <c r="HX24" s="10"/>
      <c r="HY24" s="10"/>
      <c r="HZ24" s="252"/>
      <c r="IA24" s="252"/>
      <c r="IB24" s="252"/>
      <c r="IC24" s="252"/>
      <c r="ID24" s="252"/>
      <c r="IE24" s="252"/>
      <c r="IF24" s="252"/>
      <c r="IG24" s="252"/>
      <c r="IH24" s="252"/>
      <c r="II24" s="252"/>
      <c r="IJ24" s="252"/>
      <c r="IK24" s="252"/>
      <c r="IL24" s="252"/>
      <c r="IM24" s="252"/>
      <c r="IN24" s="252"/>
      <c r="IO24" s="252"/>
      <c r="IP24" s="252"/>
      <c r="IQ24" s="252"/>
      <c r="IR24" s="252"/>
      <c r="IS24" s="252"/>
      <c r="IT24" s="252"/>
      <c r="IU24" s="252"/>
      <c r="IV24" s="252"/>
      <c r="IW24" s="252"/>
      <c r="IX24" s="252"/>
      <c r="IY24" s="252"/>
      <c r="IZ24" s="57"/>
      <c r="JA24" s="22"/>
      <c r="JB24" s="22"/>
      <c r="JC24" s="10"/>
      <c r="JD24" s="1564" t="s">
        <v>226</v>
      </c>
      <c r="JE24" s="1400"/>
      <c r="JF24" s="1400"/>
      <c r="JG24" s="1400"/>
      <c r="JH24" s="1400"/>
      <c r="JI24" s="1400"/>
      <c r="JJ24" s="1400"/>
      <c r="JK24" s="1400"/>
      <c r="JL24" s="1400"/>
      <c r="JM24" s="1400"/>
      <c r="JN24" s="1400"/>
      <c r="JO24" s="1400"/>
      <c r="JP24" s="1400"/>
      <c r="JQ24" s="1400"/>
      <c r="JR24" s="1400"/>
      <c r="JS24" s="1400"/>
      <c r="JT24" s="10"/>
      <c r="JU24" s="1574" t="s">
        <v>227</v>
      </c>
      <c r="JV24" s="1400"/>
      <c r="JW24" s="1400"/>
      <c r="JX24" s="1400"/>
      <c r="JY24" s="1400"/>
      <c r="JZ24" s="1400"/>
      <c r="KA24" s="1400"/>
      <c r="KB24" s="1400"/>
      <c r="KC24" s="1400"/>
      <c r="KD24" s="10"/>
      <c r="KE24" s="1575" t="s">
        <v>228</v>
      </c>
      <c r="KF24" s="1400"/>
      <c r="KG24" s="1400"/>
      <c r="KH24" s="1400"/>
      <c r="KI24" s="1400"/>
      <c r="KJ24" s="1400"/>
      <c r="KK24" s="1400"/>
      <c r="KL24" s="1400"/>
      <c r="KM24" s="1401"/>
      <c r="KN24" s="10"/>
      <c r="KO24" s="10"/>
      <c r="KP24" s="10"/>
    </row>
    <row r="25" spans="1:302" ht="15" customHeight="1" x14ac:dyDescent="0.25">
      <c r="A25" s="124">
        <f>'24. Rent Schedule'!A25</f>
        <v>0</v>
      </c>
      <c r="B25" s="125">
        <f>'24. Rent Schedule'!B25</f>
        <v>0</v>
      </c>
      <c r="C25" s="126">
        <f>'24. Rent Schedule'!C25</f>
        <v>0</v>
      </c>
      <c r="D25" s="127">
        <f>'24. Rent Schedule'!D25</f>
        <v>0</v>
      </c>
      <c r="E25" s="126">
        <f>'24. Rent Schedule'!E25</f>
        <v>0</v>
      </c>
      <c r="F25" s="128">
        <f>'24. Rent Schedule'!F25</f>
        <v>0</v>
      </c>
      <c r="G25" s="128">
        <f>'24. Rent Schedule'!G25</f>
        <v>0</v>
      </c>
      <c r="H25" s="128">
        <f>'24. Rent Schedule'!H25</f>
        <v>0</v>
      </c>
      <c r="I25" s="128">
        <f>'24. Rent Schedule'!I25</f>
        <v>0</v>
      </c>
      <c r="J25" s="129">
        <f t="shared" si="0"/>
        <v>0</v>
      </c>
      <c r="K25" s="130">
        <f>'24. Rent Schedule'!K25</f>
        <v>0</v>
      </c>
      <c r="L25" s="130">
        <f>'24. Rent Schedule'!L25</f>
        <v>0</v>
      </c>
      <c r="M25" s="130">
        <f>'24. Rent Schedule'!M25</f>
        <v>0</v>
      </c>
      <c r="N25" s="144">
        <f t="shared" si="1"/>
        <v>0</v>
      </c>
      <c r="O25" s="22"/>
      <c r="P25" s="245"/>
      <c r="Q25" s="246" t="s">
        <v>287</v>
      </c>
      <c r="R25" s="33"/>
      <c r="S25" s="33"/>
      <c r="T25" s="33"/>
      <c r="U25" s="33"/>
      <c r="V25" s="33"/>
      <c r="W25" s="33"/>
      <c r="X25" s="33"/>
      <c r="Y25" s="33"/>
      <c r="Z25" s="33"/>
      <c r="AA25" s="33"/>
      <c r="AB25" s="10"/>
      <c r="AC25" s="34"/>
      <c r="AD25" s="10" t="s">
        <v>288</v>
      </c>
      <c r="AE25" s="10"/>
      <c r="AF25" s="10"/>
      <c r="AG25" s="10"/>
      <c r="AH25" s="10"/>
      <c r="AI25" s="10"/>
      <c r="AJ25" s="35" t="s">
        <v>87</v>
      </c>
      <c r="AK25" s="96"/>
      <c r="AL25" s="195">
        <f>'26. Annual Operating Expenses'!J25</f>
        <v>0</v>
      </c>
      <c r="AM25" s="38"/>
      <c r="AN25" s="187"/>
      <c r="AO25" s="22"/>
      <c r="AP25" s="254"/>
      <c r="AQ25" s="167"/>
      <c r="AR25" s="167"/>
      <c r="AS25" s="167"/>
      <c r="AT25" s="167"/>
      <c r="AU25" s="167"/>
      <c r="AV25" s="167"/>
      <c r="AW25" s="167"/>
      <c r="AX25" s="169"/>
      <c r="AY25" s="169"/>
      <c r="AZ25" s="169"/>
      <c r="BA25" s="169"/>
      <c r="BB25" s="169"/>
      <c r="BC25" s="169"/>
      <c r="BD25" s="169"/>
      <c r="BE25" s="169"/>
      <c r="BF25" s="169"/>
      <c r="BG25" s="169"/>
      <c r="BH25" s="169"/>
      <c r="BI25" s="169"/>
      <c r="BJ25" s="167"/>
      <c r="BK25" s="167"/>
      <c r="BL25" s="167"/>
      <c r="BM25" s="167"/>
      <c r="BN25" s="167"/>
      <c r="BO25" s="167"/>
      <c r="BP25" s="167"/>
      <c r="BQ25" s="167"/>
      <c r="BR25" s="167"/>
      <c r="BS25" s="167"/>
      <c r="BT25" s="167"/>
      <c r="BU25" s="170"/>
      <c r="BV25" s="138"/>
      <c r="BW25" s="116" t="s">
        <v>289</v>
      </c>
      <c r="BX25" s="116"/>
      <c r="BY25" s="235">
        <f>'30. Development Cost Schedule'!C25</f>
        <v>0</v>
      </c>
      <c r="BZ25" s="239"/>
      <c r="CA25" s="236">
        <f>'30. Development Cost Schedule'!E25</f>
        <v>0</v>
      </c>
      <c r="CB25" s="199"/>
      <c r="CC25" s="1405">
        <f>'30. Development Cost Schedule'!G25</f>
        <v>0</v>
      </c>
      <c r="CD25" s="1393"/>
      <c r="CE25" s="1393"/>
      <c r="CF25" s="1393"/>
      <c r="CG25" s="1394"/>
      <c r="CH25" s="22"/>
      <c r="CI25" s="174">
        <f>'31. Schedule of Sources'!A25</f>
        <v>0</v>
      </c>
      <c r="CJ25" s="1392">
        <f>'31. Schedule of Sources'!B25</f>
        <v>0</v>
      </c>
      <c r="CK25" s="1393"/>
      <c r="CL25" s="1393"/>
      <c r="CM25" s="1393"/>
      <c r="CN25" s="1393"/>
      <c r="CO25" s="1393"/>
      <c r="CP25" s="1393"/>
      <c r="CQ25" s="1393"/>
      <c r="CR25" s="1394"/>
      <c r="CS25" s="1406">
        <f>'31. Schedule of Sources'!K25</f>
        <v>0</v>
      </c>
      <c r="CT25" s="1393"/>
      <c r="CU25" s="1393"/>
      <c r="CV25" s="1393"/>
      <c r="CW25" s="1393"/>
      <c r="CX25" s="1393"/>
      <c r="CY25" s="1394"/>
      <c r="CZ25" s="1407">
        <f>'31. Schedule of Sources'!R25</f>
        <v>0</v>
      </c>
      <c r="DA25" s="1393"/>
      <c r="DB25" s="1394"/>
      <c r="DC25" s="98">
        <f>'31. Schedule of Sources'!U25</f>
        <v>0</v>
      </c>
      <c r="DD25" s="1406">
        <f>'31. Schedule of Sources'!V25</f>
        <v>0</v>
      </c>
      <c r="DE25" s="1393"/>
      <c r="DF25" s="1393"/>
      <c r="DG25" s="1393"/>
      <c r="DH25" s="1393"/>
      <c r="DI25" s="1394"/>
      <c r="DJ25" s="1407">
        <f>'31. Schedule of Sources'!AB25</f>
        <v>0</v>
      </c>
      <c r="DK25" s="1393"/>
      <c r="DL25" s="1394"/>
      <c r="DM25" s="1392">
        <f>'31. Schedule of Sources'!AE25</f>
        <v>0</v>
      </c>
      <c r="DN25" s="1393"/>
      <c r="DO25" s="1393"/>
      <c r="DP25" s="1394"/>
      <c r="DQ25" s="1392">
        <f>'31. Schedule of Sources'!AI25</f>
        <v>0</v>
      </c>
      <c r="DR25" s="1394"/>
      <c r="DS25" s="1395"/>
      <c r="DT25" s="1393"/>
      <c r="DU25" s="1393"/>
      <c r="DV25" s="1393"/>
      <c r="DW25" s="1394"/>
      <c r="DX25" s="99">
        <f>'31. Schedule of Sources'!AP25</f>
        <v>0</v>
      </c>
      <c r="DY25" s="22"/>
      <c r="DZ25" s="34"/>
      <c r="EA25" s="10"/>
      <c r="EB25" s="10"/>
      <c r="EC25" s="10"/>
      <c r="ED25" s="10"/>
      <c r="EE25" s="10"/>
      <c r="EF25" s="10"/>
      <c r="EG25" s="10"/>
      <c r="EH25" s="10"/>
      <c r="EI25" s="10"/>
      <c r="EJ25" s="255"/>
      <c r="EK25" s="10"/>
      <c r="EL25" s="10"/>
      <c r="EM25" s="10"/>
      <c r="EN25" s="10"/>
      <c r="EO25" s="10"/>
      <c r="EP25" s="10"/>
      <c r="EQ25" s="10"/>
      <c r="ER25" s="10"/>
      <c r="ES25" s="10"/>
      <c r="ET25" s="10"/>
      <c r="EU25" s="10"/>
      <c r="EV25" s="10"/>
      <c r="EW25" s="10"/>
      <c r="EX25" s="10"/>
      <c r="EY25" s="1477" t="s">
        <v>168</v>
      </c>
      <c r="EZ25" s="1400"/>
      <c r="FA25" s="1400"/>
      <c r="FB25" s="1400"/>
      <c r="FC25" s="1400"/>
      <c r="FD25" s="1400"/>
      <c r="FE25" s="10"/>
      <c r="FF25" s="10"/>
      <c r="FG25" s="10"/>
      <c r="FH25" s="1477" t="s">
        <v>169</v>
      </c>
      <c r="FI25" s="1400"/>
      <c r="FJ25" s="1400"/>
      <c r="FK25" s="1400"/>
      <c r="FL25" s="1401"/>
      <c r="FM25" s="22"/>
      <c r="FN25" s="178"/>
      <c r="FO25" s="31"/>
      <c r="FP25" s="1400"/>
      <c r="FQ25" s="1400"/>
      <c r="FR25" s="1400"/>
      <c r="FS25" s="1400"/>
      <c r="FT25" s="1400"/>
      <c r="FU25" s="1400"/>
      <c r="FV25" s="1400"/>
      <c r="FW25" s="1400"/>
      <c r="FX25" s="1400"/>
      <c r="FY25" s="1400"/>
      <c r="FZ25" s="1400"/>
      <c r="GA25" s="1400"/>
      <c r="GB25" s="1400"/>
      <c r="GC25" s="1400"/>
      <c r="GD25" s="1400"/>
      <c r="GE25" s="1400"/>
      <c r="GF25" s="1400"/>
      <c r="GG25" s="1400"/>
      <c r="GH25" s="1400"/>
      <c r="GI25" s="1400"/>
      <c r="GJ25" s="1400"/>
      <c r="GK25" s="1400"/>
      <c r="GL25" s="1400"/>
      <c r="GN25" s="22"/>
      <c r="GO25" s="68"/>
      <c r="GP25" s="58" t="s">
        <v>148</v>
      </c>
      <c r="GQ25" s="58"/>
      <c r="GR25" s="58"/>
      <c r="GS25" s="58"/>
      <c r="GT25" s="31"/>
      <c r="GU25" s="58"/>
      <c r="GV25" s="31"/>
      <c r="GW25" s="58"/>
      <c r="GX25" s="58"/>
      <c r="GY25" s="240" t="s">
        <v>232</v>
      </c>
      <c r="GZ25" s="31"/>
      <c r="HA25" s="1519" t="s">
        <v>174</v>
      </c>
      <c r="HB25" s="1397"/>
      <c r="HC25" s="31"/>
      <c r="HD25" s="1519" t="s">
        <v>290</v>
      </c>
      <c r="HE25" s="1397"/>
      <c r="HF25" s="1397"/>
      <c r="HG25" s="22"/>
      <c r="HH25" s="33"/>
      <c r="HI25" s="256"/>
      <c r="HJ25" s="252"/>
      <c r="HK25" s="145"/>
      <c r="HL25" s="1585">
        <f>'17. Dev. Narr.'!D25</f>
        <v>0</v>
      </c>
      <c r="HM25" s="1456"/>
      <c r="HN25" s="1456"/>
      <c r="HO25" s="1456"/>
      <c r="HP25" s="1456"/>
      <c r="HQ25" s="1456"/>
      <c r="HR25" s="1456"/>
      <c r="HS25" s="1456"/>
      <c r="HT25" s="1456"/>
      <c r="HU25" s="1456"/>
      <c r="HV25" s="1456"/>
      <c r="HW25" s="1456"/>
      <c r="HX25" s="1456"/>
      <c r="HY25" s="1456"/>
      <c r="HZ25" s="1456"/>
      <c r="IA25" s="1456"/>
      <c r="IB25" s="1456"/>
      <c r="IC25" s="1456"/>
      <c r="ID25" s="1456"/>
      <c r="IE25" s="1456"/>
      <c r="IF25" s="1456"/>
      <c r="IG25" s="1456"/>
      <c r="IH25" s="1456"/>
      <c r="II25" s="1456"/>
      <c r="IJ25" s="1456"/>
      <c r="IK25" s="1456"/>
      <c r="IL25" s="1456"/>
      <c r="IM25" s="1456"/>
      <c r="IN25" s="1456"/>
      <c r="IO25" s="1456"/>
      <c r="IP25" s="1456"/>
      <c r="IQ25" s="1456"/>
      <c r="IR25" s="1456"/>
      <c r="IS25" s="1456"/>
      <c r="IT25" s="1456"/>
      <c r="IU25" s="1456"/>
      <c r="IV25" s="1457"/>
      <c r="IW25" s="252"/>
      <c r="IX25" s="252"/>
      <c r="IY25" s="252"/>
      <c r="IZ25" s="145"/>
      <c r="JA25" s="22"/>
      <c r="JB25" s="22"/>
      <c r="JC25" s="10"/>
      <c r="JD25" s="34"/>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40"/>
      <c r="KN25" s="10"/>
      <c r="KO25" s="10"/>
      <c r="KP25" s="10"/>
    </row>
    <row r="26" spans="1:302" ht="15" customHeight="1" x14ac:dyDescent="0.25">
      <c r="A26" s="124">
        <f>'24. Rent Schedule'!A26</f>
        <v>0</v>
      </c>
      <c r="B26" s="125">
        <f>'24. Rent Schedule'!B26</f>
        <v>0</v>
      </c>
      <c r="C26" s="126">
        <f>'24. Rent Schedule'!C26</f>
        <v>0</v>
      </c>
      <c r="D26" s="127">
        <f>'24. Rent Schedule'!D26</f>
        <v>0</v>
      </c>
      <c r="E26" s="126">
        <f>'24. Rent Schedule'!E26</f>
        <v>0</v>
      </c>
      <c r="F26" s="128">
        <f>'24. Rent Schedule'!F26</f>
        <v>0</v>
      </c>
      <c r="G26" s="128">
        <f>'24. Rent Schedule'!G26</f>
        <v>0</v>
      </c>
      <c r="H26" s="128">
        <f>'24. Rent Schedule'!H26</f>
        <v>0</v>
      </c>
      <c r="I26" s="128">
        <f>'24. Rent Schedule'!I26</f>
        <v>0</v>
      </c>
      <c r="J26" s="129">
        <f t="shared" si="0"/>
        <v>0</v>
      </c>
      <c r="K26" s="130">
        <f>'24. Rent Schedule'!K26</f>
        <v>0</v>
      </c>
      <c r="L26" s="130">
        <f>'24. Rent Schedule'!L26</f>
        <v>0</v>
      </c>
      <c r="M26" s="130">
        <f>'24. Rent Schedule'!M26</f>
        <v>0</v>
      </c>
      <c r="N26" s="144">
        <f t="shared" si="1"/>
        <v>0</v>
      </c>
      <c r="O26" s="22"/>
      <c r="P26" s="245"/>
      <c r="Q26" s="1414">
        <f>'25. Utility Allowance'!B26</f>
        <v>0</v>
      </c>
      <c r="R26" s="1393"/>
      <c r="S26" s="1393"/>
      <c r="T26" s="1393"/>
      <c r="U26" s="1393"/>
      <c r="V26" s="1393"/>
      <c r="W26" s="1393"/>
      <c r="X26" s="1393"/>
      <c r="Y26" s="1393"/>
      <c r="Z26" s="1394"/>
      <c r="AA26" s="33"/>
      <c r="AB26" s="10"/>
      <c r="AC26" s="34"/>
      <c r="AD26" s="10" t="s">
        <v>237</v>
      </c>
      <c r="AE26" s="10"/>
      <c r="AF26" s="1415" t="str">
        <f>'26. Annual Operating Expenses'!D26</f>
        <v>describe</v>
      </c>
      <c r="AG26" s="1416"/>
      <c r="AH26" s="1416"/>
      <c r="AI26" s="1417"/>
      <c r="AJ26" s="35" t="s">
        <v>87</v>
      </c>
      <c r="AK26" s="96"/>
      <c r="AL26" s="195">
        <f>'26. Annual Operating Expenses'!J26</f>
        <v>0</v>
      </c>
      <c r="AM26" s="38"/>
      <c r="AN26" s="187"/>
      <c r="AO26" s="22"/>
      <c r="AP26" s="1418" t="s">
        <v>291</v>
      </c>
      <c r="AQ26" s="1400"/>
      <c r="AR26" s="1400"/>
      <c r="AS26" s="1401"/>
      <c r="AT26" s="78">
        <f>'23. BldgUnit Config'!E26</f>
        <v>0</v>
      </c>
      <c r="AU26" s="79" t="s">
        <v>292</v>
      </c>
      <c r="AV26" s="81"/>
      <c r="AW26" s="79"/>
      <c r="AX26" s="82"/>
      <c r="AY26" s="82"/>
      <c r="AZ26" s="79"/>
      <c r="BA26" s="78">
        <f>'23. BldgUnit Config'!L26</f>
        <v>0</v>
      </c>
      <c r="BB26" s="80" t="s">
        <v>293</v>
      </c>
      <c r="BC26" s="82"/>
      <c r="BD26" s="82"/>
      <c r="BE26" s="82"/>
      <c r="BF26" s="82"/>
      <c r="BG26" s="82"/>
      <c r="BH26" s="82"/>
      <c r="BI26" s="82"/>
      <c r="BJ26" s="79"/>
      <c r="BK26" s="79"/>
      <c r="BL26" s="79"/>
      <c r="BM26" s="79"/>
      <c r="BN26" s="79"/>
      <c r="BO26" s="79"/>
      <c r="BP26" s="79"/>
      <c r="BQ26" s="79"/>
      <c r="BR26" s="79"/>
      <c r="BS26" s="79"/>
      <c r="BT26" s="79"/>
      <c r="BU26" s="83"/>
      <c r="BV26" s="138"/>
      <c r="BW26" s="116" t="s">
        <v>294</v>
      </c>
      <c r="BX26" s="116"/>
      <c r="BY26" s="235">
        <f>'30. Development Cost Schedule'!C26</f>
        <v>0</v>
      </c>
      <c r="BZ26" s="239"/>
      <c r="CA26" s="236">
        <f>'30. Development Cost Schedule'!E26</f>
        <v>0</v>
      </c>
      <c r="CB26" s="199"/>
      <c r="CC26" s="1405">
        <f>'30. Development Cost Schedule'!G26</f>
        <v>0</v>
      </c>
      <c r="CD26" s="1393"/>
      <c r="CE26" s="1393"/>
      <c r="CF26" s="1393"/>
      <c r="CG26" s="1394"/>
      <c r="CH26" s="22"/>
      <c r="CI26" s="1409" t="s">
        <v>295</v>
      </c>
      <c r="CJ26" s="1393"/>
      <c r="CK26" s="1393"/>
      <c r="CL26" s="1393"/>
      <c r="CM26" s="1393"/>
      <c r="CN26" s="1393"/>
      <c r="CO26" s="1393"/>
      <c r="CP26" s="1393"/>
      <c r="CQ26" s="1393"/>
      <c r="CR26" s="1393"/>
      <c r="CS26" s="1393"/>
      <c r="CT26" s="1393"/>
      <c r="CU26" s="1393"/>
      <c r="CV26" s="1393"/>
      <c r="CW26" s="1393"/>
      <c r="CX26" s="1393"/>
      <c r="CY26" s="1393"/>
      <c r="CZ26" s="1393"/>
      <c r="DA26" s="1393"/>
      <c r="DB26" s="1393"/>
      <c r="DC26" s="1393"/>
      <c r="DD26" s="1393"/>
      <c r="DE26" s="1393"/>
      <c r="DF26" s="1393"/>
      <c r="DG26" s="1393"/>
      <c r="DH26" s="1393"/>
      <c r="DI26" s="1393"/>
      <c r="DJ26" s="1393"/>
      <c r="DK26" s="1393"/>
      <c r="DL26" s="1393"/>
      <c r="DM26" s="1393"/>
      <c r="DN26" s="1393"/>
      <c r="DO26" s="1393"/>
      <c r="DP26" s="1393"/>
      <c r="DQ26" s="1393"/>
      <c r="DR26" s="1393"/>
      <c r="DS26" s="1393"/>
      <c r="DT26" s="1393"/>
      <c r="DU26" s="1393"/>
      <c r="DV26" s="1393"/>
      <c r="DW26" s="1393"/>
      <c r="DX26" s="1410"/>
      <c r="DY26" s="22"/>
      <c r="DZ26" s="34"/>
      <c r="EA26" s="100" t="s">
        <v>173</v>
      </c>
      <c r="EB26" s="10"/>
      <c r="EC26" s="10"/>
      <c r="ED26" s="1469">
        <f>'5. Contact Info'!E26</f>
        <v>0</v>
      </c>
      <c r="EE26" s="1456"/>
      <c r="EF26" s="1456"/>
      <c r="EG26" s="1456"/>
      <c r="EH26" s="1456"/>
      <c r="EI26" s="1456"/>
      <c r="EJ26" s="1456"/>
      <c r="EK26" s="1456"/>
      <c r="EL26" s="1456"/>
      <c r="EM26" s="1456"/>
      <c r="EN26" s="1456"/>
      <c r="EO26" s="1456"/>
      <c r="EP26" s="1456"/>
      <c r="EQ26" s="1456"/>
      <c r="ER26" s="1456"/>
      <c r="ES26" s="1456"/>
      <c r="ET26" s="1456"/>
      <c r="EU26" s="1456"/>
      <c r="EV26" s="1457"/>
      <c r="EW26" s="10"/>
      <c r="EX26" s="1470">
        <f>'5. Contact Info'!X26</f>
        <v>0</v>
      </c>
      <c r="EY26" s="1456"/>
      <c r="EZ26" s="1456"/>
      <c r="FA26" s="1456"/>
      <c r="FB26" s="1456"/>
      <c r="FC26" s="1456"/>
      <c r="FD26" s="1456"/>
      <c r="FE26" s="1457"/>
      <c r="FF26" s="10"/>
      <c r="FG26" s="10"/>
      <c r="FH26" s="10"/>
      <c r="FI26" s="10"/>
      <c r="FJ26" s="10"/>
      <c r="FK26" s="10"/>
      <c r="FL26" s="140"/>
      <c r="FM26" s="22"/>
      <c r="FN26" s="178"/>
      <c r="FO26" s="31"/>
      <c r="FP26" s="244"/>
      <c r="FQ26" s="244"/>
      <c r="FR26" s="244"/>
      <c r="FS26" s="244"/>
      <c r="FT26" s="244"/>
      <c r="FU26" s="244"/>
      <c r="FV26" s="244"/>
      <c r="FW26" s="244"/>
      <c r="FX26" s="244"/>
      <c r="FY26" s="244"/>
      <c r="FZ26" s="244"/>
      <c r="GA26" s="244"/>
      <c r="GB26" s="244"/>
      <c r="GC26" s="244"/>
      <c r="GD26" s="244"/>
      <c r="GE26" s="244"/>
      <c r="GF26" s="244"/>
      <c r="GG26" s="244"/>
      <c r="GH26" s="244"/>
      <c r="GI26" s="244"/>
      <c r="GJ26" s="244"/>
      <c r="GK26" s="244"/>
      <c r="GL26" s="244"/>
      <c r="GN26" s="22"/>
      <c r="GO26" s="68"/>
      <c r="GP26" s="58"/>
      <c r="GQ26" s="58"/>
      <c r="GR26" s="58"/>
      <c r="GS26" s="58"/>
      <c r="GT26" s="31"/>
      <c r="GU26" s="58"/>
      <c r="GV26" s="31"/>
      <c r="GW26" s="58"/>
      <c r="GX26" s="58"/>
      <c r="GY26" s="58"/>
      <c r="GZ26" s="31"/>
      <c r="HA26" s="59"/>
      <c r="HB26" s="59"/>
      <c r="HC26" s="31"/>
      <c r="HD26" s="59"/>
      <c r="HE26" s="59"/>
      <c r="HF26" s="59"/>
      <c r="HG26" s="22"/>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22"/>
      <c r="JB26" s="22"/>
      <c r="JC26" s="10"/>
      <c r="JD26" s="97" t="s">
        <v>241</v>
      </c>
      <c r="JE26" s="218"/>
      <c r="JF26" s="218"/>
      <c r="JG26" s="219"/>
      <c r="JH26" s="158"/>
      <c r="JI26" s="158"/>
      <c r="JJ26" s="164"/>
      <c r="JK26" s="1565">
        <f>'42. Dev Team'!I26</f>
        <v>0</v>
      </c>
      <c r="JL26" s="1393"/>
      <c r="JM26" s="1394"/>
      <c r="JN26" s="10"/>
      <c r="JO26" s="10"/>
      <c r="JP26" s="10"/>
      <c r="JQ26" s="10"/>
      <c r="JR26" s="10"/>
      <c r="JS26" s="10"/>
      <c r="JT26" s="10"/>
      <c r="JU26" s="10"/>
      <c r="JV26" s="10"/>
      <c r="JW26" s="10"/>
      <c r="JX26" s="10"/>
      <c r="JY26" s="10"/>
      <c r="JZ26" s="10"/>
      <c r="KA26" s="10"/>
      <c r="KB26" s="10"/>
      <c r="KC26" s="10"/>
      <c r="KD26" s="10"/>
      <c r="KE26" s="10"/>
      <c r="KF26" s="10"/>
      <c r="KG26" s="10"/>
      <c r="KH26" s="10"/>
      <c r="KI26" s="10"/>
      <c r="KJ26" s="1524"/>
      <c r="KK26" s="1400"/>
      <c r="KL26" s="1400"/>
      <c r="KM26" s="140"/>
      <c r="KN26" s="10"/>
      <c r="KO26" s="10"/>
      <c r="KP26" s="10"/>
    </row>
    <row r="27" spans="1:302" ht="15" customHeight="1" x14ac:dyDescent="0.25">
      <c r="A27" s="124">
        <f>'24. Rent Schedule'!A27</f>
        <v>0</v>
      </c>
      <c r="B27" s="125">
        <f>'24. Rent Schedule'!B27</f>
        <v>0</v>
      </c>
      <c r="C27" s="126">
        <f>'24. Rent Schedule'!C27</f>
        <v>0</v>
      </c>
      <c r="D27" s="127">
        <f>'24. Rent Schedule'!D27</f>
        <v>0</v>
      </c>
      <c r="E27" s="126">
        <f>'24. Rent Schedule'!E27</f>
        <v>0</v>
      </c>
      <c r="F27" s="128">
        <f>'24. Rent Schedule'!F27</f>
        <v>0</v>
      </c>
      <c r="G27" s="128">
        <f>'24. Rent Schedule'!G27</f>
        <v>0</v>
      </c>
      <c r="H27" s="128">
        <f>'24. Rent Schedule'!H27</f>
        <v>0</v>
      </c>
      <c r="I27" s="128">
        <f>'24. Rent Schedule'!I27</f>
        <v>0</v>
      </c>
      <c r="J27" s="129">
        <f t="shared" si="0"/>
        <v>0</v>
      </c>
      <c r="K27" s="130">
        <f>'24. Rent Schedule'!K27</f>
        <v>0</v>
      </c>
      <c r="L27" s="130">
        <f>'24. Rent Schedule'!L27</f>
        <v>0</v>
      </c>
      <c r="M27" s="130">
        <f>'24. Rent Schedule'!M27</f>
        <v>0</v>
      </c>
      <c r="N27" s="144">
        <f t="shared" si="1"/>
        <v>0</v>
      </c>
      <c r="O27" s="22"/>
      <c r="P27" s="245"/>
      <c r="Q27" s="1414">
        <f>'25. Utility Allowance'!B27</f>
        <v>0</v>
      </c>
      <c r="R27" s="1393"/>
      <c r="S27" s="1393"/>
      <c r="T27" s="1393"/>
      <c r="U27" s="1393"/>
      <c r="V27" s="1393"/>
      <c r="W27" s="1393"/>
      <c r="X27" s="1393"/>
      <c r="Y27" s="1393"/>
      <c r="Z27" s="1394"/>
      <c r="AA27" s="33"/>
      <c r="AB27" s="10"/>
      <c r="AC27" s="34"/>
      <c r="AD27" s="10" t="s">
        <v>237</v>
      </c>
      <c r="AE27" s="10"/>
      <c r="AF27" s="1415" t="str">
        <f>'26. Annual Operating Expenses'!D27</f>
        <v>describe</v>
      </c>
      <c r="AG27" s="1416"/>
      <c r="AH27" s="1416"/>
      <c r="AI27" s="1417"/>
      <c r="AJ27" s="35" t="s">
        <v>87</v>
      </c>
      <c r="AK27" s="96"/>
      <c r="AL27" s="195">
        <f>'26. Annual Operating Expenses'!J27</f>
        <v>0</v>
      </c>
      <c r="AM27" s="38"/>
      <c r="AN27" s="257"/>
      <c r="AO27" s="22"/>
      <c r="AP27" s="188"/>
      <c r="AQ27" s="79"/>
      <c r="AR27" s="79"/>
      <c r="AS27" s="79"/>
      <c r="AT27" s="79"/>
      <c r="AU27" s="79"/>
      <c r="AV27" s="79"/>
      <c r="AW27" s="79"/>
      <c r="AX27" s="82"/>
      <c r="AY27" s="82"/>
      <c r="AZ27" s="82"/>
      <c r="BA27" s="82"/>
      <c r="BB27" s="82"/>
      <c r="BC27" s="82"/>
      <c r="BD27" s="82"/>
      <c r="BE27" s="82"/>
      <c r="BF27" s="82"/>
      <c r="BG27" s="82"/>
      <c r="BH27" s="82"/>
      <c r="BI27" s="82"/>
      <c r="BJ27" s="79"/>
      <c r="BK27" s="79"/>
      <c r="BL27" s="79"/>
      <c r="BM27" s="79"/>
      <c r="BN27" s="79"/>
      <c r="BO27" s="79"/>
      <c r="BP27" s="79"/>
      <c r="BQ27" s="79"/>
      <c r="BR27" s="79"/>
      <c r="BS27" s="79"/>
      <c r="BT27" s="79"/>
      <c r="BU27" s="83"/>
      <c r="BV27" s="138"/>
      <c r="BW27" s="212" t="str">
        <f>'30. Development Cost Schedule'!A27</f>
        <v>Other (specify) - see footnote 1</v>
      </c>
      <c r="BX27" s="116"/>
      <c r="BY27" s="235">
        <f>'30. Development Cost Schedule'!C27</f>
        <v>0</v>
      </c>
      <c r="BZ27" s="239"/>
      <c r="CA27" s="236">
        <f>'30. Development Cost Schedule'!E27</f>
        <v>0</v>
      </c>
      <c r="CB27" s="199"/>
      <c r="CC27" s="1405">
        <f>'30. Development Cost Schedule'!G27</f>
        <v>0</v>
      </c>
      <c r="CD27" s="1393"/>
      <c r="CE27" s="1393"/>
      <c r="CF27" s="1393"/>
      <c r="CG27" s="1394"/>
      <c r="CH27" s="22"/>
      <c r="CI27" s="174">
        <f>'31. Schedule of Sources'!A27</f>
        <v>0</v>
      </c>
      <c r="CJ27" s="1392">
        <f>'31. Schedule of Sources'!B27</f>
        <v>0</v>
      </c>
      <c r="CK27" s="1393"/>
      <c r="CL27" s="1393"/>
      <c r="CM27" s="1393"/>
      <c r="CN27" s="1393"/>
      <c r="CO27" s="1393"/>
      <c r="CP27" s="1393"/>
      <c r="CQ27" s="1393"/>
      <c r="CR27" s="1394"/>
      <c r="CS27" s="1406">
        <f>'31. Schedule of Sources'!K27</f>
        <v>0</v>
      </c>
      <c r="CT27" s="1393"/>
      <c r="CU27" s="1393"/>
      <c r="CV27" s="1393"/>
      <c r="CW27" s="1393"/>
      <c r="CX27" s="1393"/>
      <c r="CY27" s="1394"/>
      <c r="CZ27" s="1407">
        <f>'31. Schedule of Sources'!R27</f>
        <v>0</v>
      </c>
      <c r="DA27" s="1393"/>
      <c r="DB27" s="1394"/>
      <c r="DC27" s="98">
        <f>'31. Schedule of Sources'!U27</f>
        <v>0</v>
      </c>
      <c r="DD27" s="1406">
        <f>'31. Schedule of Sources'!V27</f>
        <v>0</v>
      </c>
      <c r="DE27" s="1393"/>
      <c r="DF27" s="1393"/>
      <c r="DG27" s="1393"/>
      <c r="DH27" s="1393"/>
      <c r="DI27" s="1394"/>
      <c r="DJ27" s="1407">
        <f>'31. Schedule of Sources'!AB27</f>
        <v>0</v>
      </c>
      <c r="DK27" s="1393"/>
      <c r="DL27" s="1394"/>
      <c r="DM27" s="1392">
        <f>'31. Schedule of Sources'!AE27</f>
        <v>0</v>
      </c>
      <c r="DN27" s="1393"/>
      <c r="DO27" s="1393"/>
      <c r="DP27" s="1394"/>
      <c r="DQ27" s="1392">
        <f>'31. Schedule of Sources'!AI27</f>
        <v>0</v>
      </c>
      <c r="DR27" s="1394"/>
      <c r="DS27" s="1395"/>
      <c r="DT27" s="1393"/>
      <c r="DU27" s="1393"/>
      <c r="DV27" s="1393"/>
      <c r="DW27" s="1394"/>
      <c r="DX27" s="99">
        <f>'31. Schedule of Sources'!AP27</f>
        <v>0</v>
      </c>
      <c r="DY27" s="22"/>
      <c r="DZ27" s="34"/>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477" t="s">
        <v>187</v>
      </c>
      <c r="EZ27" s="1400"/>
      <c r="FA27" s="1400"/>
      <c r="FB27" s="1400"/>
      <c r="FC27" s="1400"/>
      <c r="FD27" s="1400"/>
      <c r="FE27" s="10"/>
      <c r="FF27" s="10"/>
      <c r="FG27" s="10"/>
      <c r="FH27" s="10"/>
      <c r="FI27" s="10"/>
      <c r="FJ27" s="10"/>
      <c r="FK27" s="10"/>
      <c r="FL27" s="140"/>
      <c r="FM27" s="22"/>
      <c r="FN27" s="178"/>
      <c r="FO27" s="78">
        <f>'7. Site Info Part I'!B27</f>
        <v>0</v>
      </c>
      <c r="FP27" s="1511" t="s">
        <v>296</v>
      </c>
      <c r="FQ27" s="1400"/>
      <c r="FR27" s="1400"/>
      <c r="FS27" s="1400"/>
      <c r="FT27" s="1400"/>
      <c r="FU27" s="1400"/>
      <c r="FV27" s="1400"/>
      <c r="FW27" s="1400"/>
      <c r="FX27" s="1400"/>
      <c r="FY27" s="1400"/>
      <c r="FZ27" s="1400"/>
      <c r="GA27" s="1400"/>
      <c r="GB27" s="1400"/>
      <c r="GC27" s="1400"/>
      <c r="GD27" s="1400"/>
      <c r="GE27" s="1400"/>
      <c r="GF27" s="1400"/>
      <c r="GG27" s="1400"/>
      <c r="GH27" s="1400"/>
      <c r="GI27" s="1400"/>
      <c r="GJ27" s="1400"/>
      <c r="GK27" s="1400"/>
      <c r="GL27" s="1400"/>
      <c r="GN27" s="22"/>
      <c r="GO27" s="68"/>
      <c r="GP27" s="1517" t="s">
        <v>297</v>
      </c>
      <c r="GQ27" s="1400"/>
      <c r="GR27" s="1400"/>
      <c r="GS27" s="1400"/>
      <c r="GT27" s="1400"/>
      <c r="GU27" s="1400"/>
      <c r="GV27" s="1400"/>
      <c r="GW27" s="1400"/>
      <c r="GX27" s="1400"/>
      <c r="GY27" s="1400"/>
      <c r="GZ27" s="1400"/>
      <c r="HA27" s="1400"/>
      <c r="HB27" s="1400"/>
      <c r="HC27" s="1400"/>
      <c r="HD27" s="1400"/>
      <c r="HE27" s="1467">
        <f>'11. Site Info Part III'!Q27</f>
        <v>0</v>
      </c>
      <c r="HF27" s="1457"/>
      <c r="HG27" s="22"/>
      <c r="HH27" s="33"/>
      <c r="HI27" s="33"/>
      <c r="HJ27" s="238">
        <f>'17. Dev. Narr.'!C27</f>
        <v>0</v>
      </c>
      <c r="HK27" s="1586" t="s">
        <v>298</v>
      </c>
      <c r="HL27" s="1400"/>
      <c r="HM27" s="1400"/>
      <c r="HN27" s="1400"/>
      <c r="HO27" s="1400"/>
      <c r="HP27" s="1400"/>
      <c r="HQ27" s="1400"/>
      <c r="HR27" s="1400"/>
      <c r="HS27" s="1400"/>
      <c r="HT27" s="1400"/>
      <c r="HU27" s="1400"/>
      <c r="HV27" s="1400"/>
      <c r="HW27" s="1400"/>
      <c r="HX27" s="1400"/>
      <c r="HY27" s="1400"/>
      <c r="HZ27" s="1400"/>
      <c r="IA27" s="1400"/>
      <c r="IB27" s="1400"/>
      <c r="IC27" s="1400"/>
      <c r="ID27" s="1400"/>
      <c r="IE27" s="1400"/>
      <c r="IF27" s="1400"/>
      <c r="IG27" s="1400"/>
      <c r="IH27" s="1400"/>
      <c r="II27" s="1400"/>
      <c r="IJ27" s="1400"/>
      <c r="IK27" s="1400"/>
      <c r="IL27" s="1400"/>
      <c r="IM27" s="1400"/>
      <c r="IN27" s="1400"/>
      <c r="IO27" s="1400"/>
      <c r="IP27" s="1400"/>
      <c r="IQ27" s="1400"/>
      <c r="IR27" s="1400"/>
      <c r="IS27" s="1400"/>
      <c r="IT27" s="1400"/>
      <c r="IU27" s="1400"/>
      <c r="IV27" s="1400"/>
      <c r="IW27" s="1400"/>
      <c r="IX27" s="1400"/>
      <c r="IY27" s="1400"/>
      <c r="IZ27" s="252"/>
      <c r="JA27" s="22"/>
      <c r="JB27" s="22"/>
      <c r="JC27" s="10"/>
      <c r="JD27" s="223"/>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40"/>
      <c r="KN27" s="10"/>
      <c r="KO27" s="10"/>
      <c r="KP27" s="10"/>
    </row>
    <row r="28" spans="1:302" ht="15" customHeight="1" x14ac:dyDescent="0.25">
      <c r="A28" s="124">
        <f>'24. Rent Schedule'!A28</f>
        <v>0</v>
      </c>
      <c r="B28" s="125">
        <f>'24. Rent Schedule'!B28</f>
        <v>0</v>
      </c>
      <c r="C28" s="126">
        <f>'24. Rent Schedule'!C28</f>
        <v>0</v>
      </c>
      <c r="D28" s="127">
        <f>'24. Rent Schedule'!D28</f>
        <v>0</v>
      </c>
      <c r="E28" s="126">
        <f>'24. Rent Schedule'!E28</f>
        <v>0</v>
      </c>
      <c r="F28" s="128">
        <f>'24. Rent Schedule'!F28</f>
        <v>0</v>
      </c>
      <c r="G28" s="128">
        <f>'24. Rent Schedule'!G28</f>
        <v>0</v>
      </c>
      <c r="H28" s="128">
        <f>'24. Rent Schedule'!H28</f>
        <v>0</v>
      </c>
      <c r="I28" s="128">
        <f>'24. Rent Schedule'!I28</f>
        <v>0</v>
      </c>
      <c r="J28" s="129">
        <f t="shared" si="0"/>
        <v>0</v>
      </c>
      <c r="K28" s="130">
        <f>'24. Rent Schedule'!K28</f>
        <v>0</v>
      </c>
      <c r="L28" s="130">
        <f>'24. Rent Schedule'!L28</f>
        <v>0</v>
      </c>
      <c r="M28" s="130">
        <f>'24. Rent Schedule'!M28</f>
        <v>0</v>
      </c>
      <c r="N28" s="144">
        <f t="shared" si="1"/>
        <v>0</v>
      </c>
      <c r="O28" s="22"/>
      <c r="P28" s="245"/>
      <c r="Q28" s="1414">
        <f>'25. Utility Allowance'!B28</f>
        <v>0</v>
      </c>
      <c r="R28" s="1393"/>
      <c r="S28" s="1393"/>
      <c r="T28" s="1393"/>
      <c r="U28" s="1393"/>
      <c r="V28" s="1393"/>
      <c r="W28" s="1393"/>
      <c r="X28" s="1393"/>
      <c r="Y28" s="1393"/>
      <c r="Z28" s="1394"/>
      <c r="AA28" s="33"/>
      <c r="AB28" s="10"/>
      <c r="AC28" s="146" t="s">
        <v>299</v>
      </c>
      <c r="AD28" s="147"/>
      <c r="AE28" s="147"/>
      <c r="AF28" s="147"/>
      <c r="AG28" s="147"/>
      <c r="AH28" s="147"/>
      <c r="AI28" s="147"/>
      <c r="AJ28" s="147"/>
      <c r="AK28" s="147"/>
      <c r="AL28" s="260"/>
      <c r="AM28" s="148"/>
      <c r="AN28" s="224">
        <f>SUM(AL20:AL27)</f>
        <v>0</v>
      </c>
      <c r="AO28" s="22"/>
      <c r="AP28" s="188"/>
      <c r="AQ28" s="79"/>
      <c r="AR28" s="79"/>
      <c r="AS28" s="79"/>
      <c r="AT28" s="78">
        <f>'23. BldgUnit Config'!E28</f>
        <v>0</v>
      </c>
      <c r="AU28" s="79" t="s">
        <v>300</v>
      </c>
      <c r="AV28" s="81"/>
      <c r="AW28" s="79"/>
      <c r="AX28" s="82"/>
      <c r="AY28" s="82"/>
      <c r="AZ28" s="82"/>
      <c r="BA28" s="78">
        <f>'23. BldgUnit Config'!L28</f>
        <v>0</v>
      </c>
      <c r="BB28" s="80" t="s">
        <v>301</v>
      </c>
      <c r="BC28" s="82"/>
      <c r="BD28" s="82"/>
      <c r="BE28" s="82"/>
      <c r="BF28" s="82"/>
      <c r="BG28" s="82"/>
      <c r="BH28" s="82"/>
      <c r="BI28" s="82"/>
      <c r="BJ28" s="79"/>
      <c r="BK28" s="79"/>
      <c r="BL28" s="79"/>
      <c r="BM28" s="79"/>
      <c r="BN28" s="79"/>
      <c r="BO28" s="79"/>
      <c r="BP28" s="79"/>
      <c r="BQ28" s="79"/>
      <c r="BR28" s="79"/>
      <c r="BS28" s="79"/>
      <c r="BT28" s="79"/>
      <c r="BU28" s="83"/>
      <c r="BV28" s="138"/>
      <c r="BW28" s="212" t="str">
        <f>'30. Development Cost Schedule'!A28</f>
        <v>Other (specify) - see footnote 1</v>
      </c>
      <c r="BX28" s="116"/>
      <c r="BY28" s="235">
        <f>'30. Development Cost Schedule'!C28</f>
        <v>0</v>
      </c>
      <c r="BZ28" s="239"/>
      <c r="CA28" s="236">
        <f>'30. Development Cost Schedule'!E28</f>
        <v>0</v>
      </c>
      <c r="CB28" s="199"/>
      <c r="CC28" s="1405">
        <f>'30. Development Cost Schedule'!G28</f>
        <v>0</v>
      </c>
      <c r="CD28" s="1393"/>
      <c r="CE28" s="1393"/>
      <c r="CF28" s="1393"/>
      <c r="CG28" s="1394"/>
      <c r="CH28" s="22"/>
      <c r="CI28" s="174">
        <f>'31. Schedule of Sources'!A28</f>
        <v>0</v>
      </c>
      <c r="CJ28" s="1392">
        <f>'31. Schedule of Sources'!B28</f>
        <v>0</v>
      </c>
      <c r="CK28" s="1393"/>
      <c r="CL28" s="1393"/>
      <c r="CM28" s="1393"/>
      <c r="CN28" s="1393"/>
      <c r="CO28" s="1393"/>
      <c r="CP28" s="1393"/>
      <c r="CQ28" s="1393"/>
      <c r="CR28" s="1394"/>
      <c r="CS28" s="1406">
        <f>'31. Schedule of Sources'!K28</f>
        <v>0</v>
      </c>
      <c r="CT28" s="1393"/>
      <c r="CU28" s="1393"/>
      <c r="CV28" s="1393"/>
      <c r="CW28" s="1393"/>
      <c r="CX28" s="1393"/>
      <c r="CY28" s="1394"/>
      <c r="CZ28" s="1407">
        <f>'31. Schedule of Sources'!R28</f>
        <v>0</v>
      </c>
      <c r="DA28" s="1393"/>
      <c r="DB28" s="1394"/>
      <c r="DC28" s="98">
        <f>'31. Schedule of Sources'!U28</f>
        <v>0</v>
      </c>
      <c r="DD28" s="1406">
        <f>'31. Schedule of Sources'!V28</f>
        <v>0</v>
      </c>
      <c r="DE28" s="1393"/>
      <c r="DF28" s="1393"/>
      <c r="DG28" s="1393"/>
      <c r="DH28" s="1393"/>
      <c r="DI28" s="1394"/>
      <c r="DJ28" s="1407">
        <f>'31. Schedule of Sources'!AB28</f>
        <v>0</v>
      </c>
      <c r="DK28" s="1393"/>
      <c r="DL28" s="1394"/>
      <c r="DM28" s="1392">
        <f>'31. Schedule of Sources'!AE28</f>
        <v>0</v>
      </c>
      <c r="DN28" s="1393"/>
      <c r="DO28" s="1393"/>
      <c r="DP28" s="1394"/>
      <c r="DQ28" s="1392">
        <f>'31. Schedule of Sources'!AI28</f>
        <v>0</v>
      </c>
      <c r="DR28" s="1394"/>
      <c r="DS28" s="1395"/>
      <c r="DT28" s="1393"/>
      <c r="DU28" s="1393"/>
      <c r="DV28" s="1393"/>
      <c r="DW28" s="1394"/>
      <c r="DX28" s="99">
        <f>'31. Schedule of Sources'!AP28</f>
        <v>0</v>
      </c>
      <c r="DY28" s="22"/>
      <c r="DZ28" s="34"/>
      <c r="EA28" s="176" t="s">
        <v>200</v>
      </c>
      <c r="EB28" s="177"/>
      <c r="EC28" s="177"/>
      <c r="ED28" s="177"/>
      <c r="EE28" s="10"/>
      <c r="EF28" s="10"/>
      <c r="EG28" s="10"/>
      <c r="EH28" s="1475">
        <f>'5. Contact Info'!I28</f>
        <v>0</v>
      </c>
      <c r="EI28" s="1456"/>
      <c r="EJ28" s="1456"/>
      <c r="EK28" s="1456"/>
      <c r="EL28" s="1456"/>
      <c r="EM28" s="1456"/>
      <c r="EN28" s="1456"/>
      <c r="EO28" s="1456"/>
      <c r="EP28" s="1456"/>
      <c r="EQ28" s="1456"/>
      <c r="ER28" s="1456"/>
      <c r="ES28" s="1456"/>
      <c r="ET28" s="1456"/>
      <c r="EU28" s="1456"/>
      <c r="EV28" s="1456"/>
      <c r="EW28" s="1456"/>
      <c r="EX28" s="1456"/>
      <c r="EY28" s="1456"/>
      <c r="EZ28" s="1456"/>
      <c r="FA28" s="1456"/>
      <c r="FB28" s="1456"/>
      <c r="FC28" s="1456"/>
      <c r="FD28" s="1456"/>
      <c r="FE28" s="1456"/>
      <c r="FF28" s="1456"/>
      <c r="FG28" s="1456"/>
      <c r="FH28" s="1456"/>
      <c r="FI28" s="1456"/>
      <c r="FJ28" s="1456"/>
      <c r="FK28" s="1456"/>
      <c r="FL28" s="1476"/>
      <c r="FM28" s="22"/>
      <c r="FN28" s="178"/>
      <c r="FO28" s="81"/>
      <c r="FP28" s="1400"/>
      <c r="FQ28" s="1400"/>
      <c r="FR28" s="1400"/>
      <c r="FS28" s="1400"/>
      <c r="FT28" s="1400"/>
      <c r="FU28" s="1400"/>
      <c r="FV28" s="1400"/>
      <c r="FW28" s="1400"/>
      <c r="FX28" s="1400"/>
      <c r="FY28" s="1400"/>
      <c r="FZ28" s="1400"/>
      <c r="GA28" s="1400"/>
      <c r="GB28" s="1400"/>
      <c r="GC28" s="1400"/>
      <c r="GD28" s="1400"/>
      <c r="GE28" s="1400"/>
      <c r="GF28" s="1400"/>
      <c r="GG28" s="1400"/>
      <c r="GH28" s="1400"/>
      <c r="GI28" s="1400"/>
      <c r="GJ28" s="1400"/>
      <c r="GK28" s="1400"/>
      <c r="GL28" s="1400"/>
      <c r="GN28" s="22"/>
      <c r="GO28" s="68"/>
      <c r="GP28" s="1400"/>
      <c r="GQ28" s="1400"/>
      <c r="GR28" s="1400"/>
      <c r="GS28" s="1400"/>
      <c r="GT28" s="1400"/>
      <c r="GU28" s="1400"/>
      <c r="GV28" s="1400"/>
      <c r="GW28" s="1400"/>
      <c r="GX28" s="1400"/>
      <c r="GY28" s="1400"/>
      <c r="GZ28" s="1400"/>
      <c r="HA28" s="1400"/>
      <c r="HB28" s="1400"/>
      <c r="HC28" s="1400"/>
      <c r="HD28" s="1400"/>
      <c r="HE28" s="31"/>
      <c r="HF28" s="31"/>
      <c r="HG28" s="22"/>
      <c r="HH28" s="33"/>
      <c r="HI28" s="33"/>
      <c r="HJ28" s="261"/>
      <c r="HK28" s="1400"/>
      <c r="HL28" s="1400"/>
      <c r="HM28" s="1400"/>
      <c r="HN28" s="1400"/>
      <c r="HO28" s="1400"/>
      <c r="HP28" s="1400"/>
      <c r="HQ28" s="1400"/>
      <c r="HR28" s="1400"/>
      <c r="HS28" s="1400"/>
      <c r="HT28" s="1400"/>
      <c r="HU28" s="1400"/>
      <c r="HV28" s="1400"/>
      <c r="HW28" s="1400"/>
      <c r="HX28" s="1400"/>
      <c r="HY28" s="1400"/>
      <c r="HZ28" s="1400"/>
      <c r="IA28" s="1400"/>
      <c r="IB28" s="1400"/>
      <c r="IC28" s="1400"/>
      <c r="ID28" s="1400"/>
      <c r="IE28" s="1400"/>
      <c r="IF28" s="1400"/>
      <c r="IG28" s="1400"/>
      <c r="IH28" s="1400"/>
      <c r="II28" s="1400"/>
      <c r="IJ28" s="1400"/>
      <c r="IK28" s="1400"/>
      <c r="IL28" s="1400"/>
      <c r="IM28" s="1400"/>
      <c r="IN28" s="1400"/>
      <c r="IO28" s="1400"/>
      <c r="IP28" s="1400"/>
      <c r="IQ28" s="1400"/>
      <c r="IR28" s="1400"/>
      <c r="IS28" s="1400"/>
      <c r="IT28" s="1400"/>
      <c r="IU28" s="1400"/>
      <c r="IV28" s="1400"/>
      <c r="IW28" s="1400"/>
      <c r="IX28" s="1400"/>
      <c r="IY28" s="1400"/>
      <c r="IZ28" s="252"/>
      <c r="JA28" s="22"/>
      <c r="JB28" s="22"/>
      <c r="JC28" s="10"/>
      <c r="JD28" s="231" t="s">
        <v>257</v>
      </c>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07"/>
      <c r="KE28" s="207"/>
      <c r="KF28" s="207"/>
      <c r="KG28" s="207"/>
      <c r="KH28" s="207"/>
      <c r="KI28" s="207"/>
      <c r="KJ28" s="1566">
        <f>'42. Dev Team'!AH28</f>
        <v>0</v>
      </c>
      <c r="KK28" s="1526"/>
      <c r="KL28" s="1527"/>
      <c r="KM28" s="209"/>
      <c r="KN28" s="10"/>
      <c r="KO28" s="10"/>
      <c r="KP28" s="10"/>
    </row>
    <row r="29" spans="1:302" ht="15" customHeight="1" x14ac:dyDescent="0.25">
      <c r="A29" s="124">
        <f>'24. Rent Schedule'!A29</f>
        <v>0</v>
      </c>
      <c r="B29" s="125">
        <f>'24. Rent Schedule'!B29</f>
        <v>0</v>
      </c>
      <c r="C29" s="126">
        <f>'24. Rent Schedule'!C29</f>
        <v>0</v>
      </c>
      <c r="D29" s="127">
        <f>'24. Rent Schedule'!D29</f>
        <v>0</v>
      </c>
      <c r="E29" s="126">
        <f>'24. Rent Schedule'!E29</f>
        <v>0</v>
      </c>
      <c r="F29" s="128">
        <f>'24. Rent Schedule'!F29</f>
        <v>0</v>
      </c>
      <c r="G29" s="128">
        <f>'24. Rent Schedule'!G29</f>
        <v>0</v>
      </c>
      <c r="H29" s="128">
        <f>'24. Rent Schedule'!H29</f>
        <v>0</v>
      </c>
      <c r="I29" s="128">
        <f>'24. Rent Schedule'!I29</f>
        <v>0</v>
      </c>
      <c r="J29" s="129">
        <f t="shared" si="0"/>
        <v>0</v>
      </c>
      <c r="K29" s="130">
        <f>'24. Rent Schedule'!K29</f>
        <v>0</v>
      </c>
      <c r="L29" s="130">
        <f>'24. Rent Schedule'!L29</f>
        <v>0</v>
      </c>
      <c r="M29" s="130">
        <f>'24. Rent Schedule'!M29</f>
        <v>0</v>
      </c>
      <c r="N29" s="144">
        <f t="shared" si="1"/>
        <v>0</v>
      </c>
      <c r="O29" s="22"/>
      <c r="P29" s="245"/>
      <c r="Q29" s="1414">
        <f>'25. Utility Allowance'!B29</f>
        <v>0</v>
      </c>
      <c r="R29" s="1393"/>
      <c r="S29" s="1393"/>
      <c r="T29" s="1393"/>
      <c r="U29" s="1393"/>
      <c r="V29" s="1393"/>
      <c r="W29" s="1393"/>
      <c r="X29" s="1393"/>
      <c r="Y29" s="1393"/>
      <c r="Z29" s="1394"/>
      <c r="AA29" s="33"/>
      <c r="AB29" s="10"/>
      <c r="AC29" s="1435" t="s">
        <v>302</v>
      </c>
      <c r="AD29" s="1436"/>
      <c r="AE29" s="1436"/>
      <c r="AF29" s="1436"/>
      <c r="AG29" s="1436"/>
      <c r="AH29" s="1436"/>
      <c r="AI29" s="1436"/>
      <c r="AJ29" s="1436"/>
      <c r="AK29" s="1436"/>
      <c r="AL29" s="1436"/>
      <c r="AM29" s="38"/>
      <c r="AN29" s="187"/>
      <c r="AO29" s="22"/>
      <c r="AP29" s="188"/>
      <c r="AQ29" s="79"/>
      <c r="AR29" s="79"/>
      <c r="AS29" s="79"/>
      <c r="AT29" s="79"/>
      <c r="AU29" s="79"/>
      <c r="AV29" s="79"/>
      <c r="AW29" s="79"/>
      <c r="AX29" s="82"/>
      <c r="AY29" s="82"/>
      <c r="AZ29" s="82"/>
      <c r="BA29" s="82"/>
      <c r="BB29" s="82"/>
      <c r="BC29" s="82"/>
      <c r="BD29" s="82"/>
      <c r="BE29" s="82"/>
      <c r="BF29" s="82"/>
      <c r="BG29" s="82"/>
      <c r="BH29" s="82"/>
      <c r="BI29" s="82"/>
      <c r="BJ29" s="79"/>
      <c r="BK29" s="79"/>
      <c r="BL29" s="79"/>
      <c r="BM29" s="79"/>
      <c r="BN29" s="79"/>
      <c r="BO29" s="79"/>
      <c r="BP29" s="79"/>
      <c r="BQ29" s="79"/>
      <c r="BR29" s="79"/>
      <c r="BS29" s="79"/>
      <c r="BT29" s="79"/>
      <c r="BU29" s="83"/>
      <c r="BV29" s="138"/>
      <c r="BW29" s="225" t="s">
        <v>303</v>
      </c>
      <c r="BX29" s="171"/>
      <c r="BY29" s="226">
        <f t="shared" ref="BY29:CA29" si="3">SUM(BY20:BY28)</f>
        <v>0</v>
      </c>
      <c r="BZ29" s="226">
        <f t="shared" si="3"/>
        <v>0</v>
      </c>
      <c r="CA29" s="226">
        <f t="shared" si="3"/>
        <v>0</v>
      </c>
      <c r="CB29" s="199"/>
      <c r="CC29" s="1405">
        <f>'30. Development Cost Schedule'!G29</f>
        <v>0</v>
      </c>
      <c r="CD29" s="1393"/>
      <c r="CE29" s="1393"/>
      <c r="CF29" s="1393"/>
      <c r="CG29" s="1394"/>
      <c r="CH29" s="22"/>
      <c r="CI29" s="1409" t="s">
        <v>160</v>
      </c>
      <c r="CJ29" s="1393"/>
      <c r="CK29" s="1393"/>
      <c r="CL29" s="1393"/>
      <c r="CM29" s="1393"/>
      <c r="CN29" s="1393"/>
      <c r="CO29" s="1393"/>
      <c r="CP29" s="1393"/>
      <c r="CQ29" s="1393"/>
      <c r="CR29" s="1393"/>
      <c r="CS29" s="1393"/>
      <c r="CT29" s="1393"/>
      <c r="CU29" s="1393"/>
      <c r="CV29" s="1393"/>
      <c r="CW29" s="1393"/>
      <c r="CX29" s="1393"/>
      <c r="CY29" s="1393"/>
      <c r="CZ29" s="1393"/>
      <c r="DA29" s="1393"/>
      <c r="DB29" s="1393"/>
      <c r="DC29" s="1393"/>
      <c r="DD29" s="1393"/>
      <c r="DE29" s="1393"/>
      <c r="DF29" s="1393"/>
      <c r="DG29" s="1393"/>
      <c r="DH29" s="1393"/>
      <c r="DI29" s="1393"/>
      <c r="DJ29" s="1393"/>
      <c r="DK29" s="1393"/>
      <c r="DL29" s="1393"/>
      <c r="DM29" s="1393"/>
      <c r="DN29" s="1393"/>
      <c r="DO29" s="1393"/>
      <c r="DP29" s="1393"/>
      <c r="DQ29" s="1393"/>
      <c r="DR29" s="1393"/>
      <c r="DS29" s="1393"/>
      <c r="DT29" s="1393"/>
      <c r="DU29" s="1393"/>
      <c r="DV29" s="1393"/>
      <c r="DW29" s="1393"/>
      <c r="DX29" s="1410"/>
      <c r="DY29" s="22"/>
      <c r="DZ29" s="34"/>
      <c r="EA29" s="177"/>
      <c r="EB29" s="177"/>
      <c r="EC29" s="177"/>
      <c r="ED29" s="177"/>
      <c r="EE29" s="10"/>
      <c r="EF29" s="10"/>
      <c r="EG29" s="10"/>
      <c r="EH29" s="100" t="s">
        <v>217</v>
      </c>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40"/>
      <c r="FM29" s="22"/>
      <c r="FN29" s="178"/>
      <c r="FO29" s="81"/>
      <c r="FP29" s="1400"/>
      <c r="FQ29" s="1400"/>
      <c r="FR29" s="1400"/>
      <c r="FS29" s="1400"/>
      <c r="FT29" s="1400"/>
      <c r="FU29" s="1400"/>
      <c r="FV29" s="1400"/>
      <c r="FW29" s="1400"/>
      <c r="FX29" s="1400"/>
      <c r="FY29" s="1400"/>
      <c r="FZ29" s="1400"/>
      <c r="GA29" s="1400"/>
      <c r="GB29" s="1400"/>
      <c r="GC29" s="1400"/>
      <c r="GD29" s="1400"/>
      <c r="GE29" s="1400"/>
      <c r="GF29" s="1400"/>
      <c r="GG29" s="1400"/>
      <c r="GH29" s="1400"/>
      <c r="GI29" s="1400"/>
      <c r="GJ29" s="1400"/>
      <c r="GK29" s="1400"/>
      <c r="GL29" s="1400"/>
      <c r="GN29" s="22"/>
      <c r="GO29" s="68"/>
      <c r="GP29" s="58"/>
      <c r="GQ29" s="58"/>
      <c r="GR29" s="58"/>
      <c r="GS29" s="58"/>
      <c r="GT29" s="31"/>
      <c r="GU29" s="58"/>
      <c r="GV29" s="31"/>
      <c r="GW29" s="58"/>
      <c r="GX29" s="58"/>
      <c r="GY29" s="58"/>
      <c r="GZ29" s="31"/>
      <c r="HA29" s="59"/>
      <c r="HB29" s="59"/>
      <c r="HC29" s="31"/>
      <c r="HD29" s="59"/>
      <c r="HE29" s="59"/>
      <c r="HF29" s="59"/>
      <c r="HG29" s="22"/>
      <c r="HH29" s="33"/>
      <c r="HI29" s="33"/>
      <c r="HJ29" s="252"/>
      <c r="HK29" s="145"/>
      <c r="HL29" s="1587">
        <f>'17. Dev. Narr.'!D29</f>
        <v>0</v>
      </c>
      <c r="HM29" s="1397"/>
      <c r="HN29" s="1397"/>
      <c r="HO29" s="1397"/>
      <c r="HP29" s="1397"/>
      <c r="HQ29" s="1397"/>
      <c r="HR29" s="1397"/>
      <c r="HS29" s="1397"/>
      <c r="HT29" s="1397"/>
      <c r="HU29" s="1397"/>
      <c r="HV29" s="1397"/>
      <c r="HW29" s="1397"/>
      <c r="HX29" s="1397"/>
      <c r="HY29" s="1397"/>
      <c r="HZ29" s="1397"/>
      <c r="IA29" s="1397"/>
      <c r="IB29" s="1397"/>
      <c r="IC29" s="1397"/>
      <c r="ID29" s="1397"/>
      <c r="IE29" s="1397"/>
      <c r="IF29" s="1397"/>
      <c r="IG29" s="1397"/>
      <c r="IH29" s="1397"/>
      <c r="II29" s="1397"/>
      <c r="IJ29" s="1397"/>
      <c r="IK29" s="1397"/>
      <c r="IL29" s="1397"/>
      <c r="IM29" s="1397"/>
      <c r="IN29" s="1397"/>
      <c r="IO29" s="1397"/>
      <c r="IP29" s="1397"/>
      <c r="IQ29" s="1397"/>
      <c r="IR29" s="1397"/>
      <c r="IS29" s="1397"/>
      <c r="IT29" s="1397"/>
      <c r="IU29" s="1397"/>
      <c r="IV29" s="1398"/>
      <c r="IW29" s="252"/>
      <c r="IX29" s="252"/>
      <c r="IY29" s="145"/>
      <c r="IZ29" s="252"/>
      <c r="JA29" s="22"/>
      <c r="JB29" s="22"/>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220"/>
      <c r="KK29" s="220"/>
      <c r="KL29" s="220"/>
      <c r="KM29" s="10"/>
      <c r="KN29" s="10"/>
      <c r="KO29" s="10"/>
      <c r="KP29" s="10"/>
    </row>
    <row r="30" spans="1:302" ht="15" customHeight="1" x14ac:dyDescent="0.25">
      <c r="A30" s="124">
        <f>'24. Rent Schedule'!A30</f>
        <v>0</v>
      </c>
      <c r="B30" s="125">
        <f>'24. Rent Schedule'!B30</f>
        <v>0</v>
      </c>
      <c r="C30" s="126">
        <f>'24. Rent Schedule'!C30</f>
        <v>0</v>
      </c>
      <c r="D30" s="127">
        <f>'24. Rent Schedule'!D30</f>
        <v>0</v>
      </c>
      <c r="E30" s="126">
        <f>'24. Rent Schedule'!E30</f>
        <v>0</v>
      </c>
      <c r="F30" s="128">
        <f>'24. Rent Schedule'!F30</f>
        <v>0</v>
      </c>
      <c r="G30" s="128">
        <f>'24. Rent Schedule'!G30</f>
        <v>0</v>
      </c>
      <c r="H30" s="128">
        <f>'24. Rent Schedule'!H30</f>
        <v>0</v>
      </c>
      <c r="I30" s="128">
        <f>'24. Rent Schedule'!I30</f>
        <v>0</v>
      </c>
      <c r="J30" s="129">
        <f t="shared" si="0"/>
        <v>0</v>
      </c>
      <c r="K30" s="130">
        <f>'24. Rent Schedule'!K30</f>
        <v>0</v>
      </c>
      <c r="L30" s="130">
        <f>'24. Rent Schedule'!L30</f>
        <v>0</v>
      </c>
      <c r="M30" s="130">
        <f>'24. Rent Schedule'!M30</f>
        <v>0</v>
      </c>
      <c r="N30" s="144">
        <f t="shared" si="1"/>
        <v>0</v>
      </c>
      <c r="O30" s="22"/>
      <c r="P30" s="245"/>
      <c r="Q30" s="1414">
        <f>'25. Utility Allowance'!B30</f>
        <v>0</v>
      </c>
      <c r="R30" s="1393"/>
      <c r="S30" s="1393"/>
      <c r="T30" s="1393"/>
      <c r="U30" s="1393"/>
      <c r="V30" s="1393"/>
      <c r="W30" s="1393"/>
      <c r="X30" s="1393"/>
      <c r="Y30" s="1393"/>
      <c r="Z30" s="1394"/>
      <c r="AA30" s="33"/>
      <c r="AB30" s="10"/>
      <c r="AC30" s="186"/>
      <c r="AD30" s="10" t="s">
        <v>304</v>
      </c>
      <c r="AE30" s="10"/>
      <c r="AF30" s="1415" t="str">
        <f>'26. Annual Operating Expenses'!D30</f>
        <v/>
      </c>
      <c r="AG30" s="1416"/>
      <c r="AH30" s="1416"/>
      <c r="AI30" s="1417"/>
      <c r="AJ30" s="35" t="s">
        <v>87</v>
      </c>
      <c r="AK30" s="96"/>
      <c r="AL30" s="195">
        <f>'26. Annual Operating Expenses'!J30</f>
        <v>0</v>
      </c>
      <c r="AM30" s="38"/>
      <c r="AN30" s="187"/>
      <c r="AO30" s="22"/>
      <c r="AP30" s="222"/>
      <c r="AQ30" s="79"/>
      <c r="AR30" s="79"/>
      <c r="AS30" s="79"/>
      <c r="AT30" s="78">
        <f>'23. BldgUnit Config'!E30</f>
        <v>0</v>
      </c>
      <c r="AU30" s="79" t="s">
        <v>305</v>
      </c>
      <c r="AV30" s="81"/>
      <c r="AW30" s="79"/>
      <c r="AX30" s="82" t="s">
        <v>306</v>
      </c>
      <c r="AY30" s="1437">
        <f>'23. BldgUnit Config'!J30</f>
        <v>0</v>
      </c>
      <c r="AZ30" s="1416"/>
      <c r="BA30" s="1416"/>
      <c r="BB30" s="1416"/>
      <c r="BC30" s="1416"/>
      <c r="BD30" s="1417"/>
      <c r="BE30" s="82"/>
      <c r="BF30" s="82"/>
      <c r="BG30" s="82"/>
      <c r="BH30" s="82"/>
      <c r="BI30" s="82"/>
      <c r="BJ30" s="79"/>
      <c r="BK30" s="79"/>
      <c r="BL30" s="79"/>
      <c r="BM30" s="79"/>
      <c r="BN30" s="79"/>
      <c r="BO30" s="79"/>
      <c r="BP30" s="79"/>
      <c r="BQ30" s="79"/>
      <c r="BR30" s="79"/>
      <c r="BS30" s="79"/>
      <c r="BT30" s="79"/>
      <c r="BU30" s="83"/>
      <c r="BV30" s="189"/>
      <c r="BW30" s="171" t="s">
        <v>307</v>
      </c>
      <c r="BX30" s="171"/>
      <c r="BY30" s="172"/>
      <c r="BZ30" s="79"/>
      <c r="CA30" s="79"/>
      <c r="CB30" s="199"/>
      <c r="CC30" s="1405">
        <f>'30. Development Cost Schedule'!G30</f>
        <v>0</v>
      </c>
      <c r="CD30" s="1393"/>
      <c r="CE30" s="1393"/>
      <c r="CF30" s="1393"/>
      <c r="CG30" s="1394"/>
      <c r="CH30" s="22"/>
      <c r="CI30" s="174">
        <f>'31. Schedule of Sources'!A30</f>
        <v>0</v>
      </c>
      <c r="CJ30" s="1408" t="s">
        <v>308</v>
      </c>
      <c r="CK30" s="1393"/>
      <c r="CL30" s="1393"/>
      <c r="CM30" s="1393"/>
      <c r="CN30" s="1393"/>
      <c r="CO30" s="1393"/>
      <c r="CP30" s="1393"/>
      <c r="CQ30" s="1393"/>
      <c r="CR30" s="1394"/>
      <c r="CS30" s="1406">
        <f>'31. Schedule of Sources'!K30</f>
        <v>0</v>
      </c>
      <c r="CT30" s="1393"/>
      <c r="CU30" s="1393"/>
      <c r="CV30" s="1393"/>
      <c r="CW30" s="1393"/>
      <c r="CX30" s="1393"/>
      <c r="CY30" s="1394"/>
      <c r="CZ30" s="1407">
        <f>'31. Schedule of Sources'!R30</f>
        <v>0</v>
      </c>
      <c r="DA30" s="1393"/>
      <c r="DB30" s="1394"/>
      <c r="DC30" s="98">
        <f>'31. Schedule of Sources'!U30</f>
        <v>0</v>
      </c>
      <c r="DD30" s="1406">
        <f>'31. Schedule of Sources'!V30</f>
        <v>0</v>
      </c>
      <c r="DE30" s="1393"/>
      <c r="DF30" s="1393"/>
      <c r="DG30" s="1393"/>
      <c r="DH30" s="1393"/>
      <c r="DI30" s="1394"/>
      <c r="DJ30" s="1407">
        <f>'31. Schedule of Sources'!AB30</f>
        <v>0</v>
      </c>
      <c r="DK30" s="1393"/>
      <c r="DL30" s="1394"/>
      <c r="DM30" s="1392">
        <f>'31. Schedule of Sources'!AE30</f>
        <v>0</v>
      </c>
      <c r="DN30" s="1393"/>
      <c r="DO30" s="1393"/>
      <c r="DP30" s="1394"/>
      <c r="DQ30" s="1392">
        <f>'31. Schedule of Sources'!AI30</f>
        <v>0</v>
      </c>
      <c r="DR30" s="1394"/>
      <c r="DS30" s="1392">
        <f>'31. Schedule of Sources'!AK30</f>
        <v>0</v>
      </c>
      <c r="DT30" s="1393"/>
      <c r="DU30" s="1393"/>
      <c r="DV30" s="1393"/>
      <c r="DW30" s="1394"/>
      <c r="DX30" s="99">
        <f>'31. Schedule of Sources'!AP30</f>
        <v>0</v>
      </c>
      <c r="DY30" s="22"/>
      <c r="DZ30" s="34"/>
      <c r="EA30" s="10"/>
      <c r="EB30" s="10"/>
      <c r="EC30" s="10"/>
      <c r="ED30" s="10"/>
      <c r="EE30" s="10"/>
      <c r="EF30" s="10"/>
      <c r="EG30" s="10"/>
      <c r="EH30" s="1475">
        <f>'5. Contact Info'!I30</f>
        <v>0</v>
      </c>
      <c r="EI30" s="1456"/>
      <c r="EJ30" s="1456"/>
      <c r="EK30" s="1456"/>
      <c r="EL30" s="1456"/>
      <c r="EM30" s="1456"/>
      <c r="EN30" s="1456"/>
      <c r="EO30" s="1456"/>
      <c r="EP30" s="1456"/>
      <c r="EQ30" s="1456"/>
      <c r="ER30" s="1456"/>
      <c r="ES30" s="1456"/>
      <c r="ET30" s="1456"/>
      <c r="EU30" s="1457"/>
      <c r="EV30" s="10"/>
      <c r="EW30" s="1491">
        <f>'5. Contact Info'!W30</f>
        <v>0</v>
      </c>
      <c r="EX30" s="1456"/>
      <c r="EY30" s="1457"/>
      <c r="EZ30" s="10"/>
      <c r="FA30" s="1475">
        <f>'5. Contact Info'!AA30</f>
        <v>0</v>
      </c>
      <c r="FB30" s="1456"/>
      <c r="FC30" s="1456"/>
      <c r="FD30" s="1456"/>
      <c r="FE30" s="1457"/>
      <c r="FF30" s="10"/>
      <c r="FG30" s="10"/>
      <c r="FH30" s="10"/>
      <c r="FI30" s="10"/>
      <c r="FJ30" s="10"/>
      <c r="FK30" s="10"/>
      <c r="FL30" s="140"/>
      <c r="FM30" s="22"/>
      <c r="FN30" s="178" t="s">
        <v>309</v>
      </c>
      <c r="FO30" s="1454" t="s">
        <v>310</v>
      </c>
      <c r="FP30" s="1442"/>
      <c r="FQ30" s="1442"/>
      <c r="FR30" s="1442"/>
      <c r="FS30" s="1442"/>
      <c r="FT30" s="1442"/>
      <c r="FU30" s="1442"/>
      <c r="FV30" s="1442"/>
      <c r="FW30" s="1442"/>
      <c r="FX30" s="1442"/>
      <c r="FY30" s="1442"/>
      <c r="FZ30" s="1442"/>
      <c r="GA30" s="1442"/>
      <c r="GB30" s="1442"/>
      <c r="GC30" s="1442"/>
      <c r="GD30" s="1442"/>
      <c r="GE30" s="1442"/>
      <c r="GF30" s="1442"/>
      <c r="GG30" s="1442"/>
      <c r="GH30" s="1442"/>
      <c r="GI30" s="1442"/>
      <c r="GJ30" s="1442"/>
      <c r="GK30" s="1442"/>
      <c r="GL30" s="1443"/>
      <c r="GN30" s="22"/>
      <c r="GO30" s="68"/>
      <c r="GP30" s="31" t="s">
        <v>311</v>
      </c>
      <c r="GQ30" s="31"/>
      <c r="GR30" s="31"/>
      <c r="GS30" s="31"/>
      <c r="GT30" s="31"/>
      <c r="GU30" s="1588">
        <f>'11. Site Info Part III'!G30</f>
        <v>0</v>
      </c>
      <c r="GV30" s="1456"/>
      <c r="GW30" s="1456"/>
      <c r="GX30" s="1456"/>
      <c r="GY30" s="1456"/>
      <c r="GZ30" s="1456"/>
      <c r="HA30" s="1456"/>
      <c r="HB30" s="1456"/>
      <c r="HC30" s="1456"/>
      <c r="HD30" s="1456"/>
      <c r="HE30" s="1456"/>
      <c r="HF30" s="1457"/>
      <c r="HG30" s="22"/>
      <c r="HH30" s="33"/>
      <c r="HI30" s="33"/>
      <c r="HJ30" s="252"/>
      <c r="HK30" s="145"/>
      <c r="HL30" s="1399"/>
      <c r="HM30" s="1400"/>
      <c r="HN30" s="1400"/>
      <c r="HO30" s="1400"/>
      <c r="HP30" s="1400"/>
      <c r="HQ30" s="1400"/>
      <c r="HR30" s="1400"/>
      <c r="HS30" s="1400"/>
      <c r="HT30" s="1400"/>
      <c r="HU30" s="1400"/>
      <c r="HV30" s="1400"/>
      <c r="HW30" s="1400"/>
      <c r="HX30" s="1400"/>
      <c r="HY30" s="1400"/>
      <c r="HZ30" s="1400"/>
      <c r="IA30" s="1400"/>
      <c r="IB30" s="1400"/>
      <c r="IC30" s="1400"/>
      <c r="ID30" s="1400"/>
      <c r="IE30" s="1400"/>
      <c r="IF30" s="1400"/>
      <c r="IG30" s="1400"/>
      <c r="IH30" s="1400"/>
      <c r="II30" s="1400"/>
      <c r="IJ30" s="1400"/>
      <c r="IK30" s="1400"/>
      <c r="IL30" s="1400"/>
      <c r="IM30" s="1400"/>
      <c r="IN30" s="1400"/>
      <c r="IO30" s="1400"/>
      <c r="IP30" s="1400"/>
      <c r="IQ30" s="1400"/>
      <c r="IR30" s="1400"/>
      <c r="IS30" s="1400"/>
      <c r="IT30" s="1400"/>
      <c r="IU30" s="1400"/>
      <c r="IV30" s="1401"/>
      <c r="IW30" s="252"/>
      <c r="IX30" s="252"/>
      <c r="IY30" s="145"/>
      <c r="IZ30" s="252"/>
      <c r="JA30" s="22"/>
      <c r="JB30" s="22"/>
      <c r="JC30" s="10"/>
      <c r="JD30" s="1559" t="s">
        <v>312</v>
      </c>
      <c r="JE30" s="1400"/>
      <c r="JF30" s="1400"/>
      <c r="JG30" s="1400"/>
      <c r="JH30" s="1400"/>
      <c r="JI30" s="1400"/>
      <c r="JJ30" s="1400"/>
      <c r="JK30" s="1400"/>
      <c r="JL30" s="1400"/>
      <c r="JM30" s="1400"/>
      <c r="JN30" s="1400"/>
      <c r="JO30" s="10"/>
      <c r="JP30" s="10"/>
      <c r="JQ30" s="10"/>
      <c r="JR30" s="10"/>
      <c r="JS30" s="10"/>
      <c r="JT30" s="10"/>
      <c r="JU30" s="10"/>
      <c r="JV30" s="10"/>
      <c r="JW30" s="10"/>
      <c r="JX30" s="10"/>
      <c r="JY30" s="10"/>
      <c r="JZ30" s="10"/>
      <c r="KA30" s="10"/>
      <c r="KB30" s="10"/>
      <c r="KC30" s="10"/>
      <c r="KD30" s="10"/>
      <c r="KE30" s="75"/>
      <c r="KF30" s="75"/>
      <c r="KG30" s="10"/>
      <c r="KH30" s="10"/>
      <c r="KI30" s="10"/>
      <c r="KJ30" s="10"/>
      <c r="KK30" s="10"/>
      <c r="KL30" s="10"/>
      <c r="KM30" s="10"/>
      <c r="KN30" s="10"/>
      <c r="KO30" s="10"/>
      <c r="KP30" s="10"/>
    </row>
    <row r="31" spans="1:302" ht="15" customHeight="1" x14ac:dyDescent="0.25">
      <c r="A31" s="124">
        <f>'24. Rent Schedule'!A31</f>
        <v>0</v>
      </c>
      <c r="B31" s="125">
        <f>'24. Rent Schedule'!B31</f>
        <v>0</v>
      </c>
      <c r="C31" s="126">
        <f>'24. Rent Schedule'!C31</f>
        <v>0</v>
      </c>
      <c r="D31" s="127">
        <f>'24. Rent Schedule'!D31</f>
        <v>0</v>
      </c>
      <c r="E31" s="126">
        <f>'24. Rent Schedule'!E31</f>
        <v>0</v>
      </c>
      <c r="F31" s="128">
        <f>'24. Rent Schedule'!F31</f>
        <v>0</v>
      </c>
      <c r="G31" s="128">
        <f>'24. Rent Schedule'!G31</f>
        <v>0</v>
      </c>
      <c r="H31" s="128">
        <f>'24. Rent Schedule'!H31</f>
        <v>0</v>
      </c>
      <c r="I31" s="128">
        <f>'24. Rent Schedule'!I31</f>
        <v>0</v>
      </c>
      <c r="J31" s="129">
        <f t="shared" si="0"/>
        <v>0</v>
      </c>
      <c r="K31" s="130">
        <f>'24. Rent Schedule'!K31</f>
        <v>0</v>
      </c>
      <c r="L31" s="130">
        <f>'24. Rent Schedule'!L31</f>
        <v>0</v>
      </c>
      <c r="M31" s="130">
        <f>'24. Rent Schedule'!M31</f>
        <v>0</v>
      </c>
      <c r="N31" s="144">
        <f t="shared" si="1"/>
        <v>0</v>
      </c>
      <c r="O31" s="22"/>
      <c r="P31" s="262"/>
      <c r="Q31" s="262"/>
      <c r="R31" s="262"/>
      <c r="S31" s="262"/>
      <c r="T31" s="262"/>
      <c r="U31" s="262"/>
      <c r="V31" s="262"/>
      <c r="W31" s="262"/>
      <c r="X31" s="262"/>
      <c r="Y31" s="262"/>
      <c r="Z31" s="262"/>
      <c r="AA31" s="33"/>
      <c r="AB31" s="10"/>
      <c r="AC31" s="34"/>
      <c r="AD31" s="10" t="s">
        <v>313</v>
      </c>
      <c r="AE31" s="10"/>
      <c r="AF31" s="1415" t="str">
        <f>'26. Annual Operating Expenses'!D31</f>
        <v/>
      </c>
      <c r="AG31" s="1416"/>
      <c r="AH31" s="1416"/>
      <c r="AI31" s="1417"/>
      <c r="AJ31" s="35" t="s">
        <v>87</v>
      </c>
      <c r="AK31" s="96"/>
      <c r="AL31" s="195">
        <f>'26. Annual Operating Expenses'!J31</f>
        <v>0</v>
      </c>
      <c r="AM31" s="38"/>
      <c r="AN31" s="187"/>
      <c r="AO31" s="22"/>
      <c r="AP31" s="133"/>
      <c r="AQ31" s="134"/>
      <c r="AR31" s="134"/>
      <c r="AS31" s="134"/>
      <c r="AT31" s="197"/>
      <c r="AU31" s="134"/>
      <c r="AV31" s="197"/>
      <c r="AW31" s="134"/>
      <c r="AX31" s="136"/>
      <c r="AY31" s="263"/>
      <c r="AZ31" s="263"/>
      <c r="BA31" s="263"/>
      <c r="BB31" s="263"/>
      <c r="BC31" s="263"/>
      <c r="BD31" s="263"/>
      <c r="BE31" s="136"/>
      <c r="BF31" s="136"/>
      <c r="BG31" s="136"/>
      <c r="BH31" s="136"/>
      <c r="BI31" s="136"/>
      <c r="BJ31" s="134"/>
      <c r="BK31" s="134"/>
      <c r="BL31" s="134"/>
      <c r="BM31" s="134"/>
      <c r="BN31" s="134"/>
      <c r="BO31" s="134"/>
      <c r="BP31" s="134"/>
      <c r="BQ31" s="134"/>
      <c r="BR31" s="134"/>
      <c r="BS31" s="134"/>
      <c r="BT31" s="134"/>
      <c r="BU31" s="137"/>
      <c r="BV31" s="189"/>
      <c r="BW31" s="116" t="s">
        <v>314</v>
      </c>
      <c r="BX31" s="116"/>
      <c r="BY31" s="190">
        <f>'30. Development Cost Schedule'!C31</f>
        <v>0</v>
      </c>
      <c r="BZ31" s="264"/>
      <c r="CA31" s="265"/>
      <c r="CB31" s="199"/>
      <c r="CC31" s="1405">
        <f>'30. Development Cost Schedule'!G31</f>
        <v>0</v>
      </c>
      <c r="CD31" s="1393"/>
      <c r="CE31" s="1393"/>
      <c r="CF31" s="1393"/>
      <c r="CG31" s="1394"/>
      <c r="CH31" s="22"/>
      <c r="CI31" s="174">
        <f>'31. Schedule of Sources'!A31</f>
        <v>0</v>
      </c>
      <c r="CJ31" s="1392">
        <f>'31. Schedule of Sources'!B31</f>
        <v>0</v>
      </c>
      <c r="CK31" s="1393"/>
      <c r="CL31" s="1393"/>
      <c r="CM31" s="1393"/>
      <c r="CN31" s="1393"/>
      <c r="CO31" s="1393"/>
      <c r="CP31" s="1393"/>
      <c r="CQ31" s="1393"/>
      <c r="CR31" s="1394"/>
      <c r="CS31" s="1406">
        <f>'31. Schedule of Sources'!K31</f>
        <v>0</v>
      </c>
      <c r="CT31" s="1393"/>
      <c r="CU31" s="1393"/>
      <c r="CV31" s="1393"/>
      <c r="CW31" s="1393"/>
      <c r="CX31" s="1393"/>
      <c r="CY31" s="1394"/>
      <c r="CZ31" s="1407">
        <f>'31. Schedule of Sources'!R31</f>
        <v>0</v>
      </c>
      <c r="DA31" s="1393"/>
      <c r="DB31" s="1394"/>
      <c r="DC31" s="98">
        <f>'31. Schedule of Sources'!U31</f>
        <v>0</v>
      </c>
      <c r="DD31" s="1406">
        <f>'31. Schedule of Sources'!V31</f>
        <v>0</v>
      </c>
      <c r="DE31" s="1393"/>
      <c r="DF31" s="1393"/>
      <c r="DG31" s="1393"/>
      <c r="DH31" s="1393"/>
      <c r="DI31" s="1394"/>
      <c r="DJ31" s="1407">
        <f>'31. Schedule of Sources'!AB31</f>
        <v>0</v>
      </c>
      <c r="DK31" s="1393"/>
      <c r="DL31" s="1394"/>
      <c r="DM31" s="1392">
        <f>'31. Schedule of Sources'!AE31</f>
        <v>0</v>
      </c>
      <c r="DN31" s="1393"/>
      <c r="DO31" s="1393"/>
      <c r="DP31" s="1394"/>
      <c r="DQ31" s="1392">
        <f>'31. Schedule of Sources'!AI31</f>
        <v>0</v>
      </c>
      <c r="DR31" s="1394"/>
      <c r="DS31" s="1392">
        <f>'31. Schedule of Sources'!AK31</f>
        <v>0</v>
      </c>
      <c r="DT31" s="1393"/>
      <c r="DU31" s="1393"/>
      <c r="DV31" s="1393"/>
      <c r="DW31" s="1394"/>
      <c r="DX31" s="99">
        <f>'31. Schedule of Sources'!AP31</f>
        <v>0</v>
      </c>
      <c r="DY31" s="22"/>
      <c r="DZ31" s="206"/>
      <c r="EA31" s="207"/>
      <c r="EB31" s="207"/>
      <c r="EC31" s="207"/>
      <c r="ED31" s="207"/>
      <c r="EE31" s="207"/>
      <c r="EF31" s="207"/>
      <c r="EG31" s="207"/>
      <c r="EH31" s="208" t="s">
        <v>148</v>
      </c>
      <c r="EI31" s="207"/>
      <c r="EJ31" s="207"/>
      <c r="EK31" s="207"/>
      <c r="EL31" s="207"/>
      <c r="EM31" s="207"/>
      <c r="EN31" s="207"/>
      <c r="EO31" s="207"/>
      <c r="EP31" s="207"/>
      <c r="EQ31" s="207"/>
      <c r="ER31" s="207"/>
      <c r="ES31" s="207"/>
      <c r="ET31" s="207"/>
      <c r="EU31" s="207"/>
      <c r="EV31" s="207"/>
      <c r="EW31" s="1515" t="s">
        <v>232</v>
      </c>
      <c r="EX31" s="1442"/>
      <c r="EY31" s="1442"/>
      <c r="EZ31" s="207"/>
      <c r="FA31" s="1515" t="s">
        <v>174</v>
      </c>
      <c r="FB31" s="1442"/>
      <c r="FC31" s="1442"/>
      <c r="FD31" s="1442"/>
      <c r="FE31" s="1442"/>
      <c r="FF31" s="207"/>
      <c r="FG31" s="207"/>
      <c r="FH31" s="207"/>
      <c r="FI31" s="207"/>
      <c r="FJ31" s="207"/>
      <c r="FK31" s="207"/>
      <c r="FL31" s="209"/>
      <c r="FM31" s="22"/>
      <c r="FN31" s="178"/>
      <c r="FO31" s="194"/>
      <c r="FP31" s="194"/>
      <c r="FQ31" s="194"/>
      <c r="FR31" s="194"/>
      <c r="FS31" s="194"/>
      <c r="FT31" s="194"/>
      <c r="FU31" s="194"/>
      <c r="FV31" s="194"/>
      <c r="FW31" s="194"/>
      <c r="FX31" s="194"/>
      <c r="FY31" s="194"/>
      <c r="FZ31" s="194"/>
      <c r="GA31" s="194"/>
      <c r="GB31" s="194"/>
      <c r="GC31" s="194"/>
      <c r="GD31" s="194"/>
      <c r="GE31" s="194"/>
      <c r="GF31" s="194"/>
      <c r="GG31" s="194"/>
      <c r="GH31" s="194"/>
      <c r="GI31" s="194"/>
      <c r="GJ31" s="194"/>
      <c r="GK31" s="194"/>
      <c r="GL31" s="194"/>
      <c r="GN31" s="22"/>
      <c r="GO31" s="68"/>
      <c r="GP31" s="58"/>
      <c r="GQ31" s="58"/>
      <c r="GR31" s="31"/>
      <c r="GS31" s="31"/>
      <c r="GT31" s="31"/>
      <c r="GU31" s="31"/>
      <c r="GV31" s="31"/>
      <c r="GW31" s="31"/>
      <c r="GX31" s="31"/>
      <c r="GY31" s="31"/>
      <c r="GZ31" s="31"/>
      <c r="HA31" s="31"/>
      <c r="HB31" s="31"/>
      <c r="HC31" s="31"/>
      <c r="HD31" s="31"/>
      <c r="HE31" s="31"/>
      <c r="HF31" s="31"/>
      <c r="HG31" s="22"/>
      <c r="HH31" s="33"/>
      <c r="HI31" s="33"/>
      <c r="HJ31" s="252"/>
      <c r="HK31" s="145"/>
      <c r="HL31" s="1402"/>
      <c r="HM31" s="1403"/>
      <c r="HN31" s="1403"/>
      <c r="HO31" s="1403"/>
      <c r="HP31" s="1403"/>
      <c r="HQ31" s="1403"/>
      <c r="HR31" s="1403"/>
      <c r="HS31" s="1403"/>
      <c r="HT31" s="1403"/>
      <c r="HU31" s="1403"/>
      <c r="HV31" s="1403"/>
      <c r="HW31" s="1403"/>
      <c r="HX31" s="1403"/>
      <c r="HY31" s="1403"/>
      <c r="HZ31" s="1403"/>
      <c r="IA31" s="1403"/>
      <c r="IB31" s="1403"/>
      <c r="IC31" s="1403"/>
      <c r="ID31" s="1403"/>
      <c r="IE31" s="1403"/>
      <c r="IF31" s="1403"/>
      <c r="IG31" s="1403"/>
      <c r="IH31" s="1403"/>
      <c r="II31" s="1403"/>
      <c r="IJ31" s="1403"/>
      <c r="IK31" s="1403"/>
      <c r="IL31" s="1403"/>
      <c r="IM31" s="1403"/>
      <c r="IN31" s="1403"/>
      <c r="IO31" s="1403"/>
      <c r="IP31" s="1403"/>
      <c r="IQ31" s="1403"/>
      <c r="IR31" s="1403"/>
      <c r="IS31" s="1403"/>
      <c r="IT31" s="1403"/>
      <c r="IU31" s="1403"/>
      <c r="IV31" s="1404"/>
      <c r="IW31" s="252"/>
      <c r="IX31" s="252"/>
      <c r="IY31" s="145"/>
      <c r="IZ31" s="252"/>
      <c r="JA31" s="22"/>
      <c r="JB31" s="22"/>
      <c r="JC31" s="10"/>
      <c r="JD31" s="1560">
        <f>'42. Dev Team'!B31</f>
        <v>0</v>
      </c>
      <c r="JE31" s="1496"/>
      <c r="JF31" s="1496"/>
      <c r="JG31" s="1496"/>
      <c r="JH31" s="1496"/>
      <c r="JI31" s="1496"/>
      <c r="JJ31" s="1496"/>
      <c r="JK31" s="1496"/>
      <c r="JL31" s="1496"/>
      <c r="JM31" s="1496"/>
      <c r="JN31" s="1561"/>
      <c r="JO31" s="27"/>
      <c r="JP31" s="1567">
        <f>'42. Dev Team'!N31</f>
        <v>0</v>
      </c>
      <c r="JQ31" s="1496"/>
      <c r="JR31" s="1496"/>
      <c r="JS31" s="1496"/>
      <c r="JT31" s="1496"/>
      <c r="JU31" s="1496"/>
      <c r="JV31" s="1496"/>
      <c r="JW31" s="1496"/>
      <c r="JX31" s="1496"/>
      <c r="JY31" s="1496"/>
      <c r="JZ31" s="1496"/>
      <c r="KA31" s="1496"/>
      <c r="KB31" s="1496"/>
      <c r="KC31" s="1496"/>
      <c r="KD31" s="1496"/>
      <c r="KE31" s="1496"/>
      <c r="KF31" s="1561"/>
      <c r="KG31" s="27"/>
      <c r="KH31" s="1582">
        <f>'42. Dev Team'!AF31</f>
        <v>0</v>
      </c>
      <c r="KI31" s="1496"/>
      <c r="KJ31" s="1496"/>
      <c r="KK31" s="1496"/>
      <c r="KL31" s="1496"/>
      <c r="KM31" s="1569"/>
      <c r="KN31" s="10"/>
      <c r="KO31" s="10"/>
      <c r="KP31" s="10"/>
    </row>
    <row r="32" spans="1:302" ht="15" customHeight="1" x14ac:dyDescent="0.25">
      <c r="A32" s="124">
        <f>'24. Rent Schedule'!A32</f>
        <v>0</v>
      </c>
      <c r="B32" s="125">
        <f>'24. Rent Schedule'!B32</f>
        <v>0</v>
      </c>
      <c r="C32" s="126">
        <f>'24. Rent Schedule'!C32</f>
        <v>0</v>
      </c>
      <c r="D32" s="127">
        <f>'24. Rent Schedule'!D32</f>
        <v>0</v>
      </c>
      <c r="E32" s="126">
        <f>'24. Rent Schedule'!E32</f>
        <v>0</v>
      </c>
      <c r="F32" s="128">
        <f>'24. Rent Schedule'!F32</f>
        <v>0</v>
      </c>
      <c r="G32" s="128">
        <f>'24. Rent Schedule'!G32</f>
        <v>0</v>
      </c>
      <c r="H32" s="128">
        <f>'24. Rent Schedule'!H32</f>
        <v>0</v>
      </c>
      <c r="I32" s="128">
        <f>'24. Rent Schedule'!I32</f>
        <v>0</v>
      </c>
      <c r="J32" s="129">
        <f t="shared" si="0"/>
        <v>0</v>
      </c>
      <c r="K32" s="130">
        <f>'24. Rent Schedule'!K32</f>
        <v>0</v>
      </c>
      <c r="L32" s="130">
        <f>'24. Rent Schedule'!L32</f>
        <v>0</v>
      </c>
      <c r="M32" s="130">
        <f>'24. Rent Schedule'!M32</f>
        <v>0</v>
      </c>
      <c r="N32" s="144">
        <f t="shared" si="1"/>
        <v>0</v>
      </c>
      <c r="O32" s="22"/>
      <c r="P32" s="262"/>
      <c r="Q32" s="250" t="s">
        <v>315</v>
      </c>
      <c r="R32" s="180"/>
      <c r="S32" s="180"/>
      <c r="T32" s="180"/>
      <c r="U32" s="180"/>
      <c r="V32" s="1419">
        <f>'25. Utility Allowance'!G32</f>
        <v>0</v>
      </c>
      <c r="W32" s="1416"/>
      <c r="X32" s="1417"/>
      <c r="Y32" s="262"/>
      <c r="Z32" s="262"/>
      <c r="AA32" s="33"/>
      <c r="AB32" s="10"/>
      <c r="AC32" s="186"/>
      <c r="AD32" s="10" t="s">
        <v>262</v>
      </c>
      <c r="AE32" s="10"/>
      <c r="AF32" s="1415" t="str">
        <f>'26. Annual Operating Expenses'!D32</f>
        <v/>
      </c>
      <c r="AG32" s="1416"/>
      <c r="AH32" s="1416"/>
      <c r="AI32" s="1417"/>
      <c r="AJ32" s="35" t="s">
        <v>87</v>
      </c>
      <c r="AK32" s="96"/>
      <c r="AL32" s="195">
        <f>'26. Annual Operating Expenses'!J32</f>
        <v>0</v>
      </c>
      <c r="AM32" s="38"/>
      <c r="AN32" s="187"/>
      <c r="AO32" s="22"/>
      <c r="AP32" s="79"/>
      <c r="AQ32" s="79"/>
      <c r="AR32" s="79"/>
      <c r="AS32" s="79"/>
      <c r="AT32" s="81"/>
      <c r="AU32" s="81"/>
      <c r="AV32" s="81"/>
      <c r="AW32" s="79"/>
      <c r="AX32" s="82"/>
      <c r="AY32" s="120"/>
      <c r="AZ32" s="120"/>
      <c r="BA32" s="120"/>
      <c r="BB32" s="120"/>
      <c r="BC32" s="120"/>
      <c r="BD32" s="120"/>
      <c r="BE32" s="82"/>
      <c r="BF32" s="82"/>
      <c r="BG32" s="82"/>
      <c r="BH32" s="82"/>
      <c r="BI32" s="82"/>
      <c r="BJ32" s="79"/>
      <c r="BK32" s="79"/>
      <c r="BL32" s="79"/>
      <c r="BM32" s="79"/>
      <c r="BN32" s="79"/>
      <c r="BO32" s="79"/>
      <c r="BP32" s="79"/>
      <c r="BQ32" s="79"/>
      <c r="BR32" s="79"/>
      <c r="BS32" s="79"/>
      <c r="BT32" s="79"/>
      <c r="BU32" s="79"/>
      <c r="BV32" s="138"/>
      <c r="BW32" s="79" t="s">
        <v>316</v>
      </c>
      <c r="BX32" s="116"/>
      <c r="BY32" s="190">
        <f>'30. Development Cost Schedule'!C32</f>
        <v>0</v>
      </c>
      <c r="BZ32" s="266"/>
      <c r="CA32" s="267"/>
      <c r="CB32" s="199"/>
      <c r="CC32" s="1405">
        <f>'30. Development Cost Schedule'!G32</f>
        <v>0</v>
      </c>
      <c r="CD32" s="1393"/>
      <c r="CE32" s="1393"/>
      <c r="CF32" s="1393"/>
      <c r="CG32" s="1394"/>
      <c r="CH32" s="22"/>
      <c r="CI32" s="174">
        <f>'31. Schedule of Sources'!A32</f>
        <v>0</v>
      </c>
      <c r="CJ32" s="1392">
        <f>'31. Schedule of Sources'!B32</f>
        <v>0</v>
      </c>
      <c r="CK32" s="1393"/>
      <c r="CL32" s="1393"/>
      <c r="CM32" s="1393"/>
      <c r="CN32" s="1393"/>
      <c r="CO32" s="1393"/>
      <c r="CP32" s="1393"/>
      <c r="CQ32" s="1393"/>
      <c r="CR32" s="1394"/>
      <c r="CS32" s="1406">
        <f>'31. Schedule of Sources'!K32</f>
        <v>0</v>
      </c>
      <c r="CT32" s="1393"/>
      <c r="CU32" s="1393"/>
      <c r="CV32" s="1393"/>
      <c r="CW32" s="1393"/>
      <c r="CX32" s="1393"/>
      <c r="CY32" s="1394"/>
      <c r="CZ32" s="1407">
        <f>'31. Schedule of Sources'!R32</f>
        <v>0</v>
      </c>
      <c r="DA32" s="1393"/>
      <c r="DB32" s="1394"/>
      <c r="DC32" s="98">
        <f>'31. Schedule of Sources'!U32</f>
        <v>0</v>
      </c>
      <c r="DD32" s="1406">
        <f>'31. Schedule of Sources'!V32</f>
        <v>0</v>
      </c>
      <c r="DE32" s="1393"/>
      <c r="DF32" s="1393"/>
      <c r="DG32" s="1393"/>
      <c r="DH32" s="1393"/>
      <c r="DI32" s="1394"/>
      <c r="DJ32" s="1407">
        <f>'31. Schedule of Sources'!AB32</f>
        <v>0</v>
      </c>
      <c r="DK32" s="1393"/>
      <c r="DL32" s="1394"/>
      <c r="DM32" s="1392">
        <f>'31. Schedule of Sources'!AE32</f>
        <v>0</v>
      </c>
      <c r="DN32" s="1393"/>
      <c r="DO32" s="1393"/>
      <c r="DP32" s="1394"/>
      <c r="DQ32" s="1392">
        <f>'31. Schedule of Sources'!AI32</f>
        <v>0</v>
      </c>
      <c r="DR32" s="1394"/>
      <c r="DS32" s="1392">
        <f>'31. Schedule of Sources'!AK32</f>
        <v>0</v>
      </c>
      <c r="DT32" s="1393"/>
      <c r="DU32" s="1393"/>
      <c r="DV32" s="1393"/>
      <c r="DW32" s="1394"/>
      <c r="DX32" s="99">
        <f>'31. Schedule of Sources'!AP32</f>
        <v>0</v>
      </c>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31"/>
      <c r="FO32" s="78">
        <f>'7. Site Info Part I'!B32</f>
        <v>0</v>
      </c>
      <c r="FP32" s="1518" t="s">
        <v>317</v>
      </c>
      <c r="FQ32" s="1400"/>
      <c r="FR32" s="1400"/>
      <c r="FS32" s="1400"/>
      <c r="FT32" s="1400"/>
      <c r="FU32" s="1400"/>
      <c r="FV32" s="1400"/>
      <c r="FW32" s="1400"/>
      <c r="FX32" s="1400"/>
      <c r="FY32" s="1400"/>
      <c r="FZ32" s="1400"/>
      <c r="GA32" s="1400"/>
      <c r="GB32" s="1400"/>
      <c r="GC32" s="1400"/>
      <c r="GD32" s="1400"/>
      <c r="GE32" s="1400"/>
      <c r="GF32" s="1400"/>
      <c r="GG32" s="1400"/>
      <c r="GH32" s="1400"/>
      <c r="GI32" s="1400"/>
      <c r="GJ32" s="1400"/>
      <c r="GK32" s="1400"/>
      <c r="GL32" s="1400"/>
      <c r="GN32" s="22"/>
      <c r="GO32" s="68"/>
      <c r="GP32" s="58" t="s">
        <v>318</v>
      </c>
      <c r="GQ32" s="58"/>
      <c r="GR32" s="31"/>
      <c r="GS32" s="31"/>
      <c r="GT32" s="31"/>
      <c r="GU32" s="31"/>
      <c r="GV32" s="31"/>
      <c r="GW32" s="31"/>
      <c r="GX32" s="31"/>
      <c r="GY32" s="31"/>
      <c r="GZ32" s="31"/>
      <c r="HA32" s="31"/>
      <c r="HB32" s="31"/>
      <c r="HC32" s="31"/>
      <c r="HD32" s="31"/>
      <c r="HE32" s="31"/>
      <c r="HF32" s="31"/>
      <c r="HG32" s="22"/>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252"/>
      <c r="JA32" s="22"/>
      <c r="JB32" s="22"/>
      <c r="JC32" s="10"/>
      <c r="JD32" s="34"/>
      <c r="JE32" s="10"/>
      <c r="JF32" s="10"/>
      <c r="JG32" s="10"/>
      <c r="JH32" s="10"/>
      <c r="JI32" s="10"/>
      <c r="JJ32" s="10"/>
      <c r="JK32" s="10"/>
      <c r="JL32" s="10"/>
      <c r="JM32" s="10"/>
      <c r="JN32" s="10"/>
      <c r="JO32" s="10"/>
      <c r="JP32" s="180" t="s">
        <v>207</v>
      </c>
      <c r="JQ32" s="181"/>
      <c r="JR32" s="181"/>
      <c r="JS32" s="181"/>
      <c r="JT32" s="181"/>
      <c r="JU32" s="181"/>
      <c r="JV32" s="181"/>
      <c r="JW32" s="181"/>
      <c r="JX32" s="181"/>
      <c r="JY32" s="181"/>
      <c r="JZ32" s="181"/>
      <c r="KA32" s="181"/>
      <c r="KB32" s="181"/>
      <c r="KC32" s="181"/>
      <c r="KD32" s="181"/>
      <c r="KE32" s="181"/>
      <c r="KF32" s="181"/>
      <c r="KG32" s="181"/>
      <c r="KH32" s="10" t="s">
        <v>208</v>
      </c>
      <c r="KI32" s="10"/>
      <c r="KJ32" s="10"/>
      <c r="KK32" s="10"/>
      <c r="KL32" s="10"/>
      <c r="KM32" s="140"/>
      <c r="KN32" s="10"/>
      <c r="KO32" s="10"/>
      <c r="KP32" s="10"/>
    </row>
    <row r="33" spans="1:302" ht="15" customHeight="1" x14ac:dyDescent="0.25">
      <c r="A33" s="124">
        <f>'24. Rent Schedule'!A33</f>
        <v>0</v>
      </c>
      <c r="B33" s="125">
        <f>'24. Rent Schedule'!B33</f>
        <v>0</v>
      </c>
      <c r="C33" s="126">
        <f>'24. Rent Schedule'!C33</f>
        <v>0</v>
      </c>
      <c r="D33" s="127">
        <f>'24. Rent Schedule'!D33</f>
        <v>0</v>
      </c>
      <c r="E33" s="126">
        <f>'24. Rent Schedule'!E33</f>
        <v>0</v>
      </c>
      <c r="F33" s="128">
        <f>'24. Rent Schedule'!F33</f>
        <v>0</v>
      </c>
      <c r="G33" s="128">
        <f>'24. Rent Schedule'!G33</f>
        <v>0</v>
      </c>
      <c r="H33" s="128">
        <f>'24. Rent Schedule'!H33</f>
        <v>0</v>
      </c>
      <c r="I33" s="128">
        <f>'24. Rent Schedule'!I33</f>
        <v>0</v>
      </c>
      <c r="J33" s="129">
        <f t="shared" si="0"/>
        <v>0</v>
      </c>
      <c r="K33" s="130">
        <f>'24. Rent Schedule'!K33</f>
        <v>0</v>
      </c>
      <c r="L33" s="130">
        <f>'24. Rent Schedule'!L33</f>
        <v>0</v>
      </c>
      <c r="M33" s="130">
        <f>'24. Rent Schedule'!M33</f>
        <v>0</v>
      </c>
      <c r="N33" s="144">
        <f t="shared" si="1"/>
        <v>0</v>
      </c>
      <c r="O33" s="22"/>
      <c r="P33" s="262"/>
      <c r="Q33" s="262"/>
      <c r="R33" s="262"/>
      <c r="S33" s="262"/>
      <c r="T33" s="262"/>
      <c r="U33" s="262"/>
      <c r="V33" s="262"/>
      <c r="W33" s="262"/>
      <c r="X33" s="262"/>
      <c r="Y33" s="262"/>
      <c r="Z33" s="262"/>
      <c r="AA33" s="33"/>
      <c r="AB33" s="10"/>
      <c r="AC33" s="186"/>
      <c r="AD33" s="10" t="s">
        <v>319</v>
      </c>
      <c r="AE33" s="10"/>
      <c r="AF33" s="1415" t="str">
        <f>'26. Annual Operating Expenses'!D33</f>
        <v/>
      </c>
      <c r="AG33" s="1416"/>
      <c r="AH33" s="1416"/>
      <c r="AI33" s="1417"/>
      <c r="AJ33" s="35" t="s">
        <v>87</v>
      </c>
      <c r="AK33" s="96"/>
      <c r="AL33" s="195">
        <f>'26. Annual Operating Expenses'!J33</f>
        <v>0</v>
      </c>
      <c r="AM33" s="38"/>
      <c r="AN33" s="187"/>
      <c r="AO33" s="22"/>
      <c r="AP33" s="268"/>
      <c r="AQ33" s="268"/>
      <c r="AR33" s="268"/>
      <c r="AS33" s="268"/>
      <c r="AT33" s="269"/>
      <c r="AU33" s="270"/>
      <c r="AV33" s="270"/>
      <c r="AW33" s="270"/>
      <c r="AX33" s="1623"/>
      <c r="AY33" s="1393"/>
      <c r="AZ33" s="1393"/>
      <c r="BA33" s="1393"/>
      <c r="BB33" s="1393"/>
      <c r="BC33" s="1393"/>
      <c r="BD33" s="1393"/>
      <c r="BE33" s="1393"/>
      <c r="BF33" s="1393"/>
      <c r="BG33" s="1393"/>
      <c r="BH33" s="1393"/>
      <c r="BI33" s="1393"/>
      <c r="BJ33" s="1393"/>
      <c r="BK33" s="1393"/>
      <c r="BL33" s="1393"/>
      <c r="BM33" s="1393"/>
      <c r="BN33" s="1393"/>
      <c r="BO33" s="1393"/>
      <c r="BP33" s="1393"/>
      <c r="BQ33" s="1393"/>
      <c r="BR33" s="1393"/>
      <c r="BS33" s="1394"/>
      <c r="BT33" s="1620" t="s">
        <v>320</v>
      </c>
      <c r="BU33" s="268"/>
      <c r="BV33" s="138"/>
      <c r="BW33" s="116" t="s">
        <v>321</v>
      </c>
      <c r="BX33" s="116"/>
      <c r="BY33" s="190">
        <f>'30. Development Cost Schedule'!C33</f>
        <v>0</v>
      </c>
      <c r="BZ33" s="190">
        <f>'30. Development Cost Schedule'!D33</f>
        <v>0</v>
      </c>
      <c r="CA33" s="190">
        <f>'30. Development Cost Schedule'!E33</f>
        <v>0</v>
      </c>
      <c r="CB33" s="199"/>
      <c r="CC33" s="1405">
        <f>'30. Development Cost Schedule'!G33</f>
        <v>0</v>
      </c>
      <c r="CD33" s="1393"/>
      <c r="CE33" s="1393"/>
      <c r="CF33" s="1393"/>
      <c r="CG33" s="1394"/>
      <c r="CH33" s="22"/>
      <c r="CI33" s="174">
        <f>'31. Schedule of Sources'!A33</f>
        <v>0</v>
      </c>
      <c r="CJ33" s="1392">
        <f>'31. Schedule of Sources'!B33</f>
        <v>0</v>
      </c>
      <c r="CK33" s="1393"/>
      <c r="CL33" s="1393"/>
      <c r="CM33" s="1393"/>
      <c r="CN33" s="1393"/>
      <c r="CO33" s="1393"/>
      <c r="CP33" s="1393"/>
      <c r="CQ33" s="1393"/>
      <c r="CR33" s="1394"/>
      <c r="CS33" s="1406">
        <f>'31. Schedule of Sources'!K33</f>
        <v>0</v>
      </c>
      <c r="CT33" s="1393"/>
      <c r="CU33" s="1393"/>
      <c r="CV33" s="1393"/>
      <c r="CW33" s="1393"/>
      <c r="CX33" s="1393"/>
      <c r="CY33" s="1394"/>
      <c r="CZ33" s="1407">
        <f>'31. Schedule of Sources'!R33</f>
        <v>0</v>
      </c>
      <c r="DA33" s="1393"/>
      <c r="DB33" s="1394"/>
      <c r="DC33" s="98">
        <f>'31. Schedule of Sources'!U33</f>
        <v>0</v>
      </c>
      <c r="DD33" s="1406">
        <f>'31. Schedule of Sources'!V33</f>
        <v>0</v>
      </c>
      <c r="DE33" s="1393"/>
      <c r="DF33" s="1393"/>
      <c r="DG33" s="1393"/>
      <c r="DH33" s="1393"/>
      <c r="DI33" s="1394"/>
      <c r="DJ33" s="1407">
        <f>'31. Schedule of Sources'!AB33</f>
        <v>0</v>
      </c>
      <c r="DK33" s="1393"/>
      <c r="DL33" s="1394"/>
      <c r="DM33" s="1392">
        <f>'31. Schedule of Sources'!AE33</f>
        <v>0</v>
      </c>
      <c r="DN33" s="1393"/>
      <c r="DO33" s="1393"/>
      <c r="DP33" s="1394"/>
      <c r="DQ33" s="1392">
        <f>'31. Schedule of Sources'!AI33</f>
        <v>0</v>
      </c>
      <c r="DR33" s="1394"/>
      <c r="DS33" s="1392">
        <f>'31. Schedule of Sources'!AK33</f>
        <v>0</v>
      </c>
      <c r="DT33" s="1393"/>
      <c r="DU33" s="1393"/>
      <c r="DV33" s="1393"/>
      <c r="DW33" s="1394"/>
      <c r="DX33" s="99">
        <f>'31. Schedule of Sources'!AP33</f>
        <v>0</v>
      </c>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31"/>
      <c r="FO33" s="81"/>
      <c r="FP33" s="179"/>
      <c r="FQ33" s="179"/>
      <c r="FR33" s="179"/>
      <c r="FS33" s="179"/>
      <c r="FT33" s="179"/>
      <c r="FU33" s="179"/>
      <c r="FV33" s="179"/>
      <c r="FW33" s="179"/>
      <c r="FX33" s="179"/>
      <c r="FY33" s="179"/>
      <c r="FZ33" s="179"/>
      <c r="GA33" s="179"/>
      <c r="GB33" s="179"/>
      <c r="GC33" s="179"/>
      <c r="GD33" s="179"/>
      <c r="GE33" s="179"/>
      <c r="GF33" s="179"/>
      <c r="GG33" s="179"/>
      <c r="GH33" s="179"/>
      <c r="GI33" s="179"/>
      <c r="GJ33" s="179"/>
      <c r="GK33" s="179"/>
      <c r="GL33" s="179"/>
      <c r="GN33" s="22"/>
      <c r="GO33" s="68"/>
      <c r="GP33" s="58"/>
      <c r="GQ33" s="58"/>
      <c r="GR33" s="31"/>
      <c r="GS33" s="31"/>
      <c r="GT33" s="31"/>
      <c r="GU33" s="31"/>
      <c r="GV33" s="31"/>
      <c r="GW33" s="31"/>
      <c r="GX33" s="31"/>
      <c r="GY33" s="31"/>
      <c r="GZ33" s="31"/>
      <c r="HA33" s="31"/>
      <c r="HB33" s="31"/>
      <c r="HC33" s="31"/>
      <c r="HD33" s="31"/>
      <c r="HE33" s="31"/>
      <c r="HF33" s="31"/>
      <c r="HG33" s="22"/>
      <c r="HH33" s="1589" t="s">
        <v>322</v>
      </c>
      <c r="HI33" s="1442"/>
      <c r="HJ33" s="1442"/>
      <c r="HK33" s="1442"/>
      <c r="HL33" s="1442"/>
      <c r="HM33" s="1442"/>
      <c r="HN33" s="1442"/>
      <c r="HO33" s="1442"/>
      <c r="HP33" s="1442"/>
      <c r="HQ33" s="1442"/>
      <c r="HR33" s="1442"/>
      <c r="HS33" s="1442"/>
      <c r="HT33" s="1442"/>
      <c r="HU33" s="1442"/>
      <c r="HV33" s="1442"/>
      <c r="HW33" s="1442"/>
      <c r="HX33" s="1442"/>
      <c r="HY33" s="1442"/>
      <c r="HZ33" s="1442"/>
      <c r="IA33" s="1442"/>
      <c r="IB33" s="1442"/>
      <c r="IC33" s="1442"/>
      <c r="ID33" s="1442"/>
      <c r="IE33" s="1442"/>
      <c r="IF33" s="1442"/>
      <c r="IG33" s="1442"/>
      <c r="IH33" s="1442"/>
      <c r="II33" s="1442"/>
      <c r="IJ33" s="1442"/>
      <c r="IK33" s="1442"/>
      <c r="IL33" s="1442"/>
      <c r="IM33" s="1442"/>
      <c r="IN33" s="1442"/>
      <c r="IO33" s="1442"/>
      <c r="IP33" s="1442"/>
      <c r="IQ33" s="1442"/>
      <c r="IR33" s="1442"/>
      <c r="IS33" s="1442"/>
      <c r="IT33" s="1442"/>
      <c r="IU33" s="1442"/>
      <c r="IV33" s="1442"/>
      <c r="IW33" s="1442"/>
      <c r="IX33" s="1442"/>
      <c r="IY33" s="1443"/>
      <c r="IZ33" s="252"/>
      <c r="JA33" s="22"/>
      <c r="JB33" s="22"/>
      <c r="JC33" s="10"/>
      <c r="JD33" s="1570">
        <f>'42. Dev Team'!B33</f>
        <v>0</v>
      </c>
      <c r="JE33" s="1416"/>
      <c r="JF33" s="1416"/>
      <c r="JG33" s="1416"/>
      <c r="JH33" s="1416"/>
      <c r="JI33" s="1416"/>
      <c r="JJ33" s="1416"/>
      <c r="JK33" s="1416"/>
      <c r="JL33" s="1416"/>
      <c r="JM33" s="1416"/>
      <c r="JN33" s="1416"/>
      <c r="JO33" s="1416"/>
      <c r="JP33" s="1416"/>
      <c r="JQ33" s="1416"/>
      <c r="JR33" s="1416"/>
      <c r="JS33" s="1417"/>
      <c r="JT33" s="10"/>
      <c r="JU33" s="1571">
        <f>'42. Dev Team'!S33</f>
        <v>0</v>
      </c>
      <c r="JV33" s="1416"/>
      <c r="JW33" s="1416"/>
      <c r="JX33" s="1416"/>
      <c r="JY33" s="1416"/>
      <c r="JZ33" s="1416"/>
      <c r="KA33" s="1416"/>
      <c r="KB33" s="1416"/>
      <c r="KC33" s="1417"/>
      <c r="KD33" s="10"/>
      <c r="KE33" s="1572">
        <f>'42. Dev Team'!AC33</f>
        <v>0</v>
      </c>
      <c r="KF33" s="1416"/>
      <c r="KG33" s="1416"/>
      <c r="KH33" s="1416"/>
      <c r="KI33" s="1416"/>
      <c r="KJ33" s="1416"/>
      <c r="KK33" s="1416"/>
      <c r="KL33" s="1416"/>
      <c r="KM33" s="1573"/>
      <c r="KN33" s="10"/>
      <c r="KO33" s="10"/>
      <c r="KP33" s="10"/>
    </row>
    <row r="34" spans="1:302" ht="15" customHeight="1" x14ac:dyDescent="0.25">
      <c r="A34" s="124">
        <f>'24. Rent Schedule'!A34</f>
        <v>0</v>
      </c>
      <c r="B34" s="125">
        <f>'24. Rent Schedule'!B34</f>
        <v>0</v>
      </c>
      <c r="C34" s="126">
        <f>'24. Rent Schedule'!C34</f>
        <v>0</v>
      </c>
      <c r="D34" s="127">
        <f>'24. Rent Schedule'!D34</f>
        <v>0</v>
      </c>
      <c r="E34" s="126">
        <f>'24. Rent Schedule'!E34</f>
        <v>0</v>
      </c>
      <c r="F34" s="128">
        <f>'24. Rent Schedule'!F34</f>
        <v>0</v>
      </c>
      <c r="G34" s="128">
        <f>'24. Rent Schedule'!G34</f>
        <v>0</v>
      </c>
      <c r="H34" s="128">
        <f>'24. Rent Schedule'!H34</f>
        <v>0</v>
      </c>
      <c r="I34" s="128">
        <f>'24. Rent Schedule'!I34</f>
        <v>0</v>
      </c>
      <c r="J34" s="129">
        <f t="shared" si="0"/>
        <v>0</v>
      </c>
      <c r="K34" s="130">
        <f>'24. Rent Schedule'!K34</f>
        <v>0</v>
      </c>
      <c r="L34" s="130">
        <f>'24. Rent Schedule'!L34</f>
        <v>0</v>
      </c>
      <c r="M34" s="130">
        <f>'24. Rent Schedule'!M34</f>
        <v>0</v>
      </c>
      <c r="N34" s="144">
        <f t="shared" si="1"/>
        <v>0</v>
      </c>
      <c r="O34" s="22"/>
      <c r="P34" s="262"/>
      <c r="Q34" s="262"/>
      <c r="R34" s="262"/>
      <c r="S34" s="262"/>
      <c r="T34" s="262"/>
      <c r="U34" s="262"/>
      <c r="V34" s="262"/>
      <c r="W34" s="262"/>
      <c r="X34" s="262"/>
      <c r="Y34" s="262"/>
      <c r="Z34" s="262"/>
      <c r="AA34" s="33"/>
      <c r="AB34" s="22"/>
      <c r="AC34" s="186"/>
      <c r="AD34" s="10" t="s">
        <v>160</v>
      </c>
      <c r="AE34" s="10"/>
      <c r="AF34" s="1415" t="str">
        <f>'26. Annual Operating Expenses'!D34</f>
        <v>describe</v>
      </c>
      <c r="AG34" s="1416"/>
      <c r="AH34" s="1416"/>
      <c r="AI34" s="1417"/>
      <c r="AJ34" s="35" t="s">
        <v>87</v>
      </c>
      <c r="AK34" s="96"/>
      <c r="AL34" s="195">
        <f>'26. Annual Operating Expenses'!J34</f>
        <v>0</v>
      </c>
      <c r="AM34" s="38"/>
      <c r="AN34" s="187"/>
      <c r="AO34" s="22"/>
      <c r="AP34" s="268"/>
      <c r="AQ34" s="268"/>
      <c r="AR34" s="268"/>
      <c r="AS34" s="268"/>
      <c r="AT34" s="1615" t="s">
        <v>323</v>
      </c>
      <c r="AU34" s="1393"/>
      <c r="AV34" s="1393"/>
      <c r="AW34" s="1394"/>
      <c r="AX34" s="271">
        <f>'23. BldgUnit Config'!I36</f>
        <v>0</v>
      </c>
      <c r="AY34" s="271">
        <f>'23. BldgUnit Config'!J36</f>
        <v>0</v>
      </c>
      <c r="AZ34" s="271">
        <f>'23. BldgUnit Config'!K36</f>
        <v>0</v>
      </c>
      <c r="BA34" s="271">
        <f>'23. BldgUnit Config'!L36</f>
        <v>0</v>
      </c>
      <c r="BB34" s="271">
        <f>'23. BldgUnit Config'!M36</f>
        <v>0</v>
      </c>
      <c r="BC34" s="272"/>
      <c r="BD34" s="271">
        <f>'23. BldgUnit Config'!O36</f>
        <v>0</v>
      </c>
      <c r="BE34" s="271">
        <f>'23. BldgUnit Config'!P36</f>
        <v>0</v>
      </c>
      <c r="BF34" s="271">
        <f>'23. BldgUnit Config'!Q36</f>
        <v>0</v>
      </c>
      <c r="BG34" s="271">
        <f>'23. BldgUnit Config'!R36</f>
        <v>0</v>
      </c>
      <c r="BH34" s="271">
        <f>'23. BldgUnit Config'!S36</f>
        <v>0</v>
      </c>
      <c r="BI34" s="271">
        <f>'23. BldgUnit Config'!T36</f>
        <v>0</v>
      </c>
      <c r="BJ34" s="271">
        <f>'23. BldgUnit Config'!U36</f>
        <v>0</v>
      </c>
      <c r="BK34" s="271">
        <f>'23. BldgUnit Config'!V36</f>
        <v>0</v>
      </c>
      <c r="BL34" s="271">
        <f>'23. BldgUnit Config'!W36</f>
        <v>0</v>
      </c>
      <c r="BM34" s="271">
        <f>'23. BldgUnit Config'!X36</f>
        <v>0</v>
      </c>
      <c r="BN34" s="271">
        <f>'23. BldgUnit Config'!Y36</f>
        <v>0</v>
      </c>
      <c r="BO34" s="271">
        <f>'23. BldgUnit Config'!Z36</f>
        <v>0</v>
      </c>
      <c r="BP34" s="271">
        <f>'23. BldgUnit Config'!AA36</f>
        <v>0</v>
      </c>
      <c r="BQ34" s="271">
        <f>'23. BldgUnit Config'!AB36</f>
        <v>0</v>
      </c>
      <c r="BR34" s="271">
        <f>'23. BldgUnit Config'!AC36</f>
        <v>0</v>
      </c>
      <c r="BS34" s="271">
        <f>'23. BldgUnit Config'!AD36</f>
        <v>0</v>
      </c>
      <c r="BT34" s="1621"/>
      <c r="BU34" s="268"/>
      <c r="BV34" s="138"/>
      <c r="BW34" s="116" t="s">
        <v>324</v>
      </c>
      <c r="BX34" s="116"/>
      <c r="BY34" s="190">
        <f>'30. Development Cost Schedule'!C34</f>
        <v>0</v>
      </c>
      <c r="BZ34" s="190">
        <f>'30. Development Cost Schedule'!D34</f>
        <v>0</v>
      </c>
      <c r="CA34" s="190">
        <f>'30. Development Cost Schedule'!E34</f>
        <v>0</v>
      </c>
      <c r="CB34" s="199"/>
      <c r="CC34" s="1405">
        <f>'30. Development Cost Schedule'!G34</f>
        <v>0</v>
      </c>
      <c r="CD34" s="1393"/>
      <c r="CE34" s="1393"/>
      <c r="CF34" s="1393"/>
      <c r="CG34" s="1394"/>
      <c r="CH34" s="22"/>
      <c r="CI34" s="1630" t="s">
        <v>325</v>
      </c>
      <c r="CJ34" s="1393"/>
      <c r="CK34" s="1393"/>
      <c r="CL34" s="1393"/>
      <c r="CM34" s="1393"/>
      <c r="CN34" s="1393"/>
      <c r="CO34" s="1393"/>
      <c r="CP34" s="1393"/>
      <c r="CQ34" s="1393"/>
      <c r="CR34" s="1394"/>
      <c r="CS34" s="1485">
        <f>SUM(CS8:CY16,CS18:CY20,CS22:CY25,CS27:CY28,CS30:CY33)</f>
        <v>0</v>
      </c>
      <c r="CT34" s="1393"/>
      <c r="CU34" s="1393"/>
      <c r="CV34" s="1393"/>
      <c r="CW34" s="1393"/>
      <c r="CX34" s="1393"/>
      <c r="CY34" s="1394"/>
      <c r="CZ34" s="1486"/>
      <c r="DA34" s="1393"/>
      <c r="DB34" s="1394"/>
      <c r="DC34" s="273"/>
      <c r="DD34" s="1485">
        <f>SUM(DD8:DI16,DD18:DI20,DD22:DI25,DD27:DI28,DD30:DI33)</f>
        <v>0</v>
      </c>
      <c r="DE34" s="1393"/>
      <c r="DF34" s="1393"/>
      <c r="DG34" s="1393"/>
      <c r="DH34" s="1393"/>
      <c r="DI34" s="1394"/>
      <c r="DJ34" s="1486"/>
      <c r="DK34" s="1393"/>
      <c r="DL34" s="1394"/>
      <c r="DM34" s="1486"/>
      <c r="DN34" s="1393"/>
      <c r="DO34" s="1393"/>
      <c r="DP34" s="1394"/>
      <c r="DQ34" s="1486"/>
      <c r="DR34" s="1394"/>
      <c r="DS34" s="1486"/>
      <c r="DT34" s="1393"/>
      <c r="DU34" s="1393"/>
      <c r="DV34" s="1393"/>
      <c r="DW34" s="1394"/>
      <c r="DX34" s="274"/>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31"/>
      <c r="FO34" s="78">
        <f>'7. Site Info Part I'!B34</f>
        <v>0</v>
      </c>
      <c r="FP34" s="1511" t="s">
        <v>326</v>
      </c>
      <c r="FQ34" s="1400"/>
      <c r="FR34" s="1400"/>
      <c r="FS34" s="1400"/>
      <c r="FT34" s="1400"/>
      <c r="FU34" s="1400"/>
      <c r="FV34" s="1400"/>
      <c r="FW34" s="1400"/>
      <c r="FX34" s="1400"/>
      <c r="FY34" s="1400"/>
      <c r="FZ34" s="1400"/>
      <c r="GA34" s="1400"/>
      <c r="GB34" s="1400"/>
      <c r="GC34" s="1400"/>
      <c r="GD34" s="1400"/>
      <c r="GE34" s="1400"/>
      <c r="GF34" s="1400"/>
      <c r="GG34" s="1400"/>
      <c r="GH34" s="1400"/>
      <c r="GI34" s="1400"/>
      <c r="GJ34" s="1400"/>
      <c r="GK34" s="1400"/>
      <c r="GL34" s="1400"/>
      <c r="GN34" s="22"/>
      <c r="GO34" s="68"/>
      <c r="GP34" s="31" t="s">
        <v>327</v>
      </c>
      <c r="GQ34" s="31"/>
      <c r="GR34" s="31"/>
      <c r="GS34" s="31"/>
      <c r="GT34" s="31"/>
      <c r="GU34" s="31"/>
      <c r="GV34" s="31"/>
      <c r="GW34" s="31"/>
      <c r="GX34" s="31"/>
      <c r="GY34" s="31"/>
      <c r="GZ34" s="31"/>
      <c r="HA34" s="31"/>
      <c r="HB34" s="31"/>
      <c r="HC34" s="31"/>
      <c r="HD34" s="1467">
        <f>'11. Site Info Part III'!P34</f>
        <v>0</v>
      </c>
      <c r="HE34" s="1457"/>
      <c r="HF34" s="31"/>
      <c r="HG34" s="22"/>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75"/>
      <c r="IV34" s="275"/>
      <c r="IW34" s="275"/>
      <c r="IX34" s="275"/>
      <c r="IY34" s="275"/>
      <c r="IZ34" s="252"/>
      <c r="JA34" s="22"/>
      <c r="JB34" s="22"/>
      <c r="JC34" s="10"/>
      <c r="JD34" s="1564" t="s">
        <v>226</v>
      </c>
      <c r="JE34" s="1400"/>
      <c r="JF34" s="1400"/>
      <c r="JG34" s="1400"/>
      <c r="JH34" s="1400"/>
      <c r="JI34" s="1400"/>
      <c r="JJ34" s="1400"/>
      <c r="JK34" s="1400"/>
      <c r="JL34" s="1400"/>
      <c r="JM34" s="1400"/>
      <c r="JN34" s="1400"/>
      <c r="JO34" s="1400"/>
      <c r="JP34" s="1400"/>
      <c r="JQ34" s="1400"/>
      <c r="JR34" s="1400"/>
      <c r="JS34" s="1400"/>
      <c r="JT34" s="10"/>
      <c r="JU34" s="1574" t="s">
        <v>227</v>
      </c>
      <c r="JV34" s="1400"/>
      <c r="JW34" s="1400"/>
      <c r="JX34" s="1400"/>
      <c r="JY34" s="1400"/>
      <c r="JZ34" s="1400"/>
      <c r="KA34" s="1400"/>
      <c r="KB34" s="1400"/>
      <c r="KC34" s="1400"/>
      <c r="KD34" s="10"/>
      <c r="KE34" s="1575" t="s">
        <v>228</v>
      </c>
      <c r="KF34" s="1400"/>
      <c r="KG34" s="1400"/>
      <c r="KH34" s="1400"/>
      <c r="KI34" s="1400"/>
      <c r="KJ34" s="1400"/>
      <c r="KK34" s="1400"/>
      <c r="KL34" s="1400"/>
      <c r="KM34" s="1401"/>
      <c r="KN34" s="10"/>
      <c r="KO34" s="10"/>
      <c r="KP34" s="10"/>
    </row>
    <row r="35" spans="1:302" ht="15" customHeight="1" x14ac:dyDescent="0.25">
      <c r="A35" s="124">
        <f>'24. Rent Schedule'!A35</f>
        <v>0</v>
      </c>
      <c r="B35" s="125">
        <f>'24. Rent Schedule'!B35</f>
        <v>0</v>
      </c>
      <c r="C35" s="126">
        <f>'24. Rent Schedule'!C35</f>
        <v>0</v>
      </c>
      <c r="D35" s="127">
        <f>'24. Rent Schedule'!D35</f>
        <v>0</v>
      </c>
      <c r="E35" s="126">
        <f>'24. Rent Schedule'!E35</f>
        <v>0</v>
      </c>
      <c r="F35" s="128">
        <f>'24. Rent Schedule'!F35</f>
        <v>0</v>
      </c>
      <c r="G35" s="128">
        <f>'24. Rent Schedule'!G35</f>
        <v>0</v>
      </c>
      <c r="H35" s="128">
        <f>'24. Rent Schedule'!H35</f>
        <v>0</v>
      </c>
      <c r="I35" s="128">
        <f>'24. Rent Schedule'!I35</f>
        <v>0</v>
      </c>
      <c r="J35" s="129">
        <f t="shared" si="0"/>
        <v>0</v>
      </c>
      <c r="K35" s="130">
        <f>'24. Rent Schedule'!K35</f>
        <v>0</v>
      </c>
      <c r="L35" s="130">
        <f>'24. Rent Schedule'!L35</f>
        <v>0</v>
      </c>
      <c r="M35" s="130">
        <f>'24. Rent Schedule'!M35</f>
        <v>0</v>
      </c>
      <c r="N35" s="144">
        <f t="shared" si="1"/>
        <v>0</v>
      </c>
      <c r="O35" s="22"/>
      <c r="P35" s="262"/>
      <c r="Q35" s="276"/>
      <c r="R35" s="276"/>
      <c r="S35" s="276"/>
      <c r="T35" s="276"/>
      <c r="U35" s="276"/>
      <c r="V35" s="276"/>
      <c r="W35" s="276"/>
      <c r="X35" s="276"/>
      <c r="Y35" s="276"/>
      <c r="Z35" s="277"/>
      <c r="AA35" s="262"/>
      <c r="AB35" s="22"/>
      <c r="AC35" s="186"/>
      <c r="AD35" s="10" t="s">
        <v>160</v>
      </c>
      <c r="AE35" s="10"/>
      <c r="AF35" s="1415" t="str">
        <f>'26. Annual Operating Expenses'!D35</f>
        <v>describe</v>
      </c>
      <c r="AG35" s="1416"/>
      <c r="AH35" s="1416"/>
      <c r="AI35" s="1417"/>
      <c r="AJ35" s="35" t="s">
        <v>87</v>
      </c>
      <c r="AK35" s="96"/>
      <c r="AL35" s="195">
        <f>'26. Annual Operating Expenses'!J35</f>
        <v>0</v>
      </c>
      <c r="AM35" s="38"/>
      <c r="AN35" s="257"/>
      <c r="AO35" s="22"/>
      <c r="AP35" s="268"/>
      <c r="AQ35" s="268"/>
      <c r="AR35" s="268"/>
      <c r="AS35" s="268"/>
      <c r="AT35" s="1615" t="s">
        <v>328</v>
      </c>
      <c r="AU35" s="1393"/>
      <c r="AV35" s="1393"/>
      <c r="AW35" s="1394"/>
      <c r="AX35" s="278">
        <f>'23. BldgUnit Config'!I37</f>
        <v>0</v>
      </c>
      <c r="AY35" s="278">
        <f>'23. BldgUnit Config'!J37</f>
        <v>0</v>
      </c>
      <c r="AZ35" s="278">
        <f>'23. BldgUnit Config'!K37</f>
        <v>0</v>
      </c>
      <c r="BA35" s="278">
        <f>'23. BldgUnit Config'!L37</f>
        <v>0</v>
      </c>
      <c r="BB35" s="278">
        <f>'23. BldgUnit Config'!M37</f>
        <v>0</v>
      </c>
      <c r="BC35" s="279"/>
      <c r="BD35" s="271">
        <f>'23. BldgUnit Config'!O37</f>
        <v>0</v>
      </c>
      <c r="BE35" s="271">
        <f>'23. BldgUnit Config'!P37</f>
        <v>0</v>
      </c>
      <c r="BF35" s="271">
        <f>'23. BldgUnit Config'!Q37</f>
        <v>0</v>
      </c>
      <c r="BG35" s="271">
        <f>'23. BldgUnit Config'!R37</f>
        <v>0</v>
      </c>
      <c r="BH35" s="271">
        <f>'23. BldgUnit Config'!S37</f>
        <v>0</v>
      </c>
      <c r="BI35" s="271">
        <f>'23. BldgUnit Config'!T37</f>
        <v>0</v>
      </c>
      <c r="BJ35" s="271">
        <f>'23. BldgUnit Config'!U37</f>
        <v>0</v>
      </c>
      <c r="BK35" s="271">
        <f>'23. BldgUnit Config'!V37</f>
        <v>0</v>
      </c>
      <c r="BL35" s="271">
        <f>'23. BldgUnit Config'!W37</f>
        <v>0</v>
      </c>
      <c r="BM35" s="271">
        <f>'23. BldgUnit Config'!X37</f>
        <v>0</v>
      </c>
      <c r="BN35" s="271">
        <f>'23. BldgUnit Config'!Y37</f>
        <v>0</v>
      </c>
      <c r="BO35" s="271">
        <f>'23. BldgUnit Config'!Z37</f>
        <v>0</v>
      </c>
      <c r="BP35" s="271">
        <f>'23. BldgUnit Config'!AA37</f>
        <v>0</v>
      </c>
      <c r="BQ35" s="271">
        <f>'23. BldgUnit Config'!AB37</f>
        <v>0</v>
      </c>
      <c r="BR35" s="271">
        <f>'23. BldgUnit Config'!AC37</f>
        <v>0</v>
      </c>
      <c r="BS35" s="271">
        <f>'23. BldgUnit Config'!AD37</f>
        <v>0</v>
      </c>
      <c r="BT35" s="1504"/>
      <c r="BU35" s="268"/>
      <c r="BV35" s="138"/>
      <c r="BW35" s="116" t="s">
        <v>329</v>
      </c>
      <c r="BX35" s="116"/>
      <c r="BY35" s="190">
        <f>'30. Development Cost Schedule'!C35</f>
        <v>0</v>
      </c>
      <c r="BZ35" s="190">
        <f>'30. Development Cost Schedule'!D35</f>
        <v>0</v>
      </c>
      <c r="CA35" s="190">
        <f>'30. Development Cost Schedule'!E35</f>
        <v>0</v>
      </c>
      <c r="CB35" s="199"/>
      <c r="CC35" s="1405">
        <f>'30. Development Cost Schedule'!G35</f>
        <v>0</v>
      </c>
      <c r="CD35" s="1393"/>
      <c r="CE35" s="1393"/>
      <c r="CF35" s="1393"/>
      <c r="CG35" s="1394"/>
      <c r="CH35" s="22"/>
      <c r="CI35" s="1619" t="s">
        <v>330</v>
      </c>
      <c r="CJ35" s="1526"/>
      <c r="CK35" s="1526"/>
      <c r="CL35" s="1526"/>
      <c r="CM35" s="1526"/>
      <c r="CN35" s="1526"/>
      <c r="CO35" s="1526"/>
      <c r="CP35" s="1526"/>
      <c r="CQ35" s="1526"/>
      <c r="CR35" s="1527"/>
      <c r="CS35" s="1622"/>
      <c r="CT35" s="1526"/>
      <c r="CU35" s="1526"/>
      <c r="CV35" s="1526"/>
      <c r="CW35" s="1526"/>
      <c r="CX35" s="1526"/>
      <c r="CY35" s="1526"/>
      <c r="CZ35" s="1526"/>
      <c r="DA35" s="1526"/>
      <c r="DB35" s="1527"/>
      <c r="DC35" s="280"/>
      <c r="DD35" s="1627">
        <f>'30. Development Cost Schedule'!C$185</f>
        <v>0</v>
      </c>
      <c r="DE35" s="1526"/>
      <c r="DF35" s="1526"/>
      <c r="DG35" s="1526"/>
      <c r="DH35" s="1526"/>
      <c r="DI35" s="1527"/>
      <c r="DJ35" s="1525"/>
      <c r="DK35" s="1526"/>
      <c r="DL35" s="1527"/>
      <c r="DM35" s="1525"/>
      <c r="DN35" s="1526"/>
      <c r="DO35" s="1526"/>
      <c r="DP35" s="1527"/>
      <c r="DQ35" s="1525"/>
      <c r="DR35" s="1527"/>
      <c r="DS35" s="1525"/>
      <c r="DT35" s="1526"/>
      <c r="DU35" s="1526"/>
      <c r="DV35" s="1526"/>
      <c r="DW35" s="1527"/>
      <c r="DX35" s="281"/>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31"/>
      <c r="FO35" s="10"/>
      <c r="FP35" s="1400"/>
      <c r="FQ35" s="1400"/>
      <c r="FR35" s="1400"/>
      <c r="FS35" s="1400"/>
      <c r="FT35" s="1400"/>
      <c r="FU35" s="1400"/>
      <c r="FV35" s="1400"/>
      <c r="FW35" s="1400"/>
      <c r="FX35" s="1400"/>
      <c r="FY35" s="1400"/>
      <c r="FZ35" s="1400"/>
      <c r="GA35" s="1400"/>
      <c r="GB35" s="1400"/>
      <c r="GC35" s="1400"/>
      <c r="GD35" s="1400"/>
      <c r="GE35" s="1400"/>
      <c r="GF35" s="1400"/>
      <c r="GG35" s="1400"/>
      <c r="GH35" s="1400"/>
      <c r="GI35" s="1400"/>
      <c r="GJ35" s="1400"/>
      <c r="GK35" s="1400"/>
      <c r="GL35" s="1400"/>
      <c r="GN35" s="22"/>
      <c r="GO35" s="68"/>
      <c r="GP35" s="31"/>
      <c r="GQ35" s="31"/>
      <c r="GR35" s="31"/>
      <c r="GS35" s="31"/>
      <c r="GT35" s="31"/>
      <c r="GU35" s="31"/>
      <c r="GV35" s="31"/>
      <c r="GW35" s="31"/>
      <c r="GX35" s="31"/>
      <c r="GY35" s="31"/>
      <c r="GZ35" s="31"/>
      <c r="HA35" s="31"/>
      <c r="HB35" s="31"/>
      <c r="HC35" s="31"/>
      <c r="HD35" s="31"/>
      <c r="HE35" s="31"/>
      <c r="HF35" s="31"/>
      <c r="HG35" s="22"/>
      <c r="HH35" s="33"/>
      <c r="HI35" s="282" t="s">
        <v>331</v>
      </c>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52"/>
      <c r="IZ35" s="252"/>
      <c r="JA35" s="22"/>
      <c r="JB35" s="22"/>
      <c r="JC35" s="10"/>
      <c r="JD35" s="34"/>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40"/>
      <c r="KN35" s="10"/>
      <c r="KO35" s="10"/>
      <c r="KP35" s="10"/>
    </row>
    <row r="36" spans="1:302" ht="15" customHeight="1" x14ac:dyDescent="0.25">
      <c r="A36" s="124">
        <f>'24. Rent Schedule'!A36</f>
        <v>0</v>
      </c>
      <c r="B36" s="125">
        <f>'24. Rent Schedule'!B36</f>
        <v>0</v>
      </c>
      <c r="C36" s="126">
        <f>'24. Rent Schedule'!C36</f>
        <v>0</v>
      </c>
      <c r="D36" s="127">
        <f>'24. Rent Schedule'!D36</f>
        <v>0</v>
      </c>
      <c r="E36" s="126">
        <f>'24. Rent Schedule'!E36</f>
        <v>0</v>
      </c>
      <c r="F36" s="128">
        <f>'24. Rent Schedule'!F36</f>
        <v>0</v>
      </c>
      <c r="G36" s="128">
        <f>'24. Rent Schedule'!G36</f>
        <v>0</v>
      </c>
      <c r="H36" s="128">
        <f>'24. Rent Schedule'!H36</f>
        <v>0</v>
      </c>
      <c r="I36" s="128">
        <f>'24. Rent Schedule'!I36</f>
        <v>0</v>
      </c>
      <c r="J36" s="129">
        <f t="shared" si="0"/>
        <v>0</v>
      </c>
      <c r="K36" s="130">
        <f>'24. Rent Schedule'!K36</f>
        <v>0</v>
      </c>
      <c r="L36" s="130">
        <f>'24. Rent Schedule'!L36</f>
        <v>0</v>
      </c>
      <c r="M36" s="130">
        <f>'24. Rent Schedule'!M36</f>
        <v>0</v>
      </c>
      <c r="N36" s="144">
        <f t="shared" si="1"/>
        <v>0</v>
      </c>
      <c r="O36" s="22"/>
      <c r="P36" s="276"/>
      <c r="Q36" s="276"/>
      <c r="R36" s="276"/>
      <c r="S36" s="276"/>
      <c r="T36" s="276"/>
      <c r="U36" s="276"/>
      <c r="V36" s="276"/>
      <c r="W36" s="276"/>
      <c r="X36" s="276"/>
      <c r="Y36" s="276"/>
      <c r="Z36" s="277"/>
      <c r="AA36" s="262"/>
      <c r="AB36" s="22"/>
      <c r="AC36" s="34" t="s">
        <v>332</v>
      </c>
      <c r="AD36" s="10"/>
      <c r="AE36" s="10"/>
      <c r="AF36" s="10"/>
      <c r="AG36" s="10"/>
      <c r="AH36" s="10"/>
      <c r="AI36" s="10"/>
      <c r="AJ36" s="10"/>
      <c r="AK36" s="10"/>
      <c r="AL36" s="10"/>
      <c r="AM36" s="38"/>
      <c r="AN36" s="224">
        <f>SUM(AL30:AL35)</f>
        <v>0</v>
      </c>
      <c r="AO36" s="22"/>
      <c r="AP36" s="1628" t="s">
        <v>333</v>
      </c>
      <c r="AQ36" s="1393"/>
      <c r="AR36" s="1393"/>
      <c r="AS36" s="1394"/>
      <c r="AT36" s="1629" t="s">
        <v>334</v>
      </c>
      <c r="AU36" s="1393"/>
      <c r="AV36" s="1393"/>
      <c r="AW36" s="1394"/>
      <c r="AX36" s="278">
        <f>'23. BldgUnit Config'!I38</f>
        <v>0</v>
      </c>
      <c r="AY36" s="278">
        <f>'23. BldgUnit Config'!J38</f>
        <v>0</v>
      </c>
      <c r="AZ36" s="278">
        <f>'23. BldgUnit Config'!K38</f>
        <v>0</v>
      </c>
      <c r="BA36" s="278">
        <f>'23. BldgUnit Config'!L38</f>
        <v>0</v>
      </c>
      <c r="BB36" s="278">
        <f>'23. BldgUnit Config'!M38</f>
        <v>0</v>
      </c>
      <c r="BC36" s="279"/>
      <c r="BD36" s="271">
        <f>'23. BldgUnit Config'!O38</f>
        <v>0</v>
      </c>
      <c r="BE36" s="271">
        <f>'23. BldgUnit Config'!P38</f>
        <v>0</v>
      </c>
      <c r="BF36" s="271">
        <f>'23. BldgUnit Config'!Q38</f>
        <v>0</v>
      </c>
      <c r="BG36" s="271">
        <f>'23. BldgUnit Config'!R38</f>
        <v>0</v>
      </c>
      <c r="BH36" s="271">
        <f>'23. BldgUnit Config'!S38</f>
        <v>0</v>
      </c>
      <c r="BI36" s="271">
        <f>'23. BldgUnit Config'!T38</f>
        <v>0</v>
      </c>
      <c r="BJ36" s="271">
        <f>'23. BldgUnit Config'!U38</f>
        <v>0</v>
      </c>
      <c r="BK36" s="271">
        <f>'23. BldgUnit Config'!V38</f>
        <v>0</v>
      </c>
      <c r="BL36" s="271">
        <f>'23. BldgUnit Config'!W38</f>
        <v>0</v>
      </c>
      <c r="BM36" s="271">
        <f>'23. BldgUnit Config'!X38</f>
        <v>0</v>
      </c>
      <c r="BN36" s="271">
        <f>'23. BldgUnit Config'!Y38</f>
        <v>0</v>
      </c>
      <c r="BO36" s="271">
        <f>'23. BldgUnit Config'!Z38</f>
        <v>0</v>
      </c>
      <c r="BP36" s="271">
        <f>'23. BldgUnit Config'!AA38</f>
        <v>0</v>
      </c>
      <c r="BQ36" s="271">
        <f>'23. BldgUnit Config'!AB38</f>
        <v>0</v>
      </c>
      <c r="BR36" s="271">
        <f>'23. BldgUnit Config'!AC38</f>
        <v>0</v>
      </c>
      <c r="BS36" s="271">
        <f>'23. BldgUnit Config'!AD38</f>
        <v>0</v>
      </c>
      <c r="BT36" s="283">
        <f>SUM(AX36:BS36)</f>
        <v>0</v>
      </c>
      <c r="BU36" s="268"/>
      <c r="BV36" s="138"/>
      <c r="BW36" s="116" t="s">
        <v>335</v>
      </c>
      <c r="BX36" s="116"/>
      <c r="BY36" s="190">
        <f>'30. Development Cost Schedule'!C36</f>
        <v>0</v>
      </c>
      <c r="BZ36" s="190">
        <f>'30. Development Cost Schedule'!D36</f>
        <v>0</v>
      </c>
      <c r="CA36" s="190">
        <f>'30. Development Cost Schedule'!E36</f>
        <v>0</v>
      </c>
      <c r="CB36" s="199"/>
      <c r="CC36" s="1405">
        <f>'30. Development Cost Schedule'!G36</f>
        <v>0</v>
      </c>
      <c r="CD36" s="1393"/>
      <c r="CE36" s="1393"/>
      <c r="CF36" s="1393"/>
      <c r="CG36" s="1394"/>
      <c r="CH36" s="22"/>
      <c r="CI36" s="1632" t="s">
        <v>336</v>
      </c>
      <c r="CJ36" s="1397"/>
      <c r="CK36" s="1397"/>
      <c r="CL36" s="1397"/>
      <c r="CM36" s="1397"/>
      <c r="CN36" s="1397"/>
      <c r="CO36" s="1397"/>
      <c r="CP36" s="1397"/>
      <c r="CQ36" s="1397"/>
      <c r="CR36" s="1397"/>
      <c r="CS36" s="1397"/>
      <c r="CT36" s="1397"/>
      <c r="CU36" s="1397"/>
      <c r="CV36" s="1397"/>
      <c r="CW36" s="1397"/>
      <c r="CX36" s="1397"/>
      <c r="CY36" s="1397"/>
      <c r="CZ36" s="1397"/>
      <c r="DA36" s="1397"/>
      <c r="DB36" s="1397"/>
      <c r="DC36" s="1397"/>
      <c r="DD36" s="1397"/>
      <c r="DE36" s="1397"/>
      <c r="DF36" s="1397"/>
      <c r="DG36" s="1397"/>
      <c r="DH36" s="1397"/>
      <c r="DI36" s="1397"/>
      <c r="DJ36" s="1397"/>
      <c r="DK36" s="1397"/>
      <c r="DL36" s="1397"/>
      <c r="DM36" s="1397"/>
      <c r="DN36" s="1397"/>
      <c r="DO36" s="1397"/>
      <c r="DP36" s="1397"/>
      <c r="DQ36" s="1397"/>
      <c r="DR36" s="1397"/>
      <c r="DS36" s="1397"/>
      <c r="DT36" s="1397"/>
      <c r="DU36" s="1397"/>
      <c r="DV36" s="1397"/>
      <c r="DW36" s="1397"/>
      <c r="DX36" s="1398"/>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N36" s="22"/>
      <c r="GO36" s="68"/>
      <c r="GP36" s="1639" t="s">
        <v>337</v>
      </c>
      <c r="GQ36" s="1400"/>
      <c r="GR36" s="1400"/>
      <c r="GS36" s="1400"/>
      <c r="GT36" s="1400"/>
      <c r="GU36" s="1400"/>
      <c r="GV36" s="1400"/>
      <c r="GW36" s="1400"/>
      <c r="GX36" s="1400"/>
      <c r="GY36" s="1400"/>
      <c r="GZ36" s="1400"/>
      <c r="HA36" s="1400"/>
      <c r="HB36" s="1400"/>
      <c r="HC36" s="1400"/>
      <c r="HD36" s="1400"/>
      <c r="HE36" s="1400"/>
      <c r="HF36" s="1400"/>
      <c r="HG36" s="22"/>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252"/>
      <c r="IZ36" s="252"/>
      <c r="JA36" s="22"/>
      <c r="JB36" s="22"/>
      <c r="JC36" s="10"/>
      <c r="JD36" s="97" t="s">
        <v>241</v>
      </c>
      <c r="JE36" s="218"/>
      <c r="JF36" s="218"/>
      <c r="JG36" s="219"/>
      <c r="JH36" s="158"/>
      <c r="JI36" s="158"/>
      <c r="JJ36" s="164"/>
      <c r="JK36" s="1565">
        <f>'42. Dev Team'!I36</f>
        <v>0</v>
      </c>
      <c r="JL36" s="1393"/>
      <c r="JM36" s="1394"/>
      <c r="JN36" s="10"/>
      <c r="JO36" s="10"/>
      <c r="JP36" s="10"/>
      <c r="JQ36" s="10"/>
      <c r="JR36" s="10"/>
      <c r="JS36" s="10"/>
      <c r="JT36" s="10"/>
      <c r="JU36" s="10"/>
      <c r="JV36" s="10"/>
      <c r="JW36" s="10"/>
      <c r="JX36" s="10"/>
      <c r="JY36" s="10"/>
      <c r="JZ36" s="10"/>
      <c r="KA36" s="10"/>
      <c r="KB36" s="10"/>
      <c r="KC36" s="10"/>
      <c r="KD36" s="10"/>
      <c r="KE36" s="10"/>
      <c r="KF36" s="10"/>
      <c r="KG36" s="10"/>
      <c r="KH36" s="10"/>
      <c r="KI36" s="10"/>
      <c r="KJ36" s="1524"/>
      <c r="KK36" s="1400"/>
      <c r="KL36" s="1400"/>
      <c r="KM36" s="140"/>
      <c r="KN36" s="10"/>
      <c r="KO36" s="10"/>
      <c r="KP36" s="10"/>
    </row>
    <row r="37" spans="1:302" ht="15" customHeight="1" x14ac:dyDescent="0.25">
      <c r="A37" s="124">
        <f>'24. Rent Schedule'!A37</f>
        <v>0</v>
      </c>
      <c r="B37" s="125">
        <f>'24. Rent Schedule'!B37</f>
        <v>0</v>
      </c>
      <c r="C37" s="126">
        <f>'24. Rent Schedule'!C37</f>
        <v>0</v>
      </c>
      <c r="D37" s="127">
        <f>'24. Rent Schedule'!D37</f>
        <v>0</v>
      </c>
      <c r="E37" s="126">
        <f>'24. Rent Schedule'!E37</f>
        <v>0</v>
      </c>
      <c r="F37" s="128">
        <f>'24. Rent Schedule'!F37</f>
        <v>0</v>
      </c>
      <c r="G37" s="128">
        <f>'24. Rent Schedule'!G37</f>
        <v>0</v>
      </c>
      <c r="H37" s="128">
        <f>'24. Rent Schedule'!H37</f>
        <v>0</v>
      </c>
      <c r="I37" s="128">
        <f>'24. Rent Schedule'!I37</f>
        <v>0</v>
      </c>
      <c r="J37" s="129">
        <f t="shared" si="0"/>
        <v>0</v>
      </c>
      <c r="K37" s="130">
        <f>'24. Rent Schedule'!K37</f>
        <v>0</v>
      </c>
      <c r="L37" s="130">
        <f>'24. Rent Schedule'!L37</f>
        <v>0</v>
      </c>
      <c r="M37" s="130">
        <f>'24. Rent Schedule'!M37</f>
        <v>0</v>
      </c>
      <c r="N37" s="144">
        <f t="shared" si="1"/>
        <v>0</v>
      </c>
      <c r="O37" s="22"/>
      <c r="P37" s="284"/>
      <c r="Q37" s="1631"/>
      <c r="R37" s="1532"/>
      <c r="S37" s="276"/>
      <c r="T37" s="276"/>
      <c r="U37" s="276"/>
      <c r="V37" s="276"/>
      <c r="W37" s="276"/>
      <c r="X37" s="276"/>
      <c r="Y37" s="276"/>
      <c r="Z37" s="277"/>
      <c r="AA37" s="262"/>
      <c r="AB37" s="22"/>
      <c r="AC37" s="157" t="s">
        <v>338</v>
      </c>
      <c r="AD37" s="158"/>
      <c r="AE37" s="158"/>
      <c r="AF37" s="158"/>
      <c r="AG37" s="158"/>
      <c r="AH37" s="285"/>
      <c r="AI37" s="159" t="s">
        <v>339</v>
      </c>
      <c r="AJ37" s="286" t="s">
        <v>87</v>
      </c>
      <c r="AK37" s="159"/>
      <c r="AL37" s="287">
        <f>IF(AN37=0,0,AN37/'24. Rent Schedule'!$J$55)</f>
        <v>0</v>
      </c>
      <c r="AM37" s="164"/>
      <c r="AN37" s="288">
        <f>'26. Annual Operating Expenses'!L37</f>
        <v>0</v>
      </c>
      <c r="AO37" s="22"/>
      <c r="AP37" s="1620" t="s">
        <v>340</v>
      </c>
      <c r="AQ37" s="1620" t="s">
        <v>341</v>
      </c>
      <c r="AR37" s="1624" t="s">
        <v>135</v>
      </c>
      <c r="AS37" s="1620" t="s">
        <v>342</v>
      </c>
      <c r="AT37" s="204"/>
      <c r="AU37" s="289"/>
      <c r="AV37" s="289"/>
      <c r="AW37" s="192"/>
      <c r="AX37" s="1625" t="s">
        <v>343</v>
      </c>
      <c r="AY37" s="1436"/>
      <c r="AZ37" s="1436"/>
      <c r="BA37" s="1436"/>
      <c r="BB37" s="1436"/>
      <c r="BC37" s="1436"/>
      <c r="BD37" s="1436"/>
      <c r="BE37" s="1436"/>
      <c r="BF37" s="1436"/>
      <c r="BG37" s="1436"/>
      <c r="BH37" s="1436"/>
      <c r="BI37" s="1436"/>
      <c r="BJ37" s="1436"/>
      <c r="BK37" s="1436"/>
      <c r="BL37" s="1436"/>
      <c r="BM37" s="1436"/>
      <c r="BN37" s="1436"/>
      <c r="BO37" s="1436"/>
      <c r="BP37" s="1436"/>
      <c r="BQ37" s="1436"/>
      <c r="BR37" s="1436"/>
      <c r="BS37" s="1479"/>
      <c r="BT37" s="1626" t="s">
        <v>344</v>
      </c>
      <c r="BU37" s="1626" t="s">
        <v>345</v>
      </c>
      <c r="BV37" s="138"/>
      <c r="BW37" s="116" t="s">
        <v>346</v>
      </c>
      <c r="BX37" s="116"/>
      <c r="BY37" s="190">
        <f>'30. Development Cost Schedule'!C37</f>
        <v>0</v>
      </c>
      <c r="BZ37" s="190">
        <f>'30. Development Cost Schedule'!D37</f>
        <v>0</v>
      </c>
      <c r="CA37" s="190">
        <f>'30. Development Cost Schedule'!E37</f>
        <v>0</v>
      </c>
      <c r="CB37" s="199"/>
      <c r="CC37" s="1405">
        <f>'30. Development Cost Schedule'!G37</f>
        <v>0</v>
      </c>
      <c r="CD37" s="1393"/>
      <c r="CE37" s="1393"/>
      <c r="CF37" s="1393"/>
      <c r="CG37" s="1394"/>
      <c r="CH37" s="22"/>
      <c r="CI37" s="1633" t="s">
        <v>347</v>
      </c>
      <c r="CJ37" s="1442"/>
      <c r="CK37" s="1442"/>
      <c r="CL37" s="1442"/>
      <c r="CM37" s="1442"/>
      <c r="CN37" s="1442"/>
      <c r="CO37" s="1442"/>
      <c r="CP37" s="1442"/>
      <c r="CQ37" s="1442"/>
      <c r="CR37" s="1442"/>
      <c r="CS37" s="1442"/>
      <c r="CT37" s="1442"/>
      <c r="CU37" s="1442"/>
      <c r="CV37" s="1442"/>
      <c r="CW37" s="1442"/>
      <c r="CX37" s="1442"/>
      <c r="CY37" s="1442"/>
      <c r="CZ37" s="1442"/>
      <c r="DA37" s="1442"/>
      <c r="DB37" s="1442"/>
      <c r="DC37" s="1442"/>
      <c r="DD37" s="1442"/>
      <c r="DE37" s="1442"/>
      <c r="DF37" s="1442"/>
      <c r="DG37" s="1442"/>
      <c r="DH37" s="1442"/>
      <c r="DI37" s="1442"/>
      <c r="DJ37" s="1442"/>
      <c r="DK37" s="1442"/>
      <c r="DL37" s="1442"/>
      <c r="DM37" s="1442"/>
      <c r="DN37" s="1442"/>
      <c r="DO37" s="1442"/>
      <c r="DP37" s="1442"/>
      <c r="DQ37" s="1442"/>
      <c r="DR37" s="1442"/>
      <c r="DS37" s="1442"/>
      <c r="DT37" s="1442"/>
      <c r="DU37" s="1442"/>
      <c r="DV37" s="1442"/>
      <c r="DW37" s="1442"/>
      <c r="DX37" s="1443"/>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31"/>
      <c r="FO37" s="78">
        <f>'7. Site Info Part I'!B37</f>
        <v>0</v>
      </c>
      <c r="FP37" s="1511" t="s">
        <v>348</v>
      </c>
      <c r="FQ37" s="1400"/>
      <c r="FR37" s="1400"/>
      <c r="FS37" s="1400"/>
      <c r="FT37" s="1400"/>
      <c r="FU37" s="1400"/>
      <c r="FV37" s="1400"/>
      <c r="FW37" s="1400"/>
      <c r="FX37" s="1400"/>
      <c r="FY37" s="1400"/>
      <c r="FZ37" s="1400"/>
      <c r="GA37" s="1400"/>
      <c r="GB37" s="1400"/>
      <c r="GC37" s="1400"/>
      <c r="GD37" s="1400"/>
      <c r="GE37" s="1400"/>
      <c r="GF37" s="1400"/>
      <c r="GG37" s="1400"/>
      <c r="GH37" s="1400"/>
      <c r="GI37" s="1400"/>
      <c r="GJ37" s="1400"/>
      <c r="GK37" s="1400"/>
      <c r="GL37" s="1400"/>
      <c r="GN37" s="22"/>
      <c r="GO37" s="68"/>
      <c r="GP37" s="1400"/>
      <c r="GQ37" s="1400"/>
      <c r="GR37" s="1400"/>
      <c r="GS37" s="1400"/>
      <c r="GT37" s="1400"/>
      <c r="GU37" s="1400"/>
      <c r="GV37" s="1400"/>
      <c r="GW37" s="1400"/>
      <c r="GX37" s="1400"/>
      <c r="GY37" s="1400"/>
      <c r="GZ37" s="1400"/>
      <c r="HA37" s="1400"/>
      <c r="HB37" s="1400"/>
      <c r="HC37" s="1400"/>
      <c r="HD37" s="1400"/>
      <c r="HE37" s="1400"/>
      <c r="HF37" s="1400"/>
      <c r="HG37" s="22"/>
      <c r="HH37" s="33"/>
      <c r="HI37" s="252"/>
      <c r="HJ37" s="290">
        <f>'17. Dev. Narr.'!C37</f>
        <v>0</v>
      </c>
      <c r="HK37" s="1590" t="s">
        <v>349</v>
      </c>
      <c r="HL37" s="1400"/>
      <c r="HM37" s="1400"/>
      <c r="HN37" s="1400"/>
      <c r="HO37" s="1400"/>
      <c r="HP37" s="1400"/>
      <c r="HQ37" s="1400"/>
      <c r="HR37" s="1400"/>
      <c r="HS37" s="1400"/>
      <c r="HT37" s="1400"/>
      <c r="HU37" s="1400"/>
      <c r="HV37" s="1400"/>
      <c r="HW37" s="1400"/>
      <c r="HX37" s="1400"/>
      <c r="HY37" s="1400"/>
      <c r="HZ37" s="1400"/>
      <c r="IA37" s="1400"/>
      <c r="IB37" s="1400"/>
      <c r="IC37" s="1400"/>
      <c r="ID37" s="1400"/>
      <c r="IE37" s="1400"/>
      <c r="IF37" s="1400"/>
      <c r="IG37" s="1400"/>
      <c r="IH37" s="1400"/>
      <c r="II37" s="1400"/>
      <c r="IJ37" s="1400"/>
      <c r="IK37" s="1400"/>
      <c r="IL37" s="1400"/>
      <c r="IM37" s="1400"/>
      <c r="IN37" s="1400"/>
      <c r="IO37" s="1400"/>
      <c r="IP37" s="1400"/>
      <c r="IQ37" s="1400"/>
      <c r="IR37" s="1400"/>
      <c r="IS37" s="1400"/>
      <c r="IT37" s="1400"/>
      <c r="IU37" s="1400"/>
      <c r="IV37" s="1400"/>
      <c r="IW37" s="1400"/>
      <c r="IX37" s="1400"/>
      <c r="IY37" s="1400"/>
      <c r="IZ37" s="252"/>
      <c r="JA37" s="22"/>
      <c r="JB37" s="22"/>
      <c r="JC37" s="10"/>
      <c r="JD37" s="223"/>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40"/>
      <c r="KN37" s="10"/>
      <c r="KO37" s="10"/>
      <c r="KP37" s="10"/>
    </row>
    <row r="38" spans="1:302" ht="15" customHeight="1" x14ac:dyDescent="0.25">
      <c r="A38" s="124">
        <f>'24. Rent Schedule'!A38</f>
        <v>0</v>
      </c>
      <c r="B38" s="125">
        <f>'24. Rent Schedule'!B38</f>
        <v>0</v>
      </c>
      <c r="C38" s="126">
        <f>'24. Rent Schedule'!C38</f>
        <v>0</v>
      </c>
      <c r="D38" s="127">
        <f>'24. Rent Schedule'!D38</f>
        <v>0</v>
      </c>
      <c r="E38" s="126">
        <f>'24. Rent Schedule'!E38</f>
        <v>0</v>
      </c>
      <c r="F38" s="128">
        <f>'24. Rent Schedule'!F38</f>
        <v>0</v>
      </c>
      <c r="G38" s="128">
        <f>'24. Rent Schedule'!G38</f>
        <v>0</v>
      </c>
      <c r="H38" s="128">
        <f>'24. Rent Schedule'!H38</f>
        <v>0</v>
      </c>
      <c r="I38" s="128">
        <f>'24. Rent Schedule'!I38</f>
        <v>0</v>
      </c>
      <c r="J38" s="129">
        <f t="shared" si="0"/>
        <v>0</v>
      </c>
      <c r="K38" s="130">
        <f>'24. Rent Schedule'!K38</f>
        <v>0</v>
      </c>
      <c r="L38" s="130">
        <f>'24. Rent Schedule'!L38</f>
        <v>0</v>
      </c>
      <c r="M38" s="130">
        <f>'24. Rent Schedule'!M38</f>
        <v>0</v>
      </c>
      <c r="N38" s="144">
        <f t="shared" si="1"/>
        <v>0</v>
      </c>
      <c r="O38" s="22"/>
      <c r="P38" s="22"/>
      <c r="Q38" s="22"/>
      <c r="R38" s="22"/>
      <c r="S38" s="22"/>
      <c r="T38" s="22"/>
      <c r="U38" s="22"/>
      <c r="V38" s="22"/>
      <c r="W38" s="22"/>
      <c r="X38" s="22"/>
      <c r="Y38" s="22"/>
      <c r="Z38" s="22"/>
      <c r="AA38" s="262"/>
      <c r="AB38" s="22"/>
      <c r="AC38" s="186" t="s">
        <v>350</v>
      </c>
      <c r="AD38" s="10"/>
      <c r="AE38" s="10"/>
      <c r="AF38" s="10"/>
      <c r="AG38" s="10"/>
      <c r="AH38" s="10"/>
      <c r="AI38" s="10"/>
      <c r="AJ38" s="10"/>
      <c r="AK38" s="10"/>
      <c r="AL38" s="10"/>
      <c r="AM38" s="38"/>
      <c r="AN38" s="187"/>
      <c r="AO38" s="22"/>
      <c r="AP38" s="1504"/>
      <c r="AQ38" s="1504"/>
      <c r="AR38" s="1504"/>
      <c r="AS38" s="1504"/>
      <c r="AT38" s="239"/>
      <c r="AU38" s="292"/>
      <c r="AV38" s="292"/>
      <c r="AW38" s="205"/>
      <c r="AX38" s="1462"/>
      <c r="AY38" s="1463"/>
      <c r="AZ38" s="1463"/>
      <c r="BA38" s="1463"/>
      <c r="BB38" s="1463"/>
      <c r="BC38" s="1463"/>
      <c r="BD38" s="1463"/>
      <c r="BE38" s="1463"/>
      <c r="BF38" s="1463"/>
      <c r="BG38" s="1463"/>
      <c r="BH38" s="1463"/>
      <c r="BI38" s="1463"/>
      <c r="BJ38" s="1463"/>
      <c r="BK38" s="1463"/>
      <c r="BL38" s="1463"/>
      <c r="BM38" s="1463"/>
      <c r="BN38" s="1463"/>
      <c r="BO38" s="1463"/>
      <c r="BP38" s="1463"/>
      <c r="BQ38" s="1463"/>
      <c r="BR38" s="1463"/>
      <c r="BS38" s="1464"/>
      <c r="BT38" s="1504"/>
      <c r="BU38" s="1504"/>
      <c r="BV38" s="138"/>
      <c r="BW38" s="116" t="s">
        <v>351</v>
      </c>
      <c r="BX38" s="116"/>
      <c r="BY38" s="190">
        <f>'30. Development Cost Schedule'!C38</f>
        <v>0</v>
      </c>
      <c r="BZ38" s="190">
        <f>'30. Development Cost Schedule'!D38</f>
        <v>0</v>
      </c>
      <c r="CA38" s="190">
        <f>'30. Development Cost Schedule'!E38</f>
        <v>0</v>
      </c>
      <c r="CB38" s="199"/>
      <c r="CC38" s="1405">
        <f>'30. Development Cost Schedule'!G38</f>
        <v>0</v>
      </c>
      <c r="CD38" s="1393"/>
      <c r="CE38" s="1393"/>
      <c r="CF38" s="1393"/>
      <c r="CG38" s="1394"/>
      <c r="CH38" s="22"/>
      <c r="CI38" s="1396">
        <f>'31. Schedule of Sources'!A38</f>
        <v>0</v>
      </c>
      <c r="CJ38" s="1397"/>
      <c r="CK38" s="1397"/>
      <c r="CL38" s="1397"/>
      <c r="CM38" s="1397"/>
      <c r="CN38" s="1397"/>
      <c r="CO38" s="1397"/>
      <c r="CP38" s="1397"/>
      <c r="CQ38" s="1397"/>
      <c r="CR38" s="1397"/>
      <c r="CS38" s="1397"/>
      <c r="CT38" s="1397"/>
      <c r="CU38" s="1397"/>
      <c r="CV38" s="1397"/>
      <c r="CW38" s="1397"/>
      <c r="CX38" s="1397"/>
      <c r="CY38" s="1397"/>
      <c r="CZ38" s="1397"/>
      <c r="DA38" s="1397"/>
      <c r="DB38" s="1397"/>
      <c r="DC38" s="1397"/>
      <c r="DD38" s="1397"/>
      <c r="DE38" s="1397"/>
      <c r="DF38" s="1397"/>
      <c r="DG38" s="1397"/>
      <c r="DH38" s="1397"/>
      <c r="DI38" s="1397"/>
      <c r="DJ38" s="1397"/>
      <c r="DK38" s="1397"/>
      <c r="DL38" s="1397"/>
      <c r="DM38" s="1397"/>
      <c r="DN38" s="1397"/>
      <c r="DO38" s="1397"/>
      <c r="DP38" s="1397"/>
      <c r="DQ38" s="1397"/>
      <c r="DR38" s="1397"/>
      <c r="DS38" s="1397"/>
      <c r="DT38" s="1397"/>
      <c r="DU38" s="1397"/>
      <c r="DV38" s="1397"/>
      <c r="DW38" s="1397"/>
      <c r="DX38" s="1398"/>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10"/>
      <c r="FO38" s="10"/>
      <c r="FP38" s="1400"/>
      <c r="FQ38" s="1400"/>
      <c r="FR38" s="1400"/>
      <c r="FS38" s="1400"/>
      <c r="FT38" s="1400"/>
      <c r="FU38" s="1400"/>
      <c r="FV38" s="1400"/>
      <c r="FW38" s="1400"/>
      <c r="FX38" s="1400"/>
      <c r="FY38" s="1400"/>
      <c r="FZ38" s="1400"/>
      <c r="GA38" s="1400"/>
      <c r="GB38" s="1400"/>
      <c r="GC38" s="1400"/>
      <c r="GD38" s="1400"/>
      <c r="GE38" s="1400"/>
      <c r="GF38" s="1400"/>
      <c r="GG38" s="1400"/>
      <c r="GH38" s="1400"/>
      <c r="GI38" s="1400"/>
      <c r="GJ38" s="1400"/>
      <c r="GK38" s="1400"/>
      <c r="GL38" s="1400"/>
      <c r="GN38" s="22"/>
      <c r="GO38" s="68"/>
      <c r="GP38" s="1520" t="s">
        <v>145</v>
      </c>
      <c r="GQ38" s="1400"/>
      <c r="GR38" s="1400"/>
      <c r="GS38" s="1400"/>
      <c r="GT38" s="1400"/>
      <c r="GU38" s="1400"/>
      <c r="GV38" s="1400"/>
      <c r="GW38" s="1400"/>
      <c r="GX38" s="1400"/>
      <c r="GY38" s="1400"/>
      <c r="GZ38" s="1400"/>
      <c r="HA38" s="179"/>
      <c r="HB38" s="1520" t="s">
        <v>352</v>
      </c>
      <c r="HC38" s="1400"/>
      <c r="HD38" s="1400"/>
      <c r="HE38" s="1400"/>
      <c r="HF38" s="1400"/>
      <c r="HG38" s="22"/>
      <c r="HH38" s="33"/>
      <c r="HI38" s="33"/>
      <c r="HJ38" s="33"/>
      <c r="HK38" s="1400"/>
      <c r="HL38" s="1400"/>
      <c r="HM38" s="1400"/>
      <c r="HN38" s="1400"/>
      <c r="HO38" s="1400"/>
      <c r="HP38" s="1400"/>
      <c r="HQ38" s="1400"/>
      <c r="HR38" s="1400"/>
      <c r="HS38" s="1400"/>
      <c r="HT38" s="1400"/>
      <c r="HU38" s="1400"/>
      <c r="HV38" s="1400"/>
      <c r="HW38" s="1400"/>
      <c r="HX38" s="1400"/>
      <c r="HY38" s="1400"/>
      <c r="HZ38" s="1400"/>
      <c r="IA38" s="1400"/>
      <c r="IB38" s="1400"/>
      <c r="IC38" s="1400"/>
      <c r="ID38" s="1400"/>
      <c r="IE38" s="1400"/>
      <c r="IF38" s="1400"/>
      <c r="IG38" s="1400"/>
      <c r="IH38" s="1400"/>
      <c r="II38" s="1400"/>
      <c r="IJ38" s="1400"/>
      <c r="IK38" s="1400"/>
      <c r="IL38" s="1400"/>
      <c r="IM38" s="1400"/>
      <c r="IN38" s="1400"/>
      <c r="IO38" s="1400"/>
      <c r="IP38" s="1400"/>
      <c r="IQ38" s="1400"/>
      <c r="IR38" s="1400"/>
      <c r="IS38" s="1400"/>
      <c r="IT38" s="1400"/>
      <c r="IU38" s="1400"/>
      <c r="IV38" s="1400"/>
      <c r="IW38" s="1400"/>
      <c r="IX38" s="1400"/>
      <c r="IY38" s="1400"/>
      <c r="IZ38" s="252"/>
      <c r="JA38" s="22"/>
      <c r="JB38" s="22"/>
      <c r="JC38" s="10"/>
      <c r="JD38" s="231" t="s">
        <v>257</v>
      </c>
      <c r="JE38" s="232"/>
      <c r="JF38" s="232"/>
      <c r="JG38" s="232"/>
      <c r="JH38" s="232"/>
      <c r="JI38" s="232"/>
      <c r="JJ38" s="232"/>
      <c r="JK38" s="232"/>
      <c r="JL38" s="232"/>
      <c r="JM38" s="232"/>
      <c r="JN38" s="232"/>
      <c r="JO38" s="232"/>
      <c r="JP38" s="232"/>
      <c r="JQ38" s="232"/>
      <c r="JR38" s="232"/>
      <c r="JS38" s="232"/>
      <c r="JT38" s="232"/>
      <c r="JU38" s="232"/>
      <c r="JV38" s="232"/>
      <c r="JW38" s="232"/>
      <c r="JX38" s="232"/>
      <c r="JY38" s="232"/>
      <c r="JZ38" s="232"/>
      <c r="KA38" s="232"/>
      <c r="KB38" s="232"/>
      <c r="KC38" s="232"/>
      <c r="KD38" s="207"/>
      <c r="KE38" s="207"/>
      <c r="KF38" s="207"/>
      <c r="KG38" s="207"/>
      <c r="KH38" s="207"/>
      <c r="KI38" s="207"/>
      <c r="KJ38" s="1566">
        <f>'42. Dev Team'!AH38</f>
        <v>0</v>
      </c>
      <c r="KK38" s="1526"/>
      <c r="KL38" s="1527"/>
      <c r="KM38" s="209"/>
      <c r="KN38" s="10"/>
      <c r="KO38" s="10"/>
      <c r="KP38" s="10"/>
    </row>
    <row r="39" spans="1:302" ht="15" customHeight="1" x14ac:dyDescent="0.25">
      <c r="A39" s="124">
        <f>'24. Rent Schedule'!A39</f>
        <v>0</v>
      </c>
      <c r="B39" s="125">
        <f>'24. Rent Schedule'!B39</f>
        <v>0</v>
      </c>
      <c r="C39" s="126">
        <f>'24. Rent Schedule'!C39</f>
        <v>0</v>
      </c>
      <c r="D39" s="127">
        <f>'24. Rent Schedule'!D39</f>
        <v>0</v>
      </c>
      <c r="E39" s="126">
        <f>'24. Rent Schedule'!E39</f>
        <v>0</v>
      </c>
      <c r="F39" s="128">
        <f>'24. Rent Schedule'!F39</f>
        <v>0</v>
      </c>
      <c r="G39" s="128">
        <f>'24. Rent Schedule'!G39</f>
        <v>0</v>
      </c>
      <c r="H39" s="128">
        <f>'24. Rent Schedule'!H39</f>
        <v>0</v>
      </c>
      <c r="I39" s="128">
        <f>'24. Rent Schedule'!I39</f>
        <v>0</v>
      </c>
      <c r="J39" s="129">
        <f t="shared" si="0"/>
        <v>0</v>
      </c>
      <c r="K39" s="130">
        <f>'24. Rent Schedule'!K39</f>
        <v>0</v>
      </c>
      <c r="L39" s="130">
        <f>'24. Rent Schedule'!L39</f>
        <v>0</v>
      </c>
      <c r="M39" s="130">
        <f>'24. Rent Schedule'!M39</f>
        <v>0</v>
      </c>
      <c r="N39" s="144">
        <f t="shared" si="1"/>
        <v>0</v>
      </c>
      <c r="O39" s="22"/>
      <c r="P39" s="22"/>
      <c r="Q39" s="22"/>
      <c r="R39" s="22"/>
      <c r="S39" s="22"/>
      <c r="T39" s="22"/>
      <c r="U39" s="22"/>
      <c r="V39" s="22"/>
      <c r="W39" s="22"/>
      <c r="X39" s="22"/>
      <c r="Y39" s="22"/>
      <c r="Z39" s="22"/>
      <c r="AA39" s="262"/>
      <c r="AB39" s="22"/>
      <c r="AC39" s="186"/>
      <c r="AD39" s="10"/>
      <c r="AE39" s="293"/>
      <c r="AF39" s="35" t="s">
        <v>353</v>
      </c>
      <c r="AG39" s="294">
        <f>'26. Annual Operating Expenses'!E39</f>
        <v>0</v>
      </c>
      <c r="AH39" s="201" t="s">
        <v>354</v>
      </c>
      <c r="AI39" s="1638">
        <f>'26. Annual Operating Expenses'!G39</f>
        <v>0</v>
      </c>
      <c r="AJ39" s="1416"/>
      <c r="AK39" s="1416"/>
      <c r="AL39" s="1417"/>
      <c r="AM39" s="38"/>
      <c r="AN39" s="187"/>
      <c r="AO39" s="22"/>
      <c r="AP39" s="295">
        <f>'23. BldgUnit Config'!A41</f>
        <v>0</v>
      </c>
      <c r="AQ39" s="295">
        <f>'23. BldgUnit Config'!B41</f>
        <v>0</v>
      </c>
      <c r="AR39" s="295">
        <f>'23. BldgUnit Config'!C41</f>
        <v>0</v>
      </c>
      <c r="AS39" s="295">
        <f>'23. BldgUnit Config'!D41</f>
        <v>0</v>
      </c>
      <c r="AT39" s="239"/>
      <c r="AU39" s="292"/>
      <c r="AV39" s="292"/>
      <c r="AW39" s="205"/>
      <c r="AX39" s="278">
        <f>'23. BldgUnit Config'!I41</f>
        <v>0</v>
      </c>
      <c r="AY39" s="278">
        <f>'23. BldgUnit Config'!J41</f>
        <v>0</v>
      </c>
      <c r="AZ39" s="278">
        <f>'23. BldgUnit Config'!K41</f>
        <v>0</v>
      </c>
      <c r="BA39" s="278">
        <f>'23. BldgUnit Config'!L41</f>
        <v>0</v>
      </c>
      <c r="BB39" s="278">
        <f>'23. BldgUnit Config'!M41</f>
        <v>0</v>
      </c>
      <c r="BC39" s="279"/>
      <c r="BD39" s="278">
        <f>'23. BldgUnit Config'!O41</f>
        <v>0</v>
      </c>
      <c r="BE39" s="278">
        <f>'23. BldgUnit Config'!P41</f>
        <v>0</v>
      </c>
      <c r="BF39" s="278">
        <f>'23. BldgUnit Config'!Q41</f>
        <v>0</v>
      </c>
      <c r="BG39" s="278">
        <f>'23. BldgUnit Config'!R41</f>
        <v>0</v>
      </c>
      <c r="BH39" s="278">
        <f>'23. BldgUnit Config'!S41</f>
        <v>0</v>
      </c>
      <c r="BI39" s="278">
        <f>'23. BldgUnit Config'!T41</f>
        <v>0</v>
      </c>
      <c r="BJ39" s="278">
        <f>'23. BldgUnit Config'!U41</f>
        <v>0</v>
      </c>
      <c r="BK39" s="278">
        <f>'23. BldgUnit Config'!V41</f>
        <v>0</v>
      </c>
      <c r="BL39" s="278">
        <f>'23. BldgUnit Config'!W41</f>
        <v>0</v>
      </c>
      <c r="BM39" s="278">
        <f>'23. BldgUnit Config'!X41</f>
        <v>0</v>
      </c>
      <c r="BN39" s="278">
        <f>'23. BldgUnit Config'!Y41</f>
        <v>0</v>
      </c>
      <c r="BO39" s="278">
        <f>'23. BldgUnit Config'!Z41</f>
        <v>0</v>
      </c>
      <c r="BP39" s="278">
        <f>'23. BldgUnit Config'!AA41</f>
        <v>0</v>
      </c>
      <c r="BQ39" s="278">
        <f>'23. BldgUnit Config'!AB41</f>
        <v>0</v>
      </c>
      <c r="BR39" s="278">
        <f>'23. BldgUnit Config'!AC41</f>
        <v>0</v>
      </c>
      <c r="BS39" s="278">
        <f>'23. BldgUnit Config'!AD41</f>
        <v>0</v>
      </c>
      <c r="BT39" s="283">
        <f t="shared" ref="BT39:BT73" si="4">(AX39*AX$36+AY39*AY$36+AZ39*AZ$36+BA39*BA$36+BB39*BB$36+BD39*BD$36+BE39*BE$36+BF39*BF$36+BG39*BG$36+BH39*BH$36+BI39*BI$36+BJ39*BJ$36+BK39*BK$36+BL39*BL$36+BM39*BM$36+BN39*BN$36+BO39*BO$36+BP39*BP$36+BQ39*BQ$36+BR39*BR$36+BS39*BS$36)</f>
        <v>0</v>
      </c>
      <c r="BU39" s="283">
        <f t="shared" ref="BU39:BU73" si="5">BT39*AS39</f>
        <v>0</v>
      </c>
      <c r="BV39" s="138"/>
      <c r="BW39" s="116" t="s">
        <v>355</v>
      </c>
      <c r="BX39" s="116"/>
      <c r="BY39" s="190">
        <f>'30. Development Cost Schedule'!C39</f>
        <v>0</v>
      </c>
      <c r="BZ39" s="190">
        <f>'30. Development Cost Schedule'!D39</f>
        <v>0</v>
      </c>
      <c r="CA39" s="190">
        <f>'30. Development Cost Schedule'!E39</f>
        <v>0</v>
      </c>
      <c r="CB39" s="199"/>
      <c r="CC39" s="1405">
        <f>'30. Development Cost Schedule'!G39</f>
        <v>0</v>
      </c>
      <c r="CD39" s="1393"/>
      <c r="CE39" s="1393"/>
      <c r="CF39" s="1393"/>
      <c r="CG39" s="1394"/>
      <c r="CH39" s="22"/>
      <c r="CI39" s="1399"/>
      <c r="CJ39" s="1400"/>
      <c r="CK39" s="1400"/>
      <c r="CL39" s="1400"/>
      <c r="CM39" s="1400"/>
      <c r="CN39" s="1400"/>
      <c r="CO39" s="1400"/>
      <c r="CP39" s="1400"/>
      <c r="CQ39" s="1400"/>
      <c r="CR39" s="1400"/>
      <c r="CS39" s="1400"/>
      <c r="CT39" s="1400"/>
      <c r="CU39" s="1400"/>
      <c r="CV39" s="1400"/>
      <c r="CW39" s="1400"/>
      <c r="CX39" s="1400"/>
      <c r="CY39" s="1400"/>
      <c r="CZ39" s="1400"/>
      <c r="DA39" s="1400"/>
      <c r="DB39" s="1400"/>
      <c r="DC39" s="1400"/>
      <c r="DD39" s="1400"/>
      <c r="DE39" s="1400"/>
      <c r="DF39" s="1400"/>
      <c r="DG39" s="1400"/>
      <c r="DH39" s="1400"/>
      <c r="DI39" s="1400"/>
      <c r="DJ39" s="1400"/>
      <c r="DK39" s="1400"/>
      <c r="DL39" s="1400"/>
      <c r="DM39" s="1400"/>
      <c r="DN39" s="1400"/>
      <c r="DO39" s="1400"/>
      <c r="DP39" s="1400"/>
      <c r="DQ39" s="1400"/>
      <c r="DR39" s="1400"/>
      <c r="DS39" s="1400"/>
      <c r="DT39" s="1400"/>
      <c r="DU39" s="1400"/>
      <c r="DV39" s="1400"/>
      <c r="DW39" s="1400"/>
      <c r="DX39" s="1401"/>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10"/>
      <c r="FO39" s="10"/>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N39" s="22"/>
      <c r="GO39" s="68"/>
      <c r="GP39" s="1467">
        <f>'11. Site Info Part III'!B39</f>
        <v>0</v>
      </c>
      <c r="GQ39" s="1456"/>
      <c r="GR39" s="1456"/>
      <c r="GS39" s="1456"/>
      <c r="GT39" s="1456"/>
      <c r="GU39" s="1456"/>
      <c r="GV39" s="1456"/>
      <c r="GW39" s="1456"/>
      <c r="GX39" s="1456"/>
      <c r="GY39" s="1456"/>
      <c r="GZ39" s="1457"/>
      <c r="HA39" s="296"/>
      <c r="HB39" s="1584">
        <f>'11. Site Info Part III'!N39</f>
        <v>0</v>
      </c>
      <c r="HC39" s="1456"/>
      <c r="HD39" s="1456"/>
      <c r="HE39" s="1456"/>
      <c r="HF39" s="1457"/>
      <c r="HG39" s="22"/>
      <c r="HH39" s="33"/>
      <c r="HI39" s="252"/>
      <c r="HJ39" s="290">
        <f>'17. Dev. Narr.'!C39</f>
        <v>0</v>
      </c>
      <c r="HK39" s="1591" t="s">
        <v>356</v>
      </c>
      <c r="HL39" s="1400"/>
      <c r="HM39" s="1400"/>
      <c r="HN39" s="1400"/>
      <c r="HO39" s="1400"/>
      <c r="HP39" s="1400"/>
      <c r="HQ39" s="1400"/>
      <c r="HR39" s="1400"/>
      <c r="HS39" s="1400"/>
      <c r="HT39" s="1400"/>
      <c r="HU39" s="1400"/>
      <c r="HV39" s="1400"/>
      <c r="HW39" s="1400"/>
      <c r="HX39" s="1400"/>
      <c r="HY39" s="1400"/>
      <c r="HZ39" s="1400"/>
      <c r="IA39" s="1400"/>
      <c r="IB39" s="1400"/>
      <c r="IC39" s="1400"/>
      <c r="ID39" s="1400"/>
      <c r="IE39" s="1400"/>
      <c r="IF39" s="1400"/>
      <c r="IG39" s="1400"/>
      <c r="IH39" s="1400"/>
      <c r="II39" s="1400"/>
      <c r="IJ39" s="1400"/>
      <c r="IK39" s="1400"/>
      <c r="IL39" s="1400"/>
      <c r="IM39" s="1400"/>
      <c r="IN39" s="1400"/>
      <c r="IO39" s="1400"/>
      <c r="IP39" s="1400"/>
      <c r="IQ39" s="1400"/>
      <c r="IR39" s="1400"/>
      <c r="IS39" s="1400"/>
      <c r="IT39" s="1400"/>
      <c r="IU39" s="1400"/>
      <c r="IV39" s="1400"/>
      <c r="IW39" s="1400"/>
      <c r="IX39" s="297"/>
      <c r="IY39" s="252"/>
      <c r="IZ39" s="252"/>
      <c r="JA39" s="22"/>
      <c r="JB39" s="22"/>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220"/>
      <c r="KK39" s="220"/>
      <c r="KL39" s="220"/>
      <c r="KM39" s="10"/>
      <c r="KN39" s="10"/>
      <c r="KO39" s="10"/>
      <c r="KP39" s="10"/>
    </row>
    <row r="40" spans="1:302" ht="15" customHeight="1" x14ac:dyDescent="0.25">
      <c r="A40" s="124">
        <f>'24. Rent Schedule'!A40</f>
        <v>0</v>
      </c>
      <c r="B40" s="125">
        <f>'24. Rent Schedule'!B40</f>
        <v>0</v>
      </c>
      <c r="C40" s="126">
        <f>'24. Rent Schedule'!C40</f>
        <v>0</v>
      </c>
      <c r="D40" s="127">
        <f>'24. Rent Schedule'!D40</f>
        <v>0</v>
      </c>
      <c r="E40" s="126">
        <f>'24. Rent Schedule'!E40</f>
        <v>0</v>
      </c>
      <c r="F40" s="128">
        <f>'24. Rent Schedule'!F40</f>
        <v>0</v>
      </c>
      <c r="G40" s="128">
        <f>'24. Rent Schedule'!G40</f>
        <v>0</v>
      </c>
      <c r="H40" s="128">
        <f>'24. Rent Schedule'!H40</f>
        <v>0</v>
      </c>
      <c r="I40" s="128">
        <f>'24. Rent Schedule'!I40</f>
        <v>0</v>
      </c>
      <c r="J40" s="129">
        <f t="shared" si="0"/>
        <v>0</v>
      </c>
      <c r="K40" s="130">
        <f>'24. Rent Schedule'!K40</f>
        <v>0</v>
      </c>
      <c r="L40" s="130">
        <f>'24. Rent Schedule'!L40</f>
        <v>0</v>
      </c>
      <c r="M40" s="130">
        <f>'24. Rent Schedule'!M40</f>
        <v>0</v>
      </c>
      <c r="N40" s="144">
        <f t="shared" si="1"/>
        <v>0</v>
      </c>
      <c r="O40" s="22"/>
      <c r="P40" s="22"/>
      <c r="Q40" s="22"/>
      <c r="R40" s="22"/>
      <c r="S40" s="22"/>
      <c r="T40" s="22"/>
      <c r="U40" s="22"/>
      <c r="V40" s="22"/>
      <c r="W40" s="22"/>
      <c r="X40" s="22"/>
      <c r="Y40" s="22"/>
      <c r="Z40" s="22"/>
      <c r="AA40" s="262"/>
      <c r="AB40" s="22"/>
      <c r="AC40" s="34"/>
      <c r="AD40" s="10" t="s">
        <v>357</v>
      </c>
      <c r="AE40" s="10"/>
      <c r="AF40" s="35"/>
      <c r="AG40" s="10"/>
      <c r="AH40" s="10"/>
      <c r="AI40" s="10"/>
      <c r="AJ40" s="35" t="s">
        <v>87</v>
      </c>
      <c r="AK40" s="96"/>
      <c r="AL40" s="195">
        <f>'26. Annual Operating Expenses'!J40</f>
        <v>0</v>
      </c>
      <c r="AM40" s="298"/>
      <c r="AN40" s="187"/>
      <c r="AO40" s="22"/>
      <c r="AP40" s="295">
        <f>'23. BldgUnit Config'!A42</f>
        <v>0</v>
      </c>
      <c r="AQ40" s="295">
        <f>'23. BldgUnit Config'!B42</f>
        <v>0</v>
      </c>
      <c r="AR40" s="295">
        <f>'23. BldgUnit Config'!C42</f>
        <v>0</v>
      </c>
      <c r="AS40" s="295">
        <f>'23. BldgUnit Config'!D42</f>
        <v>0</v>
      </c>
      <c r="AT40" s="239"/>
      <c r="AU40" s="292"/>
      <c r="AV40" s="292"/>
      <c r="AW40" s="205"/>
      <c r="AX40" s="278">
        <f>'23. BldgUnit Config'!I42</f>
        <v>0</v>
      </c>
      <c r="AY40" s="278">
        <f>'23. BldgUnit Config'!J42</f>
        <v>0</v>
      </c>
      <c r="AZ40" s="278">
        <f>'23. BldgUnit Config'!K42</f>
        <v>0</v>
      </c>
      <c r="BA40" s="278">
        <f>'23. BldgUnit Config'!L42</f>
        <v>0</v>
      </c>
      <c r="BB40" s="278">
        <f>'23. BldgUnit Config'!M42</f>
        <v>0</v>
      </c>
      <c r="BC40" s="279"/>
      <c r="BD40" s="278">
        <f>'23. BldgUnit Config'!O42</f>
        <v>0</v>
      </c>
      <c r="BE40" s="278">
        <f>'23. BldgUnit Config'!P42</f>
        <v>0</v>
      </c>
      <c r="BF40" s="278">
        <f>'23. BldgUnit Config'!Q42</f>
        <v>0</v>
      </c>
      <c r="BG40" s="278">
        <f>'23. BldgUnit Config'!R42</f>
        <v>0</v>
      </c>
      <c r="BH40" s="278">
        <f>'23. BldgUnit Config'!S42</f>
        <v>0</v>
      </c>
      <c r="BI40" s="278">
        <f>'23. BldgUnit Config'!T42</f>
        <v>0</v>
      </c>
      <c r="BJ40" s="278">
        <f>'23. BldgUnit Config'!U42</f>
        <v>0</v>
      </c>
      <c r="BK40" s="278">
        <f>'23. BldgUnit Config'!V42</f>
        <v>0</v>
      </c>
      <c r="BL40" s="278">
        <f>'23. BldgUnit Config'!W42</f>
        <v>0</v>
      </c>
      <c r="BM40" s="278">
        <f>'23. BldgUnit Config'!X42</f>
        <v>0</v>
      </c>
      <c r="BN40" s="278">
        <f>'23. BldgUnit Config'!Y42</f>
        <v>0</v>
      </c>
      <c r="BO40" s="278">
        <f>'23. BldgUnit Config'!Z42</f>
        <v>0</v>
      </c>
      <c r="BP40" s="278">
        <f>'23. BldgUnit Config'!AA42</f>
        <v>0</v>
      </c>
      <c r="BQ40" s="278">
        <f>'23. BldgUnit Config'!AB42</f>
        <v>0</v>
      </c>
      <c r="BR40" s="278">
        <f>'23. BldgUnit Config'!AC42</f>
        <v>0</v>
      </c>
      <c r="BS40" s="278">
        <f>'23. BldgUnit Config'!AD42</f>
        <v>0</v>
      </c>
      <c r="BT40" s="283">
        <f t="shared" si="4"/>
        <v>0</v>
      </c>
      <c r="BU40" s="283">
        <f t="shared" si="5"/>
        <v>0</v>
      </c>
      <c r="BV40" s="138"/>
      <c r="BW40" s="116" t="s">
        <v>358</v>
      </c>
      <c r="BX40" s="116"/>
      <c r="BY40" s="190">
        <f>'30. Development Cost Schedule'!C40</f>
        <v>0</v>
      </c>
      <c r="BZ40" s="190">
        <f>'30. Development Cost Schedule'!D40</f>
        <v>0</v>
      </c>
      <c r="CA40" s="190">
        <f>'30. Development Cost Schedule'!E40</f>
        <v>0</v>
      </c>
      <c r="CB40" s="199"/>
      <c r="CC40" s="1405">
        <f>'30. Development Cost Schedule'!G40</f>
        <v>0</v>
      </c>
      <c r="CD40" s="1393"/>
      <c r="CE40" s="1393"/>
      <c r="CF40" s="1393"/>
      <c r="CG40" s="1394"/>
      <c r="CH40" s="22"/>
      <c r="CI40" s="1399"/>
      <c r="CJ40" s="1400"/>
      <c r="CK40" s="1400"/>
      <c r="CL40" s="1400"/>
      <c r="CM40" s="1400"/>
      <c r="CN40" s="1400"/>
      <c r="CO40" s="1400"/>
      <c r="CP40" s="1400"/>
      <c r="CQ40" s="1400"/>
      <c r="CR40" s="1400"/>
      <c r="CS40" s="1400"/>
      <c r="CT40" s="1400"/>
      <c r="CU40" s="1400"/>
      <c r="CV40" s="1400"/>
      <c r="CW40" s="1400"/>
      <c r="CX40" s="1400"/>
      <c r="CY40" s="1400"/>
      <c r="CZ40" s="1400"/>
      <c r="DA40" s="1400"/>
      <c r="DB40" s="1400"/>
      <c r="DC40" s="1400"/>
      <c r="DD40" s="1400"/>
      <c r="DE40" s="1400"/>
      <c r="DF40" s="1400"/>
      <c r="DG40" s="1400"/>
      <c r="DH40" s="1400"/>
      <c r="DI40" s="1400"/>
      <c r="DJ40" s="1400"/>
      <c r="DK40" s="1400"/>
      <c r="DL40" s="1400"/>
      <c r="DM40" s="1400"/>
      <c r="DN40" s="1400"/>
      <c r="DO40" s="1400"/>
      <c r="DP40" s="1400"/>
      <c r="DQ40" s="1400"/>
      <c r="DR40" s="1400"/>
      <c r="DS40" s="1400"/>
      <c r="DT40" s="1400"/>
      <c r="DU40" s="1400"/>
      <c r="DV40" s="1400"/>
      <c r="DW40" s="1400"/>
      <c r="DX40" s="1401"/>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31"/>
      <c r="FO40" s="78">
        <f>'7. Site Info Part I'!B40</f>
        <v>0</v>
      </c>
      <c r="FP40" s="1511" t="s">
        <v>359</v>
      </c>
      <c r="FQ40" s="1400"/>
      <c r="FR40" s="1400"/>
      <c r="FS40" s="1400"/>
      <c r="FT40" s="1400"/>
      <c r="FU40" s="1400"/>
      <c r="FV40" s="1400"/>
      <c r="FW40" s="1400"/>
      <c r="FX40" s="1400"/>
      <c r="FY40" s="1400"/>
      <c r="FZ40" s="1400"/>
      <c r="GA40" s="1400"/>
      <c r="GB40" s="1400"/>
      <c r="GC40" s="1400"/>
      <c r="GD40" s="1400"/>
      <c r="GE40" s="1400"/>
      <c r="GF40" s="1400"/>
      <c r="GG40" s="1400"/>
      <c r="GH40" s="1400"/>
      <c r="GI40" s="1400"/>
      <c r="GJ40" s="1400"/>
      <c r="GK40" s="1400"/>
      <c r="GL40" s="1400"/>
      <c r="GN40" s="22"/>
      <c r="GO40" s="68"/>
      <c r="GP40" s="121"/>
      <c r="GQ40" s="121"/>
      <c r="GR40" s="121"/>
      <c r="GS40" s="121"/>
      <c r="GT40" s="121"/>
      <c r="GU40" s="121"/>
      <c r="GV40" s="121"/>
      <c r="GW40" s="121"/>
      <c r="GX40" s="121"/>
      <c r="GY40" s="121"/>
      <c r="GZ40" s="121"/>
      <c r="HA40" s="296"/>
      <c r="HB40" s="299"/>
      <c r="HC40" s="299"/>
      <c r="HD40" s="299"/>
      <c r="HE40" s="299"/>
      <c r="HF40" s="299"/>
      <c r="HG40" s="22"/>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252"/>
      <c r="IZ40" s="252"/>
      <c r="JA40" s="22"/>
      <c r="JB40" s="22"/>
      <c r="JC40" s="10"/>
      <c r="JD40" s="1559" t="s">
        <v>360</v>
      </c>
      <c r="JE40" s="1400"/>
      <c r="JF40" s="1400"/>
      <c r="JG40" s="1400"/>
      <c r="JH40" s="1400"/>
      <c r="JI40" s="1400"/>
      <c r="JJ40" s="1400"/>
      <c r="JK40" s="1400"/>
      <c r="JL40" s="1400"/>
      <c r="JM40" s="1400"/>
      <c r="JN40" s="1400"/>
      <c r="JO40" s="10"/>
      <c r="JP40" s="10"/>
      <c r="JQ40" s="10"/>
      <c r="JR40" s="10"/>
      <c r="JS40" s="10"/>
      <c r="JT40" s="10"/>
      <c r="JU40" s="10"/>
      <c r="JV40" s="10"/>
      <c r="JW40" s="10"/>
      <c r="JX40" s="10"/>
      <c r="JY40" s="10"/>
      <c r="JZ40" s="10"/>
      <c r="KA40" s="10"/>
      <c r="KB40" s="10"/>
      <c r="KC40" s="10"/>
      <c r="KD40" s="10"/>
      <c r="KE40" s="75"/>
      <c r="KF40" s="75"/>
      <c r="KG40" s="75"/>
      <c r="KH40" s="10"/>
      <c r="KI40" s="10"/>
      <c r="KJ40" s="10"/>
      <c r="KK40" s="10"/>
      <c r="KL40" s="10"/>
      <c r="KM40" s="10"/>
      <c r="KN40" s="10"/>
      <c r="KO40" s="10"/>
      <c r="KP40" s="10"/>
    </row>
    <row r="41" spans="1:302" ht="15" customHeight="1" x14ac:dyDescent="0.25">
      <c r="A41" s="124">
        <f>'24. Rent Schedule'!A41</f>
        <v>0</v>
      </c>
      <c r="B41" s="125">
        <f>'24. Rent Schedule'!B41</f>
        <v>0</v>
      </c>
      <c r="C41" s="126">
        <f>'24. Rent Schedule'!C41</f>
        <v>0</v>
      </c>
      <c r="D41" s="127">
        <f>'24. Rent Schedule'!D41</f>
        <v>0</v>
      </c>
      <c r="E41" s="126">
        <f>'24. Rent Schedule'!E41</f>
        <v>0</v>
      </c>
      <c r="F41" s="128">
        <f>'24. Rent Schedule'!F41</f>
        <v>0</v>
      </c>
      <c r="G41" s="128">
        <f>'24. Rent Schedule'!G41</f>
        <v>0</v>
      </c>
      <c r="H41" s="128">
        <f>'24. Rent Schedule'!H41</f>
        <v>0</v>
      </c>
      <c r="I41" s="128">
        <f>'24. Rent Schedule'!I41</f>
        <v>0</v>
      </c>
      <c r="J41" s="129">
        <f t="shared" si="0"/>
        <v>0</v>
      </c>
      <c r="K41" s="130">
        <f>'24. Rent Schedule'!K41</f>
        <v>0</v>
      </c>
      <c r="L41" s="130">
        <f>'24. Rent Schedule'!L41</f>
        <v>0</v>
      </c>
      <c r="M41" s="130">
        <f>'24. Rent Schedule'!M41</f>
        <v>0</v>
      </c>
      <c r="N41" s="144">
        <f t="shared" si="1"/>
        <v>0</v>
      </c>
      <c r="O41" s="22"/>
      <c r="P41" s="22"/>
      <c r="Q41" s="22"/>
      <c r="R41" s="22"/>
      <c r="S41" s="22"/>
      <c r="T41" s="22"/>
      <c r="U41" s="22"/>
      <c r="V41" s="22"/>
      <c r="W41" s="22"/>
      <c r="X41" s="22"/>
      <c r="Y41" s="22"/>
      <c r="Z41" s="22"/>
      <c r="AA41" s="262"/>
      <c r="AB41" s="22"/>
      <c r="AC41" s="34"/>
      <c r="AD41" s="10" t="s">
        <v>361</v>
      </c>
      <c r="AE41" s="10"/>
      <c r="AF41" s="35"/>
      <c r="AG41" s="10"/>
      <c r="AH41" s="10"/>
      <c r="AI41" s="10"/>
      <c r="AJ41" s="35" t="s">
        <v>87</v>
      </c>
      <c r="AK41" s="96"/>
      <c r="AL41" s="195">
        <f>'26. Annual Operating Expenses'!J41</f>
        <v>0</v>
      </c>
      <c r="AM41" s="38"/>
      <c r="AN41" s="187"/>
      <c r="AO41" s="22"/>
      <c r="AP41" s="295">
        <f>'23. BldgUnit Config'!A43</f>
        <v>0</v>
      </c>
      <c r="AQ41" s="295">
        <f>'23. BldgUnit Config'!B43</f>
        <v>0</v>
      </c>
      <c r="AR41" s="295">
        <f>'23. BldgUnit Config'!C43</f>
        <v>0</v>
      </c>
      <c r="AS41" s="295">
        <f>'23. BldgUnit Config'!D43</f>
        <v>0</v>
      </c>
      <c r="AT41" s="239"/>
      <c r="AU41" s="292"/>
      <c r="AV41" s="292"/>
      <c r="AW41" s="205"/>
      <c r="AX41" s="278">
        <f>'23. BldgUnit Config'!I43</f>
        <v>0</v>
      </c>
      <c r="AY41" s="278">
        <f>'23. BldgUnit Config'!J43</f>
        <v>0</v>
      </c>
      <c r="AZ41" s="278">
        <f>'23. BldgUnit Config'!K43</f>
        <v>0</v>
      </c>
      <c r="BA41" s="278">
        <f>'23. BldgUnit Config'!L43</f>
        <v>0</v>
      </c>
      <c r="BB41" s="278">
        <f>'23. BldgUnit Config'!M43</f>
        <v>0</v>
      </c>
      <c r="BC41" s="279"/>
      <c r="BD41" s="278">
        <f>'23. BldgUnit Config'!O43</f>
        <v>0</v>
      </c>
      <c r="BE41" s="278">
        <f>'23. BldgUnit Config'!P43</f>
        <v>0</v>
      </c>
      <c r="BF41" s="278">
        <f>'23. BldgUnit Config'!Q43</f>
        <v>0</v>
      </c>
      <c r="BG41" s="278">
        <f>'23. BldgUnit Config'!R43</f>
        <v>0</v>
      </c>
      <c r="BH41" s="278">
        <f>'23. BldgUnit Config'!S43</f>
        <v>0</v>
      </c>
      <c r="BI41" s="278">
        <f>'23. BldgUnit Config'!T43</f>
        <v>0</v>
      </c>
      <c r="BJ41" s="278">
        <f>'23. BldgUnit Config'!U43</f>
        <v>0</v>
      </c>
      <c r="BK41" s="278">
        <f>'23. BldgUnit Config'!V43</f>
        <v>0</v>
      </c>
      <c r="BL41" s="278">
        <f>'23. BldgUnit Config'!W43</f>
        <v>0</v>
      </c>
      <c r="BM41" s="278">
        <f>'23. BldgUnit Config'!X43</f>
        <v>0</v>
      </c>
      <c r="BN41" s="278">
        <f>'23. BldgUnit Config'!Y43</f>
        <v>0</v>
      </c>
      <c r="BO41" s="278">
        <f>'23. BldgUnit Config'!Z43</f>
        <v>0</v>
      </c>
      <c r="BP41" s="278">
        <f>'23. BldgUnit Config'!AA43</f>
        <v>0</v>
      </c>
      <c r="BQ41" s="278">
        <f>'23. BldgUnit Config'!AB43</f>
        <v>0</v>
      </c>
      <c r="BR41" s="278">
        <f>'23. BldgUnit Config'!AC43</f>
        <v>0</v>
      </c>
      <c r="BS41" s="278">
        <f>'23. BldgUnit Config'!AD43</f>
        <v>0</v>
      </c>
      <c r="BT41" s="283">
        <f t="shared" si="4"/>
        <v>0</v>
      </c>
      <c r="BU41" s="283">
        <f t="shared" si="5"/>
        <v>0</v>
      </c>
      <c r="BV41" s="138"/>
      <c r="BW41" s="116" t="s">
        <v>362</v>
      </c>
      <c r="BX41" s="116"/>
      <c r="BY41" s="190">
        <f>'30. Development Cost Schedule'!C41</f>
        <v>0</v>
      </c>
      <c r="BZ41" s="190">
        <f>'30. Development Cost Schedule'!D41</f>
        <v>0</v>
      </c>
      <c r="CA41" s="190">
        <f>'30. Development Cost Schedule'!E41</f>
        <v>0</v>
      </c>
      <c r="CB41" s="199"/>
      <c r="CC41" s="1405">
        <f>'30. Development Cost Schedule'!G41</f>
        <v>0</v>
      </c>
      <c r="CD41" s="1393"/>
      <c r="CE41" s="1393"/>
      <c r="CF41" s="1393"/>
      <c r="CG41" s="1394"/>
      <c r="CH41" s="22"/>
      <c r="CI41" s="1399"/>
      <c r="CJ41" s="1400"/>
      <c r="CK41" s="1400"/>
      <c r="CL41" s="1400"/>
      <c r="CM41" s="1400"/>
      <c r="CN41" s="1400"/>
      <c r="CO41" s="1400"/>
      <c r="CP41" s="1400"/>
      <c r="CQ41" s="1400"/>
      <c r="CR41" s="1400"/>
      <c r="CS41" s="1400"/>
      <c r="CT41" s="1400"/>
      <c r="CU41" s="1400"/>
      <c r="CV41" s="1400"/>
      <c r="CW41" s="1400"/>
      <c r="CX41" s="1400"/>
      <c r="CY41" s="1400"/>
      <c r="CZ41" s="1400"/>
      <c r="DA41" s="1400"/>
      <c r="DB41" s="1400"/>
      <c r="DC41" s="1400"/>
      <c r="DD41" s="1400"/>
      <c r="DE41" s="1400"/>
      <c r="DF41" s="1400"/>
      <c r="DG41" s="1400"/>
      <c r="DH41" s="1400"/>
      <c r="DI41" s="1400"/>
      <c r="DJ41" s="1400"/>
      <c r="DK41" s="1400"/>
      <c r="DL41" s="1400"/>
      <c r="DM41" s="1400"/>
      <c r="DN41" s="1400"/>
      <c r="DO41" s="1400"/>
      <c r="DP41" s="1400"/>
      <c r="DQ41" s="1400"/>
      <c r="DR41" s="1400"/>
      <c r="DS41" s="1400"/>
      <c r="DT41" s="1400"/>
      <c r="DU41" s="1400"/>
      <c r="DV41" s="1400"/>
      <c r="DW41" s="1400"/>
      <c r="DX41" s="1401"/>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31"/>
      <c r="FO41" s="81"/>
      <c r="FP41" s="1400"/>
      <c r="FQ41" s="1400"/>
      <c r="FR41" s="1400"/>
      <c r="FS41" s="1400"/>
      <c r="FT41" s="1400"/>
      <c r="FU41" s="1400"/>
      <c r="FV41" s="1400"/>
      <c r="FW41" s="1400"/>
      <c r="FX41" s="1400"/>
      <c r="FY41" s="1400"/>
      <c r="FZ41" s="1400"/>
      <c r="GA41" s="1400"/>
      <c r="GB41" s="1400"/>
      <c r="GC41" s="1400"/>
      <c r="GD41" s="1400"/>
      <c r="GE41" s="1400"/>
      <c r="GF41" s="1400"/>
      <c r="GG41" s="1400"/>
      <c r="GH41" s="1400"/>
      <c r="GI41" s="1400"/>
      <c r="GJ41" s="1400"/>
      <c r="GK41" s="1400"/>
      <c r="GL41" s="1400"/>
      <c r="GN41" s="22"/>
      <c r="GO41" s="68"/>
      <c r="GP41" s="1467">
        <f>'11. Site Info Part III'!B41</f>
        <v>0</v>
      </c>
      <c r="GQ41" s="1456"/>
      <c r="GR41" s="1456"/>
      <c r="GS41" s="1456"/>
      <c r="GT41" s="1456"/>
      <c r="GU41" s="1456"/>
      <c r="GV41" s="1456"/>
      <c r="GW41" s="1456"/>
      <c r="GX41" s="1456"/>
      <c r="GY41" s="1456"/>
      <c r="GZ41" s="1457"/>
      <c r="HA41" s="296"/>
      <c r="HB41" s="1584">
        <f>'11. Site Info Part III'!N41</f>
        <v>0</v>
      </c>
      <c r="HC41" s="1456"/>
      <c r="HD41" s="1456"/>
      <c r="HE41" s="1456"/>
      <c r="HF41" s="1457"/>
      <c r="HG41" s="22"/>
      <c r="HH41" s="33"/>
      <c r="HI41" s="252"/>
      <c r="HJ41" s="252"/>
      <c r="HK41" s="290">
        <f>'17. Dev. Narr.'!D41</f>
        <v>0</v>
      </c>
      <c r="HL41" s="33" t="s">
        <v>363</v>
      </c>
      <c r="HM41" s="33"/>
      <c r="HN41" s="300"/>
      <c r="HO41" s="300"/>
      <c r="HP41" s="300"/>
      <c r="HQ41" s="300"/>
      <c r="HR41" s="300"/>
      <c r="HS41" s="300"/>
      <c r="HT41" s="300"/>
      <c r="HU41" s="300"/>
      <c r="HV41" s="300"/>
      <c r="HW41" s="300"/>
      <c r="HX41" s="300"/>
      <c r="HY41" s="300"/>
      <c r="HZ41" s="300"/>
      <c r="IA41" s="300"/>
      <c r="IB41" s="300"/>
      <c r="IC41" s="300"/>
      <c r="ID41" s="300"/>
      <c r="IE41" s="300"/>
      <c r="IF41" s="300"/>
      <c r="IG41" s="300"/>
      <c r="IH41" s="300"/>
      <c r="II41" s="300"/>
      <c r="IJ41" s="300"/>
      <c r="IK41" s="300"/>
      <c r="IL41" s="300"/>
      <c r="IM41" s="300"/>
      <c r="IN41" s="300"/>
      <c r="IO41" s="300"/>
      <c r="IP41" s="300"/>
      <c r="IQ41" s="300"/>
      <c r="IR41" s="300"/>
      <c r="IS41" s="300"/>
      <c r="IT41" s="300"/>
      <c r="IU41" s="300"/>
      <c r="IV41" s="252"/>
      <c r="IW41" s="252"/>
      <c r="IX41" s="145"/>
      <c r="IY41" s="252"/>
      <c r="IZ41" s="252"/>
      <c r="JA41" s="22"/>
      <c r="JB41" s="22"/>
      <c r="JC41" s="10"/>
      <c r="JD41" s="1560">
        <f>'42. Dev Team'!B41</f>
        <v>0</v>
      </c>
      <c r="JE41" s="1496"/>
      <c r="JF41" s="1496"/>
      <c r="JG41" s="1496"/>
      <c r="JH41" s="1496"/>
      <c r="JI41" s="1496"/>
      <c r="JJ41" s="1496"/>
      <c r="JK41" s="1496"/>
      <c r="JL41" s="1496"/>
      <c r="JM41" s="1496"/>
      <c r="JN41" s="1561"/>
      <c r="JO41" s="27"/>
      <c r="JP41" s="1567">
        <f>'42. Dev Team'!N41</f>
        <v>0</v>
      </c>
      <c r="JQ41" s="1496"/>
      <c r="JR41" s="1496"/>
      <c r="JS41" s="1496"/>
      <c r="JT41" s="1496"/>
      <c r="JU41" s="1496"/>
      <c r="JV41" s="1496"/>
      <c r="JW41" s="1496"/>
      <c r="JX41" s="1496"/>
      <c r="JY41" s="1496"/>
      <c r="JZ41" s="1496"/>
      <c r="KA41" s="1496"/>
      <c r="KB41" s="1496"/>
      <c r="KC41" s="1496"/>
      <c r="KD41" s="1496"/>
      <c r="KE41" s="1496"/>
      <c r="KF41" s="1561"/>
      <c r="KG41" s="27"/>
      <c r="KH41" s="1582">
        <f>'42. Dev Team'!AF41</f>
        <v>0</v>
      </c>
      <c r="KI41" s="1496"/>
      <c r="KJ41" s="1496"/>
      <c r="KK41" s="1496"/>
      <c r="KL41" s="1496"/>
      <c r="KM41" s="1569"/>
      <c r="KN41" s="10"/>
      <c r="KO41" s="10"/>
      <c r="KP41" s="10"/>
    </row>
    <row r="42" spans="1:302" ht="15" customHeight="1" x14ac:dyDescent="0.25">
      <c r="A42" s="124">
        <f>'24. Rent Schedule'!A42</f>
        <v>0</v>
      </c>
      <c r="B42" s="125">
        <f>'24. Rent Schedule'!B42</f>
        <v>0</v>
      </c>
      <c r="C42" s="126">
        <f>'24. Rent Schedule'!C42</f>
        <v>0</v>
      </c>
      <c r="D42" s="127">
        <f>'24. Rent Schedule'!D42</f>
        <v>0</v>
      </c>
      <c r="E42" s="126">
        <f>'24. Rent Schedule'!E42</f>
        <v>0</v>
      </c>
      <c r="F42" s="128">
        <f>'24. Rent Schedule'!F42</f>
        <v>0</v>
      </c>
      <c r="G42" s="128">
        <f>'24. Rent Schedule'!G42</f>
        <v>0</v>
      </c>
      <c r="H42" s="128">
        <f>'24. Rent Schedule'!H42</f>
        <v>0</v>
      </c>
      <c r="I42" s="128">
        <f>'24. Rent Schedule'!I42</f>
        <v>0</v>
      </c>
      <c r="J42" s="129">
        <f t="shared" si="0"/>
        <v>0</v>
      </c>
      <c r="K42" s="130">
        <f>'24. Rent Schedule'!K42</f>
        <v>0</v>
      </c>
      <c r="L42" s="130">
        <f>'24. Rent Schedule'!L42</f>
        <v>0</v>
      </c>
      <c r="M42" s="130">
        <f>'24. Rent Schedule'!M42</f>
        <v>0</v>
      </c>
      <c r="N42" s="144">
        <f t="shared" si="1"/>
        <v>0</v>
      </c>
      <c r="O42" s="22"/>
      <c r="P42" s="22"/>
      <c r="Q42" s="22"/>
      <c r="R42" s="22"/>
      <c r="S42" s="22"/>
      <c r="T42" s="22"/>
      <c r="U42" s="22"/>
      <c r="V42" s="22"/>
      <c r="W42" s="22"/>
      <c r="X42" s="22"/>
      <c r="Y42" s="22"/>
      <c r="Z42" s="22"/>
      <c r="AA42" s="22"/>
      <c r="AB42" s="22"/>
      <c r="AC42" s="146" t="s">
        <v>364</v>
      </c>
      <c r="AD42" s="147"/>
      <c r="AE42" s="147"/>
      <c r="AF42" s="301"/>
      <c r="AG42" s="147"/>
      <c r="AH42" s="147"/>
      <c r="AI42" s="147"/>
      <c r="AJ42" s="147"/>
      <c r="AK42" s="147"/>
      <c r="AL42" s="147"/>
      <c r="AM42" s="148"/>
      <c r="AN42" s="224">
        <f>IF(AL41=0,AL40,AL41)</f>
        <v>0</v>
      </c>
      <c r="AO42" s="22"/>
      <c r="AP42" s="295">
        <f>'23. BldgUnit Config'!A44</f>
        <v>0</v>
      </c>
      <c r="AQ42" s="295">
        <f>'23. BldgUnit Config'!B44</f>
        <v>0</v>
      </c>
      <c r="AR42" s="295">
        <f>'23. BldgUnit Config'!C44</f>
        <v>0</v>
      </c>
      <c r="AS42" s="295">
        <f>'23. BldgUnit Config'!D44</f>
        <v>0</v>
      </c>
      <c r="AT42" s="239"/>
      <c r="AU42" s="292"/>
      <c r="AV42" s="292"/>
      <c r="AW42" s="205"/>
      <c r="AX42" s="278">
        <f>'23. BldgUnit Config'!I44</f>
        <v>0</v>
      </c>
      <c r="AY42" s="278">
        <f>'23. BldgUnit Config'!J44</f>
        <v>0</v>
      </c>
      <c r="AZ42" s="278">
        <f>'23. BldgUnit Config'!K44</f>
        <v>0</v>
      </c>
      <c r="BA42" s="278">
        <f>'23. BldgUnit Config'!L44</f>
        <v>0</v>
      </c>
      <c r="BB42" s="278">
        <f>'23. BldgUnit Config'!M44</f>
        <v>0</v>
      </c>
      <c r="BC42" s="279"/>
      <c r="BD42" s="278">
        <f>'23. BldgUnit Config'!O44</f>
        <v>0</v>
      </c>
      <c r="BE42" s="278">
        <f>'23. BldgUnit Config'!P44</f>
        <v>0</v>
      </c>
      <c r="BF42" s="278">
        <f>'23. BldgUnit Config'!Q44</f>
        <v>0</v>
      </c>
      <c r="BG42" s="278">
        <f>'23. BldgUnit Config'!R44</f>
        <v>0</v>
      </c>
      <c r="BH42" s="278">
        <f>'23. BldgUnit Config'!S44</f>
        <v>0</v>
      </c>
      <c r="BI42" s="278">
        <f>'23. BldgUnit Config'!T44</f>
        <v>0</v>
      </c>
      <c r="BJ42" s="278">
        <f>'23. BldgUnit Config'!U44</f>
        <v>0</v>
      </c>
      <c r="BK42" s="278">
        <f>'23. BldgUnit Config'!V44</f>
        <v>0</v>
      </c>
      <c r="BL42" s="278">
        <f>'23. BldgUnit Config'!W44</f>
        <v>0</v>
      </c>
      <c r="BM42" s="278">
        <f>'23. BldgUnit Config'!X44</f>
        <v>0</v>
      </c>
      <c r="BN42" s="278">
        <f>'23. BldgUnit Config'!Y44</f>
        <v>0</v>
      </c>
      <c r="BO42" s="278">
        <f>'23. BldgUnit Config'!Z44</f>
        <v>0</v>
      </c>
      <c r="BP42" s="278">
        <f>'23. BldgUnit Config'!AA44</f>
        <v>0</v>
      </c>
      <c r="BQ42" s="278">
        <f>'23. BldgUnit Config'!AB44</f>
        <v>0</v>
      </c>
      <c r="BR42" s="278">
        <f>'23. BldgUnit Config'!AC44</f>
        <v>0</v>
      </c>
      <c r="BS42" s="278">
        <f>'23. BldgUnit Config'!AD44</f>
        <v>0</v>
      </c>
      <c r="BT42" s="283">
        <f t="shared" si="4"/>
        <v>0</v>
      </c>
      <c r="BU42" s="283">
        <f t="shared" si="5"/>
        <v>0</v>
      </c>
      <c r="BV42" s="138"/>
      <c r="BW42" s="212" t="str">
        <f>'30. Development Cost Schedule'!A42</f>
        <v>Other (specify) - see footnote 1</v>
      </c>
      <c r="BX42" s="116"/>
      <c r="BY42" s="190">
        <f>'30. Development Cost Schedule'!C42</f>
        <v>0</v>
      </c>
      <c r="BZ42" s="190">
        <f>'30. Development Cost Schedule'!D42</f>
        <v>0</v>
      </c>
      <c r="CA42" s="190">
        <f>'30. Development Cost Schedule'!E42</f>
        <v>0</v>
      </c>
      <c r="CB42" s="199"/>
      <c r="CC42" s="1405">
        <f>'30. Development Cost Schedule'!G42</f>
        <v>0</v>
      </c>
      <c r="CD42" s="1393"/>
      <c r="CE42" s="1393"/>
      <c r="CF42" s="1393"/>
      <c r="CG42" s="1394"/>
      <c r="CH42" s="22"/>
      <c r="CI42" s="1399"/>
      <c r="CJ42" s="1400"/>
      <c r="CK42" s="1400"/>
      <c r="CL42" s="1400"/>
      <c r="CM42" s="1400"/>
      <c r="CN42" s="1400"/>
      <c r="CO42" s="1400"/>
      <c r="CP42" s="1400"/>
      <c r="CQ42" s="1400"/>
      <c r="CR42" s="1400"/>
      <c r="CS42" s="1400"/>
      <c r="CT42" s="1400"/>
      <c r="CU42" s="1400"/>
      <c r="CV42" s="1400"/>
      <c r="CW42" s="1400"/>
      <c r="CX42" s="1400"/>
      <c r="CY42" s="1400"/>
      <c r="CZ42" s="1400"/>
      <c r="DA42" s="1400"/>
      <c r="DB42" s="1400"/>
      <c r="DC42" s="1400"/>
      <c r="DD42" s="1400"/>
      <c r="DE42" s="1400"/>
      <c r="DF42" s="1400"/>
      <c r="DG42" s="1400"/>
      <c r="DH42" s="1400"/>
      <c r="DI42" s="1400"/>
      <c r="DJ42" s="1400"/>
      <c r="DK42" s="1400"/>
      <c r="DL42" s="1400"/>
      <c r="DM42" s="1400"/>
      <c r="DN42" s="1400"/>
      <c r="DO42" s="1400"/>
      <c r="DP42" s="1400"/>
      <c r="DQ42" s="1400"/>
      <c r="DR42" s="1400"/>
      <c r="DS42" s="1400"/>
      <c r="DT42" s="1400"/>
      <c r="DU42" s="1400"/>
      <c r="DV42" s="1400"/>
      <c r="DW42" s="1400"/>
      <c r="DX42" s="1401"/>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31"/>
      <c r="FO42" s="81"/>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N42" s="22"/>
      <c r="GO42" s="68"/>
      <c r="GP42" s="121"/>
      <c r="GQ42" s="121"/>
      <c r="GR42" s="121"/>
      <c r="GS42" s="121"/>
      <c r="GT42" s="121"/>
      <c r="GU42" s="121"/>
      <c r="GV42" s="121"/>
      <c r="GW42" s="121"/>
      <c r="GX42" s="121"/>
      <c r="GY42" s="121"/>
      <c r="GZ42" s="121"/>
      <c r="HA42" s="296"/>
      <c r="HB42" s="299"/>
      <c r="HC42" s="299"/>
      <c r="HD42" s="299"/>
      <c r="HE42" s="299"/>
      <c r="HF42" s="299"/>
      <c r="HG42" s="22"/>
      <c r="HH42" s="10"/>
      <c r="HI42" s="31"/>
      <c r="HJ42" s="31"/>
      <c r="HK42" s="302"/>
      <c r="HL42" s="10"/>
      <c r="HM42" s="10"/>
      <c r="HN42" s="300"/>
      <c r="HO42" s="300"/>
      <c r="HP42" s="300"/>
      <c r="HQ42" s="300"/>
      <c r="HR42" s="300"/>
      <c r="HS42" s="300"/>
      <c r="HT42" s="300"/>
      <c r="HU42" s="300"/>
      <c r="HV42" s="300"/>
      <c r="HW42" s="300"/>
      <c r="HX42" s="300"/>
      <c r="HY42" s="300"/>
      <c r="HZ42" s="300"/>
      <c r="IA42" s="300"/>
      <c r="IB42" s="300"/>
      <c r="IC42" s="300"/>
      <c r="ID42" s="300"/>
      <c r="IE42" s="300"/>
      <c r="IF42" s="300"/>
      <c r="IG42" s="300"/>
      <c r="IH42" s="300"/>
      <c r="II42" s="300"/>
      <c r="IJ42" s="300"/>
      <c r="IK42" s="300"/>
      <c r="IL42" s="300"/>
      <c r="IM42" s="300"/>
      <c r="IN42" s="300"/>
      <c r="IO42" s="300"/>
      <c r="IP42" s="300"/>
      <c r="IQ42" s="300"/>
      <c r="IR42" s="300"/>
      <c r="IS42" s="300"/>
      <c r="IT42" s="300"/>
      <c r="IU42" s="300"/>
      <c r="IV42" s="31"/>
      <c r="IW42" s="31"/>
      <c r="IX42" s="57"/>
      <c r="IY42" s="31"/>
      <c r="IZ42" s="252"/>
      <c r="JA42" s="22"/>
      <c r="JB42" s="22"/>
      <c r="JC42" s="10"/>
      <c r="JD42" s="34"/>
      <c r="JE42" s="10"/>
      <c r="JF42" s="10"/>
      <c r="JG42" s="10"/>
      <c r="JH42" s="10"/>
      <c r="JI42" s="10"/>
      <c r="JJ42" s="10"/>
      <c r="JK42" s="10"/>
      <c r="JL42" s="10"/>
      <c r="JM42" s="10"/>
      <c r="JN42" s="10"/>
      <c r="JO42" s="10"/>
      <c r="JP42" s="180" t="s">
        <v>207</v>
      </c>
      <c r="JQ42" s="181"/>
      <c r="JR42" s="181"/>
      <c r="JS42" s="181"/>
      <c r="JT42" s="181"/>
      <c r="JU42" s="181"/>
      <c r="JV42" s="181"/>
      <c r="JW42" s="181"/>
      <c r="JX42" s="181"/>
      <c r="JY42" s="181"/>
      <c r="JZ42" s="181"/>
      <c r="KA42" s="181"/>
      <c r="KB42" s="181"/>
      <c r="KC42" s="181"/>
      <c r="KD42" s="181"/>
      <c r="KE42" s="181"/>
      <c r="KF42" s="181"/>
      <c r="KG42" s="181"/>
      <c r="KH42" s="10" t="s">
        <v>208</v>
      </c>
      <c r="KI42" s="10"/>
      <c r="KJ42" s="10"/>
      <c r="KK42" s="10"/>
      <c r="KL42" s="10"/>
      <c r="KM42" s="140"/>
      <c r="KN42" s="10"/>
      <c r="KO42" s="10"/>
      <c r="KP42" s="10"/>
    </row>
    <row r="43" spans="1:302" ht="15" customHeight="1" x14ac:dyDescent="0.25">
      <c r="A43" s="124">
        <f>'24. Rent Schedule'!A43</f>
        <v>0</v>
      </c>
      <c r="B43" s="125">
        <f>'24. Rent Schedule'!B43</f>
        <v>0</v>
      </c>
      <c r="C43" s="126">
        <f>'24. Rent Schedule'!C43</f>
        <v>0</v>
      </c>
      <c r="D43" s="127">
        <f>'24. Rent Schedule'!D43</f>
        <v>0</v>
      </c>
      <c r="E43" s="126">
        <f>'24. Rent Schedule'!E43</f>
        <v>0</v>
      </c>
      <c r="F43" s="128">
        <f>'24. Rent Schedule'!F43</f>
        <v>0</v>
      </c>
      <c r="G43" s="128">
        <f>'24. Rent Schedule'!G43</f>
        <v>0</v>
      </c>
      <c r="H43" s="128">
        <f>'24. Rent Schedule'!H43</f>
        <v>0</v>
      </c>
      <c r="I43" s="128">
        <f>'24. Rent Schedule'!I43</f>
        <v>0</v>
      </c>
      <c r="J43" s="129">
        <f t="shared" si="0"/>
        <v>0</v>
      </c>
      <c r="K43" s="130">
        <f>'24. Rent Schedule'!K43</f>
        <v>0</v>
      </c>
      <c r="L43" s="130">
        <f>'24. Rent Schedule'!L43</f>
        <v>0</v>
      </c>
      <c r="M43" s="130">
        <f>'24. Rent Schedule'!M43</f>
        <v>0</v>
      </c>
      <c r="N43" s="144">
        <f t="shared" si="1"/>
        <v>0</v>
      </c>
      <c r="O43" s="22"/>
      <c r="P43" s="22"/>
      <c r="Q43" s="22"/>
      <c r="R43" s="22"/>
      <c r="S43" s="22"/>
      <c r="T43" s="22"/>
      <c r="U43" s="22"/>
      <c r="V43" s="22"/>
      <c r="W43" s="22"/>
      <c r="X43" s="22"/>
      <c r="Y43" s="22"/>
      <c r="Z43" s="22"/>
      <c r="AA43" s="22"/>
      <c r="AB43" s="22"/>
      <c r="AC43" s="157" t="s">
        <v>365</v>
      </c>
      <c r="AD43" s="158"/>
      <c r="AE43" s="158"/>
      <c r="AF43" s="158"/>
      <c r="AG43" s="158"/>
      <c r="AH43" s="158"/>
      <c r="AI43" s="286" t="s">
        <v>366</v>
      </c>
      <c r="AJ43" s="286" t="s">
        <v>87</v>
      </c>
      <c r="AK43" s="303"/>
      <c r="AL43" s="304">
        <f>'26. Annual Operating Expenses'!J43</f>
        <v>0</v>
      </c>
      <c r="AM43" s="164"/>
      <c r="AN43" s="224">
        <f>IF(AL43=0,0,AL43*'24. Rent Schedule'!$F$55)</f>
        <v>0</v>
      </c>
      <c r="AO43" s="22"/>
      <c r="AP43" s="295">
        <f>'23. BldgUnit Config'!A45</f>
        <v>0</v>
      </c>
      <c r="AQ43" s="295">
        <f>'23. BldgUnit Config'!B45</f>
        <v>0</v>
      </c>
      <c r="AR43" s="295">
        <f>'23. BldgUnit Config'!C45</f>
        <v>0</v>
      </c>
      <c r="AS43" s="295">
        <f>'23. BldgUnit Config'!D45</f>
        <v>0</v>
      </c>
      <c r="AT43" s="239"/>
      <c r="AU43" s="292"/>
      <c r="AV43" s="292"/>
      <c r="AW43" s="205"/>
      <c r="AX43" s="278">
        <f>'23. BldgUnit Config'!I45</f>
        <v>0</v>
      </c>
      <c r="AY43" s="278">
        <f>'23. BldgUnit Config'!J45</f>
        <v>0</v>
      </c>
      <c r="AZ43" s="278">
        <f>'23. BldgUnit Config'!K45</f>
        <v>0</v>
      </c>
      <c r="BA43" s="278">
        <f>'23. BldgUnit Config'!L45</f>
        <v>0</v>
      </c>
      <c r="BB43" s="278">
        <f>'23. BldgUnit Config'!M45</f>
        <v>0</v>
      </c>
      <c r="BC43" s="279"/>
      <c r="BD43" s="278">
        <f>'23. BldgUnit Config'!O45</f>
        <v>0</v>
      </c>
      <c r="BE43" s="278">
        <f>'23. BldgUnit Config'!P45</f>
        <v>0</v>
      </c>
      <c r="BF43" s="278">
        <f>'23. BldgUnit Config'!Q45</f>
        <v>0</v>
      </c>
      <c r="BG43" s="278">
        <f>'23. BldgUnit Config'!R45</f>
        <v>0</v>
      </c>
      <c r="BH43" s="278">
        <f>'23. BldgUnit Config'!S45</f>
        <v>0</v>
      </c>
      <c r="BI43" s="278">
        <f>'23. BldgUnit Config'!T45</f>
        <v>0</v>
      </c>
      <c r="BJ43" s="278">
        <f>'23. BldgUnit Config'!U45</f>
        <v>0</v>
      </c>
      <c r="BK43" s="278">
        <f>'23. BldgUnit Config'!V45</f>
        <v>0</v>
      </c>
      <c r="BL43" s="278">
        <f>'23. BldgUnit Config'!W45</f>
        <v>0</v>
      </c>
      <c r="BM43" s="278">
        <f>'23. BldgUnit Config'!X45</f>
        <v>0</v>
      </c>
      <c r="BN43" s="278">
        <f>'23. BldgUnit Config'!Y45</f>
        <v>0</v>
      </c>
      <c r="BO43" s="278">
        <f>'23. BldgUnit Config'!Z45</f>
        <v>0</v>
      </c>
      <c r="BP43" s="278">
        <f>'23. BldgUnit Config'!AA45</f>
        <v>0</v>
      </c>
      <c r="BQ43" s="278">
        <f>'23. BldgUnit Config'!AB45</f>
        <v>0</v>
      </c>
      <c r="BR43" s="278">
        <f>'23. BldgUnit Config'!AC45</f>
        <v>0</v>
      </c>
      <c r="BS43" s="278">
        <f>'23. BldgUnit Config'!AD45</f>
        <v>0</v>
      </c>
      <c r="BT43" s="283">
        <f t="shared" si="4"/>
        <v>0</v>
      </c>
      <c r="BU43" s="283">
        <f t="shared" si="5"/>
        <v>0</v>
      </c>
      <c r="BV43" s="138"/>
      <c r="BW43" s="225" t="s">
        <v>367</v>
      </c>
      <c r="BX43" s="116"/>
      <c r="BY43" s="226">
        <f t="shared" ref="BY43:CA43" si="6">SUM(BY31:BY42)</f>
        <v>0</v>
      </c>
      <c r="BZ43" s="226">
        <f t="shared" si="6"/>
        <v>0</v>
      </c>
      <c r="CA43" s="226">
        <f t="shared" si="6"/>
        <v>0</v>
      </c>
      <c r="CB43" s="199"/>
      <c r="CC43" s="1405">
        <f>'30. Development Cost Schedule'!G43</f>
        <v>0</v>
      </c>
      <c r="CD43" s="1393"/>
      <c r="CE43" s="1393"/>
      <c r="CF43" s="1393"/>
      <c r="CG43" s="1394"/>
      <c r="CH43" s="22"/>
      <c r="CI43" s="1402"/>
      <c r="CJ43" s="1403"/>
      <c r="CK43" s="1403"/>
      <c r="CL43" s="1403"/>
      <c r="CM43" s="1403"/>
      <c r="CN43" s="1403"/>
      <c r="CO43" s="1403"/>
      <c r="CP43" s="1403"/>
      <c r="CQ43" s="1403"/>
      <c r="CR43" s="1403"/>
      <c r="CS43" s="1403"/>
      <c r="CT43" s="1403"/>
      <c r="CU43" s="1403"/>
      <c r="CV43" s="1403"/>
      <c r="CW43" s="1403"/>
      <c r="CX43" s="1403"/>
      <c r="CY43" s="1403"/>
      <c r="CZ43" s="1403"/>
      <c r="DA43" s="1403"/>
      <c r="DB43" s="1403"/>
      <c r="DC43" s="1403"/>
      <c r="DD43" s="1403"/>
      <c r="DE43" s="1403"/>
      <c r="DF43" s="1403"/>
      <c r="DG43" s="1403"/>
      <c r="DH43" s="1403"/>
      <c r="DI43" s="1403"/>
      <c r="DJ43" s="1403"/>
      <c r="DK43" s="1403"/>
      <c r="DL43" s="1403"/>
      <c r="DM43" s="1403"/>
      <c r="DN43" s="1403"/>
      <c r="DO43" s="1403"/>
      <c r="DP43" s="1403"/>
      <c r="DQ43" s="1403"/>
      <c r="DR43" s="1403"/>
      <c r="DS43" s="1403"/>
      <c r="DT43" s="1403"/>
      <c r="DU43" s="1403"/>
      <c r="DV43" s="1403"/>
      <c r="DW43" s="1403"/>
      <c r="DX43" s="1404"/>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31"/>
      <c r="FO43" s="81"/>
      <c r="FP43" s="1636">
        <f>'7. Site Info Part I'!C43</f>
        <v>0</v>
      </c>
      <c r="FQ43" s="1456"/>
      <c r="FR43" s="1456"/>
      <c r="FS43" s="1456"/>
      <c r="FT43" s="1456"/>
      <c r="FU43" s="1456"/>
      <c r="FV43" s="1456"/>
      <c r="FW43" s="1456"/>
      <c r="FX43" s="1456"/>
      <c r="FY43" s="1456"/>
      <c r="FZ43" s="1456"/>
      <c r="GA43" s="1456"/>
      <c r="GB43" s="1456"/>
      <c r="GC43" s="1456"/>
      <c r="GD43" s="1456"/>
      <c r="GE43" s="1456"/>
      <c r="GF43" s="1456"/>
      <c r="GG43" s="1456"/>
      <c r="GH43" s="1456"/>
      <c r="GI43" s="1456"/>
      <c r="GJ43" s="1456"/>
      <c r="GK43" s="1456"/>
      <c r="GL43" s="1457"/>
      <c r="GN43" s="22"/>
      <c r="GO43" s="68"/>
      <c r="GP43" s="1467">
        <f>'11. Site Info Part III'!B43</f>
        <v>0</v>
      </c>
      <c r="GQ43" s="1456"/>
      <c r="GR43" s="1456"/>
      <c r="GS43" s="1456"/>
      <c r="GT43" s="1456"/>
      <c r="GU43" s="1456"/>
      <c r="GV43" s="1456"/>
      <c r="GW43" s="1456"/>
      <c r="GX43" s="1456"/>
      <c r="GY43" s="1456"/>
      <c r="GZ43" s="1457"/>
      <c r="HA43" s="296"/>
      <c r="HB43" s="1584">
        <f>'11. Site Info Part III'!N43</f>
        <v>0</v>
      </c>
      <c r="HC43" s="1456"/>
      <c r="HD43" s="1456"/>
      <c r="HE43" s="1456"/>
      <c r="HF43" s="1457"/>
      <c r="HG43" s="22"/>
      <c r="HH43" s="33"/>
      <c r="HI43" s="252"/>
      <c r="HJ43" s="252"/>
      <c r="HK43" s="290">
        <f>'17. Dev. Narr.'!D43</f>
        <v>0</v>
      </c>
      <c r="HL43" s="33" t="s">
        <v>368</v>
      </c>
      <c r="HM43" s="33"/>
      <c r="HN43" s="305"/>
      <c r="HO43" s="305"/>
      <c r="HP43" s="305"/>
      <c r="HQ43" s="305"/>
      <c r="HR43" s="305"/>
      <c r="HS43" s="305"/>
      <c r="HT43" s="305"/>
      <c r="HU43" s="305"/>
      <c r="HV43" s="305"/>
      <c r="HW43" s="305"/>
      <c r="HX43" s="305"/>
      <c r="HY43" s="305"/>
      <c r="HZ43" s="305"/>
      <c r="IA43" s="305"/>
      <c r="IB43" s="305"/>
      <c r="IC43" s="305"/>
      <c r="ID43" s="305"/>
      <c r="IE43" s="305"/>
      <c r="IF43" s="305"/>
      <c r="IG43" s="305"/>
      <c r="IH43" s="305"/>
      <c r="II43" s="305"/>
      <c r="IJ43" s="305"/>
      <c r="IK43" s="305"/>
      <c r="IL43" s="305"/>
      <c r="IM43" s="305"/>
      <c r="IN43" s="305"/>
      <c r="IO43" s="305"/>
      <c r="IP43" s="305"/>
      <c r="IQ43" s="305"/>
      <c r="IR43" s="305"/>
      <c r="IS43" s="305"/>
      <c r="IT43" s="305"/>
      <c r="IU43" s="305"/>
      <c r="IV43" s="252"/>
      <c r="IW43" s="252"/>
      <c r="IX43" s="145"/>
      <c r="IY43" s="252"/>
      <c r="IZ43" s="252"/>
      <c r="JA43" s="22"/>
      <c r="JB43" s="22"/>
      <c r="JC43" s="10"/>
      <c r="JD43" s="1570">
        <f>'42. Dev Team'!B43</f>
        <v>0</v>
      </c>
      <c r="JE43" s="1416"/>
      <c r="JF43" s="1416"/>
      <c r="JG43" s="1416"/>
      <c r="JH43" s="1416"/>
      <c r="JI43" s="1416"/>
      <c r="JJ43" s="1416"/>
      <c r="JK43" s="1416"/>
      <c r="JL43" s="1416"/>
      <c r="JM43" s="1416"/>
      <c r="JN43" s="1416"/>
      <c r="JO43" s="1416"/>
      <c r="JP43" s="1416"/>
      <c r="JQ43" s="1416"/>
      <c r="JR43" s="1416"/>
      <c r="JS43" s="1417"/>
      <c r="JT43" s="10"/>
      <c r="JU43" s="1571">
        <f>'42. Dev Team'!S43</f>
        <v>0</v>
      </c>
      <c r="JV43" s="1416"/>
      <c r="JW43" s="1416"/>
      <c r="JX43" s="1416"/>
      <c r="JY43" s="1416"/>
      <c r="JZ43" s="1416"/>
      <c r="KA43" s="1416"/>
      <c r="KB43" s="1416"/>
      <c r="KC43" s="1417"/>
      <c r="KD43" s="10"/>
      <c r="KE43" s="1572">
        <f>'42. Dev Team'!AC43</f>
        <v>0</v>
      </c>
      <c r="KF43" s="1416"/>
      <c r="KG43" s="1416"/>
      <c r="KH43" s="1416"/>
      <c r="KI43" s="1416"/>
      <c r="KJ43" s="1416"/>
      <c r="KK43" s="1416"/>
      <c r="KL43" s="1416"/>
      <c r="KM43" s="1573"/>
      <c r="KN43" s="10"/>
      <c r="KO43" s="10"/>
      <c r="KP43" s="10"/>
    </row>
    <row r="44" spans="1:302" ht="15" customHeight="1" x14ac:dyDescent="0.25">
      <c r="A44" s="124">
        <f>'24. Rent Schedule'!A44</f>
        <v>0</v>
      </c>
      <c r="B44" s="125">
        <f>'24. Rent Schedule'!B44</f>
        <v>0</v>
      </c>
      <c r="C44" s="126">
        <f>'24. Rent Schedule'!C44</f>
        <v>0</v>
      </c>
      <c r="D44" s="127">
        <f>'24. Rent Schedule'!D44</f>
        <v>0</v>
      </c>
      <c r="E44" s="126">
        <f>'24. Rent Schedule'!E44</f>
        <v>0</v>
      </c>
      <c r="F44" s="128">
        <f>'24. Rent Schedule'!F44</f>
        <v>0</v>
      </c>
      <c r="G44" s="128">
        <f>'24. Rent Schedule'!G44</f>
        <v>0</v>
      </c>
      <c r="H44" s="128">
        <f>'24. Rent Schedule'!H44</f>
        <v>0</v>
      </c>
      <c r="I44" s="128">
        <f>'24. Rent Schedule'!I44</f>
        <v>0</v>
      </c>
      <c r="J44" s="129">
        <f t="shared" si="0"/>
        <v>0</v>
      </c>
      <c r="K44" s="130">
        <f>'24. Rent Schedule'!K44</f>
        <v>0</v>
      </c>
      <c r="L44" s="130">
        <f>'24. Rent Schedule'!L44</f>
        <v>0</v>
      </c>
      <c r="M44" s="130">
        <f>'24. Rent Schedule'!M44</f>
        <v>0</v>
      </c>
      <c r="N44" s="144">
        <f t="shared" si="1"/>
        <v>0</v>
      </c>
      <c r="O44" s="22"/>
      <c r="P44" s="22"/>
      <c r="Q44" s="22"/>
      <c r="R44" s="22"/>
      <c r="S44" s="22"/>
      <c r="T44" s="22"/>
      <c r="U44" s="22"/>
      <c r="V44" s="22"/>
      <c r="W44" s="22"/>
      <c r="X44" s="22"/>
      <c r="Y44" s="22"/>
      <c r="Z44" s="22"/>
      <c r="AA44" s="22"/>
      <c r="AB44" s="22"/>
      <c r="AC44" s="186" t="s">
        <v>369</v>
      </c>
      <c r="AD44" s="10"/>
      <c r="AE44" s="10"/>
      <c r="AF44" s="10"/>
      <c r="AG44" s="10"/>
      <c r="AH44" s="10"/>
      <c r="AI44" s="10"/>
      <c r="AJ44" s="10"/>
      <c r="AK44" s="10"/>
      <c r="AL44" s="233"/>
      <c r="AM44" s="38"/>
      <c r="AN44" s="39"/>
      <c r="AO44" s="22"/>
      <c r="AP44" s="295">
        <f>'23. BldgUnit Config'!A46</f>
        <v>0</v>
      </c>
      <c r="AQ44" s="295">
        <f>'23. BldgUnit Config'!B46</f>
        <v>0</v>
      </c>
      <c r="AR44" s="295">
        <f>'23. BldgUnit Config'!C46</f>
        <v>0</v>
      </c>
      <c r="AS44" s="295">
        <f>'23. BldgUnit Config'!D46</f>
        <v>0</v>
      </c>
      <c r="AT44" s="239"/>
      <c r="AU44" s="292"/>
      <c r="AV44" s="292"/>
      <c r="AW44" s="205"/>
      <c r="AX44" s="278">
        <f>'23. BldgUnit Config'!I46</f>
        <v>0</v>
      </c>
      <c r="AY44" s="278">
        <f>'23. BldgUnit Config'!J46</f>
        <v>0</v>
      </c>
      <c r="AZ44" s="278">
        <f>'23. BldgUnit Config'!K46</f>
        <v>0</v>
      </c>
      <c r="BA44" s="278">
        <f>'23. BldgUnit Config'!L46</f>
        <v>0</v>
      </c>
      <c r="BB44" s="278">
        <f>'23. BldgUnit Config'!M46</f>
        <v>0</v>
      </c>
      <c r="BC44" s="279"/>
      <c r="BD44" s="278">
        <f>'23. BldgUnit Config'!O46</f>
        <v>0</v>
      </c>
      <c r="BE44" s="278">
        <f>'23. BldgUnit Config'!P46</f>
        <v>0</v>
      </c>
      <c r="BF44" s="278">
        <f>'23. BldgUnit Config'!Q46</f>
        <v>0</v>
      </c>
      <c r="BG44" s="278">
        <f>'23. BldgUnit Config'!R46</f>
        <v>0</v>
      </c>
      <c r="BH44" s="278">
        <f>'23. BldgUnit Config'!S46</f>
        <v>0</v>
      </c>
      <c r="BI44" s="278">
        <f>'23. BldgUnit Config'!T46</f>
        <v>0</v>
      </c>
      <c r="BJ44" s="278">
        <f>'23. BldgUnit Config'!U46</f>
        <v>0</v>
      </c>
      <c r="BK44" s="278">
        <f>'23. BldgUnit Config'!V46</f>
        <v>0</v>
      </c>
      <c r="BL44" s="278">
        <f>'23. BldgUnit Config'!W46</f>
        <v>0</v>
      </c>
      <c r="BM44" s="278">
        <f>'23. BldgUnit Config'!X46</f>
        <v>0</v>
      </c>
      <c r="BN44" s="278">
        <f>'23. BldgUnit Config'!Y46</f>
        <v>0</v>
      </c>
      <c r="BO44" s="278">
        <f>'23. BldgUnit Config'!Z46</f>
        <v>0</v>
      </c>
      <c r="BP44" s="278">
        <f>'23. BldgUnit Config'!AA46</f>
        <v>0</v>
      </c>
      <c r="BQ44" s="278">
        <f>'23. BldgUnit Config'!AB46</f>
        <v>0</v>
      </c>
      <c r="BR44" s="278">
        <f>'23. BldgUnit Config'!AC46</f>
        <v>0</v>
      </c>
      <c r="BS44" s="278">
        <f>'23. BldgUnit Config'!AD46</f>
        <v>0</v>
      </c>
      <c r="BT44" s="283">
        <f t="shared" si="4"/>
        <v>0</v>
      </c>
      <c r="BU44" s="283">
        <f t="shared" si="5"/>
        <v>0</v>
      </c>
      <c r="BV44" s="138"/>
      <c r="BW44" s="306" t="s">
        <v>370</v>
      </c>
      <c r="BX44" s="116"/>
      <c r="BY44" s="307"/>
      <c r="BZ44" s="307"/>
      <c r="CA44" s="307"/>
      <c r="CB44" s="199"/>
      <c r="CC44" s="1405">
        <f>'30. Development Cost Schedule'!G44</f>
        <v>0</v>
      </c>
      <c r="CD44" s="1393"/>
      <c r="CE44" s="1393"/>
      <c r="CF44" s="1393"/>
      <c r="CG44" s="1394"/>
      <c r="CH44" s="22"/>
      <c r="CI44" s="1616" t="s">
        <v>371</v>
      </c>
      <c r="CJ44" s="1442"/>
      <c r="CK44" s="1442"/>
      <c r="CL44" s="1442"/>
      <c r="CM44" s="1442"/>
      <c r="CN44" s="1442"/>
      <c r="CO44" s="1442"/>
      <c r="CP44" s="1442"/>
      <c r="CQ44" s="1442"/>
      <c r="CR44" s="1442"/>
      <c r="CS44" s="1442"/>
      <c r="CT44" s="1442"/>
      <c r="CU44" s="1442"/>
      <c r="CV44" s="1442"/>
      <c r="CW44" s="1442"/>
      <c r="CX44" s="1442"/>
      <c r="CY44" s="1442"/>
      <c r="CZ44" s="1442"/>
      <c r="DA44" s="1442"/>
      <c r="DB44" s="1442"/>
      <c r="DC44" s="1442"/>
      <c r="DD44" s="1442"/>
      <c r="DE44" s="1442"/>
      <c r="DF44" s="1442"/>
      <c r="DG44" s="1442"/>
      <c r="DH44" s="1442"/>
      <c r="DI44" s="1442"/>
      <c r="DJ44" s="1442"/>
      <c r="DK44" s="1442"/>
      <c r="DL44" s="1442"/>
      <c r="DM44" s="1442"/>
      <c r="DN44" s="1442"/>
      <c r="DO44" s="1442"/>
      <c r="DP44" s="1442"/>
      <c r="DQ44" s="1442"/>
      <c r="DR44" s="1442"/>
      <c r="DS44" s="1442"/>
      <c r="DT44" s="1442"/>
      <c r="DU44" s="1442"/>
      <c r="DV44" s="1442"/>
      <c r="DW44" s="1442"/>
      <c r="DX44" s="1443"/>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31"/>
      <c r="FO44" s="197"/>
      <c r="FP44" s="308"/>
      <c r="FQ44" s="179"/>
      <c r="FR44" s="179"/>
      <c r="FS44" s="179"/>
      <c r="FT44" s="179"/>
      <c r="FU44" s="179"/>
      <c r="FV44" s="179"/>
      <c r="FW44" s="179"/>
      <c r="FX44" s="179"/>
      <c r="FY44" s="179"/>
      <c r="FZ44" s="179"/>
      <c r="GA44" s="179"/>
      <c r="GB44" s="179"/>
      <c r="GC44" s="179"/>
      <c r="GD44" s="179"/>
      <c r="GE44" s="179"/>
      <c r="GF44" s="179"/>
      <c r="GG44" s="179"/>
      <c r="GH44" s="179"/>
      <c r="GI44" s="179"/>
      <c r="GJ44" s="179"/>
      <c r="GK44" s="179"/>
      <c r="GL44" s="179"/>
      <c r="GN44" s="22"/>
      <c r="GO44" s="68"/>
      <c r="GP44" s="121"/>
      <c r="GQ44" s="121"/>
      <c r="GR44" s="121"/>
      <c r="GS44" s="121"/>
      <c r="GT44" s="121"/>
      <c r="GU44" s="121"/>
      <c r="GV44" s="121"/>
      <c r="GW44" s="121"/>
      <c r="GX44" s="121"/>
      <c r="GY44" s="121"/>
      <c r="GZ44" s="121"/>
      <c r="HA44" s="296"/>
      <c r="HB44" s="299"/>
      <c r="HC44" s="299"/>
      <c r="HD44" s="299"/>
      <c r="HE44" s="299"/>
      <c r="HF44" s="299"/>
      <c r="HG44" s="22"/>
      <c r="HH44" s="10"/>
      <c r="HI44" s="31"/>
      <c r="HJ44" s="31"/>
      <c r="HK44" s="302"/>
      <c r="HL44" s="10"/>
      <c r="HM44" s="10"/>
      <c r="HN44" s="305"/>
      <c r="HO44" s="305"/>
      <c r="HP44" s="305"/>
      <c r="HQ44" s="305"/>
      <c r="HR44" s="305"/>
      <c r="HS44" s="305"/>
      <c r="HT44" s="305"/>
      <c r="HU44" s="305"/>
      <c r="HV44" s="305"/>
      <c r="HW44" s="305"/>
      <c r="HX44" s="305"/>
      <c r="HY44" s="305"/>
      <c r="HZ44" s="305"/>
      <c r="IA44" s="305"/>
      <c r="IB44" s="305"/>
      <c r="IC44" s="305"/>
      <c r="ID44" s="305"/>
      <c r="IE44" s="305"/>
      <c r="IF44" s="305"/>
      <c r="IG44" s="305"/>
      <c r="IH44" s="305"/>
      <c r="II44" s="305"/>
      <c r="IJ44" s="305"/>
      <c r="IK44" s="305"/>
      <c r="IL44" s="305"/>
      <c r="IM44" s="305"/>
      <c r="IN44" s="305"/>
      <c r="IO44" s="305"/>
      <c r="IP44" s="305"/>
      <c r="IQ44" s="305"/>
      <c r="IR44" s="305"/>
      <c r="IS44" s="305"/>
      <c r="IT44" s="305"/>
      <c r="IU44" s="305"/>
      <c r="IV44" s="31"/>
      <c r="IW44" s="31"/>
      <c r="IX44" s="57"/>
      <c r="IY44" s="31"/>
      <c r="IZ44" s="252"/>
      <c r="JA44" s="22"/>
      <c r="JB44" s="22"/>
      <c r="JC44" s="10"/>
      <c r="JD44" s="1564" t="s">
        <v>226</v>
      </c>
      <c r="JE44" s="1400"/>
      <c r="JF44" s="1400"/>
      <c r="JG44" s="1400"/>
      <c r="JH44" s="1400"/>
      <c r="JI44" s="1400"/>
      <c r="JJ44" s="1400"/>
      <c r="JK44" s="1400"/>
      <c r="JL44" s="1400"/>
      <c r="JM44" s="1400"/>
      <c r="JN44" s="1400"/>
      <c r="JO44" s="1400"/>
      <c r="JP44" s="1400"/>
      <c r="JQ44" s="1400"/>
      <c r="JR44" s="1400"/>
      <c r="JS44" s="1400"/>
      <c r="JT44" s="10"/>
      <c r="JU44" s="1574" t="s">
        <v>227</v>
      </c>
      <c r="JV44" s="1400"/>
      <c r="JW44" s="1400"/>
      <c r="JX44" s="1400"/>
      <c r="JY44" s="1400"/>
      <c r="JZ44" s="1400"/>
      <c r="KA44" s="1400"/>
      <c r="KB44" s="1400"/>
      <c r="KC44" s="1400"/>
      <c r="KD44" s="10"/>
      <c r="KE44" s="1575" t="s">
        <v>228</v>
      </c>
      <c r="KF44" s="1400"/>
      <c r="KG44" s="1400"/>
      <c r="KH44" s="1400"/>
      <c r="KI44" s="1400"/>
      <c r="KJ44" s="1400"/>
      <c r="KK44" s="1400"/>
      <c r="KL44" s="1400"/>
      <c r="KM44" s="1401"/>
      <c r="KN44" s="10"/>
      <c r="KO44" s="10"/>
      <c r="KP44" s="10"/>
    </row>
    <row r="45" spans="1:302" ht="15" customHeight="1" x14ac:dyDescent="0.25">
      <c r="A45" s="124">
        <f>'24. Rent Schedule'!A45</f>
        <v>0</v>
      </c>
      <c r="B45" s="125">
        <f>'24. Rent Schedule'!B45</f>
        <v>0</v>
      </c>
      <c r="C45" s="126">
        <f>'24. Rent Schedule'!C45</f>
        <v>0</v>
      </c>
      <c r="D45" s="127">
        <f>'24. Rent Schedule'!D45</f>
        <v>0</v>
      </c>
      <c r="E45" s="126">
        <f>'24. Rent Schedule'!E45</f>
        <v>0</v>
      </c>
      <c r="F45" s="128">
        <f>'24. Rent Schedule'!F45</f>
        <v>0</v>
      </c>
      <c r="G45" s="128">
        <f>'24. Rent Schedule'!G45</f>
        <v>0</v>
      </c>
      <c r="H45" s="128">
        <f>'24. Rent Schedule'!H45</f>
        <v>0</v>
      </c>
      <c r="I45" s="128">
        <f>'24. Rent Schedule'!I45</f>
        <v>0</v>
      </c>
      <c r="J45" s="129">
        <f t="shared" si="0"/>
        <v>0</v>
      </c>
      <c r="K45" s="130">
        <f>'24. Rent Schedule'!K45</f>
        <v>0</v>
      </c>
      <c r="L45" s="130">
        <f>'24. Rent Schedule'!L45</f>
        <v>0</v>
      </c>
      <c r="M45" s="130">
        <f>'24. Rent Schedule'!M45</f>
        <v>0</v>
      </c>
      <c r="N45" s="144">
        <f t="shared" si="1"/>
        <v>0</v>
      </c>
      <c r="O45" s="22"/>
      <c r="P45" s="22"/>
      <c r="Q45" s="22"/>
      <c r="R45" s="22"/>
      <c r="S45" s="22"/>
      <c r="T45" s="22"/>
      <c r="U45" s="22"/>
      <c r="V45" s="22"/>
      <c r="W45" s="22"/>
      <c r="X45" s="22"/>
      <c r="Y45" s="22"/>
      <c r="Z45" s="22"/>
      <c r="AA45" s="22"/>
      <c r="AB45" s="22"/>
      <c r="AC45" s="34"/>
      <c r="AD45" s="10" t="s">
        <v>372</v>
      </c>
      <c r="AE45" s="10"/>
      <c r="AF45" s="10"/>
      <c r="AG45" s="10"/>
      <c r="AH45" s="10"/>
      <c r="AI45" s="10"/>
      <c r="AJ45" s="35" t="s">
        <v>87</v>
      </c>
      <c r="AK45" s="96"/>
      <c r="AL45" s="195">
        <f>'26. Annual Operating Expenses'!J45</f>
        <v>0</v>
      </c>
      <c r="AM45" s="38"/>
      <c r="AN45" s="39"/>
      <c r="AO45" s="22"/>
      <c r="AP45" s="295">
        <f>'23. BldgUnit Config'!A47</f>
        <v>0</v>
      </c>
      <c r="AQ45" s="295">
        <f>'23. BldgUnit Config'!B47</f>
        <v>0</v>
      </c>
      <c r="AR45" s="295">
        <f>'23. BldgUnit Config'!C47</f>
        <v>0</v>
      </c>
      <c r="AS45" s="295">
        <f>'23. BldgUnit Config'!D47</f>
        <v>0</v>
      </c>
      <c r="AT45" s="239"/>
      <c r="AU45" s="292"/>
      <c r="AV45" s="292"/>
      <c r="AW45" s="205"/>
      <c r="AX45" s="278">
        <f>'23. BldgUnit Config'!I47</f>
        <v>0</v>
      </c>
      <c r="AY45" s="278">
        <f>'23. BldgUnit Config'!J47</f>
        <v>0</v>
      </c>
      <c r="AZ45" s="278">
        <f>'23. BldgUnit Config'!K47</f>
        <v>0</v>
      </c>
      <c r="BA45" s="278">
        <f>'23. BldgUnit Config'!L47</f>
        <v>0</v>
      </c>
      <c r="BB45" s="278">
        <f>'23. BldgUnit Config'!M47</f>
        <v>0</v>
      </c>
      <c r="BC45" s="279"/>
      <c r="BD45" s="278">
        <f>'23. BldgUnit Config'!O47</f>
        <v>0</v>
      </c>
      <c r="BE45" s="278">
        <f>'23. BldgUnit Config'!P47</f>
        <v>0</v>
      </c>
      <c r="BF45" s="278">
        <f>'23. BldgUnit Config'!Q47</f>
        <v>0</v>
      </c>
      <c r="BG45" s="278">
        <f>'23. BldgUnit Config'!R47</f>
        <v>0</v>
      </c>
      <c r="BH45" s="278">
        <f>'23. BldgUnit Config'!S47</f>
        <v>0</v>
      </c>
      <c r="BI45" s="278">
        <f>'23. BldgUnit Config'!T47</f>
        <v>0</v>
      </c>
      <c r="BJ45" s="278">
        <f>'23. BldgUnit Config'!U47</f>
        <v>0</v>
      </c>
      <c r="BK45" s="278">
        <f>'23. BldgUnit Config'!V47</f>
        <v>0</v>
      </c>
      <c r="BL45" s="278">
        <f>'23. BldgUnit Config'!W47</f>
        <v>0</v>
      </c>
      <c r="BM45" s="278">
        <f>'23. BldgUnit Config'!X47</f>
        <v>0</v>
      </c>
      <c r="BN45" s="278">
        <f>'23. BldgUnit Config'!Y47</f>
        <v>0</v>
      </c>
      <c r="BO45" s="278">
        <f>'23. BldgUnit Config'!Z47</f>
        <v>0</v>
      </c>
      <c r="BP45" s="278">
        <f>'23. BldgUnit Config'!AA47</f>
        <v>0</v>
      </c>
      <c r="BQ45" s="278">
        <f>'23. BldgUnit Config'!AB47</f>
        <v>0</v>
      </c>
      <c r="BR45" s="278">
        <f>'23. BldgUnit Config'!AC47</f>
        <v>0</v>
      </c>
      <c r="BS45" s="278">
        <f>'23. BldgUnit Config'!AD47</f>
        <v>0</v>
      </c>
      <c r="BT45" s="283">
        <f t="shared" si="4"/>
        <v>0</v>
      </c>
      <c r="BU45" s="283">
        <f t="shared" si="5"/>
        <v>0</v>
      </c>
      <c r="BV45" s="138"/>
      <c r="BW45" s="116" t="s">
        <v>373</v>
      </c>
      <c r="BX45" s="116"/>
      <c r="BY45" s="190">
        <f>'30. Development Cost Schedule'!C45</f>
        <v>0</v>
      </c>
      <c r="BZ45" s="190">
        <f>'30. Development Cost Schedule'!D45</f>
        <v>0</v>
      </c>
      <c r="CA45" s="190">
        <f>'30. Development Cost Schedule'!E45</f>
        <v>0</v>
      </c>
      <c r="CB45" s="199"/>
      <c r="CC45" s="1405">
        <f>'30. Development Cost Schedule'!G45</f>
        <v>0</v>
      </c>
      <c r="CD45" s="1393"/>
      <c r="CE45" s="1393"/>
      <c r="CF45" s="1393"/>
      <c r="CG45" s="1394"/>
      <c r="CH45" s="22"/>
      <c r="CI45" s="1396">
        <f>'31. Schedule of Sources'!A46</f>
        <v>0</v>
      </c>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8"/>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178" t="s">
        <v>374</v>
      </c>
      <c r="FO45" s="1454" t="s">
        <v>375</v>
      </c>
      <c r="FP45" s="1442"/>
      <c r="FQ45" s="1442"/>
      <c r="FR45" s="1442"/>
      <c r="FS45" s="1442"/>
      <c r="FT45" s="1442"/>
      <c r="FU45" s="1442"/>
      <c r="FV45" s="1442"/>
      <c r="FW45" s="1442"/>
      <c r="FX45" s="1442"/>
      <c r="FY45" s="1442"/>
      <c r="FZ45" s="1442"/>
      <c r="GA45" s="1442"/>
      <c r="GB45" s="1442"/>
      <c r="GC45" s="1442"/>
      <c r="GD45" s="1442"/>
      <c r="GE45" s="1442"/>
      <c r="GF45" s="1442"/>
      <c r="GG45" s="1442"/>
      <c r="GH45" s="1442"/>
      <c r="GI45" s="1442"/>
      <c r="GJ45" s="1442"/>
      <c r="GK45" s="1442"/>
      <c r="GL45" s="1443"/>
      <c r="GN45" s="22"/>
      <c r="GO45" s="68"/>
      <c r="GP45" s="58" t="s">
        <v>376</v>
      </c>
      <c r="GQ45" s="58"/>
      <c r="GR45" s="31"/>
      <c r="GS45" s="31"/>
      <c r="GT45" s="31"/>
      <c r="GU45" s="31"/>
      <c r="GV45" s="31"/>
      <c r="GW45" s="31"/>
      <c r="GX45" s="31"/>
      <c r="GY45" s="31"/>
      <c r="GZ45" s="31"/>
      <c r="HA45" s="31"/>
      <c r="HB45" s="31"/>
      <c r="HC45" s="31"/>
      <c r="HD45" s="31"/>
      <c r="HE45" s="31"/>
      <c r="HF45" s="31"/>
      <c r="HG45" s="22"/>
      <c r="HH45" s="33"/>
      <c r="HI45" s="252"/>
      <c r="HJ45" s="252"/>
      <c r="HK45" s="290">
        <f>'17. Dev. Narr.'!D45</f>
        <v>0</v>
      </c>
      <c r="HL45" s="33" t="s">
        <v>377</v>
      </c>
      <c r="HM45" s="33"/>
      <c r="HN45" s="305"/>
      <c r="HO45" s="305"/>
      <c r="HP45" s="305"/>
      <c r="HQ45" s="305"/>
      <c r="HR45" s="305"/>
      <c r="HS45" s="305"/>
      <c r="HT45" s="305"/>
      <c r="HU45" s="305"/>
      <c r="HV45" s="305"/>
      <c r="HW45" s="305"/>
      <c r="HX45" s="305"/>
      <c r="HY45" s="305"/>
      <c r="HZ45" s="305"/>
      <c r="IA45" s="305"/>
      <c r="IB45" s="305"/>
      <c r="IC45" s="305"/>
      <c r="ID45" s="305"/>
      <c r="IE45" s="305"/>
      <c r="IF45" s="305"/>
      <c r="IG45" s="305"/>
      <c r="IH45" s="305"/>
      <c r="II45" s="305"/>
      <c r="IJ45" s="305"/>
      <c r="IK45" s="305"/>
      <c r="IL45" s="305"/>
      <c r="IM45" s="305"/>
      <c r="IN45" s="305"/>
      <c r="IO45" s="305"/>
      <c r="IP45" s="305"/>
      <c r="IQ45" s="305"/>
      <c r="IR45" s="305"/>
      <c r="IS45" s="305"/>
      <c r="IT45" s="305"/>
      <c r="IU45" s="305"/>
      <c r="IV45" s="252"/>
      <c r="IW45" s="252"/>
      <c r="IX45" s="145"/>
      <c r="IY45" s="252"/>
      <c r="IZ45" s="252"/>
      <c r="JA45" s="22"/>
      <c r="JB45" s="22"/>
      <c r="JC45" s="10"/>
      <c r="JD45" s="34"/>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40"/>
      <c r="KN45" s="10"/>
      <c r="KO45" s="10"/>
      <c r="KP45" s="10"/>
    </row>
    <row r="46" spans="1:302" ht="15" customHeight="1" x14ac:dyDescent="0.25">
      <c r="A46" s="124">
        <f>'24. Rent Schedule'!A46</f>
        <v>0</v>
      </c>
      <c r="B46" s="125">
        <f>'24. Rent Schedule'!B46</f>
        <v>0</v>
      </c>
      <c r="C46" s="126">
        <f>'24. Rent Schedule'!C46</f>
        <v>0</v>
      </c>
      <c r="D46" s="127">
        <f>'24. Rent Schedule'!D46</f>
        <v>0</v>
      </c>
      <c r="E46" s="126">
        <f>'24. Rent Schedule'!E46</f>
        <v>0</v>
      </c>
      <c r="F46" s="128">
        <f>'24. Rent Schedule'!F46</f>
        <v>0</v>
      </c>
      <c r="G46" s="128">
        <f>'24. Rent Schedule'!G46</f>
        <v>0</v>
      </c>
      <c r="H46" s="128">
        <f>'24. Rent Schedule'!H46</f>
        <v>0</v>
      </c>
      <c r="I46" s="128">
        <f>'24. Rent Schedule'!I46</f>
        <v>0</v>
      </c>
      <c r="J46" s="129">
        <f t="shared" si="0"/>
        <v>0</v>
      </c>
      <c r="K46" s="130">
        <f>'24. Rent Schedule'!K46</f>
        <v>0</v>
      </c>
      <c r="L46" s="130">
        <f>'24. Rent Schedule'!L46</f>
        <v>0</v>
      </c>
      <c r="M46" s="130">
        <f>'24. Rent Schedule'!M46</f>
        <v>0</v>
      </c>
      <c r="N46" s="144">
        <f t="shared" si="1"/>
        <v>0</v>
      </c>
      <c r="O46" s="22"/>
      <c r="P46" s="22"/>
      <c r="Q46" s="22"/>
      <c r="R46" s="22"/>
      <c r="S46" s="22"/>
      <c r="T46" s="22"/>
      <c r="U46" s="22"/>
      <c r="V46" s="22"/>
      <c r="W46" s="22"/>
      <c r="X46" s="22"/>
      <c r="Y46" s="22"/>
      <c r="Z46" s="22"/>
      <c r="AA46" s="22"/>
      <c r="AB46" s="22"/>
      <c r="AC46" s="34"/>
      <c r="AD46" s="10" t="s">
        <v>378</v>
      </c>
      <c r="AE46" s="10"/>
      <c r="AF46" s="10"/>
      <c r="AG46" s="10"/>
      <c r="AH46" s="10"/>
      <c r="AI46" s="10"/>
      <c r="AJ46" s="35" t="s">
        <v>87</v>
      </c>
      <c r="AK46" s="96"/>
      <c r="AL46" s="195">
        <f>'26. Annual Operating Expenses'!J46</f>
        <v>0</v>
      </c>
      <c r="AM46" s="38"/>
      <c r="AN46" s="39"/>
      <c r="AO46" s="22"/>
      <c r="AP46" s="295">
        <f>'23. BldgUnit Config'!A48</f>
        <v>0</v>
      </c>
      <c r="AQ46" s="295">
        <f>'23. BldgUnit Config'!B48</f>
        <v>0</v>
      </c>
      <c r="AR46" s="295">
        <f>'23. BldgUnit Config'!C48</f>
        <v>0</v>
      </c>
      <c r="AS46" s="295">
        <f>'23. BldgUnit Config'!D48</f>
        <v>0</v>
      </c>
      <c r="AT46" s="239"/>
      <c r="AU46" s="292"/>
      <c r="AV46" s="292"/>
      <c r="AW46" s="205"/>
      <c r="AX46" s="278">
        <f>'23. BldgUnit Config'!I48</f>
        <v>0</v>
      </c>
      <c r="AY46" s="278">
        <f>'23. BldgUnit Config'!J48</f>
        <v>0</v>
      </c>
      <c r="AZ46" s="278">
        <f>'23. BldgUnit Config'!K48</f>
        <v>0</v>
      </c>
      <c r="BA46" s="278">
        <f>'23. BldgUnit Config'!L48</f>
        <v>0</v>
      </c>
      <c r="BB46" s="278">
        <f>'23. BldgUnit Config'!M48</f>
        <v>0</v>
      </c>
      <c r="BC46" s="279"/>
      <c r="BD46" s="278">
        <f>'23. BldgUnit Config'!O48</f>
        <v>0</v>
      </c>
      <c r="BE46" s="278">
        <f>'23. BldgUnit Config'!P48</f>
        <v>0</v>
      </c>
      <c r="BF46" s="278">
        <f>'23. BldgUnit Config'!Q48</f>
        <v>0</v>
      </c>
      <c r="BG46" s="278">
        <f>'23. BldgUnit Config'!R48</f>
        <v>0</v>
      </c>
      <c r="BH46" s="278">
        <f>'23. BldgUnit Config'!S48</f>
        <v>0</v>
      </c>
      <c r="BI46" s="278">
        <f>'23. BldgUnit Config'!T48</f>
        <v>0</v>
      </c>
      <c r="BJ46" s="278">
        <f>'23. BldgUnit Config'!U48</f>
        <v>0</v>
      </c>
      <c r="BK46" s="278">
        <f>'23. BldgUnit Config'!V48</f>
        <v>0</v>
      </c>
      <c r="BL46" s="278">
        <f>'23. BldgUnit Config'!W48</f>
        <v>0</v>
      </c>
      <c r="BM46" s="278">
        <f>'23. BldgUnit Config'!X48</f>
        <v>0</v>
      </c>
      <c r="BN46" s="278">
        <f>'23. BldgUnit Config'!Y48</f>
        <v>0</v>
      </c>
      <c r="BO46" s="278">
        <f>'23. BldgUnit Config'!Z48</f>
        <v>0</v>
      </c>
      <c r="BP46" s="278">
        <f>'23. BldgUnit Config'!AA48</f>
        <v>0</v>
      </c>
      <c r="BQ46" s="278">
        <f>'23. BldgUnit Config'!AB48</f>
        <v>0</v>
      </c>
      <c r="BR46" s="278">
        <f>'23. BldgUnit Config'!AC48</f>
        <v>0</v>
      </c>
      <c r="BS46" s="278">
        <f>'23. BldgUnit Config'!AD48</f>
        <v>0</v>
      </c>
      <c r="BT46" s="283">
        <f t="shared" si="4"/>
        <v>0</v>
      </c>
      <c r="BU46" s="283">
        <f t="shared" si="5"/>
        <v>0</v>
      </c>
      <c r="BV46" s="138"/>
      <c r="BW46" s="116" t="s">
        <v>379</v>
      </c>
      <c r="BX46" s="116"/>
      <c r="BY46" s="190">
        <f>'30. Development Cost Schedule'!C46</f>
        <v>0</v>
      </c>
      <c r="BZ46" s="190">
        <f>'30. Development Cost Schedule'!D46</f>
        <v>0</v>
      </c>
      <c r="CA46" s="190">
        <f>'30. Development Cost Schedule'!E46</f>
        <v>0</v>
      </c>
      <c r="CB46" s="199"/>
      <c r="CC46" s="1405">
        <f>'30. Development Cost Schedule'!G46</f>
        <v>0</v>
      </c>
      <c r="CD46" s="1393"/>
      <c r="CE46" s="1393"/>
      <c r="CF46" s="1393"/>
      <c r="CG46" s="1394"/>
      <c r="CH46" s="22"/>
      <c r="CI46" s="1399"/>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1"/>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178"/>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N46" s="22"/>
      <c r="GO46" s="68"/>
      <c r="GP46" s="309">
        <f>'11. Site Info Part III'!B48</f>
        <v>0</v>
      </c>
      <c r="GQ46" s="10"/>
      <c r="GR46" s="31" t="s">
        <v>380</v>
      </c>
      <c r="GS46" s="31"/>
      <c r="GT46" s="31"/>
      <c r="GU46" s="31"/>
      <c r="GV46" s="31"/>
      <c r="GW46" s="31"/>
      <c r="GX46" s="31"/>
      <c r="GY46" s="31"/>
      <c r="GZ46" s="31"/>
      <c r="HA46" s="31"/>
      <c r="HB46" s="31"/>
      <c r="HC46" s="31"/>
      <c r="HD46" s="31"/>
      <c r="HE46" s="31"/>
      <c r="HF46" s="31"/>
      <c r="HG46" s="22"/>
      <c r="HH46" s="10"/>
      <c r="HI46" s="31"/>
      <c r="HJ46" s="31"/>
      <c r="HK46" s="302"/>
      <c r="HL46" s="10"/>
      <c r="HM46" s="10"/>
      <c r="HN46" s="305"/>
      <c r="HO46" s="305"/>
      <c r="HP46" s="305"/>
      <c r="HQ46" s="305"/>
      <c r="HR46" s="305"/>
      <c r="HS46" s="305"/>
      <c r="HT46" s="305"/>
      <c r="HU46" s="305"/>
      <c r="HV46" s="305"/>
      <c r="HW46" s="305"/>
      <c r="HX46" s="305"/>
      <c r="HY46" s="305"/>
      <c r="HZ46" s="305"/>
      <c r="IA46" s="305"/>
      <c r="IB46" s="305"/>
      <c r="IC46" s="305"/>
      <c r="ID46" s="305"/>
      <c r="IE46" s="305"/>
      <c r="IF46" s="305"/>
      <c r="IG46" s="305"/>
      <c r="IH46" s="305"/>
      <c r="II46" s="305"/>
      <c r="IJ46" s="305"/>
      <c r="IK46" s="305"/>
      <c r="IL46" s="305"/>
      <c r="IM46" s="305"/>
      <c r="IN46" s="305"/>
      <c r="IO46" s="305"/>
      <c r="IP46" s="305"/>
      <c r="IQ46" s="305"/>
      <c r="IR46" s="305"/>
      <c r="IS46" s="305"/>
      <c r="IT46" s="305"/>
      <c r="IU46" s="305"/>
      <c r="IV46" s="31"/>
      <c r="IW46" s="31"/>
      <c r="IX46" s="57"/>
      <c r="IY46" s="31"/>
      <c r="IZ46" s="252"/>
      <c r="JA46" s="22"/>
      <c r="JB46" s="22"/>
      <c r="JC46" s="10"/>
      <c r="JD46" s="97" t="s">
        <v>241</v>
      </c>
      <c r="JE46" s="218"/>
      <c r="JF46" s="218"/>
      <c r="JG46" s="219"/>
      <c r="JH46" s="158"/>
      <c r="JI46" s="158"/>
      <c r="JJ46" s="164"/>
      <c r="JK46" s="1565">
        <f>'42. Dev Team'!I46</f>
        <v>0</v>
      </c>
      <c r="JL46" s="1393"/>
      <c r="JM46" s="1394"/>
      <c r="JN46" s="10"/>
      <c r="JO46" s="10"/>
      <c r="JP46" s="10"/>
      <c r="JQ46" s="10"/>
      <c r="JR46" s="10"/>
      <c r="JS46" s="10"/>
      <c r="JT46" s="10"/>
      <c r="JU46" s="10"/>
      <c r="JV46" s="10"/>
      <c r="JW46" s="10"/>
      <c r="JX46" s="10"/>
      <c r="JY46" s="10"/>
      <c r="JZ46" s="10"/>
      <c r="KA46" s="10"/>
      <c r="KB46" s="10"/>
      <c r="KC46" s="10"/>
      <c r="KD46" s="10"/>
      <c r="KE46" s="10"/>
      <c r="KF46" s="10"/>
      <c r="KG46" s="10"/>
      <c r="KH46" s="10"/>
      <c r="KI46" s="10"/>
      <c r="KJ46" s="1524"/>
      <c r="KK46" s="1400"/>
      <c r="KL46" s="1400"/>
      <c r="KM46" s="140"/>
      <c r="KN46" s="10"/>
      <c r="KO46" s="10"/>
      <c r="KP46" s="10"/>
    </row>
    <row r="47" spans="1:302" ht="15" customHeight="1" x14ac:dyDescent="0.25">
      <c r="A47" s="124">
        <f>'24. Rent Schedule'!A47</f>
        <v>0</v>
      </c>
      <c r="B47" s="125">
        <f>'24. Rent Schedule'!B47</f>
        <v>0</v>
      </c>
      <c r="C47" s="126">
        <f>'24. Rent Schedule'!C47</f>
        <v>0</v>
      </c>
      <c r="D47" s="127">
        <f>'24. Rent Schedule'!D47</f>
        <v>0</v>
      </c>
      <c r="E47" s="126">
        <f>'24. Rent Schedule'!E47</f>
        <v>0</v>
      </c>
      <c r="F47" s="128">
        <f>'24. Rent Schedule'!F47</f>
        <v>0</v>
      </c>
      <c r="G47" s="128">
        <f>'24. Rent Schedule'!G47</f>
        <v>0</v>
      </c>
      <c r="H47" s="128">
        <f>'24. Rent Schedule'!H47</f>
        <v>0</v>
      </c>
      <c r="I47" s="128">
        <f>'24. Rent Schedule'!I47</f>
        <v>0</v>
      </c>
      <c r="J47" s="129">
        <f t="shared" si="0"/>
        <v>0</v>
      </c>
      <c r="K47" s="130">
        <f>'24. Rent Schedule'!K47</f>
        <v>0</v>
      </c>
      <c r="L47" s="130">
        <f>'24. Rent Schedule'!L47</f>
        <v>0</v>
      </c>
      <c r="M47" s="130">
        <f>'24. Rent Schedule'!M47</f>
        <v>0</v>
      </c>
      <c r="N47" s="144">
        <f t="shared" si="1"/>
        <v>0</v>
      </c>
      <c r="O47" s="22"/>
      <c r="P47" s="22"/>
      <c r="Q47" s="22"/>
      <c r="R47" s="22"/>
      <c r="S47" s="22"/>
      <c r="T47" s="22"/>
      <c r="U47" s="22"/>
      <c r="V47" s="22"/>
      <c r="W47" s="22"/>
      <c r="X47" s="22"/>
      <c r="Y47" s="22"/>
      <c r="Z47" s="22"/>
      <c r="AA47" s="22"/>
      <c r="AB47" s="22"/>
      <c r="AC47" s="34"/>
      <c r="AD47" s="10" t="s">
        <v>381</v>
      </c>
      <c r="AE47" s="10"/>
      <c r="AF47" s="10"/>
      <c r="AG47" s="10"/>
      <c r="AH47" s="10"/>
      <c r="AI47" s="10"/>
      <c r="AJ47" s="35" t="s">
        <v>87</v>
      </c>
      <c r="AK47" s="96"/>
      <c r="AL47" s="195">
        <f>'26. Annual Operating Expenses'!J47</f>
        <v>0</v>
      </c>
      <c r="AM47" s="38"/>
      <c r="AN47" s="39"/>
      <c r="AO47" s="22"/>
      <c r="AP47" s="295">
        <f>'23. BldgUnit Config'!A49</f>
        <v>0</v>
      </c>
      <c r="AQ47" s="295">
        <f>'23. BldgUnit Config'!B49</f>
        <v>0</v>
      </c>
      <c r="AR47" s="295">
        <f>'23. BldgUnit Config'!C49</f>
        <v>0</v>
      </c>
      <c r="AS47" s="295">
        <f>'23. BldgUnit Config'!D49</f>
        <v>0</v>
      </c>
      <c r="AT47" s="239"/>
      <c r="AU47" s="292"/>
      <c r="AV47" s="292"/>
      <c r="AW47" s="205"/>
      <c r="AX47" s="278">
        <f>'23. BldgUnit Config'!I49</f>
        <v>0</v>
      </c>
      <c r="AY47" s="278">
        <f>'23. BldgUnit Config'!J49</f>
        <v>0</v>
      </c>
      <c r="AZ47" s="278">
        <f>'23. BldgUnit Config'!K49</f>
        <v>0</v>
      </c>
      <c r="BA47" s="278">
        <f>'23. BldgUnit Config'!L49</f>
        <v>0</v>
      </c>
      <c r="BB47" s="278">
        <f>'23. BldgUnit Config'!M49</f>
        <v>0</v>
      </c>
      <c r="BC47" s="279"/>
      <c r="BD47" s="278">
        <f>'23. BldgUnit Config'!O49</f>
        <v>0</v>
      </c>
      <c r="BE47" s="278">
        <f>'23. BldgUnit Config'!P49</f>
        <v>0</v>
      </c>
      <c r="BF47" s="278">
        <f>'23. BldgUnit Config'!Q49</f>
        <v>0</v>
      </c>
      <c r="BG47" s="278">
        <f>'23. BldgUnit Config'!R49</f>
        <v>0</v>
      </c>
      <c r="BH47" s="278">
        <f>'23. BldgUnit Config'!S49</f>
        <v>0</v>
      </c>
      <c r="BI47" s="278">
        <f>'23. BldgUnit Config'!T49</f>
        <v>0</v>
      </c>
      <c r="BJ47" s="278">
        <f>'23. BldgUnit Config'!U49</f>
        <v>0</v>
      </c>
      <c r="BK47" s="278">
        <f>'23. BldgUnit Config'!V49</f>
        <v>0</v>
      </c>
      <c r="BL47" s="278">
        <f>'23. BldgUnit Config'!W49</f>
        <v>0</v>
      </c>
      <c r="BM47" s="278">
        <f>'23. BldgUnit Config'!X49</f>
        <v>0</v>
      </c>
      <c r="BN47" s="278">
        <f>'23. BldgUnit Config'!Y49</f>
        <v>0</v>
      </c>
      <c r="BO47" s="278">
        <f>'23. BldgUnit Config'!Z49</f>
        <v>0</v>
      </c>
      <c r="BP47" s="278">
        <f>'23. BldgUnit Config'!AA49</f>
        <v>0</v>
      </c>
      <c r="BQ47" s="278">
        <f>'23. BldgUnit Config'!AB49</f>
        <v>0</v>
      </c>
      <c r="BR47" s="278">
        <f>'23. BldgUnit Config'!AC49</f>
        <v>0</v>
      </c>
      <c r="BS47" s="278">
        <f>'23. BldgUnit Config'!AD49</f>
        <v>0</v>
      </c>
      <c r="BT47" s="283">
        <f t="shared" si="4"/>
        <v>0</v>
      </c>
      <c r="BU47" s="283">
        <f t="shared" si="5"/>
        <v>0</v>
      </c>
      <c r="BV47" s="138"/>
      <c r="BW47" s="116" t="s">
        <v>382</v>
      </c>
      <c r="BX47" s="116"/>
      <c r="BY47" s="190">
        <f>'30. Development Cost Schedule'!C47</f>
        <v>0</v>
      </c>
      <c r="BZ47" s="190">
        <f>'30. Development Cost Schedule'!D47</f>
        <v>0</v>
      </c>
      <c r="CA47" s="190">
        <f>'30. Development Cost Schedule'!E47</f>
        <v>0</v>
      </c>
      <c r="CB47" s="199"/>
      <c r="CC47" s="1405">
        <f>'30. Development Cost Schedule'!G47</f>
        <v>0</v>
      </c>
      <c r="CD47" s="1393"/>
      <c r="CE47" s="1393"/>
      <c r="CF47" s="1393"/>
      <c r="CG47" s="1394"/>
      <c r="CH47" s="22"/>
      <c r="CI47" s="1399"/>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1"/>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178"/>
      <c r="FO47" s="78">
        <f>'7. Site Info Part I'!B47</f>
        <v>0</v>
      </c>
      <c r="FP47" s="1518" t="s">
        <v>383</v>
      </c>
      <c r="FQ47" s="1400"/>
      <c r="FR47" s="1400"/>
      <c r="FS47" s="1400"/>
      <c r="FT47" s="1400"/>
      <c r="FU47" s="1400"/>
      <c r="FV47" s="1400"/>
      <c r="FW47" s="1400"/>
      <c r="FX47" s="1400"/>
      <c r="FY47" s="1400"/>
      <c r="FZ47" s="1400"/>
      <c r="GA47" s="1400"/>
      <c r="GB47" s="1400"/>
      <c r="GC47" s="1400"/>
      <c r="GD47" s="1400"/>
      <c r="GE47" s="1400"/>
      <c r="GF47" s="1400"/>
      <c r="GG47" s="1400"/>
      <c r="GH47" s="1400"/>
      <c r="GI47" s="1400"/>
      <c r="GJ47" s="1400"/>
      <c r="GK47" s="1400"/>
      <c r="GL47" s="1400"/>
      <c r="GN47" s="22"/>
      <c r="GO47" s="68"/>
      <c r="GP47" s="310"/>
      <c r="GQ47" s="10"/>
      <c r="GR47" s="31"/>
      <c r="GS47" s="31"/>
      <c r="GT47" s="31"/>
      <c r="GU47" s="31"/>
      <c r="GV47" s="31"/>
      <c r="GW47" s="31"/>
      <c r="GX47" s="31"/>
      <c r="GY47" s="31"/>
      <c r="GZ47" s="31"/>
      <c r="HA47" s="31"/>
      <c r="HB47" s="31"/>
      <c r="HC47" s="31"/>
      <c r="HD47" s="31"/>
      <c r="HE47" s="31"/>
      <c r="HF47" s="31"/>
      <c r="HG47" s="22"/>
      <c r="HH47" s="33"/>
      <c r="HI47" s="252"/>
      <c r="HJ47" s="252"/>
      <c r="HK47" s="290">
        <f>'17. Dev. Narr.'!D47</f>
        <v>0</v>
      </c>
      <c r="HL47" s="33" t="s">
        <v>384</v>
      </c>
      <c r="HM47" s="33"/>
      <c r="HN47" s="305"/>
      <c r="HO47" s="305"/>
      <c r="HP47" s="305"/>
      <c r="HQ47" s="305"/>
      <c r="HR47" s="305"/>
      <c r="HS47" s="305"/>
      <c r="HT47" s="305"/>
      <c r="HU47" s="305"/>
      <c r="HV47" s="305"/>
      <c r="HW47" s="305"/>
      <c r="HX47" s="305"/>
      <c r="HY47" s="305"/>
      <c r="HZ47" s="305"/>
      <c r="IA47" s="305"/>
      <c r="IB47" s="305"/>
      <c r="IC47" s="305"/>
      <c r="ID47" s="305"/>
      <c r="IE47" s="305"/>
      <c r="IF47" s="305"/>
      <c r="IG47" s="305"/>
      <c r="IH47" s="305"/>
      <c r="II47" s="305"/>
      <c r="IJ47" s="305"/>
      <c r="IK47" s="305"/>
      <c r="IL47" s="305"/>
      <c r="IM47" s="305"/>
      <c r="IN47" s="305"/>
      <c r="IO47" s="305"/>
      <c r="IP47" s="305"/>
      <c r="IQ47" s="305"/>
      <c r="IR47" s="305"/>
      <c r="IS47" s="305"/>
      <c r="IT47" s="305"/>
      <c r="IU47" s="305"/>
      <c r="IV47" s="252"/>
      <c r="IW47" s="252"/>
      <c r="IX47" s="145"/>
      <c r="IY47" s="252"/>
      <c r="IZ47" s="252"/>
      <c r="JA47" s="22"/>
      <c r="JB47" s="22"/>
      <c r="JC47" s="10"/>
      <c r="JD47" s="223"/>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40"/>
      <c r="KN47" s="10"/>
      <c r="KO47" s="10"/>
      <c r="KP47" s="10"/>
    </row>
    <row r="48" spans="1:302" ht="15" customHeight="1" x14ac:dyDescent="0.25">
      <c r="A48" s="124">
        <f>'24. Rent Schedule'!A48</f>
        <v>0</v>
      </c>
      <c r="B48" s="125">
        <f>'24. Rent Schedule'!B48</f>
        <v>0</v>
      </c>
      <c r="C48" s="126">
        <f>'24. Rent Schedule'!C48</f>
        <v>0</v>
      </c>
      <c r="D48" s="127">
        <f>'24. Rent Schedule'!D48</f>
        <v>0</v>
      </c>
      <c r="E48" s="126">
        <f>'24. Rent Schedule'!E48</f>
        <v>0</v>
      </c>
      <c r="F48" s="128">
        <f>'24. Rent Schedule'!F48</f>
        <v>0</v>
      </c>
      <c r="G48" s="128">
        <f>'24. Rent Schedule'!G48</f>
        <v>0</v>
      </c>
      <c r="H48" s="128">
        <f>'24. Rent Schedule'!H48</f>
        <v>0</v>
      </c>
      <c r="I48" s="128">
        <f>'24. Rent Schedule'!I48</f>
        <v>0</v>
      </c>
      <c r="J48" s="129">
        <f t="shared" si="0"/>
        <v>0</v>
      </c>
      <c r="K48" s="130">
        <f>'24. Rent Schedule'!K48</f>
        <v>0</v>
      </c>
      <c r="L48" s="130">
        <f>'24. Rent Schedule'!L48</f>
        <v>0</v>
      </c>
      <c r="M48" s="130">
        <f>'24. Rent Schedule'!M48</f>
        <v>0</v>
      </c>
      <c r="N48" s="144">
        <f t="shared" si="1"/>
        <v>0</v>
      </c>
      <c r="O48" s="22"/>
      <c r="P48" s="22"/>
      <c r="Q48" s="22"/>
      <c r="R48" s="22"/>
      <c r="S48" s="22"/>
      <c r="T48" s="22"/>
      <c r="U48" s="22"/>
      <c r="V48" s="22"/>
      <c r="W48" s="22"/>
      <c r="X48" s="22"/>
      <c r="Y48" s="22"/>
      <c r="Z48" s="22"/>
      <c r="AA48" s="22"/>
      <c r="AB48" s="22"/>
      <c r="AC48" s="34"/>
      <c r="AD48" s="1637" t="s">
        <v>385</v>
      </c>
      <c r="AE48" s="1400"/>
      <c r="AF48" s="1400"/>
      <c r="AG48" s="1400"/>
      <c r="AH48" s="1400"/>
      <c r="AI48" s="1400"/>
      <c r="AJ48" s="35" t="s">
        <v>87</v>
      </c>
      <c r="AK48" s="96"/>
      <c r="AL48" s="195">
        <f>'26. Annual Operating Expenses'!J48</f>
        <v>0</v>
      </c>
      <c r="AM48" s="38"/>
      <c r="AN48" s="39"/>
      <c r="AO48" s="22"/>
      <c r="AP48" s="295">
        <f>'23. BldgUnit Config'!A50</f>
        <v>0</v>
      </c>
      <c r="AQ48" s="295">
        <f>'23. BldgUnit Config'!B50</f>
        <v>0</v>
      </c>
      <c r="AR48" s="295">
        <f>'23. BldgUnit Config'!C50</f>
        <v>0</v>
      </c>
      <c r="AS48" s="295">
        <f>'23. BldgUnit Config'!D50</f>
        <v>0</v>
      </c>
      <c r="AT48" s="239"/>
      <c r="AU48" s="292"/>
      <c r="AV48" s="292"/>
      <c r="AW48" s="205"/>
      <c r="AX48" s="278">
        <f>'23. BldgUnit Config'!I50</f>
        <v>0</v>
      </c>
      <c r="AY48" s="278">
        <f>'23. BldgUnit Config'!J50</f>
        <v>0</v>
      </c>
      <c r="AZ48" s="278">
        <f>'23. BldgUnit Config'!K50</f>
        <v>0</v>
      </c>
      <c r="BA48" s="278">
        <f>'23. BldgUnit Config'!L50</f>
        <v>0</v>
      </c>
      <c r="BB48" s="278">
        <f>'23. BldgUnit Config'!M50</f>
        <v>0</v>
      </c>
      <c r="BC48" s="279"/>
      <c r="BD48" s="278">
        <f>'23. BldgUnit Config'!O50</f>
        <v>0</v>
      </c>
      <c r="BE48" s="278">
        <f>'23. BldgUnit Config'!P50</f>
        <v>0</v>
      </c>
      <c r="BF48" s="278">
        <f>'23. BldgUnit Config'!Q50</f>
        <v>0</v>
      </c>
      <c r="BG48" s="278">
        <f>'23. BldgUnit Config'!R50</f>
        <v>0</v>
      </c>
      <c r="BH48" s="278">
        <f>'23. BldgUnit Config'!S50</f>
        <v>0</v>
      </c>
      <c r="BI48" s="278">
        <f>'23. BldgUnit Config'!T50</f>
        <v>0</v>
      </c>
      <c r="BJ48" s="278">
        <f>'23. BldgUnit Config'!U50</f>
        <v>0</v>
      </c>
      <c r="BK48" s="278">
        <f>'23. BldgUnit Config'!V50</f>
        <v>0</v>
      </c>
      <c r="BL48" s="278">
        <f>'23. BldgUnit Config'!W50</f>
        <v>0</v>
      </c>
      <c r="BM48" s="278">
        <f>'23. BldgUnit Config'!X50</f>
        <v>0</v>
      </c>
      <c r="BN48" s="278">
        <f>'23. BldgUnit Config'!Y50</f>
        <v>0</v>
      </c>
      <c r="BO48" s="278">
        <f>'23. BldgUnit Config'!Z50</f>
        <v>0</v>
      </c>
      <c r="BP48" s="278">
        <f>'23. BldgUnit Config'!AA50</f>
        <v>0</v>
      </c>
      <c r="BQ48" s="278">
        <f>'23. BldgUnit Config'!AB50</f>
        <v>0</v>
      </c>
      <c r="BR48" s="278">
        <f>'23. BldgUnit Config'!AC50</f>
        <v>0</v>
      </c>
      <c r="BS48" s="278">
        <f>'23. BldgUnit Config'!AD50</f>
        <v>0</v>
      </c>
      <c r="BT48" s="283">
        <f t="shared" si="4"/>
        <v>0</v>
      </c>
      <c r="BU48" s="283">
        <f t="shared" si="5"/>
        <v>0</v>
      </c>
      <c r="BV48" s="138"/>
      <c r="BW48" s="116" t="s">
        <v>386</v>
      </c>
      <c r="BX48" s="116"/>
      <c r="BY48" s="190">
        <f>'30. Development Cost Schedule'!C48</f>
        <v>0</v>
      </c>
      <c r="BZ48" s="190">
        <f>'30. Development Cost Schedule'!D48</f>
        <v>0</v>
      </c>
      <c r="CA48" s="190">
        <f>'30. Development Cost Schedule'!E48</f>
        <v>0</v>
      </c>
      <c r="CB48" s="199"/>
      <c r="CC48" s="1405">
        <f>'30. Development Cost Schedule'!G48</f>
        <v>0</v>
      </c>
      <c r="CD48" s="1393"/>
      <c r="CE48" s="1393"/>
      <c r="CF48" s="1393"/>
      <c r="CG48" s="1394"/>
      <c r="CH48" s="22"/>
      <c r="CI48" s="1399"/>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400"/>
      <c r="DS48" s="1400"/>
      <c r="DT48" s="1400"/>
      <c r="DU48" s="1400"/>
      <c r="DV48" s="1400"/>
      <c r="DW48" s="1400"/>
      <c r="DX48" s="1401"/>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178"/>
      <c r="FO48" s="10"/>
      <c r="FP48" s="308"/>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N48" s="22"/>
      <c r="GO48" s="68"/>
      <c r="GP48" s="310"/>
      <c r="GQ48" s="10"/>
      <c r="GR48" s="309">
        <f>'11. Site Info Part III'!D50</f>
        <v>0</v>
      </c>
      <c r="GS48" s="31" t="s">
        <v>387</v>
      </c>
      <c r="GT48" s="31"/>
      <c r="GU48" s="31"/>
      <c r="GV48" s="31"/>
      <c r="GW48" s="31"/>
      <c r="GX48" s="31"/>
      <c r="GY48" s="31"/>
      <c r="GZ48" s="31"/>
      <c r="HA48" s="31"/>
      <c r="HB48" s="31"/>
      <c r="HC48" s="31"/>
      <c r="HD48" s="31"/>
      <c r="HE48" s="31"/>
      <c r="HF48" s="31"/>
      <c r="HG48" s="22"/>
      <c r="HH48" s="10"/>
      <c r="HI48" s="31"/>
      <c r="HJ48" s="31"/>
      <c r="HK48" s="302"/>
      <c r="HL48" s="10"/>
      <c r="HM48" s="10"/>
      <c r="HN48" s="305"/>
      <c r="HO48" s="305"/>
      <c r="HP48" s="305"/>
      <c r="HQ48" s="305"/>
      <c r="HR48" s="305"/>
      <c r="HS48" s="305"/>
      <c r="HT48" s="305"/>
      <c r="HU48" s="305"/>
      <c r="HV48" s="305"/>
      <c r="HW48" s="305"/>
      <c r="HX48" s="305"/>
      <c r="HY48" s="305"/>
      <c r="HZ48" s="305"/>
      <c r="IA48" s="305"/>
      <c r="IB48" s="305"/>
      <c r="IC48" s="305"/>
      <c r="ID48" s="305"/>
      <c r="IE48" s="305"/>
      <c r="IF48" s="305"/>
      <c r="IG48" s="305"/>
      <c r="IH48" s="305"/>
      <c r="II48" s="305"/>
      <c r="IJ48" s="305"/>
      <c r="IK48" s="305"/>
      <c r="IL48" s="305"/>
      <c r="IM48" s="305"/>
      <c r="IN48" s="305"/>
      <c r="IO48" s="305"/>
      <c r="IP48" s="305"/>
      <c r="IQ48" s="305"/>
      <c r="IR48" s="305"/>
      <c r="IS48" s="305"/>
      <c r="IT48" s="305"/>
      <c r="IU48" s="305"/>
      <c r="IV48" s="31"/>
      <c r="IW48" s="31"/>
      <c r="IX48" s="57"/>
      <c r="IY48" s="31"/>
      <c r="IZ48" s="252"/>
      <c r="JA48" s="22"/>
      <c r="JB48" s="22"/>
      <c r="JC48" s="10"/>
      <c r="JD48" s="231" t="s">
        <v>257</v>
      </c>
      <c r="JE48" s="232"/>
      <c r="JF48" s="232"/>
      <c r="JG48" s="232"/>
      <c r="JH48" s="232"/>
      <c r="JI48" s="232"/>
      <c r="JJ48" s="232"/>
      <c r="JK48" s="232"/>
      <c r="JL48" s="232"/>
      <c r="JM48" s="232"/>
      <c r="JN48" s="232"/>
      <c r="JO48" s="232"/>
      <c r="JP48" s="232"/>
      <c r="JQ48" s="232"/>
      <c r="JR48" s="232"/>
      <c r="JS48" s="232"/>
      <c r="JT48" s="232"/>
      <c r="JU48" s="232"/>
      <c r="JV48" s="232"/>
      <c r="JW48" s="232"/>
      <c r="JX48" s="232"/>
      <c r="JY48" s="232"/>
      <c r="JZ48" s="232"/>
      <c r="KA48" s="232"/>
      <c r="KB48" s="232"/>
      <c r="KC48" s="232"/>
      <c r="KD48" s="207"/>
      <c r="KE48" s="207"/>
      <c r="KF48" s="207"/>
      <c r="KG48" s="207"/>
      <c r="KH48" s="207"/>
      <c r="KI48" s="207"/>
      <c r="KJ48" s="1566">
        <f>'42. Dev Team'!AH48</f>
        <v>0</v>
      </c>
      <c r="KK48" s="1526"/>
      <c r="KL48" s="1527"/>
      <c r="KM48" s="209"/>
      <c r="KN48" s="10"/>
      <c r="KO48" s="10"/>
      <c r="KP48" s="10"/>
    </row>
    <row r="49" spans="1:302" ht="15" customHeight="1" x14ac:dyDescent="0.25">
      <c r="A49" s="124">
        <f>'24. Rent Schedule'!A49</f>
        <v>0</v>
      </c>
      <c r="B49" s="125">
        <f>'24. Rent Schedule'!B49</f>
        <v>0</v>
      </c>
      <c r="C49" s="126">
        <f>'24. Rent Schedule'!C49</f>
        <v>0</v>
      </c>
      <c r="D49" s="127">
        <f>'24. Rent Schedule'!D49</f>
        <v>0</v>
      </c>
      <c r="E49" s="126">
        <f>'24. Rent Schedule'!E49</f>
        <v>0</v>
      </c>
      <c r="F49" s="128">
        <f>'24. Rent Schedule'!F49</f>
        <v>0</v>
      </c>
      <c r="G49" s="128">
        <f>'24. Rent Schedule'!G49</f>
        <v>0</v>
      </c>
      <c r="H49" s="128">
        <f>'24. Rent Schedule'!H49</f>
        <v>0</v>
      </c>
      <c r="I49" s="128">
        <f>'24. Rent Schedule'!I49</f>
        <v>0</v>
      </c>
      <c r="J49" s="129">
        <f t="shared" si="0"/>
        <v>0</v>
      </c>
      <c r="K49" s="130">
        <f>'24. Rent Schedule'!K49</f>
        <v>0</v>
      </c>
      <c r="L49" s="130">
        <f>'24. Rent Schedule'!L49</f>
        <v>0</v>
      </c>
      <c r="M49" s="130">
        <f>'24. Rent Schedule'!M49</f>
        <v>0</v>
      </c>
      <c r="N49" s="144">
        <f t="shared" si="1"/>
        <v>0</v>
      </c>
      <c r="O49" s="22"/>
      <c r="P49" s="22"/>
      <c r="Q49" s="22"/>
      <c r="R49" s="22"/>
      <c r="S49" s="22"/>
      <c r="T49" s="22"/>
      <c r="U49" s="22"/>
      <c r="V49" s="22"/>
      <c r="W49" s="22"/>
      <c r="X49" s="22"/>
      <c r="Y49" s="22"/>
      <c r="Z49" s="22"/>
      <c r="AA49" s="22"/>
      <c r="AB49" s="22"/>
      <c r="AC49" s="34"/>
      <c r="AD49" s="1637" t="s">
        <v>388</v>
      </c>
      <c r="AE49" s="1400"/>
      <c r="AF49" s="1400"/>
      <c r="AG49" s="1400"/>
      <c r="AH49" s="1400"/>
      <c r="AI49" s="1400"/>
      <c r="AJ49" s="35"/>
      <c r="AK49" s="96"/>
      <c r="AL49" s="195">
        <f>'26. Annual Operating Expenses'!J49</f>
        <v>0</v>
      </c>
      <c r="AM49" s="38"/>
      <c r="AN49" s="39"/>
      <c r="AO49" s="22"/>
      <c r="AP49" s="295">
        <f>'23. BldgUnit Config'!A51</f>
        <v>0</v>
      </c>
      <c r="AQ49" s="295">
        <f>'23. BldgUnit Config'!B51</f>
        <v>0</v>
      </c>
      <c r="AR49" s="295">
        <f>'23. BldgUnit Config'!C51</f>
        <v>0</v>
      </c>
      <c r="AS49" s="295">
        <f>'23. BldgUnit Config'!D51</f>
        <v>0</v>
      </c>
      <c r="AT49" s="239"/>
      <c r="AU49" s="292"/>
      <c r="AV49" s="292"/>
      <c r="AW49" s="205"/>
      <c r="AX49" s="278">
        <f>'23. BldgUnit Config'!I51</f>
        <v>0</v>
      </c>
      <c r="AY49" s="278">
        <f>'23. BldgUnit Config'!J51</f>
        <v>0</v>
      </c>
      <c r="AZ49" s="278">
        <f>'23. BldgUnit Config'!K51</f>
        <v>0</v>
      </c>
      <c r="BA49" s="278">
        <f>'23. BldgUnit Config'!L51</f>
        <v>0</v>
      </c>
      <c r="BB49" s="278">
        <f>'23. BldgUnit Config'!M51</f>
        <v>0</v>
      </c>
      <c r="BC49" s="279"/>
      <c r="BD49" s="278">
        <f>'23. BldgUnit Config'!O51</f>
        <v>0</v>
      </c>
      <c r="BE49" s="278">
        <f>'23. BldgUnit Config'!P51</f>
        <v>0</v>
      </c>
      <c r="BF49" s="278">
        <f>'23. BldgUnit Config'!Q51</f>
        <v>0</v>
      </c>
      <c r="BG49" s="278">
        <f>'23. BldgUnit Config'!R51</f>
        <v>0</v>
      </c>
      <c r="BH49" s="278">
        <f>'23. BldgUnit Config'!S51</f>
        <v>0</v>
      </c>
      <c r="BI49" s="278">
        <f>'23. BldgUnit Config'!T51</f>
        <v>0</v>
      </c>
      <c r="BJ49" s="278">
        <f>'23. BldgUnit Config'!U51</f>
        <v>0</v>
      </c>
      <c r="BK49" s="278">
        <f>'23. BldgUnit Config'!V51</f>
        <v>0</v>
      </c>
      <c r="BL49" s="278">
        <f>'23. BldgUnit Config'!W51</f>
        <v>0</v>
      </c>
      <c r="BM49" s="278">
        <f>'23. BldgUnit Config'!X51</f>
        <v>0</v>
      </c>
      <c r="BN49" s="278">
        <f>'23. BldgUnit Config'!Y51</f>
        <v>0</v>
      </c>
      <c r="BO49" s="278">
        <f>'23. BldgUnit Config'!Z51</f>
        <v>0</v>
      </c>
      <c r="BP49" s="278">
        <f>'23. BldgUnit Config'!AA51</f>
        <v>0</v>
      </c>
      <c r="BQ49" s="278">
        <f>'23. BldgUnit Config'!AB51</f>
        <v>0</v>
      </c>
      <c r="BR49" s="278">
        <f>'23. BldgUnit Config'!AC51</f>
        <v>0</v>
      </c>
      <c r="BS49" s="278">
        <f>'23. BldgUnit Config'!AD51</f>
        <v>0</v>
      </c>
      <c r="BT49" s="283">
        <f t="shared" si="4"/>
        <v>0</v>
      </c>
      <c r="BU49" s="283">
        <f t="shared" si="5"/>
        <v>0</v>
      </c>
      <c r="BV49" s="189"/>
      <c r="BW49" s="212" t="str">
        <f>'30. Development Cost Schedule'!A49</f>
        <v>Other (specify) - see footnote 1</v>
      </c>
      <c r="BX49" s="116"/>
      <c r="BY49" s="190">
        <f>'30. Development Cost Schedule'!C49</f>
        <v>0</v>
      </c>
      <c r="BZ49" s="190">
        <f>'30. Development Cost Schedule'!D49</f>
        <v>0</v>
      </c>
      <c r="CA49" s="190">
        <f>'30. Development Cost Schedule'!E49</f>
        <v>0</v>
      </c>
      <c r="CB49" s="199"/>
      <c r="CC49" s="1405">
        <f>'30. Development Cost Schedule'!G49</f>
        <v>0</v>
      </c>
      <c r="CD49" s="1393"/>
      <c r="CE49" s="1393"/>
      <c r="CF49" s="1393"/>
      <c r="CG49" s="1394"/>
      <c r="CH49" s="22"/>
      <c r="CI49" s="1399"/>
      <c r="CJ49" s="1400"/>
      <c r="CK49" s="1400"/>
      <c r="CL49" s="1400"/>
      <c r="CM49" s="1400"/>
      <c r="CN49" s="1400"/>
      <c r="CO49" s="1400"/>
      <c r="CP49" s="1400"/>
      <c r="CQ49" s="1400"/>
      <c r="CR49" s="1400"/>
      <c r="CS49" s="1400"/>
      <c r="CT49" s="1400"/>
      <c r="CU49" s="1400"/>
      <c r="CV49" s="1400"/>
      <c r="CW49" s="1400"/>
      <c r="CX49" s="1400"/>
      <c r="CY49" s="1400"/>
      <c r="CZ49" s="1400"/>
      <c r="DA49" s="1400"/>
      <c r="DB49" s="1400"/>
      <c r="DC49" s="1400"/>
      <c r="DD49" s="1400"/>
      <c r="DE49" s="1400"/>
      <c r="DF49" s="1400"/>
      <c r="DG49" s="1400"/>
      <c r="DH49" s="1400"/>
      <c r="DI49" s="1400"/>
      <c r="DJ49" s="1400"/>
      <c r="DK49" s="1400"/>
      <c r="DL49" s="1400"/>
      <c r="DM49" s="1400"/>
      <c r="DN49" s="1400"/>
      <c r="DO49" s="1400"/>
      <c r="DP49" s="1400"/>
      <c r="DQ49" s="1400"/>
      <c r="DR49" s="1400"/>
      <c r="DS49" s="1400"/>
      <c r="DT49" s="1400"/>
      <c r="DU49" s="1400"/>
      <c r="DV49" s="1400"/>
      <c r="DW49" s="1400"/>
      <c r="DX49" s="1401"/>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178"/>
      <c r="FO49" s="78">
        <f>'7. Site Info Part I'!B49</f>
        <v>0</v>
      </c>
      <c r="FP49" s="1511" t="s">
        <v>389</v>
      </c>
      <c r="FQ49" s="1400"/>
      <c r="FR49" s="1400"/>
      <c r="FS49" s="1400"/>
      <c r="FT49" s="1400"/>
      <c r="FU49" s="1400"/>
      <c r="FV49" s="1400"/>
      <c r="FW49" s="1400"/>
      <c r="FX49" s="1400"/>
      <c r="FY49" s="1400"/>
      <c r="FZ49" s="1400"/>
      <c r="GA49" s="1400"/>
      <c r="GB49" s="1400"/>
      <c r="GC49" s="1400"/>
      <c r="GD49" s="1400"/>
      <c r="GE49" s="1400"/>
      <c r="GF49" s="1400"/>
      <c r="GG49" s="1400"/>
      <c r="GH49" s="1400"/>
      <c r="GI49" s="1400"/>
      <c r="GJ49" s="1400"/>
      <c r="GK49" s="1400"/>
      <c r="GL49" s="1400"/>
      <c r="GN49" s="22"/>
      <c r="GO49" s="68"/>
      <c r="GP49" s="58"/>
      <c r="GQ49" s="10"/>
      <c r="GR49" s="31"/>
      <c r="GS49" s="31"/>
      <c r="GT49" s="31"/>
      <c r="GU49" s="31"/>
      <c r="GV49" s="31"/>
      <c r="GW49" s="31"/>
      <c r="GX49" s="31"/>
      <c r="GY49" s="31"/>
      <c r="GZ49" s="31"/>
      <c r="HA49" s="31"/>
      <c r="HB49" s="31"/>
      <c r="HC49" s="31"/>
      <c r="HD49" s="31"/>
      <c r="HE49" s="31"/>
      <c r="HF49" s="31"/>
      <c r="HG49" s="22"/>
      <c r="HH49" s="33"/>
      <c r="HI49" s="252"/>
      <c r="HJ49" s="252"/>
      <c r="HK49" s="290">
        <f>'17. Dev. Narr.'!D49</f>
        <v>0</v>
      </c>
      <c r="HL49" s="33" t="s">
        <v>390</v>
      </c>
      <c r="HM49" s="33"/>
      <c r="HN49" s="305"/>
      <c r="HO49" s="305"/>
      <c r="HP49" s="305"/>
      <c r="HQ49" s="305"/>
      <c r="HR49" s="305"/>
      <c r="HS49" s="305"/>
      <c r="HT49" s="305"/>
      <c r="HU49" s="305"/>
      <c r="HV49" s="305"/>
      <c r="HW49" s="305"/>
      <c r="HX49" s="305"/>
      <c r="HY49" s="305"/>
      <c r="HZ49" s="305"/>
      <c r="IA49" s="305"/>
      <c r="IB49" s="305"/>
      <c r="IC49" s="305"/>
      <c r="ID49" s="305"/>
      <c r="IE49" s="305"/>
      <c r="IF49" s="305"/>
      <c r="IG49" s="305"/>
      <c r="IH49" s="305"/>
      <c r="II49" s="305"/>
      <c r="IJ49" s="305"/>
      <c r="IK49" s="305"/>
      <c r="IL49" s="305"/>
      <c r="IM49" s="305"/>
      <c r="IN49" s="305"/>
      <c r="IO49" s="305"/>
      <c r="IP49" s="305"/>
      <c r="IQ49" s="305"/>
      <c r="IR49" s="305"/>
      <c r="IS49" s="305"/>
      <c r="IT49" s="305"/>
      <c r="IU49" s="305"/>
      <c r="IV49" s="252"/>
      <c r="IW49" s="252"/>
      <c r="IX49" s="145"/>
      <c r="IY49" s="252"/>
      <c r="IZ49" s="252"/>
      <c r="JA49" s="22"/>
      <c r="JB49" s="22"/>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220"/>
      <c r="KK49" s="220"/>
      <c r="KL49" s="220"/>
      <c r="KM49" s="10"/>
      <c r="KN49" s="10"/>
      <c r="KO49" s="10"/>
      <c r="KP49" s="10"/>
    </row>
    <row r="50" spans="1:302" ht="15" customHeight="1" x14ac:dyDescent="0.25">
      <c r="A50" s="124">
        <f>'24. Rent Schedule'!A50</f>
        <v>0</v>
      </c>
      <c r="B50" s="125">
        <f>'24. Rent Schedule'!B50</f>
        <v>0</v>
      </c>
      <c r="C50" s="126">
        <f>'24. Rent Schedule'!C50</f>
        <v>0</v>
      </c>
      <c r="D50" s="127">
        <f>'24. Rent Schedule'!D50</f>
        <v>0</v>
      </c>
      <c r="E50" s="126">
        <f>'24. Rent Schedule'!E50</f>
        <v>0</v>
      </c>
      <c r="F50" s="128">
        <f>'24. Rent Schedule'!F50</f>
        <v>0</v>
      </c>
      <c r="G50" s="128">
        <f>'24. Rent Schedule'!G50</f>
        <v>0</v>
      </c>
      <c r="H50" s="128">
        <f>'24. Rent Schedule'!H50</f>
        <v>0</v>
      </c>
      <c r="I50" s="128">
        <f>'24. Rent Schedule'!I50</f>
        <v>0</v>
      </c>
      <c r="J50" s="129">
        <f t="shared" si="0"/>
        <v>0</v>
      </c>
      <c r="K50" s="130">
        <f>'24. Rent Schedule'!K50</f>
        <v>0</v>
      </c>
      <c r="L50" s="130">
        <f>'24. Rent Schedule'!L50</f>
        <v>0</v>
      </c>
      <c r="M50" s="130">
        <f>'24. Rent Schedule'!M50</f>
        <v>0</v>
      </c>
      <c r="N50" s="144">
        <f t="shared" si="1"/>
        <v>0</v>
      </c>
      <c r="O50" s="22"/>
      <c r="P50" s="22"/>
      <c r="Q50" s="22"/>
      <c r="R50" s="22"/>
      <c r="S50" s="22"/>
      <c r="T50" s="22"/>
      <c r="U50" s="22"/>
      <c r="V50" s="22"/>
      <c r="W50" s="22"/>
      <c r="X50" s="22"/>
      <c r="Y50" s="22"/>
      <c r="Z50" s="22"/>
      <c r="AA50" s="22"/>
      <c r="AB50" s="22"/>
      <c r="AC50" s="34"/>
      <c r="AD50" s="10" t="s">
        <v>391</v>
      </c>
      <c r="AE50" s="10"/>
      <c r="AF50" s="10"/>
      <c r="AG50" s="10"/>
      <c r="AH50" s="10"/>
      <c r="AI50" s="10"/>
      <c r="AJ50" s="35"/>
      <c r="AK50" s="96"/>
      <c r="AL50" s="195">
        <f>'26. Annual Operating Expenses'!J50</f>
        <v>0</v>
      </c>
      <c r="AM50" s="38"/>
      <c r="AN50" s="39"/>
      <c r="AO50" s="22"/>
      <c r="AP50" s="295">
        <f>'23. BldgUnit Config'!A52</f>
        <v>0</v>
      </c>
      <c r="AQ50" s="295">
        <f>'23. BldgUnit Config'!B52</f>
        <v>0</v>
      </c>
      <c r="AR50" s="295">
        <f>'23. BldgUnit Config'!C52</f>
        <v>0</v>
      </c>
      <c r="AS50" s="295">
        <f>'23. BldgUnit Config'!D52</f>
        <v>0</v>
      </c>
      <c r="AT50" s="239"/>
      <c r="AU50" s="292"/>
      <c r="AV50" s="292"/>
      <c r="AW50" s="205"/>
      <c r="AX50" s="278">
        <f>'23. BldgUnit Config'!I52</f>
        <v>0</v>
      </c>
      <c r="AY50" s="278">
        <f>'23. BldgUnit Config'!J52</f>
        <v>0</v>
      </c>
      <c r="AZ50" s="278">
        <f>'23. BldgUnit Config'!K52</f>
        <v>0</v>
      </c>
      <c r="BA50" s="278">
        <f>'23. BldgUnit Config'!L52</f>
        <v>0</v>
      </c>
      <c r="BB50" s="278">
        <f>'23. BldgUnit Config'!M52</f>
        <v>0</v>
      </c>
      <c r="BC50" s="279"/>
      <c r="BD50" s="278">
        <f>'23. BldgUnit Config'!O52</f>
        <v>0</v>
      </c>
      <c r="BE50" s="278">
        <f>'23. BldgUnit Config'!P52</f>
        <v>0</v>
      </c>
      <c r="BF50" s="278">
        <f>'23. BldgUnit Config'!Q52</f>
        <v>0</v>
      </c>
      <c r="BG50" s="278">
        <f>'23. BldgUnit Config'!R52</f>
        <v>0</v>
      </c>
      <c r="BH50" s="278">
        <f>'23. BldgUnit Config'!S52</f>
        <v>0</v>
      </c>
      <c r="BI50" s="278">
        <f>'23. BldgUnit Config'!T52</f>
        <v>0</v>
      </c>
      <c r="BJ50" s="278">
        <f>'23. BldgUnit Config'!U52</f>
        <v>0</v>
      </c>
      <c r="BK50" s="278">
        <f>'23. BldgUnit Config'!V52</f>
        <v>0</v>
      </c>
      <c r="BL50" s="278">
        <f>'23. BldgUnit Config'!W52</f>
        <v>0</v>
      </c>
      <c r="BM50" s="278">
        <f>'23. BldgUnit Config'!X52</f>
        <v>0</v>
      </c>
      <c r="BN50" s="278">
        <f>'23. BldgUnit Config'!Y52</f>
        <v>0</v>
      </c>
      <c r="BO50" s="278">
        <f>'23. BldgUnit Config'!Z52</f>
        <v>0</v>
      </c>
      <c r="BP50" s="278">
        <f>'23. BldgUnit Config'!AA52</f>
        <v>0</v>
      </c>
      <c r="BQ50" s="278">
        <f>'23. BldgUnit Config'!AB52</f>
        <v>0</v>
      </c>
      <c r="BR50" s="278">
        <f>'23. BldgUnit Config'!AC52</f>
        <v>0</v>
      </c>
      <c r="BS50" s="278">
        <f>'23. BldgUnit Config'!AD52</f>
        <v>0</v>
      </c>
      <c r="BT50" s="283">
        <f t="shared" si="4"/>
        <v>0</v>
      </c>
      <c r="BU50" s="283">
        <f t="shared" si="5"/>
        <v>0</v>
      </c>
      <c r="BV50" s="100"/>
      <c r="BW50" s="225" t="s">
        <v>392</v>
      </c>
      <c r="BX50" s="171"/>
      <c r="BY50" s="226">
        <f t="shared" ref="BY50:CA50" si="7">SUM(BY45:BY49)</f>
        <v>0</v>
      </c>
      <c r="BZ50" s="226">
        <f t="shared" si="7"/>
        <v>0</v>
      </c>
      <c r="CA50" s="226">
        <f t="shared" si="7"/>
        <v>0</v>
      </c>
      <c r="CB50" s="199"/>
      <c r="CC50" s="1405">
        <f>'30. Development Cost Schedule'!G50</f>
        <v>0</v>
      </c>
      <c r="CD50" s="1393"/>
      <c r="CE50" s="1393"/>
      <c r="CF50" s="1393"/>
      <c r="CG50" s="1394"/>
      <c r="CH50" s="22"/>
      <c r="CI50" s="1402"/>
      <c r="CJ50" s="1403"/>
      <c r="CK50" s="1403"/>
      <c r="CL50" s="1403"/>
      <c r="CM50" s="1403"/>
      <c r="CN50" s="1403"/>
      <c r="CO50" s="1403"/>
      <c r="CP50" s="1403"/>
      <c r="CQ50" s="1403"/>
      <c r="CR50" s="1403"/>
      <c r="CS50" s="1403"/>
      <c r="CT50" s="1403"/>
      <c r="CU50" s="1403"/>
      <c r="CV50" s="1403"/>
      <c r="CW50" s="1403"/>
      <c r="CX50" s="1403"/>
      <c r="CY50" s="1403"/>
      <c r="CZ50" s="1403"/>
      <c r="DA50" s="1403"/>
      <c r="DB50" s="1403"/>
      <c r="DC50" s="1403"/>
      <c r="DD50" s="1403"/>
      <c r="DE50" s="1403"/>
      <c r="DF50" s="1403"/>
      <c r="DG50" s="1403"/>
      <c r="DH50" s="1403"/>
      <c r="DI50" s="1403"/>
      <c r="DJ50" s="1403"/>
      <c r="DK50" s="1403"/>
      <c r="DL50" s="1403"/>
      <c r="DM50" s="1403"/>
      <c r="DN50" s="1403"/>
      <c r="DO50" s="1403"/>
      <c r="DP50" s="1403"/>
      <c r="DQ50" s="1403"/>
      <c r="DR50" s="1403"/>
      <c r="DS50" s="1403"/>
      <c r="DT50" s="1403"/>
      <c r="DU50" s="1403"/>
      <c r="DV50" s="1403"/>
      <c r="DW50" s="1403"/>
      <c r="DX50" s="1404"/>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178"/>
      <c r="FO50" s="10"/>
      <c r="FP50" s="1400"/>
      <c r="FQ50" s="1400"/>
      <c r="FR50" s="1400"/>
      <c r="FS50" s="1400"/>
      <c r="FT50" s="1400"/>
      <c r="FU50" s="1400"/>
      <c r="FV50" s="1400"/>
      <c r="FW50" s="1400"/>
      <c r="FX50" s="1400"/>
      <c r="FY50" s="1400"/>
      <c r="FZ50" s="1400"/>
      <c r="GA50" s="1400"/>
      <c r="GB50" s="1400"/>
      <c r="GC50" s="1400"/>
      <c r="GD50" s="1400"/>
      <c r="GE50" s="1400"/>
      <c r="GF50" s="1400"/>
      <c r="GG50" s="1400"/>
      <c r="GH50" s="1400"/>
      <c r="GI50" s="1400"/>
      <c r="GJ50" s="1400"/>
      <c r="GK50" s="1400"/>
      <c r="GL50" s="1400"/>
      <c r="GN50" s="22"/>
      <c r="GO50" s="68"/>
      <c r="GP50" s="309" t="e">
        <f>'11. Site Info Part III'!#REF!</f>
        <v>#REF!</v>
      </c>
      <c r="GQ50" s="10"/>
      <c r="GR50" s="31" t="s">
        <v>393</v>
      </c>
      <c r="GS50" s="31"/>
      <c r="GT50" s="31"/>
      <c r="GU50" s="31"/>
      <c r="GV50" s="31"/>
      <c r="GW50" s="31"/>
      <c r="GX50" s="31"/>
      <c r="GY50" s="31"/>
      <c r="GZ50" s="31"/>
      <c r="HA50" s="31"/>
      <c r="HB50" s="31"/>
      <c r="HC50" s="31"/>
      <c r="HD50" s="31"/>
      <c r="HE50" s="31"/>
      <c r="HF50" s="31"/>
      <c r="HG50" s="22"/>
      <c r="HH50" s="10"/>
      <c r="HI50" s="31"/>
      <c r="HJ50" s="31"/>
      <c r="HK50" s="302"/>
      <c r="HL50" s="10"/>
      <c r="HM50" s="10"/>
      <c r="HN50" s="305"/>
      <c r="HO50" s="305"/>
      <c r="HP50" s="305"/>
      <c r="HQ50" s="305"/>
      <c r="HR50" s="305"/>
      <c r="HS50" s="305"/>
      <c r="HT50" s="305"/>
      <c r="HU50" s="305"/>
      <c r="HV50" s="305"/>
      <c r="HW50" s="305"/>
      <c r="HX50" s="305"/>
      <c r="HY50" s="305"/>
      <c r="HZ50" s="305"/>
      <c r="IA50" s="305"/>
      <c r="IB50" s="305"/>
      <c r="IC50" s="305"/>
      <c r="ID50" s="305"/>
      <c r="IE50" s="305"/>
      <c r="IF50" s="305"/>
      <c r="IG50" s="305"/>
      <c r="IH50" s="305"/>
      <c r="II50" s="305"/>
      <c r="IJ50" s="305"/>
      <c r="IK50" s="305"/>
      <c r="IL50" s="305"/>
      <c r="IM50" s="305"/>
      <c r="IN50" s="305"/>
      <c r="IO50" s="305"/>
      <c r="IP50" s="305"/>
      <c r="IQ50" s="305"/>
      <c r="IR50" s="305"/>
      <c r="IS50" s="305"/>
      <c r="IT50" s="305"/>
      <c r="IU50" s="305"/>
      <c r="IV50" s="31"/>
      <c r="IW50" s="31"/>
      <c r="IX50" s="57"/>
      <c r="IY50" s="31"/>
      <c r="IZ50" s="252"/>
      <c r="JA50" s="22"/>
      <c r="JB50" s="22"/>
      <c r="JC50" s="10"/>
      <c r="JD50" s="1559" t="s">
        <v>394</v>
      </c>
      <c r="JE50" s="1400"/>
      <c r="JF50" s="1400"/>
      <c r="JG50" s="1400"/>
      <c r="JH50" s="1400"/>
      <c r="JI50" s="1400"/>
      <c r="JJ50" s="1400"/>
      <c r="JK50" s="1400"/>
      <c r="JL50" s="1400"/>
      <c r="JM50" s="1400"/>
      <c r="JN50" s="1400"/>
      <c r="JO50" s="10"/>
      <c r="JP50" s="10"/>
      <c r="JQ50" s="10"/>
      <c r="JR50" s="10"/>
      <c r="JS50" s="10"/>
      <c r="JT50" s="10"/>
      <c r="JU50" s="10"/>
      <c r="JV50" s="10"/>
      <c r="JW50" s="10"/>
      <c r="JX50" s="10"/>
      <c r="JY50" s="10"/>
      <c r="JZ50" s="10"/>
      <c r="KA50" s="10"/>
      <c r="KB50" s="10"/>
      <c r="KC50" s="10"/>
      <c r="KD50" s="10"/>
      <c r="KE50" s="75"/>
      <c r="KF50" s="75"/>
      <c r="KG50" s="75"/>
      <c r="KH50" s="10"/>
      <c r="KI50" s="10"/>
      <c r="KJ50" s="10"/>
      <c r="KK50" s="10"/>
      <c r="KL50" s="10"/>
      <c r="KM50" s="10"/>
      <c r="KN50" s="10"/>
      <c r="KO50" s="10"/>
      <c r="KP50" s="10"/>
    </row>
    <row r="51" spans="1:302" ht="15" customHeight="1" x14ac:dyDescent="0.25">
      <c r="A51" s="124">
        <f>'24. Rent Schedule'!A51</f>
        <v>0</v>
      </c>
      <c r="B51" s="125">
        <f>'24. Rent Schedule'!B51</f>
        <v>0</v>
      </c>
      <c r="C51" s="126">
        <f>'24. Rent Schedule'!C51</f>
        <v>0</v>
      </c>
      <c r="D51" s="127">
        <f>'24. Rent Schedule'!D51</f>
        <v>0</v>
      </c>
      <c r="E51" s="126">
        <f>'24. Rent Schedule'!E51</f>
        <v>0</v>
      </c>
      <c r="F51" s="128">
        <f>'24. Rent Schedule'!F51</f>
        <v>0</v>
      </c>
      <c r="G51" s="128">
        <f>'24. Rent Schedule'!G51</f>
        <v>0</v>
      </c>
      <c r="H51" s="128">
        <f>'24. Rent Schedule'!H51</f>
        <v>0</v>
      </c>
      <c r="I51" s="128">
        <f>'24. Rent Schedule'!I51</f>
        <v>0</v>
      </c>
      <c r="J51" s="129">
        <f t="shared" si="0"/>
        <v>0</v>
      </c>
      <c r="K51" s="130">
        <f>'24. Rent Schedule'!K51</f>
        <v>0</v>
      </c>
      <c r="L51" s="130">
        <f>'24. Rent Schedule'!L51</f>
        <v>0</v>
      </c>
      <c r="M51" s="130">
        <f>'24. Rent Schedule'!M51</f>
        <v>0</v>
      </c>
      <c r="N51" s="144">
        <f t="shared" si="1"/>
        <v>0</v>
      </c>
      <c r="O51" s="22"/>
      <c r="P51" s="22"/>
      <c r="Q51" s="22"/>
      <c r="R51" s="22"/>
      <c r="S51" s="22"/>
      <c r="T51" s="22"/>
      <c r="U51" s="22"/>
      <c r="V51" s="22"/>
      <c r="W51" s="22"/>
      <c r="X51" s="22"/>
      <c r="Y51" s="22"/>
      <c r="Z51" s="22"/>
      <c r="AA51" s="22"/>
      <c r="AB51" s="22"/>
      <c r="AC51" s="34"/>
      <c r="AD51" s="10" t="s">
        <v>395</v>
      </c>
      <c r="AE51" s="10"/>
      <c r="AF51" s="10"/>
      <c r="AG51" s="10"/>
      <c r="AH51" s="10"/>
      <c r="AI51" s="10"/>
      <c r="AJ51" s="35"/>
      <c r="AK51" s="96"/>
      <c r="AL51" s="195">
        <f>'26. Annual Operating Expenses'!J51</f>
        <v>0</v>
      </c>
      <c r="AM51" s="38"/>
      <c r="AN51" s="39"/>
      <c r="AO51" s="22"/>
      <c r="AP51" s="295">
        <f>'23. BldgUnit Config'!A53</f>
        <v>0</v>
      </c>
      <c r="AQ51" s="295">
        <f>'23. BldgUnit Config'!B53</f>
        <v>0</v>
      </c>
      <c r="AR51" s="295">
        <f>'23. BldgUnit Config'!C53</f>
        <v>0</v>
      </c>
      <c r="AS51" s="295">
        <f>'23. BldgUnit Config'!D53</f>
        <v>0</v>
      </c>
      <c r="AT51" s="239"/>
      <c r="AU51" s="292"/>
      <c r="AV51" s="292"/>
      <c r="AW51" s="205"/>
      <c r="AX51" s="278">
        <f>'23. BldgUnit Config'!I53</f>
        <v>0</v>
      </c>
      <c r="AY51" s="278">
        <f>'23. BldgUnit Config'!J53</f>
        <v>0</v>
      </c>
      <c r="AZ51" s="278">
        <f>'23. BldgUnit Config'!K53</f>
        <v>0</v>
      </c>
      <c r="BA51" s="278">
        <f>'23. BldgUnit Config'!L53</f>
        <v>0</v>
      </c>
      <c r="BB51" s="278">
        <f>'23. BldgUnit Config'!M53</f>
        <v>0</v>
      </c>
      <c r="BC51" s="279"/>
      <c r="BD51" s="278">
        <f>'23. BldgUnit Config'!O53</f>
        <v>0</v>
      </c>
      <c r="BE51" s="278">
        <f>'23. BldgUnit Config'!P53</f>
        <v>0</v>
      </c>
      <c r="BF51" s="278">
        <f>'23. BldgUnit Config'!Q53</f>
        <v>0</v>
      </c>
      <c r="BG51" s="278">
        <f>'23. BldgUnit Config'!R53</f>
        <v>0</v>
      </c>
      <c r="BH51" s="278">
        <f>'23. BldgUnit Config'!S53</f>
        <v>0</v>
      </c>
      <c r="BI51" s="278">
        <f>'23. BldgUnit Config'!T53</f>
        <v>0</v>
      </c>
      <c r="BJ51" s="278">
        <f>'23. BldgUnit Config'!U53</f>
        <v>0</v>
      </c>
      <c r="BK51" s="278">
        <f>'23. BldgUnit Config'!V53</f>
        <v>0</v>
      </c>
      <c r="BL51" s="278">
        <f>'23. BldgUnit Config'!W53</f>
        <v>0</v>
      </c>
      <c r="BM51" s="278">
        <f>'23. BldgUnit Config'!X53</f>
        <v>0</v>
      </c>
      <c r="BN51" s="278">
        <f>'23. BldgUnit Config'!Y53</f>
        <v>0</v>
      </c>
      <c r="BO51" s="278">
        <f>'23. BldgUnit Config'!Z53</f>
        <v>0</v>
      </c>
      <c r="BP51" s="278">
        <f>'23. BldgUnit Config'!AA53</f>
        <v>0</v>
      </c>
      <c r="BQ51" s="278">
        <f>'23. BldgUnit Config'!AB53</f>
        <v>0</v>
      </c>
      <c r="BR51" s="278">
        <f>'23. BldgUnit Config'!AC53</f>
        <v>0</v>
      </c>
      <c r="BS51" s="278">
        <f>'23. BldgUnit Config'!AD53</f>
        <v>0</v>
      </c>
      <c r="BT51" s="283">
        <f t="shared" si="4"/>
        <v>0</v>
      </c>
      <c r="BU51" s="283">
        <f t="shared" si="5"/>
        <v>0</v>
      </c>
      <c r="BV51" s="138"/>
      <c r="BW51" s="250" t="s">
        <v>396</v>
      </c>
      <c r="BX51" s="250"/>
      <c r="BY51" s="172"/>
      <c r="BZ51" s="79"/>
      <c r="CA51" s="79"/>
      <c r="CB51" s="199"/>
      <c r="CC51" s="1405">
        <f>'30. Development Cost Schedule'!G51</f>
        <v>0</v>
      </c>
      <c r="CD51" s="1393"/>
      <c r="CE51" s="1393"/>
      <c r="CF51" s="1393"/>
      <c r="CG51" s="1394"/>
      <c r="CH51" s="22"/>
      <c r="CI51" s="1640" t="s">
        <v>397</v>
      </c>
      <c r="CJ51" s="1397"/>
      <c r="CK51" s="1397"/>
      <c r="CL51" s="1397"/>
      <c r="CM51" s="1397"/>
      <c r="CN51" s="1397"/>
      <c r="CO51" s="1397"/>
      <c r="CP51" s="1397"/>
      <c r="CQ51" s="1397"/>
      <c r="CR51" s="1397"/>
      <c r="CS51" s="1397"/>
      <c r="CT51" s="1397"/>
      <c r="CU51" s="1397"/>
      <c r="CV51" s="1397"/>
      <c r="CW51" s="1397"/>
      <c r="CX51" s="1397"/>
      <c r="CY51" s="1397"/>
      <c r="CZ51" s="1397"/>
      <c r="DA51" s="1397"/>
      <c r="DB51" s="1397"/>
      <c r="DC51" s="1397"/>
      <c r="DD51" s="1397"/>
      <c r="DE51" s="1397"/>
      <c r="DF51" s="1397"/>
      <c r="DG51" s="1397"/>
      <c r="DH51" s="1397"/>
      <c r="DI51" s="1397"/>
      <c r="DJ51" s="1397"/>
      <c r="DK51" s="1397"/>
      <c r="DL51" s="1397"/>
      <c r="DM51" s="1397"/>
      <c r="DN51" s="1397"/>
      <c r="DO51" s="1397"/>
      <c r="DP51" s="1397"/>
      <c r="DQ51" s="1397"/>
      <c r="DR51" s="1397"/>
      <c r="DS51" s="1397"/>
      <c r="DT51" s="1397"/>
      <c r="DU51" s="1397"/>
      <c r="DV51" s="1397"/>
      <c r="DW51" s="1397"/>
      <c r="DX51" s="1398"/>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31"/>
      <c r="FO51" s="10"/>
      <c r="FP51" s="308"/>
      <c r="FQ51" s="179"/>
      <c r="FR51" s="179"/>
      <c r="FS51" s="179"/>
      <c r="FT51" s="179"/>
      <c r="FU51" s="179"/>
      <c r="FV51" s="179"/>
      <c r="FW51" s="179"/>
      <c r="FX51" s="179"/>
      <c r="FY51" s="179"/>
      <c r="FZ51" s="179"/>
      <c r="GA51" s="179"/>
      <c r="GB51" s="179"/>
      <c r="GC51" s="179"/>
      <c r="GD51" s="179"/>
      <c r="GE51" s="179"/>
      <c r="GF51" s="179"/>
      <c r="GG51" s="179"/>
      <c r="GH51" s="179"/>
      <c r="GI51" s="179"/>
      <c r="GJ51" s="179"/>
      <c r="GK51" s="179"/>
      <c r="GL51" s="179"/>
      <c r="GM51" s="22"/>
      <c r="GN51" s="22"/>
      <c r="GO51" s="68"/>
      <c r="GP51" s="31"/>
      <c r="GQ51" s="10"/>
      <c r="GR51" s="31"/>
      <c r="GS51" s="31"/>
      <c r="GT51" s="31"/>
      <c r="GU51" s="31"/>
      <c r="GV51" s="31"/>
      <c r="GW51" s="31"/>
      <c r="GX51" s="31"/>
      <c r="GY51" s="31"/>
      <c r="GZ51" s="31"/>
      <c r="HA51" s="31"/>
      <c r="HB51" s="31"/>
      <c r="HC51" s="31"/>
      <c r="HD51" s="31"/>
      <c r="HE51" s="31"/>
      <c r="HF51" s="31"/>
      <c r="HG51" s="22"/>
      <c r="HH51" s="33"/>
      <c r="HI51" s="252"/>
      <c r="HJ51" s="252"/>
      <c r="HK51" s="290">
        <f>'17. Dev. Narr.'!D51</f>
        <v>0</v>
      </c>
      <c r="HL51" s="33" t="s">
        <v>398</v>
      </c>
      <c r="HM51" s="33"/>
      <c r="HN51" s="305"/>
      <c r="HO51" s="305"/>
      <c r="HP51" s="305"/>
      <c r="HQ51" s="305"/>
      <c r="HR51" s="305"/>
      <c r="HS51" s="305"/>
      <c r="HT51" s="305"/>
      <c r="HU51" s="305"/>
      <c r="HV51" s="305"/>
      <c r="HW51" s="305"/>
      <c r="HX51" s="305"/>
      <c r="HY51" s="305"/>
      <c r="HZ51" s="305"/>
      <c r="IA51" s="305"/>
      <c r="IB51" s="305"/>
      <c r="IC51" s="305"/>
      <c r="ID51" s="305"/>
      <c r="IE51" s="305"/>
      <c r="IF51" s="305"/>
      <c r="IG51" s="305"/>
      <c r="IH51" s="305"/>
      <c r="II51" s="305"/>
      <c r="IJ51" s="305"/>
      <c r="IK51" s="305"/>
      <c r="IL51" s="305"/>
      <c r="IM51" s="305"/>
      <c r="IN51" s="305"/>
      <c r="IO51" s="305"/>
      <c r="IP51" s="305"/>
      <c r="IQ51" s="305"/>
      <c r="IR51" s="305"/>
      <c r="IS51" s="305"/>
      <c r="IT51" s="305"/>
      <c r="IU51" s="305"/>
      <c r="IV51" s="252"/>
      <c r="IW51" s="252"/>
      <c r="IX51" s="145"/>
      <c r="IY51" s="252"/>
      <c r="IZ51" s="252"/>
      <c r="JA51" s="22"/>
      <c r="JB51" s="22"/>
      <c r="JC51" s="10"/>
      <c r="JD51" s="1560">
        <f>'42. Dev Team'!B51</f>
        <v>0</v>
      </c>
      <c r="JE51" s="1496"/>
      <c r="JF51" s="1496"/>
      <c r="JG51" s="1496"/>
      <c r="JH51" s="1496"/>
      <c r="JI51" s="1496"/>
      <c r="JJ51" s="1496"/>
      <c r="JK51" s="1496"/>
      <c r="JL51" s="1496"/>
      <c r="JM51" s="1496"/>
      <c r="JN51" s="1561"/>
      <c r="JO51" s="27"/>
      <c r="JP51" s="1567">
        <f>'42. Dev Team'!N51</f>
        <v>0</v>
      </c>
      <c r="JQ51" s="1496"/>
      <c r="JR51" s="1496"/>
      <c r="JS51" s="1496"/>
      <c r="JT51" s="1496"/>
      <c r="JU51" s="1496"/>
      <c r="JV51" s="1496"/>
      <c r="JW51" s="1496"/>
      <c r="JX51" s="1496"/>
      <c r="JY51" s="1496"/>
      <c r="JZ51" s="1496"/>
      <c r="KA51" s="1496"/>
      <c r="KB51" s="1496"/>
      <c r="KC51" s="1496"/>
      <c r="KD51" s="1496"/>
      <c r="KE51" s="1496"/>
      <c r="KF51" s="1561"/>
      <c r="KG51" s="27"/>
      <c r="KH51" s="1582">
        <f>'42. Dev Team'!AF51</f>
        <v>0</v>
      </c>
      <c r="KI51" s="1496"/>
      <c r="KJ51" s="1496"/>
      <c r="KK51" s="1496"/>
      <c r="KL51" s="1496"/>
      <c r="KM51" s="1569"/>
      <c r="KN51" s="10"/>
      <c r="KO51" s="10"/>
      <c r="KP51" s="10"/>
    </row>
    <row r="52" spans="1:302" ht="15" customHeight="1" x14ac:dyDescent="0.25">
      <c r="A52" s="124">
        <f>'24. Rent Schedule'!A52</f>
        <v>0</v>
      </c>
      <c r="B52" s="125">
        <f>'24. Rent Schedule'!B52</f>
        <v>0</v>
      </c>
      <c r="C52" s="126">
        <f>'24. Rent Schedule'!C52</f>
        <v>0</v>
      </c>
      <c r="D52" s="127">
        <f>'24. Rent Schedule'!D52</f>
        <v>0</v>
      </c>
      <c r="E52" s="126">
        <f>'24. Rent Schedule'!E52</f>
        <v>0</v>
      </c>
      <c r="F52" s="128">
        <f>'24. Rent Schedule'!F52</f>
        <v>0</v>
      </c>
      <c r="G52" s="128">
        <f>'24. Rent Schedule'!G52</f>
        <v>0</v>
      </c>
      <c r="H52" s="128">
        <f>'24. Rent Schedule'!H52</f>
        <v>0</v>
      </c>
      <c r="I52" s="128">
        <f>'24. Rent Schedule'!I52</f>
        <v>0</v>
      </c>
      <c r="J52" s="129">
        <f t="shared" si="0"/>
        <v>0</v>
      </c>
      <c r="K52" s="130">
        <f>'24. Rent Schedule'!K52</f>
        <v>0</v>
      </c>
      <c r="L52" s="130">
        <f>'24. Rent Schedule'!L52</f>
        <v>0</v>
      </c>
      <c r="M52" s="130">
        <f>'24. Rent Schedule'!M52</f>
        <v>0</v>
      </c>
      <c r="N52" s="144">
        <f t="shared" si="1"/>
        <v>0</v>
      </c>
      <c r="O52" s="22"/>
      <c r="P52" s="22"/>
      <c r="Q52" s="22"/>
      <c r="R52" s="22"/>
      <c r="S52" s="22"/>
      <c r="T52" s="22"/>
      <c r="U52" s="22"/>
      <c r="V52" s="22"/>
      <c r="W52" s="22"/>
      <c r="X52" s="22"/>
      <c r="Y52" s="22"/>
      <c r="Z52" s="22"/>
      <c r="AA52" s="22"/>
      <c r="AB52" s="22"/>
      <c r="AC52" s="34"/>
      <c r="AD52" s="10" t="s">
        <v>399</v>
      </c>
      <c r="AE52" s="10"/>
      <c r="AF52" s="10"/>
      <c r="AG52" s="10"/>
      <c r="AH52" s="10"/>
      <c r="AI52" s="10"/>
      <c r="AJ52" s="35" t="s">
        <v>87</v>
      </c>
      <c r="AK52" s="96"/>
      <c r="AL52" s="195">
        <f>'26. Annual Operating Expenses'!J52</f>
        <v>0</v>
      </c>
      <c r="AM52" s="38"/>
      <c r="AN52" s="39"/>
      <c r="AO52" s="22"/>
      <c r="AP52" s="295">
        <f>'23. BldgUnit Config'!A54</f>
        <v>0</v>
      </c>
      <c r="AQ52" s="295">
        <f>'23. BldgUnit Config'!B54</f>
        <v>0</v>
      </c>
      <c r="AR52" s="295">
        <f>'23. BldgUnit Config'!C54</f>
        <v>0</v>
      </c>
      <c r="AS52" s="295">
        <f>'23. BldgUnit Config'!D54</f>
        <v>0</v>
      </c>
      <c r="AT52" s="239"/>
      <c r="AU52" s="292"/>
      <c r="AV52" s="292"/>
      <c r="AW52" s="205"/>
      <c r="AX52" s="278">
        <f>'23. BldgUnit Config'!I54</f>
        <v>0</v>
      </c>
      <c r="AY52" s="278">
        <f>'23. BldgUnit Config'!J54</f>
        <v>0</v>
      </c>
      <c r="AZ52" s="278">
        <f>'23. BldgUnit Config'!K54</f>
        <v>0</v>
      </c>
      <c r="BA52" s="278">
        <f>'23. BldgUnit Config'!L54</f>
        <v>0</v>
      </c>
      <c r="BB52" s="278">
        <f>'23. BldgUnit Config'!M54</f>
        <v>0</v>
      </c>
      <c r="BC52" s="279"/>
      <c r="BD52" s="278">
        <f>'23. BldgUnit Config'!O54</f>
        <v>0</v>
      </c>
      <c r="BE52" s="278">
        <f>'23. BldgUnit Config'!P54</f>
        <v>0</v>
      </c>
      <c r="BF52" s="278">
        <f>'23. BldgUnit Config'!Q54</f>
        <v>0</v>
      </c>
      <c r="BG52" s="278">
        <f>'23. BldgUnit Config'!R54</f>
        <v>0</v>
      </c>
      <c r="BH52" s="278">
        <f>'23. BldgUnit Config'!S54</f>
        <v>0</v>
      </c>
      <c r="BI52" s="278">
        <f>'23. BldgUnit Config'!T54</f>
        <v>0</v>
      </c>
      <c r="BJ52" s="278">
        <f>'23. BldgUnit Config'!U54</f>
        <v>0</v>
      </c>
      <c r="BK52" s="278">
        <f>'23. BldgUnit Config'!V54</f>
        <v>0</v>
      </c>
      <c r="BL52" s="278">
        <f>'23. BldgUnit Config'!W54</f>
        <v>0</v>
      </c>
      <c r="BM52" s="278">
        <f>'23. BldgUnit Config'!X54</f>
        <v>0</v>
      </c>
      <c r="BN52" s="278">
        <f>'23. BldgUnit Config'!Y54</f>
        <v>0</v>
      </c>
      <c r="BO52" s="278">
        <f>'23. BldgUnit Config'!Z54</f>
        <v>0</v>
      </c>
      <c r="BP52" s="278">
        <f>'23. BldgUnit Config'!AA54</f>
        <v>0</v>
      </c>
      <c r="BQ52" s="278">
        <f>'23. BldgUnit Config'!AB54</f>
        <v>0</v>
      </c>
      <c r="BR52" s="278">
        <f>'23. BldgUnit Config'!AC54</f>
        <v>0</v>
      </c>
      <c r="BS52" s="278">
        <f>'23. BldgUnit Config'!AD54</f>
        <v>0</v>
      </c>
      <c r="BT52" s="283">
        <f t="shared" si="4"/>
        <v>0</v>
      </c>
      <c r="BU52" s="283">
        <f t="shared" si="5"/>
        <v>0</v>
      </c>
      <c r="BV52" s="138"/>
      <c r="BW52" s="116" t="s">
        <v>400</v>
      </c>
      <c r="BX52" s="116"/>
      <c r="BY52" s="190">
        <f>'30. Development Cost Schedule'!C52</f>
        <v>0</v>
      </c>
      <c r="BZ52" s="190">
        <f>'30. Development Cost Schedule'!D52</f>
        <v>0</v>
      </c>
      <c r="CA52" s="190">
        <f>'30. Development Cost Schedule'!E52</f>
        <v>0</v>
      </c>
      <c r="CB52" s="199"/>
      <c r="CC52" s="1405">
        <f>'30. Development Cost Schedule'!G52</f>
        <v>0</v>
      </c>
      <c r="CD52" s="1393"/>
      <c r="CE52" s="1393"/>
      <c r="CF52" s="1393"/>
      <c r="CG52" s="1394"/>
      <c r="CH52" s="22"/>
      <c r="CI52" s="1641">
        <f>'31. Schedule of Sources'!A54</f>
        <v>0</v>
      </c>
      <c r="CJ52" s="1423"/>
      <c r="CK52" s="1423"/>
      <c r="CL52" s="1423"/>
      <c r="CM52" s="1423"/>
      <c r="CN52" s="1423"/>
      <c r="CO52" s="1423"/>
      <c r="CP52" s="1423"/>
      <c r="CQ52" s="1423"/>
      <c r="CR52" s="1423"/>
      <c r="CS52" s="1423"/>
      <c r="CT52" s="1423"/>
      <c r="CU52" s="1423"/>
      <c r="CV52" s="1423"/>
      <c r="CW52" s="1423"/>
      <c r="CX52" s="1423"/>
      <c r="CY52" s="1423"/>
      <c r="CZ52" s="1423"/>
      <c r="DA52" s="1423"/>
      <c r="DB52" s="1423"/>
      <c r="DC52" s="1423"/>
      <c r="DD52" s="1423"/>
      <c r="DE52" s="1423"/>
      <c r="DF52" s="1423"/>
      <c r="DG52" s="1423"/>
      <c r="DH52" s="1423"/>
      <c r="DI52" s="1423"/>
      <c r="DJ52" s="1423"/>
      <c r="DK52" s="1423"/>
      <c r="DL52" s="1423"/>
      <c r="DM52" s="1423"/>
      <c r="DN52" s="1423"/>
      <c r="DO52" s="1423"/>
      <c r="DP52" s="1423"/>
      <c r="DQ52" s="1423"/>
      <c r="DR52" s="1423"/>
      <c r="DS52" s="1423"/>
      <c r="DT52" s="1423"/>
      <c r="DU52" s="1423"/>
      <c r="DV52" s="1423"/>
      <c r="DW52" s="1423"/>
      <c r="DX52" s="164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31"/>
      <c r="FO52" s="78">
        <f>'7. Site Info Part I'!B52</f>
        <v>0</v>
      </c>
      <c r="FP52" s="1511" t="s">
        <v>401</v>
      </c>
      <c r="FQ52" s="1400"/>
      <c r="FR52" s="1400"/>
      <c r="FS52" s="1400"/>
      <c r="FT52" s="1400"/>
      <c r="FU52" s="1400"/>
      <c r="FV52" s="1400"/>
      <c r="FW52" s="1400"/>
      <c r="FX52" s="1400"/>
      <c r="FY52" s="1400"/>
      <c r="FZ52" s="1400"/>
      <c r="GA52" s="1400"/>
      <c r="GB52" s="1400"/>
      <c r="GC52" s="1400"/>
      <c r="GD52" s="1400"/>
      <c r="GE52" s="1400"/>
      <c r="GF52" s="1400"/>
      <c r="GG52" s="1400"/>
      <c r="GH52" s="1400"/>
      <c r="GI52" s="1400"/>
      <c r="GJ52" s="1400"/>
      <c r="GK52" s="1400"/>
      <c r="GL52" s="1400"/>
      <c r="GM52" s="22"/>
      <c r="GN52" s="22"/>
      <c r="GO52" s="68"/>
      <c r="GP52" s="309">
        <f>'11. Site Info Part III'!B52</f>
        <v>0</v>
      </c>
      <c r="GQ52" s="10"/>
      <c r="GR52" s="31" t="s">
        <v>402</v>
      </c>
      <c r="GS52" s="31"/>
      <c r="GT52" s="31"/>
      <c r="GU52" s="31"/>
      <c r="GV52" s="31"/>
      <c r="GW52" s="31"/>
      <c r="GX52" s="31"/>
      <c r="GY52" s="31"/>
      <c r="GZ52" s="31"/>
      <c r="HA52" s="31"/>
      <c r="HB52" s="31"/>
      <c r="HC52" s="31"/>
      <c r="HD52" s="31"/>
      <c r="HE52" s="31"/>
      <c r="HF52" s="31"/>
      <c r="HG52" s="22"/>
      <c r="HH52" s="10"/>
      <c r="HI52" s="31"/>
      <c r="HJ52" s="31"/>
      <c r="HK52" s="302"/>
      <c r="HL52" s="10"/>
      <c r="HM52" s="10"/>
      <c r="HN52" s="305"/>
      <c r="HO52" s="305"/>
      <c r="HP52" s="305"/>
      <c r="HQ52" s="305"/>
      <c r="HR52" s="305"/>
      <c r="HS52" s="305"/>
      <c r="HT52" s="305"/>
      <c r="HU52" s="305"/>
      <c r="HV52" s="305"/>
      <c r="HW52" s="305"/>
      <c r="HX52" s="305"/>
      <c r="HY52" s="305"/>
      <c r="HZ52" s="305"/>
      <c r="IA52" s="305"/>
      <c r="IB52" s="305"/>
      <c r="IC52" s="305"/>
      <c r="ID52" s="305"/>
      <c r="IE52" s="305"/>
      <c r="IF52" s="305"/>
      <c r="IG52" s="305"/>
      <c r="IH52" s="305"/>
      <c r="II52" s="305"/>
      <c r="IJ52" s="305"/>
      <c r="IK52" s="305"/>
      <c r="IL52" s="305"/>
      <c r="IM52" s="305"/>
      <c r="IN52" s="305"/>
      <c r="IO52" s="305"/>
      <c r="IP52" s="305"/>
      <c r="IQ52" s="305"/>
      <c r="IR52" s="305"/>
      <c r="IS52" s="305"/>
      <c r="IT52" s="305"/>
      <c r="IU52" s="305"/>
      <c r="IV52" s="31"/>
      <c r="IW52" s="31"/>
      <c r="IX52" s="57"/>
      <c r="IY52" s="31"/>
      <c r="IZ52" s="252"/>
      <c r="JA52" s="22"/>
      <c r="JB52" s="22"/>
      <c r="JC52" s="10"/>
      <c r="JD52" s="34"/>
      <c r="JE52" s="10"/>
      <c r="JF52" s="10"/>
      <c r="JG52" s="10"/>
      <c r="JH52" s="10"/>
      <c r="JI52" s="10"/>
      <c r="JJ52" s="10"/>
      <c r="JK52" s="10"/>
      <c r="JL52" s="10"/>
      <c r="JM52" s="10"/>
      <c r="JN52" s="10"/>
      <c r="JO52" s="10"/>
      <c r="JP52" s="180" t="s">
        <v>207</v>
      </c>
      <c r="JQ52" s="181"/>
      <c r="JR52" s="181"/>
      <c r="JS52" s="181"/>
      <c r="JT52" s="181"/>
      <c r="JU52" s="181"/>
      <c r="JV52" s="181"/>
      <c r="JW52" s="181"/>
      <c r="JX52" s="181"/>
      <c r="JY52" s="181"/>
      <c r="JZ52" s="181"/>
      <c r="KA52" s="181"/>
      <c r="KB52" s="181"/>
      <c r="KC52" s="181"/>
      <c r="KD52" s="181"/>
      <c r="KE52" s="181"/>
      <c r="KF52" s="181"/>
      <c r="KG52" s="181"/>
      <c r="KH52" s="10" t="s">
        <v>208</v>
      </c>
      <c r="KI52" s="10"/>
      <c r="KJ52" s="10"/>
      <c r="KK52" s="10"/>
      <c r="KL52" s="10"/>
      <c r="KM52" s="140"/>
      <c r="KN52" s="10"/>
      <c r="KO52" s="10"/>
      <c r="KP52" s="10"/>
    </row>
    <row r="53" spans="1:302" ht="15" customHeight="1" x14ac:dyDescent="0.25">
      <c r="A53" s="124">
        <f>'24. Rent Schedule'!A53</f>
        <v>0</v>
      </c>
      <c r="B53" s="125">
        <f>'24. Rent Schedule'!B53</f>
        <v>0</v>
      </c>
      <c r="C53" s="126">
        <f>'24. Rent Schedule'!C53</f>
        <v>0</v>
      </c>
      <c r="D53" s="127">
        <f>'24. Rent Schedule'!D53</f>
        <v>0</v>
      </c>
      <c r="E53" s="126">
        <f>'24. Rent Schedule'!E53</f>
        <v>0</v>
      </c>
      <c r="F53" s="128">
        <f>'24. Rent Schedule'!F53</f>
        <v>0</v>
      </c>
      <c r="G53" s="128">
        <f>'24. Rent Schedule'!G53</f>
        <v>0</v>
      </c>
      <c r="H53" s="128">
        <f>'24. Rent Schedule'!H53</f>
        <v>0</v>
      </c>
      <c r="I53" s="128">
        <f>'24. Rent Schedule'!I53</f>
        <v>0</v>
      </c>
      <c r="J53" s="129">
        <f t="shared" si="0"/>
        <v>0</v>
      </c>
      <c r="K53" s="130">
        <f>'24. Rent Schedule'!K53</f>
        <v>0</v>
      </c>
      <c r="L53" s="130">
        <f>'24. Rent Schedule'!L53</f>
        <v>0</v>
      </c>
      <c r="M53" s="130">
        <f>'24. Rent Schedule'!M53</f>
        <v>0</v>
      </c>
      <c r="N53" s="144">
        <f t="shared" si="1"/>
        <v>0</v>
      </c>
      <c r="O53" s="22"/>
      <c r="P53" s="22"/>
      <c r="Q53" s="22"/>
      <c r="R53" s="22"/>
      <c r="S53" s="22"/>
      <c r="T53" s="22"/>
      <c r="U53" s="22"/>
      <c r="V53" s="22"/>
      <c r="W53" s="22"/>
      <c r="X53" s="22"/>
      <c r="Y53" s="22"/>
      <c r="Z53" s="22"/>
      <c r="AA53" s="22"/>
      <c r="AB53" s="22"/>
      <c r="AC53" s="34"/>
      <c r="AD53" s="10" t="s">
        <v>160</v>
      </c>
      <c r="AE53" s="10"/>
      <c r="AF53" s="1415" t="str">
        <f>'26. Annual Operating Expenses'!D53</f>
        <v>describe</v>
      </c>
      <c r="AG53" s="1416"/>
      <c r="AH53" s="1416"/>
      <c r="AI53" s="1417"/>
      <c r="AJ53" s="35" t="s">
        <v>87</v>
      </c>
      <c r="AK53" s="96"/>
      <c r="AL53" s="195">
        <f>'26. Annual Operating Expenses'!J53</f>
        <v>0</v>
      </c>
      <c r="AM53" s="38"/>
      <c r="AN53" s="39"/>
      <c r="AO53" s="22"/>
      <c r="AP53" s="295">
        <f>'23. BldgUnit Config'!A55</f>
        <v>0</v>
      </c>
      <c r="AQ53" s="295">
        <f>'23. BldgUnit Config'!B55</f>
        <v>0</v>
      </c>
      <c r="AR53" s="295">
        <f>'23. BldgUnit Config'!C55</f>
        <v>0</v>
      </c>
      <c r="AS53" s="295">
        <f>'23. BldgUnit Config'!D55</f>
        <v>0</v>
      </c>
      <c r="AT53" s="239"/>
      <c r="AU53" s="292"/>
      <c r="AV53" s="292"/>
      <c r="AW53" s="205"/>
      <c r="AX53" s="278">
        <f>'23. BldgUnit Config'!I55</f>
        <v>0</v>
      </c>
      <c r="AY53" s="278">
        <f>'23. BldgUnit Config'!J55</f>
        <v>0</v>
      </c>
      <c r="AZ53" s="278">
        <f>'23. BldgUnit Config'!K55</f>
        <v>0</v>
      </c>
      <c r="BA53" s="278">
        <f>'23. BldgUnit Config'!L55</f>
        <v>0</v>
      </c>
      <c r="BB53" s="278">
        <f>'23. BldgUnit Config'!M55</f>
        <v>0</v>
      </c>
      <c r="BC53" s="279"/>
      <c r="BD53" s="278">
        <f>'23. BldgUnit Config'!O55</f>
        <v>0</v>
      </c>
      <c r="BE53" s="278">
        <f>'23. BldgUnit Config'!P55</f>
        <v>0</v>
      </c>
      <c r="BF53" s="278">
        <f>'23. BldgUnit Config'!Q55</f>
        <v>0</v>
      </c>
      <c r="BG53" s="278">
        <f>'23. BldgUnit Config'!R55</f>
        <v>0</v>
      </c>
      <c r="BH53" s="278">
        <f>'23. BldgUnit Config'!S55</f>
        <v>0</v>
      </c>
      <c r="BI53" s="278">
        <f>'23. BldgUnit Config'!T55</f>
        <v>0</v>
      </c>
      <c r="BJ53" s="278">
        <f>'23. BldgUnit Config'!U55</f>
        <v>0</v>
      </c>
      <c r="BK53" s="278">
        <f>'23. BldgUnit Config'!V55</f>
        <v>0</v>
      </c>
      <c r="BL53" s="278">
        <f>'23. BldgUnit Config'!W55</f>
        <v>0</v>
      </c>
      <c r="BM53" s="278">
        <f>'23. BldgUnit Config'!X55</f>
        <v>0</v>
      </c>
      <c r="BN53" s="278">
        <f>'23. BldgUnit Config'!Y55</f>
        <v>0</v>
      </c>
      <c r="BO53" s="278">
        <f>'23. BldgUnit Config'!Z55</f>
        <v>0</v>
      </c>
      <c r="BP53" s="278">
        <f>'23. BldgUnit Config'!AA55</f>
        <v>0</v>
      </c>
      <c r="BQ53" s="278">
        <f>'23. BldgUnit Config'!AB55</f>
        <v>0</v>
      </c>
      <c r="BR53" s="278">
        <f>'23. BldgUnit Config'!AC55</f>
        <v>0</v>
      </c>
      <c r="BS53" s="278">
        <f>'23. BldgUnit Config'!AD55</f>
        <v>0</v>
      </c>
      <c r="BT53" s="283">
        <f t="shared" si="4"/>
        <v>0</v>
      </c>
      <c r="BU53" s="283">
        <f t="shared" si="5"/>
        <v>0</v>
      </c>
      <c r="BV53" s="138"/>
      <c r="BW53" s="116" t="s">
        <v>403</v>
      </c>
      <c r="BX53" s="116"/>
      <c r="BY53" s="190">
        <f>'30. Development Cost Schedule'!C53</f>
        <v>0</v>
      </c>
      <c r="BZ53" s="190">
        <f>'30. Development Cost Schedule'!D53</f>
        <v>0</v>
      </c>
      <c r="CA53" s="190">
        <f>'30. Development Cost Schedule'!E53</f>
        <v>0</v>
      </c>
      <c r="CB53" s="199"/>
      <c r="CC53" s="1405">
        <f>'30. Development Cost Schedule'!G53</f>
        <v>0</v>
      </c>
      <c r="CD53" s="1393"/>
      <c r="CE53" s="1393"/>
      <c r="CF53" s="1393"/>
      <c r="CG53" s="1394"/>
      <c r="CH53" s="22"/>
      <c r="CI53" s="1399"/>
      <c r="CJ53" s="1400"/>
      <c r="CK53" s="1400"/>
      <c r="CL53" s="1400"/>
      <c r="CM53" s="1400"/>
      <c r="CN53" s="1400"/>
      <c r="CO53" s="1400"/>
      <c r="CP53" s="1400"/>
      <c r="CQ53" s="1400"/>
      <c r="CR53" s="1400"/>
      <c r="CS53" s="1400"/>
      <c r="CT53" s="1400"/>
      <c r="CU53" s="1400"/>
      <c r="CV53" s="1400"/>
      <c r="CW53" s="1400"/>
      <c r="CX53" s="1400"/>
      <c r="CY53" s="1400"/>
      <c r="CZ53" s="1400"/>
      <c r="DA53" s="1400"/>
      <c r="DB53" s="1400"/>
      <c r="DC53" s="1400"/>
      <c r="DD53" s="1400"/>
      <c r="DE53" s="1400"/>
      <c r="DF53" s="1400"/>
      <c r="DG53" s="1400"/>
      <c r="DH53" s="1400"/>
      <c r="DI53" s="1400"/>
      <c r="DJ53" s="1400"/>
      <c r="DK53" s="1400"/>
      <c r="DL53" s="1400"/>
      <c r="DM53" s="1400"/>
      <c r="DN53" s="1400"/>
      <c r="DO53" s="1400"/>
      <c r="DP53" s="1400"/>
      <c r="DQ53" s="1400"/>
      <c r="DR53" s="1400"/>
      <c r="DS53" s="1400"/>
      <c r="DT53" s="1400"/>
      <c r="DU53" s="1400"/>
      <c r="DV53" s="1400"/>
      <c r="DW53" s="1400"/>
      <c r="DX53" s="1401"/>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10"/>
      <c r="FO53" s="10"/>
      <c r="FP53" s="1400"/>
      <c r="FQ53" s="1400"/>
      <c r="FR53" s="1400"/>
      <c r="FS53" s="1400"/>
      <c r="FT53" s="1400"/>
      <c r="FU53" s="1400"/>
      <c r="FV53" s="1400"/>
      <c r="FW53" s="1400"/>
      <c r="FX53" s="1400"/>
      <c r="FY53" s="1400"/>
      <c r="FZ53" s="1400"/>
      <c r="GA53" s="1400"/>
      <c r="GB53" s="1400"/>
      <c r="GC53" s="1400"/>
      <c r="GD53" s="1400"/>
      <c r="GE53" s="1400"/>
      <c r="GF53" s="1400"/>
      <c r="GG53" s="1400"/>
      <c r="GH53" s="1400"/>
      <c r="GI53" s="1400"/>
      <c r="GJ53" s="1400"/>
      <c r="GK53" s="1400"/>
      <c r="GL53" s="1400"/>
      <c r="GM53" s="22"/>
      <c r="GN53" s="22"/>
      <c r="GO53" s="68"/>
      <c r="GP53" s="31"/>
      <c r="GQ53" s="10"/>
      <c r="GR53" s="31"/>
      <c r="GS53" s="31"/>
      <c r="GT53" s="31"/>
      <c r="GU53" s="31"/>
      <c r="GV53" s="31"/>
      <c r="GW53" s="104" t="s">
        <v>404</v>
      </c>
      <c r="GX53" s="1634">
        <f>'11. Site Info Part III'!J61</f>
        <v>0</v>
      </c>
      <c r="GY53" s="1457"/>
      <c r="GZ53" s="31"/>
      <c r="HA53" s="31"/>
      <c r="HB53" s="31"/>
      <c r="HC53" s="104" t="s">
        <v>405</v>
      </c>
      <c r="HD53" s="1635">
        <f>'11. Site Info Part III'!P61</f>
        <v>0</v>
      </c>
      <c r="HE53" s="1457"/>
      <c r="HF53" s="31"/>
      <c r="HG53" s="22"/>
      <c r="HH53" s="33"/>
      <c r="HI53" s="252"/>
      <c r="HJ53" s="252"/>
      <c r="HK53" s="290">
        <f>'17. Dev. Narr.'!D53</f>
        <v>0</v>
      </c>
      <c r="HL53" s="1593" t="s">
        <v>406</v>
      </c>
      <c r="HM53" s="1423"/>
      <c r="HN53" s="1423"/>
      <c r="HO53" s="1423"/>
      <c r="HP53" s="1423"/>
      <c r="HQ53" s="1423"/>
      <c r="HR53" s="1423"/>
      <c r="HS53" s="1423"/>
      <c r="HT53" s="1423"/>
      <c r="HU53" s="1423"/>
      <c r="HV53" s="1423"/>
      <c r="HW53" s="1423"/>
      <c r="HX53" s="1423"/>
      <c r="HY53" s="1423"/>
      <c r="HZ53" s="1423"/>
      <c r="IA53" s="1423"/>
      <c r="IB53" s="1423"/>
      <c r="IC53" s="1423"/>
      <c r="ID53" s="1423"/>
      <c r="IE53" s="1423"/>
      <c r="IF53" s="1423"/>
      <c r="IG53" s="1423"/>
      <c r="IH53" s="1423"/>
      <c r="II53" s="1423"/>
      <c r="IJ53" s="1423"/>
      <c r="IK53" s="1423"/>
      <c r="IL53" s="1423"/>
      <c r="IM53" s="1423"/>
      <c r="IN53" s="1423"/>
      <c r="IO53" s="1423"/>
      <c r="IP53" s="1423"/>
      <c r="IQ53" s="1423"/>
      <c r="IR53" s="1423"/>
      <c r="IS53" s="1423"/>
      <c r="IT53" s="1423"/>
      <c r="IU53" s="1423"/>
      <c r="IV53" s="1423"/>
      <c r="IW53" s="1423"/>
      <c r="IX53" s="1423"/>
      <c r="IY53" s="1424"/>
      <c r="IZ53" s="252"/>
      <c r="JA53" s="22"/>
      <c r="JB53" s="22"/>
      <c r="JC53" s="10"/>
      <c r="JD53" s="1570">
        <f>'42. Dev Team'!B53</f>
        <v>0</v>
      </c>
      <c r="JE53" s="1416"/>
      <c r="JF53" s="1416"/>
      <c r="JG53" s="1416"/>
      <c r="JH53" s="1416"/>
      <c r="JI53" s="1416"/>
      <c r="JJ53" s="1416"/>
      <c r="JK53" s="1416"/>
      <c r="JL53" s="1416"/>
      <c r="JM53" s="1416"/>
      <c r="JN53" s="1416"/>
      <c r="JO53" s="1416"/>
      <c r="JP53" s="1416"/>
      <c r="JQ53" s="1416"/>
      <c r="JR53" s="1416"/>
      <c r="JS53" s="1417"/>
      <c r="JT53" s="10"/>
      <c r="JU53" s="1571">
        <f>'42. Dev Team'!S53</f>
        <v>0</v>
      </c>
      <c r="JV53" s="1416"/>
      <c r="JW53" s="1416"/>
      <c r="JX53" s="1416"/>
      <c r="JY53" s="1416"/>
      <c r="JZ53" s="1416"/>
      <c r="KA53" s="1416"/>
      <c r="KB53" s="1416"/>
      <c r="KC53" s="1417"/>
      <c r="KD53" s="10"/>
      <c r="KE53" s="1572">
        <f>'42. Dev Team'!AC53</f>
        <v>0</v>
      </c>
      <c r="KF53" s="1416"/>
      <c r="KG53" s="1416"/>
      <c r="KH53" s="1416"/>
      <c r="KI53" s="1416"/>
      <c r="KJ53" s="1416"/>
      <c r="KK53" s="1416"/>
      <c r="KL53" s="1416"/>
      <c r="KM53" s="1573"/>
      <c r="KN53" s="10"/>
      <c r="KO53" s="10"/>
      <c r="KP53" s="10"/>
    </row>
    <row r="54" spans="1:302" ht="15.75" customHeight="1" x14ac:dyDescent="0.25">
      <c r="A54" s="124">
        <f>'24. Rent Schedule'!A54</f>
        <v>0</v>
      </c>
      <c r="B54" s="125">
        <f>'24. Rent Schedule'!B54</f>
        <v>0</v>
      </c>
      <c r="C54" s="126">
        <f>'24. Rent Schedule'!C54</f>
        <v>0</v>
      </c>
      <c r="D54" s="127">
        <f>'24. Rent Schedule'!D54</f>
        <v>0</v>
      </c>
      <c r="E54" s="126">
        <f>'24. Rent Schedule'!E54</f>
        <v>0</v>
      </c>
      <c r="F54" s="128">
        <f>'24. Rent Schedule'!F54</f>
        <v>0</v>
      </c>
      <c r="G54" s="128">
        <f>'24. Rent Schedule'!G54</f>
        <v>0</v>
      </c>
      <c r="H54" s="128">
        <f>'24. Rent Schedule'!H54</f>
        <v>0</v>
      </c>
      <c r="I54" s="128">
        <f>'24. Rent Schedule'!I54</f>
        <v>0</v>
      </c>
      <c r="J54" s="129">
        <f t="shared" si="0"/>
        <v>0</v>
      </c>
      <c r="K54" s="130">
        <f>'24. Rent Schedule'!K54</f>
        <v>0</v>
      </c>
      <c r="L54" s="130">
        <f>'24. Rent Schedule'!L54</f>
        <v>0</v>
      </c>
      <c r="M54" s="130">
        <f>'24. Rent Schedule'!M54</f>
        <v>0</v>
      </c>
      <c r="N54" s="144">
        <f t="shared" si="1"/>
        <v>0</v>
      </c>
      <c r="O54" s="22"/>
      <c r="P54" s="22"/>
      <c r="Q54" s="22"/>
      <c r="R54" s="22"/>
      <c r="S54" s="22"/>
      <c r="T54" s="22"/>
      <c r="U54" s="22"/>
      <c r="V54" s="22"/>
      <c r="W54" s="22"/>
      <c r="X54" s="22"/>
      <c r="Y54" s="22"/>
      <c r="Z54" s="22"/>
      <c r="AA54" s="22"/>
      <c r="AB54" s="22"/>
      <c r="AC54" s="34"/>
      <c r="AD54" s="10" t="s">
        <v>160</v>
      </c>
      <c r="AE54" s="10"/>
      <c r="AF54" s="1415" t="str">
        <f>'26. Annual Operating Expenses'!D54</f>
        <v>describe</v>
      </c>
      <c r="AG54" s="1416"/>
      <c r="AH54" s="1416"/>
      <c r="AI54" s="1417"/>
      <c r="AJ54" s="35" t="s">
        <v>87</v>
      </c>
      <c r="AK54" s="96"/>
      <c r="AL54" s="195">
        <f>'26. Annual Operating Expenses'!J54</f>
        <v>0</v>
      </c>
      <c r="AM54" s="38"/>
      <c r="AN54" s="312"/>
      <c r="AO54" s="22"/>
      <c r="AP54" s="295">
        <f>'23. BldgUnit Config'!A56</f>
        <v>0</v>
      </c>
      <c r="AQ54" s="295">
        <f>'23. BldgUnit Config'!B56</f>
        <v>0</v>
      </c>
      <c r="AR54" s="295">
        <f>'23. BldgUnit Config'!C56</f>
        <v>0</v>
      </c>
      <c r="AS54" s="295">
        <f>'23. BldgUnit Config'!D56</f>
        <v>0</v>
      </c>
      <c r="AT54" s="239"/>
      <c r="AU54" s="292"/>
      <c r="AV54" s="292"/>
      <c r="AW54" s="205"/>
      <c r="AX54" s="278">
        <f>'23. BldgUnit Config'!I56</f>
        <v>0</v>
      </c>
      <c r="AY54" s="278">
        <f>'23. BldgUnit Config'!J56</f>
        <v>0</v>
      </c>
      <c r="AZ54" s="278">
        <f>'23. BldgUnit Config'!K56</f>
        <v>0</v>
      </c>
      <c r="BA54" s="278">
        <f>'23. BldgUnit Config'!L56</f>
        <v>0</v>
      </c>
      <c r="BB54" s="278">
        <f>'23. BldgUnit Config'!M56</f>
        <v>0</v>
      </c>
      <c r="BC54" s="279"/>
      <c r="BD54" s="278">
        <f>'23. BldgUnit Config'!O56</f>
        <v>0</v>
      </c>
      <c r="BE54" s="278">
        <f>'23. BldgUnit Config'!P56</f>
        <v>0</v>
      </c>
      <c r="BF54" s="278">
        <f>'23. BldgUnit Config'!Q56</f>
        <v>0</v>
      </c>
      <c r="BG54" s="278">
        <f>'23. BldgUnit Config'!R56</f>
        <v>0</v>
      </c>
      <c r="BH54" s="278">
        <f>'23. BldgUnit Config'!S56</f>
        <v>0</v>
      </c>
      <c r="BI54" s="278">
        <f>'23. BldgUnit Config'!T56</f>
        <v>0</v>
      </c>
      <c r="BJ54" s="278">
        <f>'23. BldgUnit Config'!U56</f>
        <v>0</v>
      </c>
      <c r="BK54" s="278">
        <f>'23. BldgUnit Config'!V56</f>
        <v>0</v>
      </c>
      <c r="BL54" s="278">
        <f>'23. BldgUnit Config'!W56</f>
        <v>0</v>
      </c>
      <c r="BM54" s="278">
        <f>'23. BldgUnit Config'!X56</f>
        <v>0</v>
      </c>
      <c r="BN54" s="278">
        <f>'23. BldgUnit Config'!Y56</f>
        <v>0</v>
      </c>
      <c r="BO54" s="278">
        <f>'23. BldgUnit Config'!Z56</f>
        <v>0</v>
      </c>
      <c r="BP54" s="278">
        <f>'23. BldgUnit Config'!AA56</f>
        <v>0</v>
      </c>
      <c r="BQ54" s="278">
        <f>'23. BldgUnit Config'!AB56</f>
        <v>0</v>
      </c>
      <c r="BR54" s="278">
        <f>'23. BldgUnit Config'!AC56</f>
        <v>0</v>
      </c>
      <c r="BS54" s="278">
        <f>'23. BldgUnit Config'!AD56</f>
        <v>0</v>
      </c>
      <c r="BT54" s="283">
        <f t="shared" si="4"/>
        <v>0</v>
      </c>
      <c r="BU54" s="283">
        <f t="shared" si="5"/>
        <v>0</v>
      </c>
      <c r="BV54" s="138"/>
      <c r="BW54" s="116" t="s">
        <v>407</v>
      </c>
      <c r="BX54" s="116"/>
      <c r="BY54" s="190">
        <f>'30. Development Cost Schedule'!C54</f>
        <v>0</v>
      </c>
      <c r="BZ54" s="190">
        <f>'30. Development Cost Schedule'!D54</f>
        <v>0</v>
      </c>
      <c r="CA54" s="190">
        <f>'30. Development Cost Schedule'!E54</f>
        <v>0</v>
      </c>
      <c r="CB54" s="199"/>
      <c r="CC54" s="1405">
        <f>'30. Development Cost Schedule'!G54</f>
        <v>0</v>
      </c>
      <c r="CD54" s="1393"/>
      <c r="CE54" s="1393"/>
      <c r="CF54" s="1393"/>
      <c r="CG54" s="1394"/>
      <c r="CH54" s="22"/>
      <c r="CI54" s="1399"/>
      <c r="CJ54" s="1400"/>
      <c r="CK54" s="1400"/>
      <c r="CL54" s="1400"/>
      <c r="CM54" s="1400"/>
      <c r="CN54" s="1400"/>
      <c r="CO54" s="1400"/>
      <c r="CP54" s="1400"/>
      <c r="CQ54" s="1400"/>
      <c r="CR54" s="1400"/>
      <c r="CS54" s="1400"/>
      <c r="CT54" s="1400"/>
      <c r="CU54" s="1400"/>
      <c r="CV54" s="1400"/>
      <c r="CW54" s="1400"/>
      <c r="CX54" s="1400"/>
      <c r="CY54" s="1400"/>
      <c r="CZ54" s="1400"/>
      <c r="DA54" s="1400"/>
      <c r="DB54" s="1400"/>
      <c r="DC54" s="1400"/>
      <c r="DD54" s="1400"/>
      <c r="DE54" s="1400"/>
      <c r="DF54" s="1400"/>
      <c r="DG54" s="1400"/>
      <c r="DH54" s="1400"/>
      <c r="DI54" s="1400"/>
      <c r="DJ54" s="1400"/>
      <c r="DK54" s="1400"/>
      <c r="DL54" s="1400"/>
      <c r="DM54" s="1400"/>
      <c r="DN54" s="1400"/>
      <c r="DO54" s="1400"/>
      <c r="DP54" s="1400"/>
      <c r="DQ54" s="1400"/>
      <c r="DR54" s="1400"/>
      <c r="DS54" s="1400"/>
      <c r="DT54" s="1400"/>
      <c r="DU54" s="1400"/>
      <c r="DV54" s="1400"/>
      <c r="DW54" s="1400"/>
      <c r="DX54" s="1401"/>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31"/>
      <c r="FO54" s="81"/>
      <c r="FP54" s="1636">
        <f>'7. Site Info Part I'!C54</f>
        <v>0</v>
      </c>
      <c r="FQ54" s="1456"/>
      <c r="FR54" s="1456"/>
      <c r="FS54" s="1456"/>
      <c r="FT54" s="1456"/>
      <c r="FU54" s="1456"/>
      <c r="FV54" s="1456"/>
      <c r="FW54" s="1456"/>
      <c r="FX54" s="1456"/>
      <c r="FY54" s="1456"/>
      <c r="FZ54" s="1456"/>
      <c r="GA54" s="1456"/>
      <c r="GB54" s="1456"/>
      <c r="GC54" s="1456"/>
      <c r="GD54" s="1456"/>
      <c r="GE54" s="1456"/>
      <c r="GF54" s="1456"/>
      <c r="GG54" s="1456"/>
      <c r="GH54" s="1456"/>
      <c r="GI54" s="1456"/>
      <c r="GJ54" s="1456"/>
      <c r="GK54" s="1456"/>
      <c r="GL54" s="1457"/>
      <c r="GM54" s="22"/>
      <c r="GN54" s="22"/>
      <c r="GO54" s="68"/>
      <c r="GP54" s="31"/>
      <c r="GQ54" s="10"/>
      <c r="GR54" s="31"/>
      <c r="GS54" s="31"/>
      <c r="GT54" s="31"/>
      <c r="GU54" s="31"/>
      <c r="GV54" s="31"/>
      <c r="GW54" s="104"/>
      <c r="GX54" s="313"/>
      <c r="GY54" s="313"/>
      <c r="GZ54" s="31"/>
      <c r="HA54" s="31"/>
      <c r="HB54" s="31"/>
      <c r="HC54" s="104"/>
      <c r="HD54" s="314"/>
      <c r="HE54" s="314"/>
      <c r="HF54" s="31"/>
      <c r="HG54" s="22"/>
      <c r="HH54" s="10"/>
      <c r="HI54" s="31"/>
      <c r="HJ54" s="31"/>
      <c r="HK54" s="302"/>
      <c r="HL54" s="1427"/>
      <c r="HM54" s="1428"/>
      <c r="HN54" s="1428"/>
      <c r="HO54" s="1428"/>
      <c r="HP54" s="1428"/>
      <c r="HQ54" s="1428"/>
      <c r="HR54" s="1428"/>
      <c r="HS54" s="1428"/>
      <c r="HT54" s="1428"/>
      <c r="HU54" s="1428"/>
      <c r="HV54" s="1428"/>
      <c r="HW54" s="1428"/>
      <c r="HX54" s="1428"/>
      <c r="HY54" s="1428"/>
      <c r="HZ54" s="1428"/>
      <c r="IA54" s="1428"/>
      <c r="IB54" s="1428"/>
      <c r="IC54" s="1428"/>
      <c r="ID54" s="1428"/>
      <c r="IE54" s="1428"/>
      <c r="IF54" s="1428"/>
      <c r="IG54" s="1428"/>
      <c r="IH54" s="1428"/>
      <c r="II54" s="1428"/>
      <c r="IJ54" s="1428"/>
      <c r="IK54" s="1428"/>
      <c r="IL54" s="1428"/>
      <c r="IM54" s="1428"/>
      <c r="IN54" s="1428"/>
      <c r="IO54" s="1428"/>
      <c r="IP54" s="1428"/>
      <c r="IQ54" s="1428"/>
      <c r="IR54" s="1428"/>
      <c r="IS54" s="1428"/>
      <c r="IT54" s="1428"/>
      <c r="IU54" s="1428"/>
      <c r="IV54" s="1428"/>
      <c r="IW54" s="1428"/>
      <c r="IX54" s="1428"/>
      <c r="IY54" s="1429"/>
      <c r="IZ54" s="252"/>
      <c r="JA54" s="22"/>
      <c r="JB54" s="22"/>
      <c r="JC54" s="10"/>
      <c r="JD54" s="1564" t="s">
        <v>226</v>
      </c>
      <c r="JE54" s="1400"/>
      <c r="JF54" s="1400"/>
      <c r="JG54" s="1400"/>
      <c r="JH54" s="1400"/>
      <c r="JI54" s="1400"/>
      <c r="JJ54" s="1400"/>
      <c r="JK54" s="1400"/>
      <c r="JL54" s="1400"/>
      <c r="JM54" s="1400"/>
      <c r="JN54" s="1400"/>
      <c r="JO54" s="1400"/>
      <c r="JP54" s="1400"/>
      <c r="JQ54" s="1400"/>
      <c r="JR54" s="1400"/>
      <c r="JS54" s="1400"/>
      <c r="JT54" s="10"/>
      <c r="JU54" s="1574" t="s">
        <v>227</v>
      </c>
      <c r="JV54" s="1400"/>
      <c r="JW54" s="1400"/>
      <c r="JX54" s="1400"/>
      <c r="JY54" s="1400"/>
      <c r="JZ54" s="1400"/>
      <c r="KA54" s="1400"/>
      <c r="KB54" s="1400"/>
      <c r="KC54" s="1400"/>
      <c r="KD54" s="10"/>
      <c r="KE54" s="1575" t="s">
        <v>228</v>
      </c>
      <c r="KF54" s="1400"/>
      <c r="KG54" s="1400"/>
      <c r="KH54" s="1400"/>
      <c r="KI54" s="1400"/>
      <c r="KJ54" s="1400"/>
      <c r="KK54" s="1400"/>
      <c r="KL54" s="1400"/>
      <c r="KM54" s="1401"/>
      <c r="KN54" s="10"/>
      <c r="KO54" s="10"/>
      <c r="KP54" s="10"/>
    </row>
    <row r="55" spans="1:302" ht="15.75" customHeight="1" x14ac:dyDescent="0.25">
      <c r="A55" s="31"/>
      <c r="B55" s="31"/>
      <c r="C55" s="31"/>
      <c r="D55" s="1654" t="s">
        <v>408</v>
      </c>
      <c r="E55" s="1403"/>
      <c r="F55" s="315">
        <f>SUM(F10:F54)</f>
        <v>0</v>
      </c>
      <c r="G55" s="1655"/>
      <c r="H55" s="1403"/>
      <c r="I55" s="1656"/>
      <c r="J55" s="315">
        <f>SUM(J10:J54)</f>
        <v>0</v>
      </c>
      <c r="K55" s="316"/>
      <c r="L55" s="316"/>
      <c r="M55" s="316"/>
      <c r="N55" s="317">
        <f>SUM(N10:N54)</f>
        <v>0</v>
      </c>
      <c r="O55" s="22"/>
      <c r="P55" s="22"/>
      <c r="Q55" s="22"/>
      <c r="R55" s="22"/>
      <c r="S55" s="22"/>
      <c r="T55" s="22"/>
      <c r="U55" s="22"/>
      <c r="V55" s="22"/>
      <c r="W55" s="22"/>
      <c r="X55" s="22"/>
      <c r="Y55" s="22"/>
      <c r="Z55" s="22"/>
      <c r="AA55" s="22"/>
      <c r="AB55" s="22"/>
      <c r="AC55" s="146"/>
      <c r="AD55" s="147" t="s">
        <v>409</v>
      </c>
      <c r="AE55" s="147"/>
      <c r="AF55" s="147"/>
      <c r="AG55" s="147"/>
      <c r="AH55" s="147"/>
      <c r="AI55" s="147"/>
      <c r="AJ55" s="147"/>
      <c r="AK55" s="147"/>
      <c r="AL55" s="147"/>
      <c r="AM55" s="148"/>
      <c r="AN55" s="224">
        <f>SUM(AL45:AL54)</f>
        <v>0</v>
      </c>
      <c r="AO55" s="22"/>
      <c r="AP55" s="295">
        <f>'23. BldgUnit Config'!A57</f>
        <v>0</v>
      </c>
      <c r="AQ55" s="295">
        <f>'23. BldgUnit Config'!B57</f>
        <v>0</v>
      </c>
      <c r="AR55" s="295">
        <f>'23. BldgUnit Config'!C57</f>
        <v>0</v>
      </c>
      <c r="AS55" s="295">
        <f>'23. BldgUnit Config'!D57</f>
        <v>0</v>
      </c>
      <c r="AT55" s="239"/>
      <c r="AU55" s="292"/>
      <c r="AV55" s="292"/>
      <c r="AW55" s="205"/>
      <c r="AX55" s="278">
        <f>'23. BldgUnit Config'!I57</f>
        <v>0</v>
      </c>
      <c r="AY55" s="278">
        <f>'23. BldgUnit Config'!J57</f>
        <v>0</v>
      </c>
      <c r="AZ55" s="278">
        <f>'23. BldgUnit Config'!K57</f>
        <v>0</v>
      </c>
      <c r="BA55" s="278">
        <f>'23. BldgUnit Config'!L57</f>
        <v>0</v>
      </c>
      <c r="BB55" s="278">
        <f>'23. BldgUnit Config'!M57</f>
        <v>0</v>
      </c>
      <c r="BC55" s="279"/>
      <c r="BD55" s="278">
        <f>'23. BldgUnit Config'!O57</f>
        <v>0</v>
      </c>
      <c r="BE55" s="278">
        <f>'23. BldgUnit Config'!P57</f>
        <v>0</v>
      </c>
      <c r="BF55" s="278">
        <f>'23. BldgUnit Config'!Q57</f>
        <v>0</v>
      </c>
      <c r="BG55" s="278">
        <f>'23. BldgUnit Config'!R57</f>
        <v>0</v>
      </c>
      <c r="BH55" s="278">
        <f>'23. BldgUnit Config'!S57</f>
        <v>0</v>
      </c>
      <c r="BI55" s="278">
        <f>'23. BldgUnit Config'!T57</f>
        <v>0</v>
      </c>
      <c r="BJ55" s="278">
        <f>'23. BldgUnit Config'!U57</f>
        <v>0</v>
      </c>
      <c r="BK55" s="278">
        <f>'23. BldgUnit Config'!V57</f>
        <v>0</v>
      </c>
      <c r="BL55" s="278">
        <f>'23. BldgUnit Config'!W57</f>
        <v>0</v>
      </c>
      <c r="BM55" s="278">
        <f>'23. BldgUnit Config'!X57</f>
        <v>0</v>
      </c>
      <c r="BN55" s="278">
        <f>'23. BldgUnit Config'!Y57</f>
        <v>0</v>
      </c>
      <c r="BO55" s="278">
        <f>'23. BldgUnit Config'!Z57</f>
        <v>0</v>
      </c>
      <c r="BP55" s="278">
        <f>'23. BldgUnit Config'!AA57</f>
        <v>0</v>
      </c>
      <c r="BQ55" s="278">
        <f>'23. BldgUnit Config'!AB57</f>
        <v>0</v>
      </c>
      <c r="BR55" s="278">
        <f>'23. BldgUnit Config'!AC57</f>
        <v>0</v>
      </c>
      <c r="BS55" s="278">
        <f>'23. BldgUnit Config'!AD57</f>
        <v>0</v>
      </c>
      <c r="BT55" s="283">
        <f t="shared" si="4"/>
        <v>0</v>
      </c>
      <c r="BU55" s="283">
        <f t="shared" si="5"/>
        <v>0</v>
      </c>
      <c r="BV55" s="138"/>
      <c r="BW55" s="116" t="s">
        <v>410</v>
      </c>
      <c r="BX55" s="116"/>
      <c r="BY55" s="190">
        <f>'30. Development Cost Schedule'!C55</f>
        <v>0</v>
      </c>
      <c r="BZ55" s="190">
        <f>'30. Development Cost Schedule'!D55</f>
        <v>0</v>
      </c>
      <c r="CA55" s="190">
        <f>'30. Development Cost Schedule'!E55</f>
        <v>0</v>
      </c>
      <c r="CB55" s="199"/>
      <c r="CC55" s="1405">
        <f>'30. Development Cost Schedule'!G55</f>
        <v>0</v>
      </c>
      <c r="CD55" s="1393"/>
      <c r="CE55" s="1393"/>
      <c r="CF55" s="1393"/>
      <c r="CG55" s="1394"/>
      <c r="CH55" s="22"/>
      <c r="CI55" s="1399"/>
      <c r="CJ55" s="1400"/>
      <c r="CK55" s="1400"/>
      <c r="CL55" s="1400"/>
      <c r="CM55" s="1400"/>
      <c r="CN55" s="1400"/>
      <c r="CO55" s="1400"/>
      <c r="CP55" s="1400"/>
      <c r="CQ55" s="1400"/>
      <c r="CR55" s="1400"/>
      <c r="CS55" s="1400"/>
      <c r="CT55" s="1400"/>
      <c r="CU55" s="1400"/>
      <c r="CV55" s="1400"/>
      <c r="CW55" s="1400"/>
      <c r="CX55" s="1400"/>
      <c r="CY55" s="1400"/>
      <c r="CZ55" s="1400"/>
      <c r="DA55" s="1400"/>
      <c r="DB55" s="1400"/>
      <c r="DC55" s="1400"/>
      <c r="DD55" s="1400"/>
      <c r="DE55" s="1400"/>
      <c r="DF55" s="1400"/>
      <c r="DG55" s="1400"/>
      <c r="DH55" s="1400"/>
      <c r="DI55" s="1400"/>
      <c r="DJ55" s="1400"/>
      <c r="DK55" s="1400"/>
      <c r="DL55" s="1400"/>
      <c r="DM55" s="1400"/>
      <c r="DN55" s="1400"/>
      <c r="DO55" s="1400"/>
      <c r="DP55" s="1400"/>
      <c r="DQ55" s="1400"/>
      <c r="DR55" s="1400"/>
      <c r="DS55" s="1400"/>
      <c r="DT55" s="1400"/>
      <c r="DU55" s="1400"/>
      <c r="DV55" s="1400"/>
      <c r="DW55" s="1400"/>
      <c r="DX55" s="1401"/>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31"/>
      <c r="FO55" s="81"/>
      <c r="FP55" s="308"/>
      <c r="FQ55" s="308"/>
      <c r="FR55" s="308"/>
      <c r="FS55" s="308"/>
      <c r="FT55" s="308"/>
      <c r="FU55" s="308"/>
      <c r="FV55" s="308"/>
      <c r="FW55" s="308"/>
      <c r="FX55" s="308"/>
      <c r="FY55" s="308"/>
      <c r="FZ55" s="308"/>
      <c r="GA55" s="308"/>
      <c r="GB55" s="308"/>
      <c r="GC55" s="308"/>
      <c r="GD55" s="308"/>
      <c r="GE55" s="308"/>
      <c r="GF55" s="308"/>
      <c r="GG55" s="308"/>
      <c r="GH55" s="308"/>
      <c r="GI55" s="308"/>
      <c r="GJ55" s="308"/>
      <c r="GK55" s="308"/>
      <c r="GL55" s="308"/>
      <c r="GM55" s="22"/>
      <c r="GN55" s="22"/>
      <c r="GO55" s="68"/>
      <c r="GP55" s="318">
        <f>'11. Site Info Part III'!B63</f>
        <v>0</v>
      </c>
      <c r="GQ55" s="10"/>
      <c r="GR55" s="31" t="s">
        <v>411</v>
      </c>
      <c r="GS55" s="31"/>
      <c r="GT55" s="31"/>
      <c r="GU55" s="31"/>
      <c r="GV55" s="31"/>
      <c r="GW55" s="104"/>
      <c r="GX55" s="313"/>
      <c r="GY55" s="313"/>
      <c r="GZ55" s="31"/>
      <c r="HA55" s="31"/>
      <c r="HB55" s="31"/>
      <c r="HC55" s="104"/>
      <c r="HD55" s="314"/>
      <c r="HE55" s="314"/>
      <c r="HF55" s="31"/>
      <c r="HG55" s="22"/>
      <c r="HH55" s="33"/>
      <c r="HI55" s="252"/>
      <c r="HJ55" s="252"/>
      <c r="HK55" s="290">
        <f>'17. Dev. Narr.'!D55</f>
        <v>0</v>
      </c>
      <c r="HL55" s="1592" t="s">
        <v>412</v>
      </c>
      <c r="HM55" s="1423"/>
      <c r="HN55" s="1423"/>
      <c r="HO55" s="1423"/>
      <c r="HP55" s="1423"/>
      <c r="HQ55" s="1423"/>
      <c r="HR55" s="1423"/>
      <c r="HS55" s="1423"/>
      <c r="HT55" s="1423"/>
      <c r="HU55" s="1423"/>
      <c r="HV55" s="1423"/>
      <c r="HW55" s="1423"/>
      <c r="HX55" s="1423"/>
      <c r="HY55" s="1423"/>
      <c r="HZ55" s="1423"/>
      <c r="IA55" s="1423"/>
      <c r="IB55" s="1423"/>
      <c r="IC55" s="1423"/>
      <c r="ID55" s="1423"/>
      <c r="IE55" s="1423"/>
      <c r="IF55" s="1423"/>
      <c r="IG55" s="1423"/>
      <c r="IH55" s="1423"/>
      <c r="II55" s="1423"/>
      <c r="IJ55" s="1423"/>
      <c r="IK55" s="1423"/>
      <c r="IL55" s="1423"/>
      <c r="IM55" s="1423"/>
      <c r="IN55" s="1423"/>
      <c r="IO55" s="1423"/>
      <c r="IP55" s="1423"/>
      <c r="IQ55" s="1423"/>
      <c r="IR55" s="1423"/>
      <c r="IS55" s="1423"/>
      <c r="IT55" s="1423"/>
      <c r="IU55" s="1423"/>
      <c r="IV55" s="1423"/>
      <c r="IW55" s="1423"/>
      <c r="IX55" s="1423"/>
      <c r="IY55" s="1424"/>
      <c r="IZ55" s="252"/>
      <c r="JA55" s="22"/>
      <c r="JB55" s="22"/>
      <c r="JC55" s="10"/>
      <c r="JD55" s="34"/>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40"/>
      <c r="KN55" s="10"/>
      <c r="KO55" s="10"/>
      <c r="KP55" s="10"/>
    </row>
    <row r="56" spans="1:302" ht="15.75" customHeight="1" x14ac:dyDescent="0.25">
      <c r="A56" s="31"/>
      <c r="B56" s="31"/>
      <c r="C56" s="31"/>
      <c r="D56" s="319" t="s">
        <v>413</v>
      </c>
      <c r="E56" s="320"/>
      <c r="F56" s="320"/>
      <c r="G56" s="321">
        <f t="shared" ref="G56:G58" si="8">IF(N56=0,0,N56/SUM($F$10:$F$54))</f>
        <v>0</v>
      </c>
      <c r="H56" s="320" t="s">
        <v>414</v>
      </c>
      <c r="I56" s="322"/>
      <c r="J56" s="1657">
        <f>'24. Rent Schedule'!J56</f>
        <v>0</v>
      </c>
      <c r="K56" s="1416"/>
      <c r="L56" s="1416"/>
      <c r="M56" s="1597"/>
      <c r="N56" s="323">
        <f>'24. Rent Schedule'!N56</f>
        <v>0</v>
      </c>
      <c r="O56" s="22"/>
      <c r="P56" s="22"/>
      <c r="Q56" s="22"/>
      <c r="R56" s="22"/>
      <c r="S56" s="22"/>
      <c r="T56" s="22"/>
      <c r="U56" s="22"/>
      <c r="V56" s="22"/>
      <c r="W56" s="22"/>
      <c r="X56" s="22"/>
      <c r="Y56" s="22"/>
      <c r="Z56" s="22"/>
      <c r="AA56" s="22"/>
      <c r="AB56" s="22"/>
      <c r="AC56" s="324" t="s">
        <v>415</v>
      </c>
      <c r="AD56" s="233"/>
      <c r="AE56" s="233"/>
      <c r="AF56" s="233"/>
      <c r="AG56" s="233"/>
      <c r="AH56" s="325"/>
      <c r="AI56" s="326" t="s">
        <v>416</v>
      </c>
      <c r="AJ56" s="327" t="s">
        <v>87</v>
      </c>
      <c r="AK56" s="326"/>
      <c r="AL56" s="328">
        <f>IF(AN56=0,0,AN56/'24. Rent Schedule'!$F$55)</f>
        <v>0</v>
      </c>
      <c r="AM56" s="329"/>
      <c r="AN56" s="224">
        <f>SUM(AN11:AN55)</f>
        <v>0</v>
      </c>
      <c r="AO56" s="22"/>
      <c r="AP56" s="295">
        <f>'23. BldgUnit Config'!A58</f>
        <v>0</v>
      </c>
      <c r="AQ56" s="295">
        <f>'23. BldgUnit Config'!B58</f>
        <v>0</v>
      </c>
      <c r="AR56" s="295">
        <f>'23. BldgUnit Config'!C58</f>
        <v>0</v>
      </c>
      <c r="AS56" s="295">
        <f>'23. BldgUnit Config'!D58</f>
        <v>0</v>
      </c>
      <c r="AT56" s="239"/>
      <c r="AU56" s="292"/>
      <c r="AV56" s="292"/>
      <c r="AW56" s="205"/>
      <c r="AX56" s="278">
        <f>'23. BldgUnit Config'!I58</f>
        <v>0</v>
      </c>
      <c r="AY56" s="278">
        <f>'23. BldgUnit Config'!J58</f>
        <v>0</v>
      </c>
      <c r="AZ56" s="278">
        <f>'23. BldgUnit Config'!K58</f>
        <v>0</v>
      </c>
      <c r="BA56" s="278">
        <f>'23. BldgUnit Config'!L58</f>
        <v>0</v>
      </c>
      <c r="BB56" s="278">
        <f>'23. BldgUnit Config'!M58</f>
        <v>0</v>
      </c>
      <c r="BC56" s="279"/>
      <c r="BD56" s="278">
        <f>'23. BldgUnit Config'!O58</f>
        <v>0</v>
      </c>
      <c r="BE56" s="278">
        <f>'23. BldgUnit Config'!P58</f>
        <v>0</v>
      </c>
      <c r="BF56" s="278">
        <f>'23. BldgUnit Config'!Q58</f>
        <v>0</v>
      </c>
      <c r="BG56" s="278">
        <f>'23. BldgUnit Config'!R58</f>
        <v>0</v>
      </c>
      <c r="BH56" s="278">
        <f>'23. BldgUnit Config'!S58</f>
        <v>0</v>
      </c>
      <c r="BI56" s="278">
        <f>'23. BldgUnit Config'!T58</f>
        <v>0</v>
      </c>
      <c r="BJ56" s="278">
        <f>'23. BldgUnit Config'!U58</f>
        <v>0</v>
      </c>
      <c r="BK56" s="278">
        <f>'23. BldgUnit Config'!V58</f>
        <v>0</v>
      </c>
      <c r="BL56" s="278">
        <f>'23. BldgUnit Config'!W58</f>
        <v>0</v>
      </c>
      <c r="BM56" s="278">
        <f>'23. BldgUnit Config'!X58</f>
        <v>0</v>
      </c>
      <c r="BN56" s="278">
        <f>'23. BldgUnit Config'!Y58</f>
        <v>0</v>
      </c>
      <c r="BO56" s="278">
        <f>'23. BldgUnit Config'!Z58</f>
        <v>0</v>
      </c>
      <c r="BP56" s="278">
        <f>'23. BldgUnit Config'!AA58</f>
        <v>0</v>
      </c>
      <c r="BQ56" s="278">
        <f>'23. BldgUnit Config'!AB58</f>
        <v>0</v>
      </c>
      <c r="BR56" s="278">
        <f>'23. BldgUnit Config'!AC58</f>
        <v>0</v>
      </c>
      <c r="BS56" s="278">
        <f>'23. BldgUnit Config'!AD58</f>
        <v>0</v>
      </c>
      <c r="BT56" s="283">
        <f t="shared" si="4"/>
        <v>0</v>
      </c>
      <c r="BU56" s="283">
        <f t="shared" si="5"/>
        <v>0</v>
      </c>
      <c r="BV56" s="100"/>
      <c r="BW56" s="116" t="s">
        <v>417</v>
      </c>
      <c r="BX56" s="116"/>
      <c r="BY56" s="190">
        <f>'30. Development Cost Schedule'!C56</f>
        <v>0</v>
      </c>
      <c r="BZ56" s="190">
        <f>'30. Development Cost Schedule'!D56</f>
        <v>0</v>
      </c>
      <c r="CA56" s="190">
        <f>'30. Development Cost Schedule'!E56</f>
        <v>0</v>
      </c>
      <c r="CB56" s="199"/>
      <c r="CC56" s="1405">
        <f>'30. Development Cost Schedule'!G56</f>
        <v>0</v>
      </c>
      <c r="CD56" s="1393"/>
      <c r="CE56" s="1393"/>
      <c r="CF56" s="1393"/>
      <c r="CG56" s="1394"/>
      <c r="CH56" s="22"/>
      <c r="CI56" s="1402"/>
      <c r="CJ56" s="1403"/>
      <c r="CK56" s="1403"/>
      <c r="CL56" s="1403"/>
      <c r="CM56" s="1403"/>
      <c r="CN56" s="1403"/>
      <c r="CO56" s="1403"/>
      <c r="CP56" s="1403"/>
      <c r="CQ56" s="1403"/>
      <c r="CR56" s="1403"/>
      <c r="CS56" s="1403"/>
      <c r="CT56" s="1403"/>
      <c r="CU56" s="1403"/>
      <c r="CV56" s="1403"/>
      <c r="CW56" s="1403"/>
      <c r="CX56" s="1403"/>
      <c r="CY56" s="1403"/>
      <c r="CZ56" s="1403"/>
      <c r="DA56" s="1403"/>
      <c r="DB56" s="1403"/>
      <c r="DC56" s="1403"/>
      <c r="DD56" s="1403"/>
      <c r="DE56" s="1403"/>
      <c r="DF56" s="1403"/>
      <c r="DG56" s="1403"/>
      <c r="DH56" s="1403"/>
      <c r="DI56" s="1403"/>
      <c r="DJ56" s="1403"/>
      <c r="DK56" s="1403"/>
      <c r="DL56" s="1403"/>
      <c r="DM56" s="1403"/>
      <c r="DN56" s="1403"/>
      <c r="DO56" s="1403"/>
      <c r="DP56" s="1403"/>
      <c r="DQ56" s="1403"/>
      <c r="DR56" s="1403"/>
      <c r="DS56" s="1403"/>
      <c r="DT56" s="1403"/>
      <c r="DU56" s="1403"/>
      <c r="DV56" s="1403"/>
      <c r="DW56" s="1403"/>
      <c r="DX56" s="1404"/>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178" t="s">
        <v>418</v>
      </c>
      <c r="FO56" s="1454" t="s">
        <v>419</v>
      </c>
      <c r="FP56" s="1442"/>
      <c r="FQ56" s="1442"/>
      <c r="FR56" s="1442"/>
      <c r="FS56" s="1442"/>
      <c r="FT56" s="1442"/>
      <c r="FU56" s="1442"/>
      <c r="FV56" s="1442"/>
      <c r="FW56" s="1442"/>
      <c r="FX56" s="1442"/>
      <c r="FY56" s="1442"/>
      <c r="FZ56" s="1442"/>
      <c r="GA56" s="1442"/>
      <c r="GB56" s="1442"/>
      <c r="GC56" s="1442"/>
      <c r="GD56" s="1442"/>
      <c r="GE56" s="1442"/>
      <c r="GF56" s="1442"/>
      <c r="GG56" s="1442"/>
      <c r="GH56" s="1442"/>
      <c r="GI56" s="1442"/>
      <c r="GJ56" s="1442"/>
      <c r="GK56" s="1442"/>
      <c r="GL56" s="1443"/>
      <c r="GM56" s="22"/>
      <c r="GN56" s="22"/>
      <c r="GO56" s="68"/>
      <c r="GP56" s="121"/>
      <c r="GQ56" s="10"/>
      <c r="GR56" s="31"/>
      <c r="GS56" s="31"/>
      <c r="GT56" s="31"/>
      <c r="GU56" s="31"/>
      <c r="GV56" s="31"/>
      <c r="GW56" s="104"/>
      <c r="GX56" s="313"/>
      <c r="GY56" s="313"/>
      <c r="GZ56" s="31"/>
      <c r="HA56" s="31"/>
      <c r="HB56" s="31"/>
      <c r="HC56" s="104"/>
      <c r="HD56" s="314"/>
      <c r="HE56" s="314"/>
      <c r="HF56" s="31"/>
      <c r="HG56" s="22"/>
      <c r="HH56" s="10"/>
      <c r="HI56" s="31"/>
      <c r="HJ56" s="31"/>
      <c r="HK56" s="302"/>
      <c r="HL56" s="1427"/>
      <c r="HM56" s="1428"/>
      <c r="HN56" s="1428"/>
      <c r="HO56" s="1428"/>
      <c r="HP56" s="1428"/>
      <c r="HQ56" s="1428"/>
      <c r="HR56" s="1428"/>
      <c r="HS56" s="1428"/>
      <c r="HT56" s="1428"/>
      <c r="HU56" s="1428"/>
      <c r="HV56" s="1428"/>
      <c r="HW56" s="1428"/>
      <c r="HX56" s="1428"/>
      <c r="HY56" s="1428"/>
      <c r="HZ56" s="1428"/>
      <c r="IA56" s="1428"/>
      <c r="IB56" s="1428"/>
      <c r="IC56" s="1428"/>
      <c r="ID56" s="1428"/>
      <c r="IE56" s="1428"/>
      <c r="IF56" s="1428"/>
      <c r="IG56" s="1428"/>
      <c r="IH56" s="1428"/>
      <c r="II56" s="1428"/>
      <c r="IJ56" s="1428"/>
      <c r="IK56" s="1428"/>
      <c r="IL56" s="1428"/>
      <c r="IM56" s="1428"/>
      <c r="IN56" s="1428"/>
      <c r="IO56" s="1428"/>
      <c r="IP56" s="1428"/>
      <c r="IQ56" s="1428"/>
      <c r="IR56" s="1428"/>
      <c r="IS56" s="1428"/>
      <c r="IT56" s="1428"/>
      <c r="IU56" s="1428"/>
      <c r="IV56" s="1428"/>
      <c r="IW56" s="1428"/>
      <c r="IX56" s="1428"/>
      <c r="IY56" s="1429"/>
      <c r="IZ56" s="252"/>
      <c r="JA56" s="22"/>
      <c r="JB56" s="22"/>
      <c r="JC56" s="10"/>
      <c r="JD56" s="97" t="s">
        <v>241</v>
      </c>
      <c r="JE56" s="218"/>
      <c r="JF56" s="218"/>
      <c r="JG56" s="219"/>
      <c r="JH56" s="158"/>
      <c r="JI56" s="158"/>
      <c r="JJ56" s="164"/>
      <c r="JK56" s="1565">
        <f>'42. Dev Team'!I46</f>
        <v>0</v>
      </c>
      <c r="JL56" s="1393"/>
      <c r="JM56" s="1394"/>
      <c r="JN56" s="10"/>
      <c r="JO56" s="10"/>
      <c r="JP56" s="10"/>
      <c r="JQ56" s="10"/>
      <c r="JR56" s="10"/>
      <c r="JS56" s="10"/>
      <c r="JT56" s="10"/>
      <c r="JU56" s="10"/>
      <c r="JV56" s="10"/>
      <c r="JW56" s="10"/>
      <c r="JX56" s="10"/>
      <c r="JY56" s="10"/>
      <c r="JZ56" s="10"/>
      <c r="KA56" s="10"/>
      <c r="KB56" s="10"/>
      <c r="KC56" s="10"/>
      <c r="KD56" s="10"/>
      <c r="KE56" s="10"/>
      <c r="KF56" s="10"/>
      <c r="KG56" s="10"/>
      <c r="KH56" s="10"/>
      <c r="KI56" s="10"/>
      <c r="KJ56" s="1524"/>
      <c r="KK56" s="1400"/>
      <c r="KL56" s="1400"/>
      <c r="KM56" s="140"/>
      <c r="KN56" s="10"/>
      <c r="KO56" s="10"/>
      <c r="KP56" s="10"/>
    </row>
    <row r="57" spans="1:302" ht="15.75" customHeight="1" x14ac:dyDescent="0.25">
      <c r="A57" s="31"/>
      <c r="B57" s="31"/>
      <c r="C57" s="31"/>
      <c r="D57" s="330" t="s">
        <v>413</v>
      </c>
      <c r="E57" s="331"/>
      <c r="F57" s="331"/>
      <c r="G57" s="332">
        <f t="shared" si="8"/>
        <v>0</v>
      </c>
      <c r="H57" s="331" t="s">
        <v>414</v>
      </c>
      <c r="I57" s="331"/>
      <c r="J57" s="1657">
        <f>'24. Rent Schedule'!J57</f>
        <v>0</v>
      </c>
      <c r="K57" s="1416"/>
      <c r="L57" s="1416"/>
      <c r="M57" s="1597"/>
      <c r="N57" s="323">
        <f>'24. Rent Schedule'!N57</f>
        <v>0</v>
      </c>
      <c r="O57" s="22"/>
      <c r="P57" s="22"/>
      <c r="Q57" s="22"/>
      <c r="R57" s="22"/>
      <c r="S57" s="22"/>
      <c r="T57" s="22"/>
      <c r="U57" s="22"/>
      <c r="V57" s="22"/>
      <c r="W57" s="22"/>
      <c r="X57" s="22"/>
      <c r="Y57" s="22"/>
      <c r="Z57" s="22"/>
      <c r="AA57" s="22"/>
      <c r="AB57" s="22"/>
      <c r="AC57" s="146"/>
      <c r="AD57" s="147"/>
      <c r="AE57" s="147"/>
      <c r="AF57" s="147"/>
      <c r="AG57" s="147"/>
      <c r="AH57" s="333"/>
      <c r="AI57" s="334" t="s">
        <v>420</v>
      </c>
      <c r="AJ57" s="35"/>
      <c r="AK57" s="334"/>
      <c r="AL57" s="335">
        <f>IF(AN56=0,0%,AN56/'24. Rent Schedule'!$N$64)</f>
        <v>0</v>
      </c>
      <c r="AM57" s="148"/>
      <c r="AN57" s="257"/>
      <c r="AO57" s="22"/>
      <c r="AP57" s="295">
        <f>'23. BldgUnit Config'!A59</f>
        <v>0</v>
      </c>
      <c r="AQ57" s="295">
        <f>'23. BldgUnit Config'!B59</f>
        <v>0</v>
      </c>
      <c r="AR57" s="295">
        <f>'23. BldgUnit Config'!C59</f>
        <v>0</v>
      </c>
      <c r="AS57" s="295">
        <f>'23. BldgUnit Config'!D59</f>
        <v>0</v>
      </c>
      <c r="AT57" s="239"/>
      <c r="AU57" s="292"/>
      <c r="AV57" s="292"/>
      <c r="AW57" s="205"/>
      <c r="AX57" s="278">
        <f>'23. BldgUnit Config'!I59</f>
        <v>0</v>
      </c>
      <c r="AY57" s="278">
        <f>'23. BldgUnit Config'!J59</f>
        <v>0</v>
      </c>
      <c r="AZ57" s="278">
        <f>'23. BldgUnit Config'!K59</f>
        <v>0</v>
      </c>
      <c r="BA57" s="278">
        <f>'23. BldgUnit Config'!L59</f>
        <v>0</v>
      </c>
      <c r="BB57" s="278">
        <f>'23. BldgUnit Config'!M59</f>
        <v>0</v>
      </c>
      <c r="BC57" s="279"/>
      <c r="BD57" s="278">
        <f>'23. BldgUnit Config'!O59</f>
        <v>0</v>
      </c>
      <c r="BE57" s="278">
        <f>'23. BldgUnit Config'!P59</f>
        <v>0</v>
      </c>
      <c r="BF57" s="278">
        <f>'23. BldgUnit Config'!Q59</f>
        <v>0</v>
      </c>
      <c r="BG57" s="278">
        <f>'23. BldgUnit Config'!R59</f>
        <v>0</v>
      </c>
      <c r="BH57" s="278">
        <f>'23. BldgUnit Config'!S59</f>
        <v>0</v>
      </c>
      <c r="BI57" s="278">
        <f>'23. BldgUnit Config'!T59</f>
        <v>0</v>
      </c>
      <c r="BJ57" s="278">
        <f>'23. BldgUnit Config'!U59</f>
        <v>0</v>
      </c>
      <c r="BK57" s="278">
        <f>'23. BldgUnit Config'!V59</f>
        <v>0</v>
      </c>
      <c r="BL57" s="278">
        <f>'23. BldgUnit Config'!W59</f>
        <v>0</v>
      </c>
      <c r="BM57" s="278">
        <f>'23. BldgUnit Config'!X59</f>
        <v>0</v>
      </c>
      <c r="BN57" s="278">
        <f>'23. BldgUnit Config'!Y59</f>
        <v>0</v>
      </c>
      <c r="BO57" s="278">
        <f>'23. BldgUnit Config'!Z59</f>
        <v>0</v>
      </c>
      <c r="BP57" s="278">
        <f>'23. BldgUnit Config'!AA59</f>
        <v>0</v>
      </c>
      <c r="BQ57" s="278">
        <f>'23. BldgUnit Config'!AB59</f>
        <v>0</v>
      </c>
      <c r="BR57" s="278">
        <f>'23. BldgUnit Config'!AC59</f>
        <v>0</v>
      </c>
      <c r="BS57" s="278">
        <f>'23. BldgUnit Config'!AD59</f>
        <v>0</v>
      </c>
      <c r="BT57" s="283">
        <f t="shared" si="4"/>
        <v>0</v>
      </c>
      <c r="BU57" s="283">
        <f t="shared" si="5"/>
        <v>0</v>
      </c>
      <c r="BV57" s="138"/>
      <c r="BW57" s="116" t="s">
        <v>421</v>
      </c>
      <c r="BX57" s="116"/>
      <c r="BY57" s="190">
        <f>'30. Development Cost Schedule'!C57</f>
        <v>0</v>
      </c>
      <c r="BZ57" s="190">
        <f>'30. Development Cost Schedule'!D57</f>
        <v>0</v>
      </c>
      <c r="CA57" s="190">
        <f>'30. Development Cost Schedule'!E57</f>
        <v>0</v>
      </c>
      <c r="CB57" s="199"/>
      <c r="CC57" s="1405">
        <f>'30. Development Cost Schedule'!G57</f>
        <v>0</v>
      </c>
      <c r="CD57" s="1393"/>
      <c r="CE57" s="1393"/>
      <c r="CF57" s="1393"/>
      <c r="CG57" s="1394"/>
      <c r="CH57" s="22"/>
      <c r="CI57" s="1664" t="s">
        <v>422</v>
      </c>
      <c r="CJ57" s="1397"/>
      <c r="CK57" s="1397"/>
      <c r="CL57" s="1397"/>
      <c r="CM57" s="1397"/>
      <c r="CN57" s="1397"/>
      <c r="CO57" s="1397"/>
      <c r="CP57" s="1397"/>
      <c r="CQ57" s="1397"/>
      <c r="CR57" s="1397"/>
      <c r="CS57" s="1397"/>
      <c r="CT57" s="1397"/>
      <c r="CU57" s="1397"/>
      <c r="CV57" s="1397"/>
      <c r="CW57" s="1397"/>
      <c r="CX57" s="1397"/>
      <c r="CY57" s="1397"/>
      <c r="CZ57" s="1397"/>
      <c r="DA57" s="1397"/>
      <c r="DB57" s="1397"/>
      <c r="DC57" s="1397"/>
      <c r="DD57" s="1397"/>
      <c r="DE57" s="1397"/>
      <c r="DF57" s="1397"/>
      <c r="DG57" s="1397"/>
      <c r="DH57" s="1397"/>
      <c r="DI57" s="1397"/>
      <c r="DJ57" s="1397"/>
      <c r="DK57" s="1397"/>
      <c r="DL57" s="1397"/>
      <c r="DM57" s="1397"/>
      <c r="DN57" s="1397"/>
      <c r="DO57" s="1397"/>
      <c r="DP57" s="1397"/>
      <c r="DQ57" s="1397"/>
      <c r="DR57" s="1397"/>
      <c r="DS57" s="1397"/>
      <c r="DT57" s="1397"/>
      <c r="DU57" s="1397"/>
      <c r="DV57" s="1397"/>
      <c r="DW57" s="1397"/>
      <c r="DX57" s="1451"/>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31"/>
      <c r="FO57" s="10"/>
      <c r="FP57" s="308"/>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22"/>
      <c r="GN57" s="22"/>
      <c r="GO57" s="68"/>
      <c r="GP57" s="309">
        <f>'11. Site Info Part III'!B65</f>
        <v>0</v>
      </c>
      <c r="GQ57" s="10"/>
      <c r="GR57" s="31" t="s">
        <v>423</v>
      </c>
      <c r="GS57" s="31"/>
      <c r="GT57" s="31"/>
      <c r="GU57" s="31"/>
      <c r="GV57" s="31"/>
      <c r="GW57" s="104"/>
      <c r="GX57" s="313"/>
      <c r="GY57" s="313"/>
      <c r="GZ57" s="31"/>
      <c r="HA57" s="31"/>
      <c r="HB57" s="31"/>
      <c r="HC57" s="104"/>
      <c r="HD57" s="314"/>
      <c r="HE57" s="314"/>
      <c r="HF57" s="31"/>
      <c r="HG57" s="22"/>
      <c r="HH57" s="33"/>
      <c r="HI57" s="252"/>
      <c r="HJ57" s="145"/>
      <c r="HK57" s="252"/>
      <c r="HL57" s="336" t="s">
        <v>424</v>
      </c>
      <c r="HM57" s="305"/>
      <c r="HN57" s="305"/>
      <c r="HO57" s="10"/>
      <c r="HP57" s="1594">
        <f>'17. Dev. Narr.'!I57</f>
        <v>0</v>
      </c>
      <c r="HQ57" s="1397"/>
      <c r="HR57" s="1397"/>
      <c r="HS57" s="1397"/>
      <c r="HT57" s="1397"/>
      <c r="HU57" s="1397"/>
      <c r="HV57" s="1397"/>
      <c r="HW57" s="1397"/>
      <c r="HX57" s="1397"/>
      <c r="HY57" s="1397"/>
      <c r="HZ57" s="1397"/>
      <c r="IA57" s="1397"/>
      <c r="IB57" s="1397"/>
      <c r="IC57" s="1397"/>
      <c r="ID57" s="1397"/>
      <c r="IE57" s="1397"/>
      <c r="IF57" s="1397"/>
      <c r="IG57" s="1397"/>
      <c r="IH57" s="1397"/>
      <c r="II57" s="1397"/>
      <c r="IJ57" s="1397"/>
      <c r="IK57" s="1397"/>
      <c r="IL57" s="1397"/>
      <c r="IM57" s="1397"/>
      <c r="IN57" s="1397"/>
      <c r="IO57" s="1397"/>
      <c r="IP57" s="1397"/>
      <c r="IQ57" s="1397"/>
      <c r="IR57" s="1397"/>
      <c r="IS57" s="1397"/>
      <c r="IT57" s="1397"/>
      <c r="IU57" s="1397"/>
      <c r="IV57" s="1397"/>
      <c r="IW57" s="1397"/>
      <c r="IX57" s="1397"/>
      <c r="IY57" s="1398"/>
      <c r="IZ57" s="252"/>
      <c r="JA57" s="22"/>
      <c r="JB57" s="22"/>
      <c r="JC57" s="10"/>
      <c r="JD57" s="223"/>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40"/>
      <c r="KN57" s="10"/>
      <c r="KO57" s="10"/>
      <c r="KP57" s="10"/>
    </row>
    <row r="58" spans="1:302" ht="16.5" customHeight="1" x14ac:dyDescent="0.25">
      <c r="A58" s="31"/>
      <c r="B58" s="31"/>
      <c r="C58" s="31"/>
      <c r="D58" s="330" t="s">
        <v>413</v>
      </c>
      <c r="E58" s="331"/>
      <c r="F58" s="331"/>
      <c r="G58" s="332">
        <f t="shared" si="8"/>
        <v>0</v>
      </c>
      <c r="H58" s="331" t="s">
        <v>414</v>
      </c>
      <c r="I58" s="331"/>
      <c r="J58" s="1657">
        <f>'24. Rent Schedule'!J58</f>
        <v>0</v>
      </c>
      <c r="K58" s="1416"/>
      <c r="L58" s="1416"/>
      <c r="M58" s="1597"/>
      <c r="N58" s="323">
        <f>'24. Rent Schedule'!N58</f>
        <v>0</v>
      </c>
      <c r="O58" s="22"/>
      <c r="P58" s="22"/>
      <c r="Q58" s="22"/>
      <c r="R58" s="22"/>
      <c r="S58" s="22"/>
      <c r="T58" s="22"/>
      <c r="U58" s="22"/>
      <c r="V58" s="22"/>
      <c r="W58" s="22"/>
      <c r="X58" s="22"/>
      <c r="Y58" s="22"/>
      <c r="Z58" s="22"/>
      <c r="AA58" s="22"/>
      <c r="AB58" s="22"/>
      <c r="AC58" s="157" t="s">
        <v>425</v>
      </c>
      <c r="AD58" s="158"/>
      <c r="AE58" s="158"/>
      <c r="AF58" s="158"/>
      <c r="AG58" s="158"/>
      <c r="AH58" s="158"/>
      <c r="AI58" s="158"/>
      <c r="AJ58" s="286"/>
      <c r="AK58" s="158"/>
      <c r="AL58" s="158"/>
      <c r="AM58" s="164"/>
      <c r="AN58" s="224">
        <f>'24. Rent Schedule'!$N$64-AN56</f>
        <v>0</v>
      </c>
      <c r="AO58" s="22"/>
      <c r="AP58" s="295">
        <f>'23. BldgUnit Config'!A60</f>
        <v>0</v>
      </c>
      <c r="AQ58" s="295">
        <f>'23. BldgUnit Config'!B60</f>
        <v>0</v>
      </c>
      <c r="AR58" s="295">
        <f>'23. BldgUnit Config'!C60</f>
        <v>0</v>
      </c>
      <c r="AS58" s="295">
        <f>'23. BldgUnit Config'!D60</f>
        <v>0</v>
      </c>
      <c r="AT58" s="239"/>
      <c r="AU58" s="292"/>
      <c r="AV58" s="292"/>
      <c r="AW58" s="205"/>
      <c r="AX58" s="278">
        <f>'23. BldgUnit Config'!I60</f>
        <v>0</v>
      </c>
      <c r="AY58" s="278">
        <f>'23. BldgUnit Config'!J60</f>
        <v>0</v>
      </c>
      <c r="AZ58" s="278">
        <f>'23. BldgUnit Config'!K60</f>
        <v>0</v>
      </c>
      <c r="BA58" s="278">
        <f>'23. BldgUnit Config'!L60</f>
        <v>0</v>
      </c>
      <c r="BB58" s="278">
        <f>'23. BldgUnit Config'!M60</f>
        <v>0</v>
      </c>
      <c r="BC58" s="279"/>
      <c r="BD58" s="278">
        <f>'23. BldgUnit Config'!O60</f>
        <v>0</v>
      </c>
      <c r="BE58" s="278">
        <f>'23. BldgUnit Config'!P60</f>
        <v>0</v>
      </c>
      <c r="BF58" s="278">
        <f>'23. BldgUnit Config'!Q60</f>
        <v>0</v>
      </c>
      <c r="BG58" s="278">
        <f>'23. BldgUnit Config'!R60</f>
        <v>0</v>
      </c>
      <c r="BH58" s="278">
        <f>'23. BldgUnit Config'!S60</f>
        <v>0</v>
      </c>
      <c r="BI58" s="278">
        <f>'23. BldgUnit Config'!T60</f>
        <v>0</v>
      </c>
      <c r="BJ58" s="278">
        <f>'23. BldgUnit Config'!U60</f>
        <v>0</v>
      </c>
      <c r="BK58" s="278">
        <f>'23. BldgUnit Config'!V60</f>
        <v>0</v>
      </c>
      <c r="BL58" s="278">
        <f>'23. BldgUnit Config'!W60</f>
        <v>0</v>
      </c>
      <c r="BM58" s="278">
        <f>'23. BldgUnit Config'!X60</f>
        <v>0</v>
      </c>
      <c r="BN58" s="278">
        <f>'23. BldgUnit Config'!Y60</f>
        <v>0</v>
      </c>
      <c r="BO58" s="278">
        <f>'23. BldgUnit Config'!Z60</f>
        <v>0</v>
      </c>
      <c r="BP58" s="278">
        <f>'23. BldgUnit Config'!AA60</f>
        <v>0</v>
      </c>
      <c r="BQ58" s="278">
        <f>'23. BldgUnit Config'!AB60</f>
        <v>0</v>
      </c>
      <c r="BR58" s="278">
        <f>'23. BldgUnit Config'!AC60</f>
        <v>0</v>
      </c>
      <c r="BS58" s="278">
        <f>'23. BldgUnit Config'!AD60</f>
        <v>0</v>
      </c>
      <c r="BT58" s="283">
        <f t="shared" si="4"/>
        <v>0</v>
      </c>
      <c r="BU58" s="283">
        <f t="shared" si="5"/>
        <v>0</v>
      </c>
      <c r="BV58" s="138"/>
      <c r="BW58" s="116" t="s">
        <v>426</v>
      </c>
      <c r="BX58" s="116"/>
      <c r="BY58" s="190">
        <f>'30. Development Cost Schedule'!C58</f>
        <v>0</v>
      </c>
      <c r="BZ58" s="190">
        <f>'30. Development Cost Schedule'!D58</f>
        <v>0</v>
      </c>
      <c r="CA58" s="190">
        <f>'30. Development Cost Schedule'!E58</f>
        <v>0</v>
      </c>
      <c r="CB58" s="199"/>
      <c r="CC58" s="1405">
        <f>'30. Development Cost Schedule'!G58</f>
        <v>0</v>
      </c>
      <c r="CD58" s="1393"/>
      <c r="CE58" s="1393"/>
      <c r="CF58" s="1393"/>
      <c r="CG58" s="1394"/>
      <c r="CH58" s="22"/>
      <c r="CI58" s="1427"/>
      <c r="CJ58" s="1428"/>
      <c r="CK58" s="1428"/>
      <c r="CL58" s="1428"/>
      <c r="CM58" s="1428"/>
      <c r="CN58" s="1428"/>
      <c r="CO58" s="1428"/>
      <c r="CP58" s="1428"/>
      <c r="CQ58" s="1428"/>
      <c r="CR58" s="1428"/>
      <c r="CS58" s="1428"/>
      <c r="CT58" s="1428"/>
      <c r="CU58" s="1428"/>
      <c r="CV58" s="1428"/>
      <c r="CW58" s="1428"/>
      <c r="CX58" s="1428"/>
      <c r="CY58" s="1428"/>
      <c r="CZ58" s="1428"/>
      <c r="DA58" s="1428"/>
      <c r="DB58" s="1428"/>
      <c r="DC58" s="1428"/>
      <c r="DD58" s="1428"/>
      <c r="DE58" s="1428"/>
      <c r="DF58" s="1428"/>
      <c r="DG58" s="1428"/>
      <c r="DH58" s="1428"/>
      <c r="DI58" s="1428"/>
      <c r="DJ58" s="1428"/>
      <c r="DK58" s="1428"/>
      <c r="DL58" s="1428"/>
      <c r="DM58" s="1428"/>
      <c r="DN58" s="1428"/>
      <c r="DO58" s="1428"/>
      <c r="DP58" s="1428"/>
      <c r="DQ58" s="1428"/>
      <c r="DR58" s="1428"/>
      <c r="DS58" s="1428"/>
      <c r="DT58" s="1428"/>
      <c r="DU58" s="1428"/>
      <c r="DV58" s="1428"/>
      <c r="DW58" s="1428"/>
      <c r="DX58" s="1429"/>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31"/>
      <c r="FO58" s="78">
        <f>'7. Site Info Part I'!B58</f>
        <v>0</v>
      </c>
      <c r="FP58" s="1518" t="s">
        <v>427</v>
      </c>
      <c r="FQ58" s="1400"/>
      <c r="FR58" s="1400"/>
      <c r="FS58" s="1400"/>
      <c r="FT58" s="1400"/>
      <c r="FU58" s="1400"/>
      <c r="FV58" s="1400"/>
      <c r="FW58" s="1400"/>
      <c r="FX58" s="1400"/>
      <c r="FY58" s="1400"/>
      <c r="FZ58" s="1400"/>
      <c r="GA58" s="1400"/>
      <c r="GB58" s="1400"/>
      <c r="GC58" s="1400"/>
      <c r="GD58" s="1400"/>
      <c r="GE58" s="1400"/>
      <c r="GF58" s="241"/>
      <c r="GG58" s="241"/>
      <c r="GH58" s="241"/>
      <c r="GI58" s="241"/>
      <c r="GJ58" s="241"/>
      <c r="GK58" s="241"/>
      <c r="GL58" s="241"/>
      <c r="GM58" s="22"/>
      <c r="GN58" s="22"/>
      <c r="GO58" s="68"/>
      <c r="GP58" s="31"/>
      <c r="GQ58" s="10"/>
      <c r="GR58" s="31"/>
      <c r="GS58" s="31"/>
      <c r="GT58" s="31"/>
      <c r="GU58" s="31"/>
      <c r="GV58" s="31"/>
      <c r="GW58" s="337"/>
      <c r="GX58" s="31"/>
      <c r="GY58" s="337"/>
      <c r="GZ58" s="337"/>
      <c r="HA58" s="31"/>
      <c r="HB58" s="31"/>
      <c r="HC58" s="31"/>
      <c r="HD58" s="314"/>
      <c r="HE58" s="314"/>
      <c r="HF58" s="314"/>
      <c r="HG58" s="22"/>
      <c r="HH58" s="33"/>
      <c r="HI58" s="252"/>
      <c r="HJ58" s="145"/>
      <c r="HK58" s="252"/>
      <c r="HL58" s="305"/>
      <c r="HM58" s="305"/>
      <c r="HN58" s="305"/>
      <c r="HO58" s="10"/>
      <c r="HP58" s="1402"/>
      <c r="HQ58" s="1403"/>
      <c r="HR58" s="1403"/>
      <c r="HS58" s="1403"/>
      <c r="HT58" s="1403"/>
      <c r="HU58" s="1403"/>
      <c r="HV58" s="1403"/>
      <c r="HW58" s="1403"/>
      <c r="HX58" s="1403"/>
      <c r="HY58" s="1403"/>
      <c r="HZ58" s="1403"/>
      <c r="IA58" s="1403"/>
      <c r="IB58" s="1403"/>
      <c r="IC58" s="1403"/>
      <c r="ID58" s="1403"/>
      <c r="IE58" s="1403"/>
      <c r="IF58" s="1403"/>
      <c r="IG58" s="1403"/>
      <c r="IH58" s="1403"/>
      <c r="II58" s="1403"/>
      <c r="IJ58" s="1403"/>
      <c r="IK58" s="1403"/>
      <c r="IL58" s="1403"/>
      <c r="IM58" s="1403"/>
      <c r="IN58" s="1403"/>
      <c r="IO58" s="1403"/>
      <c r="IP58" s="1403"/>
      <c r="IQ58" s="1403"/>
      <c r="IR58" s="1403"/>
      <c r="IS58" s="1403"/>
      <c r="IT58" s="1403"/>
      <c r="IU58" s="1403"/>
      <c r="IV58" s="1403"/>
      <c r="IW58" s="1403"/>
      <c r="IX58" s="1403"/>
      <c r="IY58" s="1404"/>
      <c r="IZ58" s="252"/>
      <c r="JA58" s="22"/>
      <c r="JB58" s="22"/>
      <c r="JC58" s="10"/>
      <c r="JD58" s="231" t="s">
        <v>257</v>
      </c>
      <c r="JE58" s="232"/>
      <c r="JF58" s="232"/>
      <c r="JG58" s="232"/>
      <c r="JH58" s="232"/>
      <c r="JI58" s="232"/>
      <c r="JJ58" s="232"/>
      <c r="JK58" s="232"/>
      <c r="JL58" s="232"/>
      <c r="JM58" s="232"/>
      <c r="JN58" s="232"/>
      <c r="JO58" s="232"/>
      <c r="JP58" s="232"/>
      <c r="JQ58" s="232"/>
      <c r="JR58" s="232"/>
      <c r="JS58" s="232"/>
      <c r="JT58" s="232"/>
      <c r="JU58" s="232"/>
      <c r="JV58" s="232"/>
      <c r="JW58" s="232"/>
      <c r="JX58" s="232"/>
      <c r="JY58" s="232"/>
      <c r="JZ58" s="232"/>
      <c r="KA58" s="232"/>
      <c r="KB58" s="232"/>
      <c r="KC58" s="232"/>
      <c r="KD58" s="207"/>
      <c r="KE58" s="207"/>
      <c r="KF58" s="207"/>
      <c r="KG58" s="207"/>
      <c r="KH58" s="207"/>
      <c r="KI58" s="207"/>
      <c r="KJ58" s="1566">
        <f>'42. Dev Team'!AH48</f>
        <v>0</v>
      </c>
      <c r="KK58" s="1526"/>
      <c r="KL58" s="1527"/>
      <c r="KM58" s="209"/>
      <c r="KN58" s="10"/>
      <c r="KO58" s="10"/>
      <c r="KP58" s="10"/>
    </row>
    <row r="59" spans="1:302" ht="16.5" customHeight="1" x14ac:dyDescent="0.25">
      <c r="A59" s="31"/>
      <c r="B59" s="31"/>
      <c r="C59" s="31"/>
      <c r="D59" s="338" t="s">
        <v>428</v>
      </c>
      <c r="E59" s="331"/>
      <c r="F59" s="331"/>
      <c r="G59" s="339">
        <f>SUM(G56:G58)</f>
        <v>0</v>
      </c>
      <c r="H59" s="331" t="s">
        <v>429</v>
      </c>
      <c r="I59" s="331"/>
      <c r="J59" s="340"/>
      <c r="K59" s="340"/>
      <c r="L59" s="340"/>
      <c r="M59" s="341"/>
      <c r="N59" s="342">
        <f>SUM(N56:N58)</f>
        <v>0</v>
      </c>
      <c r="O59" s="22"/>
      <c r="P59" s="22"/>
      <c r="Q59" s="22"/>
      <c r="R59" s="22"/>
      <c r="S59" s="22"/>
      <c r="T59" s="22"/>
      <c r="U59" s="22"/>
      <c r="V59" s="22"/>
      <c r="W59" s="22"/>
      <c r="X59" s="22"/>
      <c r="Y59" s="22"/>
      <c r="Z59" s="22"/>
      <c r="AA59" s="22"/>
      <c r="AB59" s="22"/>
      <c r="AC59" s="186" t="s">
        <v>430</v>
      </c>
      <c r="AD59" s="10"/>
      <c r="AE59" s="10"/>
      <c r="AF59" s="10"/>
      <c r="AG59" s="10"/>
      <c r="AH59" s="10"/>
      <c r="AI59" s="10"/>
      <c r="AJ59" s="35"/>
      <c r="AK59" s="10"/>
      <c r="AL59" s="10"/>
      <c r="AM59" s="38"/>
      <c r="AN59" s="39"/>
      <c r="AO59" s="22"/>
      <c r="AP59" s="295">
        <f>'23. BldgUnit Config'!A61</f>
        <v>0</v>
      </c>
      <c r="AQ59" s="295">
        <f>'23. BldgUnit Config'!B61</f>
        <v>0</v>
      </c>
      <c r="AR59" s="295">
        <f>'23. BldgUnit Config'!C61</f>
        <v>0</v>
      </c>
      <c r="AS59" s="295">
        <f>'23. BldgUnit Config'!D61</f>
        <v>0</v>
      </c>
      <c r="AT59" s="239"/>
      <c r="AU59" s="292"/>
      <c r="AV59" s="292"/>
      <c r="AW59" s="205"/>
      <c r="AX59" s="278">
        <f>'23. BldgUnit Config'!I61</f>
        <v>0</v>
      </c>
      <c r="AY59" s="278">
        <f>'23. BldgUnit Config'!J61</f>
        <v>0</v>
      </c>
      <c r="AZ59" s="278">
        <f>'23. BldgUnit Config'!K61</f>
        <v>0</v>
      </c>
      <c r="BA59" s="278">
        <f>'23. BldgUnit Config'!L61</f>
        <v>0</v>
      </c>
      <c r="BB59" s="278">
        <f>'23. BldgUnit Config'!M61</f>
        <v>0</v>
      </c>
      <c r="BC59" s="279"/>
      <c r="BD59" s="278">
        <f>'23. BldgUnit Config'!O61</f>
        <v>0</v>
      </c>
      <c r="BE59" s="278">
        <f>'23. BldgUnit Config'!P61</f>
        <v>0</v>
      </c>
      <c r="BF59" s="278">
        <f>'23. BldgUnit Config'!Q61</f>
        <v>0</v>
      </c>
      <c r="BG59" s="278">
        <f>'23. BldgUnit Config'!R61</f>
        <v>0</v>
      </c>
      <c r="BH59" s="278">
        <f>'23. BldgUnit Config'!S61</f>
        <v>0</v>
      </c>
      <c r="BI59" s="278">
        <f>'23. BldgUnit Config'!T61</f>
        <v>0</v>
      </c>
      <c r="BJ59" s="278">
        <f>'23. BldgUnit Config'!U61</f>
        <v>0</v>
      </c>
      <c r="BK59" s="278">
        <f>'23. BldgUnit Config'!V61</f>
        <v>0</v>
      </c>
      <c r="BL59" s="278">
        <f>'23. BldgUnit Config'!W61</f>
        <v>0</v>
      </c>
      <c r="BM59" s="278">
        <f>'23. BldgUnit Config'!X61</f>
        <v>0</v>
      </c>
      <c r="BN59" s="278">
        <f>'23. BldgUnit Config'!Y61</f>
        <v>0</v>
      </c>
      <c r="BO59" s="278">
        <f>'23. BldgUnit Config'!Z61</f>
        <v>0</v>
      </c>
      <c r="BP59" s="278">
        <f>'23. BldgUnit Config'!AA61</f>
        <v>0</v>
      </c>
      <c r="BQ59" s="278">
        <f>'23. BldgUnit Config'!AB61</f>
        <v>0</v>
      </c>
      <c r="BR59" s="278">
        <f>'23. BldgUnit Config'!AC61</f>
        <v>0</v>
      </c>
      <c r="BS59" s="278">
        <f>'23. BldgUnit Config'!AD61</f>
        <v>0</v>
      </c>
      <c r="BT59" s="283">
        <f t="shared" si="4"/>
        <v>0</v>
      </c>
      <c r="BU59" s="283">
        <f t="shared" si="5"/>
        <v>0</v>
      </c>
      <c r="BV59" s="138"/>
      <c r="BW59" s="116" t="s">
        <v>431</v>
      </c>
      <c r="BX59" s="116"/>
      <c r="BY59" s="190">
        <f>'30. Development Cost Schedule'!C59</f>
        <v>0</v>
      </c>
      <c r="BZ59" s="190">
        <f>'30. Development Cost Schedule'!D59</f>
        <v>0</v>
      </c>
      <c r="CA59" s="190">
        <f>'30. Development Cost Schedule'!E59</f>
        <v>0</v>
      </c>
      <c r="CB59" s="199"/>
      <c r="CC59" s="1405">
        <f>'30. Development Cost Schedule'!G59</f>
        <v>0</v>
      </c>
      <c r="CD59" s="1393"/>
      <c r="CE59" s="1393"/>
      <c r="CF59" s="1393"/>
      <c r="CG59" s="1394"/>
      <c r="CH59" s="22"/>
      <c r="CI59" s="10"/>
      <c r="CJ59" s="10"/>
      <c r="CK59" s="10"/>
      <c r="CL59" s="10"/>
      <c r="CM59" s="10"/>
      <c r="CN59" s="10"/>
      <c r="CO59" s="10"/>
      <c r="CP59" s="10"/>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10"/>
      <c r="FO59" s="10"/>
      <c r="FP59" s="241"/>
      <c r="FQ59" s="241"/>
      <c r="FR59" s="241"/>
      <c r="FS59" s="241"/>
      <c r="FT59" s="241"/>
      <c r="FU59" s="241"/>
      <c r="FV59" s="241"/>
      <c r="FW59" s="241"/>
      <c r="FX59" s="241"/>
      <c r="FY59" s="241"/>
      <c r="FZ59" s="241"/>
      <c r="GA59" s="241"/>
      <c r="GB59" s="241"/>
      <c r="GC59" s="241"/>
      <c r="GD59" s="241"/>
      <c r="GE59" s="241"/>
      <c r="GF59" s="241"/>
      <c r="GG59" s="241"/>
      <c r="GH59" s="241"/>
      <c r="GI59" s="241"/>
      <c r="GJ59" s="241"/>
      <c r="GK59" s="241"/>
      <c r="GL59" s="241"/>
      <c r="GM59" s="22"/>
      <c r="GN59" s="22"/>
      <c r="GO59" s="68"/>
      <c r="GP59" s="1516">
        <f>'11. Site Info Part III'!B67</f>
        <v>0</v>
      </c>
      <c r="GQ59" s="1456"/>
      <c r="GR59" s="1456"/>
      <c r="GS59" s="1456"/>
      <c r="GT59" s="1456"/>
      <c r="GU59" s="1456"/>
      <c r="GV59" s="1456"/>
      <c r="GW59" s="1456"/>
      <c r="GX59" s="1456"/>
      <c r="GY59" s="1456"/>
      <c r="GZ59" s="1456"/>
      <c r="HA59" s="1456"/>
      <c r="HB59" s="1456"/>
      <c r="HC59" s="1456"/>
      <c r="HD59" s="1456"/>
      <c r="HE59" s="1456"/>
      <c r="HF59" s="1457"/>
      <c r="HG59" s="22"/>
      <c r="HH59" s="33"/>
      <c r="HI59" s="33"/>
      <c r="HJ59" s="252"/>
      <c r="HK59" s="252"/>
      <c r="HL59" s="252"/>
      <c r="HM59" s="252"/>
      <c r="HN59" s="252"/>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252"/>
      <c r="JA59" s="22"/>
      <c r="JB59" s="22"/>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220"/>
      <c r="KK59" s="220"/>
      <c r="KL59" s="220"/>
      <c r="KM59" s="10"/>
      <c r="KN59" s="10"/>
      <c r="KO59" s="10"/>
      <c r="KP59" s="10"/>
    </row>
    <row r="60" spans="1:302" ht="16.5" customHeight="1" x14ac:dyDescent="0.25">
      <c r="A60" s="31"/>
      <c r="B60" s="31"/>
      <c r="C60" s="31"/>
      <c r="D60" s="1522" t="s">
        <v>432</v>
      </c>
      <c r="E60" s="1442"/>
      <c r="F60" s="1442"/>
      <c r="G60" s="1442"/>
      <c r="H60" s="1442"/>
      <c r="I60" s="1442"/>
      <c r="J60" s="1442"/>
      <c r="K60" s="1442"/>
      <c r="L60" s="1442"/>
      <c r="M60" s="1523"/>
      <c r="N60" s="344">
        <f>N55+N59</f>
        <v>0</v>
      </c>
      <c r="O60" s="22"/>
      <c r="P60" s="22"/>
      <c r="Q60" s="22"/>
      <c r="R60" s="22"/>
      <c r="S60" s="22"/>
      <c r="T60" s="22"/>
      <c r="U60" s="22"/>
      <c r="V60" s="22"/>
      <c r="W60" s="22"/>
      <c r="X60" s="22"/>
      <c r="Y60" s="22"/>
      <c r="Z60" s="22"/>
      <c r="AA60" s="22"/>
      <c r="AB60" s="22"/>
      <c r="AC60" s="34"/>
      <c r="AD60" s="1415" t="str">
        <f>'26. Annual Operating Expenses'!B60</f>
        <v/>
      </c>
      <c r="AE60" s="1416"/>
      <c r="AF60" s="1416"/>
      <c r="AG60" s="1417"/>
      <c r="AH60" s="10"/>
      <c r="AI60" s="10"/>
      <c r="AJ60" s="35" t="s">
        <v>87</v>
      </c>
      <c r="AK60" s="10"/>
      <c r="AL60" s="195">
        <f>'26. Annual Operating Expenses'!J60</f>
        <v>0</v>
      </c>
      <c r="AM60" s="38"/>
      <c r="AN60" s="39"/>
      <c r="AO60" s="22"/>
      <c r="AP60" s="295">
        <f>'23. BldgUnit Config'!A62</f>
        <v>0</v>
      </c>
      <c r="AQ60" s="295">
        <f>'23. BldgUnit Config'!B62</f>
        <v>0</v>
      </c>
      <c r="AR60" s="295">
        <f>'23. BldgUnit Config'!C62</f>
        <v>0</v>
      </c>
      <c r="AS60" s="295">
        <f>'23. BldgUnit Config'!D62</f>
        <v>0</v>
      </c>
      <c r="AT60" s="239"/>
      <c r="AU60" s="292"/>
      <c r="AV60" s="292"/>
      <c r="AW60" s="205"/>
      <c r="AX60" s="278">
        <f>'23. BldgUnit Config'!I62</f>
        <v>0</v>
      </c>
      <c r="AY60" s="278">
        <f>'23. BldgUnit Config'!J62</f>
        <v>0</v>
      </c>
      <c r="AZ60" s="278">
        <f>'23. BldgUnit Config'!K62</f>
        <v>0</v>
      </c>
      <c r="BA60" s="278">
        <f>'23. BldgUnit Config'!L62</f>
        <v>0</v>
      </c>
      <c r="BB60" s="278">
        <f>'23. BldgUnit Config'!M62</f>
        <v>0</v>
      </c>
      <c r="BC60" s="279"/>
      <c r="BD60" s="278">
        <f>'23. BldgUnit Config'!O62</f>
        <v>0</v>
      </c>
      <c r="BE60" s="278">
        <f>'23. BldgUnit Config'!P62</f>
        <v>0</v>
      </c>
      <c r="BF60" s="278">
        <f>'23. BldgUnit Config'!Q62</f>
        <v>0</v>
      </c>
      <c r="BG60" s="278">
        <f>'23. BldgUnit Config'!R62</f>
        <v>0</v>
      </c>
      <c r="BH60" s="278">
        <f>'23. BldgUnit Config'!S62</f>
        <v>0</v>
      </c>
      <c r="BI60" s="278">
        <f>'23. BldgUnit Config'!T62</f>
        <v>0</v>
      </c>
      <c r="BJ60" s="278">
        <f>'23. BldgUnit Config'!U62</f>
        <v>0</v>
      </c>
      <c r="BK60" s="278">
        <f>'23. BldgUnit Config'!V62</f>
        <v>0</v>
      </c>
      <c r="BL60" s="278">
        <f>'23. BldgUnit Config'!W62</f>
        <v>0</v>
      </c>
      <c r="BM60" s="278">
        <f>'23. BldgUnit Config'!X62</f>
        <v>0</v>
      </c>
      <c r="BN60" s="278">
        <f>'23. BldgUnit Config'!Y62</f>
        <v>0</v>
      </c>
      <c r="BO60" s="278">
        <f>'23. BldgUnit Config'!Z62</f>
        <v>0</v>
      </c>
      <c r="BP60" s="278">
        <f>'23. BldgUnit Config'!AA62</f>
        <v>0</v>
      </c>
      <c r="BQ60" s="278">
        <f>'23. BldgUnit Config'!AB62</f>
        <v>0</v>
      </c>
      <c r="BR60" s="278">
        <f>'23. BldgUnit Config'!AC62</f>
        <v>0</v>
      </c>
      <c r="BS60" s="278">
        <f>'23. BldgUnit Config'!AD62</f>
        <v>0</v>
      </c>
      <c r="BT60" s="283">
        <f t="shared" si="4"/>
        <v>0</v>
      </c>
      <c r="BU60" s="283">
        <f t="shared" si="5"/>
        <v>0</v>
      </c>
      <c r="BV60" s="138"/>
      <c r="BW60" s="116" t="s">
        <v>433</v>
      </c>
      <c r="BX60" s="116"/>
      <c r="BY60" s="190">
        <f>'30. Development Cost Schedule'!C60</f>
        <v>0</v>
      </c>
      <c r="BZ60" s="190">
        <f>'30. Development Cost Schedule'!D60</f>
        <v>0</v>
      </c>
      <c r="CA60" s="190">
        <f>'30. Development Cost Schedule'!E60</f>
        <v>0</v>
      </c>
      <c r="CB60" s="199"/>
      <c r="CC60" s="1405">
        <f>'30. Development Cost Schedule'!G60</f>
        <v>0</v>
      </c>
      <c r="CD60" s="1393"/>
      <c r="CE60" s="1393"/>
      <c r="CF60" s="1393"/>
      <c r="CG60" s="1394"/>
      <c r="CH60" s="22"/>
      <c r="CI60" s="10"/>
      <c r="CJ60" s="345"/>
      <c r="CK60" s="345"/>
      <c r="CL60" s="345"/>
      <c r="CM60" s="345"/>
      <c r="CN60" s="345"/>
      <c r="CO60" s="345"/>
      <c r="CP60" s="345"/>
      <c r="CQ60" s="345"/>
      <c r="CR60" s="345"/>
      <c r="CS60" s="345"/>
      <c r="CT60" s="345"/>
      <c r="CU60" s="345"/>
      <c r="CV60" s="345"/>
      <c r="CW60" s="345"/>
      <c r="CX60" s="345"/>
      <c r="CY60" s="343"/>
      <c r="CZ60" s="343"/>
      <c r="DA60" s="343"/>
      <c r="DB60" s="343"/>
      <c r="DC60" s="343"/>
      <c r="DD60" s="343"/>
      <c r="DE60" s="343"/>
      <c r="DF60" s="343"/>
      <c r="DG60" s="343"/>
      <c r="DH60" s="343"/>
      <c r="DI60" s="343"/>
      <c r="DJ60" s="343"/>
      <c r="DK60" s="343"/>
      <c r="DL60" s="343"/>
      <c r="DM60" s="10"/>
      <c r="DN60" s="343"/>
      <c r="DO60" s="343"/>
      <c r="DP60" s="343"/>
      <c r="DQ60" s="343"/>
      <c r="DR60" s="343"/>
      <c r="DS60" s="343"/>
      <c r="DT60" s="10"/>
      <c r="DU60" s="10"/>
      <c r="DV60" s="343"/>
      <c r="DW60" s="343"/>
      <c r="DX60" s="343"/>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31"/>
      <c r="FO60" s="78">
        <f>'7. Site Info Part I'!B60</f>
        <v>0</v>
      </c>
      <c r="FP60" s="1511" t="s">
        <v>434</v>
      </c>
      <c r="FQ60" s="1400"/>
      <c r="FR60" s="1400"/>
      <c r="FS60" s="1400"/>
      <c r="FT60" s="1400"/>
      <c r="FU60" s="1400"/>
      <c r="FV60" s="1400"/>
      <c r="FW60" s="1400"/>
      <c r="FX60" s="1400"/>
      <c r="FY60" s="1400"/>
      <c r="FZ60" s="1400"/>
      <c r="GA60" s="1400"/>
      <c r="GB60" s="1400"/>
      <c r="GC60" s="1400"/>
      <c r="GD60" s="1400"/>
      <c r="GE60" s="1400"/>
      <c r="GF60" s="1400"/>
      <c r="GG60" s="1400"/>
      <c r="GH60" s="1400"/>
      <c r="GI60" s="1400"/>
      <c r="GJ60" s="1400"/>
      <c r="GK60" s="1400"/>
      <c r="GL60" s="1400"/>
      <c r="GM60" s="22"/>
      <c r="GN60" s="22"/>
      <c r="GO60" s="68"/>
      <c r="GP60" s="31"/>
      <c r="GQ60" s="10"/>
      <c r="GR60" s="31"/>
      <c r="GS60" s="31"/>
      <c r="GT60" s="31"/>
      <c r="GU60" s="31"/>
      <c r="GV60" s="31"/>
      <c r="GW60" s="337"/>
      <c r="GX60" s="31"/>
      <c r="GY60" s="337"/>
      <c r="GZ60" s="337"/>
      <c r="HA60" s="31"/>
      <c r="HB60" s="31"/>
      <c r="HC60" s="31"/>
      <c r="HD60" s="314"/>
      <c r="HE60" s="314"/>
      <c r="HF60" s="314"/>
      <c r="HG60" s="22"/>
      <c r="HH60" s="33"/>
      <c r="HI60" s="33"/>
      <c r="HJ60" s="252"/>
      <c r="HK60" s="290">
        <f>'17. Dev. Narr.'!D60</f>
        <v>0</v>
      </c>
      <c r="HL60" s="1595" t="s">
        <v>435</v>
      </c>
      <c r="HM60" s="1531"/>
      <c r="HN60" s="1531"/>
      <c r="HO60" s="1531"/>
      <c r="HP60" s="1531"/>
      <c r="HQ60" s="1531"/>
      <c r="HR60" s="1531"/>
      <c r="HS60" s="1531"/>
      <c r="HT60" s="1531"/>
      <c r="HU60" s="1531"/>
      <c r="HV60" s="1531"/>
      <c r="HW60" s="1531"/>
      <c r="HX60" s="1531"/>
      <c r="HY60" s="1531"/>
      <c r="HZ60" s="1531"/>
      <c r="IA60" s="1531"/>
      <c r="IB60" s="1531"/>
      <c r="IC60" s="1531"/>
      <c r="ID60" s="1531"/>
      <c r="IE60" s="1531"/>
      <c r="IF60" s="1531"/>
      <c r="IG60" s="1531"/>
      <c r="IH60" s="1531"/>
      <c r="II60" s="1531"/>
      <c r="IJ60" s="1531"/>
      <c r="IK60" s="1531"/>
      <c r="IL60" s="1531"/>
      <c r="IM60" s="1531"/>
      <c r="IN60" s="1531"/>
      <c r="IO60" s="1531"/>
      <c r="IP60" s="1531"/>
      <c r="IQ60" s="1531"/>
      <c r="IR60" s="1532"/>
      <c r="IS60" s="10"/>
      <c r="IT60" s="10"/>
      <c r="IU60" s="10"/>
      <c r="IV60" s="10"/>
      <c r="IW60" s="10"/>
      <c r="IX60" s="10"/>
      <c r="IY60" s="10"/>
      <c r="IZ60" s="252"/>
      <c r="JA60" s="22"/>
      <c r="JB60" s="22"/>
      <c r="JC60" s="10"/>
      <c r="JD60" s="1559" t="s">
        <v>436</v>
      </c>
      <c r="JE60" s="1400"/>
      <c r="JF60" s="1400"/>
      <c r="JG60" s="1400"/>
      <c r="JH60" s="1400"/>
      <c r="JI60" s="1400"/>
      <c r="JJ60" s="1400"/>
      <c r="JK60" s="1400"/>
      <c r="JL60" s="1400"/>
      <c r="JM60" s="1400"/>
      <c r="JN60" s="1400"/>
      <c r="JO60" s="10"/>
      <c r="JP60" s="10"/>
      <c r="JQ60" s="10"/>
      <c r="JR60" s="10"/>
      <c r="JS60" s="10"/>
      <c r="JT60" s="10"/>
      <c r="JU60" s="10"/>
      <c r="JV60" s="10"/>
      <c r="JW60" s="10"/>
      <c r="JX60" s="10"/>
      <c r="JY60" s="10"/>
      <c r="JZ60" s="10"/>
      <c r="KA60" s="10"/>
      <c r="KB60" s="10"/>
      <c r="KC60" s="10"/>
      <c r="KD60" s="10"/>
      <c r="KE60" s="75"/>
      <c r="KF60" s="75"/>
      <c r="KG60" s="75"/>
      <c r="KH60" s="10"/>
      <c r="KI60" s="10"/>
      <c r="KJ60" s="10"/>
      <c r="KK60" s="10"/>
      <c r="KL60" s="10"/>
      <c r="KM60" s="10"/>
      <c r="KN60" s="10"/>
      <c r="KO60" s="10"/>
      <c r="KP60" s="10"/>
    </row>
    <row r="61" spans="1:302" ht="16.5" customHeight="1" x14ac:dyDescent="0.25">
      <c r="A61" s="31"/>
      <c r="B61" s="31"/>
      <c r="C61" s="31"/>
      <c r="D61" s="346" t="s">
        <v>437</v>
      </c>
      <c r="E61" s="347"/>
      <c r="F61" s="347"/>
      <c r="G61" s="347"/>
      <c r="H61" s="347"/>
      <c r="I61" s="347"/>
      <c r="J61" s="347"/>
      <c r="K61" s="348"/>
      <c r="L61" s="348" t="s">
        <v>438</v>
      </c>
      <c r="M61" s="349">
        <f>'24. Rent Schedule'!M61</f>
        <v>0</v>
      </c>
      <c r="N61" s="342">
        <f>+N60*-M61</f>
        <v>0</v>
      </c>
      <c r="O61" s="22"/>
      <c r="P61" s="22"/>
      <c r="Q61" s="22"/>
      <c r="R61" s="22"/>
      <c r="S61" s="22"/>
      <c r="T61" s="22"/>
      <c r="U61" s="22"/>
      <c r="V61" s="22"/>
      <c r="W61" s="22"/>
      <c r="X61" s="22"/>
      <c r="Y61" s="22"/>
      <c r="Z61" s="22"/>
      <c r="AA61" s="22"/>
      <c r="AB61" s="22"/>
      <c r="AC61" s="34"/>
      <c r="AD61" s="1415" t="str">
        <f>'26. Annual Operating Expenses'!B61</f>
        <v/>
      </c>
      <c r="AE61" s="1416"/>
      <c r="AF61" s="1416"/>
      <c r="AG61" s="1417"/>
      <c r="AH61" s="10"/>
      <c r="AI61" s="10"/>
      <c r="AJ61" s="35" t="s">
        <v>87</v>
      </c>
      <c r="AK61" s="10"/>
      <c r="AL61" s="195">
        <f>'26. Annual Operating Expenses'!J61</f>
        <v>0</v>
      </c>
      <c r="AM61" s="38"/>
      <c r="AN61" s="39"/>
      <c r="AO61" s="22"/>
      <c r="AP61" s="295">
        <f>'23. BldgUnit Config'!A63</f>
        <v>0</v>
      </c>
      <c r="AQ61" s="295">
        <f>'23. BldgUnit Config'!B63</f>
        <v>0</v>
      </c>
      <c r="AR61" s="295">
        <f>'23. BldgUnit Config'!C63</f>
        <v>0</v>
      </c>
      <c r="AS61" s="295">
        <f>'23. BldgUnit Config'!D63</f>
        <v>0</v>
      </c>
      <c r="AT61" s="239"/>
      <c r="AU61" s="292"/>
      <c r="AV61" s="292"/>
      <c r="AW61" s="205"/>
      <c r="AX61" s="278">
        <f>'23. BldgUnit Config'!I63</f>
        <v>0</v>
      </c>
      <c r="AY61" s="278">
        <f>'23. BldgUnit Config'!J63</f>
        <v>0</v>
      </c>
      <c r="AZ61" s="278">
        <f>'23. BldgUnit Config'!K63</f>
        <v>0</v>
      </c>
      <c r="BA61" s="278">
        <f>'23. BldgUnit Config'!L63</f>
        <v>0</v>
      </c>
      <c r="BB61" s="278">
        <f>'23. BldgUnit Config'!M63</f>
        <v>0</v>
      </c>
      <c r="BC61" s="279"/>
      <c r="BD61" s="278">
        <f>'23. BldgUnit Config'!O63</f>
        <v>0</v>
      </c>
      <c r="BE61" s="278">
        <f>'23. BldgUnit Config'!P63</f>
        <v>0</v>
      </c>
      <c r="BF61" s="278">
        <f>'23. BldgUnit Config'!Q63</f>
        <v>0</v>
      </c>
      <c r="BG61" s="278">
        <f>'23. BldgUnit Config'!R63</f>
        <v>0</v>
      </c>
      <c r="BH61" s="278">
        <f>'23. BldgUnit Config'!S63</f>
        <v>0</v>
      </c>
      <c r="BI61" s="278">
        <f>'23. BldgUnit Config'!T63</f>
        <v>0</v>
      </c>
      <c r="BJ61" s="278">
        <f>'23. BldgUnit Config'!U63</f>
        <v>0</v>
      </c>
      <c r="BK61" s="278">
        <f>'23. BldgUnit Config'!V63</f>
        <v>0</v>
      </c>
      <c r="BL61" s="278">
        <f>'23. BldgUnit Config'!W63</f>
        <v>0</v>
      </c>
      <c r="BM61" s="278">
        <f>'23. BldgUnit Config'!X63</f>
        <v>0</v>
      </c>
      <c r="BN61" s="278">
        <f>'23. BldgUnit Config'!Y63</f>
        <v>0</v>
      </c>
      <c r="BO61" s="278">
        <f>'23. BldgUnit Config'!Z63</f>
        <v>0</v>
      </c>
      <c r="BP61" s="278">
        <f>'23. BldgUnit Config'!AA63</f>
        <v>0</v>
      </c>
      <c r="BQ61" s="278">
        <f>'23. BldgUnit Config'!AB63</f>
        <v>0</v>
      </c>
      <c r="BR61" s="278">
        <f>'23. BldgUnit Config'!AC63</f>
        <v>0</v>
      </c>
      <c r="BS61" s="278">
        <f>'23. BldgUnit Config'!AD63</f>
        <v>0</v>
      </c>
      <c r="BT61" s="283">
        <f t="shared" si="4"/>
        <v>0</v>
      </c>
      <c r="BU61" s="283">
        <f t="shared" si="5"/>
        <v>0</v>
      </c>
      <c r="BV61" s="138"/>
      <c r="BW61" s="116" t="s">
        <v>439</v>
      </c>
      <c r="BX61" s="116"/>
      <c r="BY61" s="190">
        <f>'30. Development Cost Schedule'!C61</f>
        <v>0</v>
      </c>
      <c r="BZ61" s="190">
        <f>'30. Development Cost Schedule'!D61</f>
        <v>0</v>
      </c>
      <c r="CA61" s="190">
        <f>'30. Development Cost Schedule'!E61</f>
        <v>0</v>
      </c>
      <c r="CB61" s="199"/>
      <c r="CC61" s="1405">
        <f>'30. Development Cost Schedule'!G61</f>
        <v>0</v>
      </c>
      <c r="CD61" s="1393"/>
      <c r="CE61" s="1393"/>
      <c r="CF61" s="1393"/>
      <c r="CG61" s="1394"/>
      <c r="CH61" s="22"/>
      <c r="CI61" s="1658" t="s">
        <v>440</v>
      </c>
      <c r="CJ61" s="1397"/>
      <c r="CK61" s="1397"/>
      <c r="CL61" s="1397"/>
      <c r="CM61" s="1397"/>
      <c r="CN61" s="1397"/>
      <c r="CO61" s="1397"/>
      <c r="CP61" s="1397"/>
      <c r="CQ61" s="1397"/>
      <c r="CR61" s="1397"/>
      <c r="CS61" s="1397"/>
      <c r="CT61" s="1397"/>
      <c r="CU61" s="1397"/>
      <c r="CV61" s="1397"/>
      <c r="CW61" s="1397"/>
      <c r="CX61" s="343"/>
      <c r="CY61" s="350" t="s">
        <v>441</v>
      </c>
      <c r="CZ61" s="351"/>
      <c r="DA61" s="352"/>
      <c r="DB61" s="351"/>
      <c r="DC61" s="351"/>
      <c r="DD61" s="351"/>
      <c r="DE61" s="351"/>
      <c r="DF61" s="351"/>
      <c r="DG61" s="351"/>
      <c r="DH61" s="351"/>
      <c r="DI61" s="351"/>
      <c r="DJ61" s="351"/>
      <c r="DK61" s="353"/>
      <c r="DL61" s="351"/>
      <c r="DM61" s="10"/>
      <c r="DN61" s="350" t="s">
        <v>442</v>
      </c>
      <c r="DO61" s="354"/>
      <c r="DP61" s="354"/>
      <c r="DQ61" s="354"/>
      <c r="DR61" s="354"/>
      <c r="DS61" s="354"/>
      <c r="DT61" s="354"/>
      <c r="DU61" s="355"/>
      <c r="DV61" s="355"/>
      <c r="DW61" s="355"/>
      <c r="DX61" s="355"/>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10"/>
      <c r="FO61" s="10"/>
      <c r="FP61" s="1400"/>
      <c r="FQ61" s="1400"/>
      <c r="FR61" s="1400"/>
      <c r="FS61" s="1400"/>
      <c r="FT61" s="1400"/>
      <c r="FU61" s="1400"/>
      <c r="FV61" s="1400"/>
      <c r="FW61" s="1400"/>
      <c r="FX61" s="1400"/>
      <c r="FY61" s="1400"/>
      <c r="FZ61" s="1400"/>
      <c r="GA61" s="1400"/>
      <c r="GB61" s="1400"/>
      <c r="GC61" s="1400"/>
      <c r="GD61" s="1400"/>
      <c r="GE61" s="1400"/>
      <c r="GF61" s="1400"/>
      <c r="GG61" s="1400"/>
      <c r="GH61" s="1400"/>
      <c r="GI61" s="1400"/>
      <c r="GJ61" s="1400"/>
      <c r="GK61" s="1400"/>
      <c r="GL61" s="1400"/>
      <c r="GM61" s="22"/>
      <c r="GN61" s="22"/>
      <c r="GO61" s="68"/>
      <c r="GP61" s="1643" t="s">
        <v>443</v>
      </c>
      <c r="GQ61" s="1400"/>
      <c r="GR61" s="1400"/>
      <c r="GS61" s="1400"/>
      <c r="GT61" s="1400"/>
      <c r="GU61" s="1400"/>
      <c r="GV61" s="1400"/>
      <c r="GW61" s="1400"/>
      <c r="GX61" s="1400"/>
      <c r="GY61" s="1400"/>
      <c r="GZ61" s="1400"/>
      <c r="HA61" s="1400"/>
      <c r="HB61" s="1400"/>
      <c r="HC61" s="1400"/>
      <c r="HD61" s="1400"/>
      <c r="HE61" s="1400"/>
      <c r="HF61" s="1400"/>
      <c r="HG61" s="22"/>
      <c r="HH61" s="33"/>
      <c r="HI61" s="33"/>
      <c r="HJ61" s="252"/>
      <c r="HK61" s="252"/>
      <c r="HL61" s="252"/>
      <c r="HM61" s="252"/>
      <c r="HN61" s="252"/>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252"/>
      <c r="JA61" s="22"/>
      <c r="JB61" s="22"/>
      <c r="JC61" s="10"/>
      <c r="JD61" s="1560">
        <f>'42. Dev Team'!B61</f>
        <v>0</v>
      </c>
      <c r="JE61" s="1496"/>
      <c r="JF61" s="1496"/>
      <c r="JG61" s="1496"/>
      <c r="JH61" s="1496"/>
      <c r="JI61" s="1496"/>
      <c r="JJ61" s="1496"/>
      <c r="JK61" s="1496"/>
      <c r="JL61" s="1496"/>
      <c r="JM61" s="1496"/>
      <c r="JN61" s="1561"/>
      <c r="JO61" s="27"/>
      <c r="JP61" s="1567">
        <f>'42. Dev Team'!N61</f>
        <v>0</v>
      </c>
      <c r="JQ61" s="1496"/>
      <c r="JR61" s="1496"/>
      <c r="JS61" s="1496"/>
      <c r="JT61" s="1496"/>
      <c r="JU61" s="1496"/>
      <c r="JV61" s="1496"/>
      <c r="JW61" s="1496"/>
      <c r="JX61" s="1496"/>
      <c r="JY61" s="1496"/>
      <c r="JZ61" s="1496"/>
      <c r="KA61" s="1496"/>
      <c r="KB61" s="1496"/>
      <c r="KC61" s="1496"/>
      <c r="KD61" s="1496"/>
      <c r="KE61" s="1496"/>
      <c r="KF61" s="1561"/>
      <c r="KG61" s="27"/>
      <c r="KH61" s="1582">
        <f>'42. Dev Team'!AF61</f>
        <v>0</v>
      </c>
      <c r="KI61" s="1496"/>
      <c r="KJ61" s="1496"/>
      <c r="KK61" s="1496"/>
      <c r="KL61" s="1496"/>
      <c r="KM61" s="1569"/>
      <c r="KN61" s="10"/>
      <c r="KO61" s="10"/>
      <c r="KP61" s="10"/>
    </row>
    <row r="62" spans="1:302" ht="16.5" customHeight="1" x14ac:dyDescent="0.25">
      <c r="A62" s="31"/>
      <c r="B62" s="31"/>
      <c r="C62" s="31"/>
      <c r="D62" s="357" t="s">
        <v>444</v>
      </c>
      <c r="E62" s="358"/>
      <c r="F62" s="358"/>
      <c r="G62" s="358"/>
      <c r="H62" s="358"/>
      <c r="I62" s="358"/>
      <c r="J62" s="358"/>
      <c r="K62" s="358"/>
      <c r="L62" s="358"/>
      <c r="M62" s="359" t="s">
        <v>445</v>
      </c>
      <c r="N62" s="360">
        <f>'24. Rent Schedule'!N62</f>
        <v>0</v>
      </c>
      <c r="O62" s="22"/>
      <c r="P62" s="22"/>
      <c r="Q62" s="22"/>
      <c r="R62" s="22"/>
      <c r="S62" s="22"/>
      <c r="T62" s="22"/>
      <c r="U62" s="22"/>
      <c r="V62" s="22"/>
      <c r="W62" s="22"/>
      <c r="X62" s="22"/>
      <c r="Y62" s="22"/>
      <c r="Z62" s="22"/>
      <c r="AA62" s="22"/>
      <c r="AB62" s="22"/>
      <c r="AC62" s="34"/>
      <c r="AD62" s="1415" t="str">
        <f>'26. Annual Operating Expenses'!B62</f>
        <v/>
      </c>
      <c r="AE62" s="1416"/>
      <c r="AF62" s="1416"/>
      <c r="AG62" s="1417"/>
      <c r="AH62" s="10"/>
      <c r="AI62" s="10"/>
      <c r="AJ62" s="35" t="s">
        <v>87</v>
      </c>
      <c r="AK62" s="10"/>
      <c r="AL62" s="195">
        <f>'26. Annual Operating Expenses'!J62</f>
        <v>0</v>
      </c>
      <c r="AM62" s="38"/>
      <c r="AN62" s="39"/>
      <c r="AO62" s="22"/>
      <c r="AP62" s="295">
        <f>'23. BldgUnit Config'!A64</f>
        <v>0</v>
      </c>
      <c r="AQ62" s="295">
        <f>'23. BldgUnit Config'!B64</f>
        <v>0</v>
      </c>
      <c r="AR62" s="295">
        <f>'23. BldgUnit Config'!C64</f>
        <v>0</v>
      </c>
      <c r="AS62" s="295">
        <f>'23. BldgUnit Config'!D64</f>
        <v>0</v>
      </c>
      <c r="AT62" s="239"/>
      <c r="AU62" s="292"/>
      <c r="AV62" s="292"/>
      <c r="AW62" s="205"/>
      <c r="AX62" s="278">
        <f>'23. BldgUnit Config'!I64</f>
        <v>0</v>
      </c>
      <c r="AY62" s="278">
        <f>'23. BldgUnit Config'!J64</f>
        <v>0</v>
      </c>
      <c r="AZ62" s="278">
        <f>'23. BldgUnit Config'!K64</f>
        <v>0</v>
      </c>
      <c r="BA62" s="278">
        <f>'23. BldgUnit Config'!L64</f>
        <v>0</v>
      </c>
      <c r="BB62" s="278">
        <f>'23. BldgUnit Config'!M64</f>
        <v>0</v>
      </c>
      <c r="BC62" s="279"/>
      <c r="BD62" s="278">
        <f>'23. BldgUnit Config'!O64</f>
        <v>0</v>
      </c>
      <c r="BE62" s="278">
        <f>'23. BldgUnit Config'!P64</f>
        <v>0</v>
      </c>
      <c r="BF62" s="278">
        <f>'23. BldgUnit Config'!Q64</f>
        <v>0</v>
      </c>
      <c r="BG62" s="278">
        <f>'23. BldgUnit Config'!R64</f>
        <v>0</v>
      </c>
      <c r="BH62" s="278">
        <f>'23. BldgUnit Config'!S64</f>
        <v>0</v>
      </c>
      <c r="BI62" s="278">
        <f>'23. BldgUnit Config'!T64</f>
        <v>0</v>
      </c>
      <c r="BJ62" s="278">
        <f>'23. BldgUnit Config'!U64</f>
        <v>0</v>
      </c>
      <c r="BK62" s="278">
        <f>'23. BldgUnit Config'!V64</f>
        <v>0</v>
      </c>
      <c r="BL62" s="278">
        <f>'23. BldgUnit Config'!W64</f>
        <v>0</v>
      </c>
      <c r="BM62" s="278">
        <f>'23. BldgUnit Config'!X64</f>
        <v>0</v>
      </c>
      <c r="BN62" s="278">
        <f>'23. BldgUnit Config'!Y64</f>
        <v>0</v>
      </c>
      <c r="BO62" s="278">
        <f>'23. BldgUnit Config'!Z64</f>
        <v>0</v>
      </c>
      <c r="BP62" s="278">
        <f>'23. BldgUnit Config'!AA64</f>
        <v>0</v>
      </c>
      <c r="BQ62" s="278">
        <f>'23. BldgUnit Config'!AB64</f>
        <v>0</v>
      </c>
      <c r="BR62" s="278">
        <f>'23. BldgUnit Config'!AC64</f>
        <v>0</v>
      </c>
      <c r="BS62" s="278">
        <f>'23. BldgUnit Config'!AD64</f>
        <v>0</v>
      </c>
      <c r="BT62" s="283">
        <f t="shared" si="4"/>
        <v>0</v>
      </c>
      <c r="BU62" s="283">
        <f t="shared" si="5"/>
        <v>0</v>
      </c>
      <c r="BV62" s="138"/>
      <c r="BW62" s="116" t="s">
        <v>446</v>
      </c>
      <c r="BX62" s="116"/>
      <c r="BY62" s="190">
        <f>'30. Development Cost Schedule'!C62</f>
        <v>0</v>
      </c>
      <c r="BZ62" s="190">
        <f>'30. Development Cost Schedule'!D62</f>
        <v>0</v>
      </c>
      <c r="CA62" s="190">
        <f>'30. Development Cost Schedule'!E62</f>
        <v>0</v>
      </c>
      <c r="CB62" s="199"/>
      <c r="CC62" s="1405">
        <f>'30. Development Cost Schedule'!G62</f>
        <v>0</v>
      </c>
      <c r="CD62" s="1393"/>
      <c r="CE62" s="1393"/>
      <c r="CF62" s="1393"/>
      <c r="CG62" s="1394"/>
      <c r="CH62" s="22"/>
      <c r="CI62" s="361" t="s">
        <v>447</v>
      </c>
      <c r="CJ62" s="362"/>
      <c r="CK62" s="1660"/>
      <c r="CL62" s="1403"/>
      <c r="CM62" s="207"/>
      <c r="CN62" s="1659"/>
      <c r="CO62" s="1403"/>
      <c r="CP62" s="207"/>
      <c r="CQ62" s="363"/>
      <c r="CR62" s="363"/>
      <c r="CS62" s="363"/>
      <c r="CT62" s="363"/>
      <c r="CU62" s="363"/>
      <c r="CV62" s="363"/>
      <c r="CW62" s="363"/>
      <c r="CX62" s="343"/>
      <c r="CY62" s="343"/>
      <c r="CZ62" s="343"/>
      <c r="DA62" s="364"/>
      <c r="DB62" s="364"/>
      <c r="DC62" s="364"/>
      <c r="DD62" s="364"/>
      <c r="DE62" s="364"/>
      <c r="DF62" s="364"/>
      <c r="DG62" s="364"/>
      <c r="DH62" s="364"/>
      <c r="DI62" s="364"/>
      <c r="DJ62" s="364"/>
      <c r="DK62" s="364"/>
      <c r="DL62" s="364"/>
      <c r="DM62" s="343"/>
      <c r="DN62" s="343"/>
      <c r="DO62" s="343"/>
      <c r="DP62" s="343"/>
      <c r="DQ62" s="343"/>
      <c r="DR62" s="343"/>
      <c r="DS62" s="343"/>
      <c r="DT62" s="343"/>
      <c r="DU62" s="343"/>
      <c r="DV62" s="343"/>
      <c r="DW62" s="343"/>
      <c r="DX62" s="343"/>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10"/>
      <c r="FO62" s="10"/>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22"/>
      <c r="GN62" s="22"/>
      <c r="GO62" s="68"/>
      <c r="GP62" s="1400"/>
      <c r="GQ62" s="1400"/>
      <c r="GR62" s="1400"/>
      <c r="GS62" s="1400"/>
      <c r="GT62" s="1400"/>
      <c r="GU62" s="1400"/>
      <c r="GV62" s="1400"/>
      <c r="GW62" s="1400"/>
      <c r="GX62" s="1400"/>
      <c r="GY62" s="1400"/>
      <c r="GZ62" s="1400"/>
      <c r="HA62" s="1400"/>
      <c r="HB62" s="1400"/>
      <c r="HC62" s="1400"/>
      <c r="HD62" s="1400"/>
      <c r="HE62" s="1400"/>
      <c r="HF62" s="1400"/>
      <c r="HG62" s="22"/>
      <c r="HH62" s="33"/>
      <c r="HI62" s="33"/>
      <c r="HJ62" s="252"/>
      <c r="HK62" s="290">
        <f>'17. Dev. Narr.'!D62</f>
        <v>0</v>
      </c>
      <c r="HL62" s="1590" t="s">
        <v>448</v>
      </c>
      <c r="HM62" s="1400"/>
      <c r="HN62" s="1400"/>
      <c r="HO62" s="1400"/>
      <c r="HP62" s="1400"/>
      <c r="HQ62" s="1400"/>
      <c r="HR62" s="1400"/>
      <c r="HS62" s="1400"/>
      <c r="HT62" s="1400"/>
      <c r="HU62" s="1400"/>
      <c r="HV62" s="1400"/>
      <c r="HW62" s="1400"/>
      <c r="HX62" s="1400"/>
      <c r="HY62" s="1400"/>
      <c r="HZ62" s="1400"/>
      <c r="IA62" s="1400"/>
      <c r="IB62" s="1400"/>
      <c r="IC62" s="1400"/>
      <c r="ID62" s="1400"/>
      <c r="IE62" s="1400"/>
      <c r="IF62" s="1400"/>
      <c r="IG62" s="1400"/>
      <c r="IH62" s="1400"/>
      <c r="II62" s="1400"/>
      <c r="IJ62" s="1400"/>
      <c r="IK62" s="1400"/>
      <c r="IL62" s="1400"/>
      <c r="IM62" s="1400"/>
      <c r="IN62" s="1400"/>
      <c r="IO62" s="1400"/>
      <c r="IP62" s="1400"/>
      <c r="IQ62" s="1400"/>
      <c r="IR62" s="1400"/>
      <c r="IS62" s="1400"/>
      <c r="IT62" s="1400"/>
      <c r="IU62" s="1400"/>
      <c r="IV62" s="1400"/>
      <c r="IW62" s="1400"/>
      <c r="IX62" s="1400"/>
      <c r="IY62" s="1400"/>
      <c r="IZ62" s="252"/>
      <c r="JA62" s="22"/>
      <c r="JB62" s="22"/>
      <c r="JC62" s="10"/>
      <c r="JD62" s="34"/>
      <c r="JE62" s="10"/>
      <c r="JF62" s="10"/>
      <c r="JG62" s="10"/>
      <c r="JH62" s="10"/>
      <c r="JI62" s="10"/>
      <c r="JJ62" s="10"/>
      <c r="JK62" s="10"/>
      <c r="JL62" s="10"/>
      <c r="JM62" s="10"/>
      <c r="JN62" s="10"/>
      <c r="JO62" s="10"/>
      <c r="JP62" s="180" t="s">
        <v>207</v>
      </c>
      <c r="JQ62" s="181"/>
      <c r="JR62" s="181"/>
      <c r="JS62" s="181"/>
      <c r="JT62" s="181"/>
      <c r="JU62" s="181"/>
      <c r="JV62" s="181"/>
      <c r="JW62" s="181"/>
      <c r="JX62" s="181"/>
      <c r="JY62" s="181"/>
      <c r="JZ62" s="181"/>
      <c r="KA62" s="181"/>
      <c r="KB62" s="181"/>
      <c r="KC62" s="181"/>
      <c r="KD62" s="181"/>
      <c r="KE62" s="181"/>
      <c r="KF62" s="181"/>
      <c r="KG62" s="181"/>
      <c r="KH62" s="10" t="s">
        <v>208</v>
      </c>
      <c r="KI62" s="10"/>
      <c r="KJ62" s="10"/>
      <c r="KK62" s="10"/>
      <c r="KL62" s="10"/>
      <c r="KM62" s="140"/>
      <c r="KN62" s="10"/>
      <c r="KO62" s="10"/>
      <c r="KP62" s="10"/>
    </row>
    <row r="63" spans="1:302" ht="15.75" customHeight="1" x14ac:dyDescent="0.25">
      <c r="A63" s="31"/>
      <c r="B63" s="31"/>
      <c r="C63" s="31"/>
      <c r="D63" s="1522" t="s">
        <v>449</v>
      </c>
      <c r="E63" s="1442"/>
      <c r="F63" s="1442"/>
      <c r="G63" s="1442"/>
      <c r="H63" s="1442"/>
      <c r="I63" s="1442"/>
      <c r="J63" s="1442"/>
      <c r="K63" s="1442"/>
      <c r="L63" s="1442"/>
      <c r="M63" s="1523"/>
      <c r="N63" s="344">
        <f>N60+N61+N62</f>
        <v>0</v>
      </c>
      <c r="O63" s="22"/>
      <c r="P63" s="22"/>
      <c r="Q63" s="22"/>
      <c r="R63" s="22"/>
      <c r="S63" s="22"/>
      <c r="T63" s="22"/>
      <c r="U63" s="22"/>
      <c r="V63" s="22"/>
      <c r="W63" s="22"/>
      <c r="X63" s="22"/>
      <c r="Y63" s="22"/>
      <c r="Z63" s="22"/>
      <c r="AA63" s="22"/>
      <c r="AB63" s="22"/>
      <c r="AC63" s="34"/>
      <c r="AD63" s="1415" t="str">
        <f>'26. Annual Operating Expenses'!B63</f>
        <v>Local Bond Issuer Admin Fee (entry or explanation required)</v>
      </c>
      <c r="AE63" s="1416"/>
      <c r="AF63" s="1416"/>
      <c r="AG63" s="1417"/>
      <c r="AH63" s="10"/>
      <c r="AI63" s="10"/>
      <c r="AJ63" s="35"/>
      <c r="AK63" s="10"/>
      <c r="AL63" s="195">
        <f>'26. Annual Operating Expenses'!J63</f>
        <v>0</v>
      </c>
      <c r="AM63" s="38"/>
      <c r="AN63" s="39"/>
      <c r="AO63" s="22"/>
      <c r="AP63" s="295">
        <f>'23. BldgUnit Config'!A65</f>
        <v>0</v>
      </c>
      <c r="AQ63" s="295">
        <f>'23. BldgUnit Config'!B65</f>
        <v>0</v>
      </c>
      <c r="AR63" s="295">
        <f>'23. BldgUnit Config'!C65</f>
        <v>0</v>
      </c>
      <c r="AS63" s="295">
        <f>'23. BldgUnit Config'!D65</f>
        <v>0</v>
      </c>
      <c r="AT63" s="239"/>
      <c r="AU63" s="292"/>
      <c r="AV63" s="292"/>
      <c r="AW63" s="205"/>
      <c r="AX63" s="278">
        <f>'23. BldgUnit Config'!I65</f>
        <v>0</v>
      </c>
      <c r="AY63" s="278">
        <f>'23. BldgUnit Config'!J65</f>
        <v>0</v>
      </c>
      <c r="AZ63" s="278">
        <f>'23. BldgUnit Config'!K65</f>
        <v>0</v>
      </c>
      <c r="BA63" s="278">
        <f>'23. BldgUnit Config'!L65</f>
        <v>0</v>
      </c>
      <c r="BB63" s="278">
        <f>'23. BldgUnit Config'!M65</f>
        <v>0</v>
      </c>
      <c r="BC63" s="279"/>
      <c r="BD63" s="278">
        <f>'23. BldgUnit Config'!O65</f>
        <v>0</v>
      </c>
      <c r="BE63" s="278">
        <f>'23. BldgUnit Config'!P65</f>
        <v>0</v>
      </c>
      <c r="BF63" s="278">
        <f>'23. BldgUnit Config'!Q65</f>
        <v>0</v>
      </c>
      <c r="BG63" s="278">
        <f>'23. BldgUnit Config'!R65</f>
        <v>0</v>
      </c>
      <c r="BH63" s="278">
        <f>'23. BldgUnit Config'!S65</f>
        <v>0</v>
      </c>
      <c r="BI63" s="278">
        <f>'23. BldgUnit Config'!T65</f>
        <v>0</v>
      </c>
      <c r="BJ63" s="278">
        <f>'23. BldgUnit Config'!U65</f>
        <v>0</v>
      </c>
      <c r="BK63" s="278">
        <f>'23. BldgUnit Config'!V65</f>
        <v>0</v>
      </c>
      <c r="BL63" s="278">
        <f>'23. BldgUnit Config'!W65</f>
        <v>0</v>
      </c>
      <c r="BM63" s="278">
        <f>'23. BldgUnit Config'!X65</f>
        <v>0</v>
      </c>
      <c r="BN63" s="278">
        <f>'23. BldgUnit Config'!Y65</f>
        <v>0</v>
      </c>
      <c r="BO63" s="278">
        <f>'23. BldgUnit Config'!Z65</f>
        <v>0</v>
      </c>
      <c r="BP63" s="278">
        <f>'23. BldgUnit Config'!AA65</f>
        <v>0</v>
      </c>
      <c r="BQ63" s="278">
        <f>'23. BldgUnit Config'!AB65</f>
        <v>0</v>
      </c>
      <c r="BR63" s="278">
        <f>'23. BldgUnit Config'!AC65</f>
        <v>0</v>
      </c>
      <c r="BS63" s="278">
        <f>'23. BldgUnit Config'!AD65</f>
        <v>0</v>
      </c>
      <c r="BT63" s="283">
        <f t="shared" si="4"/>
        <v>0</v>
      </c>
      <c r="BU63" s="283">
        <f t="shared" si="5"/>
        <v>0</v>
      </c>
      <c r="BV63" s="138"/>
      <c r="BW63" s="116" t="s">
        <v>450</v>
      </c>
      <c r="BX63" s="116"/>
      <c r="BY63" s="190">
        <f>'30. Development Cost Schedule'!C63</f>
        <v>0</v>
      </c>
      <c r="BZ63" s="190">
        <f>'30. Development Cost Schedule'!D63</f>
        <v>0</v>
      </c>
      <c r="CA63" s="190">
        <f>'30. Development Cost Schedule'!E63</f>
        <v>0</v>
      </c>
      <c r="CB63" s="199"/>
      <c r="CC63" s="1405">
        <f>'30. Development Cost Schedule'!G63</f>
        <v>0</v>
      </c>
      <c r="CD63" s="1393"/>
      <c r="CE63" s="1393"/>
      <c r="CF63" s="1393"/>
      <c r="CG63" s="1394"/>
      <c r="CH63" s="22"/>
      <c r="CI63" s="361" t="s">
        <v>451</v>
      </c>
      <c r="CJ63" s="362"/>
      <c r="CK63" s="1660"/>
      <c r="CL63" s="1403"/>
      <c r="CM63" s="207"/>
      <c r="CN63" s="1659"/>
      <c r="CO63" s="1403"/>
      <c r="CP63" s="207"/>
      <c r="CQ63" s="363"/>
      <c r="CR63" s="363"/>
      <c r="CS63" s="363"/>
      <c r="CT63" s="363"/>
      <c r="CU63" s="363"/>
      <c r="CV63" s="363"/>
      <c r="CW63" s="36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31"/>
      <c r="FO63" s="81"/>
      <c r="FP63" s="1636">
        <f>'7. Site Info Part I'!C63</f>
        <v>0</v>
      </c>
      <c r="FQ63" s="1456"/>
      <c r="FR63" s="1456"/>
      <c r="FS63" s="1456"/>
      <c r="FT63" s="1456"/>
      <c r="FU63" s="1456"/>
      <c r="FV63" s="1456"/>
      <c r="FW63" s="1456"/>
      <c r="FX63" s="1456"/>
      <c r="FY63" s="1456"/>
      <c r="FZ63" s="1456"/>
      <c r="GA63" s="1456"/>
      <c r="GB63" s="1456"/>
      <c r="GC63" s="1456"/>
      <c r="GD63" s="1456"/>
      <c r="GE63" s="1456"/>
      <c r="GF63" s="1456"/>
      <c r="GG63" s="1456"/>
      <c r="GH63" s="1456"/>
      <c r="GI63" s="1456"/>
      <c r="GJ63" s="1456"/>
      <c r="GK63" s="1456"/>
      <c r="GL63" s="1457"/>
      <c r="GM63" s="22"/>
      <c r="GN63" s="22"/>
      <c r="GO63" s="68"/>
      <c r="GP63" s="1646" t="str">
        <f>'11. Site Info Part III'!B71</f>
        <v>[Ground lease, condominium, master lease, etc..]</v>
      </c>
      <c r="GQ63" s="1397"/>
      <c r="GR63" s="1397"/>
      <c r="GS63" s="1397"/>
      <c r="GT63" s="1397"/>
      <c r="GU63" s="1397"/>
      <c r="GV63" s="1397"/>
      <c r="GW63" s="1397"/>
      <c r="GX63" s="1397"/>
      <c r="GY63" s="1397"/>
      <c r="GZ63" s="1397"/>
      <c r="HA63" s="1397"/>
      <c r="HB63" s="1397"/>
      <c r="HC63" s="1397"/>
      <c r="HD63" s="1397"/>
      <c r="HE63" s="1397"/>
      <c r="HF63" s="1398"/>
      <c r="HG63" s="22"/>
      <c r="HH63" s="33"/>
      <c r="HI63" s="33"/>
      <c r="HJ63" s="252"/>
      <c r="HK63" s="252"/>
      <c r="HL63" s="1400"/>
      <c r="HM63" s="1400"/>
      <c r="HN63" s="1400"/>
      <c r="HO63" s="1400"/>
      <c r="HP63" s="1400"/>
      <c r="HQ63" s="1400"/>
      <c r="HR63" s="1400"/>
      <c r="HS63" s="1400"/>
      <c r="HT63" s="1400"/>
      <c r="HU63" s="1400"/>
      <c r="HV63" s="1400"/>
      <c r="HW63" s="1400"/>
      <c r="HX63" s="1400"/>
      <c r="HY63" s="1400"/>
      <c r="HZ63" s="1400"/>
      <c r="IA63" s="1400"/>
      <c r="IB63" s="1400"/>
      <c r="IC63" s="1400"/>
      <c r="ID63" s="1400"/>
      <c r="IE63" s="1400"/>
      <c r="IF63" s="1400"/>
      <c r="IG63" s="1400"/>
      <c r="IH63" s="1400"/>
      <c r="II63" s="1400"/>
      <c r="IJ63" s="1400"/>
      <c r="IK63" s="1400"/>
      <c r="IL63" s="1400"/>
      <c r="IM63" s="1400"/>
      <c r="IN63" s="1400"/>
      <c r="IO63" s="1400"/>
      <c r="IP63" s="1400"/>
      <c r="IQ63" s="1400"/>
      <c r="IR63" s="1400"/>
      <c r="IS63" s="1400"/>
      <c r="IT63" s="1400"/>
      <c r="IU63" s="1400"/>
      <c r="IV63" s="1400"/>
      <c r="IW63" s="1400"/>
      <c r="IX63" s="1400"/>
      <c r="IY63" s="1400"/>
      <c r="IZ63" s="252"/>
      <c r="JA63" s="22"/>
      <c r="JB63" s="22"/>
      <c r="JC63" s="10"/>
      <c r="JD63" s="1570">
        <f>'42. Dev Team'!B63</f>
        <v>0</v>
      </c>
      <c r="JE63" s="1416"/>
      <c r="JF63" s="1416"/>
      <c r="JG63" s="1416"/>
      <c r="JH63" s="1416"/>
      <c r="JI63" s="1416"/>
      <c r="JJ63" s="1416"/>
      <c r="JK63" s="1416"/>
      <c r="JL63" s="1416"/>
      <c r="JM63" s="1416"/>
      <c r="JN63" s="1416"/>
      <c r="JO63" s="1416"/>
      <c r="JP63" s="1416"/>
      <c r="JQ63" s="1416"/>
      <c r="JR63" s="1416"/>
      <c r="JS63" s="1417"/>
      <c r="JT63" s="10"/>
      <c r="JU63" s="1571">
        <f>'42. Dev Team'!S63</f>
        <v>0</v>
      </c>
      <c r="JV63" s="1416"/>
      <c r="JW63" s="1416"/>
      <c r="JX63" s="1416"/>
      <c r="JY63" s="1416"/>
      <c r="JZ63" s="1416"/>
      <c r="KA63" s="1416"/>
      <c r="KB63" s="1416"/>
      <c r="KC63" s="1417"/>
      <c r="KD63" s="10"/>
      <c r="KE63" s="1572">
        <f>'42. Dev Team'!AC63</f>
        <v>0</v>
      </c>
      <c r="KF63" s="1416"/>
      <c r="KG63" s="1416"/>
      <c r="KH63" s="1416"/>
      <c r="KI63" s="1416"/>
      <c r="KJ63" s="1416"/>
      <c r="KK63" s="1416"/>
      <c r="KL63" s="1416"/>
      <c r="KM63" s="1573"/>
      <c r="KN63" s="10"/>
      <c r="KO63" s="10"/>
      <c r="KP63" s="10"/>
    </row>
    <row r="64" spans="1:302" ht="15.75" customHeight="1" x14ac:dyDescent="0.25">
      <c r="A64" s="31"/>
      <c r="B64" s="31"/>
      <c r="C64" s="31"/>
      <c r="D64" s="1522" t="s">
        <v>452</v>
      </c>
      <c r="E64" s="1442"/>
      <c r="F64" s="1442"/>
      <c r="G64" s="1442"/>
      <c r="H64" s="1442"/>
      <c r="I64" s="1442"/>
      <c r="J64" s="1442"/>
      <c r="K64" s="1442"/>
      <c r="L64" s="1442"/>
      <c r="M64" s="1443"/>
      <c r="N64" s="365">
        <f>N55*12+N59*12+(N61+N62)*12</f>
        <v>0</v>
      </c>
      <c r="O64" s="22"/>
      <c r="P64" s="22"/>
      <c r="Q64" s="22"/>
      <c r="R64" s="22"/>
      <c r="S64" s="22"/>
      <c r="T64" s="22"/>
      <c r="U64" s="22"/>
      <c r="V64" s="22"/>
      <c r="W64" s="22"/>
      <c r="X64" s="22"/>
      <c r="Y64" s="22"/>
      <c r="Z64" s="22"/>
      <c r="AA64" s="22"/>
      <c r="AB64" s="22"/>
      <c r="AC64" s="34"/>
      <c r="AD64" s="1415" t="str">
        <f>'26. Annual Operating Expenses'!B64</f>
        <v>TDHCA Bond-Issuer Admin Fee (0.10%)</v>
      </c>
      <c r="AE64" s="1416"/>
      <c r="AF64" s="1416"/>
      <c r="AG64" s="1417"/>
      <c r="AH64" s="10"/>
      <c r="AI64" s="10"/>
      <c r="AJ64" s="35" t="s">
        <v>87</v>
      </c>
      <c r="AK64" s="10"/>
      <c r="AL64" s="195">
        <f>'26. Annual Operating Expenses'!J64</f>
        <v>0</v>
      </c>
      <c r="AM64" s="38"/>
      <c r="AN64" s="132"/>
      <c r="AO64" s="22"/>
      <c r="AP64" s="295">
        <f>'23. BldgUnit Config'!A66</f>
        <v>0</v>
      </c>
      <c r="AQ64" s="295">
        <f>'23. BldgUnit Config'!B66</f>
        <v>0</v>
      </c>
      <c r="AR64" s="295">
        <f>'23. BldgUnit Config'!C66</f>
        <v>0</v>
      </c>
      <c r="AS64" s="295">
        <f>'23. BldgUnit Config'!D66</f>
        <v>0</v>
      </c>
      <c r="AT64" s="239"/>
      <c r="AU64" s="292"/>
      <c r="AV64" s="292"/>
      <c r="AW64" s="205"/>
      <c r="AX64" s="278">
        <f>'23. BldgUnit Config'!I66</f>
        <v>0</v>
      </c>
      <c r="AY64" s="278">
        <f>'23. BldgUnit Config'!J66</f>
        <v>0</v>
      </c>
      <c r="AZ64" s="278">
        <f>'23. BldgUnit Config'!K66</f>
        <v>0</v>
      </c>
      <c r="BA64" s="278">
        <f>'23. BldgUnit Config'!L66</f>
        <v>0</v>
      </c>
      <c r="BB64" s="278">
        <f>'23. BldgUnit Config'!M66</f>
        <v>0</v>
      </c>
      <c r="BC64" s="279"/>
      <c r="BD64" s="278">
        <f>'23. BldgUnit Config'!O66</f>
        <v>0</v>
      </c>
      <c r="BE64" s="278">
        <f>'23. BldgUnit Config'!P66</f>
        <v>0</v>
      </c>
      <c r="BF64" s="278">
        <f>'23. BldgUnit Config'!Q66</f>
        <v>0</v>
      </c>
      <c r="BG64" s="278">
        <f>'23. BldgUnit Config'!R66</f>
        <v>0</v>
      </c>
      <c r="BH64" s="278">
        <f>'23. BldgUnit Config'!S66</f>
        <v>0</v>
      </c>
      <c r="BI64" s="278">
        <f>'23. BldgUnit Config'!T66</f>
        <v>0</v>
      </c>
      <c r="BJ64" s="278">
        <f>'23. BldgUnit Config'!U66</f>
        <v>0</v>
      </c>
      <c r="BK64" s="278">
        <f>'23. BldgUnit Config'!V66</f>
        <v>0</v>
      </c>
      <c r="BL64" s="278">
        <f>'23. BldgUnit Config'!W66</f>
        <v>0</v>
      </c>
      <c r="BM64" s="278">
        <f>'23. BldgUnit Config'!X66</f>
        <v>0</v>
      </c>
      <c r="BN64" s="278">
        <f>'23. BldgUnit Config'!Y66</f>
        <v>0</v>
      </c>
      <c r="BO64" s="278">
        <f>'23. BldgUnit Config'!Z66</f>
        <v>0</v>
      </c>
      <c r="BP64" s="278">
        <f>'23. BldgUnit Config'!AA66</f>
        <v>0</v>
      </c>
      <c r="BQ64" s="278">
        <f>'23. BldgUnit Config'!AB66</f>
        <v>0</v>
      </c>
      <c r="BR64" s="278">
        <f>'23. BldgUnit Config'!AC66</f>
        <v>0</v>
      </c>
      <c r="BS64" s="278">
        <f>'23. BldgUnit Config'!AD66</f>
        <v>0</v>
      </c>
      <c r="BT64" s="283">
        <f t="shared" si="4"/>
        <v>0</v>
      </c>
      <c r="BU64" s="283">
        <f t="shared" si="5"/>
        <v>0</v>
      </c>
      <c r="BV64" s="138"/>
      <c r="BW64" s="116" t="s">
        <v>453</v>
      </c>
      <c r="BX64" s="116"/>
      <c r="BY64" s="190">
        <f>'30. Development Cost Schedule'!C64</f>
        <v>0</v>
      </c>
      <c r="BZ64" s="190">
        <f>'30. Development Cost Schedule'!D64</f>
        <v>0</v>
      </c>
      <c r="CA64" s="190">
        <f>'30. Development Cost Schedule'!E64</f>
        <v>0</v>
      </c>
      <c r="CB64" s="199"/>
      <c r="CC64" s="1405">
        <f>'30. Development Cost Schedule'!G64</f>
        <v>0</v>
      </c>
      <c r="CD64" s="1393"/>
      <c r="CE64" s="1393"/>
      <c r="CF64" s="1393"/>
      <c r="CG64" s="1394"/>
      <c r="CH64" s="22"/>
      <c r="CI64" s="181"/>
      <c r="CJ64" s="1524"/>
      <c r="CK64" s="1400"/>
      <c r="CL64" s="1400"/>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22"/>
      <c r="GN64" s="22"/>
      <c r="GO64" s="68"/>
      <c r="GP64" s="1402"/>
      <c r="GQ64" s="1403"/>
      <c r="GR64" s="1403"/>
      <c r="GS64" s="1403"/>
      <c r="GT64" s="1403"/>
      <c r="GU64" s="1403"/>
      <c r="GV64" s="1403"/>
      <c r="GW64" s="1403"/>
      <c r="GX64" s="1403"/>
      <c r="GY64" s="1403"/>
      <c r="GZ64" s="1403"/>
      <c r="HA64" s="1403"/>
      <c r="HB64" s="1403"/>
      <c r="HC64" s="1403"/>
      <c r="HD64" s="1403"/>
      <c r="HE64" s="1403"/>
      <c r="HF64" s="1404"/>
      <c r="HG64" s="22"/>
      <c r="HH64" s="33"/>
      <c r="HI64" s="33"/>
      <c r="HJ64" s="290">
        <f>'17. Dev. Narr.'!C65</f>
        <v>0</v>
      </c>
      <c r="HK64" s="1583" t="s">
        <v>454</v>
      </c>
      <c r="HL64" s="1423"/>
      <c r="HM64" s="1423"/>
      <c r="HN64" s="1423"/>
      <c r="HO64" s="1423"/>
      <c r="HP64" s="1423"/>
      <c r="HQ64" s="1423"/>
      <c r="HR64" s="1423"/>
      <c r="HS64" s="1423"/>
      <c r="HT64" s="1423"/>
      <c r="HU64" s="1423"/>
      <c r="HV64" s="1423"/>
      <c r="HW64" s="1423"/>
      <c r="HX64" s="1423"/>
      <c r="HY64" s="1423"/>
      <c r="HZ64" s="1423"/>
      <c r="IA64" s="1423"/>
      <c r="IB64" s="1423"/>
      <c r="IC64" s="1423"/>
      <c r="ID64" s="1423"/>
      <c r="IE64" s="1423"/>
      <c r="IF64" s="1423"/>
      <c r="IG64" s="1423"/>
      <c r="IH64" s="1423"/>
      <c r="II64" s="1423"/>
      <c r="IJ64" s="1423"/>
      <c r="IK64" s="1423"/>
      <c r="IL64" s="1423"/>
      <c r="IM64" s="1423"/>
      <c r="IN64" s="1423"/>
      <c r="IO64" s="1423"/>
      <c r="IP64" s="1423"/>
      <c r="IQ64" s="1423"/>
      <c r="IR64" s="1423"/>
      <c r="IS64" s="1423"/>
      <c r="IT64" s="1423"/>
      <c r="IU64" s="1423"/>
      <c r="IV64" s="1423"/>
      <c r="IW64" s="1423"/>
      <c r="IX64" s="1423"/>
      <c r="IY64" s="1424"/>
      <c r="JA64" s="22"/>
      <c r="JB64" s="22"/>
      <c r="JC64" s="10"/>
      <c r="JD64" s="1564" t="s">
        <v>226</v>
      </c>
      <c r="JE64" s="1400"/>
      <c r="JF64" s="1400"/>
      <c r="JG64" s="1400"/>
      <c r="JH64" s="1400"/>
      <c r="JI64" s="1400"/>
      <c r="JJ64" s="1400"/>
      <c r="JK64" s="1400"/>
      <c r="JL64" s="1400"/>
      <c r="JM64" s="1400"/>
      <c r="JN64" s="1400"/>
      <c r="JO64" s="1400"/>
      <c r="JP64" s="1400"/>
      <c r="JQ64" s="1400"/>
      <c r="JR64" s="1400"/>
      <c r="JS64" s="1400"/>
      <c r="JT64" s="10"/>
      <c r="JU64" s="1574" t="s">
        <v>227</v>
      </c>
      <c r="JV64" s="1400"/>
      <c r="JW64" s="1400"/>
      <c r="JX64" s="1400"/>
      <c r="JY64" s="1400"/>
      <c r="JZ64" s="1400"/>
      <c r="KA64" s="1400"/>
      <c r="KB64" s="1400"/>
      <c r="KC64" s="1400"/>
      <c r="KD64" s="10"/>
      <c r="KE64" s="1575" t="s">
        <v>228</v>
      </c>
      <c r="KF64" s="1400"/>
      <c r="KG64" s="1400"/>
      <c r="KH64" s="1400"/>
      <c r="KI64" s="1400"/>
      <c r="KJ64" s="1400"/>
      <c r="KK64" s="1400"/>
      <c r="KL64" s="1400"/>
      <c r="KM64" s="1401"/>
      <c r="KN64" s="10"/>
      <c r="KO64" s="10"/>
      <c r="KP64" s="10"/>
    </row>
    <row r="65" spans="1:302" ht="15" customHeight="1" x14ac:dyDescent="0.25">
      <c r="A65" s="31"/>
      <c r="B65" s="31"/>
      <c r="C65" s="31"/>
      <c r="D65" s="366"/>
      <c r="E65" s="366"/>
      <c r="F65" s="366"/>
      <c r="G65" s="366"/>
      <c r="H65" s="366"/>
      <c r="I65" s="366"/>
      <c r="J65" s="366"/>
      <c r="K65" s="366"/>
      <c r="L65" s="366"/>
      <c r="M65" s="366"/>
      <c r="N65" s="367"/>
      <c r="O65" s="22"/>
      <c r="P65" s="22"/>
      <c r="Q65" s="22"/>
      <c r="R65" s="22"/>
      <c r="S65" s="22"/>
      <c r="T65" s="22"/>
      <c r="U65" s="22"/>
      <c r="V65" s="22"/>
      <c r="W65" s="22"/>
      <c r="X65" s="22"/>
      <c r="Y65" s="22"/>
      <c r="Z65" s="22"/>
      <c r="AA65" s="22"/>
      <c r="AB65" s="22"/>
      <c r="AC65" s="368" t="s">
        <v>455</v>
      </c>
      <c r="AD65" s="369"/>
      <c r="AE65" s="369"/>
      <c r="AF65" s="369"/>
      <c r="AG65" s="369"/>
      <c r="AH65" s="370"/>
      <c r="AI65" s="371" t="s">
        <v>456</v>
      </c>
      <c r="AJ65" s="371"/>
      <c r="AK65" s="371"/>
      <c r="AL65" s="372">
        <f>IF(AN65=0,0,AN58/AN65)</f>
        <v>0</v>
      </c>
      <c r="AM65" s="373"/>
      <c r="AN65" s="224">
        <f>SUM(AL60:AL64)</f>
        <v>0</v>
      </c>
      <c r="AO65" s="22"/>
      <c r="AP65" s="295">
        <f>'23. BldgUnit Config'!A67</f>
        <v>0</v>
      </c>
      <c r="AQ65" s="295">
        <f>'23. BldgUnit Config'!B67</f>
        <v>0</v>
      </c>
      <c r="AR65" s="295">
        <f>'23. BldgUnit Config'!C67</f>
        <v>0</v>
      </c>
      <c r="AS65" s="295">
        <f>'23. BldgUnit Config'!D67</f>
        <v>0</v>
      </c>
      <c r="AT65" s="239"/>
      <c r="AU65" s="292"/>
      <c r="AV65" s="292"/>
      <c r="AW65" s="205"/>
      <c r="AX65" s="278">
        <f>'23. BldgUnit Config'!I67</f>
        <v>0</v>
      </c>
      <c r="AY65" s="278">
        <f>'23. BldgUnit Config'!J67</f>
        <v>0</v>
      </c>
      <c r="AZ65" s="278">
        <f>'23. BldgUnit Config'!K67</f>
        <v>0</v>
      </c>
      <c r="BA65" s="278">
        <f>'23. BldgUnit Config'!L67</f>
        <v>0</v>
      </c>
      <c r="BB65" s="278">
        <f>'23. BldgUnit Config'!M67</f>
        <v>0</v>
      </c>
      <c r="BC65" s="279"/>
      <c r="BD65" s="278">
        <f>'23. BldgUnit Config'!O67</f>
        <v>0</v>
      </c>
      <c r="BE65" s="278">
        <f>'23. BldgUnit Config'!P67</f>
        <v>0</v>
      </c>
      <c r="BF65" s="278">
        <f>'23. BldgUnit Config'!Q67</f>
        <v>0</v>
      </c>
      <c r="BG65" s="278">
        <f>'23. BldgUnit Config'!R67</f>
        <v>0</v>
      </c>
      <c r="BH65" s="278">
        <f>'23. BldgUnit Config'!S67</f>
        <v>0</v>
      </c>
      <c r="BI65" s="278">
        <f>'23. BldgUnit Config'!T67</f>
        <v>0</v>
      </c>
      <c r="BJ65" s="278">
        <f>'23. BldgUnit Config'!U67</f>
        <v>0</v>
      </c>
      <c r="BK65" s="278">
        <f>'23. BldgUnit Config'!V67</f>
        <v>0</v>
      </c>
      <c r="BL65" s="278">
        <f>'23. BldgUnit Config'!W67</f>
        <v>0</v>
      </c>
      <c r="BM65" s="278">
        <f>'23. BldgUnit Config'!X67</f>
        <v>0</v>
      </c>
      <c r="BN65" s="278">
        <f>'23. BldgUnit Config'!Y67</f>
        <v>0</v>
      </c>
      <c r="BO65" s="278">
        <f>'23. BldgUnit Config'!Z67</f>
        <v>0</v>
      </c>
      <c r="BP65" s="278">
        <f>'23. BldgUnit Config'!AA67</f>
        <v>0</v>
      </c>
      <c r="BQ65" s="278">
        <f>'23. BldgUnit Config'!AB67</f>
        <v>0</v>
      </c>
      <c r="BR65" s="278">
        <f>'23. BldgUnit Config'!AC67</f>
        <v>0</v>
      </c>
      <c r="BS65" s="278">
        <f>'23. BldgUnit Config'!AD67</f>
        <v>0</v>
      </c>
      <c r="BT65" s="283">
        <f t="shared" si="4"/>
        <v>0</v>
      </c>
      <c r="BU65" s="283">
        <f t="shared" si="5"/>
        <v>0</v>
      </c>
      <c r="BV65" s="100"/>
      <c r="BW65" s="116" t="s">
        <v>47</v>
      </c>
      <c r="BX65" s="116"/>
      <c r="BY65" s="190">
        <f>'30. Development Cost Schedule'!C65</f>
        <v>0</v>
      </c>
      <c r="BZ65" s="190">
        <f>'30. Development Cost Schedule'!D65</f>
        <v>0</v>
      </c>
      <c r="CA65" s="190">
        <f>'30. Development Cost Schedule'!E65</f>
        <v>0</v>
      </c>
      <c r="CB65" s="199"/>
      <c r="CC65" s="1405">
        <f>'30. Development Cost Schedule'!G65</f>
        <v>0</v>
      </c>
      <c r="CD65" s="1393"/>
      <c r="CE65" s="1393"/>
      <c r="CF65" s="1393"/>
      <c r="CG65" s="1394"/>
      <c r="CH65" s="22"/>
      <c r="CI65" s="250" t="s">
        <v>315</v>
      </c>
      <c r="CJ65" s="250"/>
      <c r="CK65" s="250"/>
      <c r="CL65" s="10"/>
      <c r="CM65" s="343"/>
      <c r="CN65" s="343"/>
      <c r="CO65" s="1608">
        <f>'31. Schedule of Sources'!AF67</f>
        <v>0</v>
      </c>
      <c r="CP65" s="1416"/>
      <c r="CQ65" s="1416"/>
      <c r="CR65" s="1416"/>
      <c r="CS65" s="1416"/>
      <c r="CT65" s="1417"/>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68" t="s">
        <v>457</v>
      </c>
      <c r="FO65" s="1454" t="s">
        <v>458</v>
      </c>
      <c r="FP65" s="1442"/>
      <c r="FQ65" s="1442"/>
      <c r="FR65" s="1442"/>
      <c r="FS65" s="1442"/>
      <c r="FT65" s="1442"/>
      <c r="FU65" s="1442"/>
      <c r="FV65" s="1442"/>
      <c r="FW65" s="1442"/>
      <c r="FX65" s="1442"/>
      <c r="FY65" s="1442"/>
      <c r="FZ65" s="1442"/>
      <c r="GA65" s="1442"/>
      <c r="GB65" s="1442"/>
      <c r="GC65" s="1442"/>
      <c r="GD65" s="1442"/>
      <c r="GE65" s="1442"/>
      <c r="GF65" s="1442"/>
      <c r="GG65" s="1442"/>
      <c r="GH65" s="1442"/>
      <c r="GI65" s="1442"/>
      <c r="GJ65" s="1442"/>
      <c r="GK65" s="1442"/>
      <c r="GL65" s="1443"/>
      <c r="GM65" s="22"/>
      <c r="GN65" s="22"/>
      <c r="GO65" s="68"/>
      <c r="GP65" s="311"/>
      <c r="GQ65" s="311"/>
      <c r="GR65" s="311"/>
      <c r="GS65" s="311"/>
      <c r="GT65" s="311"/>
      <c r="GU65" s="311"/>
      <c r="GV65" s="311"/>
      <c r="GW65" s="311"/>
      <c r="GX65" s="311"/>
      <c r="GY65" s="311"/>
      <c r="GZ65" s="311"/>
      <c r="HA65" s="311"/>
      <c r="HB65" s="311"/>
      <c r="HC65" s="311"/>
      <c r="HD65" s="311"/>
      <c r="HE65" s="311"/>
      <c r="HF65" s="311"/>
      <c r="HG65" s="22"/>
      <c r="HH65" s="33"/>
      <c r="HI65" s="33"/>
      <c r="HJ65" s="374"/>
      <c r="HK65" s="1427"/>
      <c r="HL65" s="1428"/>
      <c r="HM65" s="1428"/>
      <c r="HN65" s="1428"/>
      <c r="HO65" s="1428"/>
      <c r="HP65" s="1428"/>
      <c r="HQ65" s="1428"/>
      <c r="HR65" s="1428"/>
      <c r="HS65" s="1428"/>
      <c r="HT65" s="1428"/>
      <c r="HU65" s="1428"/>
      <c r="HV65" s="1428"/>
      <c r="HW65" s="1428"/>
      <c r="HX65" s="1428"/>
      <c r="HY65" s="1428"/>
      <c r="HZ65" s="1428"/>
      <c r="IA65" s="1428"/>
      <c r="IB65" s="1428"/>
      <c r="IC65" s="1428"/>
      <c r="ID65" s="1428"/>
      <c r="IE65" s="1428"/>
      <c r="IF65" s="1428"/>
      <c r="IG65" s="1428"/>
      <c r="IH65" s="1428"/>
      <c r="II65" s="1428"/>
      <c r="IJ65" s="1428"/>
      <c r="IK65" s="1428"/>
      <c r="IL65" s="1428"/>
      <c r="IM65" s="1428"/>
      <c r="IN65" s="1428"/>
      <c r="IO65" s="1428"/>
      <c r="IP65" s="1428"/>
      <c r="IQ65" s="1428"/>
      <c r="IR65" s="1428"/>
      <c r="IS65" s="1428"/>
      <c r="IT65" s="1428"/>
      <c r="IU65" s="1428"/>
      <c r="IV65" s="1428"/>
      <c r="IW65" s="1428"/>
      <c r="IX65" s="1428"/>
      <c r="IY65" s="1429"/>
      <c r="JA65" s="22"/>
      <c r="JB65" s="22"/>
      <c r="JC65" s="10"/>
      <c r="JD65" s="34"/>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40"/>
      <c r="KN65" s="10"/>
      <c r="KO65" s="10"/>
      <c r="KP65" s="10"/>
    </row>
    <row r="66" spans="1:302" ht="15" customHeight="1" x14ac:dyDescent="0.25">
      <c r="A66" s="375">
        <f>'24. Rent Schedule'!A66</f>
        <v>0</v>
      </c>
      <c r="B66" s="1528"/>
      <c r="C66" s="1403"/>
      <c r="D66" s="58" t="str">
        <f>'24. Rent Schedule'!D66</f>
        <v>If a revised form is submitted, date of submission:</v>
      </c>
      <c r="E66" s="31"/>
      <c r="F66" s="31"/>
      <c r="G66" s="31"/>
      <c r="H66" s="31"/>
      <c r="I66" s="1419">
        <f>'24. Rent Schedule'!I66:K66</f>
        <v>0</v>
      </c>
      <c r="J66" s="1416"/>
      <c r="K66" s="1417"/>
      <c r="L66" s="31"/>
      <c r="M66" s="31"/>
      <c r="N66" s="31"/>
      <c r="O66" s="22"/>
      <c r="P66" s="22"/>
      <c r="Q66" s="22"/>
      <c r="R66" s="22"/>
      <c r="S66" s="22"/>
      <c r="T66" s="22"/>
      <c r="U66" s="22"/>
      <c r="V66" s="22"/>
      <c r="W66" s="22"/>
      <c r="X66" s="22"/>
      <c r="Y66" s="22"/>
      <c r="Z66" s="22"/>
      <c r="AA66" s="22"/>
      <c r="AB66" s="22"/>
      <c r="AC66" s="206" t="s">
        <v>459</v>
      </c>
      <c r="AD66" s="207"/>
      <c r="AE66" s="207"/>
      <c r="AF66" s="207"/>
      <c r="AG66" s="207"/>
      <c r="AH66" s="207"/>
      <c r="AI66" s="207"/>
      <c r="AJ66" s="207"/>
      <c r="AK66" s="207"/>
      <c r="AL66" s="207"/>
      <c r="AM66" s="376"/>
      <c r="AN66" s="377">
        <f>AN58-AN65</f>
        <v>0</v>
      </c>
      <c r="AO66" s="22"/>
      <c r="AP66" s="295">
        <f>'23. BldgUnit Config'!A68</f>
        <v>0</v>
      </c>
      <c r="AQ66" s="295">
        <f>'23. BldgUnit Config'!B68</f>
        <v>0</v>
      </c>
      <c r="AR66" s="295">
        <f>'23. BldgUnit Config'!C68</f>
        <v>0</v>
      </c>
      <c r="AS66" s="295">
        <f>'23. BldgUnit Config'!D68</f>
        <v>0</v>
      </c>
      <c r="AT66" s="239"/>
      <c r="AU66" s="292"/>
      <c r="AV66" s="292"/>
      <c r="AW66" s="205"/>
      <c r="AX66" s="278">
        <f>'23. BldgUnit Config'!I68</f>
        <v>0</v>
      </c>
      <c r="AY66" s="278">
        <f>'23. BldgUnit Config'!J68</f>
        <v>0</v>
      </c>
      <c r="AZ66" s="278">
        <f>'23. BldgUnit Config'!K68</f>
        <v>0</v>
      </c>
      <c r="BA66" s="278">
        <f>'23. BldgUnit Config'!L68</f>
        <v>0</v>
      </c>
      <c r="BB66" s="278">
        <f>'23. BldgUnit Config'!M68</f>
        <v>0</v>
      </c>
      <c r="BC66" s="279"/>
      <c r="BD66" s="278">
        <f>'23. BldgUnit Config'!O68</f>
        <v>0</v>
      </c>
      <c r="BE66" s="278">
        <f>'23. BldgUnit Config'!P68</f>
        <v>0</v>
      </c>
      <c r="BF66" s="278">
        <f>'23. BldgUnit Config'!Q68</f>
        <v>0</v>
      </c>
      <c r="BG66" s="278">
        <f>'23. BldgUnit Config'!R68</f>
        <v>0</v>
      </c>
      <c r="BH66" s="278">
        <f>'23. BldgUnit Config'!S68</f>
        <v>0</v>
      </c>
      <c r="BI66" s="278">
        <f>'23. BldgUnit Config'!T68</f>
        <v>0</v>
      </c>
      <c r="BJ66" s="278">
        <f>'23. BldgUnit Config'!U68</f>
        <v>0</v>
      </c>
      <c r="BK66" s="278">
        <f>'23. BldgUnit Config'!V68</f>
        <v>0</v>
      </c>
      <c r="BL66" s="278">
        <f>'23. BldgUnit Config'!W68</f>
        <v>0</v>
      </c>
      <c r="BM66" s="278">
        <f>'23. BldgUnit Config'!X68</f>
        <v>0</v>
      </c>
      <c r="BN66" s="278">
        <f>'23. BldgUnit Config'!Y68</f>
        <v>0</v>
      </c>
      <c r="BO66" s="278">
        <f>'23. BldgUnit Config'!Z68</f>
        <v>0</v>
      </c>
      <c r="BP66" s="278">
        <f>'23. BldgUnit Config'!AA68</f>
        <v>0</v>
      </c>
      <c r="BQ66" s="278">
        <f>'23. BldgUnit Config'!AB68</f>
        <v>0</v>
      </c>
      <c r="BR66" s="278">
        <f>'23. BldgUnit Config'!AC68</f>
        <v>0</v>
      </c>
      <c r="BS66" s="278">
        <f>'23. BldgUnit Config'!AD68</f>
        <v>0</v>
      </c>
      <c r="BT66" s="283">
        <f t="shared" si="4"/>
        <v>0</v>
      </c>
      <c r="BU66" s="283">
        <f t="shared" si="5"/>
        <v>0</v>
      </c>
      <c r="BV66" s="138"/>
      <c r="BW66" s="116" t="s">
        <v>48</v>
      </c>
      <c r="BX66" s="116"/>
      <c r="BY66" s="190">
        <f>'30. Development Cost Schedule'!C66</f>
        <v>0</v>
      </c>
      <c r="BZ66" s="190">
        <f>'30. Development Cost Schedule'!D66</f>
        <v>0</v>
      </c>
      <c r="CA66" s="190">
        <f>'30. Development Cost Schedule'!E66</f>
        <v>0</v>
      </c>
      <c r="CB66" s="199"/>
      <c r="CC66" s="1405">
        <f>'30. Development Cost Schedule'!G66</f>
        <v>0</v>
      </c>
      <c r="CD66" s="1393"/>
      <c r="CE66" s="1393"/>
      <c r="CF66" s="1393"/>
      <c r="CG66" s="1394"/>
      <c r="CH66" s="22"/>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68"/>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22"/>
      <c r="GN66" s="22"/>
      <c r="GO66" s="68"/>
      <c r="GP66" s="1647" t="s">
        <v>460</v>
      </c>
      <c r="GQ66" s="1400"/>
      <c r="GR66" s="1400"/>
      <c r="GS66" s="1400"/>
      <c r="GT66" s="1400"/>
      <c r="GU66" s="1400"/>
      <c r="GV66" s="1400"/>
      <c r="GW66" s="1400"/>
      <c r="GX66" s="1400"/>
      <c r="GY66" s="1400"/>
      <c r="GZ66" s="1400"/>
      <c r="HA66" s="1400"/>
      <c r="HB66" s="1400"/>
      <c r="HC66" s="1400"/>
      <c r="HD66" s="1400"/>
      <c r="HE66" s="1400"/>
      <c r="HF66" s="1400"/>
      <c r="HG66" s="10"/>
      <c r="HH66" s="33"/>
      <c r="HI66" s="33"/>
      <c r="HJ66" s="290">
        <f>'17. Dev. Narr.'!C67</f>
        <v>0</v>
      </c>
      <c r="HK66" s="1583" t="s">
        <v>461</v>
      </c>
      <c r="HL66" s="1423"/>
      <c r="HM66" s="1423"/>
      <c r="HN66" s="1423"/>
      <c r="HO66" s="1423"/>
      <c r="HP66" s="1423"/>
      <c r="HQ66" s="1423"/>
      <c r="HR66" s="1423"/>
      <c r="HS66" s="1423"/>
      <c r="HT66" s="1423"/>
      <c r="HU66" s="1423"/>
      <c r="HV66" s="1423"/>
      <c r="HW66" s="1423"/>
      <c r="HX66" s="1423"/>
      <c r="HY66" s="1423"/>
      <c r="HZ66" s="1423"/>
      <c r="IA66" s="1423"/>
      <c r="IB66" s="1423"/>
      <c r="IC66" s="1423"/>
      <c r="ID66" s="1423"/>
      <c r="IE66" s="1423"/>
      <c r="IF66" s="1423"/>
      <c r="IG66" s="1423"/>
      <c r="IH66" s="1423"/>
      <c r="II66" s="1423"/>
      <c r="IJ66" s="1423"/>
      <c r="IK66" s="1423"/>
      <c r="IL66" s="1423"/>
      <c r="IM66" s="1423"/>
      <c r="IN66" s="1423"/>
      <c r="IO66" s="1423"/>
      <c r="IP66" s="1423"/>
      <c r="IQ66" s="1423"/>
      <c r="IR66" s="1423"/>
      <c r="IS66" s="1423"/>
      <c r="IT66" s="1423"/>
      <c r="IU66" s="1423"/>
      <c r="IV66" s="1423"/>
      <c r="IW66" s="1423"/>
      <c r="IX66" s="1423"/>
      <c r="IY66" s="1424"/>
      <c r="JA66" s="22"/>
      <c r="JB66" s="22"/>
      <c r="JC66" s="10"/>
      <c r="JD66" s="97" t="s">
        <v>241</v>
      </c>
      <c r="JE66" s="218"/>
      <c r="JF66" s="218"/>
      <c r="JG66" s="219"/>
      <c r="JH66" s="158"/>
      <c r="JI66" s="158"/>
      <c r="JJ66" s="164"/>
      <c r="JK66" s="1565">
        <f>'42. Dev Team'!I66</f>
        <v>0</v>
      </c>
      <c r="JL66" s="1393"/>
      <c r="JM66" s="1394"/>
      <c r="JN66" s="10"/>
      <c r="JO66" s="10"/>
      <c r="JP66" s="10"/>
      <c r="JQ66" s="10"/>
      <c r="JR66" s="10"/>
      <c r="JS66" s="10"/>
      <c r="JT66" s="10"/>
      <c r="JU66" s="10"/>
      <c r="JV66" s="10"/>
      <c r="JW66" s="10"/>
      <c r="JX66" s="10"/>
      <c r="JY66" s="10"/>
      <c r="JZ66" s="10"/>
      <c r="KA66" s="10"/>
      <c r="KB66" s="10"/>
      <c r="KC66" s="10"/>
      <c r="KD66" s="10"/>
      <c r="KE66" s="10"/>
      <c r="KF66" s="10"/>
      <c r="KG66" s="10"/>
      <c r="KH66" s="10"/>
      <c r="KI66" s="10"/>
      <c r="KJ66" s="1524"/>
      <c r="KK66" s="1400"/>
      <c r="KL66" s="1400"/>
      <c r="KM66" s="140"/>
      <c r="KN66" s="10"/>
      <c r="KO66" s="10"/>
      <c r="KP66" s="10"/>
    </row>
    <row r="67" spans="1:302" ht="15" customHeight="1" x14ac:dyDescent="0.25">
      <c r="A67" s="1440" t="s">
        <v>462</v>
      </c>
      <c r="B67" s="1397"/>
      <c r="C67" s="1397"/>
      <c r="D67" s="1397"/>
      <c r="E67" s="1397"/>
      <c r="F67" s="1397"/>
      <c r="G67" s="1397"/>
      <c r="H67" s="1397"/>
      <c r="I67" s="1397"/>
      <c r="J67" s="1397"/>
      <c r="K67" s="1397"/>
      <c r="L67" s="1397"/>
      <c r="M67" s="1397"/>
      <c r="N67" s="1398"/>
      <c r="O67" s="22"/>
      <c r="P67" s="22"/>
      <c r="Q67" s="22"/>
      <c r="R67" s="22"/>
      <c r="S67" s="22"/>
      <c r="T67" s="22"/>
      <c r="U67" s="22"/>
      <c r="V67" s="22"/>
      <c r="W67" s="22"/>
      <c r="X67" s="22"/>
      <c r="Y67" s="22"/>
      <c r="Z67" s="22"/>
      <c r="AA67" s="22"/>
      <c r="AB67" s="22"/>
      <c r="AC67" s="10"/>
      <c r="AD67" s="10"/>
      <c r="AE67" s="10"/>
      <c r="AF67" s="10"/>
      <c r="AG67" s="10"/>
      <c r="AH67" s="10"/>
      <c r="AI67" s="10"/>
      <c r="AJ67" s="10"/>
      <c r="AK67" s="10"/>
      <c r="AL67" s="10"/>
      <c r="AM67" s="10"/>
      <c r="AN67" s="10"/>
      <c r="AO67" s="22"/>
      <c r="AP67" s="295">
        <f>'23. BldgUnit Config'!A69</f>
        <v>0</v>
      </c>
      <c r="AQ67" s="295">
        <f>'23. BldgUnit Config'!B69</f>
        <v>0</v>
      </c>
      <c r="AR67" s="295">
        <f>'23. BldgUnit Config'!C69</f>
        <v>0</v>
      </c>
      <c r="AS67" s="295">
        <f>'23. BldgUnit Config'!D69</f>
        <v>0</v>
      </c>
      <c r="AT67" s="239"/>
      <c r="AU67" s="292"/>
      <c r="AV67" s="292"/>
      <c r="AW67" s="205"/>
      <c r="AX67" s="278">
        <f>'23. BldgUnit Config'!I69</f>
        <v>0</v>
      </c>
      <c r="AY67" s="278">
        <f>'23. BldgUnit Config'!J69</f>
        <v>0</v>
      </c>
      <c r="AZ67" s="278">
        <f>'23. BldgUnit Config'!K69</f>
        <v>0</v>
      </c>
      <c r="BA67" s="278">
        <f>'23. BldgUnit Config'!L69</f>
        <v>0</v>
      </c>
      <c r="BB67" s="278">
        <f>'23. BldgUnit Config'!M69</f>
        <v>0</v>
      </c>
      <c r="BC67" s="279"/>
      <c r="BD67" s="278">
        <f>'23. BldgUnit Config'!O69</f>
        <v>0</v>
      </c>
      <c r="BE67" s="278">
        <f>'23. BldgUnit Config'!P69</f>
        <v>0</v>
      </c>
      <c r="BF67" s="278">
        <f>'23. BldgUnit Config'!Q69</f>
        <v>0</v>
      </c>
      <c r="BG67" s="278">
        <f>'23. BldgUnit Config'!R69</f>
        <v>0</v>
      </c>
      <c r="BH67" s="278">
        <f>'23. BldgUnit Config'!S69</f>
        <v>0</v>
      </c>
      <c r="BI67" s="278">
        <f>'23. BldgUnit Config'!T69</f>
        <v>0</v>
      </c>
      <c r="BJ67" s="278">
        <f>'23. BldgUnit Config'!U69</f>
        <v>0</v>
      </c>
      <c r="BK67" s="278">
        <f>'23. BldgUnit Config'!V69</f>
        <v>0</v>
      </c>
      <c r="BL67" s="278">
        <f>'23. BldgUnit Config'!W69</f>
        <v>0</v>
      </c>
      <c r="BM67" s="278">
        <f>'23. BldgUnit Config'!X69</f>
        <v>0</v>
      </c>
      <c r="BN67" s="278">
        <f>'23. BldgUnit Config'!Y69</f>
        <v>0</v>
      </c>
      <c r="BO67" s="278">
        <f>'23. BldgUnit Config'!Z69</f>
        <v>0</v>
      </c>
      <c r="BP67" s="278">
        <f>'23. BldgUnit Config'!AA69</f>
        <v>0</v>
      </c>
      <c r="BQ67" s="278">
        <f>'23. BldgUnit Config'!AB69</f>
        <v>0</v>
      </c>
      <c r="BR67" s="278">
        <f>'23. BldgUnit Config'!AC69</f>
        <v>0</v>
      </c>
      <c r="BS67" s="278">
        <f>'23. BldgUnit Config'!AD69</f>
        <v>0</v>
      </c>
      <c r="BT67" s="283">
        <f t="shared" si="4"/>
        <v>0</v>
      </c>
      <c r="BU67" s="283">
        <f t="shared" si="5"/>
        <v>0</v>
      </c>
      <c r="BV67" s="138"/>
      <c r="BW67" s="1521" t="s">
        <v>463</v>
      </c>
      <c r="BX67" s="1400"/>
      <c r="BY67" s="1400"/>
      <c r="BZ67" s="1400"/>
      <c r="CA67" s="1400"/>
      <c r="CB67" s="199"/>
      <c r="CC67" s="1405">
        <f>'30. Development Cost Schedule'!G67</f>
        <v>0</v>
      </c>
      <c r="CD67" s="1393"/>
      <c r="CE67" s="1393"/>
      <c r="CF67" s="1393"/>
      <c r="CG67" s="1394"/>
      <c r="CH67" s="22"/>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68"/>
      <c r="FO67" s="58" t="s">
        <v>464</v>
      </c>
      <c r="FP67" s="31"/>
      <c r="FQ67" s="31"/>
      <c r="FR67" s="31"/>
      <c r="FS67" s="31"/>
      <c r="FT67" s="31"/>
      <c r="FU67" s="31"/>
      <c r="FV67" s="31"/>
      <c r="FW67" s="31"/>
      <c r="FX67" s="31"/>
      <c r="FY67" s="380">
        <f>'7. Site Info Part I'!L67</f>
        <v>0</v>
      </c>
      <c r="FZ67" s="31"/>
      <c r="GA67" s="120"/>
      <c r="GB67" s="31"/>
      <c r="GC67" s="31"/>
      <c r="GD67" s="104" t="s">
        <v>465</v>
      </c>
      <c r="GE67" s="1665">
        <f>'7. Site Info Part I'!R67</f>
        <v>0</v>
      </c>
      <c r="GF67" s="1456"/>
      <c r="GG67" s="1456"/>
      <c r="GH67" s="1456"/>
      <c r="GI67" s="1456"/>
      <c r="GJ67" s="1456"/>
      <c r="GK67" s="1456"/>
      <c r="GL67" s="1457"/>
      <c r="GM67" s="22"/>
      <c r="GN67" s="22"/>
      <c r="GO67" s="68"/>
      <c r="GP67" s="1400"/>
      <c r="GQ67" s="1400"/>
      <c r="GR67" s="1400"/>
      <c r="GS67" s="1400"/>
      <c r="GT67" s="1400"/>
      <c r="GU67" s="1400"/>
      <c r="GV67" s="1400"/>
      <c r="GW67" s="1400"/>
      <c r="GX67" s="1400"/>
      <c r="GY67" s="1400"/>
      <c r="GZ67" s="1400"/>
      <c r="HA67" s="1400"/>
      <c r="HB67" s="1400"/>
      <c r="HC67" s="1400"/>
      <c r="HD67" s="1400"/>
      <c r="HE67" s="1400"/>
      <c r="HF67" s="1400"/>
      <c r="HG67" s="10"/>
      <c r="HH67" s="33"/>
      <c r="HI67" s="33"/>
      <c r="HJ67" s="374"/>
      <c r="HK67" s="1427"/>
      <c r="HL67" s="1428"/>
      <c r="HM67" s="1428"/>
      <c r="HN67" s="1428"/>
      <c r="HO67" s="1428"/>
      <c r="HP67" s="1428"/>
      <c r="HQ67" s="1428"/>
      <c r="HR67" s="1428"/>
      <c r="HS67" s="1428"/>
      <c r="HT67" s="1428"/>
      <c r="HU67" s="1428"/>
      <c r="HV67" s="1428"/>
      <c r="HW67" s="1428"/>
      <c r="HX67" s="1428"/>
      <c r="HY67" s="1428"/>
      <c r="HZ67" s="1428"/>
      <c r="IA67" s="1428"/>
      <c r="IB67" s="1428"/>
      <c r="IC67" s="1428"/>
      <c r="ID67" s="1428"/>
      <c r="IE67" s="1428"/>
      <c r="IF67" s="1428"/>
      <c r="IG67" s="1428"/>
      <c r="IH67" s="1428"/>
      <c r="II67" s="1428"/>
      <c r="IJ67" s="1428"/>
      <c r="IK67" s="1428"/>
      <c r="IL67" s="1428"/>
      <c r="IM67" s="1428"/>
      <c r="IN67" s="1428"/>
      <c r="IO67" s="1428"/>
      <c r="IP67" s="1428"/>
      <c r="IQ67" s="1428"/>
      <c r="IR67" s="1428"/>
      <c r="IS67" s="1428"/>
      <c r="IT67" s="1428"/>
      <c r="IU67" s="1428"/>
      <c r="IV67" s="1428"/>
      <c r="IW67" s="1428"/>
      <c r="IX67" s="1428"/>
      <c r="IY67" s="1429"/>
      <c r="JA67" s="22"/>
      <c r="JB67" s="22"/>
      <c r="JC67" s="10"/>
      <c r="JD67" s="223"/>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40"/>
      <c r="KN67" s="10"/>
      <c r="KO67" s="10"/>
      <c r="KP67" s="10"/>
    </row>
    <row r="68" spans="1:302" ht="15" customHeight="1" x14ac:dyDescent="0.25">
      <c r="A68" s="1402"/>
      <c r="B68" s="1403"/>
      <c r="C68" s="1403"/>
      <c r="D68" s="1403"/>
      <c r="E68" s="1403"/>
      <c r="F68" s="1403"/>
      <c r="G68" s="1403"/>
      <c r="H68" s="1403"/>
      <c r="I68" s="1403"/>
      <c r="J68" s="1403"/>
      <c r="K68" s="1403"/>
      <c r="L68" s="1403"/>
      <c r="M68" s="1403"/>
      <c r="N68" s="1404"/>
      <c r="O68" s="22"/>
      <c r="P68" s="22"/>
      <c r="Q68" s="22"/>
      <c r="R68" s="22"/>
      <c r="S68" s="22"/>
      <c r="T68" s="22"/>
      <c r="U68" s="22"/>
      <c r="V68" s="22"/>
      <c r="W68" s="22"/>
      <c r="X68" s="22"/>
      <c r="Y68" s="22"/>
      <c r="Z68" s="22"/>
      <c r="AA68" s="22"/>
      <c r="AB68" s="22"/>
      <c r="AC68" s="10"/>
      <c r="AD68" s="10"/>
      <c r="AE68" s="10"/>
      <c r="AF68" s="22"/>
      <c r="AG68" s="22"/>
      <c r="AH68" s="22"/>
      <c r="AI68" s="22"/>
      <c r="AJ68" s="22"/>
      <c r="AK68" s="22"/>
      <c r="AL68" s="22"/>
      <c r="AM68" s="22"/>
      <c r="AN68" s="250"/>
      <c r="AO68" s="22"/>
      <c r="AP68" s="295">
        <f>'23. BldgUnit Config'!A70</f>
        <v>0</v>
      </c>
      <c r="AQ68" s="295">
        <f>'23. BldgUnit Config'!B70</f>
        <v>0</v>
      </c>
      <c r="AR68" s="295">
        <f>'23. BldgUnit Config'!C70</f>
        <v>0</v>
      </c>
      <c r="AS68" s="295">
        <f>'23. BldgUnit Config'!D70</f>
        <v>0</v>
      </c>
      <c r="AT68" s="239"/>
      <c r="AU68" s="292"/>
      <c r="AV68" s="292"/>
      <c r="AW68" s="205"/>
      <c r="AX68" s="278">
        <f>'23. BldgUnit Config'!I70</f>
        <v>0</v>
      </c>
      <c r="AY68" s="278">
        <f>'23. BldgUnit Config'!J70</f>
        <v>0</v>
      </c>
      <c r="AZ68" s="278">
        <f>'23. BldgUnit Config'!K70</f>
        <v>0</v>
      </c>
      <c r="BA68" s="278">
        <f>'23. BldgUnit Config'!L70</f>
        <v>0</v>
      </c>
      <c r="BB68" s="278">
        <f>'23. BldgUnit Config'!M70</f>
        <v>0</v>
      </c>
      <c r="BC68" s="279"/>
      <c r="BD68" s="278">
        <f>'23. BldgUnit Config'!O70</f>
        <v>0</v>
      </c>
      <c r="BE68" s="278">
        <f>'23. BldgUnit Config'!P70</f>
        <v>0</v>
      </c>
      <c r="BF68" s="278">
        <f>'23. BldgUnit Config'!Q70</f>
        <v>0</v>
      </c>
      <c r="BG68" s="278">
        <f>'23. BldgUnit Config'!R70</f>
        <v>0</v>
      </c>
      <c r="BH68" s="278">
        <f>'23. BldgUnit Config'!S70</f>
        <v>0</v>
      </c>
      <c r="BI68" s="278">
        <f>'23. BldgUnit Config'!T70</f>
        <v>0</v>
      </c>
      <c r="BJ68" s="278">
        <f>'23. BldgUnit Config'!U70</f>
        <v>0</v>
      </c>
      <c r="BK68" s="278">
        <f>'23. BldgUnit Config'!V70</f>
        <v>0</v>
      </c>
      <c r="BL68" s="278">
        <f>'23. BldgUnit Config'!W70</f>
        <v>0</v>
      </c>
      <c r="BM68" s="278">
        <f>'23. BldgUnit Config'!X70</f>
        <v>0</v>
      </c>
      <c r="BN68" s="278">
        <f>'23. BldgUnit Config'!Y70</f>
        <v>0</v>
      </c>
      <c r="BO68" s="278">
        <f>'23. BldgUnit Config'!Z70</f>
        <v>0</v>
      </c>
      <c r="BP68" s="278">
        <f>'23. BldgUnit Config'!AA70</f>
        <v>0</v>
      </c>
      <c r="BQ68" s="278">
        <f>'23. BldgUnit Config'!AB70</f>
        <v>0</v>
      </c>
      <c r="BR68" s="278">
        <f>'23. BldgUnit Config'!AC70</f>
        <v>0</v>
      </c>
      <c r="BS68" s="278">
        <f>'23. BldgUnit Config'!AD70</f>
        <v>0</v>
      </c>
      <c r="BT68" s="283">
        <f t="shared" si="4"/>
        <v>0</v>
      </c>
      <c r="BU68" s="283">
        <f t="shared" si="5"/>
        <v>0</v>
      </c>
      <c r="BV68" s="138"/>
      <c r="BW68" s="116" t="s">
        <v>466</v>
      </c>
      <c r="BX68" s="116"/>
      <c r="BY68" s="190">
        <f>'30. Development Cost Schedule'!C68</f>
        <v>0</v>
      </c>
      <c r="BZ68" s="190">
        <f>'30. Development Cost Schedule'!D68</f>
        <v>0</v>
      </c>
      <c r="CA68" s="190">
        <f>'30. Development Cost Schedule'!E68</f>
        <v>0</v>
      </c>
      <c r="CB68" s="199"/>
      <c r="CC68" s="1405">
        <f>'30. Development Cost Schedule'!G68</f>
        <v>0</v>
      </c>
      <c r="CD68" s="1393"/>
      <c r="CE68" s="1393"/>
      <c r="CF68" s="1393"/>
      <c r="CG68" s="1394"/>
      <c r="CH68" s="22"/>
      <c r="CI68" s="10"/>
      <c r="CJ68" s="79"/>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31"/>
      <c r="FO68" s="228"/>
      <c r="FP68" s="228"/>
      <c r="FQ68" s="228"/>
      <c r="FR68" s="228"/>
      <c r="FS68" s="228"/>
      <c r="FT68" s="228"/>
      <c r="FU68" s="228"/>
      <c r="FV68" s="228"/>
      <c r="FW68" s="228"/>
      <c r="FX68" s="228"/>
      <c r="FY68" s="228"/>
      <c r="FZ68" s="228"/>
      <c r="GA68" s="228"/>
      <c r="GB68" s="228"/>
      <c r="GC68" s="228"/>
      <c r="GD68" s="228"/>
      <c r="GE68" s="228"/>
      <c r="GF68" s="228"/>
      <c r="GG68" s="228"/>
      <c r="GH68" s="228"/>
      <c r="GI68" s="228"/>
      <c r="GJ68" s="228"/>
      <c r="GK68" s="228"/>
      <c r="GL68" s="228"/>
      <c r="GM68" s="22"/>
      <c r="GN68" s="22"/>
      <c r="GO68" s="68"/>
      <c r="GP68" s="1646"/>
      <c r="GQ68" s="1397"/>
      <c r="GR68" s="1397"/>
      <c r="GS68" s="1397"/>
      <c r="GT68" s="1397"/>
      <c r="GU68" s="1397"/>
      <c r="GV68" s="1397"/>
      <c r="GW68" s="1397"/>
      <c r="GX68" s="1397"/>
      <c r="GY68" s="1397"/>
      <c r="GZ68" s="1397"/>
      <c r="HA68" s="1397"/>
      <c r="HB68" s="1397"/>
      <c r="HC68" s="1397"/>
      <c r="HD68" s="1397"/>
      <c r="HE68" s="1397"/>
      <c r="HF68" s="1398"/>
      <c r="HG68" s="10"/>
      <c r="HH68" s="33"/>
      <c r="HI68" s="33"/>
      <c r="HJ68" s="290">
        <f>'17. Dev. Narr.'!C69</f>
        <v>0</v>
      </c>
      <c r="HK68" s="1583" t="s">
        <v>467</v>
      </c>
      <c r="HL68" s="1423"/>
      <c r="HM68" s="1423"/>
      <c r="HN68" s="1423"/>
      <c r="HO68" s="1423"/>
      <c r="HP68" s="1423"/>
      <c r="HQ68" s="1423"/>
      <c r="HR68" s="1423"/>
      <c r="HS68" s="1423"/>
      <c r="HT68" s="1423"/>
      <c r="HU68" s="1423"/>
      <c r="HV68" s="1423"/>
      <c r="HW68" s="1423"/>
      <c r="HX68" s="1423"/>
      <c r="HY68" s="1423"/>
      <c r="HZ68" s="1423"/>
      <c r="IA68" s="1423"/>
      <c r="IB68" s="1423"/>
      <c r="IC68" s="1423"/>
      <c r="ID68" s="1423"/>
      <c r="IE68" s="1423"/>
      <c r="IF68" s="1423"/>
      <c r="IG68" s="1423"/>
      <c r="IH68" s="1423"/>
      <c r="II68" s="1423"/>
      <c r="IJ68" s="1423"/>
      <c r="IK68" s="1423"/>
      <c r="IL68" s="1423"/>
      <c r="IM68" s="1423"/>
      <c r="IN68" s="1423"/>
      <c r="IO68" s="1423"/>
      <c r="IP68" s="1423"/>
      <c r="IQ68" s="1423"/>
      <c r="IR68" s="1423"/>
      <c r="IS68" s="1423"/>
      <c r="IT68" s="1423"/>
      <c r="IU68" s="1423"/>
      <c r="IV68" s="1423"/>
      <c r="IW68" s="1423"/>
      <c r="IX68" s="1423"/>
      <c r="IY68" s="1424"/>
      <c r="JA68" s="22"/>
      <c r="JB68" s="22"/>
      <c r="JC68" s="10"/>
      <c r="JD68" s="231" t="s">
        <v>257</v>
      </c>
      <c r="JE68" s="232"/>
      <c r="JF68" s="232"/>
      <c r="JG68" s="232"/>
      <c r="JH68" s="232"/>
      <c r="JI68" s="232"/>
      <c r="JJ68" s="232"/>
      <c r="JK68" s="232"/>
      <c r="JL68" s="232"/>
      <c r="JM68" s="232"/>
      <c r="JN68" s="232"/>
      <c r="JO68" s="232"/>
      <c r="JP68" s="232"/>
      <c r="JQ68" s="232"/>
      <c r="JR68" s="232"/>
      <c r="JS68" s="232"/>
      <c r="JT68" s="232"/>
      <c r="JU68" s="232"/>
      <c r="JV68" s="232"/>
      <c r="JW68" s="232"/>
      <c r="JX68" s="232"/>
      <c r="JY68" s="232"/>
      <c r="JZ68" s="232"/>
      <c r="KA68" s="232"/>
      <c r="KB68" s="232"/>
      <c r="KC68" s="232"/>
      <c r="KD68" s="207"/>
      <c r="KE68" s="207"/>
      <c r="KF68" s="207"/>
      <c r="KG68" s="207"/>
      <c r="KH68" s="207"/>
      <c r="KI68" s="207"/>
      <c r="KJ68" s="1566">
        <f>'42. Dev Team'!AH68</f>
        <v>0</v>
      </c>
      <c r="KK68" s="1526"/>
      <c r="KL68" s="1527"/>
      <c r="KM68" s="209"/>
      <c r="KN68" s="10"/>
      <c r="KO68" s="10"/>
      <c r="KP68" s="10"/>
    </row>
    <row r="69" spans="1:302" ht="15" customHeight="1" x14ac:dyDescent="0.25">
      <c r="A69" s="10"/>
      <c r="B69" s="10"/>
      <c r="C69" s="10"/>
      <c r="D69" s="10"/>
      <c r="E69" s="10"/>
      <c r="F69" s="10"/>
      <c r="G69" s="10"/>
      <c r="H69" s="10"/>
      <c r="I69" s="10"/>
      <c r="J69" s="10"/>
      <c r="K69" s="10"/>
      <c r="L69" s="10"/>
      <c r="M69" s="10"/>
      <c r="N69" s="10"/>
      <c r="O69" s="22"/>
      <c r="P69" s="22"/>
      <c r="Q69" s="22"/>
      <c r="R69" s="22"/>
      <c r="S69" s="22"/>
      <c r="T69" s="22"/>
      <c r="U69" s="22"/>
      <c r="V69" s="22"/>
      <c r="W69" s="22"/>
      <c r="X69" s="22"/>
      <c r="Y69" s="22"/>
      <c r="Z69" s="22"/>
      <c r="AA69" s="22"/>
      <c r="AB69" s="22"/>
      <c r="AC69" s="48"/>
      <c r="AD69" s="48"/>
      <c r="AE69" s="48"/>
      <c r="AF69" s="48"/>
      <c r="AG69" s="48"/>
      <c r="AH69" s="48"/>
      <c r="AI69" s="48"/>
      <c r="AJ69" s="48"/>
      <c r="AK69" s="48"/>
      <c r="AL69" s="48"/>
      <c r="AM69" s="48"/>
      <c r="AN69" s="48"/>
      <c r="AO69" s="22"/>
      <c r="AP69" s="295">
        <f>'23. BldgUnit Config'!A71</f>
        <v>0</v>
      </c>
      <c r="AQ69" s="295">
        <f>'23. BldgUnit Config'!B71</f>
        <v>0</v>
      </c>
      <c r="AR69" s="295">
        <f>'23. BldgUnit Config'!C71</f>
        <v>0</v>
      </c>
      <c r="AS69" s="295">
        <f>'23. BldgUnit Config'!D71</f>
        <v>0</v>
      </c>
      <c r="AT69" s="239"/>
      <c r="AU69" s="292"/>
      <c r="AV69" s="292"/>
      <c r="AW69" s="205"/>
      <c r="AX69" s="278">
        <f>'23. BldgUnit Config'!I71</f>
        <v>0</v>
      </c>
      <c r="AY69" s="278">
        <f>'23. BldgUnit Config'!J71</f>
        <v>0</v>
      </c>
      <c r="AZ69" s="278">
        <f>'23. BldgUnit Config'!K71</f>
        <v>0</v>
      </c>
      <c r="BA69" s="278">
        <f>'23. BldgUnit Config'!L71</f>
        <v>0</v>
      </c>
      <c r="BB69" s="278">
        <f>'23. BldgUnit Config'!M71</f>
        <v>0</v>
      </c>
      <c r="BC69" s="279"/>
      <c r="BD69" s="278">
        <f>'23. BldgUnit Config'!O71</f>
        <v>0</v>
      </c>
      <c r="BE69" s="278">
        <f>'23. BldgUnit Config'!P71</f>
        <v>0</v>
      </c>
      <c r="BF69" s="278">
        <f>'23. BldgUnit Config'!Q71</f>
        <v>0</v>
      </c>
      <c r="BG69" s="278">
        <f>'23. BldgUnit Config'!R71</f>
        <v>0</v>
      </c>
      <c r="BH69" s="278">
        <f>'23. BldgUnit Config'!S71</f>
        <v>0</v>
      </c>
      <c r="BI69" s="278">
        <f>'23. BldgUnit Config'!T71</f>
        <v>0</v>
      </c>
      <c r="BJ69" s="278">
        <f>'23. BldgUnit Config'!U71</f>
        <v>0</v>
      </c>
      <c r="BK69" s="278">
        <f>'23. BldgUnit Config'!V71</f>
        <v>0</v>
      </c>
      <c r="BL69" s="278">
        <f>'23. BldgUnit Config'!W71</f>
        <v>0</v>
      </c>
      <c r="BM69" s="278">
        <f>'23. BldgUnit Config'!X71</f>
        <v>0</v>
      </c>
      <c r="BN69" s="278">
        <f>'23. BldgUnit Config'!Y71</f>
        <v>0</v>
      </c>
      <c r="BO69" s="278">
        <f>'23. BldgUnit Config'!Z71</f>
        <v>0</v>
      </c>
      <c r="BP69" s="278">
        <f>'23. BldgUnit Config'!AA71</f>
        <v>0</v>
      </c>
      <c r="BQ69" s="278">
        <f>'23. BldgUnit Config'!AB71</f>
        <v>0</v>
      </c>
      <c r="BR69" s="278">
        <f>'23. BldgUnit Config'!AC71</f>
        <v>0</v>
      </c>
      <c r="BS69" s="278">
        <f>'23. BldgUnit Config'!AD71</f>
        <v>0</v>
      </c>
      <c r="BT69" s="283">
        <f t="shared" si="4"/>
        <v>0</v>
      </c>
      <c r="BU69" s="283">
        <f t="shared" si="5"/>
        <v>0</v>
      </c>
      <c r="BV69" s="138"/>
      <c r="BW69" s="116" t="s">
        <v>468</v>
      </c>
      <c r="BX69" s="116"/>
      <c r="BY69" s="190">
        <f>'30. Development Cost Schedule'!C69</f>
        <v>0</v>
      </c>
      <c r="BZ69" s="190">
        <f>'30. Development Cost Schedule'!D69</f>
        <v>0</v>
      </c>
      <c r="CA69" s="190">
        <f>'30. Development Cost Schedule'!E69</f>
        <v>0</v>
      </c>
      <c r="CB69" s="199"/>
      <c r="CC69" s="1405">
        <f>'30. Development Cost Schedule'!G69</f>
        <v>0</v>
      </c>
      <c r="CD69" s="1393"/>
      <c r="CE69" s="1393"/>
      <c r="CF69" s="1393"/>
      <c r="CG69" s="1394"/>
      <c r="CH69" s="22"/>
      <c r="CI69" s="10"/>
      <c r="CJ69" s="79"/>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31"/>
      <c r="FO69" s="58" t="s">
        <v>469</v>
      </c>
      <c r="FP69" s="58"/>
      <c r="FQ69" s="58"/>
      <c r="FR69" s="58"/>
      <c r="FS69" s="58"/>
      <c r="FT69" s="31"/>
      <c r="FU69" s="1666">
        <f>'7. Site Info Part I'!H69</f>
        <v>0</v>
      </c>
      <c r="FV69" s="1457"/>
      <c r="FW69" s="120"/>
      <c r="FX69" s="31"/>
      <c r="FY69" s="31"/>
      <c r="FZ69" s="31"/>
      <c r="GA69" s="31"/>
      <c r="GB69" s="120"/>
      <c r="GC69" s="31"/>
      <c r="GD69" s="31"/>
      <c r="GE69" s="120"/>
      <c r="GF69" s="120"/>
      <c r="GG69" s="120"/>
      <c r="GH69" s="31"/>
      <c r="GI69" s="31"/>
      <c r="GJ69" s="104" t="s">
        <v>470</v>
      </c>
      <c r="GK69" s="1648">
        <f>'7. Site Info Part I'!X69</f>
        <v>0</v>
      </c>
      <c r="GL69" s="1443"/>
      <c r="GM69" s="22"/>
      <c r="GN69" s="22"/>
      <c r="GO69" s="68"/>
      <c r="GP69" s="1402"/>
      <c r="GQ69" s="1403"/>
      <c r="GR69" s="1403"/>
      <c r="GS69" s="1403"/>
      <c r="GT69" s="1403"/>
      <c r="GU69" s="1403"/>
      <c r="GV69" s="1403"/>
      <c r="GW69" s="1403"/>
      <c r="GX69" s="1403"/>
      <c r="GY69" s="1403"/>
      <c r="GZ69" s="1403"/>
      <c r="HA69" s="1403"/>
      <c r="HB69" s="1403"/>
      <c r="HC69" s="1403"/>
      <c r="HD69" s="1403"/>
      <c r="HE69" s="1403"/>
      <c r="HF69" s="1404"/>
      <c r="HG69" s="10"/>
      <c r="HH69" s="33"/>
      <c r="HI69" s="33"/>
      <c r="HJ69" s="374"/>
      <c r="HK69" s="1427"/>
      <c r="HL69" s="1428"/>
      <c r="HM69" s="1428"/>
      <c r="HN69" s="1428"/>
      <c r="HO69" s="1428"/>
      <c r="HP69" s="1428"/>
      <c r="HQ69" s="1428"/>
      <c r="HR69" s="1428"/>
      <c r="HS69" s="1428"/>
      <c r="HT69" s="1428"/>
      <c r="HU69" s="1428"/>
      <c r="HV69" s="1428"/>
      <c r="HW69" s="1428"/>
      <c r="HX69" s="1428"/>
      <c r="HY69" s="1428"/>
      <c r="HZ69" s="1428"/>
      <c r="IA69" s="1428"/>
      <c r="IB69" s="1428"/>
      <c r="IC69" s="1428"/>
      <c r="ID69" s="1428"/>
      <c r="IE69" s="1428"/>
      <c r="IF69" s="1428"/>
      <c r="IG69" s="1428"/>
      <c r="IH69" s="1428"/>
      <c r="II69" s="1428"/>
      <c r="IJ69" s="1428"/>
      <c r="IK69" s="1428"/>
      <c r="IL69" s="1428"/>
      <c r="IM69" s="1428"/>
      <c r="IN69" s="1428"/>
      <c r="IO69" s="1428"/>
      <c r="IP69" s="1428"/>
      <c r="IQ69" s="1428"/>
      <c r="IR69" s="1428"/>
      <c r="IS69" s="1428"/>
      <c r="IT69" s="1428"/>
      <c r="IU69" s="1428"/>
      <c r="IV69" s="1428"/>
      <c r="IW69" s="1428"/>
      <c r="IX69" s="1428"/>
      <c r="IY69" s="1429"/>
      <c r="JA69" s="22"/>
      <c r="JB69" s="22"/>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220"/>
      <c r="KK69" s="220"/>
      <c r="KL69" s="220"/>
      <c r="KM69" s="10"/>
      <c r="KN69" s="10"/>
      <c r="KO69" s="10"/>
      <c r="KP69" s="10"/>
    </row>
    <row r="70" spans="1:302" ht="15" customHeight="1" x14ac:dyDescent="0.25">
      <c r="A70" s="10"/>
      <c r="B70" s="10"/>
      <c r="C70" s="31"/>
      <c r="D70" s="31"/>
      <c r="E70" s="31"/>
      <c r="F70" s="31"/>
      <c r="G70" s="10"/>
      <c r="H70" s="10"/>
      <c r="I70" s="10"/>
      <c r="J70" s="10"/>
      <c r="K70" s="10"/>
      <c r="L70" s="10"/>
      <c r="M70" s="10"/>
      <c r="N70" s="10"/>
      <c r="O70" s="22"/>
      <c r="P70" s="22"/>
      <c r="Q70" s="22"/>
      <c r="R70" s="22"/>
      <c r="S70" s="22"/>
      <c r="T70" s="22"/>
      <c r="U70" s="22"/>
      <c r="V70" s="22"/>
      <c r="W70" s="22"/>
      <c r="X70" s="22"/>
      <c r="Y70" s="22"/>
      <c r="Z70" s="22"/>
      <c r="AA70" s="22"/>
      <c r="AB70" s="22"/>
      <c r="AC70" s="48"/>
      <c r="AD70" s="48"/>
      <c r="AE70" s="48"/>
      <c r="AF70" s="250" t="s">
        <v>315</v>
      </c>
      <c r="AG70" s="180"/>
      <c r="AH70" s="180"/>
      <c r="AI70" s="180"/>
      <c r="AJ70" s="1419">
        <f>'26. Annual Operating Expenses'!H68</f>
        <v>0</v>
      </c>
      <c r="AK70" s="1416"/>
      <c r="AL70" s="1416"/>
      <c r="AM70" s="1417"/>
      <c r="AN70" s="48"/>
      <c r="AO70" s="22"/>
      <c r="AP70" s="295">
        <f>'23. BldgUnit Config'!A72</f>
        <v>0</v>
      </c>
      <c r="AQ70" s="295">
        <f>'23. BldgUnit Config'!B72</f>
        <v>0</v>
      </c>
      <c r="AR70" s="295">
        <f>'23. BldgUnit Config'!C72</f>
        <v>0</v>
      </c>
      <c r="AS70" s="295">
        <f>'23. BldgUnit Config'!D72</f>
        <v>0</v>
      </c>
      <c r="AT70" s="239"/>
      <c r="AU70" s="292"/>
      <c r="AV70" s="292"/>
      <c r="AW70" s="205"/>
      <c r="AX70" s="278">
        <f>'23. BldgUnit Config'!I72</f>
        <v>0</v>
      </c>
      <c r="AY70" s="278">
        <f>'23. BldgUnit Config'!J72</f>
        <v>0</v>
      </c>
      <c r="AZ70" s="278">
        <f>'23. BldgUnit Config'!K72</f>
        <v>0</v>
      </c>
      <c r="BA70" s="278">
        <f>'23. BldgUnit Config'!L72</f>
        <v>0</v>
      </c>
      <c r="BB70" s="278">
        <f>'23. BldgUnit Config'!M72</f>
        <v>0</v>
      </c>
      <c r="BC70" s="279"/>
      <c r="BD70" s="278">
        <f>'23. BldgUnit Config'!O72</f>
        <v>0</v>
      </c>
      <c r="BE70" s="278">
        <f>'23. BldgUnit Config'!P72</f>
        <v>0</v>
      </c>
      <c r="BF70" s="278">
        <f>'23. BldgUnit Config'!Q72</f>
        <v>0</v>
      </c>
      <c r="BG70" s="278">
        <f>'23. BldgUnit Config'!R72</f>
        <v>0</v>
      </c>
      <c r="BH70" s="278">
        <f>'23. BldgUnit Config'!S72</f>
        <v>0</v>
      </c>
      <c r="BI70" s="278">
        <f>'23. BldgUnit Config'!T72</f>
        <v>0</v>
      </c>
      <c r="BJ70" s="278">
        <f>'23. BldgUnit Config'!U72</f>
        <v>0</v>
      </c>
      <c r="BK70" s="278">
        <f>'23. BldgUnit Config'!V72</f>
        <v>0</v>
      </c>
      <c r="BL70" s="278">
        <f>'23. BldgUnit Config'!W72</f>
        <v>0</v>
      </c>
      <c r="BM70" s="278">
        <f>'23. BldgUnit Config'!X72</f>
        <v>0</v>
      </c>
      <c r="BN70" s="278">
        <f>'23. BldgUnit Config'!Y72</f>
        <v>0</v>
      </c>
      <c r="BO70" s="278">
        <f>'23. BldgUnit Config'!Z72</f>
        <v>0</v>
      </c>
      <c r="BP70" s="278">
        <f>'23. BldgUnit Config'!AA72</f>
        <v>0</v>
      </c>
      <c r="BQ70" s="278">
        <f>'23. BldgUnit Config'!AB72</f>
        <v>0</v>
      </c>
      <c r="BR70" s="278">
        <f>'23. BldgUnit Config'!AC72</f>
        <v>0</v>
      </c>
      <c r="BS70" s="278">
        <f>'23. BldgUnit Config'!AD72</f>
        <v>0</v>
      </c>
      <c r="BT70" s="283">
        <f t="shared" si="4"/>
        <v>0</v>
      </c>
      <c r="BU70" s="283">
        <f t="shared" si="5"/>
        <v>0</v>
      </c>
      <c r="BV70" s="138"/>
      <c r="BW70" s="116" t="s">
        <v>471</v>
      </c>
      <c r="BX70" s="116"/>
      <c r="BY70" s="190">
        <f>'30. Development Cost Schedule'!C70</f>
        <v>0</v>
      </c>
      <c r="BZ70" s="190">
        <f>'30. Development Cost Schedule'!D70</f>
        <v>0</v>
      </c>
      <c r="CA70" s="190">
        <f>'30. Development Cost Schedule'!E70</f>
        <v>0</v>
      </c>
      <c r="CB70" s="199"/>
      <c r="CC70" s="1405">
        <f>'30. Development Cost Schedule'!G70</f>
        <v>0</v>
      </c>
      <c r="CD70" s="1393"/>
      <c r="CE70" s="1393"/>
      <c r="CF70" s="1393"/>
      <c r="CG70" s="1394"/>
      <c r="CH70" s="22"/>
      <c r="CI70" s="10"/>
      <c r="CJ70" s="79"/>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31"/>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
      <c r="GN70" s="22"/>
      <c r="GO70" s="68" t="s">
        <v>245</v>
      </c>
      <c r="GP70" s="1644" t="s">
        <v>472</v>
      </c>
      <c r="GQ70" s="1442"/>
      <c r="GR70" s="1442"/>
      <c r="GS70" s="1442"/>
      <c r="GT70" s="1442"/>
      <c r="GU70" s="1442"/>
      <c r="GV70" s="1442"/>
      <c r="GW70" s="1442"/>
      <c r="GX70" s="1442"/>
      <c r="GY70" s="1442"/>
      <c r="GZ70" s="1442"/>
      <c r="HA70" s="1442"/>
      <c r="HB70" s="1442"/>
      <c r="HC70" s="1442"/>
      <c r="HD70" s="1442"/>
      <c r="HE70" s="1442"/>
      <c r="HF70" s="1443"/>
      <c r="HG70" s="10"/>
      <c r="HH70" s="33"/>
      <c r="HI70" s="33"/>
      <c r="HJ70" s="290">
        <f>'17. Dev. Narr.'!C71</f>
        <v>0</v>
      </c>
      <c r="HK70" s="1592" t="s">
        <v>473</v>
      </c>
      <c r="HL70" s="1423"/>
      <c r="HM70" s="1423"/>
      <c r="HN70" s="1423"/>
      <c r="HO70" s="1423"/>
      <c r="HP70" s="1423"/>
      <c r="HQ70" s="1423"/>
      <c r="HR70" s="1423"/>
      <c r="HS70" s="1423"/>
      <c r="HT70" s="1423"/>
      <c r="HU70" s="1423"/>
      <c r="HV70" s="1423"/>
      <c r="HW70" s="1423"/>
      <c r="HX70" s="1423"/>
      <c r="HY70" s="1423"/>
      <c r="HZ70" s="1423"/>
      <c r="IA70" s="1423"/>
      <c r="IB70" s="1423"/>
      <c r="IC70" s="1423"/>
      <c r="ID70" s="1423"/>
      <c r="IE70" s="1423"/>
      <c r="IF70" s="1423"/>
      <c r="IG70" s="1423"/>
      <c r="IH70" s="1423"/>
      <c r="II70" s="1423"/>
      <c r="IJ70" s="1423"/>
      <c r="IK70" s="1423"/>
      <c r="IL70" s="1423"/>
      <c r="IM70" s="1423"/>
      <c r="IN70" s="1423"/>
      <c r="IO70" s="1423"/>
      <c r="IP70" s="1423"/>
      <c r="IQ70" s="1423"/>
      <c r="IR70" s="1423"/>
      <c r="IS70" s="1423"/>
      <c r="IT70" s="1423"/>
      <c r="IU70" s="1423"/>
      <c r="IV70" s="1423"/>
      <c r="IW70" s="1423"/>
      <c r="IX70" s="1423"/>
      <c r="IY70" s="1424"/>
      <c r="JA70" s="22"/>
      <c r="JB70" s="22"/>
      <c r="JC70" s="10"/>
      <c r="JD70" s="1559" t="s">
        <v>474</v>
      </c>
      <c r="JE70" s="1400"/>
      <c r="JF70" s="1400"/>
      <c r="JG70" s="1400"/>
      <c r="JH70" s="1400"/>
      <c r="JI70" s="1400"/>
      <c r="JJ70" s="1400"/>
      <c r="JK70" s="1400"/>
      <c r="JL70" s="1400"/>
      <c r="JM70" s="1400"/>
      <c r="JN70" s="1400"/>
      <c r="JO70" s="10"/>
      <c r="JP70" s="10"/>
      <c r="JQ70" s="10"/>
      <c r="JR70" s="10"/>
      <c r="JS70" s="10"/>
      <c r="JT70" s="10"/>
      <c r="JU70" s="10"/>
      <c r="JV70" s="10"/>
      <c r="JW70" s="10"/>
      <c r="JX70" s="10"/>
      <c r="JY70" s="10"/>
      <c r="JZ70" s="10"/>
      <c r="KA70" s="10"/>
      <c r="KB70" s="10"/>
      <c r="KC70" s="10"/>
      <c r="KD70" s="10"/>
      <c r="KE70" s="75"/>
      <c r="KF70" s="75"/>
      <c r="KG70" s="75"/>
      <c r="KH70" s="10"/>
      <c r="KI70" s="10"/>
      <c r="KJ70" s="10"/>
      <c r="KK70" s="10"/>
      <c r="KL70" s="10"/>
      <c r="KM70" s="10"/>
      <c r="KN70" s="10"/>
      <c r="KO70" s="10"/>
      <c r="KP70" s="10"/>
    </row>
    <row r="71" spans="1:302" ht="15" customHeight="1" x14ac:dyDescent="0.25">
      <c r="A71" s="381"/>
      <c r="B71" s="382"/>
      <c r="C71" s="382"/>
      <c r="D71" s="383" t="s">
        <v>475</v>
      </c>
      <c r="E71" s="383" t="s">
        <v>476</v>
      </c>
      <c r="F71" s="384"/>
      <c r="G71" s="379"/>
      <c r="H71" s="379"/>
      <c r="I71" s="381"/>
      <c r="J71" s="382"/>
      <c r="K71" s="382"/>
      <c r="L71" s="383" t="str">
        <f t="shared" ref="L71:M71" si="9">D71</f>
        <v>% of LI</v>
      </c>
      <c r="M71" s="383" t="str">
        <f t="shared" si="9"/>
        <v>% of Total</v>
      </c>
      <c r="N71" s="384"/>
      <c r="O71" s="22"/>
      <c r="P71" s="22"/>
      <c r="Q71" s="22"/>
      <c r="R71" s="22"/>
      <c r="S71" s="22"/>
      <c r="T71" s="22"/>
      <c r="U71" s="22"/>
      <c r="V71" s="22"/>
      <c r="W71" s="22"/>
      <c r="X71" s="22"/>
      <c r="Y71" s="22"/>
      <c r="Z71" s="22"/>
      <c r="AA71" s="22"/>
      <c r="AB71" s="22"/>
      <c r="AC71" s="48"/>
      <c r="AD71" s="48"/>
      <c r="AE71" s="48"/>
      <c r="AF71" s="48"/>
      <c r="AG71" s="48"/>
      <c r="AH71" s="48"/>
      <c r="AI71" s="48"/>
      <c r="AJ71" s="48"/>
      <c r="AK71" s="48"/>
      <c r="AL71" s="48"/>
      <c r="AM71" s="48"/>
      <c r="AN71" s="48"/>
      <c r="AO71" s="22"/>
      <c r="AP71" s="295">
        <f>'23. BldgUnit Config'!A73</f>
        <v>0</v>
      </c>
      <c r="AQ71" s="295">
        <f>'23. BldgUnit Config'!B73</f>
        <v>0</v>
      </c>
      <c r="AR71" s="295">
        <f>'23. BldgUnit Config'!C73</f>
        <v>0</v>
      </c>
      <c r="AS71" s="295">
        <f>'23. BldgUnit Config'!D73</f>
        <v>0</v>
      </c>
      <c r="AT71" s="239"/>
      <c r="AU71" s="292"/>
      <c r="AV71" s="292"/>
      <c r="AW71" s="205"/>
      <c r="AX71" s="278">
        <f>'23. BldgUnit Config'!I73</f>
        <v>0</v>
      </c>
      <c r="AY71" s="278">
        <f>'23. BldgUnit Config'!J73</f>
        <v>0</v>
      </c>
      <c r="AZ71" s="278">
        <f>'23. BldgUnit Config'!K73</f>
        <v>0</v>
      </c>
      <c r="BA71" s="278">
        <f>'23. BldgUnit Config'!L73</f>
        <v>0</v>
      </c>
      <c r="BB71" s="278">
        <f>'23. BldgUnit Config'!M73</f>
        <v>0</v>
      </c>
      <c r="BC71" s="279"/>
      <c r="BD71" s="278">
        <f>'23. BldgUnit Config'!O73</f>
        <v>0</v>
      </c>
      <c r="BE71" s="278">
        <f>'23. BldgUnit Config'!P73</f>
        <v>0</v>
      </c>
      <c r="BF71" s="278">
        <f>'23. BldgUnit Config'!Q73</f>
        <v>0</v>
      </c>
      <c r="BG71" s="278">
        <f>'23. BldgUnit Config'!R73</f>
        <v>0</v>
      </c>
      <c r="BH71" s="278">
        <f>'23. BldgUnit Config'!S73</f>
        <v>0</v>
      </c>
      <c r="BI71" s="278">
        <f>'23. BldgUnit Config'!T73</f>
        <v>0</v>
      </c>
      <c r="BJ71" s="278">
        <f>'23. BldgUnit Config'!U73</f>
        <v>0</v>
      </c>
      <c r="BK71" s="278">
        <f>'23. BldgUnit Config'!V73</f>
        <v>0</v>
      </c>
      <c r="BL71" s="278">
        <f>'23. BldgUnit Config'!W73</f>
        <v>0</v>
      </c>
      <c r="BM71" s="278">
        <f>'23. BldgUnit Config'!X73</f>
        <v>0</v>
      </c>
      <c r="BN71" s="278">
        <f>'23. BldgUnit Config'!Y73</f>
        <v>0</v>
      </c>
      <c r="BO71" s="278">
        <f>'23. BldgUnit Config'!Z73</f>
        <v>0</v>
      </c>
      <c r="BP71" s="278">
        <f>'23. BldgUnit Config'!AA73</f>
        <v>0</v>
      </c>
      <c r="BQ71" s="278">
        <f>'23. BldgUnit Config'!AB73</f>
        <v>0</v>
      </c>
      <c r="BR71" s="278">
        <f>'23. BldgUnit Config'!AC73</f>
        <v>0</v>
      </c>
      <c r="BS71" s="278">
        <f>'23. BldgUnit Config'!AD73</f>
        <v>0</v>
      </c>
      <c r="BT71" s="283">
        <f t="shared" si="4"/>
        <v>0</v>
      </c>
      <c r="BU71" s="283">
        <f t="shared" si="5"/>
        <v>0</v>
      </c>
      <c r="BV71" s="138"/>
      <c r="BW71" s="79" t="s">
        <v>477</v>
      </c>
      <c r="BX71" s="116"/>
      <c r="BY71" s="190">
        <f>'30. Development Cost Schedule'!C71</f>
        <v>0</v>
      </c>
      <c r="BZ71" s="190">
        <f>'30. Development Cost Schedule'!D71</f>
        <v>0</v>
      </c>
      <c r="CA71" s="190">
        <f>'30. Development Cost Schedule'!E71</f>
        <v>0</v>
      </c>
      <c r="CB71" s="199"/>
      <c r="CC71" s="1405">
        <f>'30. Development Cost Schedule'!G71</f>
        <v>0</v>
      </c>
      <c r="CD71" s="1393"/>
      <c r="CE71" s="1393"/>
      <c r="CF71" s="1393"/>
      <c r="CG71" s="1394"/>
      <c r="CH71" s="22"/>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31"/>
      <c r="FO71" s="228" t="s">
        <v>478</v>
      </c>
      <c r="FP71" s="228"/>
      <c r="FQ71" s="228"/>
      <c r="FR71" s="228"/>
      <c r="FS71" s="228"/>
      <c r="FT71" s="385" t="s">
        <v>479</v>
      </c>
      <c r="FU71" s="385"/>
      <c r="FV71" s="385"/>
      <c r="FW71" s="385"/>
      <c r="FX71" s="385"/>
      <c r="FY71" s="385"/>
      <c r="FZ71" s="385"/>
      <c r="GA71" s="385"/>
      <c r="GB71" s="385"/>
      <c r="GC71" s="385"/>
      <c r="GD71" s="385"/>
      <c r="GE71" s="385"/>
      <c r="GF71" s="385"/>
      <c r="GG71" s="385"/>
      <c r="GH71" s="385"/>
      <c r="GI71" s="385"/>
      <c r="GJ71" s="385"/>
      <c r="GK71" s="385"/>
      <c r="GL71" s="385"/>
      <c r="GM71" s="22"/>
      <c r="GN71" s="22"/>
      <c r="GO71" s="68"/>
      <c r="GP71" s="27"/>
      <c r="GQ71" s="27"/>
      <c r="GR71" s="27"/>
      <c r="GS71" s="27"/>
      <c r="GT71" s="27"/>
      <c r="GU71" s="27"/>
      <c r="GV71" s="27"/>
      <c r="GW71" s="27"/>
      <c r="GX71" s="27"/>
      <c r="GY71" s="27"/>
      <c r="GZ71" s="27"/>
      <c r="HA71" s="27"/>
      <c r="HB71" s="27"/>
      <c r="HC71" s="27"/>
      <c r="HD71" s="27"/>
      <c r="HE71" s="27"/>
      <c r="HF71" s="27"/>
      <c r="HH71" s="33"/>
      <c r="HI71" s="33"/>
      <c r="HJ71" s="374"/>
      <c r="HK71" s="1427"/>
      <c r="HL71" s="1428"/>
      <c r="HM71" s="1428"/>
      <c r="HN71" s="1428"/>
      <c r="HO71" s="1428"/>
      <c r="HP71" s="1428"/>
      <c r="HQ71" s="1428"/>
      <c r="HR71" s="1428"/>
      <c r="HS71" s="1428"/>
      <c r="HT71" s="1428"/>
      <c r="HU71" s="1428"/>
      <c r="HV71" s="1428"/>
      <c r="HW71" s="1428"/>
      <c r="HX71" s="1428"/>
      <c r="HY71" s="1428"/>
      <c r="HZ71" s="1428"/>
      <c r="IA71" s="1428"/>
      <c r="IB71" s="1428"/>
      <c r="IC71" s="1428"/>
      <c r="ID71" s="1428"/>
      <c r="IE71" s="1428"/>
      <c r="IF71" s="1428"/>
      <c r="IG71" s="1428"/>
      <c r="IH71" s="1428"/>
      <c r="II71" s="1428"/>
      <c r="IJ71" s="1428"/>
      <c r="IK71" s="1428"/>
      <c r="IL71" s="1428"/>
      <c r="IM71" s="1428"/>
      <c r="IN71" s="1428"/>
      <c r="IO71" s="1428"/>
      <c r="IP71" s="1428"/>
      <c r="IQ71" s="1428"/>
      <c r="IR71" s="1428"/>
      <c r="IS71" s="1428"/>
      <c r="IT71" s="1428"/>
      <c r="IU71" s="1428"/>
      <c r="IV71" s="1428"/>
      <c r="IW71" s="1428"/>
      <c r="IX71" s="1428"/>
      <c r="IY71" s="1429"/>
      <c r="JA71" s="22"/>
      <c r="JB71" s="22"/>
      <c r="JC71" s="10"/>
      <c r="JD71" s="1560">
        <f>'42. Dev Team'!B71</f>
        <v>0</v>
      </c>
      <c r="JE71" s="1496"/>
      <c r="JF71" s="1496"/>
      <c r="JG71" s="1496"/>
      <c r="JH71" s="1496"/>
      <c r="JI71" s="1496"/>
      <c r="JJ71" s="1496"/>
      <c r="JK71" s="1496"/>
      <c r="JL71" s="1496"/>
      <c r="JM71" s="1496"/>
      <c r="JN71" s="1561"/>
      <c r="JO71" s="27"/>
      <c r="JP71" s="1567">
        <f>'42. Dev Team'!N71</f>
        <v>0</v>
      </c>
      <c r="JQ71" s="1496"/>
      <c r="JR71" s="1496"/>
      <c r="JS71" s="1496"/>
      <c r="JT71" s="1496"/>
      <c r="JU71" s="1496"/>
      <c r="JV71" s="1496"/>
      <c r="JW71" s="1496"/>
      <c r="JX71" s="1496"/>
      <c r="JY71" s="1496"/>
      <c r="JZ71" s="1496"/>
      <c r="KA71" s="1496"/>
      <c r="KB71" s="1496"/>
      <c r="KC71" s="1496"/>
      <c r="KD71" s="1496"/>
      <c r="KE71" s="1496"/>
      <c r="KF71" s="1561"/>
      <c r="KG71" s="27"/>
      <c r="KH71" s="1582">
        <f>'42. Dev Team'!AF71</f>
        <v>0</v>
      </c>
      <c r="KI71" s="1496"/>
      <c r="KJ71" s="1496"/>
      <c r="KK71" s="1496"/>
      <c r="KL71" s="1496"/>
      <c r="KM71" s="1569"/>
      <c r="KN71" s="10"/>
      <c r="KO71" s="10"/>
      <c r="KP71" s="10"/>
    </row>
    <row r="72" spans="1:302" ht="15" customHeight="1" x14ac:dyDescent="0.25">
      <c r="A72" s="386"/>
      <c r="B72" s="27"/>
      <c r="C72" s="69" t="s">
        <v>480</v>
      </c>
      <c r="D72" s="387" t="str">
        <f t="shared" ref="D72:D75" si="10">IF(F72=0,"",F72/$F$76)</f>
        <v/>
      </c>
      <c r="E72" s="387" t="str">
        <f t="shared" ref="E72:E75" si="11">IF(F72=0,"",(F72/($F$76+$F$79)))</f>
        <v/>
      </c>
      <c r="F72" s="388">
        <f>SUMIF(A10:A54,30, F10:F54)</f>
        <v>0</v>
      </c>
      <c r="G72" s="79"/>
      <c r="H72" s="79"/>
      <c r="I72" s="386"/>
      <c r="J72" s="27"/>
      <c r="K72" s="69" t="s">
        <v>481</v>
      </c>
      <c r="L72" s="387" t="str">
        <f t="shared" ref="L72:L76" si="12">IF(N72=0,"",N72/$N$77)</f>
        <v/>
      </c>
      <c r="M72" s="387" t="str">
        <f t="shared" ref="M72:M76" si="13">IF(N72=0,"",(N72/($N$77+$N$79)))</f>
        <v/>
      </c>
      <c r="N72" s="388">
        <f>SUMIF(C10:C54, 30, F10:F54)</f>
        <v>0</v>
      </c>
      <c r="O72" s="22"/>
      <c r="P72" s="22"/>
      <c r="Q72" s="22"/>
      <c r="R72" s="22"/>
      <c r="S72" s="22"/>
      <c r="T72" s="22"/>
      <c r="U72" s="22"/>
      <c r="V72" s="22"/>
      <c r="W72" s="22"/>
      <c r="X72" s="22"/>
      <c r="Y72" s="22"/>
      <c r="Z72" s="22"/>
      <c r="AA72" s="22"/>
      <c r="AB72" s="22"/>
      <c r="AC72" s="48"/>
      <c r="AD72" s="48"/>
      <c r="AE72" s="48"/>
      <c r="AF72" s="48"/>
      <c r="AG72" s="48"/>
      <c r="AH72" s="48"/>
      <c r="AI72" s="48"/>
      <c r="AJ72" s="48"/>
      <c r="AK72" s="48"/>
      <c r="AL72" s="48"/>
      <c r="AM72" s="48"/>
      <c r="AN72" s="48"/>
      <c r="AO72" s="22"/>
      <c r="AP72" s="295">
        <f>'23. BldgUnit Config'!A74</f>
        <v>0</v>
      </c>
      <c r="AQ72" s="295">
        <f>'23. BldgUnit Config'!B74</f>
        <v>0</v>
      </c>
      <c r="AR72" s="295">
        <f>'23. BldgUnit Config'!C74</f>
        <v>0</v>
      </c>
      <c r="AS72" s="295">
        <f>'23. BldgUnit Config'!D74</f>
        <v>0</v>
      </c>
      <c r="AT72" s="239"/>
      <c r="AU72" s="292"/>
      <c r="AV72" s="292"/>
      <c r="AW72" s="205"/>
      <c r="AX72" s="278">
        <f>'23. BldgUnit Config'!I74</f>
        <v>0</v>
      </c>
      <c r="AY72" s="278">
        <f>'23. BldgUnit Config'!J74</f>
        <v>0</v>
      </c>
      <c r="AZ72" s="278">
        <f>'23. BldgUnit Config'!K74</f>
        <v>0</v>
      </c>
      <c r="BA72" s="278">
        <f>'23. BldgUnit Config'!L74</f>
        <v>0</v>
      </c>
      <c r="BB72" s="278">
        <f>'23. BldgUnit Config'!M74</f>
        <v>0</v>
      </c>
      <c r="BC72" s="279"/>
      <c r="BD72" s="278">
        <f>'23. BldgUnit Config'!O74</f>
        <v>0</v>
      </c>
      <c r="BE72" s="278">
        <f>'23. BldgUnit Config'!P74</f>
        <v>0</v>
      </c>
      <c r="BF72" s="278">
        <f>'23. BldgUnit Config'!Q74</f>
        <v>0</v>
      </c>
      <c r="BG72" s="278">
        <f>'23. BldgUnit Config'!R74</f>
        <v>0</v>
      </c>
      <c r="BH72" s="278">
        <f>'23. BldgUnit Config'!S74</f>
        <v>0</v>
      </c>
      <c r="BI72" s="278">
        <f>'23. BldgUnit Config'!T74</f>
        <v>0</v>
      </c>
      <c r="BJ72" s="278">
        <f>'23. BldgUnit Config'!U74</f>
        <v>0</v>
      </c>
      <c r="BK72" s="278">
        <f>'23. BldgUnit Config'!V74</f>
        <v>0</v>
      </c>
      <c r="BL72" s="278">
        <f>'23. BldgUnit Config'!W74</f>
        <v>0</v>
      </c>
      <c r="BM72" s="278">
        <f>'23. BldgUnit Config'!X74</f>
        <v>0</v>
      </c>
      <c r="BN72" s="278">
        <f>'23. BldgUnit Config'!Y74</f>
        <v>0</v>
      </c>
      <c r="BO72" s="278">
        <f>'23. BldgUnit Config'!Z74</f>
        <v>0</v>
      </c>
      <c r="BP72" s="278">
        <f>'23. BldgUnit Config'!AA74</f>
        <v>0</v>
      </c>
      <c r="BQ72" s="278">
        <f>'23. BldgUnit Config'!AB74</f>
        <v>0</v>
      </c>
      <c r="BR72" s="278">
        <f>'23. BldgUnit Config'!AC74</f>
        <v>0</v>
      </c>
      <c r="BS72" s="278">
        <f>'23. BldgUnit Config'!AD74</f>
        <v>0</v>
      </c>
      <c r="BT72" s="283">
        <f t="shared" si="4"/>
        <v>0</v>
      </c>
      <c r="BU72" s="283">
        <f t="shared" si="5"/>
        <v>0</v>
      </c>
      <c r="BV72" s="189"/>
      <c r="BW72" s="116" t="s">
        <v>482</v>
      </c>
      <c r="BX72" s="116"/>
      <c r="BY72" s="190">
        <f>'30. Development Cost Schedule'!C72</f>
        <v>0</v>
      </c>
      <c r="BZ72" s="190">
        <f>'30. Development Cost Schedule'!D72</f>
        <v>0</v>
      </c>
      <c r="CA72" s="190">
        <f>'30. Development Cost Schedule'!E72</f>
        <v>0</v>
      </c>
      <c r="CB72" s="199"/>
      <c r="CC72" s="1405">
        <f>'30. Development Cost Schedule'!G72</f>
        <v>0</v>
      </c>
      <c r="CD72" s="1393"/>
      <c r="CE72" s="1393"/>
      <c r="CF72" s="1393"/>
      <c r="CG72" s="1394"/>
      <c r="CH72" s="22"/>
      <c r="CI72" s="10"/>
      <c r="CJ72" s="79"/>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31"/>
      <c r="FO72" s="228"/>
      <c r="FP72" s="228"/>
      <c r="FQ72" s="228"/>
      <c r="FR72" s="228"/>
      <c r="FS72" s="228"/>
      <c r="FT72" s="385"/>
      <c r="FU72" s="385"/>
      <c r="FV72" s="385"/>
      <c r="FW72" s="385"/>
      <c r="FX72" s="385"/>
      <c r="FY72" s="385"/>
      <c r="FZ72" s="385"/>
      <c r="GA72" s="385"/>
      <c r="GB72" s="385"/>
      <c r="GC72" s="385"/>
      <c r="GD72" s="385"/>
      <c r="GE72" s="385"/>
      <c r="GF72" s="385"/>
      <c r="GG72" s="385"/>
      <c r="GH72" s="385"/>
      <c r="GI72" s="385"/>
      <c r="GJ72" s="385"/>
      <c r="GK72" s="385"/>
      <c r="GL72" s="385"/>
      <c r="GM72" s="22"/>
      <c r="GN72" s="22"/>
      <c r="GO72" s="31"/>
      <c r="GP72" s="318">
        <f>'11. Site Info Part III'!B80</f>
        <v>0</v>
      </c>
      <c r="GQ72" s="389"/>
      <c r="GR72" s="1609" t="s">
        <v>483</v>
      </c>
      <c r="GS72" s="1400"/>
      <c r="GT72" s="1400"/>
      <c r="GU72" s="1400"/>
      <c r="GV72" s="1400"/>
      <c r="GW72" s="1400"/>
      <c r="GX72" s="1400"/>
      <c r="GY72" s="1400"/>
      <c r="GZ72" s="1400"/>
      <c r="HA72" s="1400"/>
      <c r="HB72" s="1400"/>
      <c r="HC72" s="1400"/>
      <c r="HD72" s="1400"/>
      <c r="HE72" s="1400"/>
      <c r="HF72" s="1400"/>
      <c r="HG72" s="10"/>
      <c r="HH72" s="33"/>
      <c r="HI72" s="374"/>
      <c r="HJ72" s="290">
        <f>'17. Dev. Narr.'!C75</f>
        <v>0</v>
      </c>
      <c r="HK72" s="1590" t="s">
        <v>484</v>
      </c>
      <c r="HL72" s="1400"/>
      <c r="HM72" s="1400"/>
      <c r="HN72" s="1400"/>
      <c r="HO72" s="1400"/>
      <c r="HP72" s="1400"/>
      <c r="HQ72" s="1400"/>
      <c r="HR72" s="1400"/>
      <c r="HS72" s="1400"/>
      <c r="HT72" s="1400"/>
      <c r="HU72" s="1400"/>
      <c r="HV72" s="1400"/>
      <c r="HW72" s="1400"/>
      <c r="HX72" s="1400"/>
      <c r="HY72" s="1400"/>
      <c r="HZ72" s="1400"/>
      <c r="IA72" s="1400"/>
      <c r="IB72" s="1400"/>
      <c r="IC72" s="1400"/>
      <c r="ID72" s="1400"/>
      <c r="IE72" s="1400"/>
      <c r="IF72" s="1400"/>
      <c r="IG72" s="1400"/>
      <c r="IH72" s="1400"/>
      <c r="II72" s="1400"/>
      <c r="IJ72" s="1400"/>
      <c r="IK72" s="1400"/>
      <c r="IL72" s="1400"/>
      <c r="IM72" s="1400"/>
      <c r="IN72" s="1400"/>
      <c r="IO72" s="1400"/>
      <c r="IP72" s="1400"/>
      <c r="IQ72" s="1400"/>
      <c r="IR72" s="1400"/>
      <c r="IS72" s="1400"/>
      <c r="IT72" s="1400"/>
      <c r="IU72" s="1400"/>
      <c r="IV72" s="1400"/>
      <c r="IW72" s="1400"/>
      <c r="IX72" s="1400"/>
      <c r="IY72" s="1400"/>
      <c r="JA72" s="22"/>
      <c r="JB72" s="22"/>
      <c r="JC72" s="10"/>
      <c r="JD72" s="34"/>
      <c r="JE72" s="10"/>
      <c r="JF72" s="10"/>
      <c r="JG72" s="10"/>
      <c r="JH72" s="10"/>
      <c r="JI72" s="10"/>
      <c r="JJ72" s="10"/>
      <c r="JK72" s="10"/>
      <c r="JL72" s="10"/>
      <c r="JM72" s="10"/>
      <c r="JN72" s="10"/>
      <c r="JO72" s="10"/>
      <c r="JP72" s="180" t="s">
        <v>207</v>
      </c>
      <c r="JQ72" s="181"/>
      <c r="JR72" s="181"/>
      <c r="JS72" s="181"/>
      <c r="JT72" s="181"/>
      <c r="JU72" s="181"/>
      <c r="JV72" s="181"/>
      <c r="JW72" s="181"/>
      <c r="JX72" s="181"/>
      <c r="JY72" s="181"/>
      <c r="JZ72" s="181"/>
      <c r="KA72" s="181"/>
      <c r="KB72" s="181"/>
      <c r="KC72" s="181"/>
      <c r="KD72" s="181"/>
      <c r="KE72" s="181"/>
      <c r="KF72" s="181"/>
      <c r="KG72" s="181"/>
      <c r="KH72" s="10" t="s">
        <v>208</v>
      </c>
      <c r="KI72" s="10"/>
      <c r="KJ72" s="10"/>
      <c r="KK72" s="10"/>
      <c r="KL72" s="10"/>
      <c r="KM72" s="140"/>
      <c r="KN72" s="10"/>
      <c r="KO72" s="10"/>
      <c r="KP72" s="10"/>
    </row>
    <row r="73" spans="1:302" ht="15" customHeight="1" x14ac:dyDescent="0.25">
      <c r="A73" s="391"/>
      <c r="B73" s="10"/>
      <c r="C73" s="392" t="s">
        <v>485</v>
      </c>
      <c r="D73" s="393" t="str">
        <f t="shared" si="10"/>
        <v/>
      </c>
      <c r="E73" s="393" t="str">
        <f t="shared" si="11"/>
        <v/>
      </c>
      <c r="F73" s="394">
        <f>SUMIF(A10:A54, 40, F10:F54)</f>
        <v>0</v>
      </c>
      <c r="G73" s="79"/>
      <c r="H73" s="79"/>
      <c r="I73" s="395"/>
      <c r="J73" s="10"/>
      <c r="K73" s="392" t="s">
        <v>486</v>
      </c>
      <c r="L73" s="393" t="str">
        <f t="shared" si="12"/>
        <v/>
      </c>
      <c r="M73" s="393" t="str">
        <f t="shared" si="13"/>
        <v/>
      </c>
      <c r="N73" s="394">
        <f>SUMIF(C10:C54, 40, F10:F54)</f>
        <v>0</v>
      </c>
      <c r="O73" s="22"/>
      <c r="P73" s="22"/>
      <c r="Q73" s="22"/>
      <c r="R73" s="22"/>
      <c r="S73" s="22"/>
      <c r="T73" s="22"/>
      <c r="U73" s="22"/>
      <c r="V73" s="22"/>
      <c r="W73" s="22"/>
      <c r="X73" s="22"/>
      <c r="Y73" s="22"/>
      <c r="Z73" s="22"/>
      <c r="AA73" s="22"/>
      <c r="AB73" s="22"/>
      <c r="AC73" s="48"/>
      <c r="AD73" s="48"/>
      <c r="AE73" s="48"/>
      <c r="AF73" s="48"/>
      <c r="AG73" s="48"/>
      <c r="AH73" s="48"/>
      <c r="AI73" s="48"/>
      <c r="AJ73" s="48"/>
      <c r="AK73" s="48"/>
      <c r="AL73" s="48"/>
      <c r="AM73" s="48"/>
      <c r="AN73" s="48"/>
      <c r="AO73" s="22"/>
      <c r="AP73" s="295">
        <f>'23. BldgUnit Config'!A75</f>
        <v>0</v>
      </c>
      <c r="AQ73" s="295">
        <f>'23. BldgUnit Config'!B75</f>
        <v>0</v>
      </c>
      <c r="AR73" s="295">
        <f>'23. BldgUnit Config'!C75</f>
        <v>0</v>
      </c>
      <c r="AS73" s="295">
        <f>'23. BldgUnit Config'!D75</f>
        <v>0</v>
      </c>
      <c r="AT73" s="239"/>
      <c r="AU73" s="292"/>
      <c r="AV73" s="292"/>
      <c r="AW73" s="205"/>
      <c r="AX73" s="278">
        <f>'23. BldgUnit Config'!I75</f>
        <v>0</v>
      </c>
      <c r="AY73" s="278">
        <f>'23. BldgUnit Config'!J75</f>
        <v>0</v>
      </c>
      <c r="AZ73" s="278">
        <f>'23. BldgUnit Config'!K75</f>
        <v>0</v>
      </c>
      <c r="BA73" s="278">
        <f>'23. BldgUnit Config'!L75</f>
        <v>0</v>
      </c>
      <c r="BB73" s="278">
        <f>'23. BldgUnit Config'!M75</f>
        <v>0</v>
      </c>
      <c r="BC73" s="279"/>
      <c r="BD73" s="278">
        <f>'23. BldgUnit Config'!O75</f>
        <v>0</v>
      </c>
      <c r="BE73" s="278">
        <f>'23. BldgUnit Config'!P75</f>
        <v>0</v>
      </c>
      <c r="BF73" s="278">
        <f>'23. BldgUnit Config'!Q75</f>
        <v>0</v>
      </c>
      <c r="BG73" s="278">
        <f>'23. BldgUnit Config'!R75</f>
        <v>0</v>
      </c>
      <c r="BH73" s="278">
        <f>'23. BldgUnit Config'!S75</f>
        <v>0</v>
      </c>
      <c r="BI73" s="278">
        <f>'23. BldgUnit Config'!T75</f>
        <v>0</v>
      </c>
      <c r="BJ73" s="278">
        <f>'23. BldgUnit Config'!U75</f>
        <v>0</v>
      </c>
      <c r="BK73" s="278">
        <f>'23. BldgUnit Config'!V75</f>
        <v>0</v>
      </c>
      <c r="BL73" s="278">
        <f>'23. BldgUnit Config'!W75</f>
        <v>0</v>
      </c>
      <c r="BM73" s="278">
        <f>'23. BldgUnit Config'!X75</f>
        <v>0</v>
      </c>
      <c r="BN73" s="278">
        <f>'23. BldgUnit Config'!Y75</f>
        <v>0</v>
      </c>
      <c r="BO73" s="278">
        <f>'23. BldgUnit Config'!Z75</f>
        <v>0</v>
      </c>
      <c r="BP73" s="278">
        <f>'23. BldgUnit Config'!AA75</f>
        <v>0</v>
      </c>
      <c r="BQ73" s="278">
        <f>'23. BldgUnit Config'!AB75</f>
        <v>0</v>
      </c>
      <c r="BR73" s="278">
        <f>'23. BldgUnit Config'!AC75</f>
        <v>0</v>
      </c>
      <c r="BS73" s="278">
        <f>'23. BldgUnit Config'!AD75</f>
        <v>0</v>
      </c>
      <c r="BT73" s="283">
        <f t="shared" si="4"/>
        <v>0</v>
      </c>
      <c r="BU73" s="283">
        <f t="shared" si="5"/>
        <v>0</v>
      </c>
      <c r="BV73" s="189"/>
      <c r="BW73" s="116" t="s">
        <v>487</v>
      </c>
      <c r="BX73" s="116"/>
      <c r="BY73" s="396">
        <f>'30. Development Cost Schedule'!C73</f>
        <v>0</v>
      </c>
      <c r="BZ73" s="397"/>
      <c r="CA73" s="398"/>
      <c r="CB73" s="199"/>
      <c r="CC73" s="1405">
        <f>'30. Development Cost Schedule'!G73</f>
        <v>0</v>
      </c>
      <c r="CD73" s="1393"/>
      <c r="CE73" s="1393"/>
      <c r="CF73" s="1393"/>
      <c r="CG73" s="1394"/>
      <c r="CH73" s="22"/>
      <c r="CI73" s="10"/>
      <c r="CJ73" s="79"/>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31"/>
      <c r="FO73" s="10"/>
      <c r="FP73" s="1649">
        <f>'7. Site Info Part I'!C73</f>
        <v>0</v>
      </c>
      <c r="FQ73" s="1442"/>
      <c r="FR73" s="1442"/>
      <c r="FS73" s="1442"/>
      <c r="FT73" s="1442"/>
      <c r="FU73" s="1442"/>
      <c r="FV73" s="1442"/>
      <c r="FW73" s="1443"/>
      <c r="FX73" s="10"/>
      <c r="FY73" s="10"/>
      <c r="FZ73" s="10"/>
      <c r="GA73" s="10"/>
      <c r="GB73" s="10"/>
      <c r="GC73" s="10"/>
      <c r="GD73" s="10"/>
      <c r="GE73" s="10"/>
      <c r="GF73" s="10"/>
      <c r="GG73" s="10"/>
      <c r="GH73" s="10"/>
      <c r="GI73" s="10"/>
      <c r="GJ73" s="10"/>
      <c r="GK73" s="10"/>
      <c r="GL73" s="10"/>
      <c r="GM73" s="22"/>
      <c r="GN73" s="22"/>
      <c r="GO73" s="31"/>
      <c r="GP73" s="389"/>
      <c r="GQ73" s="389"/>
      <c r="GR73" s="1400"/>
      <c r="GS73" s="1400"/>
      <c r="GT73" s="1400"/>
      <c r="GU73" s="1400"/>
      <c r="GV73" s="1400"/>
      <c r="GW73" s="1400"/>
      <c r="GX73" s="1400"/>
      <c r="GY73" s="1400"/>
      <c r="GZ73" s="1400"/>
      <c r="HA73" s="1400"/>
      <c r="HB73" s="1400"/>
      <c r="HC73" s="1400"/>
      <c r="HD73" s="1400"/>
      <c r="HE73" s="1400"/>
      <c r="HF73" s="1400"/>
      <c r="HG73" s="10"/>
      <c r="HH73" s="33"/>
      <c r="HI73" s="33"/>
      <c r="HJ73" s="259"/>
      <c r="HK73" s="1400"/>
      <c r="HL73" s="1400"/>
      <c r="HM73" s="1400"/>
      <c r="HN73" s="1400"/>
      <c r="HO73" s="1400"/>
      <c r="HP73" s="1400"/>
      <c r="HQ73" s="1400"/>
      <c r="HR73" s="1400"/>
      <c r="HS73" s="1400"/>
      <c r="HT73" s="1400"/>
      <c r="HU73" s="1400"/>
      <c r="HV73" s="1400"/>
      <c r="HW73" s="1400"/>
      <c r="HX73" s="1400"/>
      <c r="HY73" s="1400"/>
      <c r="HZ73" s="1400"/>
      <c r="IA73" s="1400"/>
      <c r="IB73" s="1400"/>
      <c r="IC73" s="1400"/>
      <c r="ID73" s="1400"/>
      <c r="IE73" s="1400"/>
      <c r="IF73" s="1400"/>
      <c r="IG73" s="1400"/>
      <c r="IH73" s="1400"/>
      <c r="II73" s="1400"/>
      <c r="IJ73" s="1400"/>
      <c r="IK73" s="1400"/>
      <c r="IL73" s="1400"/>
      <c r="IM73" s="1400"/>
      <c r="IN73" s="1400"/>
      <c r="IO73" s="1400"/>
      <c r="IP73" s="1400"/>
      <c r="IQ73" s="1400"/>
      <c r="IR73" s="1400"/>
      <c r="IS73" s="1400"/>
      <c r="IT73" s="1400"/>
      <c r="IU73" s="1400"/>
      <c r="IV73" s="1400"/>
      <c r="IW73" s="1400"/>
      <c r="IX73" s="1400"/>
      <c r="IY73" s="1400"/>
      <c r="JA73" s="22"/>
      <c r="JB73" s="22"/>
      <c r="JC73" s="10"/>
      <c r="JD73" s="1570">
        <f>'42. Dev Team'!B73</f>
        <v>0</v>
      </c>
      <c r="JE73" s="1416"/>
      <c r="JF73" s="1416"/>
      <c r="JG73" s="1416"/>
      <c r="JH73" s="1416"/>
      <c r="JI73" s="1416"/>
      <c r="JJ73" s="1416"/>
      <c r="JK73" s="1416"/>
      <c r="JL73" s="1416"/>
      <c r="JM73" s="1416"/>
      <c r="JN73" s="1416"/>
      <c r="JO73" s="1416"/>
      <c r="JP73" s="1416"/>
      <c r="JQ73" s="1416"/>
      <c r="JR73" s="1416"/>
      <c r="JS73" s="1417"/>
      <c r="JT73" s="10"/>
      <c r="JU73" s="1571">
        <f>'42. Dev Team'!S73</f>
        <v>0</v>
      </c>
      <c r="JV73" s="1416"/>
      <c r="JW73" s="1416"/>
      <c r="JX73" s="1416"/>
      <c r="JY73" s="1416"/>
      <c r="JZ73" s="1416"/>
      <c r="KA73" s="1416"/>
      <c r="KB73" s="1416"/>
      <c r="KC73" s="1417"/>
      <c r="KD73" s="10"/>
      <c r="KE73" s="1572">
        <f>'42. Dev Team'!AC73</f>
        <v>0</v>
      </c>
      <c r="KF73" s="1416"/>
      <c r="KG73" s="1416"/>
      <c r="KH73" s="1416"/>
      <c r="KI73" s="1416"/>
      <c r="KJ73" s="1416"/>
      <c r="KK73" s="1416"/>
      <c r="KL73" s="1416"/>
      <c r="KM73" s="1573"/>
      <c r="KN73" s="10"/>
      <c r="KO73" s="10"/>
      <c r="KP73" s="10"/>
    </row>
    <row r="74" spans="1:302" ht="15" customHeight="1" x14ac:dyDescent="0.25">
      <c r="A74" s="34"/>
      <c r="B74" s="10"/>
      <c r="C74" s="392" t="s">
        <v>488</v>
      </c>
      <c r="D74" s="393" t="str">
        <f t="shared" si="10"/>
        <v/>
      </c>
      <c r="E74" s="393" t="str">
        <f t="shared" si="11"/>
        <v/>
      </c>
      <c r="F74" s="394">
        <f>SUMIF(A10:A54, 50, F10:F54)</f>
        <v>0</v>
      </c>
      <c r="G74" s="79"/>
      <c r="H74" s="83"/>
      <c r="I74" s="10"/>
      <c r="J74" s="10"/>
      <c r="K74" s="392" t="s">
        <v>489</v>
      </c>
      <c r="L74" s="393" t="str">
        <f t="shared" si="12"/>
        <v/>
      </c>
      <c r="M74" s="393" t="str">
        <f t="shared" si="13"/>
        <v/>
      </c>
      <c r="N74" s="394">
        <f>SUMIF(C10:C54, 50, F10:F54)</f>
        <v>0</v>
      </c>
      <c r="O74" s="22"/>
      <c r="P74" s="22"/>
      <c r="Q74" s="22"/>
      <c r="R74" s="22"/>
      <c r="S74" s="22"/>
      <c r="T74" s="22"/>
      <c r="U74" s="22"/>
      <c r="V74" s="22"/>
      <c r="W74" s="22"/>
      <c r="X74" s="22"/>
      <c r="Y74" s="22"/>
      <c r="Z74" s="22"/>
      <c r="AA74" s="22"/>
      <c r="AB74" s="22"/>
      <c r="AC74" s="48"/>
      <c r="AD74" s="48"/>
      <c r="AE74" s="48"/>
      <c r="AF74" s="48"/>
      <c r="AG74" s="48"/>
      <c r="AH74" s="48"/>
      <c r="AI74" s="48"/>
      <c r="AJ74" s="48"/>
      <c r="AK74" s="48"/>
      <c r="AL74" s="48"/>
      <c r="AM74" s="48"/>
      <c r="AN74" s="48"/>
      <c r="AO74" s="22"/>
      <c r="AP74" s="268"/>
      <c r="AQ74" s="268"/>
      <c r="AR74" s="268"/>
      <c r="AS74" s="268"/>
      <c r="AT74" s="399" t="s">
        <v>490</v>
      </c>
      <c r="AU74" s="400"/>
      <c r="AV74" s="400"/>
      <c r="AW74" s="401"/>
      <c r="AX74" s="402">
        <f t="shared" ref="AX74:BB74" si="14">SUM(AX39:AX73)*AX36</f>
        <v>0</v>
      </c>
      <c r="AY74" s="402">
        <f t="shared" si="14"/>
        <v>0</v>
      </c>
      <c r="AZ74" s="402">
        <f t="shared" si="14"/>
        <v>0</v>
      </c>
      <c r="BA74" s="402">
        <f t="shared" si="14"/>
        <v>0</v>
      </c>
      <c r="BB74" s="402">
        <f t="shared" si="14"/>
        <v>0</v>
      </c>
      <c r="BC74" s="403"/>
      <c r="BD74" s="402">
        <f t="shared" ref="BD74:BS74" si="15">SUM(BD39:BD73)*BD36</f>
        <v>0</v>
      </c>
      <c r="BE74" s="402">
        <f t="shared" si="15"/>
        <v>0</v>
      </c>
      <c r="BF74" s="402">
        <f t="shared" si="15"/>
        <v>0</v>
      </c>
      <c r="BG74" s="402">
        <f t="shared" si="15"/>
        <v>0</v>
      </c>
      <c r="BH74" s="402">
        <f t="shared" si="15"/>
        <v>0</v>
      </c>
      <c r="BI74" s="402">
        <f t="shared" si="15"/>
        <v>0</v>
      </c>
      <c r="BJ74" s="402">
        <f t="shared" si="15"/>
        <v>0</v>
      </c>
      <c r="BK74" s="402">
        <f t="shared" si="15"/>
        <v>0</v>
      </c>
      <c r="BL74" s="402">
        <f t="shared" si="15"/>
        <v>0</v>
      </c>
      <c r="BM74" s="402">
        <f t="shared" si="15"/>
        <v>0</v>
      </c>
      <c r="BN74" s="402">
        <f t="shared" si="15"/>
        <v>0</v>
      </c>
      <c r="BO74" s="402">
        <f t="shared" si="15"/>
        <v>0</v>
      </c>
      <c r="BP74" s="402">
        <f t="shared" si="15"/>
        <v>0</v>
      </c>
      <c r="BQ74" s="402">
        <f t="shared" si="15"/>
        <v>0</v>
      </c>
      <c r="BR74" s="402">
        <f t="shared" si="15"/>
        <v>0</v>
      </c>
      <c r="BS74" s="402">
        <f t="shared" si="15"/>
        <v>0</v>
      </c>
      <c r="BT74" s="402">
        <f t="shared" ref="BT74:BU74" si="16">SUM(BT39:BT73)</f>
        <v>0</v>
      </c>
      <c r="BU74" s="402">
        <f t="shared" si="16"/>
        <v>0</v>
      </c>
      <c r="BV74" s="189"/>
      <c r="BW74" s="212" t="str">
        <f>'30. Development Cost Schedule'!A74</f>
        <v>Other (specify) - see footnote 1</v>
      </c>
      <c r="BX74" s="116"/>
      <c r="BY74" s="396">
        <f>'30. Development Cost Schedule'!C74</f>
        <v>0</v>
      </c>
      <c r="BZ74" s="396">
        <f>'30. Development Cost Schedule'!D74</f>
        <v>0</v>
      </c>
      <c r="CA74" s="396">
        <f>'30. Development Cost Schedule'!E74</f>
        <v>0</v>
      </c>
      <c r="CB74" s="199"/>
      <c r="CC74" s="1405">
        <f>'30. Development Cost Schedule'!G74</f>
        <v>0</v>
      </c>
      <c r="CD74" s="1393"/>
      <c r="CE74" s="1393"/>
      <c r="CF74" s="1393"/>
      <c r="CG74" s="1394"/>
      <c r="CH74" s="22"/>
      <c r="CI74" s="10"/>
      <c r="CJ74" s="79"/>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31"/>
      <c r="FO74" s="10"/>
      <c r="FP74" s="404"/>
      <c r="FQ74" s="404"/>
      <c r="FR74" s="404"/>
      <c r="FS74" s="404"/>
      <c r="FT74" s="404"/>
      <c r="FU74" s="404"/>
      <c r="FV74" s="404"/>
      <c r="FW74" s="404"/>
      <c r="FX74" s="10"/>
      <c r="FY74" s="10"/>
      <c r="FZ74" s="10"/>
      <c r="GA74" s="10"/>
      <c r="GB74" s="10"/>
      <c r="GC74" s="10"/>
      <c r="GD74" s="10"/>
      <c r="GE74" s="10"/>
      <c r="GF74" s="10"/>
      <c r="GG74" s="10"/>
      <c r="GH74" s="10"/>
      <c r="GI74" s="10"/>
      <c r="GJ74" s="10"/>
      <c r="GK74" s="10"/>
      <c r="GL74" s="10"/>
      <c r="GM74" s="22"/>
      <c r="GN74" s="22"/>
      <c r="GO74" s="31"/>
      <c r="GP74" s="318">
        <f>'11. Site Info Part III'!D82</f>
        <v>0</v>
      </c>
      <c r="GQ74" s="405"/>
      <c r="GR74" s="1667" t="s">
        <v>491</v>
      </c>
      <c r="GS74" s="1400"/>
      <c r="GT74" s="1400"/>
      <c r="GU74" s="1400"/>
      <c r="GV74" s="1400"/>
      <c r="GW74" s="1400"/>
      <c r="GX74" s="1400"/>
      <c r="GY74" s="1400"/>
      <c r="GZ74" s="1400"/>
      <c r="HA74" s="1400"/>
      <c r="HB74" s="1400"/>
      <c r="HC74" s="1400"/>
      <c r="HD74" s="1400"/>
      <c r="HE74" s="1400"/>
      <c r="HF74" s="1400"/>
      <c r="HG74" s="22"/>
      <c r="HH74" s="33"/>
      <c r="HI74" s="374"/>
      <c r="HJ74" s="290" t="e">
        <f>'17. Dev. Narr.'!#REF!</f>
        <v>#REF!</v>
      </c>
      <c r="HK74" s="1590" t="s">
        <v>492</v>
      </c>
      <c r="HL74" s="1400"/>
      <c r="HM74" s="1400"/>
      <c r="HN74" s="1400"/>
      <c r="HO74" s="1400"/>
      <c r="HP74" s="1400"/>
      <c r="HQ74" s="1400"/>
      <c r="HR74" s="1400"/>
      <c r="HS74" s="1400"/>
      <c r="HT74" s="1400"/>
      <c r="HU74" s="1400"/>
      <c r="HV74" s="1400"/>
      <c r="HW74" s="1400"/>
      <c r="HX74" s="1400"/>
      <c r="HY74" s="1400"/>
      <c r="HZ74" s="1400"/>
      <c r="IA74" s="1400"/>
      <c r="IB74" s="1400"/>
      <c r="IC74" s="1400"/>
      <c r="ID74" s="1400"/>
      <c r="IE74" s="1400"/>
      <c r="IF74" s="1400"/>
      <c r="IG74" s="1400"/>
      <c r="IH74" s="1400"/>
      <c r="II74" s="1400"/>
      <c r="IJ74" s="1400"/>
      <c r="IK74" s="1400"/>
      <c r="IL74" s="1400"/>
      <c r="IM74" s="1400"/>
      <c r="IN74" s="1400"/>
      <c r="IO74" s="1400"/>
      <c r="IP74" s="1400"/>
      <c r="IQ74" s="1400"/>
      <c r="IR74" s="1400"/>
      <c r="IS74" s="1400"/>
      <c r="IT74" s="1400"/>
      <c r="IU74" s="1400"/>
      <c r="IV74" s="1400"/>
      <c r="IW74" s="1400"/>
      <c r="IX74" s="1400"/>
      <c r="IY74" s="1400"/>
      <c r="JA74" s="22"/>
      <c r="JB74" s="22"/>
      <c r="JC74" s="10"/>
      <c r="JD74" s="1564" t="s">
        <v>226</v>
      </c>
      <c r="JE74" s="1400"/>
      <c r="JF74" s="1400"/>
      <c r="JG74" s="1400"/>
      <c r="JH74" s="1400"/>
      <c r="JI74" s="1400"/>
      <c r="JJ74" s="1400"/>
      <c r="JK74" s="1400"/>
      <c r="JL74" s="1400"/>
      <c r="JM74" s="1400"/>
      <c r="JN74" s="1400"/>
      <c r="JO74" s="1400"/>
      <c r="JP74" s="1400"/>
      <c r="JQ74" s="1400"/>
      <c r="JR74" s="1400"/>
      <c r="JS74" s="1400"/>
      <c r="JT74" s="10"/>
      <c r="JU74" s="1574" t="s">
        <v>227</v>
      </c>
      <c r="JV74" s="1400"/>
      <c r="JW74" s="1400"/>
      <c r="JX74" s="1400"/>
      <c r="JY74" s="1400"/>
      <c r="JZ74" s="1400"/>
      <c r="KA74" s="1400"/>
      <c r="KB74" s="1400"/>
      <c r="KC74" s="1400"/>
      <c r="KD74" s="10"/>
      <c r="KE74" s="1575" t="s">
        <v>228</v>
      </c>
      <c r="KF74" s="1400"/>
      <c r="KG74" s="1400"/>
      <c r="KH74" s="1400"/>
      <c r="KI74" s="1400"/>
      <c r="KJ74" s="1400"/>
      <c r="KK74" s="1400"/>
      <c r="KL74" s="1400"/>
      <c r="KM74" s="1401"/>
      <c r="KN74" s="10"/>
      <c r="KO74" s="10"/>
      <c r="KP74" s="10"/>
    </row>
    <row r="75" spans="1:302" ht="15" customHeight="1" x14ac:dyDescent="0.25">
      <c r="A75" s="1529" t="s">
        <v>493</v>
      </c>
      <c r="B75" s="1401"/>
      <c r="C75" s="392" t="s">
        <v>494</v>
      </c>
      <c r="D75" s="393" t="str">
        <f t="shared" si="10"/>
        <v/>
      </c>
      <c r="E75" s="393" t="str">
        <f t="shared" si="11"/>
        <v/>
      </c>
      <c r="F75" s="394">
        <f>SUMIF(A10:A54, 60, F10:F54)</f>
        <v>0</v>
      </c>
      <c r="G75" s="79"/>
      <c r="H75" s="79"/>
      <c r="I75" s="1529" t="s">
        <v>493</v>
      </c>
      <c r="J75" s="1401"/>
      <c r="K75" s="392" t="s">
        <v>495</v>
      </c>
      <c r="L75" s="393" t="str">
        <f t="shared" si="12"/>
        <v/>
      </c>
      <c r="M75" s="393" t="str">
        <f t="shared" si="13"/>
        <v/>
      </c>
      <c r="N75" s="394">
        <f>SUMIF(C10:C54, 60, F10:F54)</f>
        <v>0</v>
      </c>
      <c r="O75" s="22"/>
      <c r="P75" s="22"/>
      <c r="Q75" s="22"/>
      <c r="R75" s="22"/>
      <c r="S75" s="22"/>
      <c r="T75" s="22"/>
      <c r="U75" s="22"/>
      <c r="V75" s="22"/>
      <c r="W75" s="22"/>
      <c r="X75" s="22"/>
      <c r="Y75" s="22"/>
      <c r="Z75" s="22"/>
      <c r="AA75" s="22"/>
      <c r="AB75" s="22"/>
      <c r="AC75" s="48"/>
      <c r="AD75" s="48"/>
      <c r="AE75" s="48"/>
      <c r="AF75" s="48"/>
      <c r="AG75" s="48"/>
      <c r="AH75" s="48"/>
      <c r="AI75" s="48"/>
      <c r="AJ75" s="48"/>
      <c r="AK75" s="48"/>
      <c r="AL75" s="48"/>
      <c r="AM75" s="48"/>
      <c r="AN75" s="48"/>
      <c r="AO75" s="22"/>
      <c r="AP75" s="268"/>
      <c r="AQ75" s="268"/>
      <c r="AR75" s="268"/>
      <c r="AS75" s="268"/>
      <c r="AT75" s="268"/>
      <c r="AU75" s="268"/>
      <c r="AV75" s="268"/>
      <c r="AW75" s="268"/>
      <c r="AX75" s="268"/>
      <c r="AY75" s="268"/>
      <c r="AZ75" s="268"/>
      <c r="BA75" s="268"/>
      <c r="BB75" s="268"/>
      <c r="BC75" s="79"/>
      <c r="BD75" s="268"/>
      <c r="BE75" s="268"/>
      <c r="BF75" s="268"/>
      <c r="BG75" s="268"/>
      <c r="BH75" s="268"/>
      <c r="BI75" s="268"/>
      <c r="BJ75" s="268"/>
      <c r="BK75" s="268"/>
      <c r="BL75" s="268"/>
      <c r="BM75" s="268"/>
      <c r="BN75" s="268"/>
      <c r="BO75" s="268"/>
      <c r="BP75" s="268"/>
      <c r="BQ75" s="268"/>
      <c r="BR75" s="268"/>
      <c r="BS75" s="268"/>
      <c r="BT75" s="268"/>
      <c r="BU75" s="268"/>
      <c r="BV75" s="189"/>
      <c r="BW75" s="225" t="s">
        <v>496</v>
      </c>
      <c r="BX75" s="171"/>
      <c r="BY75" s="226">
        <f t="shared" ref="BY75:CA75" si="17">SUM(BY52:BY58,BY59:BY66,BY68:BY74)</f>
        <v>0</v>
      </c>
      <c r="BZ75" s="226">
        <f t="shared" si="17"/>
        <v>0</v>
      </c>
      <c r="CA75" s="226">
        <f t="shared" si="17"/>
        <v>0</v>
      </c>
      <c r="CB75" s="31"/>
      <c r="CC75" s="1405">
        <f>'30. Development Cost Schedule'!G75</f>
        <v>0</v>
      </c>
      <c r="CD75" s="1393"/>
      <c r="CE75" s="1393"/>
      <c r="CF75" s="1393"/>
      <c r="CG75" s="1394"/>
      <c r="CH75" s="22"/>
      <c r="CI75" s="10"/>
      <c r="CJ75" s="79"/>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178" t="s">
        <v>497</v>
      </c>
      <c r="FO75" s="1650" t="s">
        <v>498</v>
      </c>
      <c r="FP75" s="1442"/>
      <c r="FQ75" s="1442"/>
      <c r="FR75" s="1442"/>
      <c r="FS75" s="1442"/>
      <c r="FT75" s="1442"/>
      <c r="FU75" s="1442"/>
      <c r="FV75" s="1442"/>
      <c r="FW75" s="1442"/>
      <c r="FX75" s="1442"/>
      <c r="FY75" s="1442"/>
      <c r="FZ75" s="1442"/>
      <c r="GA75" s="1442"/>
      <c r="GB75" s="1442"/>
      <c r="GC75" s="1442"/>
      <c r="GD75" s="1442"/>
      <c r="GE75" s="1442"/>
      <c r="GF75" s="1442"/>
      <c r="GG75" s="1442"/>
      <c r="GH75" s="1442"/>
      <c r="GI75" s="1442"/>
      <c r="GJ75" s="1442"/>
      <c r="GK75" s="1442"/>
      <c r="GL75" s="1443"/>
      <c r="GM75" s="22"/>
      <c r="GN75" s="22"/>
      <c r="GO75" s="10"/>
      <c r="GP75" s="10"/>
      <c r="GQ75" s="10"/>
      <c r="GR75" s="10"/>
      <c r="GS75" s="10"/>
      <c r="GT75" s="10"/>
      <c r="GU75" s="10"/>
      <c r="GV75" s="10"/>
      <c r="GW75" s="10"/>
      <c r="GX75" s="10"/>
      <c r="GY75" s="10"/>
      <c r="GZ75" s="10"/>
      <c r="HA75" s="10"/>
      <c r="HB75" s="10"/>
      <c r="HC75" s="10"/>
      <c r="HD75" s="10"/>
      <c r="HE75" s="10"/>
      <c r="HF75" s="10"/>
      <c r="HG75" s="22"/>
      <c r="HH75" s="33"/>
      <c r="HI75" s="33"/>
      <c r="HJ75" s="259"/>
      <c r="HK75" s="1400"/>
      <c r="HL75" s="1400"/>
      <c r="HM75" s="1400"/>
      <c r="HN75" s="1400"/>
      <c r="HO75" s="1400"/>
      <c r="HP75" s="1400"/>
      <c r="HQ75" s="1400"/>
      <c r="HR75" s="1400"/>
      <c r="HS75" s="1400"/>
      <c r="HT75" s="1400"/>
      <c r="HU75" s="1400"/>
      <c r="HV75" s="1400"/>
      <c r="HW75" s="1400"/>
      <c r="HX75" s="1400"/>
      <c r="HY75" s="1400"/>
      <c r="HZ75" s="1400"/>
      <c r="IA75" s="1400"/>
      <c r="IB75" s="1400"/>
      <c r="IC75" s="1400"/>
      <c r="ID75" s="1400"/>
      <c r="IE75" s="1400"/>
      <c r="IF75" s="1400"/>
      <c r="IG75" s="1400"/>
      <c r="IH75" s="1400"/>
      <c r="II75" s="1400"/>
      <c r="IJ75" s="1400"/>
      <c r="IK75" s="1400"/>
      <c r="IL75" s="1400"/>
      <c r="IM75" s="1400"/>
      <c r="IN75" s="1400"/>
      <c r="IO75" s="1400"/>
      <c r="IP75" s="1400"/>
      <c r="IQ75" s="1400"/>
      <c r="IR75" s="1400"/>
      <c r="IS75" s="1400"/>
      <c r="IT75" s="1400"/>
      <c r="IU75" s="1400"/>
      <c r="IV75" s="1400"/>
      <c r="IW75" s="1400"/>
      <c r="IX75" s="1400"/>
      <c r="IY75" s="1400"/>
      <c r="JA75" s="22"/>
      <c r="JB75" s="22"/>
      <c r="JC75" s="10"/>
      <c r="JD75" s="34"/>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40"/>
      <c r="KN75" s="10"/>
      <c r="KO75" s="10"/>
      <c r="KP75" s="10"/>
    </row>
    <row r="76" spans="1:302" ht="15" customHeight="1" x14ac:dyDescent="0.25">
      <c r="A76" s="1529" t="s">
        <v>499</v>
      </c>
      <c r="B76" s="1401"/>
      <c r="C76" s="408" t="s">
        <v>500</v>
      </c>
      <c r="D76" s="409"/>
      <c r="E76" s="409"/>
      <c r="F76" s="410">
        <f>SUM(F72:F75)</f>
        <v>0</v>
      </c>
      <c r="G76" s="79"/>
      <c r="H76" s="79"/>
      <c r="I76" s="1529" t="s">
        <v>501</v>
      </c>
      <c r="J76" s="1401"/>
      <c r="K76" s="392" t="s">
        <v>502</v>
      </c>
      <c r="L76" s="393" t="str">
        <f t="shared" si="12"/>
        <v/>
      </c>
      <c r="M76" s="393" t="str">
        <f t="shared" si="13"/>
        <v/>
      </c>
      <c r="N76" s="394">
        <f>SUMIF(C10:C54, 80, F10:F54)</f>
        <v>0</v>
      </c>
      <c r="O76" s="22"/>
      <c r="P76" s="22"/>
      <c r="Q76" s="22"/>
      <c r="R76" s="22"/>
      <c r="S76" s="22"/>
      <c r="T76" s="22"/>
      <c r="U76" s="22"/>
      <c r="V76" s="22"/>
      <c r="W76" s="22"/>
      <c r="X76" s="22"/>
      <c r="Y76" s="22"/>
      <c r="Z76" s="22"/>
      <c r="AA76" s="22"/>
      <c r="AB76" s="22"/>
      <c r="AC76" s="48"/>
      <c r="AD76" s="48"/>
      <c r="AE76" s="48"/>
      <c r="AF76" s="48"/>
      <c r="AG76" s="48"/>
      <c r="AH76" s="48"/>
      <c r="AI76" s="48"/>
      <c r="AJ76" s="48"/>
      <c r="AK76" s="48"/>
      <c r="AL76" s="48"/>
      <c r="AM76" s="48"/>
      <c r="AN76" s="48"/>
      <c r="AO76" s="22"/>
      <c r="AP76" s="268"/>
      <c r="AQ76" s="250" t="s">
        <v>315</v>
      </c>
      <c r="AR76" s="268"/>
      <c r="AS76" s="268"/>
      <c r="AT76" s="268"/>
      <c r="AU76" s="268"/>
      <c r="AV76" s="268"/>
      <c r="AW76" s="268"/>
      <c r="AX76" s="1419">
        <f>'23. BldgUnit Config'!I88</f>
        <v>0</v>
      </c>
      <c r="AY76" s="1416"/>
      <c r="AZ76" s="1417"/>
      <c r="BA76" s="268"/>
      <c r="BB76" s="1530" t="s">
        <v>503</v>
      </c>
      <c r="BC76" s="1531"/>
      <c r="BD76" s="1531"/>
      <c r="BE76" s="1531"/>
      <c r="BF76" s="1531"/>
      <c r="BG76" s="1531"/>
      <c r="BH76" s="1532"/>
      <c r="BI76" s="411"/>
      <c r="BJ76" s="411"/>
      <c r="BK76" s="411"/>
      <c r="BL76" s="411"/>
      <c r="BM76" s="411"/>
      <c r="BN76" s="411"/>
      <c r="BO76" s="411"/>
      <c r="BP76" s="411"/>
      <c r="BQ76" s="411"/>
      <c r="BR76" s="411"/>
      <c r="BS76" s="411"/>
      <c r="BT76" s="411"/>
      <c r="BU76" s="412">
        <f>'23. BldgUnit Config'!AF78</f>
        <v>0</v>
      </c>
      <c r="BV76" s="100"/>
      <c r="BW76" s="225" t="s">
        <v>504</v>
      </c>
      <c r="BX76" s="171"/>
      <c r="BY76" s="413"/>
      <c r="BZ76" s="413"/>
      <c r="CA76" s="414"/>
      <c r="CB76" s="199"/>
      <c r="CC76" s="1405">
        <f>'30. Development Cost Schedule'!G76</f>
        <v>0</v>
      </c>
      <c r="CD76" s="1393"/>
      <c r="CE76" s="1393"/>
      <c r="CF76" s="1393"/>
      <c r="CG76" s="1394"/>
      <c r="CH76" s="22"/>
      <c r="CI76" s="10"/>
      <c r="CJ76" s="79"/>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31"/>
      <c r="FO76" s="58" t="s">
        <v>505</v>
      </c>
      <c r="FP76" s="58"/>
      <c r="FQ76" s="58"/>
      <c r="FR76" s="58"/>
      <c r="FS76" s="58"/>
      <c r="FT76" s="58"/>
      <c r="FU76" s="58"/>
      <c r="FV76" s="58"/>
      <c r="FW76" s="10"/>
      <c r="FX76" s="10"/>
      <c r="FY76" s="241"/>
      <c r="FZ76" s="241"/>
      <c r="GA76" s="241"/>
      <c r="GB76" s="241"/>
      <c r="GC76" s="241"/>
      <c r="GD76" s="241"/>
      <c r="GE76" s="241"/>
      <c r="GF76" s="241"/>
      <c r="GG76" s="241"/>
      <c r="GH76" s="241"/>
      <c r="GI76" s="241"/>
      <c r="GJ76" s="241"/>
      <c r="GK76" s="241"/>
      <c r="GL76" s="241"/>
      <c r="GM76" s="22"/>
      <c r="GN76" s="22"/>
      <c r="GO76" s="31"/>
      <c r="GP76" s="318">
        <f>'11. Site Info Part III'!D84</f>
        <v>0</v>
      </c>
      <c r="GQ76" s="405"/>
      <c r="GR76" s="1667" t="s">
        <v>506</v>
      </c>
      <c r="GS76" s="1400"/>
      <c r="GT76" s="1400"/>
      <c r="GU76" s="1400"/>
      <c r="GV76" s="1400"/>
      <c r="GW76" s="1400"/>
      <c r="GX76" s="1400"/>
      <c r="GY76" s="1400"/>
      <c r="GZ76" s="1400"/>
      <c r="HA76" s="1400"/>
      <c r="HB76" s="1400"/>
      <c r="HC76" s="1400"/>
      <c r="HD76" s="1400"/>
      <c r="HE76" s="1400"/>
      <c r="HF76" s="1400"/>
      <c r="HG76" s="22"/>
      <c r="HH76" s="33"/>
      <c r="HI76" s="374"/>
      <c r="HJ76" s="290" t="e">
        <f>'17. Dev. Narr.'!#REF!</f>
        <v>#REF!</v>
      </c>
      <c r="HK76" s="1590" t="s">
        <v>507</v>
      </c>
      <c r="HL76" s="1400"/>
      <c r="HM76" s="1400"/>
      <c r="HN76" s="1400"/>
      <c r="HO76" s="1400"/>
      <c r="HP76" s="1400"/>
      <c r="HQ76" s="1400"/>
      <c r="HR76" s="1400"/>
      <c r="HS76" s="1400"/>
      <c r="HT76" s="1400"/>
      <c r="HU76" s="1400"/>
      <c r="HV76" s="1400"/>
      <c r="HW76" s="1400"/>
      <c r="HX76" s="1400"/>
      <c r="HY76" s="1400"/>
      <c r="HZ76" s="1400"/>
      <c r="IA76" s="1400"/>
      <c r="IB76" s="1400"/>
      <c r="IC76" s="1400"/>
      <c r="ID76" s="1400"/>
      <c r="IE76" s="1400"/>
      <c r="IF76" s="1400"/>
      <c r="IG76" s="1400"/>
      <c r="IH76" s="1400"/>
      <c r="II76" s="1400"/>
      <c r="IJ76" s="1400"/>
      <c r="IK76" s="1400"/>
      <c r="IL76" s="1400"/>
      <c r="IM76" s="1400"/>
      <c r="IN76" s="1400"/>
      <c r="IO76" s="1400"/>
      <c r="IP76" s="1400"/>
      <c r="IQ76" s="1400"/>
      <c r="IR76" s="1400"/>
      <c r="IS76" s="1400"/>
      <c r="IT76" s="1400"/>
      <c r="IU76" s="1400"/>
      <c r="IV76" s="1400"/>
      <c r="IW76" s="1400"/>
      <c r="IX76" s="1400"/>
      <c r="IY76" s="1400"/>
      <c r="JA76" s="22"/>
      <c r="JB76" s="22"/>
      <c r="JC76" s="10"/>
      <c r="JD76" s="97" t="s">
        <v>241</v>
      </c>
      <c r="JE76" s="218"/>
      <c r="JF76" s="218"/>
      <c r="JG76" s="219"/>
      <c r="JH76" s="158"/>
      <c r="JI76" s="158"/>
      <c r="JJ76" s="164"/>
      <c r="JK76" s="1565">
        <f>'42. Dev Team'!I76</f>
        <v>0</v>
      </c>
      <c r="JL76" s="1393"/>
      <c r="JM76" s="1394"/>
      <c r="JN76" s="10"/>
      <c r="JO76" s="10"/>
      <c r="JP76" s="10"/>
      <c r="JQ76" s="10"/>
      <c r="JR76" s="10"/>
      <c r="JS76" s="10"/>
      <c r="JT76" s="10"/>
      <c r="JU76" s="10"/>
      <c r="JV76" s="10"/>
      <c r="JW76" s="10"/>
      <c r="JX76" s="10"/>
      <c r="JY76" s="10"/>
      <c r="JZ76" s="10"/>
      <c r="KA76" s="10"/>
      <c r="KB76" s="10"/>
      <c r="KC76" s="10"/>
      <c r="KD76" s="10"/>
      <c r="KE76" s="10"/>
      <c r="KF76" s="10"/>
      <c r="KG76" s="10"/>
      <c r="KH76" s="10"/>
      <c r="KI76" s="10"/>
      <c r="KJ76" s="1524"/>
      <c r="KK76" s="1400"/>
      <c r="KL76" s="1400"/>
      <c r="KM76" s="140"/>
      <c r="KN76" s="10"/>
      <c r="KO76" s="10"/>
      <c r="KP76" s="10"/>
    </row>
    <row r="77" spans="1:302" ht="15" customHeight="1" x14ac:dyDescent="0.25">
      <c r="A77" s="1529" t="s">
        <v>508</v>
      </c>
      <c r="B77" s="1401"/>
      <c r="C77" s="392" t="s">
        <v>509</v>
      </c>
      <c r="D77" s="393"/>
      <c r="E77" s="393"/>
      <c r="F77" s="394">
        <f>SUMIF(A10:A54, "EO", F10:F54)</f>
        <v>0</v>
      </c>
      <c r="G77" s="79"/>
      <c r="H77" s="79"/>
      <c r="I77" s="1529" t="s">
        <v>510</v>
      </c>
      <c r="J77" s="1401"/>
      <c r="K77" s="408" t="s">
        <v>511</v>
      </c>
      <c r="L77" s="415"/>
      <c r="M77" s="415"/>
      <c r="N77" s="410">
        <f>SUM(N72:N76)</f>
        <v>0</v>
      </c>
      <c r="O77" s="22"/>
      <c r="P77" s="22"/>
      <c r="Q77" s="22"/>
      <c r="R77" s="22"/>
      <c r="S77" s="22"/>
      <c r="T77" s="22"/>
      <c r="U77" s="22"/>
      <c r="V77" s="22"/>
      <c r="W77" s="22"/>
      <c r="X77" s="22"/>
      <c r="Y77" s="22"/>
      <c r="Z77" s="22"/>
      <c r="AA77" s="22"/>
      <c r="AB77" s="22"/>
      <c r="AC77" s="48"/>
      <c r="AD77" s="48"/>
      <c r="AE77" s="48"/>
      <c r="AF77" s="48"/>
      <c r="AG77" s="48"/>
      <c r="AH77" s="48"/>
      <c r="AI77" s="48"/>
      <c r="AJ77" s="48"/>
      <c r="AK77" s="48"/>
      <c r="AL77" s="48"/>
      <c r="AM77" s="48"/>
      <c r="AN77" s="48"/>
      <c r="AO77" s="22"/>
      <c r="AP77" s="79"/>
      <c r="AQ77" s="416"/>
      <c r="AR77" s="416"/>
      <c r="AS77" s="416"/>
      <c r="AT77" s="416"/>
      <c r="AU77" s="416"/>
      <c r="AV77" s="416"/>
      <c r="AW77" s="416"/>
      <c r="AX77" s="268"/>
      <c r="AY77" s="268"/>
      <c r="AZ77" s="268"/>
      <c r="BA77" s="268"/>
      <c r="BB77" s="417"/>
      <c r="BC77" s="417"/>
      <c r="BD77" s="417"/>
      <c r="BE77" s="417"/>
      <c r="BF77" s="417"/>
      <c r="BG77" s="417"/>
      <c r="BH77" s="417"/>
      <c r="BI77" s="411"/>
      <c r="BJ77" s="411"/>
      <c r="BK77" s="411"/>
      <c r="BL77" s="411"/>
      <c r="BM77" s="411"/>
      <c r="BN77" s="411"/>
      <c r="BO77" s="411"/>
      <c r="BP77" s="411"/>
      <c r="BQ77" s="411"/>
      <c r="BR77" s="411"/>
      <c r="BS77" s="411"/>
      <c r="BT77" s="411"/>
      <c r="BU77" s="403"/>
      <c r="BV77" s="418"/>
      <c r="BW77" s="1533" t="s">
        <v>512</v>
      </c>
      <c r="BX77" s="1400"/>
      <c r="BY77" s="1400"/>
      <c r="BZ77" s="1534" t="e">
        <f>'30. Development Cost Schedule'!D77</f>
        <v>#DIV/0!</v>
      </c>
      <c r="CA77" s="1536" t="str">
        <f>IF('30. Development Cost Schedule'!E77=0, "", '30. Development Cost Schedule'!E77)</f>
        <v/>
      </c>
      <c r="CB77" s="31"/>
      <c r="CC77" s="1538">
        <f>'30. Development Cost Schedule'!G77</f>
        <v>0</v>
      </c>
      <c r="CD77" s="1397"/>
      <c r="CE77" s="1397"/>
      <c r="CF77" s="1397"/>
      <c r="CG77" s="1398"/>
      <c r="CH77" s="22"/>
      <c r="CI77" s="10"/>
      <c r="CJ77" s="79"/>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31"/>
      <c r="FO77" s="10"/>
      <c r="FP77" s="10"/>
      <c r="FQ77" s="10"/>
      <c r="FR77" s="10"/>
      <c r="FS77" s="10"/>
      <c r="FT77" s="10"/>
      <c r="FU77" s="10"/>
      <c r="FV77" s="10"/>
      <c r="FW77" s="10"/>
      <c r="FX77" s="10"/>
      <c r="FY77" s="31"/>
      <c r="FZ77" s="31"/>
      <c r="GA77" s="31"/>
      <c r="GB77" s="31"/>
      <c r="GC77" s="31"/>
      <c r="GD77" s="31"/>
      <c r="GE77" s="31"/>
      <c r="GF77" s="419"/>
      <c r="GG77" s="58"/>
      <c r="GH77" s="31"/>
      <c r="GI77" s="31"/>
      <c r="GJ77" s="31"/>
      <c r="GK77" s="31"/>
      <c r="GL77" s="31"/>
      <c r="GM77" s="22"/>
      <c r="GN77" s="22"/>
      <c r="GO77" s="31"/>
      <c r="GP77" s="121"/>
      <c r="GQ77" s="405"/>
      <c r="GR77" s="406"/>
      <c r="GS77" s="406"/>
      <c r="GT77" s="406"/>
      <c r="GU77" s="406"/>
      <c r="GV77" s="406"/>
      <c r="GW77" s="406"/>
      <c r="GX77" s="406"/>
      <c r="GY77" s="406"/>
      <c r="GZ77" s="406"/>
      <c r="HA77" s="406"/>
      <c r="HB77" s="406"/>
      <c r="HC77" s="406"/>
      <c r="HD77" s="406"/>
      <c r="HE77" s="406"/>
      <c r="HF77" s="406"/>
      <c r="HG77" s="22"/>
      <c r="HH77" s="33"/>
      <c r="HI77" s="33"/>
      <c r="HJ77" s="259"/>
      <c r="HK77" s="1400"/>
      <c r="HL77" s="1400"/>
      <c r="HM77" s="1400"/>
      <c r="HN77" s="1400"/>
      <c r="HO77" s="1400"/>
      <c r="HP77" s="1400"/>
      <c r="HQ77" s="1400"/>
      <c r="HR77" s="1400"/>
      <c r="HS77" s="1400"/>
      <c r="HT77" s="1400"/>
      <c r="HU77" s="1400"/>
      <c r="HV77" s="1400"/>
      <c r="HW77" s="1400"/>
      <c r="HX77" s="1400"/>
      <c r="HY77" s="1400"/>
      <c r="HZ77" s="1400"/>
      <c r="IA77" s="1400"/>
      <c r="IB77" s="1400"/>
      <c r="IC77" s="1400"/>
      <c r="ID77" s="1400"/>
      <c r="IE77" s="1400"/>
      <c r="IF77" s="1400"/>
      <c r="IG77" s="1400"/>
      <c r="IH77" s="1400"/>
      <c r="II77" s="1400"/>
      <c r="IJ77" s="1400"/>
      <c r="IK77" s="1400"/>
      <c r="IL77" s="1400"/>
      <c r="IM77" s="1400"/>
      <c r="IN77" s="1400"/>
      <c r="IO77" s="1400"/>
      <c r="IP77" s="1400"/>
      <c r="IQ77" s="1400"/>
      <c r="IR77" s="1400"/>
      <c r="IS77" s="1400"/>
      <c r="IT77" s="1400"/>
      <c r="IU77" s="1400"/>
      <c r="IV77" s="1400"/>
      <c r="IW77" s="1400"/>
      <c r="IX77" s="1400"/>
      <c r="IY77" s="1400"/>
      <c r="JA77" s="22"/>
      <c r="JB77" s="22"/>
      <c r="JC77" s="10"/>
      <c r="JD77" s="223"/>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40"/>
      <c r="KN77" s="10"/>
      <c r="KO77" s="10"/>
      <c r="KP77" s="10"/>
    </row>
    <row r="78" spans="1:302" ht="15" customHeight="1" x14ac:dyDescent="0.25">
      <c r="A78" s="395"/>
      <c r="B78" s="10"/>
      <c r="C78" s="392" t="s">
        <v>513</v>
      </c>
      <c r="D78" s="393"/>
      <c r="E78" s="393"/>
      <c r="F78" s="394">
        <f>SUMIF(A10:A54, "MR", F10:F54)</f>
        <v>0</v>
      </c>
      <c r="G78" s="79"/>
      <c r="H78" s="79"/>
      <c r="I78" s="34"/>
      <c r="J78" s="10"/>
      <c r="K78" s="392" t="s">
        <v>513</v>
      </c>
      <c r="L78" s="420"/>
      <c r="M78" s="420"/>
      <c r="N78" s="394">
        <f>SUMIF(C10:C54, "MR", F10:F54)</f>
        <v>0</v>
      </c>
      <c r="O78" s="22"/>
      <c r="P78" s="22"/>
      <c r="Q78" s="22"/>
      <c r="R78" s="22"/>
      <c r="S78" s="22"/>
      <c r="T78" s="22"/>
      <c r="U78" s="22"/>
      <c r="V78" s="22"/>
      <c r="W78" s="22"/>
      <c r="X78" s="22"/>
      <c r="Y78" s="22"/>
      <c r="Z78" s="22"/>
      <c r="AA78" s="22"/>
      <c r="AB78" s="22"/>
      <c r="AC78" s="48"/>
      <c r="AD78" s="48"/>
      <c r="AE78" s="48"/>
      <c r="AF78" s="48"/>
      <c r="AG78" s="48"/>
      <c r="AH78" s="48"/>
      <c r="AI78" s="48"/>
      <c r="AJ78" s="48"/>
      <c r="AK78" s="48"/>
      <c r="AL78" s="48"/>
      <c r="AM78" s="48"/>
      <c r="AN78" s="48"/>
      <c r="AO78" s="22"/>
      <c r="AP78" s="79"/>
      <c r="AQ78" s="416"/>
      <c r="AR78" s="416"/>
      <c r="AS78" s="416"/>
      <c r="AT78" s="416"/>
      <c r="AU78" s="416"/>
      <c r="AV78" s="416"/>
      <c r="AW78" s="416"/>
      <c r="AX78" s="268"/>
      <c r="AY78" s="268"/>
      <c r="AZ78" s="268"/>
      <c r="BA78" s="1539" t="s">
        <v>514</v>
      </c>
      <c r="BB78" s="1531"/>
      <c r="BC78" s="1531"/>
      <c r="BD78" s="1531"/>
      <c r="BE78" s="1531"/>
      <c r="BF78" s="1531"/>
      <c r="BG78" s="1531"/>
      <c r="BH78" s="1531"/>
      <c r="BI78" s="1531"/>
      <c r="BJ78" s="1531"/>
      <c r="BK78" s="1531"/>
      <c r="BL78" s="1531"/>
      <c r="BM78" s="1531"/>
      <c r="BN78" s="1531"/>
      <c r="BO78" s="1531"/>
      <c r="BP78" s="1531"/>
      <c r="BQ78" s="1531"/>
      <c r="BR78" s="1531"/>
      <c r="BS78" s="1531"/>
      <c r="BT78" s="1540"/>
      <c r="BU78" s="421">
        <f>'23. BldgUnit Config'!U80</f>
        <v>0</v>
      </c>
      <c r="BV78" s="75"/>
      <c r="BW78" s="1400"/>
      <c r="BX78" s="1400"/>
      <c r="BY78" s="1400"/>
      <c r="BZ78" s="1535"/>
      <c r="CA78" s="1537"/>
      <c r="CB78" s="31"/>
      <c r="CC78" s="1402"/>
      <c r="CD78" s="1403"/>
      <c r="CE78" s="1403"/>
      <c r="CF78" s="1403"/>
      <c r="CG78" s="1404"/>
      <c r="CH78" s="22"/>
      <c r="CI78" s="10"/>
      <c r="CJ78" s="79"/>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31"/>
      <c r="FO78" s="422">
        <f>'7. Site Info Part I'!B78</f>
        <v>0</v>
      </c>
      <c r="FP78" s="10"/>
      <c r="FQ78" s="1511" t="s">
        <v>515</v>
      </c>
      <c r="FR78" s="1400"/>
      <c r="FS78" s="1400"/>
      <c r="FT78" s="1400"/>
      <c r="FU78" s="1400"/>
      <c r="FV78" s="1400"/>
      <c r="FW78" s="1400"/>
      <c r="FX78" s="1400"/>
      <c r="FY78" s="1400"/>
      <c r="FZ78" s="1400"/>
      <c r="GA78" s="1400"/>
      <c r="GB78" s="1400"/>
      <c r="GC78" s="1400"/>
      <c r="GD78" s="1400"/>
      <c r="GE78" s="1400"/>
      <c r="GF78" s="1400"/>
      <c r="GG78" s="1400"/>
      <c r="GH78" s="1400"/>
      <c r="GI78" s="1400"/>
      <c r="GJ78" s="1400"/>
      <c r="GK78" s="1400"/>
      <c r="GL78" s="1400"/>
      <c r="GM78" s="22"/>
      <c r="GN78" s="22"/>
      <c r="GO78" s="68" t="s">
        <v>309</v>
      </c>
      <c r="GP78" s="1644" t="s">
        <v>516</v>
      </c>
      <c r="GQ78" s="1442"/>
      <c r="GR78" s="1442"/>
      <c r="GS78" s="1442"/>
      <c r="GT78" s="1442"/>
      <c r="GU78" s="1442"/>
      <c r="GV78" s="1442"/>
      <c r="GW78" s="1442"/>
      <c r="GX78" s="1442"/>
      <c r="GY78" s="1442"/>
      <c r="GZ78" s="1442"/>
      <c r="HA78" s="1442"/>
      <c r="HB78" s="1442"/>
      <c r="HC78" s="1442"/>
      <c r="HD78" s="1442"/>
      <c r="HE78" s="1442"/>
      <c r="HF78" s="1443"/>
      <c r="HG78" s="22"/>
      <c r="HH78" s="33"/>
      <c r="HI78" s="374"/>
      <c r="HJ78" s="290">
        <f>'17. Dev. Narr.'!C77</f>
        <v>0</v>
      </c>
      <c r="HK78" s="1591" t="s">
        <v>517</v>
      </c>
      <c r="HL78" s="1400"/>
      <c r="HM78" s="1400"/>
      <c r="HN78" s="1400"/>
      <c r="HO78" s="1400"/>
      <c r="HP78" s="1400"/>
      <c r="HQ78" s="1400"/>
      <c r="HR78" s="1400"/>
      <c r="HS78" s="1400"/>
      <c r="HT78" s="1400"/>
      <c r="HU78" s="1400"/>
      <c r="HV78" s="1400"/>
      <c r="HW78" s="1400"/>
      <c r="HX78" s="1400"/>
      <c r="HY78" s="1400"/>
      <c r="HZ78" s="1400"/>
      <c r="IA78" s="1400"/>
      <c r="IB78" s="1400"/>
      <c r="IC78" s="1400"/>
      <c r="ID78" s="1400"/>
      <c r="IE78" s="1400"/>
      <c r="IF78" s="1400"/>
      <c r="IG78" s="1400"/>
      <c r="IH78" s="1400"/>
      <c r="II78" s="1400"/>
      <c r="IJ78" s="1400"/>
      <c r="IK78" s="1400"/>
      <c r="IL78" s="1400"/>
      <c r="IM78" s="1400"/>
      <c r="IN78" s="1400"/>
      <c r="IO78" s="1400"/>
      <c r="IP78" s="1400"/>
      <c r="IQ78" s="1400"/>
      <c r="IR78" s="1400"/>
      <c r="IS78" s="1400"/>
      <c r="IT78" s="1400"/>
      <c r="IU78" s="1400"/>
      <c r="IV78" s="1400"/>
      <c r="IW78" s="1400"/>
      <c r="IX78" s="1400"/>
      <c r="IY78" s="1400"/>
      <c r="JA78" s="22"/>
      <c r="JB78" s="22"/>
      <c r="JC78" s="10"/>
      <c r="JD78" s="231" t="s">
        <v>257</v>
      </c>
      <c r="JE78" s="232"/>
      <c r="JF78" s="232"/>
      <c r="JG78" s="232"/>
      <c r="JH78" s="232"/>
      <c r="JI78" s="232"/>
      <c r="JJ78" s="232"/>
      <c r="JK78" s="232"/>
      <c r="JL78" s="232"/>
      <c r="JM78" s="232"/>
      <c r="JN78" s="232"/>
      <c r="JO78" s="232"/>
      <c r="JP78" s="232"/>
      <c r="JQ78" s="232"/>
      <c r="JR78" s="232"/>
      <c r="JS78" s="232"/>
      <c r="JT78" s="232"/>
      <c r="JU78" s="232"/>
      <c r="JV78" s="232"/>
      <c r="JW78" s="232"/>
      <c r="JX78" s="232"/>
      <c r="JY78" s="232"/>
      <c r="JZ78" s="232"/>
      <c r="KA78" s="232"/>
      <c r="KB78" s="232"/>
      <c r="KC78" s="232"/>
      <c r="KD78" s="207"/>
      <c r="KE78" s="207"/>
      <c r="KF78" s="207"/>
      <c r="KG78" s="207"/>
      <c r="KH78" s="207"/>
      <c r="KI78" s="207"/>
      <c r="KJ78" s="1566">
        <f>'42. Dev Team'!AH78</f>
        <v>0</v>
      </c>
      <c r="KK78" s="1526"/>
      <c r="KL78" s="1527"/>
      <c r="KM78" s="209"/>
      <c r="KN78" s="10"/>
      <c r="KO78" s="10"/>
      <c r="KP78" s="10"/>
    </row>
    <row r="79" spans="1:302" ht="15" customHeight="1" x14ac:dyDescent="0.25">
      <c r="A79" s="34"/>
      <c r="B79" s="10"/>
      <c r="C79" s="423" t="s">
        <v>518</v>
      </c>
      <c r="D79" s="424"/>
      <c r="E79" s="424"/>
      <c r="F79" s="425">
        <f>SUM(F77:F78)</f>
        <v>0</v>
      </c>
      <c r="G79" s="79"/>
      <c r="H79" s="79"/>
      <c r="I79" s="395"/>
      <c r="J79" s="10"/>
      <c r="K79" s="423" t="s">
        <v>518</v>
      </c>
      <c r="L79" s="426"/>
      <c r="M79" s="426"/>
      <c r="N79" s="410">
        <f>SUM(N78)</f>
        <v>0</v>
      </c>
      <c r="O79" s="22"/>
      <c r="P79" s="22"/>
      <c r="Q79" s="22"/>
      <c r="R79" s="22"/>
      <c r="S79" s="22"/>
      <c r="T79" s="22"/>
      <c r="U79" s="22"/>
      <c r="V79" s="22"/>
      <c r="W79" s="22"/>
      <c r="X79" s="22"/>
      <c r="Y79" s="22"/>
      <c r="Z79" s="22"/>
      <c r="AA79" s="22"/>
      <c r="AB79" s="22"/>
      <c r="AC79" s="48"/>
      <c r="AD79" s="48"/>
      <c r="AE79" s="48"/>
      <c r="AF79" s="48"/>
      <c r="AG79" s="48"/>
      <c r="AH79" s="48"/>
      <c r="AI79" s="48"/>
      <c r="AJ79" s="48"/>
      <c r="AK79" s="48"/>
      <c r="AL79" s="48"/>
      <c r="AM79" s="48"/>
      <c r="AN79" s="48"/>
      <c r="AO79" s="22"/>
      <c r="AP79" s="79"/>
      <c r="AQ79" s="416"/>
      <c r="AR79" s="416"/>
      <c r="AS79" s="416"/>
      <c r="AT79" s="416"/>
      <c r="AU79" s="416"/>
      <c r="AV79" s="416"/>
      <c r="AW79" s="416"/>
      <c r="AX79" s="268"/>
      <c r="AY79" s="268"/>
      <c r="AZ79" s="268"/>
      <c r="BA79" s="268"/>
      <c r="BB79" s="417"/>
      <c r="BC79" s="417"/>
      <c r="BD79" s="417"/>
      <c r="BE79" s="417"/>
      <c r="BF79" s="417"/>
      <c r="BG79" s="417"/>
      <c r="BH79" s="417"/>
      <c r="BI79" s="411"/>
      <c r="BJ79" s="411"/>
      <c r="BK79" s="411"/>
      <c r="BL79" s="411"/>
      <c r="BM79" s="411"/>
      <c r="BN79" s="411"/>
      <c r="BO79" s="411"/>
      <c r="BP79" s="411"/>
      <c r="BQ79" s="411"/>
      <c r="BR79" s="411"/>
      <c r="BS79" s="411"/>
      <c r="BT79" s="411"/>
      <c r="BU79" s="403"/>
      <c r="BV79" s="418"/>
      <c r="BW79" s="1645" t="s">
        <v>519</v>
      </c>
      <c r="BX79" s="1531"/>
      <c r="BY79" s="1531"/>
      <c r="BZ79" s="1531"/>
      <c r="CA79" s="1531"/>
      <c r="CB79" s="1531"/>
      <c r="CC79" s="1531"/>
      <c r="CD79" s="1531"/>
      <c r="CE79" s="1531"/>
      <c r="CF79" s="1531"/>
      <c r="CG79" s="1532"/>
      <c r="CH79" s="22"/>
      <c r="CI79" s="10"/>
      <c r="CJ79" s="79"/>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31"/>
      <c r="FO79" s="10"/>
      <c r="FP79" s="10"/>
      <c r="FQ79" s="1400"/>
      <c r="FR79" s="1400"/>
      <c r="FS79" s="1400"/>
      <c r="FT79" s="1400"/>
      <c r="FU79" s="1400"/>
      <c r="FV79" s="1400"/>
      <c r="FW79" s="1400"/>
      <c r="FX79" s="1400"/>
      <c r="FY79" s="1400"/>
      <c r="FZ79" s="1400"/>
      <c r="GA79" s="1400"/>
      <c r="GB79" s="1400"/>
      <c r="GC79" s="1400"/>
      <c r="GD79" s="1400"/>
      <c r="GE79" s="1400"/>
      <c r="GF79" s="1400"/>
      <c r="GG79" s="1400"/>
      <c r="GH79" s="1400"/>
      <c r="GI79" s="1400"/>
      <c r="GJ79" s="1400"/>
      <c r="GK79" s="1400"/>
      <c r="GL79" s="1400"/>
      <c r="GM79" s="22"/>
      <c r="GN79" s="22"/>
      <c r="GO79" s="68"/>
      <c r="GP79" s="31"/>
      <c r="GQ79" s="31"/>
      <c r="GR79" s="31"/>
      <c r="GS79" s="31"/>
      <c r="GT79" s="31"/>
      <c r="GU79" s="31"/>
      <c r="GV79" s="31"/>
      <c r="GW79" s="337"/>
      <c r="GX79" s="31"/>
      <c r="GY79" s="337"/>
      <c r="GZ79" s="337"/>
      <c r="HA79" s="31"/>
      <c r="HB79" s="31"/>
      <c r="HC79" s="31"/>
      <c r="HD79" s="314"/>
      <c r="HE79" s="314"/>
      <c r="HF79" s="314"/>
      <c r="HG79" s="22"/>
      <c r="HH79" s="33"/>
      <c r="HI79" s="33"/>
      <c r="HJ79" s="259"/>
      <c r="HK79" s="259"/>
      <c r="HL79" s="259"/>
      <c r="HM79" s="259"/>
      <c r="HN79" s="259"/>
      <c r="HO79" s="259"/>
      <c r="HP79" s="259"/>
      <c r="HQ79" s="259"/>
      <c r="HR79" s="259"/>
      <c r="HS79" s="259"/>
      <c r="HT79" s="259"/>
      <c r="HU79" s="259"/>
      <c r="HV79" s="259"/>
      <c r="HW79" s="259"/>
      <c r="HX79" s="259"/>
      <c r="HY79" s="259"/>
      <c r="HZ79" s="259"/>
      <c r="IA79" s="259"/>
      <c r="IB79" s="259"/>
      <c r="IC79" s="259"/>
      <c r="ID79" s="259"/>
      <c r="IE79" s="259"/>
      <c r="IF79" s="259"/>
      <c r="IG79" s="259"/>
      <c r="IH79" s="259"/>
      <c r="II79" s="259"/>
      <c r="IJ79" s="259"/>
      <c r="IK79" s="259"/>
      <c r="IL79" s="259"/>
      <c r="IM79" s="259"/>
      <c r="IN79" s="259"/>
      <c r="IO79" s="259"/>
      <c r="IP79" s="259"/>
      <c r="IQ79" s="259"/>
      <c r="IR79" s="259"/>
      <c r="IS79" s="259"/>
      <c r="IT79" s="259"/>
      <c r="IU79" s="259"/>
      <c r="IV79" s="259"/>
      <c r="IW79" s="259"/>
      <c r="IX79" s="259"/>
      <c r="IY79" s="374"/>
      <c r="JA79" s="22"/>
      <c r="JB79" s="22"/>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220"/>
      <c r="KK79" s="220"/>
      <c r="KL79" s="220"/>
      <c r="KM79" s="10"/>
      <c r="KN79" s="10"/>
      <c r="KO79" s="10"/>
      <c r="KP79" s="10"/>
    </row>
    <row r="80" spans="1:302" ht="15" customHeight="1" x14ac:dyDescent="0.25">
      <c r="A80" s="206"/>
      <c r="B80" s="207"/>
      <c r="C80" s="1545" t="s">
        <v>31</v>
      </c>
      <c r="D80" s="1403"/>
      <c r="E80" s="1403"/>
      <c r="F80" s="427">
        <f>F76+F79</f>
        <v>0</v>
      </c>
      <c r="G80" s="79"/>
      <c r="H80" s="79"/>
      <c r="I80" s="206"/>
      <c r="J80" s="209"/>
      <c r="K80" s="428" t="s">
        <v>520</v>
      </c>
      <c r="L80" s="429"/>
      <c r="M80" s="429"/>
      <c r="N80" s="430">
        <f>SUM(N77,N79)</f>
        <v>0</v>
      </c>
      <c r="O80" s="22"/>
      <c r="P80" s="22"/>
      <c r="Q80" s="22"/>
      <c r="R80" s="22"/>
      <c r="S80" s="22"/>
      <c r="T80" s="22"/>
      <c r="U80" s="22"/>
      <c r="V80" s="22"/>
      <c r="W80" s="22"/>
      <c r="X80" s="22"/>
      <c r="Y80" s="22"/>
      <c r="Z80" s="22"/>
      <c r="AA80" s="22"/>
      <c r="AB80" s="22"/>
      <c r="AC80" s="48"/>
      <c r="AD80" s="48"/>
      <c r="AE80" s="48"/>
      <c r="AF80" s="48"/>
      <c r="AG80" s="48"/>
      <c r="AH80" s="48"/>
      <c r="AI80" s="48"/>
      <c r="AJ80" s="48"/>
      <c r="AK80" s="48"/>
      <c r="AL80" s="48"/>
      <c r="AM80" s="48"/>
      <c r="AN80" s="48"/>
      <c r="AO80" s="22"/>
      <c r="AQ80" s="1551" t="s">
        <v>521</v>
      </c>
      <c r="AR80" s="1400"/>
      <c r="AS80" s="1400"/>
      <c r="AT80" s="1400"/>
      <c r="AU80" s="1400"/>
      <c r="AV80" s="1400"/>
      <c r="AW80" s="1400"/>
      <c r="AX80" s="1400"/>
      <c r="AY80" s="1400"/>
      <c r="AZ80" s="1400"/>
      <c r="BA80" s="1400"/>
      <c r="BB80" s="1400"/>
      <c r="BC80" s="1400"/>
      <c r="BD80" s="1400"/>
      <c r="BE80" s="1400"/>
      <c r="BF80" s="1400"/>
      <c r="BG80" s="1400"/>
      <c r="BH80" s="1400"/>
      <c r="BI80" s="1400"/>
      <c r="BJ80" s="1400"/>
      <c r="BK80" s="1400"/>
      <c r="BL80" s="1400"/>
      <c r="BM80" s="1400"/>
      <c r="BN80" s="1400"/>
      <c r="BO80" s="1400"/>
      <c r="BP80" s="1400"/>
      <c r="BQ80" s="1400"/>
      <c r="BR80" s="1400"/>
      <c r="BS80" s="1400"/>
      <c r="BT80" s="1400"/>
      <c r="BU80" s="403"/>
      <c r="BV80" s="75"/>
      <c r="BW80" s="431"/>
      <c r="BX80" s="431"/>
      <c r="BY80" s="431"/>
      <c r="BZ80" s="431"/>
      <c r="CA80" s="431"/>
      <c r="CB80" s="431"/>
      <c r="CC80" s="431"/>
      <c r="CD80" s="431"/>
      <c r="CE80" s="431"/>
      <c r="CF80" s="431"/>
      <c r="CG80" s="431"/>
      <c r="CH80" s="22"/>
      <c r="CI80" s="432"/>
      <c r="CJ80" s="79"/>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31"/>
      <c r="FO80" s="10"/>
      <c r="FP80" s="10"/>
      <c r="FQ80" s="433"/>
      <c r="FR80" s="433"/>
      <c r="FS80" s="433"/>
      <c r="FT80" s="433"/>
      <c r="FU80" s="433"/>
      <c r="FV80" s="433"/>
      <c r="FW80" s="433"/>
      <c r="FX80" s="433"/>
      <c r="FY80" s="31"/>
      <c r="FZ80" s="10"/>
      <c r="GA80" s="10"/>
      <c r="GB80" s="10"/>
      <c r="GC80" s="31"/>
      <c r="GD80" s="31"/>
      <c r="GE80" s="31"/>
      <c r="GF80" s="434"/>
      <c r="GG80" s="31"/>
      <c r="GH80" s="31"/>
      <c r="GI80" s="31"/>
      <c r="GJ80" s="31"/>
      <c r="GK80" s="31"/>
      <c r="GL80" s="31"/>
      <c r="GM80" s="22"/>
      <c r="GN80" s="22"/>
      <c r="GO80" s="68"/>
      <c r="GP80" s="318">
        <f>'11. Site Info Part III'!B88</f>
        <v>0</v>
      </c>
      <c r="GQ80" s="31"/>
      <c r="GR80" s="1517" t="s">
        <v>522</v>
      </c>
      <c r="GS80" s="1400"/>
      <c r="GT80" s="1400"/>
      <c r="GU80" s="1400"/>
      <c r="GV80" s="1400"/>
      <c r="GW80" s="1400"/>
      <c r="GX80" s="1400"/>
      <c r="GY80" s="1400"/>
      <c r="GZ80" s="1400"/>
      <c r="HA80" s="1400"/>
      <c r="HB80" s="1400"/>
      <c r="HC80" s="1400"/>
      <c r="HD80" s="1400"/>
      <c r="HE80" s="1400"/>
      <c r="HF80" s="1400"/>
      <c r="HG80" s="22"/>
      <c r="HH80" s="33"/>
      <c r="HI80" s="33"/>
      <c r="HJ80" s="374"/>
      <c r="HK80" s="290">
        <f>'17. Dev. Narr.'!D79</f>
        <v>0</v>
      </c>
      <c r="HL80" s="1598" t="s">
        <v>523</v>
      </c>
      <c r="HM80" s="1531"/>
      <c r="HN80" s="1531"/>
      <c r="HO80" s="1531"/>
      <c r="HP80" s="1531"/>
      <c r="HQ80" s="1531"/>
      <c r="HR80" s="1531"/>
      <c r="HS80" s="1531"/>
      <c r="HT80" s="1531"/>
      <c r="HU80" s="1531"/>
      <c r="HV80" s="1531"/>
      <c r="HW80" s="1531"/>
      <c r="HX80" s="1531"/>
      <c r="HY80" s="1531"/>
      <c r="HZ80" s="1531"/>
      <c r="IA80" s="1531"/>
      <c r="IB80" s="1531"/>
      <c r="IC80" s="1531"/>
      <c r="ID80" s="1531"/>
      <c r="IE80" s="1531"/>
      <c r="IF80" s="1531"/>
      <c r="IG80" s="1531"/>
      <c r="IH80" s="1531"/>
      <c r="II80" s="1531"/>
      <c r="IJ80" s="1531"/>
      <c r="IK80" s="1531"/>
      <c r="IL80" s="1531"/>
      <c r="IM80" s="1531"/>
      <c r="IN80" s="1531"/>
      <c r="IO80" s="1531"/>
      <c r="IP80" s="1531"/>
      <c r="IQ80" s="1531"/>
      <c r="IR80" s="1531"/>
      <c r="IS80" s="1531"/>
      <c r="IT80" s="1531"/>
      <c r="IU80" s="1531"/>
      <c r="IV80" s="1531"/>
      <c r="IW80" s="1531"/>
      <c r="IX80" s="1531"/>
      <c r="IY80" s="1532"/>
      <c r="JA80" s="22"/>
      <c r="JB80" s="22"/>
      <c r="JC80" s="10"/>
      <c r="JD80" s="1559" t="s">
        <v>524</v>
      </c>
      <c r="JE80" s="1400"/>
      <c r="JF80" s="1400"/>
      <c r="JG80" s="1400"/>
      <c r="JH80" s="1400"/>
      <c r="JI80" s="1400"/>
      <c r="JJ80" s="1400"/>
      <c r="JK80" s="1400"/>
      <c r="JL80" s="1400"/>
      <c r="JM80" s="1400"/>
      <c r="JN80" s="1400"/>
      <c r="JO80" s="10"/>
      <c r="JP80" s="10"/>
      <c r="JQ80" s="10"/>
      <c r="JR80" s="10"/>
      <c r="JS80" s="10"/>
      <c r="JT80" s="10"/>
      <c r="JU80" s="10"/>
      <c r="JV80" s="10"/>
      <c r="JW80" s="10"/>
      <c r="JX80" s="10"/>
      <c r="JY80" s="10"/>
      <c r="JZ80" s="10"/>
      <c r="KA80" s="10"/>
      <c r="KB80" s="10"/>
      <c r="KC80" s="10"/>
      <c r="KD80" s="10"/>
      <c r="KE80" s="75"/>
      <c r="KF80" s="75"/>
      <c r="KG80" s="75"/>
      <c r="KH80" s="10"/>
      <c r="KI80" s="10"/>
      <c r="KJ80" s="10"/>
      <c r="KK80" s="10"/>
      <c r="KL80" s="10"/>
      <c r="KM80" s="10"/>
      <c r="KN80" s="10"/>
      <c r="KO80" s="10"/>
      <c r="KP80" s="10"/>
    </row>
    <row r="81" spans="1:302" ht="15" customHeight="1" x14ac:dyDescent="0.25">
      <c r="A81" s="34"/>
      <c r="B81" s="10"/>
      <c r="C81" s="435"/>
      <c r="D81" s="436"/>
      <c r="E81" s="436"/>
      <c r="F81" s="437"/>
      <c r="G81" s="79"/>
      <c r="H81" s="79"/>
      <c r="I81" s="34"/>
      <c r="J81" s="10"/>
      <c r="K81" s="438">
        <v>0.3</v>
      </c>
      <c r="L81" s="393" t="str">
        <f t="shared" ref="L81:L84" si="18">IF(N81=0,"",N81/$N$85)</f>
        <v/>
      </c>
      <c r="M81" s="393" t="str">
        <f t="shared" ref="M81:M84" si="19">IF(N81=0,"",(N81/($N$85+$N$88)))</f>
        <v/>
      </c>
      <c r="N81" s="394">
        <f>SUMIF(B10:B54, "30%/30%", F10:F54)</f>
        <v>0</v>
      </c>
      <c r="O81" s="22"/>
      <c r="P81" s="22"/>
      <c r="Q81" s="22"/>
      <c r="R81" s="22"/>
      <c r="S81" s="22"/>
      <c r="T81" s="22"/>
      <c r="U81" s="22"/>
      <c r="V81" s="22"/>
      <c r="W81" s="22"/>
      <c r="X81" s="22"/>
      <c r="Y81" s="22"/>
      <c r="Z81" s="22"/>
      <c r="AA81" s="22"/>
      <c r="AB81" s="22"/>
      <c r="AC81" s="48"/>
      <c r="AD81" s="48"/>
      <c r="AE81" s="48"/>
      <c r="AF81" s="48"/>
      <c r="AG81" s="48"/>
      <c r="AH81" s="48"/>
      <c r="AI81" s="48"/>
      <c r="AJ81" s="48"/>
      <c r="AK81" s="48"/>
      <c r="AL81" s="48"/>
      <c r="AM81" s="48"/>
      <c r="AN81" s="48"/>
      <c r="AO81" s="22"/>
      <c r="AQ81" s="1400"/>
      <c r="AR81" s="1400"/>
      <c r="AS81" s="1400"/>
      <c r="AT81" s="1400"/>
      <c r="AU81" s="1400"/>
      <c r="AV81" s="1400"/>
      <c r="AW81" s="1400"/>
      <c r="AX81" s="1400"/>
      <c r="AY81" s="1400"/>
      <c r="AZ81" s="1400"/>
      <c r="BA81" s="1400"/>
      <c r="BB81" s="1400"/>
      <c r="BC81" s="1400"/>
      <c r="BD81" s="1400"/>
      <c r="BE81" s="1400"/>
      <c r="BF81" s="1400"/>
      <c r="BG81" s="1400"/>
      <c r="BH81" s="1400"/>
      <c r="BI81" s="1400"/>
      <c r="BJ81" s="1400"/>
      <c r="BK81" s="1400"/>
      <c r="BL81" s="1400"/>
      <c r="BM81" s="1400"/>
      <c r="BN81" s="1400"/>
      <c r="BO81" s="1400"/>
      <c r="BP81" s="1400"/>
      <c r="BQ81" s="1400"/>
      <c r="BR81" s="1400"/>
      <c r="BS81" s="1400"/>
      <c r="BT81" s="1400"/>
      <c r="BU81" s="403"/>
      <c r="BV81" s="418"/>
      <c r="BW81" s="225" t="s">
        <v>525</v>
      </c>
      <c r="BX81" s="171"/>
      <c r="BY81" s="439">
        <f t="shared" ref="BY81:BZ81" si="20">BY43+BY50+BY75</f>
        <v>0</v>
      </c>
      <c r="BZ81" s="439">
        <f t="shared" si="20"/>
        <v>0</v>
      </c>
      <c r="CA81" s="439">
        <f>CA43+CA50+MIN(CA75, CA77)</f>
        <v>0</v>
      </c>
      <c r="CB81" s="31"/>
      <c r="CC81" s="1405">
        <f>'30. Development Cost Schedule'!G81</f>
        <v>0</v>
      </c>
      <c r="CD81" s="1393"/>
      <c r="CE81" s="1393"/>
      <c r="CF81" s="1393"/>
      <c r="CG81" s="1394"/>
      <c r="CH81" s="22"/>
      <c r="CI81" s="10"/>
      <c r="CJ81" s="79"/>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31"/>
      <c r="FO81" s="422">
        <f>'7. Site Info Part I'!B81</f>
        <v>0</v>
      </c>
      <c r="FP81" s="10"/>
      <c r="FQ81" s="1609" t="s">
        <v>526</v>
      </c>
      <c r="FR81" s="1400"/>
      <c r="FS81" s="1400"/>
      <c r="FT81" s="1400"/>
      <c r="FU81" s="1400"/>
      <c r="FV81" s="1400"/>
      <c r="FW81" s="1400"/>
      <c r="FX81" s="1400"/>
      <c r="FY81" s="1400"/>
      <c r="FZ81" s="1400"/>
      <c r="GA81" s="1400"/>
      <c r="GB81" s="1400"/>
      <c r="GC81" s="1400"/>
      <c r="GD81" s="1400"/>
      <c r="GE81" s="1400"/>
      <c r="GF81" s="1400"/>
      <c r="GG81" s="1400"/>
      <c r="GH81" s="1400"/>
      <c r="GI81" s="1400"/>
      <c r="GJ81" s="1400"/>
      <c r="GK81" s="1400"/>
      <c r="GL81" s="1400"/>
      <c r="GM81" s="22"/>
      <c r="GN81" s="22"/>
      <c r="GO81" s="68"/>
      <c r="GP81" s="31"/>
      <c r="GQ81" s="31"/>
      <c r="GR81" s="1400"/>
      <c r="GS81" s="1400"/>
      <c r="GT81" s="1400"/>
      <c r="GU81" s="1400"/>
      <c r="GV81" s="1400"/>
      <c r="GW81" s="1400"/>
      <c r="GX81" s="1400"/>
      <c r="GY81" s="1400"/>
      <c r="GZ81" s="1400"/>
      <c r="HA81" s="1400"/>
      <c r="HB81" s="1400"/>
      <c r="HC81" s="1400"/>
      <c r="HD81" s="1400"/>
      <c r="HE81" s="1400"/>
      <c r="HF81" s="1400"/>
      <c r="HG81" s="22"/>
      <c r="HH81" s="33"/>
      <c r="HI81" s="33"/>
      <c r="HJ81" s="374"/>
      <c r="HK81" s="291"/>
      <c r="HL81" s="291"/>
      <c r="HM81" s="291"/>
      <c r="HN81" s="291"/>
      <c r="HO81" s="291"/>
      <c r="HP81" s="291"/>
      <c r="HQ81" s="291"/>
      <c r="HR81" s="291"/>
      <c r="HS81" s="291"/>
      <c r="HT81" s="291"/>
      <c r="HU81" s="291"/>
      <c r="HV81" s="291"/>
      <c r="HW81" s="291"/>
      <c r="HX81" s="291"/>
      <c r="HY81" s="291"/>
      <c r="HZ81" s="291"/>
      <c r="IA81" s="291"/>
      <c r="IB81" s="291"/>
      <c r="IC81" s="291"/>
      <c r="ID81" s="291"/>
      <c r="IE81" s="291"/>
      <c r="IF81" s="291"/>
      <c r="IG81" s="291"/>
      <c r="IH81" s="291"/>
      <c r="II81" s="291"/>
      <c r="IJ81" s="291"/>
      <c r="IK81" s="291"/>
      <c r="IL81" s="291"/>
      <c r="IM81" s="291"/>
      <c r="IN81" s="291"/>
      <c r="IO81" s="291"/>
      <c r="IP81" s="291"/>
      <c r="IQ81" s="291"/>
      <c r="IR81" s="291"/>
      <c r="IS81" s="291"/>
      <c r="IT81" s="291"/>
      <c r="IU81" s="291"/>
      <c r="IV81" s="291"/>
      <c r="IW81" s="291"/>
      <c r="IX81" s="291"/>
      <c r="IY81" s="374"/>
      <c r="JA81" s="22"/>
      <c r="JB81" s="22"/>
      <c r="JC81" s="10"/>
      <c r="JD81" s="1560">
        <f>'42. Dev Team'!B81</f>
        <v>0</v>
      </c>
      <c r="JE81" s="1496"/>
      <c r="JF81" s="1496"/>
      <c r="JG81" s="1496"/>
      <c r="JH81" s="1496"/>
      <c r="JI81" s="1496"/>
      <c r="JJ81" s="1496"/>
      <c r="JK81" s="1496"/>
      <c r="JL81" s="1496"/>
      <c r="JM81" s="1496"/>
      <c r="JN81" s="1561"/>
      <c r="JO81" s="27"/>
      <c r="JP81" s="1567">
        <f>'42. Dev Team'!N81</f>
        <v>0</v>
      </c>
      <c r="JQ81" s="1496"/>
      <c r="JR81" s="1496"/>
      <c r="JS81" s="1496"/>
      <c r="JT81" s="1496"/>
      <c r="JU81" s="1496"/>
      <c r="JV81" s="1496"/>
      <c r="JW81" s="1496"/>
      <c r="JX81" s="1496"/>
      <c r="JY81" s="1496"/>
      <c r="JZ81" s="1496"/>
      <c r="KA81" s="1496"/>
      <c r="KB81" s="1496"/>
      <c r="KC81" s="1496"/>
      <c r="KD81" s="1496"/>
      <c r="KE81" s="1496"/>
      <c r="KF81" s="1561"/>
      <c r="KG81" s="27"/>
      <c r="KH81" s="1582">
        <f>'42. Dev Team'!AF81</f>
        <v>0</v>
      </c>
      <c r="KI81" s="1496"/>
      <c r="KJ81" s="1496"/>
      <c r="KK81" s="1496"/>
      <c r="KL81" s="1496"/>
      <c r="KM81" s="1569"/>
      <c r="KN81" s="10"/>
      <c r="KO81" s="10"/>
      <c r="KP81" s="10"/>
    </row>
    <row r="82" spans="1:302" ht="15" customHeight="1" x14ac:dyDescent="0.25">
      <c r="A82" s="34"/>
      <c r="B82" s="140"/>
      <c r="C82" s="392" t="s">
        <v>527</v>
      </c>
      <c r="D82" s="393" t="str">
        <f t="shared" ref="D82:D85" ca="1" si="21">IF(F82=0,"",F82/$F$86)</f>
        <v/>
      </c>
      <c r="E82" s="393" t="str">
        <f t="shared" ref="E82:E85" ca="1" si="22">IF(F82=0,"",(F82/($F$86+$F$88)))</f>
        <v/>
      </c>
      <c r="F82" s="394">
        <f ca="1">SUMIF(D10:D56, 30, F10:F54)</f>
        <v>0</v>
      </c>
      <c r="G82" s="79"/>
      <c r="H82" s="79"/>
      <c r="I82" s="34"/>
      <c r="J82" s="10"/>
      <c r="K82" s="392" t="s">
        <v>528</v>
      </c>
      <c r="L82" s="393" t="str">
        <f t="shared" si="18"/>
        <v/>
      </c>
      <c r="M82" s="393" t="str">
        <f t="shared" si="19"/>
        <v/>
      </c>
      <c r="N82" s="394">
        <f>SUMIF(B10:B54, "LH/50%", F10:F54)</f>
        <v>0</v>
      </c>
      <c r="O82" s="22"/>
      <c r="P82" s="22"/>
      <c r="Q82" s="22"/>
      <c r="R82" s="22"/>
      <c r="S82" s="22"/>
      <c r="T82" s="22"/>
      <c r="U82" s="22"/>
      <c r="V82" s="22"/>
      <c r="W82" s="22"/>
      <c r="X82" s="22"/>
      <c r="Y82" s="22"/>
      <c r="Z82" s="22"/>
      <c r="AA82" s="22"/>
      <c r="AB82" s="22"/>
      <c r="AC82" s="48"/>
      <c r="AD82" s="48"/>
      <c r="AE82" s="48"/>
      <c r="AF82" s="48"/>
      <c r="AG82" s="48"/>
      <c r="AH82" s="48"/>
      <c r="AI82" s="48"/>
      <c r="AJ82" s="48"/>
      <c r="AK82" s="48"/>
      <c r="AL82" s="48"/>
      <c r="AM82" s="48"/>
      <c r="AN82" s="48"/>
      <c r="AO82" s="22"/>
      <c r="AQ82" s="81"/>
      <c r="AR82" s="10"/>
      <c r="AS82" s="10"/>
      <c r="AT82" s="10"/>
      <c r="AU82" s="10"/>
      <c r="AV82" s="10"/>
      <c r="AW82" s="10"/>
      <c r="AX82" s="440"/>
      <c r="AY82" s="440"/>
      <c r="AZ82" s="440"/>
      <c r="BA82" s="440"/>
      <c r="BB82" s="440"/>
      <c r="BC82" s="441"/>
      <c r="BD82" s="442"/>
      <c r="BE82" s="442"/>
      <c r="BF82" s="442"/>
      <c r="BG82" s="442"/>
      <c r="BH82" s="443"/>
      <c r="BI82" s="444"/>
      <c r="BJ82" s="444"/>
      <c r="BK82" s="444"/>
      <c r="BL82" s="444"/>
      <c r="BM82" s="444"/>
      <c r="BN82" s="444"/>
      <c r="BO82" s="444"/>
      <c r="BP82" s="444"/>
      <c r="BQ82" s="444"/>
      <c r="BR82" s="444"/>
      <c r="BS82" s="444"/>
      <c r="BT82" s="443" t="s">
        <v>529</v>
      </c>
      <c r="BU82" s="445">
        <f>'23. BldgUnit Config'!AF84</f>
        <v>0</v>
      </c>
      <c r="BV82" s="446"/>
      <c r="BW82" s="104" t="s">
        <v>530</v>
      </c>
      <c r="BX82" s="171"/>
      <c r="BY82" s="447"/>
      <c r="BZ82" s="447"/>
      <c r="CA82" s="447"/>
      <c r="CB82" s="199"/>
      <c r="CC82" s="1405">
        <f>'30. Development Cost Schedule'!G82</f>
        <v>0</v>
      </c>
      <c r="CD82" s="1393"/>
      <c r="CE82" s="1393"/>
      <c r="CF82" s="1393"/>
      <c r="CG82" s="1394"/>
      <c r="CH82" s="22"/>
      <c r="CI82" s="10"/>
      <c r="CJ82" s="79"/>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10"/>
      <c r="FO82" s="10"/>
      <c r="FP82" s="10"/>
      <c r="FQ82" s="1400"/>
      <c r="FR82" s="1400"/>
      <c r="FS82" s="1400"/>
      <c r="FT82" s="1400"/>
      <c r="FU82" s="1400"/>
      <c r="FV82" s="1400"/>
      <c r="FW82" s="1400"/>
      <c r="FX82" s="1400"/>
      <c r="FY82" s="1400"/>
      <c r="FZ82" s="1400"/>
      <c r="GA82" s="1400"/>
      <c r="GB82" s="1400"/>
      <c r="GC82" s="1400"/>
      <c r="GD82" s="1400"/>
      <c r="GE82" s="1400"/>
      <c r="GF82" s="1400"/>
      <c r="GG82" s="1400"/>
      <c r="GH82" s="1400"/>
      <c r="GI82" s="1400"/>
      <c r="GJ82" s="1400"/>
      <c r="GK82" s="1400"/>
      <c r="GL82" s="1400"/>
      <c r="GM82" s="22"/>
      <c r="GN82" s="22"/>
      <c r="GO82" s="10"/>
      <c r="GP82" s="10"/>
      <c r="GQ82" s="10"/>
      <c r="GR82" s="10"/>
      <c r="GS82" s="10"/>
      <c r="GT82" s="10"/>
      <c r="GU82" s="10"/>
      <c r="GV82" s="10"/>
      <c r="GW82" s="10"/>
      <c r="GX82" s="10"/>
      <c r="GY82" s="10"/>
      <c r="GZ82" s="10"/>
      <c r="HA82" s="10"/>
      <c r="HB82" s="10"/>
      <c r="HC82" s="10"/>
      <c r="HD82" s="10"/>
      <c r="HE82" s="10"/>
      <c r="HF82" s="10"/>
      <c r="HG82" s="22"/>
      <c r="HH82" s="33"/>
      <c r="HI82" s="33"/>
      <c r="HJ82" s="374"/>
      <c r="HK82" s="290">
        <f>'17. Dev. Narr.'!D81</f>
        <v>0</v>
      </c>
      <c r="HL82" s="1598" t="s">
        <v>531</v>
      </c>
      <c r="HM82" s="1531"/>
      <c r="HN82" s="1531"/>
      <c r="HO82" s="1531"/>
      <c r="HP82" s="1531"/>
      <c r="HQ82" s="1531"/>
      <c r="HR82" s="1531"/>
      <c r="HS82" s="1531"/>
      <c r="HT82" s="1531"/>
      <c r="HU82" s="1531"/>
      <c r="HV82" s="1531"/>
      <c r="HW82" s="1531"/>
      <c r="HX82" s="1531"/>
      <c r="HY82" s="1531"/>
      <c r="HZ82" s="1531"/>
      <c r="IA82" s="1531"/>
      <c r="IB82" s="1531"/>
      <c r="IC82" s="1531"/>
      <c r="ID82" s="1531"/>
      <c r="IE82" s="1531"/>
      <c r="IF82" s="1531"/>
      <c r="IG82" s="1531"/>
      <c r="IH82" s="1531"/>
      <c r="II82" s="1531"/>
      <c r="IJ82" s="1531"/>
      <c r="IK82" s="1531"/>
      <c r="IL82" s="1531"/>
      <c r="IM82" s="1531"/>
      <c r="IN82" s="1531"/>
      <c r="IO82" s="1531"/>
      <c r="IP82" s="1531"/>
      <c r="IQ82" s="1531"/>
      <c r="IR82" s="1531"/>
      <c r="IS82" s="1531"/>
      <c r="IT82" s="1531"/>
      <c r="IU82" s="1532"/>
      <c r="IV82" s="33"/>
      <c r="IW82" s="33"/>
      <c r="IX82" s="33"/>
      <c r="IY82" s="374"/>
      <c r="JA82" s="22"/>
      <c r="JB82" s="22"/>
      <c r="JC82" s="10"/>
      <c r="JD82" s="34"/>
      <c r="JE82" s="10"/>
      <c r="JF82" s="10"/>
      <c r="JG82" s="10"/>
      <c r="JH82" s="10"/>
      <c r="JI82" s="10"/>
      <c r="JJ82" s="10"/>
      <c r="JK82" s="10"/>
      <c r="JL82" s="10"/>
      <c r="JM82" s="10"/>
      <c r="JN82" s="10"/>
      <c r="JO82" s="10"/>
      <c r="JP82" s="180" t="s">
        <v>207</v>
      </c>
      <c r="JQ82" s="181"/>
      <c r="JR82" s="181"/>
      <c r="JS82" s="181"/>
      <c r="JT82" s="181"/>
      <c r="JU82" s="181"/>
      <c r="JV82" s="181"/>
      <c r="JW82" s="181"/>
      <c r="JX82" s="181"/>
      <c r="JY82" s="181"/>
      <c r="JZ82" s="181"/>
      <c r="KA82" s="181"/>
      <c r="KB82" s="181"/>
      <c r="KC82" s="181"/>
      <c r="KD82" s="181"/>
      <c r="KE82" s="181"/>
      <c r="KF82" s="181"/>
      <c r="KG82" s="181"/>
      <c r="KH82" s="10" t="s">
        <v>208</v>
      </c>
      <c r="KI82" s="10"/>
      <c r="KJ82" s="10"/>
      <c r="KK82" s="10"/>
      <c r="KL82" s="10"/>
      <c r="KM82" s="140"/>
      <c r="KN82" s="10"/>
      <c r="KO82" s="10"/>
      <c r="KP82" s="10"/>
    </row>
    <row r="83" spans="1:302" ht="15" customHeight="1" x14ac:dyDescent="0.25">
      <c r="A83" s="34"/>
      <c r="B83" s="140"/>
      <c r="C83" s="392" t="s">
        <v>532</v>
      </c>
      <c r="D83" s="393" t="str">
        <f t="shared" ca="1" si="21"/>
        <v/>
      </c>
      <c r="E83" s="393" t="str">
        <f t="shared" ca="1" si="22"/>
        <v/>
      </c>
      <c r="F83" s="394">
        <f ca="1">SUMIF(D10:D56, 40, F10:F54)</f>
        <v>0</v>
      </c>
      <c r="G83" s="79"/>
      <c r="H83" s="79"/>
      <c r="I83" s="34"/>
      <c r="J83" s="10"/>
      <c r="K83" s="392" t="s">
        <v>533</v>
      </c>
      <c r="L83" s="393" t="str">
        <f t="shared" si="18"/>
        <v/>
      </c>
      <c r="M83" s="393" t="str">
        <f t="shared" si="19"/>
        <v/>
      </c>
      <c r="N83" s="394">
        <f>SUMIF(B10:B54, "HH/60%", F10:F54)</f>
        <v>0</v>
      </c>
      <c r="O83" s="22"/>
      <c r="P83" s="22"/>
      <c r="Q83" s="22"/>
      <c r="R83" s="22"/>
      <c r="S83" s="22"/>
      <c r="T83" s="22"/>
      <c r="U83" s="22"/>
      <c r="V83" s="22"/>
      <c r="W83" s="22"/>
      <c r="X83" s="22"/>
      <c r="Y83" s="22"/>
      <c r="Z83" s="22"/>
      <c r="AA83" s="22"/>
      <c r="AB83" s="22"/>
      <c r="AC83" s="48"/>
      <c r="AD83" s="48"/>
      <c r="AE83" s="48"/>
      <c r="AF83" s="48"/>
      <c r="AG83" s="48"/>
      <c r="AH83" s="48"/>
      <c r="AI83" s="48"/>
      <c r="AJ83" s="48"/>
      <c r="AK83" s="48"/>
      <c r="AL83" s="48"/>
      <c r="AM83" s="48"/>
      <c r="AN83" s="48"/>
      <c r="AO83" s="22"/>
      <c r="AQ83" s="10"/>
      <c r="AR83" s="10"/>
      <c r="AS83" s="10"/>
      <c r="AT83" s="448"/>
      <c r="AU83" s="448"/>
      <c r="AV83" s="448"/>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449"/>
      <c r="BW83" s="450" t="s">
        <v>534</v>
      </c>
      <c r="BX83" s="451">
        <f>IF(BY83=0,0,BY83/(BY81+BY29))</f>
        <v>0</v>
      </c>
      <c r="BY83" s="452">
        <f>'30. Development Cost Schedule'!C83</f>
        <v>0</v>
      </c>
      <c r="BZ83" s="452">
        <f>'30. Development Cost Schedule'!D83</f>
        <v>0</v>
      </c>
      <c r="CA83" s="452">
        <f>'30. Development Cost Schedule'!E83</f>
        <v>0</v>
      </c>
      <c r="CB83" s="31"/>
      <c r="CC83" s="1405">
        <f>'30. Development Cost Schedule'!G83</f>
        <v>0</v>
      </c>
      <c r="CD83" s="1393"/>
      <c r="CE83" s="1393"/>
      <c r="CF83" s="1393"/>
      <c r="CG83" s="1394"/>
      <c r="CH83" s="22"/>
      <c r="CI83" s="47"/>
      <c r="CJ83" s="47"/>
      <c r="CK83" s="47"/>
      <c r="CL83" s="47"/>
      <c r="CM83" s="47"/>
      <c r="CN83" s="47"/>
      <c r="CO83" s="47"/>
      <c r="CP83" s="47"/>
      <c r="CQ83" s="47"/>
      <c r="CR83" s="47"/>
      <c r="CS83" s="47"/>
      <c r="CT83" s="47"/>
      <c r="CU83" s="47"/>
      <c r="CV83" s="47"/>
      <c r="CW83" s="47"/>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10"/>
      <c r="FO83" s="10"/>
      <c r="FP83" s="10"/>
      <c r="FQ83" s="1400"/>
      <c r="FR83" s="1400"/>
      <c r="FS83" s="1400"/>
      <c r="FT83" s="1400"/>
      <c r="FU83" s="1400"/>
      <c r="FV83" s="1400"/>
      <c r="FW83" s="1400"/>
      <c r="FX83" s="1400"/>
      <c r="FY83" s="1400"/>
      <c r="FZ83" s="1400"/>
      <c r="GA83" s="1400"/>
      <c r="GB83" s="1400"/>
      <c r="GC83" s="1400"/>
      <c r="GD83" s="1400"/>
      <c r="GE83" s="1400"/>
      <c r="GF83" s="1400"/>
      <c r="GG83" s="1400"/>
      <c r="GH83" s="1400"/>
      <c r="GI83" s="1400"/>
      <c r="GJ83" s="1400"/>
      <c r="GK83" s="1400"/>
      <c r="GL83" s="1400"/>
      <c r="GM83" s="22"/>
      <c r="GN83" s="22"/>
      <c r="GO83" s="68" t="s">
        <v>374</v>
      </c>
      <c r="GP83" s="1562" t="s">
        <v>535</v>
      </c>
      <c r="GQ83" s="1442"/>
      <c r="GR83" s="1442"/>
      <c r="GS83" s="1442"/>
      <c r="GT83" s="1442"/>
      <c r="GU83" s="1442"/>
      <c r="GV83" s="1442"/>
      <c r="GW83" s="1442"/>
      <c r="GX83" s="1442"/>
      <c r="GY83" s="1442"/>
      <c r="GZ83" s="1442"/>
      <c r="HA83" s="1442"/>
      <c r="HB83" s="1442"/>
      <c r="HC83" s="1442"/>
      <c r="HD83" s="1442"/>
      <c r="HE83" s="1442"/>
      <c r="HF83" s="1443"/>
      <c r="HG83" s="22"/>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JA83" s="22"/>
      <c r="JB83" s="22"/>
      <c r="JC83" s="10"/>
      <c r="JD83" s="1570">
        <f>'42. Dev Team'!B83</f>
        <v>0</v>
      </c>
      <c r="JE83" s="1416"/>
      <c r="JF83" s="1416"/>
      <c r="JG83" s="1416"/>
      <c r="JH83" s="1416"/>
      <c r="JI83" s="1416"/>
      <c r="JJ83" s="1416"/>
      <c r="JK83" s="1416"/>
      <c r="JL83" s="1416"/>
      <c r="JM83" s="1416"/>
      <c r="JN83" s="1416"/>
      <c r="JO83" s="1416"/>
      <c r="JP83" s="1416"/>
      <c r="JQ83" s="1416"/>
      <c r="JR83" s="1416"/>
      <c r="JS83" s="1417"/>
      <c r="JT83" s="10"/>
      <c r="JU83" s="1571">
        <f>'42. Dev Team'!S83</f>
        <v>0</v>
      </c>
      <c r="JV83" s="1416"/>
      <c r="JW83" s="1416"/>
      <c r="JX83" s="1416"/>
      <c r="JY83" s="1416"/>
      <c r="JZ83" s="1416"/>
      <c r="KA83" s="1416"/>
      <c r="KB83" s="1416"/>
      <c r="KC83" s="1417"/>
      <c r="KD83" s="10"/>
      <c r="KE83" s="1572">
        <f>'42. Dev Team'!AC83</f>
        <v>0</v>
      </c>
      <c r="KF83" s="1416"/>
      <c r="KG83" s="1416"/>
      <c r="KH83" s="1416"/>
      <c r="KI83" s="1416"/>
      <c r="KJ83" s="1416"/>
      <c r="KK83" s="1416"/>
      <c r="KL83" s="1416"/>
      <c r="KM83" s="1573"/>
      <c r="KN83" s="10"/>
      <c r="KO83" s="10"/>
      <c r="KP83" s="10"/>
    </row>
    <row r="84" spans="1:302" ht="15" customHeight="1" x14ac:dyDescent="0.25">
      <c r="A84" s="1529" t="s">
        <v>536</v>
      </c>
      <c r="B84" s="1401"/>
      <c r="C84" s="392" t="s">
        <v>537</v>
      </c>
      <c r="D84" s="393" t="str">
        <f t="shared" ca="1" si="21"/>
        <v/>
      </c>
      <c r="E84" s="393" t="str">
        <f t="shared" ca="1" si="22"/>
        <v/>
      </c>
      <c r="F84" s="394">
        <f ca="1">SUMIF(D10:D56, 50, F10:F54)</f>
        <v>0</v>
      </c>
      <c r="G84" s="79"/>
      <c r="H84" s="79"/>
      <c r="I84" s="1529"/>
      <c r="J84" s="1401"/>
      <c r="K84" s="392" t="s">
        <v>538</v>
      </c>
      <c r="L84" s="393" t="str">
        <f t="shared" si="18"/>
        <v/>
      </c>
      <c r="M84" s="393" t="str">
        <f t="shared" si="19"/>
        <v/>
      </c>
      <c r="N84" s="394">
        <f>SUMIF(B10:B54, "HH/80%", F10:F54)</f>
        <v>0</v>
      </c>
      <c r="O84" s="22"/>
      <c r="P84" s="22"/>
      <c r="Q84" s="22"/>
      <c r="R84" s="22"/>
      <c r="S84" s="22"/>
      <c r="T84" s="22"/>
      <c r="U84" s="22"/>
      <c r="V84" s="22"/>
      <c r="W84" s="22"/>
      <c r="X84" s="22"/>
      <c r="Y84" s="22"/>
      <c r="Z84" s="22"/>
      <c r="AA84" s="22"/>
      <c r="AB84" s="22"/>
      <c r="AC84" s="48"/>
      <c r="AD84" s="48"/>
      <c r="AE84" s="48"/>
      <c r="AF84" s="48"/>
      <c r="AG84" s="48"/>
      <c r="AH84" s="48"/>
      <c r="AI84" s="48"/>
      <c r="AJ84" s="48"/>
      <c r="AK84" s="48"/>
      <c r="AL84" s="48"/>
      <c r="AM84" s="48"/>
      <c r="AN84" s="48"/>
      <c r="AO84" s="22"/>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35" t="s">
        <v>539</v>
      </c>
      <c r="BU84" s="445">
        <f>IF(BU82&gt;0,BU76+BU82,BU76)</f>
        <v>0</v>
      </c>
      <c r="BV84" s="449"/>
      <c r="BW84" s="116"/>
      <c r="BX84" s="453"/>
      <c r="BY84" s="10"/>
      <c r="BZ84" s="10"/>
      <c r="CA84" s="10"/>
      <c r="CB84" s="199"/>
      <c r="CC84" s="1405">
        <f>'30. Development Cost Schedule'!G84</f>
        <v>0</v>
      </c>
      <c r="CD84" s="1393"/>
      <c r="CE84" s="1393"/>
      <c r="CF84" s="1393"/>
      <c r="CG84" s="1394"/>
      <c r="CH84" s="22"/>
      <c r="CI84" s="47"/>
      <c r="CJ84" s="47"/>
      <c r="CK84" s="47"/>
      <c r="CL84" s="47"/>
      <c r="CM84" s="47"/>
      <c r="CN84" s="47"/>
      <c r="CO84" s="47"/>
      <c r="CP84" s="47"/>
      <c r="CQ84" s="47"/>
      <c r="CR84" s="47"/>
      <c r="CS84" s="47"/>
      <c r="CT84" s="47"/>
      <c r="CU84" s="47"/>
      <c r="CV84" s="47"/>
      <c r="CW84" s="47"/>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10"/>
      <c r="FO84" s="10"/>
      <c r="FP84" s="10"/>
      <c r="FQ84" s="390"/>
      <c r="FR84" s="390"/>
      <c r="FS84" s="390"/>
      <c r="FT84" s="390"/>
      <c r="FU84" s="390"/>
      <c r="FV84" s="390"/>
      <c r="FW84" s="390"/>
      <c r="FX84" s="390"/>
      <c r="FY84" s="10"/>
      <c r="FZ84" s="10"/>
      <c r="GA84" s="10"/>
      <c r="GB84" s="10"/>
      <c r="GC84" s="31"/>
      <c r="GD84" s="31"/>
      <c r="GE84" s="454"/>
      <c r="GF84" s="454"/>
      <c r="GG84" s="454"/>
      <c r="GH84" s="454"/>
      <c r="GI84" s="454"/>
      <c r="GJ84" s="454"/>
      <c r="GK84" s="454"/>
      <c r="GL84" s="454"/>
      <c r="GM84" s="22"/>
      <c r="GN84" s="22"/>
      <c r="GO84" s="68"/>
      <c r="GP84" s="31"/>
      <c r="GQ84" s="31"/>
      <c r="GR84" s="31"/>
      <c r="GS84" s="31"/>
      <c r="GT84" s="31"/>
      <c r="GU84" s="31"/>
      <c r="GV84" s="31"/>
      <c r="GW84" s="31"/>
      <c r="GX84" s="31"/>
      <c r="GY84" s="31"/>
      <c r="GZ84" s="31"/>
      <c r="HA84" s="31"/>
      <c r="HB84" s="31"/>
      <c r="HC84" s="31"/>
      <c r="HD84" s="31"/>
      <c r="HE84" s="31"/>
      <c r="HF84" s="31"/>
      <c r="HG84" s="22"/>
      <c r="HH84" s="33"/>
      <c r="HI84" s="33"/>
      <c r="HJ84" s="374"/>
      <c r="HK84" s="290">
        <f>'17. Dev. Narr.'!D83</f>
        <v>0</v>
      </c>
      <c r="HL84" s="1590" t="s">
        <v>540</v>
      </c>
      <c r="HM84" s="1400"/>
      <c r="HN84" s="1400"/>
      <c r="HO84" s="1400"/>
      <c r="HP84" s="1400"/>
      <c r="HQ84" s="1400"/>
      <c r="HR84" s="1400"/>
      <c r="HS84" s="1400"/>
      <c r="HT84" s="1400"/>
      <c r="HU84" s="1400"/>
      <c r="HV84" s="1400"/>
      <c r="HW84" s="1400"/>
      <c r="HX84" s="1400"/>
      <c r="HY84" s="1400"/>
      <c r="HZ84" s="1400"/>
      <c r="IA84" s="1400"/>
      <c r="IB84" s="1400"/>
      <c r="IC84" s="1400"/>
      <c r="ID84" s="1400"/>
      <c r="IE84" s="1400"/>
      <c r="IF84" s="1400"/>
      <c r="IG84" s="1400"/>
      <c r="IH84" s="1400"/>
      <c r="II84" s="1400"/>
      <c r="IJ84" s="1400"/>
      <c r="IK84" s="1400"/>
      <c r="IL84" s="1400"/>
      <c r="IM84" s="1400"/>
      <c r="IN84" s="1400"/>
      <c r="IO84" s="1400"/>
      <c r="IP84" s="1400"/>
      <c r="IQ84" s="1400"/>
      <c r="IR84" s="1400"/>
      <c r="IS84" s="1400"/>
      <c r="IT84" s="1400"/>
      <c r="IU84" s="1400"/>
      <c r="IV84" s="1400"/>
      <c r="IW84" s="1400"/>
      <c r="IX84" s="1400"/>
      <c r="IY84" s="1400"/>
      <c r="JA84" s="22"/>
      <c r="JB84" s="22"/>
      <c r="JC84" s="10"/>
      <c r="JD84" s="1564" t="s">
        <v>226</v>
      </c>
      <c r="JE84" s="1400"/>
      <c r="JF84" s="1400"/>
      <c r="JG84" s="1400"/>
      <c r="JH84" s="1400"/>
      <c r="JI84" s="1400"/>
      <c r="JJ84" s="1400"/>
      <c r="JK84" s="1400"/>
      <c r="JL84" s="1400"/>
      <c r="JM84" s="1400"/>
      <c r="JN84" s="1400"/>
      <c r="JO84" s="1400"/>
      <c r="JP84" s="1400"/>
      <c r="JQ84" s="1400"/>
      <c r="JR84" s="1400"/>
      <c r="JS84" s="1400"/>
      <c r="JT84" s="10"/>
      <c r="JU84" s="1574" t="s">
        <v>227</v>
      </c>
      <c r="JV84" s="1400"/>
      <c r="JW84" s="1400"/>
      <c r="JX84" s="1400"/>
      <c r="JY84" s="1400"/>
      <c r="JZ84" s="1400"/>
      <c r="KA84" s="1400"/>
      <c r="KB84" s="1400"/>
      <c r="KC84" s="1400"/>
      <c r="KD84" s="10"/>
      <c r="KE84" s="1575" t="s">
        <v>228</v>
      </c>
      <c r="KF84" s="1400"/>
      <c r="KG84" s="1400"/>
      <c r="KH84" s="1400"/>
      <c r="KI84" s="1400"/>
      <c r="KJ84" s="1400"/>
      <c r="KK84" s="1400"/>
      <c r="KL84" s="1400"/>
      <c r="KM84" s="1401"/>
      <c r="KN84" s="10"/>
      <c r="KO84" s="10"/>
      <c r="KP84" s="10"/>
    </row>
    <row r="85" spans="1:302" ht="15" customHeight="1" x14ac:dyDescent="0.25">
      <c r="A85" s="1529" t="s">
        <v>541</v>
      </c>
      <c r="B85" s="1401"/>
      <c r="C85" s="392" t="s">
        <v>542</v>
      </c>
      <c r="D85" s="393" t="str">
        <f t="shared" ca="1" si="21"/>
        <v/>
      </c>
      <c r="E85" s="393" t="str">
        <f t="shared" ca="1" si="22"/>
        <v/>
      </c>
      <c r="F85" s="394">
        <f ca="1">SUMIF(D10:D56, 60, F10:F54)</f>
        <v>0</v>
      </c>
      <c r="G85" s="79"/>
      <c r="H85" s="79"/>
      <c r="I85" s="1529" t="s">
        <v>543</v>
      </c>
      <c r="J85" s="1401"/>
      <c r="K85" s="408" t="s">
        <v>544</v>
      </c>
      <c r="L85" s="409"/>
      <c r="M85" s="415"/>
      <c r="N85" s="410">
        <f>SUM(N81:N84)</f>
        <v>0</v>
      </c>
      <c r="O85" s="22"/>
      <c r="P85" s="22"/>
      <c r="Q85" s="22"/>
      <c r="R85" s="22"/>
      <c r="S85" s="22"/>
      <c r="T85" s="22"/>
      <c r="U85" s="22"/>
      <c r="V85" s="22"/>
      <c r="W85" s="22"/>
      <c r="X85" s="22"/>
      <c r="Y85" s="22"/>
      <c r="Z85" s="22"/>
      <c r="AA85" s="22"/>
      <c r="AB85" s="22"/>
      <c r="AC85" s="48"/>
      <c r="AD85" s="48"/>
      <c r="AE85" s="48"/>
      <c r="AF85" s="48"/>
      <c r="AG85" s="48"/>
      <c r="AH85" s="48"/>
      <c r="AI85" s="48"/>
      <c r="AJ85" s="48"/>
      <c r="AK85" s="48"/>
      <c r="AL85" s="48"/>
      <c r="AM85" s="48"/>
      <c r="AN85" s="48"/>
      <c r="AO85" s="22"/>
      <c r="BV85" s="449"/>
      <c r="BW85" s="225" t="s">
        <v>545</v>
      </c>
      <c r="BX85" s="171"/>
      <c r="BY85" s="455">
        <f t="shared" ref="BY85:CA85" si="23">SUM(BY83,BY81,BY29)</f>
        <v>0</v>
      </c>
      <c r="BZ85" s="455">
        <f t="shared" si="23"/>
        <v>0</v>
      </c>
      <c r="CA85" s="455">
        <f t="shared" si="23"/>
        <v>0</v>
      </c>
      <c r="CB85" s="31"/>
      <c r="CC85" s="1405">
        <f>'30. Development Cost Schedule'!G85</f>
        <v>0</v>
      </c>
      <c r="CD85" s="1393"/>
      <c r="CE85" s="1393"/>
      <c r="CF85" s="1393"/>
      <c r="CG85" s="1394"/>
      <c r="CH85" s="22"/>
      <c r="CI85" s="47"/>
      <c r="CJ85" s="47"/>
      <c r="CK85" s="47"/>
      <c r="CL85" s="47"/>
      <c r="CM85" s="47"/>
      <c r="CN85" s="47"/>
      <c r="CO85" s="47"/>
      <c r="CP85" s="47"/>
      <c r="CQ85" s="47"/>
      <c r="CR85" s="47"/>
      <c r="CS85" s="47"/>
      <c r="CT85" s="47"/>
      <c r="CU85" s="47"/>
      <c r="CV85" s="47"/>
      <c r="CW85" s="47"/>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456" t="s">
        <v>546</v>
      </c>
      <c r="FO85" s="1454" t="s">
        <v>547</v>
      </c>
      <c r="FP85" s="1442"/>
      <c r="FQ85" s="1442"/>
      <c r="FR85" s="1442"/>
      <c r="FS85" s="1442"/>
      <c r="FT85" s="1442"/>
      <c r="FU85" s="1442"/>
      <c r="FV85" s="1442"/>
      <c r="FW85" s="1442"/>
      <c r="FX85" s="1442"/>
      <c r="FY85" s="1442"/>
      <c r="FZ85" s="1442"/>
      <c r="GA85" s="1442"/>
      <c r="GB85" s="1442"/>
      <c r="GC85" s="1442"/>
      <c r="GD85" s="1442"/>
      <c r="GE85" s="1442"/>
      <c r="GF85" s="1442"/>
      <c r="GG85" s="1442"/>
      <c r="GH85" s="1442"/>
      <c r="GI85" s="1442"/>
      <c r="GJ85" s="1442"/>
      <c r="GK85" s="1442"/>
      <c r="GL85" s="1443"/>
      <c r="GM85" s="22"/>
      <c r="GN85" s="22"/>
      <c r="GO85" s="68"/>
      <c r="GP85" s="31" t="s">
        <v>548</v>
      </c>
      <c r="GQ85" s="31"/>
      <c r="GR85" s="31"/>
      <c r="GS85" s="31"/>
      <c r="GT85" s="31"/>
      <c r="GU85" s="31"/>
      <c r="GV85" s="31"/>
      <c r="GW85" s="31"/>
      <c r="GX85" s="31"/>
      <c r="GY85" s="31"/>
      <c r="GZ85" s="31"/>
      <c r="HA85" s="31"/>
      <c r="HB85" s="31"/>
      <c r="HC85" s="31"/>
      <c r="HD85" s="31"/>
      <c r="HE85" s="31"/>
      <c r="HF85" s="31"/>
      <c r="HG85" s="22"/>
      <c r="HH85" s="33"/>
      <c r="HI85" s="33"/>
      <c r="HJ85" s="374"/>
      <c r="HK85" s="457"/>
      <c r="HL85" s="1400"/>
      <c r="HM85" s="1400"/>
      <c r="HN85" s="1400"/>
      <c r="HO85" s="1400"/>
      <c r="HP85" s="1400"/>
      <c r="HQ85" s="1400"/>
      <c r="HR85" s="1400"/>
      <c r="HS85" s="1400"/>
      <c r="HT85" s="1400"/>
      <c r="HU85" s="1400"/>
      <c r="HV85" s="1400"/>
      <c r="HW85" s="1400"/>
      <c r="HX85" s="1400"/>
      <c r="HY85" s="1400"/>
      <c r="HZ85" s="1400"/>
      <c r="IA85" s="1400"/>
      <c r="IB85" s="1400"/>
      <c r="IC85" s="1400"/>
      <c r="ID85" s="1400"/>
      <c r="IE85" s="1400"/>
      <c r="IF85" s="1400"/>
      <c r="IG85" s="1400"/>
      <c r="IH85" s="1400"/>
      <c r="II85" s="1400"/>
      <c r="IJ85" s="1400"/>
      <c r="IK85" s="1400"/>
      <c r="IL85" s="1400"/>
      <c r="IM85" s="1400"/>
      <c r="IN85" s="1400"/>
      <c r="IO85" s="1400"/>
      <c r="IP85" s="1400"/>
      <c r="IQ85" s="1400"/>
      <c r="IR85" s="1400"/>
      <c r="IS85" s="1400"/>
      <c r="IT85" s="1400"/>
      <c r="IU85" s="1400"/>
      <c r="IV85" s="1400"/>
      <c r="IW85" s="1400"/>
      <c r="IX85" s="1400"/>
      <c r="IY85" s="1400"/>
      <c r="JA85" s="22"/>
      <c r="JB85" s="22"/>
      <c r="JC85" s="10"/>
      <c r="JD85" s="34"/>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40"/>
      <c r="KN85" s="10"/>
      <c r="KO85" s="10"/>
      <c r="KP85" s="10"/>
    </row>
    <row r="86" spans="1:302" ht="15" customHeight="1" x14ac:dyDescent="0.25">
      <c r="A86" s="1529" t="s">
        <v>549</v>
      </c>
      <c r="B86" s="1401"/>
      <c r="C86" s="408" t="s">
        <v>550</v>
      </c>
      <c r="D86" s="458"/>
      <c r="E86" s="458"/>
      <c r="F86" s="410">
        <f ca="1">SUM(F82:F85)</f>
        <v>0</v>
      </c>
      <c r="G86" s="79"/>
      <c r="H86" s="79"/>
      <c r="I86" s="34"/>
      <c r="J86" s="10"/>
      <c r="K86" s="392" t="s">
        <v>509</v>
      </c>
      <c r="L86" s="393"/>
      <c r="M86" s="420"/>
      <c r="N86" s="394">
        <f>SUMIF(B10:B54, "EO", F10:F54)</f>
        <v>0</v>
      </c>
      <c r="O86" s="22"/>
      <c r="P86" s="22"/>
      <c r="Q86" s="22"/>
      <c r="R86" s="22"/>
      <c r="S86" s="22"/>
      <c r="T86" s="22"/>
      <c r="U86" s="22"/>
      <c r="V86" s="22"/>
      <c r="W86" s="22"/>
      <c r="X86" s="22"/>
      <c r="Y86" s="22"/>
      <c r="Z86" s="22"/>
      <c r="AA86" s="22"/>
      <c r="AB86" s="22"/>
      <c r="AC86" s="48"/>
      <c r="AD86" s="48"/>
      <c r="AE86" s="48"/>
      <c r="AF86" s="48"/>
      <c r="AG86" s="48"/>
      <c r="AH86" s="48"/>
      <c r="AI86" s="48"/>
      <c r="AJ86" s="48"/>
      <c r="AK86" s="48"/>
      <c r="AL86" s="48"/>
      <c r="AM86" s="48"/>
      <c r="AN86" s="48"/>
      <c r="AO86" s="22"/>
      <c r="BV86" s="449"/>
      <c r="BW86" s="250" t="s">
        <v>551</v>
      </c>
      <c r="BX86" s="88" t="s">
        <v>552</v>
      </c>
      <c r="BY86" s="172"/>
      <c r="BZ86" s="79"/>
      <c r="CA86" s="79"/>
      <c r="CB86" s="459" t="s">
        <v>553</v>
      </c>
      <c r="CC86" s="1405">
        <f>'30. Development Cost Schedule'!G86</f>
        <v>0</v>
      </c>
      <c r="CD86" s="1393"/>
      <c r="CE86" s="1393"/>
      <c r="CF86" s="1393"/>
      <c r="CG86" s="1394"/>
      <c r="CH86" s="22"/>
      <c r="CI86" s="47"/>
      <c r="CJ86" s="47"/>
      <c r="CK86" s="47"/>
      <c r="CL86" s="47"/>
      <c r="CM86" s="47"/>
      <c r="CN86" s="47"/>
      <c r="CO86" s="47"/>
      <c r="CP86" s="47"/>
      <c r="CQ86" s="47"/>
      <c r="CR86" s="47"/>
      <c r="CS86" s="47"/>
      <c r="CT86" s="47"/>
      <c r="CU86" s="47"/>
      <c r="CV86" s="47"/>
      <c r="CW86" s="47"/>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68"/>
      <c r="FO86" s="31"/>
      <c r="FP86" s="31"/>
      <c r="FQ86" s="31"/>
      <c r="FR86" s="31"/>
      <c r="FS86" s="31"/>
      <c r="FT86" s="31"/>
      <c r="FU86" s="31"/>
      <c r="FV86" s="31"/>
      <c r="FW86" s="31"/>
      <c r="FX86" s="31"/>
      <c r="FY86" s="31"/>
      <c r="FZ86" s="31"/>
      <c r="GA86" s="31"/>
      <c r="GB86" s="31"/>
      <c r="GC86" s="31"/>
      <c r="GD86" s="31"/>
      <c r="GE86" s="31"/>
      <c r="GF86" s="31"/>
      <c r="GG86" s="31"/>
      <c r="GH86" s="31"/>
      <c r="GI86" s="31"/>
      <c r="GJ86" s="31"/>
      <c r="GK86" s="10"/>
      <c r="GL86" s="10"/>
      <c r="GM86" s="22"/>
      <c r="GN86" s="22"/>
      <c r="GO86" s="68"/>
      <c r="GP86" s="31"/>
      <c r="GQ86" s="31"/>
      <c r="GR86" s="31"/>
      <c r="GS86" s="31"/>
      <c r="GT86" s="31"/>
      <c r="GU86" s="31"/>
      <c r="GV86" s="31"/>
      <c r="GW86" s="31"/>
      <c r="GX86" s="31"/>
      <c r="GY86" s="31"/>
      <c r="GZ86" s="31"/>
      <c r="HA86" s="31"/>
      <c r="HB86" s="31"/>
      <c r="HC86" s="31"/>
      <c r="HD86" s="31"/>
      <c r="HE86" s="31"/>
      <c r="HF86" s="31"/>
      <c r="HG86" s="22"/>
      <c r="HH86" s="33"/>
      <c r="HI86" s="33"/>
      <c r="HJ86" s="374"/>
      <c r="HK86" s="290">
        <f>'17. Dev. Narr.'!D85</f>
        <v>0</v>
      </c>
      <c r="HL86" s="1592" t="s">
        <v>554</v>
      </c>
      <c r="HM86" s="1423"/>
      <c r="HN86" s="1423"/>
      <c r="HO86" s="1423"/>
      <c r="HP86" s="1423"/>
      <c r="HQ86" s="1423"/>
      <c r="HR86" s="1423"/>
      <c r="HS86" s="1423"/>
      <c r="HT86" s="1423"/>
      <c r="HU86" s="1423"/>
      <c r="HV86" s="1423"/>
      <c r="HW86" s="1423"/>
      <c r="HX86" s="1423"/>
      <c r="HY86" s="1423"/>
      <c r="HZ86" s="1423"/>
      <c r="IA86" s="1423"/>
      <c r="IB86" s="1423"/>
      <c r="IC86" s="1423"/>
      <c r="ID86" s="1423"/>
      <c r="IE86" s="1423"/>
      <c r="IF86" s="1423"/>
      <c r="IG86" s="1423"/>
      <c r="IH86" s="1423"/>
      <c r="II86" s="1423"/>
      <c r="IJ86" s="1423"/>
      <c r="IK86" s="1423"/>
      <c r="IL86" s="1423"/>
      <c r="IM86" s="1423"/>
      <c r="IN86" s="1423"/>
      <c r="IO86" s="1423"/>
      <c r="IP86" s="1423"/>
      <c r="IQ86" s="1423"/>
      <c r="IR86" s="1423"/>
      <c r="IS86" s="1423"/>
      <c r="IT86" s="1423"/>
      <c r="IU86" s="1423"/>
      <c r="IV86" s="1423"/>
      <c r="IW86" s="1423"/>
      <c r="IX86" s="1423"/>
      <c r="IY86" s="1424"/>
      <c r="JA86" s="22"/>
      <c r="JB86" s="22"/>
      <c r="JC86" s="10"/>
      <c r="JD86" s="97" t="s">
        <v>241</v>
      </c>
      <c r="JE86" s="218"/>
      <c r="JF86" s="218"/>
      <c r="JG86" s="219"/>
      <c r="JH86" s="158"/>
      <c r="JI86" s="158"/>
      <c r="JJ86" s="164"/>
      <c r="JK86" s="1565">
        <f>'42. Dev Team'!I86</f>
        <v>0</v>
      </c>
      <c r="JL86" s="1393"/>
      <c r="JM86" s="1394"/>
      <c r="JN86" s="10"/>
      <c r="JO86" s="10"/>
      <c r="JP86" s="10"/>
      <c r="JQ86" s="10"/>
      <c r="JR86" s="10"/>
      <c r="JS86" s="10"/>
      <c r="JT86" s="10"/>
      <c r="JU86" s="10"/>
      <c r="JV86" s="10"/>
      <c r="JW86" s="10"/>
      <c r="JX86" s="10"/>
      <c r="JY86" s="10"/>
      <c r="JZ86" s="10"/>
      <c r="KA86" s="10"/>
      <c r="KB86" s="10"/>
      <c r="KC86" s="10"/>
      <c r="KD86" s="10"/>
      <c r="KE86" s="10"/>
      <c r="KF86" s="10"/>
      <c r="KG86" s="10"/>
      <c r="KH86" s="10"/>
      <c r="KI86" s="10"/>
      <c r="KJ86" s="1524"/>
      <c r="KK86" s="1400"/>
      <c r="KL86" s="1400"/>
      <c r="KM86" s="140"/>
      <c r="KN86" s="10"/>
      <c r="KO86" s="10"/>
      <c r="KP86" s="10"/>
    </row>
    <row r="87" spans="1:302" ht="15" customHeight="1" x14ac:dyDescent="0.25">
      <c r="A87" s="34"/>
      <c r="B87" s="140"/>
      <c r="C87" s="188" t="s">
        <v>555</v>
      </c>
      <c r="D87" s="460"/>
      <c r="E87" s="460"/>
      <c r="F87" s="394">
        <f ca="1">SUMIF(D10:D56, "MR", F10:F54)</f>
        <v>0</v>
      </c>
      <c r="G87" s="79"/>
      <c r="H87" s="79"/>
      <c r="I87" s="34"/>
      <c r="J87" s="10"/>
      <c r="K87" s="392" t="s">
        <v>513</v>
      </c>
      <c r="L87" s="420"/>
      <c r="M87" s="420"/>
      <c r="N87" s="394">
        <f>SUMIF(B10:B54, "MR", F10:F54)</f>
        <v>0</v>
      </c>
      <c r="O87" s="22"/>
      <c r="P87" s="22"/>
      <c r="Q87" s="22"/>
      <c r="R87" s="22"/>
      <c r="S87" s="22"/>
      <c r="T87" s="22"/>
      <c r="U87" s="22"/>
      <c r="V87" s="22"/>
      <c r="W87" s="22"/>
      <c r="X87" s="22"/>
      <c r="Y87" s="22"/>
      <c r="Z87" s="22"/>
      <c r="AA87" s="22"/>
      <c r="AB87" s="22"/>
      <c r="AC87" s="48"/>
      <c r="AD87" s="48"/>
      <c r="AE87" s="48"/>
      <c r="AF87" s="48"/>
      <c r="AG87" s="48"/>
      <c r="AH87" s="48"/>
      <c r="AI87" s="48"/>
      <c r="AJ87" s="48"/>
      <c r="AK87" s="48"/>
      <c r="AL87" s="48"/>
      <c r="AM87" s="48"/>
      <c r="AN87" s="48"/>
      <c r="AO87" s="22"/>
      <c r="BV87" s="100"/>
      <c r="BW87" s="450" t="s">
        <v>556</v>
      </c>
      <c r="BX87" s="461">
        <f>IF(BY87=0,0,(BY87+BY88)/(BY$81+BY$29+BY$83))</f>
        <v>0</v>
      </c>
      <c r="BY87" s="190">
        <f>'30. Development Cost Schedule'!C87</f>
        <v>0</v>
      </c>
      <c r="BZ87" s="190">
        <f>'30. Development Cost Schedule'!D87</f>
        <v>0</v>
      </c>
      <c r="CA87" s="190">
        <f>'30. Development Cost Schedule'!E87</f>
        <v>0</v>
      </c>
      <c r="CB87" s="462">
        <f>IF(BY87=0,0,(CA87+CA88)/(CA$81+CA$29+CA$83))</f>
        <v>0</v>
      </c>
      <c r="CC87" s="1405">
        <f>'30. Development Cost Schedule'!G87</f>
        <v>0</v>
      </c>
      <c r="CD87" s="1393"/>
      <c r="CE87" s="1393"/>
      <c r="CF87" s="1393"/>
      <c r="CG87" s="1394"/>
      <c r="CH87" s="22"/>
      <c r="CI87" s="47"/>
      <c r="CJ87" s="47"/>
      <c r="CK87" s="47"/>
      <c r="CL87" s="47"/>
      <c r="CM87" s="47"/>
      <c r="CN87" s="47"/>
      <c r="CO87" s="47"/>
      <c r="CP87" s="47"/>
      <c r="CQ87" s="47"/>
      <c r="CR87" s="47"/>
      <c r="CS87" s="47"/>
      <c r="CT87" s="47"/>
      <c r="CU87" s="47"/>
      <c r="CV87" s="47"/>
      <c r="CW87" s="47"/>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68"/>
      <c r="FO87" s="31" t="s">
        <v>557</v>
      </c>
      <c r="FP87" s="31"/>
      <c r="FQ87" s="31"/>
      <c r="FR87" s="31"/>
      <c r="FS87" s="31"/>
      <c r="FT87" s="31"/>
      <c r="FU87" s="31"/>
      <c r="FV87" s="31"/>
      <c r="FW87" s="31"/>
      <c r="FX87" s="31"/>
      <c r="FY87" s="31"/>
      <c r="FZ87" s="31"/>
      <c r="GA87" s="31"/>
      <c r="GB87" s="31"/>
      <c r="GC87" s="31"/>
      <c r="GD87" s="31"/>
      <c r="GE87" s="31"/>
      <c r="GF87" s="31"/>
      <c r="GG87" s="31"/>
      <c r="GH87" s="31"/>
      <c r="GI87" s="31"/>
      <c r="GJ87" s="31"/>
      <c r="GK87" s="10"/>
      <c r="GL87" s="10"/>
      <c r="GM87" s="22"/>
      <c r="GN87" s="22"/>
      <c r="GO87" s="68"/>
      <c r="GP87" s="463" t="str">
        <f>'11. Site Info Part III'!B95</f>
        <v>-</v>
      </c>
      <c r="GQ87" s="310"/>
      <c r="GR87" s="1600" t="s">
        <v>558</v>
      </c>
      <c r="GS87" s="1400"/>
      <c r="GT87" s="1400"/>
      <c r="GU87" s="1400"/>
      <c r="GV87" s="1400"/>
      <c r="GW87" s="1400"/>
      <c r="GX87" s="1400"/>
      <c r="GY87" s="1400"/>
      <c r="GZ87" s="1400"/>
      <c r="HA87" s="1400"/>
      <c r="HB87" s="1400"/>
      <c r="HC87" s="31"/>
      <c r="HD87" s="31"/>
      <c r="HE87" s="31"/>
      <c r="HF87" s="31"/>
      <c r="HG87" s="22"/>
      <c r="HH87" s="33"/>
      <c r="HI87" s="33"/>
      <c r="HJ87" s="33"/>
      <c r="HK87" s="464"/>
      <c r="HL87" s="1427"/>
      <c r="HM87" s="1428"/>
      <c r="HN87" s="1428"/>
      <c r="HO87" s="1428"/>
      <c r="HP87" s="1428"/>
      <c r="HQ87" s="1428"/>
      <c r="HR87" s="1428"/>
      <c r="HS87" s="1428"/>
      <c r="HT87" s="1428"/>
      <c r="HU87" s="1428"/>
      <c r="HV87" s="1428"/>
      <c r="HW87" s="1428"/>
      <c r="HX87" s="1428"/>
      <c r="HY87" s="1428"/>
      <c r="HZ87" s="1428"/>
      <c r="IA87" s="1428"/>
      <c r="IB87" s="1428"/>
      <c r="IC87" s="1428"/>
      <c r="ID87" s="1428"/>
      <c r="IE87" s="1428"/>
      <c r="IF87" s="1428"/>
      <c r="IG87" s="1428"/>
      <c r="IH87" s="1428"/>
      <c r="II87" s="1428"/>
      <c r="IJ87" s="1428"/>
      <c r="IK87" s="1428"/>
      <c r="IL87" s="1428"/>
      <c r="IM87" s="1428"/>
      <c r="IN87" s="1428"/>
      <c r="IO87" s="1428"/>
      <c r="IP87" s="1428"/>
      <c r="IQ87" s="1428"/>
      <c r="IR87" s="1428"/>
      <c r="IS87" s="1428"/>
      <c r="IT87" s="1428"/>
      <c r="IU87" s="1428"/>
      <c r="IV87" s="1428"/>
      <c r="IW87" s="1428"/>
      <c r="IX87" s="1428"/>
      <c r="IY87" s="1429"/>
      <c r="JA87" s="22"/>
      <c r="JB87" s="22"/>
      <c r="JC87" s="10"/>
      <c r="JD87" s="223"/>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40"/>
      <c r="KN87" s="10"/>
      <c r="KO87" s="10"/>
      <c r="KP87" s="10"/>
    </row>
    <row r="88" spans="1:302" ht="15" customHeight="1" x14ac:dyDescent="0.25">
      <c r="A88" s="34"/>
      <c r="B88" s="140"/>
      <c r="C88" s="423" t="s">
        <v>559</v>
      </c>
      <c r="D88" s="465"/>
      <c r="E88" s="465"/>
      <c r="F88" s="425">
        <f ca="1">SUM(F87)</f>
        <v>0</v>
      </c>
      <c r="G88" s="79"/>
      <c r="H88" s="79"/>
      <c r="I88" s="34"/>
      <c r="J88" s="10"/>
      <c r="K88" s="466" t="s">
        <v>518</v>
      </c>
      <c r="L88" s="467"/>
      <c r="M88" s="467"/>
      <c r="N88" s="425">
        <f>SUM(N86:N87)</f>
        <v>0</v>
      </c>
      <c r="O88" s="22"/>
      <c r="P88" s="22"/>
      <c r="Q88" s="22"/>
      <c r="R88" s="22"/>
      <c r="S88" s="22"/>
      <c r="T88" s="22"/>
      <c r="U88" s="22"/>
      <c r="V88" s="22"/>
      <c r="W88" s="22"/>
      <c r="X88" s="22"/>
      <c r="Y88" s="22"/>
      <c r="Z88" s="22"/>
      <c r="AA88" s="22"/>
      <c r="AB88" s="22"/>
      <c r="AC88" s="48"/>
      <c r="AD88" s="48"/>
      <c r="AE88" s="48"/>
      <c r="AF88" s="48"/>
      <c r="AG88" s="48"/>
      <c r="AH88" s="48"/>
      <c r="AI88" s="48"/>
      <c r="AJ88" s="48"/>
      <c r="AK88" s="48"/>
      <c r="AL88" s="48"/>
      <c r="AM88" s="48"/>
      <c r="AN88" s="48"/>
      <c r="AO88" s="22"/>
      <c r="BV88" s="138"/>
      <c r="BW88" s="79" t="s">
        <v>560</v>
      </c>
      <c r="BX88" s="468"/>
      <c r="BY88" s="190">
        <f>'30. Development Cost Schedule'!C88</f>
        <v>0</v>
      </c>
      <c r="BZ88" s="190">
        <f>'30. Development Cost Schedule'!D88</f>
        <v>0</v>
      </c>
      <c r="CA88" s="190">
        <f>'30. Development Cost Schedule'!E88</f>
        <v>0</v>
      </c>
      <c r="CB88" s="199"/>
      <c r="CC88" s="1405">
        <f>'30. Development Cost Schedule'!G88</f>
        <v>0</v>
      </c>
      <c r="CD88" s="1393"/>
      <c r="CE88" s="1393"/>
      <c r="CF88" s="1393"/>
      <c r="CG88" s="1394"/>
      <c r="CH88" s="22"/>
      <c r="CI88" s="47"/>
      <c r="CJ88" s="47"/>
      <c r="CK88" s="47"/>
      <c r="CL88" s="47"/>
      <c r="CM88" s="47"/>
      <c r="CN88" s="47"/>
      <c r="CO88" s="47"/>
      <c r="CP88" s="47"/>
      <c r="CQ88" s="47"/>
      <c r="CR88" s="47"/>
      <c r="CS88" s="47"/>
      <c r="CT88" s="47"/>
      <c r="CU88" s="47"/>
      <c r="CV88" s="47"/>
      <c r="CW88" s="47"/>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178"/>
      <c r="FO88" s="1651" t="s">
        <v>561</v>
      </c>
      <c r="FP88" s="1397"/>
      <c r="FQ88" s="1397"/>
      <c r="FR88" s="1397"/>
      <c r="FS88" s="1397"/>
      <c r="FT88" s="1397"/>
      <c r="FU88" s="1397"/>
      <c r="FV88" s="1398"/>
      <c r="FW88" s="1668" t="s">
        <v>562</v>
      </c>
      <c r="FX88" s="1397"/>
      <c r="FY88" s="1397"/>
      <c r="FZ88" s="1397"/>
      <c r="GA88" s="1398"/>
      <c r="GB88" s="1669" t="s">
        <v>563</v>
      </c>
      <c r="GC88" s="1442"/>
      <c r="GD88" s="1443"/>
      <c r="GE88" s="10"/>
      <c r="GF88" s="1670" t="s">
        <v>564</v>
      </c>
      <c r="GG88" s="1400"/>
      <c r="GH88" s="1400"/>
      <c r="GI88" s="1400"/>
      <c r="GJ88" s="1400"/>
      <c r="GK88" s="1400"/>
      <c r="GL88" s="10"/>
      <c r="GM88" s="22"/>
      <c r="GN88" s="22"/>
      <c r="GO88" s="68"/>
      <c r="GP88" s="41"/>
      <c r="GQ88" s="41"/>
      <c r="GR88" s="31"/>
      <c r="GS88" s="31"/>
      <c r="GT88" s="31"/>
      <c r="GU88" s="31"/>
      <c r="GV88" s="31"/>
      <c r="GW88" s="31"/>
      <c r="GX88" s="31"/>
      <c r="GY88" s="31"/>
      <c r="GZ88" s="31"/>
      <c r="HA88" s="31"/>
      <c r="HB88" s="31"/>
      <c r="HC88" s="31"/>
      <c r="HD88" s="31"/>
      <c r="HE88" s="31"/>
      <c r="HF88" s="31"/>
      <c r="HG88" s="22"/>
      <c r="HH88" s="33"/>
      <c r="HI88" s="33"/>
      <c r="HJ88" s="33"/>
      <c r="HK88" s="469" t="s">
        <v>565</v>
      </c>
      <c r="HL88" s="470"/>
      <c r="HM88" s="470"/>
      <c r="HN88" s="470"/>
      <c r="HO88" s="470"/>
      <c r="HP88" s="470"/>
      <c r="HQ88" s="470"/>
      <c r="HR88" s="470"/>
      <c r="HS88" s="470"/>
      <c r="HT88" s="470"/>
      <c r="HU88" s="470"/>
      <c r="HV88" s="470"/>
      <c r="HW88" s="470"/>
      <c r="HX88" s="470"/>
      <c r="HY88" s="470"/>
      <c r="HZ88" s="470"/>
      <c r="IA88" s="470"/>
      <c r="IB88" s="470"/>
      <c r="IC88" s="470"/>
      <c r="ID88" s="470"/>
      <c r="IE88" s="470"/>
      <c r="IF88" s="470"/>
      <c r="IG88" s="470"/>
      <c r="IH88" s="470"/>
      <c r="II88" s="470"/>
      <c r="IJ88" s="470"/>
      <c r="IK88" s="470"/>
      <c r="IL88" s="470"/>
      <c r="IM88" s="470"/>
      <c r="IN88" s="470"/>
      <c r="IO88" s="470"/>
      <c r="IP88" s="470"/>
      <c r="IQ88" s="470"/>
      <c r="IR88" s="470"/>
      <c r="IS88" s="470"/>
      <c r="IT88" s="470"/>
      <c r="IU88" s="470"/>
      <c r="IV88" s="470"/>
      <c r="IW88" s="470"/>
      <c r="IX88" s="470"/>
      <c r="IY88" s="470"/>
      <c r="JA88" s="22"/>
      <c r="JB88" s="22"/>
      <c r="JC88" s="10"/>
      <c r="JD88" s="231" t="s">
        <v>257</v>
      </c>
      <c r="JE88" s="232"/>
      <c r="JF88" s="232"/>
      <c r="JG88" s="232"/>
      <c r="JH88" s="232"/>
      <c r="JI88" s="232"/>
      <c r="JJ88" s="232"/>
      <c r="JK88" s="232"/>
      <c r="JL88" s="232"/>
      <c r="JM88" s="232"/>
      <c r="JN88" s="232"/>
      <c r="JO88" s="232"/>
      <c r="JP88" s="232"/>
      <c r="JQ88" s="232"/>
      <c r="JR88" s="232"/>
      <c r="JS88" s="232"/>
      <c r="JT88" s="232"/>
      <c r="JU88" s="232"/>
      <c r="JV88" s="232"/>
      <c r="JW88" s="232"/>
      <c r="JX88" s="232"/>
      <c r="JY88" s="232"/>
      <c r="JZ88" s="232"/>
      <c r="KA88" s="232"/>
      <c r="KB88" s="232"/>
      <c r="KC88" s="232"/>
      <c r="KD88" s="207"/>
      <c r="KE88" s="207"/>
      <c r="KF88" s="207"/>
      <c r="KG88" s="207"/>
      <c r="KH88" s="207"/>
      <c r="KI88" s="207"/>
      <c r="KJ88" s="1566">
        <f>'42. Dev Team'!AH88</f>
        <v>0</v>
      </c>
      <c r="KK88" s="1526"/>
      <c r="KL88" s="1527"/>
      <c r="KM88" s="209"/>
      <c r="KN88" s="10"/>
      <c r="KO88" s="10"/>
      <c r="KP88" s="10"/>
    </row>
    <row r="89" spans="1:302" ht="15" customHeight="1" x14ac:dyDescent="0.25">
      <c r="A89" s="206"/>
      <c r="B89" s="209"/>
      <c r="C89" s="428" t="s">
        <v>566</v>
      </c>
      <c r="D89" s="429"/>
      <c r="E89" s="429"/>
      <c r="F89" s="427">
        <f ca="1">SUM(F86,F88)</f>
        <v>0</v>
      </c>
      <c r="G89" s="79"/>
      <c r="H89" s="79"/>
      <c r="I89" s="206"/>
      <c r="J89" s="209"/>
      <c r="K89" s="428" t="s">
        <v>567</v>
      </c>
      <c r="L89" s="429"/>
      <c r="M89" s="429"/>
      <c r="N89" s="427">
        <f>SUM(N85,N88)</f>
        <v>0</v>
      </c>
      <c r="O89" s="22"/>
      <c r="P89" s="22"/>
      <c r="Q89" s="22"/>
      <c r="R89" s="22"/>
      <c r="S89" s="22"/>
      <c r="T89" s="22"/>
      <c r="U89" s="22"/>
      <c r="V89" s="22"/>
      <c r="W89" s="22"/>
      <c r="X89" s="22"/>
      <c r="Y89" s="22"/>
      <c r="Z89" s="22"/>
      <c r="AA89" s="22"/>
      <c r="AB89" s="22"/>
      <c r="AC89" s="48"/>
      <c r="AD89" s="48"/>
      <c r="AE89" s="48"/>
      <c r="AF89" s="48"/>
      <c r="AG89" s="48"/>
      <c r="AH89" s="48"/>
      <c r="AI89" s="48"/>
      <c r="AJ89" s="48"/>
      <c r="AK89" s="48"/>
      <c r="AL89" s="48"/>
      <c r="AM89" s="48"/>
      <c r="AN89" s="48"/>
      <c r="AO89" s="22"/>
      <c r="BV89" s="138"/>
      <c r="BW89" s="450" t="s">
        <v>568</v>
      </c>
      <c r="BX89" s="461">
        <f>IF(BY89=0,0,(BY89+BY90)/(BY$81+BY$29+BY$83))</f>
        <v>0</v>
      </c>
      <c r="BY89" s="190">
        <f>'30. Development Cost Schedule'!C89</f>
        <v>0</v>
      </c>
      <c r="BZ89" s="190">
        <f>'30. Development Cost Schedule'!D89</f>
        <v>0</v>
      </c>
      <c r="CA89" s="190">
        <f>'30. Development Cost Schedule'!E89</f>
        <v>0</v>
      </c>
      <c r="CB89" s="462">
        <f>IF(BY89=0,0,(CA89+CA90)/(CA$81+CA$29+CA$83))</f>
        <v>0</v>
      </c>
      <c r="CC89" s="1405">
        <f>'30. Development Cost Schedule'!G89</f>
        <v>0</v>
      </c>
      <c r="CD89" s="1393"/>
      <c r="CE89" s="1393"/>
      <c r="CF89" s="1393"/>
      <c r="CG89" s="1394"/>
      <c r="CH89" s="22"/>
      <c r="CI89" s="47"/>
      <c r="CJ89" s="47"/>
      <c r="CK89" s="47"/>
      <c r="CL89" s="47"/>
      <c r="CM89" s="47"/>
      <c r="CN89" s="47"/>
      <c r="CO89" s="47"/>
      <c r="CP89" s="47"/>
      <c r="CQ89" s="47"/>
      <c r="CR89" s="47"/>
      <c r="CS89" s="47"/>
      <c r="CT89" s="47"/>
      <c r="CU89" s="47"/>
      <c r="CV89" s="47"/>
      <c r="CW89" s="47"/>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178"/>
      <c r="FO89" s="1399"/>
      <c r="FP89" s="1400"/>
      <c r="FQ89" s="1400"/>
      <c r="FR89" s="1400"/>
      <c r="FS89" s="1400"/>
      <c r="FT89" s="1400"/>
      <c r="FU89" s="1400"/>
      <c r="FV89" s="1401"/>
      <c r="FW89" s="1399"/>
      <c r="FX89" s="1400"/>
      <c r="FY89" s="1400"/>
      <c r="FZ89" s="1400"/>
      <c r="GA89" s="1401"/>
      <c r="GB89" s="1651">
        <v>2018</v>
      </c>
      <c r="GC89" s="1398"/>
      <c r="GD89" s="1661">
        <v>2019</v>
      </c>
      <c r="GE89" s="10"/>
      <c r="GF89" s="1400"/>
      <c r="GG89" s="1400"/>
      <c r="GH89" s="1400"/>
      <c r="GI89" s="1400"/>
      <c r="GJ89" s="1400"/>
      <c r="GK89" s="1400"/>
      <c r="GL89" s="10"/>
      <c r="GM89" s="22"/>
      <c r="GN89" s="22"/>
      <c r="GO89" s="68"/>
      <c r="GP89" s="318">
        <f>'11. Site Info Part III'!B97</f>
        <v>0</v>
      </c>
      <c r="GQ89" s="10"/>
      <c r="GR89" s="1639" t="s">
        <v>569</v>
      </c>
      <c r="GS89" s="1400"/>
      <c r="GT89" s="1400"/>
      <c r="GU89" s="1400"/>
      <c r="GV89" s="1400"/>
      <c r="GW89" s="1400"/>
      <c r="GX89" s="1400"/>
      <c r="GY89" s="1400"/>
      <c r="GZ89" s="1400"/>
      <c r="HA89" s="1400"/>
      <c r="HB89" s="1400"/>
      <c r="HC89" s="1400"/>
      <c r="HD89" s="1400"/>
      <c r="HE89" s="1400"/>
      <c r="HF89" s="1400"/>
      <c r="HG89" s="22"/>
      <c r="HH89" s="33"/>
      <c r="HI89" s="33"/>
      <c r="HJ89" s="33"/>
      <c r="HK89" s="469"/>
      <c r="HL89" s="470"/>
      <c r="HM89" s="470"/>
      <c r="HN89" s="470"/>
      <c r="HO89" s="470"/>
      <c r="HP89" s="470"/>
      <c r="HQ89" s="470"/>
      <c r="HR89" s="470"/>
      <c r="HS89" s="470"/>
      <c r="HT89" s="470"/>
      <c r="HU89" s="470"/>
      <c r="HV89" s="470"/>
      <c r="HW89" s="470"/>
      <c r="HX89" s="470"/>
      <c r="HY89" s="470"/>
      <c r="HZ89" s="470"/>
      <c r="IA89" s="470"/>
      <c r="IB89" s="470"/>
      <c r="IC89" s="470"/>
      <c r="ID89" s="470"/>
      <c r="IE89" s="470"/>
      <c r="IF89" s="470"/>
      <c r="IG89" s="470"/>
      <c r="IH89" s="470"/>
      <c r="II89" s="470"/>
      <c r="IJ89" s="470"/>
      <c r="IK89" s="470"/>
      <c r="IL89" s="470"/>
      <c r="IM89" s="470"/>
      <c r="IN89" s="470"/>
      <c r="IO89" s="470"/>
      <c r="IP89" s="470"/>
      <c r="IQ89" s="470"/>
      <c r="IR89" s="470"/>
      <c r="IS89" s="470"/>
      <c r="IT89" s="470"/>
      <c r="IU89" s="470"/>
      <c r="IV89" s="470"/>
      <c r="IW89" s="470"/>
      <c r="IX89" s="470"/>
      <c r="IY89" s="470"/>
      <c r="JA89" s="22"/>
      <c r="JB89" s="22"/>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220"/>
      <c r="KK89" s="220"/>
      <c r="KL89" s="220"/>
      <c r="KM89" s="10"/>
      <c r="KN89" s="10"/>
      <c r="KO89" s="10"/>
      <c r="KP89" s="10"/>
    </row>
    <row r="90" spans="1:302" ht="26.25" customHeight="1" x14ac:dyDescent="0.25">
      <c r="A90" s="27"/>
      <c r="B90" s="10"/>
      <c r="C90" s="167"/>
      <c r="D90" s="167"/>
      <c r="E90" s="167"/>
      <c r="F90" s="167"/>
      <c r="G90" s="79"/>
      <c r="H90" s="79"/>
      <c r="I90" s="196" t="s">
        <v>570</v>
      </c>
      <c r="J90" s="134"/>
      <c r="K90" s="471" t="s">
        <v>571</v>
      </c>
      <c r="L90" s="70"/>
      <c r="M90" s="70"/>
      <c r="N90" s="427">
        <f>SUMIF(E10:E54,"*",F10:F54)</f>
        <v>0</v>
      </c>
      <c r="O90" s="22"/>
      <c r="P90" s="22"/>
      <c r="Q90" s="22"/>
      <c r="R90" s="22"/>
      <c r="S90" s="22"/>
      <c r="T90" s="22"/>
      <c r="U90" s="22"/>
      <c r="V90" s="22"/>
      <c r="W90" s="22"/>
      <c r="X90" s="22"/>
      <c r="Y90" s="22"/>
      <c r="Z90" s="22"/>
      <c r="AA90" s="22"/>
      <c r="AB90" s="22"/>
      <c r="AC90" s="48"/>
      <c r="AD90" s="48"/>
      <c r="AE90" s="48"/>
      <c r="AF90" s="48"/>
      <c r="AG90" s="48"/>
      <c r="AH90" s="48"/>
      <c r="AI90" s="48"/>
      <c r="AJ90" s="48"/>
      <c r="AK90" s="48"/>
      <c r="AL90" s="48"/>
      <c r="AM90" s="48"/>
      <c r="AN90" s="48"/>
      <c r="AO90" s="22"/>
      <c r="BV90" s="138"/>
      <c r="BW90" s="79" t="s">
        <v>572</v>
      </c>
      <c r="BX90" s="468"/>
      <c r="BY90" s="190">
        <f>'30. Development Cost Schedule'!C90</f>
        <v>0</v>
      </c>
      <c r="BZ90" s="190">
        <f>'30. Development Cost Schedule'!D90</f>
        <v>0</v>
      </c>
      <c r="CA90" s="190">
        <f>'30. Development Cost Schedule'!E90</f>
        <v>0</v>
      </c>
      <c r="CB90" s="199"/>
      <c r="CC90" s="1405">
        <f>'30. Development Cost Schedule'!G90</f>
        <v>0</v>
      </c>
      <c r="CD90" s="1393"/>
      <c r="CE90" s="1393"/>
      <c r="CF90" s="1393"/>
      <c r="CG90" s="1394"/>
      <c r="CH90" s="22"/>
      <c r="CI90" s="47"/>
      <c r="CJ90" s="47"/>
      <c r="CK90" s="47"/>
      <c r="CL90" s="47"/>
      <c r="CM90" s="47"/>
      <c r="CN90" s="47"/>
      <c r="CO90" s="47"/>
      <c r="CP90" s="47"/>
      <c r="CQ90" s="47"/>
      <c r="CR90" s="47"/>
      <c r="CS90" s="47"/>
      <c r="CT90" s="47"/>
      <c r="CU90" s="47"/>
      <c r="CV90" s="47"/>
      <c r="CW90" s="47"/>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178"/>
      <c r="FO90" s="1402"/>
      <c r="FP90" s="1403"/>
      <c r="FQ90" s="1403"/>
      <c r="FR90" s="1403"/>
      <c r="FS90" s="1403"/>
      <c r="FT90" s="1403"/>
      <c r="FU90" s="1403"/>
      <c r="FV90" s="1404"/>
      <c r="FW90" s="1402"/>
      <c r="FX90" s="1403"/>
      <c r="FY90" s="1403"/>
      <c r="FZ90" s="1403"/>
      <c r="GA90" s="1404"/>
      <c r="GB90" s="1402"/>
      <c r="GC90" s="1404"/>
      <c r="GD90" s="1662"/>
      <c r="GE90" s="10"/>
      <c r="GF90" s="1400"/>
      <c r="GG90" s="1400"/>
      <c r="GH90" s="1400"/>
      <c r="GI90" s="1400"/>
      <c r="GJ90" s="1400"/>
      <c r="GK90" s="1400"/>
      <c r="GL90" s="10"/>
      <c r="GM90" s="22"/>
      <c r="GN90" s="22"/>
      <c r="GO90" s="68"/>
      <c r="GP90" s="10"/>
      <c r="GQ90" s="10"/>
      <c r="GR90" s="1400"/>
      <c r="GS90" s="1400"/>
      <c r="GT90" s="1400"/>
      <c r="GU90" s="1400"/>
      <c r="GV90" s="1400"/>
      <c r="GW90" s="1400"/>
      <c r="GX90" s="1400"/>
      <c r="GY90" s="1400"/>
      <c r="GZ90" s="1400"/>
      <c r="HA90" s="1400"/>
      <c r="HB90" s="1400"/>
      <c r="HC90" s="1400"/>
      <c r="HD90" s="1400"/>
      <c r="HE90" s="1400"/>
      <c r="HF90" s="1400"/>
      <c r="HG90" s="22"/>
      <c r="HH90" s="33"/>
      <c r="HI90" s="33"/>
      <c r="HJ90" s="374"/>
      <c r="HK90" s="290">
        <f>'17. Dev. Narr.'!D88</f>
        <v>0</v>
      </c>
      <c r="HL90" s="1598" t="s">
        <v>573</v>
      </c>
      <c r="HM90" s="1531"/>
      <c r="HN90" s="1531"/>
      <c r="HO90" s="1531"/>
      <c r="HP90" s="1531"/>
      <c r="HQ90" s="1531"/>
      <c r="HR90" s="1531"/>
      <c r="HS90" s="1531"/>
      <c r="HT90" s="1531"/>
      <c r="HU90" s="1531"/>
      <c r="HV90" s="1531"/>
      <c r="HW90" s="1531"/>
      <c r="HX90" s="1531"/>
      <c r="HY90" s="1531"/>
      <c r="HZ90" s="1531"/>
      <c r="IA90" s="1531"/>
      <c r="IB90" s="1531"/>
      <c r="IC90" s="1531"/>
      <c r="ID90" s="1531"/>
      <c r="IE90" s="1531"/>
      <c r="IF90" s="1531"/>
      <c r="IG90" s="1531"/>
      <c r="IH90" s="1531"/>
      <c r="II90" s="1531"/>
      <c r="IJ90" s="1531"/>
      <c r="IK90" s="1531"/>
      <c r="IL90" s="1531"/>
      <c r="IM90" s="1531"/>
      <c r="IN90" s="1531"/>
      <c r="IO90" s="1531"/>
      <c r="IP90" s="1531"/>
      <c r="IQ90" s="1531"/>
      <c r="IR90" s="1531"/>
      <c r="IS90" s="1531"/>
      <c r="IT90" s="1531"/>
      <c r="IU90" s="1531"/>
      <c r="IV90" s="1531"/>
      <c r="IW90" s="1531"/>
      <c r="IX90" s="1531"/>
      <c r="IY90" s="1532"/>
      <c r="IZ90" s="10"/>
      <c r="JA90" s="22"/>
      <c r="JB90" s="22"/>
      <c r="JC90" s="10"/>
      <c r="JD90" s="1559" t="s">
        <v>574</v>
      </c>
      <c r="JE90" s="1400"/>
      <c r="JF90" s="1400"/>
      <c r="JG90" s="1400"/>
      <c r="JH90" s="1400"/>
      <c r="JI90" s="1400"/>
      <c r="JJ90" s="1400"/>
      <c r="JK90" s="1400"/>
      <c r="JL90" s="1400"/>
      <c r="JM90" s="1400"/>
      <c r="JN90" s="1400"/>
      <c r="JO90" s="10"/>
      <c r="JP90" s="10"/>
      <c r="JQ90" s="10"/>
      <c r="JR90" s="10"/>
      <c r="JS90" s="10"/>
      <c r="JT90" s="10"/>
      <c r="JU90" s="10"/>
      <c r="JV90" s="10"/>
      <c r="JW90" s="10"/>
      <c r="JX90" s="10"/>
      <c r="JY90" s="10"/>
      <c r="JZ90" s="10"/>
      <c r="KA90" s="10"/>
      <c r="KB90" s="10"/>
      <c r="KC90" s="10"/>
      <c r="KD90" s="10"/>
      <c r="KE90" s="75"/>
      <c r="KF90" s="75"/>
      <c r="KG90" s="75"/>
      <c r="KH90" s="10"/>
      <c r="KI90" s="10"/>
      <c r="KJ90" s="10"/>
      <c r="KK90" s="10"/>
      <c r="KL90" s="10"/>
      <c r="KM90" s="10"/>
      <c r="KN90" s="10"/>
      <c r="KO90" s="10"/>
      <c r="KP90" s="10"/>
    </row>
    <row r="91" spans="1:302" ht="15" customHeight="1" x14ac:dyDescent="0.25">
      <c r="A91" s="10"/>
      <c r="B91" s="10"/>
      <c r="C91" s="31"/>
      <c r="D91" s="31"/>
      <c r="E91" s="31"/>
      <c r="F91" s="31"/>
      <c r="G91" s="10"/>
      <c r="H91" s="10"/>
      <c r="I91" s="10"/>
      <c r="J91" s="10"/>
      <c r="K91" s="10"/>
      <c r="L91" s="10"/>
      <c r="M91" s="10"/>
      <c r="N91" s="10"/>
      <c r="O91" s="22"/>
      <c r="P91" s="22"/>
      <c r="Q91" s="22"/>
      <c r="R91" s="22"/>
      <c r="S91" s="22"/>
      <c r="T91" s="22"/>
      <c r="U91" s="22"/>
      <c r="V91" s="22"/>
      <c r="W91" s="22"/>
      <c r="X91" s="22"/>
      <c r="Y91" s="22"/>
      <c r="Z91" s="22"/>
      <c r="AA91" s="22"/>
      <c r="AB91" s="22"/>
      <c r="AC91" s="48"/>
      <c r="AD91" s="48"/>
      <c r="AE91" s="48"/>
      <c r="AF91" s="48"/>
      <c r="AG91" s="48"/>
      <c r="AH91" s="48"/>
      <c r="AI91" s="48"/>
      <c r="AJ91" s="48"/>
      <c r="AK91" s="48"/>
      <c r="AL91" s="48"/>
      <c r="AM91" s="48"/>
      <c r="AN91" s="48"/>
      <c r="AO91" s="22"/>
      <c r="BV91" s="10"/>
      <c r="BW91" s="450" t="s">
        <v>575</v>
      </c>
      <c r="BX91" s="461">
        <f>IF(BY91=0,0,(BY91)/(BY$81+BY$29+BY$83))</f>
        <v>0</v>
      </c>
      <c r="BY91" s="190">
        <f>'30. Development Cost Schedule'!C91</f>
        <v>0</v>
      </c>
      <c r="BZ91" s="190">
        <f>'30. Development Cost Schedule'!D91</f>
        <v>0</v>
      </c>
      <c r="CA91" s="190">
        <f>'30. Development Cost Schedule'!E91</f>
        <v>0</v>
      </c>
      <c r="CB91" s="462">
        <f>IF(BY91=0,0,(CA91)/(CA$81+CA$29+CA$83))</f>
        <v>0</v>
      </c>
      <c r="CC91" s="1405">
        <f>'30. Development Cost Schedule'!G91</f>
        <v>0</v>
      </c>
      <c r="CD91" s="1393"/>
      <c r="CE91" s="1393"/>
      <c r="CF91" s="1393"/>
      <c r="CG91" s="1394"/>
      <c r="CH91" s="22"/>
      <c r="CI91" s="47"/>
      <c r="CJ91" s="47"/>
      <c r="CK91" s="47"/>
      <c r="CL91" s="47"/>
      <c r="CM91" s="47"/>
      <c r="CN91" s="47"/>
      <c r="CO91" s="47"/>
      <c r="CP91" s="47"/>
      <c r="CQ91" s="47"/>
      <c r="CR91" s="47"/>
      <c r="CS91" s="47"/>
      <c r="CT91" s="47"/>
      <c r="CU91" s="47"/>
      <c r="CV91" s="47"/>
      <c r="CW91" s="47"/>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68"/>
      <c r="FO91" s="1652">
        <f>'7. Site Info Part I'!B91</f>
        <v>0</v>
      </c>
      <c r="FP91" s="1416"/>
      <c r="FQ91" s="1416"/>
      <c r="FR91" s="1416"/>
      <c r="FS91" s="1416"/>
      <c r="FT91" s="1416"/>
      <c r="FU91" s="1416"/>
      <c r="FV91" s="1597"/>
      <c r="FW91" s="472">
        <f>'7. Site Info Part I'!J91</f>
        <v>0</v>
      </c>
      <c r="FX91" s="1663" t="s">
        <v>576</v>
      </c>
      <c r="FY91" s="1496"/>
      <c r="FZ91" s="1497"/>
      <c r="GA91" s="472">
        <f>'7. Site Info Part I'!N91</f>
        <v>0</v>
      </c>
      <c r="GB91" s="1604">
        <f>'7. Site Info Part I'!O91</f>
        <v>0</v>
      </c>
      <c r="GC91" s="1597"/>
      <c r="GD91" s="472">
        <f>'7. Site Info Part I'!Q91</f>
        <v>0</v>
      </c>
      <c r="GE91" s="10"/>
      <c r="GF91" s="1400"/>
      <c r="GG91" s="1400"/>
      <c r="GH91" s="1400"/>
      <c r="GI91" s="1400"/>
      <c r="GJ91" s="1400"/>
      <c r="GK91" s="1400"/>
      <c r="GL91" s="10"/>
      <c r="GM91" s="22"/>
      <c r="GN91" s="22"/>
      <c r="GO91" s="68"/>
      <c r="GP91" s="10"/>
      <c r="GQ91" s="10"/>
      <c r="GR91" s="1400"/>
      <c r="GS91" s="1400"/>
      <c r="GT91" s="1400"/>
      <c r="GU91" s="1400"/>
      <c r="GV91" s="1400"/>
      <c r="GW91" s="1400"/>
      <c r="GX91" s="1400"/>
      <c r="GY91" s="1400"/>
      <c r="GZ91" s="1400"/>
      <c r="HA91" s="1400"/>
      <c r="HB91" s="1400"/>
      <c r="HC91" s="1400"/>
      <c r="HD91" s="1400"/>
      <c r="HE91" s="1400"/>
      <c r="HF91" s="1400"/>
      <c r="HG91" s="22"/>
      <c r="HH91" s="33"/>
      <c r="HI91" s="33"/>
      <c r="HJ91" s="374"/>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74"/>
      <c r="IZ91" s="10"/>
      <c r="JA91" s="22"/>
      <c r="JB91" s="22"/>
      <c r="JC91" s="10"/>
      <c r="JD91" s="1560">
        <f>'42. Dev Team'!B91</f>
        <v>0</v>
      </c>
      <c r="JE91" s="1496"/>
      <c r="JF91" s="1496"/>
      <c r="JG91" s="1496"/>
      <c r="JH91" s="1496"/>
      <c r="JI91" s="1496"/>
      <c r="JJ91" s="1496"/>
      <c r="JK91" s="1496"/>
      <c r="JL91" s="1496"/>
      <c r="JM91" s="1496"/>
      <c r="JN91" s="1561"/>
      <c r="JO91" s="27"/>
      <c r="JP91" s="1567">
        <f>'42. Dev Team'!N91</f>
        <v>0</v>
      </c>
      <c r="JQ91" s="1496"/>
      <c r="JR91" s="1496"/>
      <c r="JS91" s="1496"/>
      <c r="JT91" s="1496"/>
      <c r="JU91" s="1496"/>
      <c r="JV91" s="1496"/>
      <c r="JW91" s="1496"/>
      <c r="JX91" s="1496"/>
      <c r="JY91" s="1496"/>
      <c r="JZ91" s="1496"/>
      <c r="KA91" s="1496"/>
      <c r="KB91" s="1496"/>
      <c r="KC91" s="1496"/>
      <c r="KD91" s="1496"/>
      <c r="KE91" s="1496"/>
      <c r="KF91" s="1561"/>
      <c r="KG91" s="27"/>
      <c r="KH91" s="1582">
        <f>'42. Dev Team'!AF91</f>
        <v>0</v>
      </c>
      <c r="KI91" s="1496"/>
      <c r="KJ91" s="1496"/>
      <c r="KK91" s="1496"/>
      <c r="KL91" s="1496"/>
      <c r="KM91" s="1569"/>
      <c r="KN91" s="10"/>
      <c r="KO91" s="10"/>
      <c r="KP91" s="10"/>
    </row>
    <row r="92" spans="1:302" ht="15" customHeight="1" x14ac:dyDescent="0.25">
      <c r="A92" s="10"/>
      <c r="B92" s="10"/>
      <c r="C92" s="31"/>
      <c r="D92" s="31"/>
      <c r="E92" s="31"/>
      <c r="F92" s="31"/>
      <c r="G92" s="10"/>
      <c r="H92" s="10"/>
      <c r="I92" s="10"/>
      <c r="J92" s="10"/>
      <c r="K92" s="10"/>
      <c r="L92" s="10"/>
      <c r="M92" s="10"/>
      <c r="N92" s="10"/>
      <c r="O92" s="22"/>
      <c r="P92" s="22"/>
      <c r="Q92" s="22"/>
      <c r="R92" s="22"/>
      <c r="S92" s="22"/>
      <c r="T92" s="22"/>
      <c r="U92" s="22"/>
      <c r="V92" s="22"/>
      <c r="W92" s="22"/>
      <c r="X92" s="22"/>
      <c r="Y92" s="22"/>
      <c r="Z92" s="22"/>
      <c r="AA92" s="22"/>
      <c r="AB92" s="22"/>
      <c r="AC92" s="48"/>
      <c r="AD92" s="48"/>
      <c r="AE92" s="48"/>
      <c r="AF92" s="48"/>
      <c r="AG92" s="48"/>
      <c r="AH92" s="48"/>
      <c r="AI92" s="48"/>
      <c r="AJ92" s="48"/>
      <c r="AK92" s="48"/>
      <c r="AL92" s="48"/>
      <c r="AM92" s="48"/>
      <c r="AN92" s="48"/>
      <c r="AO92" s="22"/>
      <c r="BV92" s="138"/>
      <c r="BW92" s="225" t="s">
        <v>577</v>
      </c>
      <c r="BX92" s="356"/>
      <c r="BY92" s="473">
        <f t="shared" ref="BY92:CA92" si="24">SUM(BY87:BY91)</f>
        <v>0</v>
      </c>
      <c r="BZ92" s="473">
        <f t="shared" si="24"/>
        <v>0</v>
      </c>
      <c r="CA92" s="473">
        <f t="shared" si="24"/>
        <v>0</v>
      </c>
      <c r="CB92" s="199"/>
      <c r="CC92" s="1405">
        <f>'30. Development Cost Schedule'!G92</f>
        <v>0</v>
      </c>
      <c r="CD92" s="1393"/>
      <c r="CE92" s="1393"/>
      <c r="CF92" s="1393"/>
      <c r="CG92" s="1394"/>
      <c r="CH92" s="22"/>
      <c r="CI92" s="47"/>
      <c r="CJ92" s="47"/>
      <c r="CK92" s="47"/>
      <c r="CL92" s="47"/>
      <c r="CM92" s="47"/>
      <c r="CN92" s="47"/>
      <c r="CO92" s="47"/>
      <c r="CP92" s="47"/>
      <c r="CQ92" s="47"/>
      <c r="CR92" s="47"/>
      <c r="CS92" s="47"/>
      <c r="CT92" s="47"/>
      <c r="CU92" s="47"/>
      <c r="CV92" s="47"/>
      <c r="CW92" s="47"/>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68"/>
      <c r="FO92" s="1653">
        <f>'7. Site Info Part I'!B92</f>
        <v>0</v>
      </c>
      <c r="FP92" s="1393"/>
      <c r="FQ92" s="1393"/>
      <c r="FR92" s="1393"/>
      <c r="FS92" s="1393"/>
      <c r="FT92" s="1393"/>
      <c r="FU92" s="1393"/>
      <c r="FV92" s="1394"/>
      <c r="FW92" s="472">
        <f>'7. Site Info Part I'!J92</f>
        <v>0</v>
      </c>
      <c r="FX92" s="1603" t="s">
        <v>576</v>
      </c>
      <c r="FY92" s="1393"/>
      <c r="FZ92" s="1394"/>
      <c r="GA92" s="472">
        <f>'7. Site Info Part I'!N92</f>
        <v>0</v>
      </c>
      <c r="GB92" s="1604">
        <f>'7. Site Info Part I'!O92</f>
        <v>0</v>
      </c>
      <c r="GC92" s="1597"/>
      <c r="GD92" s="472">
        <f>'7. Site Info Part I'!Q92</f>
        <v>0</v>
      </c>
      <c r="GE92" s="10"/>
      <c r="GF92" s="1400"/>
      <c r="GG92" s="1400"/>
      <c r="GH92" s="1400"/>
      <c r="GI92" s="1400"/>
      <c r="GJ92" s="1400"/>
      <c r="GK92" s="1400"/>
      <c r="GL92" s="10"/>
      <c r="GM92" s="22"/>
      <c r="GN92" s="22"/>
      <c r="GO92" s="68"/>
      <c r="GP92" s="10"/>
      <c r="GQ92" s="10"/>
      <c r="GR92" s="10"/>
      <c r="GS92" s="1674" t="s">
        <v>578</v>
      </c>
      <c r="GT92" s="1400"/>
      <c r="GU92" s="1400"/>
      <c r="GV92" s="1400"/>
      <c r="GW92" s="1400"/>
      <c r="GX92" s="1400"/>
      <c r="GY92" s="1400"/>
      <c r="GZ92" s="1400"/>
      <c r="HA92" s="1400"/>
      <c r="HB92" s="1400"/>
      <c r="HC92" s="1400"/>
      <c r="HD92" s="1400"/>
      <c r="HE92" s="1400"/>
      <c r="HF92" s="1400"/>
      <c r="HG92" s="22"/>
      <c r="HH92" s="33"/>
      <c r="HI92" s="33"/>
      <c r="HJ92" s="374"/>
      <c r="HK92" s="290">
        <f>'17. Dev. Narr.'!D90</f>
        <v>0</v>
      </c>
      <c r="HL92" s="1598" t="s">
        <v>579</v>
      </c>
      <c r="HM92" s="1531"/>
      <c r="HN92" s="1531"/>
      <c r="HO92" s="1531"/>
      <c r="HP92" s="1531"/>
      <c r="HQ92" s="1531"/>
      <c r="HR92" s="1531"/>
      <c r="HS92" s="1531"/>
      <c r="HT92" s="1531"/>
      <c r="HU92" s="1531"/>
      <c r="HV92" s="1531"/>
      <c r="HW92" s="1531"/>
      <c r="HX92" s="1531"/>
      <c r="HY92" s="1531"/>
      <c r="HZ92" s="1531"/>
      <c r="IA92" s="1531"/>
      <c r="IB92" s="1531"/>
      <c r="IC92" s="1531"/>
      <c r="ID92" s="1531"/>
      <c r="IE92" s="1531"/>
      <c r="IF92" s="1531"/>
      <c r="IG92" s="1531"/>
      <c r="IH92" s="1531"/>
      <c r="II92" s="1531"/>
      <c r="IJ92" s="1531"/>
      <c r="IK92" s="1531"/>
      <c r="IL92" s="1531"/>
      <c r="IM92" s="1531"/>
      <c r="IN92" s="1531"/>
      <c r="IO92" s="1531"/>
      <c r="IP92" s="1531"/>
      <c r="IQ92" s="1531"/>
      <c r="IR92" s="1531"/>
      <c r="IS92" s="1531"/>
      <c r="IT92" s="1531"/>
      <c r="IU92" s="1531"/>
      <c r="IV92" s="1531"/>
      <c r="IW92" s="1531"/>
      <c r="IX92" s="1531"/>
      <c r="IY92" s="1532"/>
      <c r="IZ92" s="10"/>
      <c r="JA92" s="22"/>
      <c r="JB92" s="22"/>
      <c r="JC92" s="10"/>
      <c r="JD92" s="34"/>
      <c r="JE92" s="10"/>
      <c r="JF92" s="10"/>
      <c r="JG92" s="10"/>
      <c r="JH92" s="10"/>
      <c r="JI92" s="10"/>
      <c r="JJ92" s="10"/>
      <c r="JK92" s="10"/>
      <c r="JL92" s="10"/>
      <c r="JM92" s="10"/>
      <c r="JN92" s="10"/>
      <c r="JO92" s="10"/>
      <c r="JP92" s="180" t="s">
        <v>207</v>
      </c>
      <c r="JQ92" s="181"/>
      <c r="JR92" s="181"/>
      <c r="JS92" s="181"/>
      <c r="JT92" s="181"/>
      <c r="JU92" s="181"/>
      <c r="JV92" s="181"/>
      <c r="JW92" s="181"/>
      <c r="JX92" s="181"/>
      <c r="JY92" s="181"/>
      <c r="JZ92" s="181"/>
      <c r="KA92" s="181"/>
      <c r="KB92" s="181"/>
      <c r="KC92" s="181"/>
      <c r="KD92" s="181"/>
      <c r="KE92" s="181"/>
      <c r="KF92" s="181"/>
      <c r="KG92" s="181"/>
      <c r="KH92" s="10" t="s">
        <v>208</v>
      </c>
      <c r="KI92" s="10"/>
      <c r="KJ92" s="10"/>
      <c r="KK92" s="10"/>
      <c r="KL92" s="10"/>
      <c r="KM92" s="140"/>
      <c r="KN92" s="10"/>
      <c r="KO92" s="10"/>
      <c r="KP92" s="10"/>
    </row>
    <row r="93" spans="1:302" ht="15" customHeight="1" x14ac:dyDescent="0.25">
      <c r="A93" s="10"/>
      <c r="B93" s="10"/>
      <c r="C93" s="31"/>
      <c r="D93" s="31"/>
      <c r="E93" s="31"/>
      <c r="F93" s="31"/>
      <c r="G93" s="10"/>
      <c r="H93" s="10"/>
      <c r="I93" s="10"/>
      <c r="J93" s="10"/>
      <c r="K93" s="10"/>
      <c r="L93" s="10"/>
      <c r="M93" s="10"/>
      <c r="N93" s="10"/>
      <c r="O93" s="22"/>
      <c r="P93" s="22"/>
      <c r="Q93" s="22"/>
      <c r="R93" s="22"/>
      <c r="S93" s="22"/>
      <c r="T93" s="22"/>
      <c r="U93" s="22"/>
      <c r="V93" s="22"/>
      <c r="W93" s="22"/>
      <c r="X93" s="22"/>
      <c r="Y93" s="22"/>
      <c r="Z93" s="22"/>
      <c r="AA93" s="22"/>
      <c r="AB93" s="22"/>
      <c r="AC93" s="48"/>
      <c r="AD93" s="48"/>
      <c r="AE93" s="48"/>
      <c r="AF93" s="48"/>
      <c r="AG93" s="48"/>
      <c r="AH93" s="48"/>
      <c r="AI93" s="48"/>
      <c r="AJ93" s="48"/>
      <c r="AK93" s="48"/>
      <c r="AL93" s="48"/>
      <c r="AM93" s="48"/>
      <c r="AN93" s="48"/>
      <c r="AO93" s="22"/>
      <c r="BV93" s="138"/>
      <c r="BW93" s="356"/>
      <c r="BX93" s="356"/>
      <c r="BY93" s="413"/>
      <c r="BZ93" s="413"/>
      <c r="CA93" s="413"/>
      <c r="CB93" s="199"/>
      <c r="CC93" s="1405">
        <f>'30. Development Cost Schedule'!G93</f>
        <v>0</v>
      </c>
      <c r="CD93" s="1393"/>
      <c r="CE93" s="1393"/>
      <c r="CF93" s="1393"/>
      <c r="CG93" s="1394"/>
      <c r="CH93" s="22"/>
      <c r="CI93" s="47"/>
      <c r="CJ93" s="47"/>
      <c r="CK93" s="47"/>
      <c r="CL93" s="47"/>
      <c r="CM93" s="47"/>
      <c r="CN93" s="47"/>
      <c r="CO93" s="47"/>
      <c r="CP93" s="47"/>
      <c r="CQ93" s="47"/>
      <c r="CR93" s="47"/>
      <c r="CS93" s="47"/>
      <c r="CT93" s="47"/>
      <c r="CU93" s="47"/>
      <c r="CV93" s="47"/>
      <c r="CW93" s="47"/>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68"/>
      <c r="FO93" s="1653">
        <f>'7. Site Info Part I'!B93</f>
        <v>0</v>
      </c>
      <c r="FP93" s="1393"/>
      <c r="FQ93" s="1393"/>
      <c r="FR93" s="1393"/>
      <c r="FS93" s="1393"/>
      <c r="FT93" s="1393"/>
      <c r="FU93" s="1393"/>
      <c r="FV93" s="1394"/>
      <c r="FW93" s="472">
        <f>'7. Site Info Part I'!J93</f>
        <v>0</v>
      </c>
      <c r="FX93" s="1603" t="s">
        <v>576</v>
      </c>
      <c r="FY93" s="1393"/>
      <c r="FZ93" s="1394"/>
      <c r="GA93" s="472">
        <f>'7. Site Info Part I'!N93</f>
        <v>0</v>
      </c>
      <c r="GB93" s="1604">
        <f>'7. Site Info Part I'!O93</f>
        <v>0</v>
      </c>
      <c r="GC93" s="1597"/>
      <c r="GD93" s="472">
        <f>'7. Site Info Part I'!Q93</f>
        <v>0</v>
      </c>
      <c r="GE93" s="10"/>
      <c r="GF93" s="1400"/>
      <c r="GG93" s="1400"/>
      <c r="GH93" s="1400"/>
      <c r="GI93" s="1400"/>
      <c r="GJ93" s="1400"/>
      <c r="GK93" s="1400"/>
      <c r="GL93" s="10"/>
      <c r="GM93" s="22"/>
      <c r="GN93" s="22"/>
      <c r="GO93" s="68"/>
      <c r="GP93" s="10"/>
      <c r="GQ93" s="10"/>
      <c r="GR93" s="474"/>
      <c r="GS93" s="1400"/>
      <c r="GT93" s="1400"/>
      <c r="GU93" s="1400"/>
      <c r="GV93" s="1400"/>
      <c r="GW93" s="1400"/>
      <c r="GX93" s="1400"/>
      <c r="GY93" s="1400"/>
      <c r="GZ93" s="1400"/>
      <c r="HA93" s="1400"/>
      <c r="HB93" s="1400"/>
      <c r="HC93" s="1400"/>
      <c r="HD93" s="1400"/>
      <c r="HE93" s="1400"/>
      <c r="HF93" s="1400"/>
      <c r="HG93" s="22"/>
      <c r="HH93" s="33"/>
      <c r="HI93" s="33"/>
      <c r="HJ93" s="374"/>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10"/>
      <c r="JA93" s="22"/>
      <c r="JB93" s="22"/>
      <c r="JC93" s="10"/>
      <c r="JD93" s="1570">
        <f>'42. Dev Team'!B93</f>
        <v>0</v>
      </c>
      <c r="JE93" s="1416"/>
      <c r="JF93" s="1416"/>
      <c r="JG93" s="1416"/>
      <c r="JH93" s="1416"/>
      <c r="JI93" s="1416"/>
      <c r="JJ93" s="1416"/>
      <c r="JK93" s="1416"/>
      <c r="JL93" s="1416"/>
      <c r="JM93" s="1416"/>
      <c r="JN93" s="1416"/>
      <c r="JO93" s="1416"/>
      <c r="JP93" s="1416"/>
      <c r="JQ93" s="1416"/>
      <c r="JR93" s="1416"/>
      <c r="JS93" s="1417"/>
      <c r="JT93" s="10"/>
      <c r="JU93" s="1571">
        <f>'42. Dev Team'!S93</f>
        <v>0</v>
      </c>
      <c r="JV93" s="1416"/>
      <c r="JW93" s="1416"/>
      <c r="JX93" s="1416"/>
      <c r="JY93" s="1416"/>
      <c r="JZ93" s="1416"/>
      <c r="KA93" s="1416"/>
      <c r="KB93" s="1416"/>
      <c r="KC93" s="1417"/>
      <c r="KD93" s="10"/>
      <c r="KE93" s="1572">
        <f>'42. Dev Team'!AC93</f>
        <v>0</v>
      </c>
      <c r="KF93" s="1416"/>
      <c r="KG93" s="1416"/>
      <c r="KH93" s="1416"/>
      <c r="KI93" s="1416"/>
      <c r="KJ93" s="1416"/>
      <c r="KK93" s="1416"/>
      <c r="KL93" s="1416"/>
      <c r="KM93" s="1573"/>
      <c r="KN93" s="10"/>
      <c r="KO93" s="10"/>
      <c r="KP93" s="10"/>
    </row>
    <row r="94" spans="1:302" ht="15" customHeight="1" x14ac:dyDescent="0.25">
      <c r="A94" s="10"/>
      <c r="B94" s="10"/>
      <c r="C94" s="31"/>
      <c r="D94" s="31"/>
      <c r="E94" s="31"/>
      <c r="F94" s="31"/>
      <c r="G94" s="10"/>
      <c r="H94" s="10"/>
      <c r="I94" s="261"/>
      <c r="J94" s="10"/>
      <c r="K94" s="10"/>
      <c r="L94" s="10"/>
      <c r="M94" s="10"/>
      <c r="N94" s="10"/>
      <c r="O94" s="22"/>
      <c r="P94" s="22"/>
      <c r="Q94" s="22"/>
      <c r="R94" s="22"/>
      <c r="S94" s="22"/>
      <c r="T94" s="22"/>
      <c r="U94" s="22"/>
      <c r="V94" s="22"/>
      <c r="W94" s="22"/>
      <c r="X94" s="22"/>
      <c r="Y94" s="22"/>
      <c r="Z94" s="22"/>
      <c r="AA94" s="22"/>
      <c r="AB94" s="22"/>
      <c r="AC94" s="48"/>
      <c r="AD94" s="48"/>
      <c r="AE94" s="48"/>
      <c r="AF94" s="48"/>
      <c r="AG94" s="48"/>
      <c r="AH94" s="48"/>
      <c r="AI94" s="48"/>
      <c r="AJ94" s="48"/>
      <c r="AK94" s="48"/>
      <c r="AL94" s="48"/>
      <c r="AM94" s="48"/>
      <c r="AN94" s="48"/>
      <c r="AO94" s="22"/>
      <c r="BV94" s="138"/>
      <c r="BW94" s="225" t="s">
        <v>580</v>
      </c>
      <c r="BX94" s="356"/>
      <c r="BY94" s="439">
        <f t="shared" ref="BY94:CA94" si="25">SUM(BY92,BY85)</f>
        <v>0</v>
      </c>
      <c r="BZ94" s="439">
        <f t="shared" si="25"/>
        <v>0</v>
      </c>
      <c r="CA94" s="439">
        <f t="shared" si="25"/>
        <v>0</v>
      </c>
      <c r="CB94" s="31"/>
      <c r="CC94" s="1405">
        <f>'30. Development Cost Schedule'!G94</f>
        <v>0</v>
      </c>
      <c r="CD94" s="1393"/>
      <c r="CE94" s="1393"/>
      <c r="CF94" s="1393"/>
      <c r="CG94" s="1394"/>
      <c r="CH94" s="22"/>
      <c r="CI94" s="47"/>
      <c r="CJ94" s="47"/>
      <c r="CK94" s="47"/>
      <c r="CL94" s="47"/>
      <c r="CM94" s="47"/>
      <c r="CN94" s="47"/>
      <c r="CO94" s="47"/>
      <c r="CP94" s="47"/>
      <c r="CQ94" s="47"/>
      <c r="CR94" s="47"/>
      <c r="CS94" s="47"/>
      <c r="CT94" s="47"/>
      <c r="CU94" s="47"/>
      <c r="CV94" s="47"/>
      <c r="CW94" s="47"/>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68"/>
      <c r="FO94" s="1653">
        <f>'7. Site Info Part I'!B94</f>
        <v>0</v>
      </c>
      <c r="FP94" s="1393"/>
      <c r="FQ94" s="1393"/>
      <c r="FR94" s="1393"/>
      <c r="FS94" s="1393"/>
      <c r="FT94" s="1393"/>
      <c r="FU94" s="1393"/>
      <c r="FV94" s="1394"/>
      <c r="FW94" s="472">
        <f>'7. Site Info Part I'!J94</f>
        <v>0</v>
      </c>
      <c r="FX94" s="1603" t="s">
        <v>576</v>
      </c>
      <c r="FY94" s="1393"/>
      <c r="FZ94" s="1394"/>
      <c r="GA94" s="472">
        <f>'7. Site Info Part I'!N94</f>
        <v>0</v>
      </c>
      <c r="GB94" s="1604">
        <f>'7. Site Info Part I'!O94</f>
        <v>0</v>
      </c>
      <c r="GC94" s="1597"/>
      <c r="GD94" s="472">
        <f>'7. Site Info Part I'!Q94</f>
        <v>0</v>
      </c>
      <c r="GE94" s="10"/>
      <c r="GF94" s="1400"/>
      <c r="GG94" s="1400"/>
      <c r="GH94" s="1400"/>
      <c r="GI94" s="1400"/>
      <c r="GJ94" s="1400"/>
      <c r="GK94" s="1400"/>
      <c r="GL94" s="10"/>
      <c r="GM94" s="22"/>
      <c r="GN94" s="22"/>
      <c r="GO94" s="68"/>
      <c r="GP94" s="10"/>
      <c r="GQ94" s="10"/>
      <c r="GR94" s="10"/>
      <c r="GS94" s="1671" t="s">
        <v>581</v>
      </c>
      <c r="GT94" s="1400"/>
      <c r="GU94" s="1400"/>
      <c r="GV94" s="1400"/>
      <c r="GW94" s="1400"/>
      <c r="GX94" s="1400"/>
      <c r="GY94" s="1400"/>
      <c r="GZ94" s="1400"/>
      <c r="HA94" s="1400"/>
      <c r="HB94" s="1400"/>
      <c r="HC94" s="1400"/>
      <c r="HD94" s="1400"/>
      <c r="HE94" s="475"/>
      <c r="HF94" s="475"/>
      <c r="HG94" s="22"/>
      <c r="HH94" s="33"/>
      <c r="HI94" s="33"/>
      <c r="HJ94" s="374"/>
      <c r="HK94" s="290" t="e">
        <f>'17. Dev. Narr.'!#REF!</f>
        <v>#REF!</v>
      </c>
      <c r="HL94" s="1592" t="s">
        <v>582</v>
      </c>
      <c r="HM94" s="1423"/>
      <c r="HN94" s="1423"/>
      <c r="HO94" s="1423"/>
      <c r="HP94" s="1423"/>
      <c r="HQ94" s="1423"/>
      <c r="HR94" s="1423"/>
      <c r="HS94" s="1423"/>
      <c r="HT94" s="1423"/>
      <c r="HU94" s="1423"/>
      <c r="HV94" s="1423"/>
      <c r="HW94" s="1423"/>
      <c r="HX94" s="1423"/>
      <c r="HY94" s="1423"/>
      <c r="HZ94" s="1423"/>
      <c r="IA94" s="1423"/>
      <c r="IB94" s="1423"/>
      <c r="IC94" s="1423"/>
      <c r="ID94" s="1423"/>
      <c r="IE94" s="1423"/>
      <c r="IF94" s="1423"/>
      <c r="IG94" s="1423"/>
      <c r="IH94" s="1423"/>
      <c r="II94" s="1423"/>
      <c r="IJ94" s="1423"/>
      <c r="IK94" s="1423"/>
      <c r="IL94" s="1423"/>
      <c r="IM94" s="1423"/>
      <c r="IN94" s="1423"/>
      <c r="IO94" s="1423"/>
      <c r="IP94" s="1423"/>
      <c r="IQ94" s="1423"/>
      <c r="IR94" s="1423"/>
      <c r="IS94" s="1423"/>
      <c r="IT94" s="1423"/>
      <c r="IU94" s="1423"/>
      <c r="IV94" s="1423"/>
      <c r="IW94" s="1423"/>
      <c r="IX94" s="1423"/>
      <c r="IY94" s="1424"/>
      <c r="IZ94" s="10"/>
      <c r="JA94" s="22"/>
      <c r="JB94" s="22"/>
      <c r="JC94" s="10"/>
      <c r="JD94" s="1564" t="s">
        <v>226</v>
      </c>
      <c r="JE94" s="1400"/>
      <c r="JF94" s="1400"/>
      <c r="JG94" s="1400"/>
      <c r="JH94" s="1400"/>
      <c r="JI94" s="1400"/>
      <c r="JJ94" s="1400"/>
      <c r="JK94" s="1400"/>
      <c r="JL94" s="1400"/>
      <c r="JM94" s="1400"/>
      <c r="JN94" s="1400"/>
      <c r="JO94" s="1400"/>
      <c r="JP94" s="1400"/>
      <c r="JQ94" s="1400"/>
      <c r="JR94" s="1400"/>
      <c r="JS94" s="1400"/>
      <c r="JT94" s="10"/>
      <c r="JU94" s="1574" t="s">
        <v>227</v>
      </c>
      <c r="JV94" s="1400"/>
      <c r="JW94" s="1400"/>
      <c r="JX94" s="1400"/>
      <c r="JY94" s="1400"/>
      <c r="JZ94" s="1400"/>
      <c r="KA94" s="1400"/>
      <c r="KB94" s="1400"/>
      <c r="KC94" s="1400"/>
      <c r="KD94" s="10"/>
      <c r="KE94" s="1575" t="s">
        <v>228</v>
      </c>
      <c r="KF94" s="1400"/>
      <c r="KG94" s="1400"/>
      <c r="KH94" s="1400"/>
      <c r="KI94" s="1400"/>
      <c r="KJ94" s="1400"/>
      <c r="KK94" s="1400"/>
      <c r="KL94" s="1400"/>
      <c r="KM94" s="1401"/>
      <c r="KN94" s="10"/>
      <c r="KO94" s="10"/>
      <c r="KP94" s="10"/>
    </row>
    <row r="95" spans="1:302" ht="15" customHeight="1" x14ac:dyDescent="0.25">
      <c r="A95" s="1541" t="s">
        <v>583</v>
      </c>
      <c r="B95" s="1398"/>
      <c r="C95" s="476">
        <v>0</v>
      </c>
      <c r="D95" s="477"/>
      <c r="E95" s="477"/>
      <c r="F95" s="478">
        <f>SUMIF(G10:G54, "0", F10:F54)</f>
        <v>0</v>
      </c>
      <c r="G95" s="10"/>
      <c r="H95" s="63"/>
      <c r="I95" s="479" t="s">
        <v>584</v>
      </c>
      <c r="J95" s="480"/>
      <c r="K95" s="481"/>
      <c r="L95" s="1542" t="s">
        <v>585</v>
      </c>
      <c r="M95" s="1397"/>
      <c r="N95" s="1398"/>
      <c r="O95" s="22"/>
      <c r="P95" s="22"/>
      <c r="Q95" s="22"/>
      <c r="R95" s="22"/>
      <c r="S95" s="22"/>
      <c r="T95" s="22"/>
      <c r="U95" s="22"/>
      <c r="V95" s="22"/>
      <c r="W95" s="22"/>
      <c r="X95" s="22"/>
      <c r="Y95" s="22"/>
      <c r="Z95" s="22"/>
      <c r="AA95" s="22"/>
      <c r="AB95" s="22"/>
      <c r="AC95" s="48"/>
      <c r="AD95" s="48"/>
      <c r="AE95" s="48"/>
      <c r="AF95" s="48"/>
      <c r="AG95" s="48"/>
      <c r="AH95" s="48"/>
      <c r="AI95" s="48"/>
      <c r="AJ95" s="48"/>
      <c r="AK95" s="48"/>
      <c r="AL95" s="48"/>
      <c r="AM95" s="48"/>
      <c r="AN95" s="48"/>
      <c r="AO95" s="22"/>
      <c r="BV95" s="138"/>
      <c r="BW95" s="225" t="s">
        <v>504</v>
      </c>
      <c r="BX95" s="356"/>
      <c r="BY95" s="413"/>
      <c r="BZ95" s="413"/>
      <c r="CA95" s="413"/>
      <c r="CB95" s="31"/>
      <c r="CC95" s="482"/>
      <c r="CD95" s="308"/>
      <c r="CE95" s="308"/>
      <c r="CF95" s="308"/>
      <c r="CG95" s="308"/>
      <c r="CH95" s="22"/>
      <c r="CI95" s="47"/>
      <c r="CJ95" s="47"/>
      <c r="CK95" s="47"/>
      <c r="CL95" s="47"/>
      <c r="CM95" s="47"/>
      <c r="CN95" s="47"/>
      <c r="CO95" s="47"/>
      <c r="CP95" s="47"/>
      <c r="CQ95" s="47"/>
      <c r="CR95" s="47"/>
      <c r="CS95" s="47"/>
      <c r="CT95" s="47"/>
      <c r="CU95" s="47"/>
      <c r="CV95" s="47"/>
      <c r="CW95" s="47"/>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68"/>
      <c r="FO95" s="1653">
        <f>'7. Site Info Part I'!B95</f>
        <v>0</v>
      </c>
      <c r="FP95" s="1393"/>
      <c r="FQ95" s="1393"/>
      <c r="FR95" s="1393"/>
      <c r="FS95" s="1393"/>
      <c r="FT95" s="1393"/>
      <c r="FU95" s="1393"/>
      <c r="FV95" s="1394"/>
      <c r="FW95" s="472">
        <f>'7. Site Info Part I'!J95</f>
        <v>0</v>
      </c>
      <c r="FX95" s="1603" t="s">
        <v>576</v>
      </c>
      <c r="FY95" s="1393"/>
      <c r="FZ95" s="1394"/>
      <c r="GA95" s="472">
        <f>'7. Site Info Part I'!N95</f>
        <v>0</v>
      </c>
      <c r="GB95" s="1604">
        <f>'7. Site Info Part I'!O95</f>
        <v>0</v>
      </c>
      <c r="GC95" s="1597"/>
      <c r="GD95" s="472">
        <f>'7. Site Info Part I'!Q95</f>
        <v>0</v>
      </c>
      <c r="GE95" s="10"/>
      <c r="GF95" s="1400"/>
      <c r="GG95" s="1400"/>
      <c r="GH95" s="1400"/>
      <c r="GI95" s="1400"/>
      <c r="GJ95" s="1400"/>
      <c r="GK95" s="1400"/>
      <c r="GL95" s="10"/>
      <c r="GM95" s="22"/>
      <c r="GN95" s="22"/>
      <c r="GO95" s="68"/>
      <c r="GP95" s="41"/>
      <c r="GQ95" s="41"/>
      <c r="GR95" s="31"/>
      <c r="GS95" s="31"/>
      <c r="GT95" s="31"/>
      <c r="GU95" s="31"/>
      <c r="GV95" s="31"/>
      <c r="GW95" s="31"/>
      <c r="GX95" s="31"/>
      <c r="GY95" s="31"/>
      <c r="GZ95" s="31"/>
      <c r="HA95" s="31"/>
      <c r="HB95" s="31"/>
      <c r="HC95" s="31"/>
      <c r="HD95" s="31"/>
      <c r="HE95" s="31"/>
      <c r="HF95" s="31"/>
      <c r="HG95" s="22"/>
      <c r="HH95" s="33"/>
      <c r="HI95" s="33"/>
      <c r="HJ95" s="374"/>
      <c r="HK95" s="33"/>
      <c r="HL95" s="1427"/>
      <c r="HM95" s="1428"/>
      <c r="HN95" s="1428"/>
      <c r="HO95" s="1428"/>
      <c r="HP95" s="1428"/>
      <c r="HQ95" s="1428"/>
      <c r="HR95" s="1428"/>
      <c r="HS95" s="1428"/>
      <c r="HT95" s="1428"/>
      <c r="HU95" s="1428"/>
      <c r="HV95" s="1428"/>
      <c r="HW95" s="1428"/>
      <c r="HX95" s="1428"/>
      <c r="HY95" s="1428"/>
      <c r="HZ95" s="1428"/>
      <c r="IA95" s="1428"/>
      <c r="IB95" s="1428"/>
      <c r="IC95" s="1428"/>
      <c r="ID95" s="1428"/>
      <c r="IE95" s="1428"/>
      <c r="IF95" s="1428"/>
      <c r="IG95" s="1428"/>
      <c r="IH95" s="1428"/>
      <c r="II95" s="1428"/>
      <c r="IJ95" s="1428"/>
      <c r="IK95" s="1428"/>
      <c r="IL95" s="1428"/>
      <c r="IM95" s="1428"/>
      <c r="IN95" s="1428"/>
      <c r="IO95" s="1428"/>
      <c r="IP95" s="1428"/>
      <c r="IQ95" s="1428"/>
      <c r="IR95" s="1428"/>
      <c r="IS95" s="1428"/>
      <c r="IT95" s="1428"/>
      <c r="IU95" s="1428"/>
      <c r="IV95" s="1428"/>
      <c r="IW95" s="1428"/>
      <c r="IX95" s="1428"/>
      <c r="IY95" s="1429"/>
      <c r="JA95" s="22"/>
      <c r="JB95" s="22"/>
      <c r="JC95" s="10"/>
      <c r="JD95" s="34"/>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40"/>
      <c r="KN95" s="10"/>
      <c r="KO95" s="10"/>
      <c r="KP95" s="10"/>
    </row>
    <row r="96" spans="1:302" ht="15" customHeight="1" x14ac:dyDescent="0.25">
      <c r="A96" s="1399"/>
      <c r="B96" s="1401"/>
      <c r="C96" s="483">
        <v>1</v>
      </c>
      <c r="D96" s="484"/>
      <c r="E96" s="484"/>
      <c r="F96" s="485">
        <f>SUMIF(G10:G54, "1", F10:F54)</f>
        <v>0</v>
      </c>
      <c r="G96" s="10"/>
      <c r="H96" s="63"/>
      <c r="I96" s="486" t="s">
        <v>586</v>
      </c>
      <c r="J96" s="487"/>
      <c r="K96" s="488" t="e">
        <f>('30. Development Cost Schedule'!D18+'30. Development Cost Schedule'!E18+'30. Development Cost Schedule'!D94+'30. Development Cost Schedule'!E94)/'24. Rent Schedule'!J55</f>
        <v>#DIV/0!</v>
      </c>
      <c r="L96" s="1543"/>
      <c r="M96" s="1400"/>
      <c r="N96" s="1401"/>
      <c r="O96" s="22"/>
      <c r="P96" s="22"/>
      <c r="Q96" s="22"/>
      <c r="R96" s="22"/>
      <c r="S96" s="22"/>
      <c r="T96" s="22"/>
      <c r="U96" s="22"/>
      <c r="V96" s="22"/>
      <c r="W96" s="22"/>
      <c r="X96" s="22"/>
      <c r="Y96" s="22"/>
      <c r="Z96" s="22"/>
      <c r="AA96" s="22"/>
      <c r="AB96" s="22"/>
      <c r="AC96" s="48"/>
      <c r="AD96" s="48"/>
      <c r="AE96" s="48"/>
      <c r="AF96" s="48"/>
      <c r="AG96" s="48"/>
      <c r="AH96" s="48"/>
      <c r="AI96" s="48"/>
      <c r="AJ96" s="48"/>
      <c r="AK96" s="48"/>
      <c r="AL96" s="48"/>
      <c r="AM96" s="48"/>
      <c r="AN96" s="48"/>
      <c r="AO96" s="22"/>
      <c r="BV96" s="138"/>
      <c r="BW96" s="1546" t="s">
        <v>587</v>
      </c>
      <c r="BX96" s="1400"/>
      <c r="BY96" s="1400"/>
      <c r="BZ96" s="1534" t="e">
        <f>'30. Development Cost Schedule'!D96</f>
        <v>#DIV/0!</v>
      </c>
      <c r="CA96" s="1536" t="str">
        <f>IF('30. Development Cost Schedule'!E96=0, "", '30. Development Cost Schedule'!E96)</f>
        <v/>
      </c>
      <c r="CB96" s="31"/>
      <c r="CC96" s="1538">
        <f>'30. Development Cost Schedule'!G96</f>
        <v>0</v>
      </c>
      <c r="CD96" s="1397"/>
      <c r="CE96" s="1397"/>
      <c r="CF96" s="1397"/>
      <c r="CG96" s="1398"/>
      <c r="CH96" s="22"/>
      <c r="CI96" s="47"/>
      <c r="CJ96" s="47"/>
      <c r="CK96" s="47"/>
      <c r="CL96" s="47"/>
      <c r="CM96" s="47"/>
      <c r="CN96" s="47"/>
      <c r="CO96" s="47"/>
      <c r="CP96" s="47"/>
      <c r="CQ96" s="47"/>
      <c r="CR96" s="47"/>
      <c r="CS96" s="47"/>
      <c r="CT96" s="47"/>
      <c r="CU96" s="47"/>
      <c r="CV96" s="47"/>
      <c r="CW96" s="47"/>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68"/>
      <c r="FO96" s="31"/>
      <c r="FP96" s="31"/>
      <c r="FQ96" s="31"/>
      <c r="FR96" s="31"/>
      <c r="FS96" s="31"/>
      <c r="FT96" s="31"/>
      <c r="FU96" s="31"/>
      <c r="FV96" s="31"/>
      <c r="FW96" s="31"/>
      <c r="FX96" s="31"/>
      <c r="FY96" s="10"/>
      <c r="FZ96" s="10"/>
      <c r="GA96" s="10"/>
      <c r="GB96" s="10"/>
      <c r="GC96" s="10"/>
      <c r="GD96" s="10"/>
      <c r="GE96" s="10"/>
      <c r="GF96" s="10"/>
      <c r="GG96" s="10"/>
      <c r="GH96" s="10"/>
      <c r="GI96" s="10"/>
      <c r="GJ96" s="10"/>
      <c r="GK96" s="10"/>
      <c r="GL96" s="10"/>
      <c r="GM96" s="22"/>
      <c r="GN96" s="22"/>
      <c r="GO96" s="68"/>
      <c r="GP96" s="309">
        <f>'11. Site Info Part III'!B104</f>
        <v>0</v>
      </c>
      <c r="GQ96" s="10"/>
      <c r="GR96" s="1600" t="s">
        <v>588</v>
      </c>
      <c r="GS96" s="1400"/>
      <c r="GT96" s="1400"/>
      <c r="GU96" s="1400"/>
      <c r="GV96" s="1400"/>
      <c r="GW96" s="1400"/>
      <c r="GX96" s="1400"/>
      <c r="GY96" s="1400"/>
      <c r="GZ96" s="1400"/>
      <c r="HA96" s="1400"/>
      <c r="HB96" s="1400"/>
      <c r="HC96" s="31"/>
      <c r="HD96" s="31"/>
      <c r="HE96" s="31"/>
      <c r="HF96" s="31"/>
      <c r="HG96" s="22"/>
      <c r="HH96" s="33"/>
      <c r="HI96" s="33"/>
      <c r="HJ96" s="374"/>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74"/>
      <c r="JA96" s="22"/>
      <c r="JB96" s="22"/>
      <c r="JC96" s="10"/>
      <c r="JD96" s="97" t="s">
        <v>241</v>
      </c>
      <c r="JE96" s="218"/>
      <c r="JF96" s="218"/>
      <c r="JG96" s="219"/>
      <c r="JH96" s="158"/>
      <c r="JI96" s="158"/>
      <c r="JJ96" s="164"/>
      <c r="JK96" s="1565">
        <f>'42. Dev Team'!I96</f>
        <v>0</v>
      </c>
      <c r="JL96" s="1393"/>
      <c r="JM96" s="1394"/>
      <c r="JN96" s="10"/>
      <c r="JO96" s="10"/>
      <c r="JP96" s="10"/>
      <c r="JQ96" s="10"/>
      <c r="JR96" s="10"/>
      <c r="JS96" s="10"/>
      <c r="JT96" s="10"/>
      <c r="JU96" s="10"/>
      <c r="JV96" s="10"/>
      <c r="JW96" s="10"/>
      <c r="JX96" s="10"/>
      <c r="JY96" s="10"/>
      <c r="JZ96" s="10"/>
      <c r="KA96" s="10"/>
      <c r="KB96" s="10"/>
      <c r="KC96" s="10"/>
      <c r="KD96" s="10"/>
      <c r="KE96" s="10"/>
      <c r="KF96" s="10"/>
      <c r="KG96" s="10"/>
      <c r="KH96" s="10"/>
      <c r="KI96" s="10"/>
      <c r="KJ96" s="1524"/>
      <c r="KK96" s="1400"/>
      <c r="KL96" s="1400"/>
      <c r="KM96" s="140"/>
      <c r="KN96" s="10"/>
      <c r="KO96" s="10"/>
      <c r="KP96" s="10"/>
    </row>
    <row r="97" spans="1:302" ht="15" customHeight="1" x14ac:dyDescent="0.25">
      <c r="A97" s="1399"/>
      <c r="B97" s="1401"/>
      <c r="C97" s="483">
        <v>2</v>
      </c>
      <c r="D97" s="484"/>
      <c r="E97" s="484"/>
      <c r="F97" s="485">
        <f>SUMIF(G10:G54, "2", F10:F54)</f>
        <v>0</v>
      </c>
      <c r="G97" s="10"/>
      <c r="H97" s="63"/>
      <c r="I97" s="489" t="s">
        <v>589</v>
      </c>
      <c r="J97" s="10"/>
      <c r="K97" s="490"/>
      <c r="L97" s="1543"/>
      <c r="M97" s="1400"/>
      <c r="N97" s="1401"/>
      <c r="O97" s="22"/>
      <c r="P97" s="22"/>
      <c r="Q97" s="22"/>
      <c r="R97" s="22"/>
      <c r="S97" s="22"/>
      <c r="T97" s="22"/>
      <c r="U97" s="22"/>
      <c r="V97" s="22"/>
      <c r="W97" s="22"/>
      <c r="X97" s="22"/>
      <c r="Y97" s="22"/>
      <c r="Z97" s="22"/>
      <c r="AA97" s="22"/>
      <c r="AB97" s="22"/>
      <c r="AC97" s="48"/>
      <c r="AD97" s="48"/>
      <c r="AE97" s="48"/>
      <c r="AF97" s="48"/>
      <c r="AG97" s="48"/>
      <c r="AH97" s="48"/>
      <c r="AI97" s="48"/>
      <c r="AJ97" s="48"/>
      <c r="AK97" s="48"/>
      <c r="AL97" s="48"/>
      <c r="AM97" s="48"/>
      <c r="AN97" s="48"/>
      <c r="AO97" s="22"/>
      <c r="BV97" s="138"/>
      <c r="BW97" s="1400"/>
      <c r="BX97" s="1400"/>
      <c r="BY97" s="1400"/>
      <c r="BZ97" s="1535"/>
      <c r="CA97" s="1537"/>
      <c r="CB97" s="31"/>
      <c r="CC97" s="1402"/>
      <c r="CD97" s="1403"/>
      <c r="CE97" s="1403"/>
      <c r="CF97" s="1403"/>
      <c r="CG97" s="1404"/>
      <c r="CH97" s="22"/>
      <c r="CI97" s="47"/>
      <c r="CJ97" s="47"/>
      <c r="CK97" s="47"/>
      <c r="CL97" s="47"/>
      <c r="CM97" s="47"/>
      <c r="CN97" s="47"/>
      <c r="CO97" s="47"/>
      <c r="CP97" s="47"/>
      <c r="CQ97" s="47"/>
      <c r="CR97" s="47"/>
      <c r="CS97" s="47"/>
      <c r="CT97" s="47"/>
      <c r="CU97" s="47"/>
      <c r="CV97" s="47"/>
      <c r="CW97" s="47"/>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68"/>
      <c r="FO97" s="491">
        <f>'7. Site Info Part I'!B97</f>
        <v>0</v>
      </c>
      <c r="FP97" s="1600" t="s">
        <v>590</v>
      </c>
      <c r="FQ97" s="1400"/>
      <c r="FR97" s="1400"/>
      <c r="FS97" s="1400"/>
      <c r="FT97" s="1400"/>
      <c r="FU97" s="1400"/>
      <c r="FV97" s="1400"/>
      <c r="FW97" s="1400"/>
      <c r="FX97" s="1400"/>
      <c r="FY97" s="1400"/>
      <c r="FZ97" s="1400"/>
      <c r="GA97" s="1400"/>
      <c r="GB97" s="1400"/>
      <c r="GC97" s="1400"/>
      <c r="GD97" s="10"/>
      <c r="GE97" s="10"/>
      <c r="GF97" s="10"/>
      <c r="GG97" s="10"/>
      <c r="GH97" s="10"/>
      <c r="GI97" s="10"/>
      <c r="GJ97" s="10"/>
      <c r="GK97" s="10"/>
      <c r="GL97" s="10"/>
      <c r="GM97" s="22"/>
      <c r="GN97" s="22"/>
      <c r="GO97" s="68"/>
      <c r="GP97" s="41"/>
      <c r="GQ97" s="10"/>
      <c r="GR97" s="31"/>
      <c r="GS97" s="31"/>
      <c r="GT97" s="31"/>
      <c r="GU97" s="31"/>
      <c r="GV97" s="31"/>
      <c r="GW97" s="31"/>
      <c r="GX97" s="31"/>
      <c r="GY97" s="31"/>
      <c r="GZ97" s="31"/>
      <c r="HA97" s="41"/>
      <c r="HB97" s="31"/>
      <c r="HC97" s="31"/>
      <c r="HD97" s="31"/>
      <c r="HE97" s="31"/>
      <c r="HF97" s="31"/>
      <c r="HG97" s="22"/>
      <c r="HH97" s="33"/>
      <c r="HI97" s="33"/>
      <c r="HJ97" s="374"/>
      <c r="HK97" s="290">
        <f>'17. Dev. Narr.'!D92</f>
        <v>0</v>
      </c>
      <c r="HL97" s="1599" t="s">
        <v>591</v>
      </c>
      <c r="HM97" s="1531"/>
      <c r="HN97" s="1531"/>
      <c r="HO97" s="1531"/>
      <c r="HP97" s="1531"/>
      <c r="HQ97" s="1531"/>
      <c r="HR97" s="1531"/>
      <c r="HS97" s="1531"/>
      <c r="HT97" s="1531"/>
      <c r="HU97" s="1531"/>
      <c r="HV97" s="1531"/>
      <c r="HW97" s="1531"/>
      <c r="HX97" s="1531"/>
      <c r="HY97" s="1531"/>
      <c r="HZ97" s="1531"/>
      <c r="IA97" s="1531"/>
      <c r="IB97" s="1531"/>
      <c r="IC97" s="1531"/>
      <c r="ID97" s="1531"/>
      <c r="IE97" s="1531"/>
      <c r="IF97" s="1531"/>
      <c r="IG97" s="1531"/>
      <c r="IH97" s="1531"/>
      <c r="II97" s="1531"/>
      <c r="IJ97" s="1531"/>
      <c r="IK97" s="1531"/>
      <c r="IL97" s="1531"/>
      <c r="IM97" s="1531"/>
      <c r="IN97" s="1531"/>
      <c r="IO97" s="1531"/>
      <c r="IP97" s="1531"/>
      <c r="IQ97" s="1531"/>
      <c r="IR97" s="1531"/>
      <c r="IS97" s="1531"/>
      <c r="IT97" s="1531"/>
      <c r="IU97" s="1531"/>
      <c r="IV97" s="1531"/>
      <c r="IW97" s="1531"/>
      <c r="IX97" s="1531"/>
      <c r="IY97" s="1532"/>
      <c r="JA97" s="22"/>
      <c r="JB97" s="22"/>
      <c r="JC97" s="10"/>
      <c r="JD97" s="223"/>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40"/>
      <c r="KN97" s="10"/>
      <c r="KO97" s="10"/>
      <c r="KP97" s="10"/>
    </row>
    <row r="98" spans="1:302" ht="15" customHeight="1" x14ac:dyDescent="0.25">
      <c r="A98" s="1399"/>
      <c r="B98" s="1401"/>
      <c r="C98" s="483">
        <v>3</v>
      </c>
      <c r="D98" s="484"/>
      <c r="E98" s="484"/>
      <c r="F98" s="485">
        <f>SUMIF(G10:G54, "3", F10:F54)</f>
        <v>0</v>
      </c>
      <c r="G98" s="10"/>
      <c r="H98" s="492"/>
      <c r="I98" s="486" t="s">
        <v>586</v>
      </c>
      <c r="J98" s="487"/>
      <c r="K98" s="488" t="e">
        <f>('30. Development Cost Schedule'!D94+'30. Development Cost Schedule'!E94)/'24. Rent Schedule'!J55</f>
        <v>#DIV/0!</v>
      </c>
      <c r="L98" s="1543"/>
      <c r="M98" s="1400"/>
      <c r="N98" s="1401"/>
      <c r="O98" s="22"/>
      <c r="P98" s="22"/>
      <c r="Q98" s="22"/>
      <c r="R98" s="22"/>
      <c r="S98" s="22"/>
      <c r="T98" s="22"/>
      <c r="U98" s="22"/>
      <c r="V98" s="22"/>
      <c r="W98" s="22"/>
      <c r="X98" s="22"/>
      <c r="Y98" s="22"/>
      <c r="Z98" s="22"/>
      <c r="AA98" s="22"/>
      <c r="AB98" s="22"/>
      <c r="AC98" s="48"/>
      <c r="AD98" s="48"/>
      <c r="AE98" s="48"/>
      <c r="AF98" s="48"/>
      <c r="AG98" s="48"/>
      <c r="AH98" s="48"/>
      <c r="AI98" s="48"/>
      <c r="AJ98" s="48"/>
      <c r="AK98" s="48"/>
      <c r="AL98" s="48"/>
      <c r="AM98" s="48"/>
      <c r="AN98" s="48"/>
      <c r="AO98" s="22"/>
      <c r="BV98" s="138"/>
      <c r="BW98" s="225"/>
      <c r="BX98" s="356"/>
      <c r="BY98" s="413"/>
      <c r="BZ98" s="413"/>
      <c r="CA98" s="413"/>
      <c r="CB98" s="31"/>
      <c r="CC98" s="482"/>
      <c r="CD98" s="308"/>
      <c r="CE98" s="308"/>
      <c r="CF98" s="308"/>
      <c r="CG98" s="308"/>
      <c r="CH98" s="22"/>
      <c r="CI98" s="47"/>
      <c r="CJ98" s="47"/>
      <c r="CK98" s="47"/>
      <c r="CL98" s="47"/>
      <c r="CM98" s="47"/>
      <c r="CN98" s="47"/>
      <c r="CO98" s="47"/>
      <c r="CP98" s="47"/>
      <c r="CQ98" s="47"/>
      <c r="CR98" s="47"/>
      <c r="CS98" s="47"/>
      <c r="CT98" s="47"/>
      <c r="CU98" s="47"/>
      <c r="CV98" s="47"/>
      <c r="CW98" s="47"/>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68"/>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22"/>
      <c r="GN98" s="22"/>
      <c r="GO98" s="68"/>
      <c r="GP98" s="463" t="str">
        <f>'11. Site Info Part III'!B106</f>
        <v>-</v>
      </c>
      <c r="GQ98" s="10"/>
      <c r="GR98" s="1600" t="s">
        <v>592</v>
      </c>
      <c r="GS98" s="1400"/>
      <c r="GT98" s="1400"/>
      <c r="GU98" s="1400"/>
      <c r="GV98" s="1400"/>
      <c r="GW98" s="1400"/>
      <c r="GX98" s="1400"/>
      <c r="GY98" s="31"/>
      <c r="GZ98" s="31"/>
      <c r="HA98" s="41"/>
      <c r="HB98" s="31"/>
      <c r="HC98" s="31"/>
      <c r="HD98" s="31"/>
      <c r="HE98" s="31"/>
      <c r="HF98" s="31"/>
      <c r="HG98" s="22"/>
      <c r="HH98" s="33"/>
      <c r="HI98" s="33"/>
      <c r="HJ98" s="374"/>
      <c r="HK98" s="33"/>
      <c r="HL98" s="470"/>
      <c r="HM98" s="470"/>
      <c r="HN98" s="470"/>
      <c r="HO98" s="470"/>
      <c r="HP98" s="470"/>
      <c r="HQ98" s="470"/>
      <c r="HR98" s="470"/>
      <c r="HS98" s="470"/>
      <c r="HT98" s="470"/>
      <c r="HU98" s="470"/>
      <c r="HV98" s="470"/>
      <c r="HW98" s="470"/>
      <c r="HX98" s="470"/>
      <c r="HY98" s="470"/>
      <c r="HZ98" s="470"/>
      <c r="IA98" s="470"/>
      <c r="IB98" s="470"/>
      <c r="IC98" s="470"/>
      <c r="ID98" s="470"/>
      <c r="IE98" s="470"/>
      <c r="IF98" s="470"/>
      <c r="IG98" s="470"/>
      <c r="IH98" s="470"/>
      <c r="II98" s="470"/>
      <c r="IJ98" s="470"/>
      <c r="IK98" s="470"/>
      <c r="IL98" s="470"/>
      <c r="IM98" s="470"/>
      <c r="IN98" s="470"/>
      <c r="IO98" s="470"/>
      <c r="IP98" s="470"/>
      <c r="IQ98" s="470"/>
      <c r="IR98" s="470"/>
      <c r="IS98" s="470"/>
      <c r="IT98" s="470"/>
      <c r="IU98" s="470"/>
      <c r="IV98" s="470"/>
      <c r="IW98" s="470"/>
      <c r="IX98" s="470"/>
      <c r="IY98" s="374"/>
      <c r="JA98" s="22"/>
      <c r="JB98" s="22"/>
      <c r="JC98" s="10"/>
      <c r="JD98" s="231" t="s">
        <v>257</v>
      </c>
      <c r="JE98" s="232"/>
      <c r="JF98" s="232"/>
      <c r="JG98" s="232"/>
      <c r="JH98" s="232"/>
      <c r="JI98" s="232"/>
      <c r="JJ98" s="232"/>
      <c r="JK98" s="232"/>
      <c r="JL98" s="232"/>
      <c r="JM98" s="232"/>
      <c r="JN98" s="232"/>
      <c r="JO98" s="232"/>
      <c r="JP98" s="232"/>
      <c r="JQ98" s="232"/>
      <c r="JR98" s="232"/>
      <c r="JS98" s="232"/>
      <c r="JT98" s="232"/>
      <c r="JU98" s="232"/>
      <c r="JV98" s="232"/>
      <c r="JW98" s="232"/>
      <c r="JX98" s="232"/>
      <c r="JY98" s="232"/>
      <c r="JZ98" s="232"/>
      <c r="KA98" s="232"/>
      <c r="KB98" s="232"/>
      <c r="KC98" s="232"/>
      <c r="KD98" s="207"/>
      <c r="KE98" s="207"/>
      <c r="KF98" s="207"/>
      <c r="KG98" s="207"/>
      <c r="KH98" s="207"/>
      <c r="KI98" s="207"/>
      <c r="KJ98" s="1566">
        <f>'42. Dev Team'!AH98</f>
        <v>0</v>
      </c>
      <c r="KK98" s="1526"/>
      <c r="KL98" s="1527"/>
      <c r="KM98" s="209"/>
      <c r="KN98" s="10"/>
      <c r="KO98" s="10"/>
      <c r="KP98" s="10"/>
    </row>
    <row r="99" spans="1:302" ht="15" customHeight="1" x14ac:dyDescent="0.25">
      <c r="A99" s="1399"/>
      <c r="B99" s="1401"/>
      <c r="C99" s="483">
        <v>4</v>
      </c>
      <c r="D99" s="484"/>
      <c r="E99" s="484"/>
      <c r="F99" s="485">
        <f>SUMIF(G10:G54, "4", F10:F54)</f>
        <v>0</v>
      </c>
      <c r="G99" s="10"/>
      <c r="H99" s="10"/>
      <c r="I99" s="489" t="s">
        <v>593</v>
      </c>
      <c r="J99" s="493"/>
      <c r="K99" s="490"/>
      <c r="L99" s="1543"/>
      <c r="M99" s="1400"/>
      <c r="N99" s="1401"/>
      <c r="O99" s="494">
        <v>0</v>
      </c>
      <c r="P99" s="22"/>
      <c r="Q99" s="22"/>
      <c r="R99" s="22"/>
      <c r="S99" s="22"/>
      <c r="T99" s="22"/>
      <c r="U99" s="22"/>
      <c r="V99" s="22"/>
      <c r="W99" s="22"/>
      <c r="X99" s="22"/>
      <c r="Y99" s="22"/>
      <c r="Z99" s="22"/>
      <c r="AA99" s="22"/>
      <c r="AB99" s="22"/>
      <c r="AC99" s="48"/>
      <c r="AD99" s="48"/>
      <c r="AE99" s="48"/>
      <c r="AF99" s="48"/>
      <c r="AG99" s="48"/>
      <c r="AH99" s="48"/>
      <c r="AI99" s="48"/>
      <c r="AJ99" s="48"/>
      <c r="AK99" s="48"/>
      <c r="AL99" s="48"/>
      <c r="AM99" s="48"/>
      <c r="AN99" s="48"/>
      <c r="AO99" s="22"/>
      <c r="BV99" s="138"/>
      <c r="BW99" s="1547" t="s">
        <v>594</v>
      </c>
      <c r="BX99" s="1423"/>
      <c r="BY99" s="1423"/>
      <c r="BZ99" s="1423"/>
      <c r="CA99" s="1423"/>
      <c r="CB99" s="1423"/>
      <c r="CC99" s="1423"/>
      <c r="CD99" s="1423"/>
      <c r="CE99" s="1423"/>
      <c r="CF99" s="1423"/>
      <c r="CG99" s="1424"/>
      <c r="CH99" s="22"/>
      <c r="CI99" s="47"/>
      <c r="CJ99" s="47"/>
      <c r="CK99" s="47"/>
      <c r="CL99" s="47"/>
      <c r="CM99" s="47"/>
      <c r="CN99" s="47"/>
      <c r="CO99" s="47"/>
      <c r="CP99" s="47"/>
      <c r="CQ99" s="47"/>
      <c r="CR99" s="47"/>
      <c r="CS99" s="47"/>
      <c r="CT99" s="47"/>
      <c r="CU99" s="47"/>
      <c r="CV99" s="47"/>
      <c r="CW99" s="47"/>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10"/>
      <c r="FO99" s="491">
        <f>'7. Site Info Part I'!B99</f>
        <v>0</v>
      </c>
      <c r="FP99" s="1511" t="s">
        <v>595</v>
      </c>
      <c r="FQ99" s="1400"/>
      <c r="FR99" s="1400"/>
      <c r="FS99" s="1400"/>
      <c r="FT99" s="1400"/>
      <c r="FU99" s="1400"/>
      <c r="FV99" s="1400"/>
      <c r="FW99" s="1400"/>
      <c r="FX99" s="1400"/>
      <c r="FY99" s="1400"/>
      <c r="FZ99" s="1400"/>
      <c r="GA99" s="1400"/>
      <c r="GB99" s="1400"/>
      <c r="GC99" s="1400"/>
      <c r="GD99" s="1400"/>
      <c r="GE99" s="1400"/>
      <c r="GF99" s="1400"/>
      <c r="GG99" s="1400"/>
      <c r="GH99" s="1400"/>
      <c r="GI99" s="1400"/>
      <c r="GJ99" s="1400"/>
      <c r="GK99" s="1400"/>
      <c r="GL99" s="1400"/>
      <c r="GM99" s="22"/>
      <c r="GN99" s="22"/>
      <c r="GO99" s="68"/>
      <c r="GP99" s="41"/>
      <c r="GQ99" s="10"/>
      <c r="GR99" s="31"/>
      <c r="GS99" s="31"/>
      <c r="GT99" s="31"/>
      <c r="GU99" s="31"/>
      <c r="GV99" s="31"/>
      <c r="GW99" s="31"/>
      <c r="GX99" s="31"/>
      <c r="GY99" s="31"/>
      <c r="GZ99" s="31"/>
      <c r="HA99" s="41"/>
      <c r="HB99" s="31"/>
      <c r="HC99" s="31"/>
      <c r="HD99" s="31"/>
      <c r="HE99" s="31"/>
      <c r="HF99" s="31"/>
      <c r="HG99" s="22"/>
      <c r="HH99" s="33"/>
      <c r="HI99" s="33"/>
      <c r="HJ99" s="374"/>
      <c r="HK99" s="290">
        <f>'17. Dev. Narr.'!D94</f>
        <v>0</v>
      </c>
      <c r="HL99" s="1592" t="s">
        <v>596</v>
      </c>
      <c r="HM99" s="1423"/>
      <c r="HN99" s="1423"/>
      <c r="HO99" s="1423"/>
      <c r="HP99" s="1423"/>
      <c r="HQ99" s="1423"/>
      <c r="HR99" s="1423"/>
      <c r="HS99" s="1423"/>
      <c r="HT99" s="1423"/>
      <c r="HU99" s="1423"/>
      <c r="HV99" s="1423"/>
      <c r="HW99" s="1423"/>
      <c r="HX99" s="1423"/>
      <c r="HY99" s="1423"/>
      <c r="HZ99" s="1423"/>
      <c r="IA99" s="1423"/>
      <c r="IB99" s="1423"/>
      <c r="IC99" s="1423"/>
      <c r="ID99" s="1423"/>
      <c r="IE99" s="1423"/>
      <c r="IF99" s="1423"/>
      <c r="IG99" s="1423"/>
      <c r="IH99" s="1423"/>
      <c r="II99" s="1423"/>
      <c r="IJ99" s="1423"/>
      <c r="IK99" s="1423"/>
      <c r="IL99" s="1423"/>
      <c r="IM99" s="1423"/>
      <c r="IN99" s="1423"/>
      <c r="IO99" s="1423"/>
      <c r="IP99" s="1423"/>
      <c r="IQ99" s="1423"/>
      <c r="IR99" s="1423"/>
      <c r="IS99" s="1423"/>
      <c r="IT99" s="1423"/>
      <c r="IU99" s="1423"/>
      <c r="IV99" s="1423"/>
      <c r="IW99" s="1423"/>
      <c r="IX99" s="1423"/>
      <c r="IY99" s="1424"/>
      <c r="JA99" s="22"/>
      <c r="JB99" s="22"/>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220"/>
      <c r="KK99" s="220"/>
      <c r="KL99" s="220"/>
      <c r="KM99" s="10"/>
      <c r="KN99" s="10"/>
      <c r="KO99" s="10"/>
      <c r="KP99" s="10"/>
    </row>
    <row r="100" spans="1:302" ht="15" customHeight="1" x14ac:dyDescent="0.25">
      <c r="A100" s="1402"/>
      <c r="B100" s="1404"/>
      <c r="C100" s="495">
        <v>5</v>
      </c>
      <c r="D100" s="496"/>
      <c r="E100" s="496"/>
      <c r="F100" s="497">
        <f>SUMIF(G10:G54, "5", F10:F54)</f>
        <v>0</v>
      </c>
      <c r="G100" s="10"/>
      <c r="H100" s="10"/>
      <c r="I100" s="498" t="s">
        <v>586</v>
      </c>
      <c r="J100" s="499"/>
      <c r="K100" s="500" t="e">
        <f>('30. Development Cost Schedule'!D75+'30. Development Cost Schedule'!E75)/'24. Rent Schedule'!J55</f>
        <v>#DIV/0!</v>
      </c>
      <c r="L100" s="1544"/>
      <c r="M100" s="1403"/>
      <c r="N100" s="1404"/>
      <c r="O100" s="494">
        <v>10</v>
      </c>
      <c r="P100" s="22"/>
      <c r="Q100" s="22"/>
      <c r="R100" s="22"/>
      <c r="S100" s="22"/>
      <c r="T100" s="22"/>
      <c r="U100" s="22"/>
      <c r="V100" s="22"/>
      <c r="W100" s="22"/>
      <c r="X100" s="22"/>
      <c r="Y100" s="22"/>
      <c r="Z100" s="22"/>
      <c r="AA100" s="22"/>
      <c r="AB100" s="22"/>
      <c r="AC100" s="48"/>
      <c r="AD100" s="48"/>
      <c r="AE100" s="48"/>
      <c r="AF100" s="48"/>
      <c r="AG100" s="48"/>
      <c r="AH100" s="48"/>
      <c r="AI100" s="48"/>
      <c r="AJ100" s="48"/>
      <c r="AK100" s="48"/>
      <c r="AL100" s="48"/>
      <c r="AM100" s="48"/>
      <c r="AN100" s="48"/>
      <c r="AO100" s="22"/>
      <c r="BV100" s="138"/>
      <c r="BW100" s="1425"/>
      <c r="BX100" s="1400"/>
      <c r="BY100" s="1400"/>
      <c r="BZ100" s="1400"/>
      <c r="CA100" s="1400"/>
      <c r="CB100" s="1400"/>
      <c r="CC100" s="1400"/>
      <c r="CD100" s="1400"/>
      <c r="CE100" s="1400"/>
      <c r="CF100" s="1400"/>
      <c r="CG100" s="1426"/>
      <c r="CH100" s="22"/>
      <c r="CI100" s="47"/>
      <c r="CJ100" s="47"/>
      <c r="CK100" s="47"/>
      <c r="CL100" s="47"/>
      <c r="CM100" s="47"/>
      <c r="CN100" s="47"/>
      <c r="CO100" s="47"/>
      <c r="CP100" s="47"/>
      <c r="CQ100" s="47"/>
      <c r="CR100" s="47"/>
      <c r="CS100" s="47"/>
      <c r="CT100" s="47"/>
      <c r="CU100" s="47"/>
      <c r="CV100" s="47"/>
      <c r="CW100" s="47"/>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41"/>
      <c r="FO100" s="241"/>
      <c r="FP100" s="1400"/>
      <c r="FQ100" s="1400"/>
      <c r="FR100" s="1400"/>
      <c r="FS100" s="1400"/>
      <c r="FT100" s="1400"/>
      <c r="FU100" s="1400"/>
      <c r="FV100" s="1400"/>
      <c r="FW100" s="1400"/>
      <c r="FX100" s="1400"/>
      <c r="FY100" s="1400"/>
      <c r="FZ100" s="1400"/>
      <c r="GA100" s="1400"/>
      <c r="GB100" s="1400"/>
      <c r="GC100" s="1400"/>
      <c r="GD100" s="1400"/>
      <c r="GE100" s="1400"/>
      <c r="GF100" s="1400"/>
      <c r="GG100" s="1400"/>
      <c r="GH100" s="1400"/>
      <c r="GI100" s="1400"/>
      <c r="GJ100" s="1400"/>
      <c r="GK100" s="1400"/>
      <c r="GL100" s="1400"/>
      <c r="GM100" s="22"/>
      <c r="GN100" s="22"/>
      <c r="GO100" s="68"/>
      <c r="GP100" s="463" t="str">
        <f>'11. Site Info Part III'!B108</f>
        <v>-</v>
      </c>
      <c r="GQ100" s="10"/>
      <c r="GR100" s="1600" t="s">
        <v>597</v>
      </c>
      <c r="GS100" s="1400"/>
      <c r="GT100" s="1400"/>
      <c r="GU100" s="1400"/>
      <c r="GV100" s="1400"/>
      <c r="GW100" s="1400"/>
      <c r="GX100" s="1400"/>
      <c r="GY100" s="1400"/>
      <c r="GZ100" s="1400"/>
      <c r="HA100" s="1400"/>
      <c r="HB100" s="31"/>
      <c r="HC100" s="31"/>
      <c r="HD100" s="31"/>
      <c r="HE100" s="31"/>
      <c r="HF100" s="31"/>
      <c r="HG100" s="22"/>
      <c r="HH100" s="33"/>
      <c r="HI100" s="33"/>
      <c r="HJ100" s="374"/>
      <c r="HK100" s="33"/>
      <c r="HL100" s="1427"/>
      <c r="HM100" s="1428"/>
      <c r="HN100" s="1428"/>
      <c r="HO100" s="1428"/>
      <c r="HP100" s="1428"/>
      <c r="HQ100" s="1428"/>
      <c r="HR100" s="1428"/>
      <c r="HS100" s="1428"/>
      <c r="HT100" s="1428"/>
      <c r="HU100" s="1428"/>
      <c r="HV100" s="1428"/>
      <c r="HW100" s="1428"/>
      <c r="HX100" s="1428"/>
      <c r="HY100" s="1428"/>
      <c r="HZ100" s="1428"/>
      <c r="IA100" s="1428"/>
      <c r="IB100" s="1428"/>
      <c r="IC100" s="1428"/>
      <c r="ID100" s="1428"/>
      <c r="IE100" s="1428"/>
      <c r="IF100" s="1428"/>
      <c r="IG100" s="1428"/>
      <c r="IH100" s="1428"/>
      <c r="II100" s="1428"/>
      <c r="IJ100" s="1428"/>
      <c r="IK100" s="1428"/>
      <c r="IL100" s="1428"/>
      <c r="IM100" s="1428"/>
      <c r="IN100" s="1428"/>
      <c r="IO100" s="1428"/>
      <c r="IP100" s="1428"/>
      <c r="IQ100" s="1428"/>
      <c r="IR100" s="1428"/>
      <c r="IS100" s="1428"/>
      <c r="IT100" s="1428"/>
      <c r="IU100" s="1428"/>
      <c r="IV100" s="1428"/>
      <c r="IW100" s="1428"/>
      <c r="IX100" s="1428"/>
      <c r="IY100" s="1429"/>
      <c r="IZ100" s="10"/>
      <c r="JA100" s="22"/>
      <c r="JB100" s="22"/>
      <c r="JC100" s="10"/>
      <c r="JD100" s="1559" t="s">
        <v>598</v>
      </c>
      <c r="JE100" s="1400"/>
      <c r="JF100" s="1400"/>
      <c r="JG100" s="1400"/>
      <c r="JH100" s="1400"/>
      <c r="JI100" s="1400"/>
      <c r="JJ100" s="1400"/>
      <c r="JK100" s="1400"/>
      <c r="JL100" s="1400"/>
      <c r="JM100" s="1400"/>
      <c r="JN100" s="1400"/>
      <c r="JO100" s="10"/>
      <c r="JP100" s="10"/>
      <c r="JQ100" s="10"/>
      <c r="JR100" s="10"/>
      <c r="JS100" s="10"/>
      <c r="JT100" s="10"/>
      <c r="JU100" s="10"/>
      <c r="JV100" s="10"/>
      <c r="JW100" s="10"/>
      <c r="JX100" s="10"/>
      <c r="JY100" s="10"/>
      <c r="JZ100" s="10"/>
      <c r="KA100" s="10"/>
      <c r="KB100" s="10"/>
      <c r="KC100" s="10"/>
      <c r="KD100" s="10"/>
      <c r="KE100" s="75"/>
      <c r="KF100" s="75"/>
      <c r="KG100" s="75"/>
      <c r="KH100" s="10"/>
      <c r="KI100" s="10"/>
      <c r="KJ100" s="10"/>
      <c r="KK100" s="10"/>
      <c r="KL100" s="10"/>
      <c r="KM100" s="10"/>
      <c r="KN100" s="10"/>
      <c r="KO100" s="10"/>
      <c r="KP100" s="10"/>
    </row>
    <row r="101" spans="1:302" ht="15" customHeight="1" x14ac:dyDescent="0.3">
      <c r="A101" s="48"/>
      <c r="B101" s="48"/>
      <c r="C101" s="48"/>
      <c r="D101" s="48"/>
      <c r="E101" s="48"/>
      <c r="F101" s="48"/>
      <c r="G101" s="501"/>
      <c r="H101" s="501"/>
      <c r="I101" s="502"/>
      <c r="J101" s="502"/>
      <c r="K101" s="502"/>
      <c r="L101" s="502"/>
      <c r="M101" s="502"/>
      <c r="N101" s="502"/>
      <c r="O101" s="494">
        <v>11</v>
      </c>
      <c r="P101" s="22"/>
      <c r="Q101" s="22"/>
      <c r="R101" s="22"/>
      <c r="S101" s="22"/>
      <c r="T101" s="22"/>
      <c r="U101" s="22"/>
      <c r="V101" s="22"/>
      <c r="W101" s="22"/>
      <c r="X101" s="22"/>
      <c r="Y101" s="22"/>
      <c r="Z101" s="22"/>
      <c r="AA101" s="22"/>
      <c r="AB101" s="22"/>
      <c r="AC101" s="48"/>
      <c r="AD101" s="48"/>
      <c r="AE101" s="48"/>
      <c r="AF101" s="48"/>
      <c r="AG101" s="48"/>
      <c r="AH101" s="48"/>
      <c r="AI101" s="48"/>
      <c r="AJ101" s="48"/>
      <c r="AK101" s="48"/>
      <c r="AL101" s="48"/>
      <c r="AM101" s="48"/>
      <c r="AN101" s="48"/>
      <c r="AO101" s="22"/>
      <c r="BV101" s="138"/>
      <c r="BW101" s="1427"/>
      <c r="BX101" s="1428"/>
      <c r="BY101" s="1428"/>
      <c r="BZ101" s="1428"/>
      <c r="CA101" s="1428"/>
      <c r="CB101" s="1428"/>
      <c r="CC101" s="1428"/>
      <c r="CD101" s="1428"/>
      <c r="CE101" s="1428"/>
      <c r="CF101" s="1428"/>
      <c r="CG101" s="1429"/>
      <c r="CH101" s="22"/>
      <c r="CI101" s="47"/>
      <c r="CJ101" s="47"/>
      <c r="CK101" s="47"/>
      <c r="CL101" s="47"/>
      <c r="CM101" s="47"/>
      <c r="CN101" s="47"/>
      <c r="CO101" s="47"/>
      <c r="CP101" s="47"/>
      <c r="CQ101" s="47"/>
      <c r="CR101" s="47"/>
      <c r="CS101" s="47"/>
      <c r="CT101" s="47"/>
      <c r="CU101" s="47"/>
      <c r="CV101" s="47"/>
      <c r="CW101" s="47"/>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41"/>
      <c r="FO101" s="491">
        <f>'7. Site Info Part I'!B101</f>
        <v>0</v>
      </c>
      <c r="FP101" s="1511" t="s">
        <v>599</v>
      </c>
      <c r="FQ101" s="1400"/>
      <c r="FR101" s="1400"/>
      <c r="FS101" s="1400"/>
      <c r="FT101" s="1400"/>
      <c r="FU101" s="1400"/>
      <c r="FV101" s="1400"/>
      <c r="FW101" s="1400"/>
      <c r="FX101" s="1400"/>
      <c r="FY101" s="1400"/>
      <c r="FZ101" s="1400"/>
      <c r="GA101" s="1400"/>
      <c r="GB101" s="1400"/>
      <c r="GC101" s="1400"/>
      <c r="GD101" s="1400"/>
      <c r="GE101" s="1400"/>
      <c r="GF101" s="1400"/>
      <c r="GG101" s="1400"/>
      <c r="GH101" s="1400"/>
      <c r="GI101" s="1400"/>
      <c r="GJ101" s="1400"/>
      <c r="GK101" s="1400"/>
      <c r="GL101" s="1400"/>
      <c r="GM101" s="22"/>
      <c r="GN101" s="22"/>
      <c r="GO101" s="68"/>
      <c r="GP101" s="31"/>
      <c r="GQ101" s="10"/>
      <c r="GR101" s="31"/>
      <c r="GS101" s="31"/>
      <c r="GT101" s="31"/>
      <c r="GU101" s="31"/>
      <c r="GV101" s="31"/>
      <c r="GW101" s="31"/>
      <c r="GX101" s="31"/>
      <c r="GY101" s="31"/>
      <c r="GZ101" s="31"/>
      <c r="HA101" s="31"/>
      <c r="HB101" s="31"/>
      <c r="HC101" s="31"/>
      <c r="HD101" s="31"/>
      <c r="HE101" s="31"/>
      <c r="HF101" s="31"/>
      <c r="HG101" s="22"/>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3"/>
      <c r="IW101" s="33"/>
      <c r="IX101" s="33"/>
      <c r="IY101" s="33"/>
      <c r="IZ101" s="33"/>
      <c r="JA101" s="22"/>
      <c r="JB101" s="22"/>
      <c r="JC101" s="10"/>
      <c r="JD101" s="1560">
        <f>'42. Dev Team'!B101</f>
        <v>0</v>
      </c>
      <c r="JE101" s="1496"/>
      <c r="JF101" s="1496"/>
      <c r="JG101" s="1496"/>
      <c r="JH101" s="1496"/>
      <c r="JI101" s="1496"/>
      <c r="JJ101" s="1496"/>
      <c r="JK101" s="1496"/>
      <c r="JL101" s="1496"/>
      <c r="JM101" s="1496"/>
      <c r="JN101" s="1561"/>
      <c r="JO101" s="27"/>
      <c r="JP101" s="1567">
        <f>'42. Dev Team'!N101</f>
        <v>0</v>
      </c>
      <c r="JQ101" s="1496"/>
      <c r="JR101" s="1496"/>
      <c r="JS101" s="1496"/>
      <c r="JT101" s="1496"/>
      <c r="JU101" s="1496"/>
      <c r="JV101" s="1496"/>
      <c r="JW101" s="1496"/>
      <c r="JX101" s="1496"/>
      <c r="JY101" s="1496"/>
      <c r="JZ101" s="1496"/>
      <c r="KA101" s="1496"/>
      <c r="KB101" s="1496"/>
      <c r="KC101" s="1496"/>
      <c r="KD101" s="1496"/>
      <c r="KE101" s="1496"/>
      <c r="KF101" s="1561"/>
      <c r="KG101" s="27"/>
      <c r="KH101" s="1582">
        <f>'42. Dev Team'!AF101</f>
        <v>0</v>
      </c>
      <c r="KI101" s="1496"/>
      <c r="KJ101" s="1496"/>
      <c r="KK101" s="1496"/>
      <c r="KL101" s="1496"/>
      <c r="KM101" s="1569"/>
      <c r="KN101" s="10"/>
      <c r="KO101" s="10"/>
      <c r="KP101" s="10"/>
    </row>
    <row r="102" spans="1:302" ht="15" customHeight="1" x14ac:dyDescent="0.3">
      <c r="A102" s="48"/>
      <c r="B102" s="48"/>
      <c r="C102" s="48"/>
      <c r="D102" s="48"/>
      <c r="E102" s="48"/>
      <c r="F102" s="48"/>
      <c r="G102" s="501"/>
      <c r="H102" s="501"/>
      <c r="I102" s="77"/>
      <c r="J102" s="77"/>
      <c r="K102" s="77"/>
      <c r="L102" s="77"/>
      <c r="M102" s="77"/>
      <c r="N102" s="77"/>
      <c r="O102" s="494">
        <v>12</v>
      </c>
      <c r="P102" s="22"/>
      <c r="Q102" s="22"/>
      <c r="R102" s="22"/>
      <c r="S102" s="22"/>
      <c r="T102" s="22"/>
      <c r="U102" s="22"/>
      <c r="V102" s="22"/>
      <c r="W102" s="22"/>
      <c r="X102" s="22"/>
      <c r="Y102" s="22"/>
      <c r="Z102" s="22"/>
      <c r="AA102" s="22"/>
      <c r="AB102" s="22"/>
      <c r="AC102" s="48"/>
      <c r="AD102" s="48"/>
      <c r="AE102" s="48"/>
      <c r="AF102" s="48"/>
      <c r="AG102" s="48"/>
      <c r="AH102" s="48"/>
      <c r="AI102" s="48"/>
      <c r="AJ102" s="48"/>
      <c r="AK102" s="48"/>
      <c r="AL102" s="48"/>
      <c r="AM102" s="48"/>
      <c r="AN102" s="48"/>
      <c r="AO102" s="22"/>
      <c r="BV102" s="138"/>
      <c r="BW102" s="250" t="s">
        <v>600</v>
      </c>
      <c r="BX102" s="250"/>
      <c r="BY102" s="172"/>
      <c r="BZ102" s="79"/>
      <c r="CA102" s="79"/>
      <c r="CB102" s="199"/>
      <c r="CC102" s="1596">
        <f>'30. Development Cost Schedule'!G102</f>
        <v>0</v>
      </c>
      <c r="CD102" s="1416"/>
      <c r="CE102" s="1416"/>
      <c r="CF102" s="1416"/>
      <c r="CG102" s="1597"/>
      <c r="CH102" s="22"/>
      <c r="CI102" s="47"/>
      <c r="CJ102" s="47"/>
      <c r="CK102" s="47"/>
      <c r="CL102" s="47"/>
      <c r="CM102" s="47"/>
      <c r="CN102" s="47"/>
      <c r="CO102" s="47"/>
      <c r="CP102" s="47"/>
      <c r="CQ102" s="47"/>
      <c r="CR102" s="47"/>
      <c r="CS102" s="47"/>
      <c r="CT102" s="47"/>
      <c r="CU102" s="47"/>
      <c r="CV102" s="47"/>
      <c r="CW102" s="47"/>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31"/>
      <c r="FO102" s="31"/>
      <c r="FP102" s="1400"/>
      <c r="FQ102" s="1400"/>
      <c r="FR102" s="1400"/>
      <c r="FS102" s="1400"/>
      <c r="FT102" s="1400"/>
      <c r="FU102" s="1400"/>
      <c r="FV102" s="1400"/>
      <c r="FW102" s="1400"/>
      <c r="FX102" s="1400"/>
      <c r="FY102" s="1400"/>
      <c r="FZ102" s="1400"/>
      <c r="GA102" s="1400"/>
      <c r="GB102" s="1400"/>
      <c r="GC102" s="1400"/>
      <c r="GD102" s="1400"/>
      <c r="GE102" s="1400"/>
      <c r="GF102" s="1400"/>
      <c r="GG102" s="1400"/>
      <c r="GH102" s="1400"/>
      <c r="GI102" s="1400"/>
      <c r="GJ102" s="1400"/>
      <c r="GK102" s="1400"/>
      <c r="GL102" s="1400"/>
      <c r="GM102" s="22"/>
      <c r="GN102" s="22"/>
      <c r="GO102" s="68"/>
      <c r="GP102" s="463" t="str">
        <f>'11. Site Info Part III'!B110</f>
        <v>-</v>
      </c>
      <c r="GQ102" s="10"/>
      <c r="GR102" s="1601" t="s">
        <v>601</v>
      </c>
      <c r="GS102" s="1400"/>
      <c r="GT102" s="1400"/>
      <c r="GU102" s="1400"/>
      <c r="GV102" s="1400"/>
      <c r="GW102" s="1400"/>
      <c r="GX102" s="1400"/>
      <c r="GY102" s="1400"/>
      <c r="GZ102" s="1400"/>
      <c r="HA102" s="1400"/>
      <c r="HB102" s="1400"/>
      <c r="HC102" s="1400"/>
      <c r="HD102" s="1400"/>
      <c r="HE102" s="1400"/>
      <c r="HF102" s="1400"/>
      <c r="HG102" s="22"/>
      <c r="HH102" s="504" t="s">
        <v>245</v>
      </c>
      <c r="HI102" s="1552" t="s">
        <v>602</v>
      </c>
      <c r="HJ102" s="1442"/>
      <c r="HK102" s="1442"/>
      <c r="HL102" s="1442"/>
      <c r="HM102" s="1442"/>
      <c r="HN102" s="1442"/>
      <c r="HO102" s="1442"/>
      <c r="HP102" s="1442"/>
      <c r="HQ102" s="1442"/>
      <c r="HR102" s="1442"/>
      <c r="HS102" s="1442"/>
      <c r="HT102" s="1442"/>
      <c r="HU102" s="1442"/>
      <c r="HV102" s="1442"/>
      <c r="HW102" s="1442"/>
      <c r="HX102" s="1442"/>
      <c r="HY102" s="1442"/>
      <c r="HZ102" s="1442"/>
      <c r="IA102" s="1442"/>
      <c r="IB102" s="1442"/>
      <c r="IC102" s="1442"/>
      <c r="ID102" s="1442"/>
      <c r="IE102" s="1442"/>
      <c r="IF102" s="1442"/>
      <c r="IG102" s="1442"/>
      <c r="IH102" s="1442"/>
      <c r="II102" s="1442"/>
      <c r="IJ102" s="1442"/>
      <c r="IK102" s="1442"/>
      <c r="IL102" s="1442"/>
      <c r="IM102" s="1442"/>
      <c r="IN102" s="1442"/>
      <c r="IO102" s="1442"/>
      <c r="IP102" s="1442"/>
      <c r="IQ102" s="1442"/>
      <c r="IR102" s="1442"/>
      <c r="IS102" s="1442"/>
      <c r="IT102" s="1442"/>
      <c r="IU102" s="1442"/>
      <c r="IV102" s="1442"/>
      <c r="IW102" s="1442"/>
      <c r="IX102" s="1442"/>
      <c r="IY102" s="1442"/>
      <c r="IZ102" s="1443"/>
      <c r="JA102" s="22"/>
      <c r="JB102" s="22"/>
      <c r="JC102" s="10"/>
      <c r="JD102" s="34"/>
      <c r="JE102" s="10"/>
      <c r="JF102" s="10"/>
      <c r="JG102" s="10"/>
      <c r="JH102" s="10"/>
      <c r="JI102" s="10"/>
      <c r="JJ102" s="10"/>
      <c r="JK102" s="10"/>
      <c r="JL102" s="10"/>
      <c r="JM102" s="10"/>
      <c r="JN102" s="10"/>
      <c r="JO102" s="10"/>
      <c r="JP102" s="180" t="s">
        <v>207</v>
      </c>
      <c r="JQ102" s="181"/>
      <c r="JR102" s="181"/>
      <c r="JS102" s="181"/>
      <c r="JT102" s="181"/>
      <c r="JU102" s="181"/>
      <c r="JV102" s="181"/>
      <c r="JW102" s="181"/>
      <c r="JX102" s="181"/>
      <c r="JY102" s="181"/>
      <c r="JZ102" s="181"/>
      <c r="KA102" s="181"/>
      <c r="KB102" s="181"/>
      <c r="KC102" s="181"/>
      <c r="KD102" s="181"/>
      <c r="KE102" s="181"/>
      <c r="KF102" s="181"/>
      <c r="KG102" s="181"/>
      <c r="KH102" s="10" t="s">
        <v>208</v>
      </c>
      <c r="KI102" s="10"/>
      <c r="KJ102" s="10"/>
      <c r="KK102" s="10"/>
      <c r="KL102" s="10"/>
      <c r="KM102" s="140"/>
      <c r="KN102" s="10"/>
      <c r="KO102" s="10"/>
      <c r="KP102" s="10"/>
    </row>
    <row r="103" spans="1:302" ht="13.5" customHeight="1" x14ac:dyDescent="0.25">
      <c r="A103" s="48"/>
      <c r="B103" s="48"/>
      <c r="C103" s="48"/>
      <c r="D103" s="48"/>
      <c r="E103" s="48"/>
      <c r="F103" s="48"/>
      <c r="G103" s="48"/>
      <c r="H103" s="48"/>
      <c r="I103" s="48"/>
      <c r="J103" s="48"/>
      <c r="K103" s="48"/>
      <c r="L103" s="48"/>
      <c r="M103" s="48"/>
      <c r="N103" s="48"/>
      <c r="O103" s="22"/>
      <c r="P103" s="22"/>
      <c r="Q103" s="22"/>
      <c r="R103" s="22"/>
      <c r="S103" s="22"/>
      <c r="T103" s="22"/>
      <c r="U103" s="22"/>
      <c r="V103" s="22"/>
      <c r="W103" s="22"/>
      <c r="X103" s="22"/>
      <c r="Y103" s="22"/>
      <c r="Z103" s="22"/>
      <c r="AA103" s="22"/>
      <c r="AB103" s="22"/>
      <c r="AC103" s="48"/>
      <c r="AD103" s="48"/>
      <c r="AE103" s="48"/>
      <c r="AF103" s="48"/>
      <c r="AG103" s="48"/>
      <c r="AH103" s="48"/>
      <c r="AI103" s="48"/>
      <c r="AJ103" s="48"/>
      <c r="AK103" s="48"/>
      <c r="AL103" s="48"/>
      <c r="AM103" s="48"/>
      <c r="AN103" s="48"/>
      <c r="AO103" s="22"/>
      <c r="BV103" s="505"/>
      <c r="BW103" s="116" t="s">
        <v>603</v>
      </c>
      <c r="BX103" s="116"/>
      <c r="BY103" s="190">
        <f>'30. Development Cost Schedule'!C103</f>
        <v>0</v>
      </c>
      <c r="BZ103" s="190">
        <f>'30. Development Cost Schedule'!D103</f>
        <v>0</v>
      </c>
      <c r="CA103" s="190">
        <f>'30. Development Cost Schedule'!E103</f>
        <v>0</v>
      </c>
      <c r="CB103" s="199"/>
      <c r="CC103" s="1596">
        <f>'30. Development Cost Schedule'!G103</f>
        <v>0</v>
      </c>
      <c r="CD103" s="1416"/>
      <c r="CE103" s="1416"/>
      <c r="CF103" s="1416"/>
      <c r="CG103" s="1597"/>
      <c r="CH103" s="22"/>
      <c r="CI103" s="47"/>
      <c r="CJ103" s="47"/>
      <c r="CK103" s="47"/>
      <c r="CL103" s="47"/>
      <c r="CM103" s="47"/>
      <c r="CN103" s="47"/>
      <c r="CO103" s="47"/>
      <c r="CP103" s="47"/>
      <c r="CQ103" s="47"/>
      <c r="CR103" s="47"/>
      <c r="CS103" s="47"/>
      <c r="CT103" s="47"/>
      <c r="CU103" s="47"/>
      <c r="CV103" s="47"/>
      <c r="CW103" s="47"/>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31"/>
      <c r="FO103" s="31"/>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22"/>
      <c r="GN103" s="22"/>
      <c r="GO103" s="68"/>
      <c r="GP103" s="31"/>
      <c r="GQ103" s="10"/>
      <c r="GR103" s="1400"/>
      <c r="GS103" s="1400"/>
      <c r="GT103" s="1400"/>
      <c r="GU103" s="1400"/>
      <c r="GV103" s="1400"/>
      <c r="GW103" s="1400"/>
      <c r="GX103" s="1400"/>
      <c r="GY103" s="1400"/>
      <c r="GZ103" s="1400"/>
      <c r="HA103" s="1400"/>
      <c r="HB103" s="1400"/>
      <c r="HC103" s="1400"/>
      <c r="HD103" s="1400"/>
      <c r="HE103" s="1400"/>
      <c r="HF103" s="1400"/>
      <c r="HG103" s="22"/>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3"/>
      <c r="IW103" s="33"/>
      <c r="IX103" s="33"/>
      <c r="IY103" s="33"/>
      <c r="IZ103" s="33"/>
      <c r="JA103" s="22"/>
      <c r="JB103" s="22"/>
      <c r="JC103" s="10"/>
      <c r="JD103" s="1570">
        <f>'42. Dev Team'!B103</f>
        <v>0</v>
      </c>
      <c r="JE103" s="1416"/>
      <c r="JF103" s="1416"/>
      <c r="JG103" s="1416"/>
      <c r="JH103" s="1416"/>
      <c r="JI103" s="1416"/>
      <c r="JJ103" s="1416"/>
      <c r="JK103" s="1416"/>
      <c r="JL103" s="1416"/>
      <c r="JM103" s="1416"/>
      <c r="JN103" s="1416"/>
      <c r="JO103" s="1416"/>
      <c r="JP103" s="1416"/>
      <c r="JQ103" s="1416"/>
      <c r="JR103" s="1416"/>
      <c r="JS103" s="1417"/>
      <c r="JT103" s="10"/>
      <c r="JU103" s="1571">
        <f>'42. Dev Team'!S103</f>
        <v>0</v>
      </c>
      <c r="JV103" s="1416"/>
      <c r="JW103" s="1416"/>
      <c r="JX103" s="1416"/>
      <c r="JY103" s="1416"/>
      <c r="JZ103" s="1416"/>
      <c r="KA103" s="1416"/>
      <c r="KB103" s="1416"/>
      <c r="KC103" s="1417"/>
      <c r="KD103" s="10"/>
      <c r="KE103" s="1572">
        <f>'42. Dev Team'!AC103</f>
        <v>0</v>
      </c>
      <c r="KF103" s="1416"/>
      <c r="KG103" s="1416"/>
      <c r="KH103" s="1416"/>
      <c r="KI103" s="1416"/>
      <c r="KJ103" s="1416"/>
      <c r="KK103" s="1416"/>
      <c r="KL103" s="1416"/>
      <c r="KM103" s="1573"/>
      <c r="KN103" s="10"/>
      <c r="KO103" s="10"/>
      <c r="KP103" s="10"/>
    </row>
    <row r="104" spans="1:302" ht="15" customHeight="1" x14ac:dyDescent="0.25">
      <c r="A104" s="48"/>
      <c r="B104" s="48"/>
      <c r="C104" s="48"/>
      <c r="D104" s="48"/>
      <c r="E104" s="48"/>
      <c r="F104" s="48"/>
      <c r="G104" s="48"/>
      <c r="H104" s="48"/>
      <c r="I104" s="48"/>
      <c r="J104" s="48"/>
      <c r="K104" s="48"/>
      <c r="L104" s="48"/>
      <c r="M104" s="48"/>
      <c r="N104" s="48"/>
      <c r="O104" s="22"/>
      <c r="P104" s="22"/>
      <c r="Q104" s="22"/>
      <c r="R104" s="22"/>
      <c r="S104" s="22"/>
      <c r="T104" s="22"/>
      <c r="U104" s="22"/>
      <c r="V104" s="22"/>
      <c r="W104" s="22"/>
      <c r="X104" s="22"/>
      <c r="Y104" s="22"/>
      <c r="Z104" s="22"/>
      <c r="AA104" s="22"/>
      <c r="AB104" s="22"/>
      <c r="AC104" s="48"/>
      <c r="AD104" s="48"/>
      <c r="AE104" s="48"/>
      <c r="AF104" s="48"/>
      <c r="AG104" s="48"/>
      <c r="AH104" s="48"/>
      <c r="AI104" s="48"/>
      <c r="AJ104" s="48"/>
      <c r="AK104" s="48"/>
      <c r="AL104" s="48"/>
      <c r="AM104" s="48"/>
      <c r="AN104" s="48"/>
      <c r="AO104" s="22"/>
      <c r="BV104" s="505"/>
      <c r="BW104" s="116" t="s">
        <v>604</v>
      </c>
      <c r="BX104" s="116"/>
      <c r="BY104" s="190">
        <f>'30. Development Cost Schedule'!C104</f>
        <v>0</v>
      </c>
      <c r="BZ104" s="190">
        <f>'30. Development Cost Schedule'!D104</f>
        <v>0</v>
      </c>
      <c r="CA104" s="190">
        <f>'30. Development Cost Schedule'!E104</f>
        <v>0</v>
      </c>
      <c r="CB104" s="199"/>
      <c r="CC104" s="1596">
        <f>'30. Development Cost Schedule'!G104</f>
        <v>0</v>
      </c>
      <c r="CD104" s="1416"/>
      <c r="CE104" s="1416"/>
      <c r="CF104" s="1416"/>
      <c r="CG104" s="1597"/>
      <c r="CH104" s="22"/>
      <c r="CI104" s="47"/>
      <c r="CJ104" s="47"/>
      <c r="CK104" s="47"/>
      <c r="CL104" s="47"/>
      <c r="CM104" s="47"/>
      <c r="CN104" s="47"/>
      <c r="CO104" s="47"/>
      <c r="CP104" s="47"/>
      <c r="CQ104" s="47"/>
      <c r="CR104" s="47"/>
      <c r="CS104" s="47"/>
      <c r="CT104" s="47"/>
      <c r="CU104" s="47"/>
      <c r="CV104" s="47"/>
      <c r="CW104" s="47"/>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31"/>
      <c r="FO104" s="31"/>
      <c r="FP104" s="78">
        <f>'7. Site Info Part I'!C104</f>
        <v>0</v>
      </c>
      <c r="FQ104" s="308" t="s">
        <v>605</v>
      </c>
      <c r="FR104" s="179"/>
      <c r="FS104" s="179"/>
      <c r="FT104" s="179"/>
      <c r="FU104" s="179"/>
      <c r="FV104" s="179"/>
      <c r="FW104" s="179"/>
      <c r="FX104" s="179"/>
      <c r="FY104" s="179"/>
      <c r="FZ104" s="179"/>
      <c r="GA104" s="179"/>
      <c r="GB104" s="179"/>
      <c r="GC104" s="179"/>
      <c r="GD104" s="179"/>
      <c r="GE104" s="179"/>
      <c r="GF104" s="179"/>
      <c r="GG104" s="179"/>
      <c r="GH104" s="179"/>
      <c r="GI104" s="179"/>
      <c r="GJ104" s="179"/>
      <c r="GK104" s="179"/>
      <c r="GL104" s="179"/>
      <c r="GM104" s="22"/>
      <c r="GN104" s="22"/>
      <c r="GO104" s="68"/>
      <c r="GP104" s="318">
        <f>'11. Site Info Part III'!B112</f>
        <v>0</v>
      </c>
      <c r="GQ104" s="10"/>
      <c r="GR104" s="1602" t="s">
        <v>606</v>
      </c>
      <c r="GS104" s="1400"/>
      <c r="GT104" s="1400"/>
      <c r="GU104" s="1400"/>
      <c r="GV104" s="1400"/>
      <c r="GW104" s="1400"/>
      <c r="GX104" s="1400"/>
      <c r="GY104" s="1400"/>
      <c r="GZ104" s="1400"/>
      <c r="HA104" s="1400"/>
      <c r="HB104" s="1400"/>
      <c r="HC104" s="1400"/>
      <c r="HD104" s="1400"/>
      <c r="HE104" s="241"/>
      <c r="HF104" s="241"/>
      <c r="HG104" s="22"/>
      <c r="HH104" s="33"/>
      <c r="HI104" s="31"/>
      <c r="HJ104" s="238">
        <f>'17. Dev. Narr.'!C99</f>
        <v>0</v>
      </c>
      <c r="HK104" s="1606" t="s">
        <v>607</v>
      </c>
      <c r="HL104" s="1423"/>
      <c r="HM104" s="1423"/>
      <c r="HN104" s="1423"/>
      <c r="HO104" s="1423"/>
      <c r="HP104" s="1423"/>
      <c r="HQ104" s="1423"/>
      <c r="HR104" s="1423"/>
      <c r="HS104" s="1423"/>
      <c r="HT104" s="1423"/>
      <c r="HU104" s="1423"/>
      <c r="HV104" s="1423"/>
      <c r="HW104" s="1423"/>
      <c r="HX104" s="1423"/>
      <c r="HY104" s="1423"/>
      <c r="HZ104" s="1423"/>
      <c r="IA104" s="1423"/>
      <c r="IB104" s="1423"/>
      <c r="IC104" s="1423"/>
      <c r="ID104" s="1423"/>
      <c r="IE104" s="1423"/>
      <c r="IF104" s="1423"/>
      <c r="IG104" s="1423"/>
      <c r="IH104" s="1423"/>
      <c r="II104" s="1423"/>
      <c r="IJ104" s="1423"/>
      <c r="IK104" s="1423"/>
      <c r="IL104" s="1423"/>
      <c r="IM104" s="1423"/>
      <c r="IN104" s="1423"/>
      <c r="IO104" s="1423"/>
      <c r="IP104" s="1423"/>
      <c r="IQ104" s="1423"/>
      <c r="IR104" s="1423"/>
      <c r="IS104" s="1423"/>
      <c r="IT104" s="1423"/>
      <c r="IU104" s="1423"/>
      <c r="IV104" s="1423"/>
      <c r="IW104" s="1423"/>
      <c r="IX104" s="1423"/>
      <c r="IY104" s="1423"/>
      <c r="IZ104" s="1424"/>
      <c r="JA104" s="22"/>
      <c r="JB104" s="22"/>
      <c r="JC104" s="10"/>
      <c r="JD104" s="1564" t="s">
        <v>226</v>
      </c>
      <c r="JE104" s="1400"/>
      <c r="JF104" s="1400"/>
      <c r="JG104" s="1400"/>
      <c r="JH104" s="1400"/>
      <c r="JI104" s="1400"/>
      <c r="JJ104" s="1400"/>
      <c r="JK104" s="1400"/>
      <c r="JL104" s="1400"/>
      <c r="JM104" s="1400"/>
      <c r="JN104" s="1400"/>
      <c r="JO104" s="1400"/>
      <c r="JP104" s="1400"/>
      <c r="JQ104" s="1400"/>
      <c r="JR104" s="1400"/>
      <c r="JS104" s="1400"/>
      <c r="JT104" s="10"/>
      <c r="JU104" s="1574" t="s">
        <v>227</v>
      </c>
      <c r="JV104" s="1400"/>
      <c r="JW104" s="1400"/>
      <c r="JX104" s="1400"/>
      <c r="JY104" s="1400"/>
      <c r="JZ104" s="1400"/>
      <c r="KA104" s="1400"/>
      <c r="KB104" s="1400"/>
      <c r="KC104" s="1400"/>
      <c r="KD104" s="10"/>
      <c r="KE104" s="1575" t="s">
        <v>228</v>
      </c>
      <c r="KF104" s="1400"/>
      <c r="KG104" s="1400"/>
      <c r="KH104" s="1400"/>
      <c r="KI104" s="1400"/>
      <c r="KJ104" s="1400"/>
      <c r="KK104" s="1400"/>
      <c r="KL104" s="1400"/>
      <c r="KM104" s="1401"/>
      <c r="KN104" s="10"/>
      <c r="KO104" s="10"/>
      <c r="KP104" s="10"/>
    </row>
    <row r="105" spans="1:302" ht="13.5" customHeight="1" x14ac:dyDescent="0.25">
      <c r="A105" s="48"/>
      <c r="B105" s="48"/>
      <c r="C105" s="48"/>
      <c r="D105" s="48"/>
      <c r="E105" s="48"/>
      <c r="F105" s="48"/>
      <c r="G105" s="48"/>
      <c r="H105" s="48"/>
      <c r="I105" s="48"/>
      <c r="J105" s="48"/>
      <c r="K105" s="48"/>
      <c r="L105" s="48"/>
      <c r="M105" s="48"/>
      <c r="N105" s="48"/>
      <c r="O105" s="22"/>
      <c r="P105" s="22"/>
      <c r="Q105" s="22"/>
      <c r="R105" s="22"/>
      <c r="S105" s="22"/>
      <c r="T105" s="22"/>
      <c r="U105" s="22"/>
      <c r="V105" s="22"/>
      <c r="W105" s="22"/>
      <c r="X105" s="22"/>
      <c r="Y105" s="22"/>
      <c r="Z105" s="22"/>
      <c r="AA105" s="22"/>
      <c r="AB105" s="22"/>
      <c r="AC105" s="48"/>
      <c r="AD105" s="48"/>
      <c r="AE105" s="48"/>
      <c r="AF105" s="48"/>
      <c r="AG105" s="48"/>
      <c r="AH105" s="48"/>
      <c r="AI105" s="48"/>
      <c r="AJ105" s="48"/>
      <c r="AK105" s="48"/>
      <c r="AL105" s="48"/>
      <c r="AM105" s="48"/>
      <c r="AN105" s="48"/>
      <c r="AO105" s="22"/>
      <c r="BV105" s="505"/>
      <c r="BW105" s="116" t="s">
        <v>608</v>
      </c>
      <c r="BX105" s="116"/>
      <c r="BY105" s="190">
        <f>'30. Development Cost Schedule'!C105</f>
        <v>0</v>
      </c>
      <c r="BZ105" s="190">
        <f>'30. Development Cost Schedule'!D105</f>
        <v>0</v>
      </c>
      <c r="CA105" s="190">
        <f>'30. Development Cost Schedule'!E105</f>
        <v>0</v>
      </c>
      <c r="CB105" s="199"/>
      <c r="CC105" s="1596">
        <f>'30. Development Cost Schedule'!G105</f>
        <v>0</v>
      </c>
      <c r="CD105" s="1416"/>
      <c r="CE105" s="1416"/>
      <c r="CF105" s="1416"/>
      <c r="CG105" s="1597"/>
      <c r="CH105" s="22"/>
      <c r="CI105" s="47"/>
      <c r="CJ105" s="47"/>
      <c r="CK105" s="47"/>
      <c r="CL105" s="47"/>
      <c r="CM105" s="47"/>
      <c r="CN105" s="47"/>
      <c r="CO105" s="47"/>
      <c r="CP105" s="47"/>
      <c r="CQ105" s="47"/>
      <c r="CR105" s="47"/>
      <c r="CS105" s="47"/>
      <c r="CT105" s="47"/>
      <c r="CU105" s="47"/>
      <c r="CV105" s="47"/>
      <c r="CW105" s="47"/>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22"/>
      <c r="GN105" s="22"/>
      <c r="GO105" s="68"/>
      <c r="GP105" s="10"/>
      <c r="GQ105" s="10"/>
      <c r="GR105" s="10"/>
      <c r="GS105" s="506"/>
      <c r="GT105" s="506"/>
      <c r="GU105" s="506"/>
      <c r="GV105" s="506"/>
      <c r="GW105" s="506"/>
      <c r="GX105" s="506"/>
      <c r="GY105" s="506"/>
      <c r="GZ105" s="506"/>
      <c r="HA105" s="506"/>
      <c r="HB105" s="506"/>
      <c r="HC105" s="506"/>
      <c r="HD105" s="506"/>
      <c r="HE105" s="506"/>
      <c r="HF105" s="506"/>
      <c r="HG105" s="22"/>
      <c r="HH105" s="33"/>
      <c r="HI105" s="33"/>
      <c r="HJ105" s="33"/>
      <c r="HK105" s="1427"/>
      <c r="HL105" s="1428"/>
      <c r="HM105" s="1428"/>
      <c r="HN105" s="1428"/>
      <c r="HO105" s="1428"/>
      <c r="HP105" s="1428"/>
      <c r="HQ105" s="1428"/>
      <c r="HR105" s="1428"/>
      <c r="HS105" s="1428"/>
      <c r="HT105" s="1428"/>
      <c r="HU105" s="1428"/>
      <c r="HV105" s="1428"/>
      <c r="HW105" s="1428"/>
      <c r="HX105" s="1428"/>
      <c r="HY105" s="1428"/>
      <c r="HZ105" s="1428"/>
      <c r="IA105" s="1428"/>
      <c r="IB105" s="1428"/>
      <c r="IC105" s="1428"/>
      <c r="ID105" s="1428"/>
      <c r="IE105" s="1428"/>
      <c r="IF105" s="1428"/>
      <c r="IG105" s="1428"/>
      <c r="IH105" s="1428"/>
      <c r="II105" s="1428"/>
      <c r="IJ105" s="1428"/>
      <c r="IK105" s="1428"/>
      <c r="IL105" s="1428"/>
      <c r="IM105" s="1428"/>
      <c r="IN105" s="1428"/>
      <c r="IO105" s="1428"/>
      <c r="IP105" s="1428"/>
      <c r="IQ105" s="1428"/>
      <c r="IR105" s="1428"/>
      <c r="IS105" s="1428"/>
      <c r="IT105" s="1428"/>
      <c r="IU105" s="1428"/>
      <c r="IV105" s="1428"/>
      <c r="IW105" s="1428"/>
      <c r="IX105" s="1428"/>
      <c r="IY105" s="1428"/>
      <c r="IZ105" s="1429"/>
      <c r="JA105" s="22"/>
      <c r="JB105" s="22"/>
      <c r="JC105" s="10"/>
      <c r="JD105" s="34"/>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40"/>
      <c r="KN105" s="10"/>
      <c r="KO105" s="10"/>
      <c r="KP105" s="10"/>
    </row>
    <row r="106" spans="1:302" ht="15.75" customHeight="1" x14ac:dyDescent="0.25">
      <c r="A106" s="48"/>
      <c r="B106" s="48"/>
      <c r="C106" s="48"/>
      <c r="D106" s="48"/>
      <c r="E106" s="48"/>
      <c r="F106" s="48"/>
      <c r="G106" s="48"/>
      <c r="H106" s="48"/>
      <c r="I106" s="48"/>
      <c r="J106" s="48"/>
      <c r="K106" s="48"/>
      <c r="L106" s="48"/>
      <c r="M106" s="48"/>
      <c r="N106" s="48"/>
      <c r="O106" s="22"/>
      <c r="P106" s="22"/>
      <c r="Q106" s="22"/>
      <c r="R106" s="22"/>
      <c r="S106" s="22"/>
      <c r="T106" s="22"/>
      <c r="U106" s="22"/>
      <c r="V106" s="22"/>
      <c r="W106" s="22"/>
      <c r="X106" s="22"/>
      <c r="Y106" s="22"/>
      <c r="Z106" s="22"/>
      <c r="AA106" s="22"/>
      <c r="AB106" s="22"/>
      <c r="AC106" s="48"/>
      <c r="AD106" s="48"/>
      <c r="AE106" s="48"/>
      <c r="AF106" s="48"/>
      <c r="AG106" s="48"/>
      <c r="AH106" s="48"/>
      <c r="AI106" s="48"/>
      <c r="AJ106" s="48"/>
      <c r="AK106" s="48"/>
      <c r="AL106" s="48"/>
      <c r="AM106" s="48"/>
      <c r="AN106" s="48"/>
      <c r="AO106" s="22"/>
      <c r="BV106" s="505"/>
      <c r="BW106" s="79" t="s">
        <v>609</v>
      </c>
      <c r="BX106" s="79"/>
      <c r="BY106" s="190">
        <f>'30. Development Cost Schedule'!C106</f>
        <v>0</v>
      </c>
      <c r="BZ106" s="190">
        <f>'30. Development Cost Schedule'!D106</f>
        <v>0</v>
      </c>
      <c r="CA106" s="190">
        <f>'30. Development Cost Schedule'!E106</f>
        <v>0</v>
      </c>
      <c r="CB106" s="199"/>
      <c r="CC106" s="1596">
        <f>'30. Development Cost Schedule'!G106</f>
        <v>0</v>
      </c>
      <c r="CD106" s="1416"/>
      <c r="CE106" s="1416"/>
      <c r="CF106" s="1416"/>
      <c r="CG106" s="1597"/>
      <c r="CH106" s="22"/>
      <c r="CI106" s="47"/>
      <c r="CJ106" s="47"/>
      <c r="CK106" s="47"/>
      <c r="CL106" s="47"/>
      <c r="CM106" s="47"/>
      <c r="CN106" s="47"/>
      <c r="CO106" s="47"/>
      <c r="CP106" s="47"/>
      <c r="CQ106" s="47"/>
      <c r="CR106" s="47"/>
      <c r="CS106" s="47"/>
      <c r="CT106" s="47"/>
      <c r="CU106" s="47"/>
      <c r="CV106" s="47"/>
      <c r="CW106" s="47"/>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31"/>
      <c r="FO106" s="31"/>
      <c r="FP106" s="78">
        <f>'7. Site Info Part I'!C106</f>
        <v>0</v>
      </c>
      <c r="FQ106" s="1511" t="s">
        <v>610</v>
      </c>
      <c r="FR106" s="1400"/>
      <c r="FS106" s="1400"/>
      <c r="FT106" s="1400"/>
      <c r="FU106" s="1400"/>
      <c r="FV106" s="1400"/>
      <c r="FW106" s="1400"/>
      <c r="FX106" s="1400"/>
      <c r="FY106" s="1400"/>
      <c r="FZ106" s="1400"/>
      <c r="GA106" s="1400"/>
      <c r="GB106" s="1400"/>
      <c r="GC106" s="1400"/>
      <c r="GD106" s="1400"/>
      <c r="GE106" s="1400"/>
      <c r="GF106" s="1400"/>
      <c r="GG106" s="1400"/>
      <c r="GH106" s="1400"/>
      <c r="GI106" s="1400"/>
      <c r="GJ106" s="1400"/>
      <c r="GK106" s="1400"/>
      <c r="GL106" s="1400"/>
      <c r="GM106" s="22"/>
      <c r="GN106" s="22"/>
      <c r="GO106" s="68"/>
      <c r="GP106" s="10"/>
      <c r="GQ106" s="10"/>
      <c r="GR106" s="507"/>
      <c r="GS106" s="507"/>
      <c r="GT106" s="507"/>
      <c r="GU106" s="507"/>
      <c r="GV106" s="507"/>
      <c r="GW106" s="507"/>
      <c r="GX106" s="507"/>
      <c r="GY106" s="507"/>
      <c r="GZ106" s="507"/>
      <c r="HA106" s="507"/>
      <c r="HB106" s="507"/>
      <c r="HC106" s="507"/>
      <c r="HD106" s="507"/>
      <c r="HE106" s="507"/>
      <c r="HF106" s="507"/>
      <c r="HG106" s="22"/>
      <c r="HH106" s="33"/>
      <c r="HI106" s="33"/>
      <c r="HJ106" s="33"/>
      <c r="HK106" s="508"/>
      <c r="HL106" s="508"/>
      <c r="HM106" s="508"/>
      <c r="HN106" s="508"/>
      <c r="HO106" s="508"/>
      <c r="HP106" s="508"/>
      <c r="HQ106" s="508"/>
      <c r="HR106" s="508"/>
      <c r="HS106" s="508"/>
      <c r="HT106" s="508"/>
      <c r="HU106" s="508"/>
      <c r="HV106" s="508"/>
      <c r="HW106" s="508"/>
      <c r="HX106" s="508"/>
      <c r="HY106" s="508"/>
      <c r="HZ106" s="508"/>
      <c r="IA106" s="508"/>
      <c r="IB106" s="508"/>
      <c r="IC106" s="508"/>
      <c r="ID106" s="508"/>
      <c r="IE106" s="508"/>
      <c r="IF106" s="508"/>
      <c r="IG106" s="508"/>
      <c r="IH106" s="508"/>
      <c r="II106" s="508"/>
      <c r="IJ106" s="508"/>
      <c r="IK106" s="508"/>
      <c r="IL106" s="508"/>
      <c r="IM106" s="508"/>
      <c r="IN106" s="508"/>
      <c r="IO106" s="508"/>
      <c r="IP106" s="508"/>
      <c r="IQ106" s="508"/>
      <c r="IR106" s="508"/>
      <c r="IS106" s="508"/>
      <c r="IT106" s="508"/>
      <c r="IU106" s="508"/>
      <c r="IV106" s="508"/>
      <c r="IW106" s="508"/>
      <c r="IX106" s="508"/>
      <c r="IY106" s="508"/>
      <c r="IZ106" s="508"/>
      <c r="JA106" s="22"/>
      <c r="JB106" s="22"/>
      <c r="JC106" s="10"/>
      <c r="JD106" s="97" t="s">
        <v>241</v>
      </c>
      <c r="JE106" s="218"/>
      <c r="JF106" s="218"/>
      <c r="JG106" s="219"/>
      <c r="JH106" s="158"/>
      <c r="JI106" s="158"/>
      <c r="JJ106" s="164"/>
      <c r="JK106" s="1565">
        <f>'42. Dev Team'!I106</f>
        <v>0</v>
      </c>
      <c r="JL106" s="1393"/>
      <c r="JM106" s="1394"/>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524"/>
      <c r="KK106" s="1400"/>
      <c r="KL106" s="1400"/>
      <c r="KM106" s="140"/>
      <c r="KN106" s="10"/>
      <c r="KO106" s="10"/>
      <c r="KP106" s="10"/>
    </row>
    <row r="107" spans="1:302" ht="13.5" customHeight="1" x14ac:dyDescent="0.25">
      <c r="A107" s="48"/>
      <c r="B107" s="48"/>
      <c r="C107" s="48"/>
      <c r="D107" s="48"/>
      <c r="E107" s="48"/>
      <c r="F107" s="48"/>
      <c r="G107" s="48"/>
      <c r="H107" s="48"/>
      <c r="I107" s="48"/>
      <c r="J107" s="48"/>
      <c r="K107" s="48"/>
      <c r="L107" s="48"/>
      <c r="M107" s="48"/>
      <c r="N107" s="48"/>
      <c r="O107" s="22"/>
      <c r="P107" s="22"/>
      <c r="Q107" s="22"/>
      <c r="R107" s="22"/>
      <c r="S107" s="22"/>
      <c r="T107" s="22"/>
      <c r="U107" s="22"/>
      <c r="V107" s="22"/>
      <c r="W107" s="22"/>
      <c r="X107" s="22"/>
      <c r="Y107" s="22"/>
      <c r="Z107" s="22"/>
      <c r="AA107" s="22"/>
      <c r="AB107" s="22"/>
      <c r="AC107" s="48"/>
      <c r="AD107" s="48"/>
      <c r="AE107" s="48"/>
      <c r="AF107" s="48"/>
      <c r="AG107" s="48"/>
      <c r="AH107" s="48"/>
      <c r="AI107" s="48"/>
      <c r="AJ107" s="48"/>
      <c r="AK107" s="48"/>
      <c r="AL107" s="48"/>
      <c r="AM107" s="48"/>
      <c r="AN107" s="48"/>
      <c r="AO107" s="22"/>
      <c r="BV107" s="505"/>
      <c r="BW107" s="116" t="s">
        <v>611</v>
      </c>
      <c r="BX107" s="116"/>
      <c r="BY107" s="190">
        <f>'30. Development Cost Schedule'!C107</f>
        <v>0</v>
      </c>
      <c r="BZ107" s="190">
        <f>'30. Development Cost Schedule'!D107</f>
        <v>0</v>
      </c>
      <c r="CA107" s="190">
        <f>'30. Development Cost Schedule'!E107</f>
        <v>0</v>
      </c>
      <c r="CB107" s="199"/>
      <c r="CC107" s="1596">
        <f>'30. Development Cost Schedule'!G107</f>
        <v>0</v>
      </c>
      <c r="CD107" s="1416"/>
      <c r="CE107" s="1416"/>
      <c r="CF107" s="1416"/>
      <c r="CG107" s="1597"/>
      <c r="CH107" s="22"/>
      <c r="CI107" s="47"/>
      <c r="CJ107" s="47"/>
      <c r="CK107" s="47"/>
      <c r="CL107" s="47"/>
      <c r="CM107" s="47"/>
      <c r="CN107" s="47"/>
      <c r="CO107" s="47"/>
      <c r="CP107" s="47"/>
      <c r="CQ107" s="47"/>
      <c r="CR107" s="47"/>
      <c r="CS107" s="47"/>
      <c r="CT107" s="47"/>
      <c r="CU107" s="47"/>
      <c r="CV107" s="47"/>
      <c r="CW107" s="47"/>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31"/>
      <c r="FO107" s="31"/>
      <c r="FP107" s="179"/>
      <c r="FQ107" s="1400"/>
      <c r="FR107" s="1400"/>
      <c r="FS107" s="1400"/>
      <c r="FT107" s="1400"/>
      <c r="FU107" s="1400"/>
      <c r="FV107" s="1400"/>
      <c r="FW107" s="1400"/>
      <c r="FX107" s="1400"/>
      <c r="FY107" s="1400"/>
      <c r="FZ107" s="1400"/>
      <c r="GA107" s="1400"/>
      <c r="GB107" s="1400"/>
      <c r="GC107" s="1400"/>
      <c r="GD107" s="1400"/>
      <c r="GE107" s="1400"/>
      <c r="GF107" s="1400"/>
      <c r="GG107" s="1400"/>
      <c r="GH107" s="1400"/>
      <c r="GI107" s="1400"/>
      <c r="GJ107" s="1400"/>
      <c r="GK107" s="1400"/>
      <c r="GL107" s="1400"/>
      <c r="GM107" s="22"/>
      <c r="GN107" s="22"/>
      <c r="GO107" s="68"/>
      <c r="GP107" s="309">
        <f>'11. Site Info Part III'!B115</f>
        <v>0</v>
      </c>
      <c r="GQ107" s="10"/>
      <c r="GR107" s="1639" t="s">
        <v>612</v>
      </c>
      <c r="GS107" s="1400"/>
      <c r="GT107" s="1400"/>
      <c r="GU107" s="1400"/>
      <c r="GV107" s="1400"/>
      <c r="GW107" s="1400"/>
      <c r="GX107" s="1400"/>
      <c r="GY107" s="1400"/>
      <c r="GZ107" s="1400"/>
      <c r="HA107" s="1400"/>
      <c r="HB107" s="1400"/>
      <c r="HC107" s="1400"/>
      <c r="HD107" s="1400"/>
      <c r="HE107" s="1400"/>
      <c r="HF107" s="1400"/>
      <c r="HG107" s="22"/>
      <c r="HH107" s="62" t="s">
        <v>309</v>
      </c>
      <c r="HI107" s="1552" t="s">
        <v>613</v>
      </c>
      <c r="HJ107" s="1442"/>
      <c r="HK107" s="1442"/>
      <c r="HL107" s="1442"/>
      <c r="HM107" s="1442"/>
      <c r="HN107" s="1442"/>
      <c r="HO107" s="1442"/>
      <c r="HP107" s="1442"/>
      <c r="HQ107" s="1442"/>
      <c r="HR107" s="1442"/>
      <c r="HS107" s="1442"/>
      <c r="HT107" s="1442"/>
      <c r="HU107" s="1442"/>
      <c r="HV107" s="1442"/>
      <c r="HW107" s="1442"/>
      <c r="HX107" s="1442"/>
      <c r="HY107" s="1442"/>
      <c r="HZ107" s="1442"/>
      <c r="IA107" s="1442"/>
      <c r="IB107" s="1442"/>
      <c r="IC107" s="1442"/>
      <c r="ID107" s="1442"/>
      <c r="IE107" s="1442"/>
      <c r="IF107" s="1442"/>
      <c r="IG107" s="1442"/>
      <c r="IH107" s="1442"/>
      <c r="II107" s="1442"/>
      <c r="IJ107" s="1442"/>
      <c r="IK107" s="1442"/>
      <c r="IL107" s="1442"/>
      <c r="IM107" s="1442"/>
      <c r="IN107" s="1442"/>
      <c r="IO107" s="1442"/>
      <c r="IP107" s="1442"/>
      <c r="IQ107" s="1442"/>
      <c r="IR107" s="1442"/>
      <c r="IS107" s="1442"/>
      <c r="IT107" s="1442"/>
      <c r="IU107" s="1442"/>
      <c r="IV107" s="1442"/>
      <c r="IW107" s="1442"/>
      <c r="IX107" s="1442"/>
      <c r="IY107" s="1442"/>
      <c r="IZ107" s="1443"/>
      <c r="JA107" s="22"/>
      <c r="JB107" s="22"/>
      <c r="JC107" s="10"/>
      <c r="JD107" s="223"/>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40"/>
      <c r="KN107" s="10"/>
      <c r="KO107" s="10"/>
      <c r="KP107" s="10"/>
    </row>
    <row r="108" spans="1:302" ht="13.5" customHeight="1" x14ac:dyDescent="0.25">
      <c r="A108" s="48"/>
      <c r="B108" s="48"/>
      <c r="C108" s="48"/>
      <c r="D108" s="48"/>
      <c r="E108" s="48"/>
      <c r="F108" s="48"/>
      <c r="G108" s="48"/>
      <c r="H108" s="48"/>
      <c r="I108" s="48"/>
      <c r="J108" s="48"/>
      <c r="K108" s="48"/>
      <c r="L108" s="48"/>
      <c r="M108" s="48"/>
      <c r="N108" s="48"/>
      <c r="O108" s="22"/>
      <c r="P108" s="22"/>
      <c r="Q108" s="22"/>
      <c r="R108" s="22"/>
      <c r="S108" s="22"/>
      <c r="T108" s="22"/>
      <c r="U108" s="22"/>
      <c r="V108" s="22"/>
      <c r="W108" s="22"/>
      <c r="X108" s="22"/>
      <c r="Y108" s="22"/>
      <c r="Z108" s="22"/>
      <c r="AA108" s="22"/>
      <c r="AB108" s="22"/>
      <c r="AC108" s="48"/>
      <c r="AD108" s="48"/>
      <c r="AE108" s="48"/>
      <c r="AF108" s="48"/>
      <c r="AG108" s="48"/>
      <c r="AH108" s="48"/>
      <c r="AI108" s="48"/>
      <c r="AJ108" s="48"/>
      <c r="AK108" s="48"/>
      <c r="AL108" s="48"/>
      <c r="AM108" s="48"/>
      <c r="AN108" s="48"/>
      <c r="AO108" s="22"/>
      <c r="BV108" s="505"/>
      <c r="BW108" s="116" t="s">
        <v>614</v>
      </c>
      <c r="BX108" s="116"/>
      <c r="BY108" s="190">
        <f>'30. Development Cost Schedule'!C108</f>
        <v>0</v>
      </c>
      <c r="BZ108" s="190">
        <f>'30. Development Cost Schedule'!D108</f>
        <v>0</v>
      </c>
      <c r="CA108" s="190">
        <f>'30. Development Cost Schedule'!E108</f>
        <v>0</v>
      </c>
      <c r="CB108" s="199"/>
      <c r="CC108" s="1596">
        <f>'30. Development Cost Schedule'!G108</f>
        <v>0</v>
      </c>
      <c r="CD108" s="1416"/>
      <c r="CE108" s="1416"/>
      <c r="CF108" s="1416"/>
      <c r="CG108" s="1597"/>
      <c r="CH108" s="22"/>
      <c r="CI108" s="47"/>
      <c r="CJ108" s="47"/>
      <c r="CK108" s="47"/>
      <c r="CL108" s="47"/>
      <c r="CM108" s="47"/>
      <c r="CN108" s="47"/>
      <c r="CO108" s="47"/>
      <c r="CP108" s="47"/>
      <c r="CQ108" s="47"/>
      <c r="CR108" s="47"/>
      <c r="CS108" s="47"/>
      <c r="CT108" s="47"/>
      <c r="CU108" s="47"/>
      <c r="CV108" s="47"/>
      <c r="CW108" s="47"/>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31"/>
      <c r="FO108" s="31"/>
      <c r="FP108" s="78">
        <f>'7. Site Info Part I'!C108</f>
        <v>0</v>
      </c>
      <c r="FQ108" s="308" t="s">
        <v>615</v>
      </c>
      <c r="FR108" s="179"/>
      <c r="FS108" s="179"/>
      <c r="FT108" s="179"/>
      <c r="FU108" s="179"/>
      <c r="FV108" s="179"/>
      <c r="FW108" s="179"/>
      <c r="FX108" s="179"/>
      <c r="FY108" s="179"/>
      <c r="FZ108" s="179"/>
      <c r="GA108" s="179"/>
      <c r="GB108" s="179"/>
      <c r="GC108" s="179"/>
      <c r="GD108" s="179"/>
      <c r="GE108" s="179"/>
      <c r="GF108" s="179"/>
      <c r="GG108" s="179"/>
      <c r="GH108" s="179"/>
      <c r="GI108" s="179"/>
      <c r="GJ108" s="179"/>
      <c r="GK108" s="179"/>
      <c r="GL108" s="179"/>
      <c r="GM108" s="22"/>
      <c r="GN108" s="22"/>
      <c r="GO108" s="68"/>
      <c r="GP108" s="31"/>
      <c r="GQ108" s="10"/>
      <c r="GR108" s="1400"/>
      <c r="GS108" s="1400"/>
      <c r="GT108" s="1400"/>
      <c r="GU108" s="1400"/>
      <c r="GV108" s="1400"/>
      <c r="GW108" s="1400"/>
      <c r="GX108" s="1400"/>
      <c r="GY108" s="1400"/>
      <c r="GZ108" s="1400"/>
      <c r="HA108" s="1400"/>
      <c r="HB108" s="1400"/>
      <c r="HC108" s="1400"/>
      <c r="HD108" s="1400"/>
      <c r="HE108" s="1400"/>
      <c r="HF108" s="1400"/>
      <c r="HG108" s="22"/>
      <c r="HH108" s="33"/>
      <c r="HI108" s="252"/>
      <c r="HJ108" s="238">
        <f>'17. Dev. Narr.'!C104</f>
        <v>0</v>
      </c>
      <c r="HK108" s="33" t="s">
        <v>616</v>
      </c>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3"/>
      <c r="IW108" s="33"/>
      <c r="IX108" s="33"/>
      <c r="IY108" s="33"/>
      <c r="IZ108" s="33"/>
      <c r="JA108" s="22"/>
      <c r="JB108" s="22"/>
      <c r="JC108" s="10"/>
      <c r="JD108" s="231" t="s">
        <v>257</v>
      </c>
      <c r="JE108" s="232"/>
      <c r="JF108" s="232"/>
      <c r="JG108" s="232"/>
      <c r="JH108" s="232"/>
      <c r="JI108" s="232"/>
      <c r="JJ108" s="232"/>
      <c r="JK108" s="232"/>
      <c r="JL108" s="232"/>
      <c r="JM108" s="232"/>
      <c r="JN108" s="232"/>
      <c r="JO108" s="232"/>
      <c r="JP108" s="232"/>
      <c r="JQ108" s="232"/>
      <c r="JR108" s="232"/>
      <c r="JS108" s="232"/>
      <c r="JT108" s="232"/>
      <c r="JU108" s="232"/>
      <c r="JV108" s="232"/>
      <c r="JW108" s="232"/>
      <c r="JX108" s="232"/>
      <c r="JY108" s="232"/>
      <c r="JZ108" s="232"/>
      <c r="KA108" s="232"/>
      <c r="KB108" s="232"/>
      <c r="KC108" s="232"/>
      <c r="KD108" s="207"/>
      <c r="KE108" s="207"/>
      <c r="KF108" s="207"/>
      <c r="KG108" s="207"/>
      <c r="KH108" s="207"/>
      <c r="KI108" s="207"/>
      <c r="KJ108" s="1566">
        <f>'42. Dev Team'!AH108</f>
        <v>0</v>
      </c>
      <c r="KK108" s="1526"/>
      <c r="KL108" s="1527"/>
      <c r="KM108" s="209"/>
      <c r="KN108" s="10"/>
      <c r="KO108" s="10"/>
      <c r="KP108" s="10"/>
    </row>
    <row r="109" spans="1:302" ht="15.75" customHeight="1" x14ac:dyDescent="0.25">
      <c r="A109" s="48"/>
      <c r="B109" s="48"/>
      <c r="C109" s="48"/>
      <c r="D109" s="48"/>
      <c r="E109" s="48"/>
      <c r="F109" s="48"/>
      <c r="G109" s="48"/>
      <c r="H109" s="48"/>
      <c r="I109" s="48"/>
      <c r="J109" s="48"/>
      <c r="K109" s="48"/>
      <c r="L109" s="48"/>
      <c r="M109" s="48"/>
      <c r="N109" s="48"/>
      <c r="O109" s="22"/>
      <c r="P109" s="22"/>
      <c r="Q109" s="22"/>
      <c r="R109" s="22"/>
      <c r="S109" s="22"/>
      <c r="T109" s="22"/>
      <c r="U109" s="22"/>
      <c r="V109" s="22"/>
      <c r="W109" s="22"/>
      <c r="X109" s="22"/>
      <c r="Y109" s="22"/>
      <c r="Z109" s="22"/>
      <c r="AA109" s="22"/>
      <c r="AB109" s="22"/>
      <c r="AC109" s="48"/>
      <c r="AD109" s="48"/>
      <c r="AE109" s="48"/>
      <c r="AF109" s="48"/>
      <c r="AG109" s="48"/>
      <c r="AH109" s="48"/>
      <c r="AI109" s="48"/>
      <c r="AJ109" s="48"/>
      <c r="AK109" s="48"/>
      <c r="AL109" s="48"/>
      <c r="AM109" s="48"/>
      <c r="AN109" s="48"/>
      <c r="AO109" s="22"/>
      <c r="BV109" s="505"/>
      <c r="BW109" s="116" t="s">
        <v>617</v>
      </c>
      <c r="BX109" s="116"/>
      <c r="BY109" s="190">
        <f>'30. Development Cost Schedule'!C109</f>
        <v>0</v>
      </c>
      <c r="BZ109" s="190">
        <f>'30. Development Cost Schedule'!D109</f>
        <v>0</v>
      </c>
      <c r="CA109" s="190">
        <f>'30. Development Cost Schedule'!E109</f>
        <v>0</v>
      </c>
      <c r="CB109" s="199"/>
      <c r="CC109" s="1596">
        <f>'30. Development Cost Schedule'!G109</f>
        <v>0</v>
      </c>
      <c r="CD109" s="1416"/>
      <c r="CE109" s="1416"/>
      <c r="CF109" s="1416"/>
      <c r="CG109" s="1597"/>
      <c r="CH109" s="22"/>
      <c r="CI109" s="47"/>
      <c r="CJ109" s="47"/>
      <c r="CK109" s="47"/>
      <c r="CL109" s="47"/>
      <c r="CM109" s="47"/>
      <c r="CN109" s="47"/>
      <c r="CO109" s="47"/>
      <c r="CP109" s="47"/>
      <c r="CQ109" s="47"/>
      <c r="CR109" s="47"/>
      <c r="CS109" s="47"/>
      <c r="CT109" s="47"/>
      <c r="CU109" s="47"/>
      <c r="CV109" s="47"/>
      <c r="CW109" s="47"/>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31"/>
      <c r="FO109" s="31"/>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22"/>
      <c r="GN109" s="22"/>
      <c r="GO109" s="68"/>
      <c r="GP109" s="10"/>
      <c r="GQ109" s="10"/>
      <c r="GR109" s="10"/>
      <c r="GS109" s="10"/>
      <c r="GT109" s="10"/>
      <c r="GU109" s="10"/>
      <c r="GV109" s="10"/>
      <c r="GW109" s="10"/>
      <c r="GX109" s="10"/>
      <c r="GY109" s="10"/>
      <c r="GZ109" s="10"/>
      <c r="HA109" s="10"/>
      <c r="HB109" s="10"/>
      <c r="HC109" s="10"/>
      <c r="HD109" s="10"/>
      <c r="HE109" s="10"/>
      <c r="HF109" s="10"/>
      <c r="HG109" s="22"/>
      <c r="HH109" s="33"/>
      <c r="HI109" s="252"/>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c r="IZ109" s="33"/>
      <c r="JA109" s="22"/>
      <c r="JB109" s="22"/>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220"/>
      <c r="KK109" s="220"/>
      <c r="KL109" s="220"/>
      <c r="KM109" s="10"/>
      <c r="KN109" s="10"/>
      <c r="KO109" s="10"/>
      <c r="KP109" s="10"/>
    </row>
    <row r="110" spans="1:302" ht="13.5" customHeight="1" x14ac:dyDescent="0.25">
      <c r="A110" s="48"/>
      <c r="B110" s="48"/>
      <c r="C110" s="48"/>
      <c r="D110" s="48"/>
      <c r="E110" s="48"/>
      <c r="F110" s="48"/>
      <c r="G110" s="48"/>
      <c r="H110" s="48"/>
      <c r="I110" s="48"/>
      <c r="J110" s="48"/>
      <c r="K110" s="48"/>
      <c r="L110" s="48"/>
      <c r="M110" s="48"/>
      <c r="N110" s="48"/>
      <c r="O110" s="22"/>
      <c r="P110" s="22"/>
      <c r="Q110" s="22"/>
      <c r="R110" s="22"/>
      <c r="S110" s="22"/>
      <c r="T110" s="22"/>
      <c r="U110" s="22"/>
      <c r="V110" s="22"/>
      <c r="W110" s="22"/>
      <c r="X110" s="22"/>
      <c r="Y110" s="22"/>
      <c r="Z110" s="22"/>
      <c r="AA110" s="22"/>
      <c r="AB110" s="22"/>
      <c r="AC110" s="48"/>
      <c r="AD110" s="48"/>
      <c r="AE110" s="48"/>
      <c r="AF110" s="48"/>
      <c r="AG110" s="48"/>
      <c r="AH110" s="48"/>
      <c r="AI110" s="48"/>
      <c r="AJ110" s="48"/>
      <c r="AK110" s="48"/>
      <c r="AL110" s="48"/>
      <c r="AM110" s="48"/>
      <c r="AN110" s="48"/>
      <c r="AO110" s="22"/>
      <c r="BV110" s="505"/>
      <c r="BW110" s="116" t="s">
        <v>618</v>
      </c>
      <c r="BX110" s="116"/>
      <c r="BY110" s="190">
        <f>'30. Development Cost Schedule'!C110</f>
        <v>0</v>
      </c>
      <c r="BZ110" s="190">
        <f>'30. Development Cost Schedule'!D110</f>
        <v>0</v>
      </c>
      <c r="CA110" s="190">
        <f>'30. Development Cost Schedule'!E110</f>
        <v>0</v>
      </c>
      <c r="CB110" s="199"/>
      <c r="CC110" s="1596">
        <f>'30. Development Cost Schedule'!G110</f>
        <v>0</v>
      </c>
      <c r="CD110" s="1416"/>
      <c r="CE110" s="1416"/>
      <c r="CF110" s="1416"/>
      <c r="CG110" s="1597"/>
      <c r="CH110" s="22"/>
      <c r="CI110" s="47"/>
      <c r="CJ110" s="47"/>
      <c r="CK110" s="47"/>
      <c r="CL110" s="47"/>
      <c r="CM110" s="47"/>
      <c r="CN110" s="47"/>
      <c r="CO110" s="47"/>
      <c r="CP110" s="47"/>
      <c r="CQ110" s="47"/>
      <c r="CR110" s="47"/>
      <c r="CS110" s="47"/>
      <c r="CT110" s="47"/>
      <c r="CU110" s="47"/>
      <c r="CV110" s="47"/>
      <c r="CW110" s="47"/>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178" t="s">
        <v>619</v>
      </c>
      <c r="FO110" s="1605" t="s">
        <v>620</v>
      </c>
      <c r="FP110" s="1442"/>
      <c r="FQ110" s="1442"/>
      <c r="FR110" s="1442"/>
      <c r="FS110" s="1442"/>
      <c r="FT110" s="1442"/>
      <c r="FU110" s="1442"/>
      <c r="FV110" s="1442"/>
      <c r="FW110" s="1442"/>
      <c r="FX110" s="1442"/>
      <c r="FY110" s="1442"/>
      <c r="FZ110" s="1442"/>
      <c r="GA110" s="1442"/>
      <c r="GB110" s="1442"/>
      <c r="GC110" s="1442"/>
      <c r="GD110" s="1442"/>
      <c r="GE110" s="1442"/>
      <c r="GF110" s="1442"/>
      <c r="GG110" s="1442"/>
      <c r="GH110" s="1442"/>
      <c r="GI110" s="1442"/>
      <c r="GJ110" s="1442"/>
      <c r="GK110" s="1442"/>
      <c r="GL110" s="1443"/>
      <c r="GM110" s="22"/>
      <c r="GN110" s="22"/>
      <c r="GO110" s="68"/>
      <c r="GP110" s="309">
        <f>'11. Site Info Part III'!B118</f>
        <v>0</v>
      </c>
      <c r="GQ110" s="10"/>
      <c r="GR110" s="1639" t="s">
        <v>621</v>
      </c>
      <c r="GS110" s="1400"/>
      <c r="GT110" s="1400"/>
      <c r="GU110" s="1400"/>
      <c r="GV110" s="1400"/>
      <c r="GW110" s="1400"/>
      <c r="GX110" s="1400"/>
      <c r="GY110" s="1400"/>
      <c r="GZ110" s="1400"/>
      <c r="HA110" s="1400"/>
      <c r="HB110" s="1400"/>
      <c r="HC110" s="1400"/>
      <c r="HD110" s="1400"/>
      <c r="HE110" s="1400"/>
      <c r="HF110" s="1400"/>
      <c r="HG110" s="22"/>
      <c r="HH110" s="33"/>
      <c r="HI110" s="252"/>
      <c r="HJ110" s="238">
        <f>'17. Dev. Narr.'!C106</f>
        <v>0</v>
      </c>
      <c r="HK110" s="1592" t="s">
        <v>622</v>
      </c>
      <c r="HL110" s="1423"/>
      <c r="HM110" s="1423"/>
      <c r="HN110" s="1423"/>
      <c r="HO110" s="1423"/>
      <c r="HP110" s="1423"/>
      <c r="HQ110" s="1423"/>
      <c r="HR110" s="1423"/>
      <c r="HS110" s="1423"/>
      <c r="HT110" s="1423"/>
      <c r="HU110" s="1423"/>
      <c r="HV110" s="1423"/>
      <c r="HW110" s="1423"/>
      <c r="HX110" s="1423"/>
      <c r="HY110" s="1423"/>
      <c r="HZ110" s="1423"/>
      <c r="IA110" s="1423"/>
      <c r="IB110" s="1423"/>
      <c r="IC110" s="1423"/>
      <c r="ID110" s="1423"/>
      <c r="IE110" s="1423"/>
      <c r="IF110" s="1423"/>
      <c r="IG110" s="1423"/>
      <c r="IH110" s="1423"/>
      <c r="II110" s="1423"/>
      <c r="IJ110" s="1423"/>
      <c r="IK110" s="1423"/>
      <c r="IL110" s="1423"/>
      <c r="IM110" s="1423"/>
      <c r="IN110" s="1423"/>
      <c r="IO110" s="1423"/>
      <c r="IP110" s="1423"/>
      <c r="IQ110" s="1423"/>
      <c r="IR110" s="1423"/>
      <c r="IS110" s="1423"/>
      <c r="IT110" s="1423"/>
      <c r="IU110" s="1423"/>
      <c r="IV110" s="1423"/>
      <c r="IW110" s="1423"/>
      <c r="IX110" s="1423"/>
      <c r="IY110" s="1423"/>
      <c r="IZ110" s="1424"/>
      <c r="JA110" s="22"/>
      <c r="JB110" s="22"/>
      <c r="JC110" s="10"/>
      <c r="JD110" s="1559" t="s">
        <v>623</v>
      </c>
      <c r="JE110" s="1400"/>
      <c r="JF110" s="1400"/>
      <c r="JG110" s="1400"/>
      <c r="JH110" s="1400"/>
      <c r="JI110" s="1400"/>
      <c r="JJ110" s="1400"/>
      <c r="JK110" s="1400"/>
      <c r="JL110" s="1400"/>
      <c r="JM110" s="1400"/>
      <c r="JN110" s="1400"/>
      <c r="JO110" s="10"/>
      <c r="JP110" s="10"/>
      <c r="JQ110" s="10"/>
      <c r="JR110" s="10"/>
      <c r="JS110" s="10"/>
      <c r="JT110" s="10"/>
      <c r="JU110" s="10"/>
      <c r="JV110" s="10"/>
      <c r="JW110" s="10"/>
      <c r="JX110" s="10"/>
      <c r="JY110" s="10"/>
      <c r="JZ110" s="10"/>
      <c r="KA110" s="10"/>
      <c r="KB110" s="10"/>
      <c r="KC110" s="10"/>
      <c r="KD110" s="10"/>
      <c r="KE110" s="75"/>
      <c r="KF110" s="75"/>
      <c r="KG110" s="75"/>
      <c r="KH110" s="10"/>
      <c r="KI110" s="10"/>
      <c r="KJ110" s="10"/>
      <c r="KK110" s="10"/>
      <c r="KL110" s="10"/>
      <c r="KM110" s="10"/>
      <c r="KN110" s="10"/>
      <c r="KO110" s="10"/>
      <c r="KP110" s="10"/>
    </row>
    <row r="111" spans="1:302" ht="13.5" customHeight="1" x14ac:dyDescent="0.25">
      <c r="A111" s="48"/>
      <c r="B111" s="48"/>
      <c r="C111" s="48"/>
      <c r="D111" s="48"/>
      <c r="E111" s="48"/>
      <c r="F111" s="48"/>
      <c r="G111" s="48"/>
      <c r="H111" s="48"/>
      <c r="I111" s="48"/>
      <c r="J111" s="48"/>
      <c r="K111" s="48"/>
      <c r="L111" s="48"/>
      <c r="M111" s="48"/>
      <c r="N111" s="48"/>
      <c r="O111" s="22"/>
      <c r="P111" s="22"/>
      <c r="Q111" s="22"/>
      <c r="R111" s="22"/>
      <c r="S111" s="22"/>
      <c r="T111" s="22"/>
      <c r="U111" s="22"/>
      <c r="V111" s="22"/>
      <c r="W111" s="22"/>
      <c r="X111" s="22"/>
      <c r="Y111" s="22"/>
      <c r="Z111" s="22"/>
      <c r="AA111" s="22"/>
      <c r="AB111" s="22"/>
      <c r="AC111" s="48"/>
      <c r="AD111" s="48"/>
      <c r="AE111" s="48"/>
      <c r="AF111" s="48"/>
      <c r="AG111" s="48"/>
      <c r="AH111" s="48"/>
      <c r="AI111" s="48"/>
      <c r="AJ111" s="48"/>
      <c r="AK111" s="48"/>
      <c r="AL111" s="48"/>
      <c r="AM111" s="48"/>
      <c r="AN111" s="48"/>
      <c r="AO111" s="22"/>
      <c r="BV111" s="505"/>
      <c r="BW111" s="116" t="s">
        <v>624</v>
      </c>
      <c r="BX111" s="116"/>
      <c r="BY111" s="190">
        <f>'30. Development Cost Schedule'!C111</f>
        <v>0</v>
      </c>
      <c r="BZ111" s="190">
        <f>'30. Development Cost Schedule'!D111</f>
        <v>0</v>
      </c>
      <c r="CA111" s="190">
        <f>'30. Development Cost Schedule'!E111</f>
        <v>0</v>
      </c>
      <c r="CB111" s="199"/>
      <c r="CC111" s="1596">
        <f>'30. Development Cost Schedule'!G111</f>
        <v>0</v>
      </c>
      <c r="CD111" s="1416"/>
      <c r="CE111" s="1416"/>
      <c r="CF111" s="1416"/>
      <c r="CG111" s="1597"/>
      <c r="CH111" s="22"/>
      <c r="CI111" s="47"/>
      <c r="CJ111" s="47"/>
      <c r="CK111" s="47"/>
      <c r="CL111" s="47"/>
      <c r="CM111" s="47"/>
      <c r="CN111" s="47"/>
      <c r="CO111" s="47"/>
      <c r="CP111" s="47"/>
      <c r="CQ111" s="47"/>
      <c r="CR111" s="47"/>
      <c r="CS111" s="47"/>
      <c r="CT111" s="47"/>
      <c r="CU111" s="47"/>
      <c r="CV111" s="47"/>
      <c r="CW111" s="47"/>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31"/>
      <c r="FO111" s="31"/>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22"/>
      <c r="GN111" s="22"/>
      <c r="GO111" s="68"/>
      <c r="GP111" s="31"/>
      <c r="GQ111" s="10"/>
      <c r="GR111" s="1400"/>
      <c r="GS111" s="1400"/>
      <c r="GT111" s="1400"/>
      <c r="GU111" s="1400"/>
      <c r="GV111" s="1400"/>
      <c r="GW111" s="1400"/>
      <c r="GX111" s="1400"/>
      <c r="GY111" s="1400"/>
      <c r="GZ111" s="1400"/>
      <c r="HA111" s="1400"/>
      <c r="HB111" s="1400"/>
      <c r="HC111" s="1400"/>
      <c r="HD111" s="1400"/>
      <c r="HE111" s="1400"/>
      <c r="HF111" s="1400"/>
      <c r="HG111" s="22"/>
      <c r="HH111" s="10"/>
      <c r="HI111" s="10"/>
      <c r="HJ111" s="10"/>
      <c r="HK111" s="1427"/>
      <c r="HL111" s="1428"/>
      <c r="HM111" s="1428"/>
      <c r="HN111" s="1428"/>
      <c r="HO111" s="1428"/>
      <c r="HP111" s="1428"/>
      <c r="HQ111" s="1428"/>
      <c r="HR111" s="1428"/>
      <c r="HS111" s="1428"/>
      <c r="HT111" s="1428"/>
      <c r="HU111" s="1428"/>
      <c r="HV111" s="1428"/>
      <c r="HW111" s="1428"/>
      <c r="HX111" s="1428"/>
      <c r="HY111" s="1428"/>
      <c r="HZ111" s="1428"/>
      <c r="IA111" s="1428"/>
      <c r="IB111" s="1428"/>
      <c r="IC111" s="1428"/>
      <c r="ID111" s="1428"/>
      <c r="IE111" s="1428"/>
      <c r="IF111" s="1428"/>
      <c r="IG111" s="1428"/>
      <c r="IH111" s="1428"/>
      <c r="II111" s="1428"/>
      <c r="IJ111" s="1428"/>
      <c r="IK111" s="1428"/>
      <c r="IL111" s="1428"/>
      <c r="IM111" s="1428"/>
      <c r="IN111" s="1428"/>
      <c r="IO111" s="1428"/>
      <c r="IP111" s="1428"/>
      <c r="IQ111" s="1428"/>
      <c r="IR111" s="1428"/>
      <c r="IS111" s="1428"/>
      <c r="IT111" s="1428"/>
      <c r="IU111" s="1428"/>
      <c r="IV111" s="1428"/>
      <c r="IW111" s="1428"/>
      <c r="IX111" s="1428"/>
      <c r="IY111" s="1428"/>
      <c r="IZ111" s="1429"/>
      <c r="JA111" s="22"/>
      <c r="JB111" s="22"/>
      <c r="JC111" s="10"/>
      <c r="JD111" s="1560">
        <f>'42. Dev Team'!B111</f>
        <v>0</v>
      </c>
      <c r="JE111" s="1496"/>
      <c r="JF111" s="1496"/>
      <c r="JG111" s="1496"/>
      <c r="JH111" s="1496"/>
      <c r="JI111" s="1496"/>
      <c r="JJ111" s="1496"/>
      <c r="JK111" s="1496"/>
      <c r="JL111" s="1496"/>
      <c r="JM111" s="1496"/>
      <c r="JN111" s="1561"/>
      <c r="JO111" s="27"/>
      <c r="JP111" s="1567">
        <f>'42. Dev Team'!N111</f>
        <v>0</v>
      </c>
      <c r="JQ111" s="1496"/>
      <c r="JR111" s="1496"/>
      <c r="JS111" s="1496"/>
      <c r="JT111" s="1496"/>
      <c r="JU111" s="1496"/>
      <c r="JV111" s="1496"/>
      <c r="JW111" s="1496"/>
      <c r="JX111" s="1496"/>
      <c r="JY111" s="1496"/>
      <c r="JZ111" s="1496"/>
      <c r="KA111" s="1496"/>
      <c r="KB111" s="1496"/>
      <c r="KC111" s="1496"/>
      <c r="KD111" s="1496"/>
      <c r="KE111" s="1496"/>
      <c r="KF111" s="1561"/>
      <c r="KG111" s="27"/>
      <c r="KH111" s="1582">
        <f>'42. Dev Team'!AF111</f>
        <v>0</v>
      </c>
      <c r="KI111" s="1496"/>
      <c r="KJ111" s="1496"/>
      <c r="KK111" s="1496"/>
      <c r="KL111" s="1496"/>
      <c r="KM111" s="1569"/>
      <c r="KN111" s="10"/>
      <c r="KO111" s="10"/>
      <c r="KP111" s="10"/>
    </row>
    <row r="112" spans="1:302" ht="15" customHeight="1" x14ac:dyDescent="0.25">
      <c r="A112" s="48"/>
      <c r="B112" s="48"/>
      <c r="C112" s="48"/>
      <c r="D112" s="48"/>
      <c r="E112" s="48"/>
      <c r="F112" s="48"/>
      <c r="G112" s="48"/>
      <c r="H112" s="48"/>
      <c r="I112" s="48"/>
      <c r="J112" s="48"/>
      <c r="K112" s="48"/>
      <c r="L112" s="48"/>
      <c r="M112" s="48"/>
      <c r="N112" s="48"/>
      <c r="O112" s="22"/>
      <c r="P112" s="22"/>
      <c r="Q112" s="22"/>
      <c r="R112" s="22"/>
      <c r="S112" s="22"/>
      <c r="T112" s="22"/>
      <c r="U112" s="22"/>
      <c r="V112" s="22"/>
      <c r="W112" s="22"/>
      <c r="X112" s="22"/>
      <c r="Y112" s="22"/>
      <c r="Z112" s="22"/>
      <c r="AA112" s="22"/>
      <c r="AB112" s="22"/>
      <c r="AC112" s="48"/>
      <c r="AD112" s="48"/>
      <c r="AE112" s="48"/>
      <c r="AF112" s="48"/>
      <c r="AG112" s="48"/>
      <c r="AH112" s="48"/>
      <c r="AI112" s="48"/>
      <c r="AJ112" s="48"/>
      <c r="AK112" s="48"/>
      <c r="AL112" s="48"/>
      <c r="AM112" s="48"/>
      <c r="AN112" s="48"/>
      <c r="AO112" s="22"/>
      <c r="BV112" s="505"/>
      <c r="BW112" s="116" t="s">
        <v>625</v>
      </c>
      <c r="BX112" s="116"/>
      <c r="BY112" s="190">
        <f>'30. Development Cost Schedule'!C112</f>
        <v>0</v>
      </c>
      <c r="BZ112" s="190">
        <f>'30. Development Cost Schedule'!D112</f>
        <v>0</v>
      </c>
      <c r="CA112" s="190">
        <f>'30. Development Cost Schedule'!E112</f>
        <v>0</v>
      </c>
      <c r="CB112" s="199"/>
      <c r="CC112" s="1596">
        <f>'30. Development Cost Schedule'!G112</f>
        <v>0</v>
      </c>
      <c r="CD112" s="1416"/>
      <c r="CE112" s="1416"/>
      <c r="CF112" s="1416"/>
      <c r="CG112" s="1597"/>
      <c r="CH112" s="22"/>
      <c r="CI112" s="47"/>
      <c r="CJ112" s="47"/>
      <c r="CK112" s="47"/>
      <c r="CL112" s="47"/>
      <c r="CM112" s="47"/>
      <c r="CN112" s="47"/>
      <c r="CO112" s="47"/>
      <c r="CP112" s="47"/>
      <c r="CQ112" s="47"/>
      <c r="CR112" s="47"/>
      <c r="CS112" s="47"/>
      <c r="CT112" s="47"/>
      <c r="CU112" s="47"/>
      <c r="CV112" s="47"/>
      <c r="CW112" s="47"/>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31"/>
      <c r="FO112" s="309" t="e">
        <f>'7. Site Info Part I'!#REF!</f>
        <v>#REF!</v>
      </c>
      <c r="FP112" s="79" t="s">
        <v>626</v>
      </c>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22"/>
      <c r="GN112" s="22"/>
      <c r="GO112" s="68"/>
      <c r="GP112" s="10"/>
      <c r="GQ112" s="10"/>
      <c r="GR112" s="10"/>
      <c r="GS112" s="10"/>
      <c r="GT112" s="10"/>
      <c r="GU112" s="10"/>
      <c r="GV112" s="10"/>
      <c r="GW112" s="10"/>
      <c r="GX112" s="10"/>
      <c r="GY112" s="10"/>
      <c r="GZ112" s="10"/>
      <c r="HA112" s="10"/>
      <c r="HB112" s="10"/>
      <c r="HC112" s="10"/>
      <c r="HD112" s="10"/>
      <c r="HE112" s="10"/>
      <c r="HF112" s="10"/>
      <c r="HG112" s="22"/>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22"/>
      <c r="JB112" s="22"/>
      <c r="JC112" s="10"/>
      <c r="JD112" s="34"/>
      <c r="JE112" s="10"/>
      <c r="JF112" s="10"/>
      <c r="JG112" s="10"/>
      <c r="JH112" s="10"/>
      <c r="JI112" s="10"/>
      <c r="JJ112" s="10"/>
      <c r="JK112" s="10"/>
      <c r="JL112" s="10"/>
      <c r="JM112" s="10"/>
      <c r="JN112" s="10"/>
      <c r="JO112" s="10"/>
      <c r="JP112" s="180" t="s">
        <v>207</v>
      </c>
      <c r="JQ112" s="181"/>
      <c r="JR112" s="181"/>
      <c r="JS112" s="181"/>
      <c r="JT112" s="181"/>
      <c r="JU112" s="181"/>
      <c r="JV112" s="181"/>
      <c r="JW112" s="181"/>
      <c r="JX112" s="181"/>
      <c r="JY112" s="181"/>
      <c r="JZ112" s="181"/>
      <c r="KA112" s="181"/>
      <c r="KB112" s="181"/>
      <c r="KC112" s="181"/>
      <c r="KD112" s="181"/>
      <c r="KE112" s="181"/>
      <c r="KF112" s="181"/>
      <c r="KG112" s="181"/>
      <c r="KH112" s="10" t="s">
        <v>208</v>
      </c>
      <c r="KI112" s="10"/>
      <c r="KJ112" s="10"/>
      <c r="KK112" s="10"/>
      <c r="KL112" s="10"/>
      <c r="KM112" s="140"/>
      <c r="KN112" s="10"/>
      <c r="KO112" s="10"/>
      <c r="KP112" s="10"/>
    </row>
    <row r="113" spans="1:302" ht="13.5" customHeight="1" x14ac:dyDescent="0.25">
      <c r="A113" s="48"/>
      <c r="B113" s="48"/>
      <c r="C113" s="48"/>
      <c r="D113" s="48"/>
      <c r="E113" s="48"/>
      <c r="F113" s="48"/>
      <c r="G113" s="48"/>
      <c r="H113" s="48"/>
      <c r="I113" s="48"/>
      <c r="J113" s="48"/>
      <c r="K113" s="48"/>
      <c r="L113" s="48"/>
      <c r="M113" s="48"/>
      <c r="N113" s="48"/>
      <c r="O113" s="22"/>
      <c r="P113" s="22"/>
      <c r="Q113" s="22"/>
      <c r="R113" s="22"/>
      <c r="S113" s="22"/>
      <c r="T113" s="22"/>
      <c r="U113" s="22"/>
      <c r="V113" s="22"/>
      <c r="W113" s="22"/>
      <c r="X113" s="22"/>
      <c r="Y113" s="22"/>
      <c r="Z113" s="22"/>
      <c r="AA113" s="22"/>
      <c r="AB113" s="22"/>
      <c r="AC113" s="48"/>
      <c r="AD113" s="48"/>
      <c r="AE113" s="48"/>
      <c r="AF113" s="48"/>
      <c r="AG113" s="48"/>
      <c r="AH113" s="48"/>
      <c r="AI113" s="48"/>
      <c r="AJ113" s="48"/>
      <c r="AK113" s="48"/>
      <c r="AL113" s="48"/>
      <c r="AM113" s="48"/>
      <c r="AN113" s="48"/>
      <c r="AO113" s="22"/>
      <c r="BV113" s="505"/>
      <c r="BW113" s="116" t="s">
        <v>627</v>
      </c>
      <c r="BX113" s="116"/>
      <c r="BY113" s="190">
        <f>'30. Development Cost Schedule'!C113</f>
        <v>0</v>
      </c>
      <c r="BZ113" s="190">
        <f>'30. Development Cost Schedule'!D113</f>
        <v>0</v>
      </c>
      <c r="CA113" s="190">
        <f>'30. Development Cost Schedule'!E113</f>
        <v>0</v>
      </c>
      <c r="CB113" s="199"/>
      <c r="CC113" s="1596">
        <f>'30. Development Cost Schedule'!G113</f>
        <v>0</v>
      </c>
      <c r="CD113" s="1416"/>
      <c r="CE113" s="1416"/>
      <c r="CF113" s="1416"/>
      <c r="CG113" s="1597"/>
      <c r="CH113" s="22"/>
      <c r="CI113" s="47"/>
      <c r="CJ113" s="47"/>
      <c r="CK113" s="47"/>
      <c r="CL113" s="47"/>
      <c r="CM113" s="47"/>
      <c r="CN113" s="47"/>
      <c r="CO113" s="47"/>
      <c r="CP113" s="47"/>
      <c r="CQ113" s="47"/>
      <c r="CR113" s="47"/>
      <c r="CS113" s="47"/>
      <c r="CT113" s="47"/>
      <c r="CU113" s="47"/>
      <c r="CV113" s="47"/>
      <c r="CW113" s="47"/>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31"/>
      <c r="FO113" s="31"/>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22"/>
      <c r="GN113" s="22"/>
      <c r="GO113" s="68"/>
      <c r="GP113" s="10"/>
      <c r="GQ113" s="10"/>
      <c r="GR113" s="10"/>
      <c r="GS113" s="10"/>
      <c r="GT113" s="10"/>
      <c r="GU113" s="10"/>
      <c r="GV113" s="10"/>
      <c r="GW113" s="10"/>
      <c r="GX113" s="10"/>
      <c r="GY113" s="10"/>
      <c r="GZ113" s="10"/>
      <c r="HA113" s="10"/>
      <c r="HB113" s="10"/>
      <c r="HC113" s="10"/>
      <c r="HD113" s="10"/>
      <c r="HE113" s="10"/>
      <c r="HF113" s="10"/>
      <c r="HG113" s="22"/>
      <c r="HH113" s="10"/>
      <c r="HI113" s="10"/>
      <c r="HJ113" s="10"/>
      <c r="HK113" s="238">
        <f>'17. Dev. Narr.'!D109</f>
        <v>0</v>
      </c>
      <c r="HL113" s="10" t="s">
        <v>628</v>
      </c>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22"/>
      <c r="JB113" s="22"/>
      <c r="JC113" s="10"/>
      <c r="JD113" s="1570">
        <f>'42. Dev Team'!B113</f>
        <v>0</v>
      </c>
      <c r="JE113" s="1416"/>
      <c r="JF113" s="1416"/>
      <c r="JG113" s="1416"/>
      <c r="JH113" s="1416"/>
      <c r="JI113" s="1416"/>
      <c r="JJ113" s="1416"/>
      <c r="JK113" s="1416"/>
      <c r="JL113" s="1416"/>
      <c r="JM113" s="1416"/>
      <c r="JN113" s="1416"/>
      <c r="JO113" s="1416"/>
      <c r="JP113" s="1416"/>
      <c r="JQ113" s="1416"/>
      <c r="JR113" s="1416"/>
      <c r="JS113" s="1417"/>
      <c r="JT113" s="10"/>
      <c r="JU113" s="1571">
        <f>'42. Dev Team'!S113</f>
        <v>0</v>
      </c>
      <c r="JV113" s="1416"/>
      <c r="JW113" s="1416"/>
      <c r="JX113" s="1416"/>
      <c r="JY113" s="1416"/>
      <c r="JZ113" s="1416"/>
      <c r="KA113" s="1416"/>
      <c r="KB113" s="1416"/>
      <c r="KC113" s="1417"/>
      <c r="KD113" s="10"/>
      <c r="KE113" s="1572">
        <f>'42. Dev Team'!AC113</f>
        <v>0</v>
      </c>
      <c r="KF113" s="1416"/>
      <c r="KG113" s="1416"/>
      <c r="KH113" s="1416"/>
      <c r="KI113" s="1416"/>
      <c r="KJ113" s="1416"/>
      <c r="KK113" s="1416"/>
      <c r="KL113" s="1416"/>
      <c r="KM113" s="1573"/>
      <c r="KN113" s="10"/>
      <c r="KO113" s="10"/>
      <c r="KP113" s="10"/>
    </row>
    <row r="114" spans="1:302" ht="13.5" customHeight="1" x14ac:dyDescent="0.25">
      <c r="A114" s="48"/>
      <c r="B114" s="48"/>
      <c r="C114" s="48"/>
      <c r="D114" s="48"/>
      <c r="E114" s="48"/>
      <c r="F114" s="48"/>
      <c r="G114" s="48"/>
      <c r="H114" s="48"/>
      <c r="I114" s="48"/>
      <c r="J114" s="48"/>
      <c r="K114" s="48"/>
      <c r="L114" s="48"/>
      <c r="M114" s="48"/>
      <c r="N114" s="48"/>
      <c r="O114" s="22"/>
      <c r="P114" s="22"/>
      <c r="Q114" s="22"/>
      <c r="R114" s="22"/>
      <c r="S114" s="22"/>
      <c r="T114" s="22"/>
      <c r="U114" s="22"/>
      <c r="V114" s="22"/>
      <c r="W114" s="22"/>
      <c r="X114" s="22"/>
      <c r="Y114" s="22"/>
      <c r="Z114" s="22"/>
      <c r="AA114" s="22"/>
      <c r="AB114" s="22"/>
      <c r="AC114" s="48"/>
      <c r="AD114" s="48"/>
      <c r="AE114" s="48"/>
      <c r="AF114" s="48"/>
      <c r="AG114" s="48"/>
      <c r="AH114" s="48"/>
      <c r="AI114" s="48"/>
      <c r="AJ114" s="48"/>
      <c r="AK114" s="48"/>
      <c r="AL114" s="48"/>
      <c r="AM114" s="48"/>
      <c r="AN114" s="48"/>
      <c r="AO114" s="22"/>
      <c r="BV114" s="505"/>
      <c r="BW114" s="116" t="s">
        <v>629</v>
      </c>
      <c r="BX114" s="116"/>
      <c r="BY114" s="190">
        <f>'30. Development Cost Schedule'!C114</f>
        <v>0</v>
      </c>
      <c r="BZ114" s="190">
        <f>'30. Development Cost Schedule'!D114</f>
        <v>0</v>
      </c>
      <c r="CA114" s="190">
        <f>'30. Development Cost Schedule'!E114</f>
        <v>0</v>
      </c>
      <c r="CB114" s="199"/>
      <c r="CC114" s="1596">
        <f>'30. Development Cost Schedule'!G114</f>
        <v>0</v>
      </c>
      <c r="CD114" s="1416"/>
      <c r="CE114" s="1416"/>
      <c r="CF114" s="1416"/>
      <c r="CG114" s="1597"/>
      <c r="CH114" s="22"/>
      <c r="CI114" s="47"/>
      <c r="CJ114" s="47"/>
      <c r="CK114" s="47"/>
      <c r="CL114" s="47"/>
      <c r="CM114" s="47"/>
      <c r="CN114" s="47"/>
      <c r="CO114" s="47"/>
      <c r="CP114" s="47"/>
      <c r="CQ114" s="47"/>
      <c r="CR114" s="47"/>
      <c r="CS114" s="47"/>
      <c r="CT114" s="47"/>
      <c r="CU114" s="47"/>
      <c r="CV114" s="47"/>
      <c r="CW114" s="47"/>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31"/>
      <c r="FO114" s="309" t="e">
        <f>'7. Site Info Part I'!#REF!</f>
        <v>#REF!</v>
      </c>
      <c r="FP114" s="79" t="s">
        <v>630</v>
      </c>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22"/>
      <c r="GN114" s="22"/>
      <c r="GO114" s="68"/>
      <c r="GP114" s="10"/>
      <c r="GQ114" s="10"/>
      <c r="GR114" s="10"/>
      <c r="GS114" s="10"/>
      <c r="GT114" s="10"/>
      <c r="GU114" s="10"/>
      <c r="GV114" s="10"/>
      <c r="GW114" s="10"/>
      <c r="GX114" s="10"/>
      <c r="GY114" s="10"/>
      <c r="GZ114" s="10"/>
      <c r="HA114" s="10"/>
      <c r="HB114" s="10"/>
      <c r="HC114" s="10"/>
      <c r="HD114" s="10"/>
      <c r="HE114" s="10"/>
      <c r="HF114" s="10"/>
      <c r="HG114" s="22"/>
      <c r="HH114" s="62"/>
      <c r="HI114" s="509"/>
      <c r="HJ114" s="509"/>
      <c r="HK114" s="509"/>
      <c r="HL114" s="509"/>
      <c r="HM114" s="509"/>
      <c r="HN114" s="509"/>
      <c r="HO114" s="509"/>
      <c r="HP114" s="509"/>
      <c r="HQ114" s="509"/>
      <c r="HR114" s="509"/>
      <c r="HS114" s="509"/>
      <c r="HT114" s="509"/>
      <c r="HU114" s="509"/>
      <c r="HV114" s="509"/>
      <c r="HW114" s="509"/>
      <c r="HX114" s="509"/>
      <c r="HY114" s="509"/>
      <c r="HZ114" s="509"/>
      <c r="IA114" s="509"/>
      <c r="IB114" s="509"/>
      <c r="IC114" s="509"/>
      <c r="ID114" s="509"/>
      <c r="IE114" s="509"/>
      <c r="IF114" s="509"/>
      <c r="IG114" s="509"/>
      <c r="IH114" s="509"/>
      <c r="II114" s="509"/>
      <c r="IJ114" s="509"/>
      <c r="IK114" s="509"/>
      <c r="IL114" s="509"/>
      <c r="IM114" s="509"/>
      <c r="IN114" s="509"/>
      <c r="IO114" s="509"/>
      <c r="IP114" s="509"/>
      <c r="IQ114" s="509"/>
      <c r="IR114" s="509"/>
      <c r="IS114" s="509"/>
      <c r="IT114" s="509"/>
      <c r="IU114" s="509"/>
      <c r="IV114" s="509"/>
      <c r="IW114" s="509"/>
      <c r="IX114" s="509"/>
      <c r="IY114" s="509"/>
      <c r="IZ114" s="509"/>
      <c r="JA114" s="22"/>
      <c r="JB114" s="22"/>
      <c r="JC114" s="10"/>
      <c r="JD114" s="1564" t="s">
        <v>226</v>
      </c>
      <c r="JE114" s="1400"/>
      <c r="JF114" s="1400"/>
      <c r="JG114" s="1400"/>
      <c r="JH114" s="1400"/>
      <c r="JI114" s="1400"/>
      <c r="JJ114" s="1400"/>
      <c r="JK114" s="1400"/>
      <c r="JL114" s="1400"/>
      <c r="JM114" s="1400"/>
      <c r="JN114" s="1400"/>
      <c r="JO114" s="1400"/>
      <c r="JP114" s="1400"/>
      <c r="JQ114" s="1400"/>
      <c r="JR114" s="1400"/>
      <c r="JS114" s="1400"/>
      <c r="JT114" s="10"/>
      <c r="JU114" s="1574" t="s">
        <v>227</v>
      </c>
      <c r="JV114" s="1400"/>
      <c r="JW114" s="1400"/>
      <c r="JX114" s="1400"/>
      <c r="JY114" s="1400"/>
      <c r="JZ114" s="1400"/>
      <c r="KA114" s="1400"/>
      <c r="KB114" s="1400"/>
      <c r="KC114" s="1400"/>
      <c r="KD114" s="10"/>
      <c r="KE114" s="1575" t="s">
        <v>228</v>
      </c>
      <c r="KF114" s="1400"/>
      <c r="KG114" s="1400"/>
      <c r="KH114" s="1400"/>
      <c r="KI114" s="1400"/>
      <c r="KJ114" s="1400"/>
      <c r="KK114" s="1400"/>
      <c r="KL114" s="1400"/>
      <c r="KM114" s="1401"/>
      <c r="KN114" s="10"/>
      <c r="KO114" s="10"/>
      <c r="KP114" s="10"/>
    </row>
    <row r="115" spans="1:302" ht="13.5" customHeight="1" x14ac:dyDescent="0.25">
      <c r="A115" s="48"/>
      <c r="B115" s="48"/>
      <c r="C115" s="48"/>
      <c r="D115" s="48"/>
      <c r="E115" s="48"/>
      <c r="F115" s="48"/>
      <c r="G115" s="48"/>
      <c r="H115" s="48"/>
      <c r="I115" s="48"/>
      <c r="J115" s="48"/>
      <c r="K115" s="48"/>
      <c r="L115" s="48"/>
      <c r="M115" s="48"/>
      <c r="N115" s="48"/>
      <c r="O115" s="22"/>
      <c r="P115" s="22"/>
      <c r="Q115" s="22"/>
      <c r="R115" s="22"/>
      <c r="S115" s="22"/>
      <c r="T115" s="22"/>
      <c r="U115" s="22"/>
      <c r="V115" s="22"/>
      <c r="W115" s="22"/>
      <c r="X115" s="22"/>
      <c r="Y115" s="22"/>
      <c r="Z115" s="22"/>
      <c r="AA115" s="22"/>
      <c r="AB115" s="22"/>
      <c r="AC115" s="48"/>
      <c r="AD115" s="48"/>
      <c r="AE115" s="48"/>
      <c r="AF115" s="48"/>
      <c r="AG115" s="48"/>
      <c r="AH115" s="48"/>
      <c r="AI115" s="48"/>
      <c r="AJ115" s="48"/>
      <c r="AK115" s="48"/>
      <c r="AL115" s="48"/>
      <c r="AM115" s="48"/>
      <c r="AN115" s="48"/>
      <c r="AO115" s="22"/>
      <c r="BV115" s="505"/>
      <c r="BW115" s="116" t="s">
        <v>631</v>
      </c>
      <c r="BX115" s="116"/>
      <c r="BY115" s="190">
        <f>'30. Development Cost Schedule'!C115</f>
        <v>0</v>
      </c>
      <c r="BZ115" s="397"/>
      <c r="CA115" s="398"/>
      <c r="CB115" s="199"/>
      <c r="CC115" s="1596">
        <f>'30. Development Cost Schedule'!G115</f>
        <v>0</v>
      </c>
      <c r="CD115" s="1416"/>
      <c r="CE115" s="1416"/>
      <c r="CF115" s="1416"/>
      <c r="CG115" s="1597"/>
      <c r="CH115" s="22"/>
      <c r="CI115" s="47"/>
      <c r="CJ115" s="47"/>
      <c r="CK115" s="47"/>
      <c r="CL115" s="47"/>
      <c r="CM115" s="47"/>
      <c r="CN115" s="47"/>
      <c r="CO115" s="47"/>
      <c r="CP115" s="47"/>
      <c r="CQ115" s="47"/>
      <c r="CR115" s="47"/>
      <c r="CS115" s="47"/>
      <c r="CT115" s="47"/>
      <c r="CU115" s="47"/>
      <c r="CV115" s="47"/>
      <c r="CW115" s="47"/>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22"/>
      <c r="GN115" s="22"/>
      <c r="GO115" s="22"/>
      <c r="GP115" s="31"/>
      <c r="GQ115" s="31"/>
      <c r="GR115" s="31"/>
      <c r="GS115" s="31"/>
      <c r="GT115" s="31"/>
      <c r="GU115" s="250" t="s">
        <v>315</v>
      </c>
      <c r="GV115" s="31"/>
      <c r="GW115" s="31"/>
      <c r="GX115" s="31"/>
      <c r="GY115" s="337"/>
      <c r="GZ115" s="337"/>
      <c r="HA115" s="31"/>
      <c r="HB115" s="1673">
        <f>'11. Site Info Part III'!O121</f>
        <v>0</v>
      </c>
      <c r="HC115" s="1416"/>
      <c r="HD115" s="1417"/>
      <c r="HE115" s="314"/>
      <c r="HF115" s="314"/>
      <c r="HG115" s="22"/>
      <c r="HH115" s="10"/>
      <c r="HI115" s="10"/>
      <c r="HJ115" s="10"/>
      <c r="HK115" s="238">
        <f>'17. Dev. Narr.'!D111</f>
        <v>0</v>
      </c>
      <c r="HL115" s="1637" t="s">
        <v>632</v>
      </c>
      <c r="HM115" s="1400"/>
      <c r="HN115" s="1400"/>
      <c r="HO115" s="1400"/>
      <c r="HP115" s="1400"/>
      <c r="HQ115" s="1400"/>
      <c r="HR115" s="1400"/>
      <c r="HS115" s="1400"/>
      <c r="HT115" s="1400"/>
      <c r="HU115" s="1400"/>
      <c r="HV115" s="1400"/>
      <c r="HW115" s="1400"/>
      <c r="HX115" s="1400"/>
      <c r="HY115" s="1400"/>
      <c r="HZ115" s="1400"/>
      <c r="IA115" s="1400"/>
      <c r="IB115" s="1400"/>
      <c r="IC115" s="1400"/>
      <c r="ID115" s="1400"/>
      <c r="IE115" s="1400"/>
      <c r="IF115" s="1400"/>
      <c r="IG115" s="1400"/>
      <c r="IH115" s="1400"/>
      <c r="II115" s="1400"/>
      <c r="IJ115" s="1400"/>
      <c r="IK115" s="1400"/>
      <c r="IL115" s="1400"/>
      <c r="IM115" s="1400"/>
      <c r="IN115" s="1400"/>
      <c r="IO115" s="1400"/>
      <c r="IP115" s="1400"/>
      <c r="IQ115" s="1400"/>
      <c r="IR115" s="1400"/>
      <c r="IS115" s="1400"/>
      <c r="IT115" s="1400"/>
      <c r="IU115" s="1400"/>
      <c r="IV115" s="1400"/>
      <c r="IW115" s="1400"/>
      <c r="IX115" s="1400"/>
      <c r="IY115" s="1400"/>
      <c r="IZ115" s="1400"/>
      <c r="JA115" s="22"/>
      <c r="JB115" s="22"/>
      <c r="JC115" s="10"/>
      <c r="JD115" s="34"/>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40"/>
      <c r="KN115" s="10"/>
      <c r="KO115" s="10"/>
      <c r="KP115" s="10"/>
    </row>
    <row r="116" spans="1:302" ht="13.5" customHeight="1" x14ac:dyDescent="0.25">
      <c r="A116" s="48"/>
      <c r="B116" s="48"/>
      <c r="C116" s="48"/>
      <c r="D116" s="48"/>
      <c r="E116" s="48"/>
      <c r="F116" s="48"/>
      <c r="G116" s="48"/>
      <c r="H116" s="48"/>
      <c r="I116" s="48"/>
      <c r="J116" s="48"/>
      <c r="K116" s="48"/>
      <c r="L116" s="48"/>
      <c r="M116" s="48"/>
      <c r="N116" s="48"/>
      <c r="O116" s="22"/>
      <c r="P116" s="22"/>
      <c r="Q116" s="22"/>
      <c r="R116" s="22"/>
      <c r="S116" s="22"/>
      <c r="T116" s="22"/>
      <c r="U116" s="22"/>
      <c r="V116" s="22"/>
      <c r="W116" s="22"/>
      <c r="X116" s="22"/>
      <c r="Y116" s="22"/>
      <c r="Z116" s="22"/>
      <c r="AA116" s="22"/>
      <c r="AB116" s="22"/>
      <c r="AC116" s="48"/>
      <c r="AD116" s="48"/>
      <c r="AE116" s="48"/>
      <c r="AF116" s="48"/>
      <c r="AG116" s="48"/>
      <c r="AH116" s="48"/>
      <c r="AI116" s="48"/>
      <c r="AJ116" s="48"/>
      <c r="AK116" s="48"/>
      <c r="AL116" s="48"/>
      <c r="AM116" s="48"/>
      <c r="AN116" s="48"/>
      <c r="AO116" s="22"/>
      <c r="BV116" s="505"/>
      <c r="BW116" s="116" t="s">
        <v>633</v>
      </c>
      <c r="BX116" s="116"/>
      <c r="BY116" s="190">
        <f>'30. Development Cost Schedule'!C116</f>
        <v>0</v>
      </c>
      <c r="BZ116" s="190">
        <f>'30. Development Cost Schedule'!D116</f>
        <v>0</v>
      </c>
      <c r="CA116" s="190">
        <f>'30. Development Cost Schedule'!E116</f>
        <v>0</v>
      </c>
      <c r="CB116" s="199"/>
      <c r="CC116" s="1596">
        <f>'30. Development Cost Schedule'!G116</f>
        <v>0</v>
      </c>
      <c r="CD116" s="1416"/>
      <c r="CE116" s="1416"/>
      <c r="CF116" s="1416"/>
      <c r="CG116" s="1597"/>
      <c r="CH116" s="22"/>
      <c r="CI116" s="47"/>
      <c r="CJ116" s="47"/>
      <c r="CK116" s="47"/>
      <c r="CL116" s="47"/>
      <c r="CM116" s="47"/>
      <c r="CN116" s="47"/>
      <c r="CO116" s="47"/>
      <c r="CP116" s="47"/>
      <c r="CQ116" s="47"/>
      <c r="CR116" s="47"/>
      <c r="CS116" s="47"/>
      <c r="CT116" s="47"/>
      <c r="CU116" s="47"/>
      <c r="CV116" s="47"/>
      <c r="CW116" s="47"/>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79"/>
      <c r="FO116" s="79"/>
      <c r="FP116" s="309" t="e">
        <f>'7. Site Info Part I'!#REF!</f>
        <v>#REF!</v>
      </c>
      <c r="FQ116" s="1672" t="s">
        <v>634</v>
      </c>
      <c r="FR116" s="1400"/>
      <c r="FS116" s="1400"/>
      <c r="FT116" s="1400"/>
      <c r="FU116" s="1400"/>
      <c r="FV116" s="1400"/>
      <c r="FW116" s="1400"/>
      <c r="FX116" s="1400"/>
      <c r="FY116" s="1400"/>
      <c r="FZ116" s="1400"/>
      <c r="GA116" s="1400"/>
      <c r="GB116" s="1400"/>
      <c r="GC116" s="1400"/>
      <c r="GD116" s="1400"/>
      <c r="GE116" s="1400"/>
      <c r="GF116" s="1400"/>
      <c r="GG116" s="1400"/>
      <c r="GH116" s="1400"/>
      <c r="GI116" s="1400"/>
      <c r="GJ116" s="1400"/>
      <c r="GK116" s="1400"/>
      <c r="GL116" s="1400"/>
      <c r="GM116" s="22"/>
      <c r="GN116" s="22"/>
      <c r="GO116" s="22"/>
      <c r="GP116" s="10"/>
      <c r="GQ116" s="10"/>
      <c r="GR116" s="10"/>
      <c r="GS116" s="177"/>
      <c r="GT116" s="177"/>
      <c r="GU116" s="177"/>
      <c r="GV116" s="177"/>
      <c r="GW116" s="177"/>
      <c r="GX116" s="177"/>
      <c r="GY116" s="177"/>
      <c r="GZ116" s="177"/>
      <c r="HA116" s="177"/>
      <c r="HB116" s="10"/>
      <c r="HC116" s="10"/>
      <c r="HD116" s="22"/>
      <c r="HE116" s="22"/>
      <c r="HF116" s="22"/>
      <c r="HG116" s="22"/>
      <c r="HH116" s="10"/>
      <c r="HI116" s="10"/>
      <c r="HJ116" s="10"/>
      <c r="HK116" s="261"/>
      <c r="HL116" s="1400"/>
      <c r="HM116" s="1400"/>
      <c r="HN116" s="1400"/>
      <c r="HO116" s="1400"/>
      <c r="HP116" s="1400"/>
      <c r="HQ116" s="1400"/>
      <c r="HR116" s="1400"/>
      <c r="HS116" s="1400"/>
      <c r="HT116" s="1400"/>
      <c r="HU116" s="1400"/>
      <c r="HV116" s="1400"/>
      <c r="HW116" s="1400"/>
      <c r="HX116" s="1400"/>
      <c r="HY116" s="1400"/>
      <c r="HZ116" s="1400"/>
      <c r="IA116" s="1400"/>
      <c r="IB116" s="1400"/>
      <c r="IC116" s="1400"/>
      <c r="ID116" s="1400"/>
      <c r="IE116" s="1400"/>
      <c r="IF116" s="1400"/>
      <c r="IG116" s="1400"/>
      <c r="IH116" s="1400"/>
      <c r="II116" s="1400"/>
      <c r="IJ116" s="1400"/>
      <c r="IK116" s="1400"/>
      <c r="IL116" s="1400"/>
      <c r="IM116" s="1400"/>
      <c r="IN116" s="1400"/>
      <c r="IO116" s="1400"/>
      <c r="IP116" s="1400"/>
      <c r="IQ116" s="1400"/>
      <c r="IR116" s="1400"/>
      <c r="IS116" s="1400"/>
      <c r="IT116" s="1400"/>
      <c r="IU116" s="1400"/>
      <c r="IV116" s="1400"/>
      <c r="IW116" s="1400"/>
      <c r="IX116" s="1400"/>
      <c r="IY116" s="1400"/>
      <c r="IZ116" s="1400"/>
      <c r="JA116" s="22"/>
      <c r="JB116" s="22"/>
      <c r="JC116" s="10"/>
      <c r="JD116" s="97" t="s">
        <v>241</v>
      </c>
      <c r="JE116" s="218"/>
      <c r="JF116" s="218"/>
      <c r="JG116" s="219"/>
      <c r="JH116" s="158"/>
      <c r="JI116" s="158"/>
      <c r="JJ116" s="164"/>
      <c r="JK116" s="1565">
        <f>'42. Dev Team'!I116</f>
        <v>0</v>
      </c>
      <c r="JL116" s="1393"/>
      <c r="JM116" s="1394"/>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524"/>
      <c r="KK116" s="1400"/>
      <c r="KL116" s="1400"/>
      <c r="KM116" s="140"/>
      <c r="KN116" s="10"/>
      <c r="KO116" s="10"/>
      <c r="KP116" s="10"/>
    </row>
    <row r="117" spans="1:302" ht="13.5" customHeight="1" x14ac:dyDescent="0.25">
      <c r="A117" s="48"/>
      <c r="B117" s="48"/>
      <c r="C117" s="48"/>
      <c r="D117" s="48"/>
      <c r="E117" s="48"/>
      <c r="F117" s="48"/>
      <c r="G117" s="48"/>
      <c r="H117" s="48"/>
      <c r="I117" s="48"/>
      <c r="J117" s="48"/>
      <c r="K117" s="48"/>
      <c r="L117" s="48"/>
      <c r="M117" s="48"/>
      <c r="N117" s="48"/>
      <c r="O117" s="22"/>
      <c r="P117" s="22"/>
      <c r="Q117" s="22"/>
      <c r="R117" s="22"/>
      <c r="S117" s="22"/>
      <c r="T117" s="22"/>
      <c r="U117" s="22"/>
      <c r="V117" s="22"/>
      <c r="W117" s="22"/>
      <c r="X117" s="22"/>
      <c r="Y117" s="22"/>
      <c r="Z117" s="22"/>
      <c r="AA117" s="22"/>
      <c r="AB117" s="22"/>
      <c r="AC117" s="48"/>
      <c r="AD117" s="48"/>
      <c r="AE117" s="48"/>
      <c r="AF117" s="48"/>
      <c r="AG117" s="48"/>
      <c r="AH117" s="48"/>
      <c r="AI117" s="48"/>
      <c r="AJ117" s="48"/>
      <c r="AK117" s="48"/>
      <c r="AL117" s="48"/>
      <c r="AM117" s="48"/>
      <c r="AN117" s="48"/>
      <c r="AO117" s="22"/>
      <c r="BV117" s="505"/>
      <c r="BW117" s="116" t="s">
        <v>635</v>
      </c>
      <c r="BX117" s="116"/>
      <c r="BY117" s="190">
        <f>'30. Development Cost Schedule'!C117</f>
        <v>0</v>
      </c>
      <c r="BZ117" s="190">
        <f>'30. Development Cost Schedule'!D117</f>
        <v>0</v>
      </c>
      <c r="CA117" s="190">
        <f>'30. Development Cost Schedule'!E117</f>
        <v>0</v>
      </c>
      <c r="CB117" s="199"/>
      <c r="CC117" s="1596">
        <f>'30. Development Cost Schedule'!G117</f>
        <v>0</v>
      </c>
      <c r="CD117" s="1416"/>
      <c r="CE117" s="1416"/>
      <c r="CF117" s="1416"/>
      <c r="CG117" s="1597"/>
      <c r="CH117" s="22"/>
      <c r="CI117" s="47"/>
      <c r="CJ117" s="47"/>
      <c r="CK117" s="47"/>
      <c r="CL117" s="47"/>
      <c r="CM117" s="47"/>
      <c r="CN117" s="47"/>
      <c r="CO117" s="47"/>
      <c r="CP117" s="47"/>
      <c r="CQ117" s="47"/>
      <c r="CR117" s="47"/>
      <c r="CS117" s="47"/>
      <c r="CT117" s="47"/>
      <c r="CU117" s="47"/>
      <c r="CV117" s="47"/>
      <c r="CW117" s="47"/>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79"/>
      <c r="FO117" s="79"/>
      <c r="FP117" s="79"/>
      <c r="FQ117" s="1400"/>
      <c r="FR117" s="1400"/>
      <c r="FS117" s="1400"/>
      <c r="FT117" s="1400"/>
      <c r="FU117" s="1400"/>
      <c r="FV117" s="1400"/>
      <c r="FW117" s="1400"/>
      <c r="FX117" s="1400"/>
      <c r="FY117" s="1400"/>
      <c r="FZ117" s="1400"/>
      <c r="GA117" s="1400"/>
      <c r="GB117" s="1400"/>
      <c r="GC117" s="1400"/>
      <c r="GD117" s="1400"/>
      <c r="GE117" s="1400"/>
      <c r="GF117" s="1400"/>
      <c r="GG117" s="1400"/>
      <c r="GH117" s="1400"/>
      <c r="GI117" s="1400"/>
      <c r="GJ117" s="1400"/>
      <c r="GK117" s="1400"/>
      <c r="GL117" s="1400"/>
      <c r="GM117" s="22"/>
      <c r="GN117" s="22"/>
      <c r="GO117" s="22"/>
      <c r="GP117" s="10"/>
      <c r="GQ117" s="10"/>
      <c r="GR117" s="10"/>
      <c r="GS117" s="177"/>
      <c r="GT117" s="177"/>
      <c r="GU117" s="177"/>
      <c r="GV117" s="177"/>
      <c r="GW117" s="177"/>
      <c r="GX117" s="177"/>
      <c r="GY117" s="177"/>
      <c r="GZ117" s="177"/>
      <c r="HA117" s="177"/>
      <c r="HB117" s="177"/>
      <c r="HC117" s="177"/>
      <c r="HD117" s="22"/>
      <c r="HE117" s="22"/>
      <c r="HF117" s="22"/>
      <c r="HG117" s="22"/>
      <c r="HH117" s="33"/>
      <c r="HI117" s="252"/>
      <c r="HJ117" s="238">
        <f>'17. Dev. Narr.'!C113</f>
        <v>0</v>
      </c>
      <c r="HK117" s="1592" t="s">
        <v>636</v>
      </c>
      <c r="HL117" s="1423"/>
      <c r="HM117" s="1423"/>
      <c r="HN117" s="1423"/>
      <c r="HO117" s="1423"/>
      <c r="HP117" s="1423"/>
      <c r="HQ117" s="1423"/>
      <c r="HR117" s="1423"/>
      <c r="HS117" s="1423"/>
      <c r="HT117" s="1423"/>
      <c r="HU117" s="1423"/>
      <c r="HV117" s="1423"/>
      <c r="HW117" s="1423"/>
      <c r="HX117" s="1423"/>
      <c r="HY117" s="1423"/>
      <c r="HZ117" s="1423"/>
      <c r="IA117" s="1423"/>
      <c r="IB117" s="1423"/>
      <c r="IC117" s="1423"/>
      <c r="ID117" s="1423"/>
      <c r="IE117" s="1423"/>
      <c r="IF117" s="1423"/>
      <c r="IG117" s="1423"/>
      <c r="IH117" s="1423"/>
      <c r="II117" s="1423"/>
      <c r="IJ117" s="1423"/>
      <c r="IK117" s="1423"/>
      <c r="IL117" s="1423"/>
      <c r="IM117" s="1423"/>
      <c r="IN117" s="1423"/>
      <c r="IO117" s="1423"/>
      <c r="IP117" s="1423"/>
      <c r="IQ117" s="1423"/>
      <c r="IR117" s="1423"/>
      <c r="IS117" s="1423"/>
      <c r="IT117" s="1423"/>
      <c r="IU117" s="1423"/>
      <c r="IV117" s="1423"/>
      <c r="IW117" s="1423"/>
      <c r="IX117" s="1423"/>
      <c r="IY117" s="1423"/>
      <c r="IZ117" s="1424"/>
      <c r="JA117" s="22"/>
      <c r="JB117" s="22"/>
      <c r="JC117" s="10"/>
      <c r="JD117" s="223"/>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40"/>
      <c r="KN117" s="10"/>
      <c r="KO117" s="10"/>
      <c r="KP117" s="10"/>
    </row>
    <row r="118" spans="1:302" ht="13.5" customHeight="1" x14ac:dyDescent="0.25">
      <c r="A118" s="48"/>
      <c r="B118" s="48"/>
      <c r="C118" s="48"/>
      <c r="D118" s="48"/>
      <c r="E118" s="48"/>
      <c r="F118" s="48"/>
      <c r="G118" s="48"/>
      <c r="H118" s="48"/>
      <c r="I118" s="48"/>
      <c r="J118" s="48"/>
      <c r="K118" s="48"/>
      <c r="L118" s="48"/>
      <c r="M118" s="48"/>
      <c r="N118" s="48"/>
      <c r="O118" s="22"/>
      <c r="P118" s="22"/>
      <c r="Q118" s="22"/>
      <c r="R118" s="22"/>
      <c r="S118" s="22"/>
      <c r="T118" s="22"/>
      <c r="U118" s="22"/>
      <c r="V118" s="22"/>
      <c r="W118" s="22"/>
      <c r="X118" s="22"/>
      <c r="Y118" s="22"/>
      <c r="Z118" s="22"/>
      <c r="AA118" s="22"/>
      <c r="AB118" s="22"/>
      <c r="AC118" s="48"/>
      <c r="AD118" s="48"/>
      <c r="AE118" s="48"/>
      <c r="AF118" s="48"/>
      <c r="AG118" s="48"/>
      <c r="AH118" s="48"/>
      <c r="AI118" s="48"/>
      <c r="AJ118" s="48"/>
      <c r="AK118" s="48"/>
      <c r="AL118" s="48"/>
      <c r="AM118" s="48"/>
      <c r="AN118" s="48"/>
      <c r="AO118" s="22"/>
      <c r="BV118" s="505"/>
      <c r="BW118" s="116" t="s">
        <v>637</v>
      </c>
      <c r="BX118" s="116"/>
      <c r="BY118" s="190">
        <f>'30. Development Cost Schedule'!C118</f>
        <v>0</v>
      </c>
      <c r="BZ118" s="190">
        <f>'30. Development Cost Schedule'!D118</f>
        <v>0</v>
      </c>
      <c r="CA118" s="190">
        <f>'30. Development Cost Schedule'!E118</f>
        <v>0</v>
      </c>
      <c r="CB118" s="199"/>
      <c r="CC118" s="1596">
        <f>'30. Development Cost Schedule'!G118</f>
        <v>0</v>
      </c>
      <c r="CD118" s="1416"/>
      <c r="CE118" s="1416"/>
      <c r="CF118" s="1416"/>
      <c r="CG118" s="1597"/>
      <c r="CH118" s="22"/>
      <c r="CI118" s="47"/>
      <c r="CJ118" s="47"/>
      <c r="CK118" s="47"/>
      <c r="CL118" s="47"/>
      <c r="CM118" s="47"/>
      <c r="CN118" s="47"/>
      <c r="CO118" s="47"/>
      <c r="CP118" s="47"/>
      <c r="CQ118" s="47"/>
      <c r="CR118" s="47"/>
      <c r="CS118" s="47"/>
      <c r="CT118" s="47"/>
      <c r="CU118" s="47"/>
      <c r="CV118" s="47"/>
      <c r="CW118" s="47"/>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79"/>
      <c r="FO118" s="79"/>
      <c r="FP118" s="309" t="e">
        <f>'7. Site Info Part I'!#REF!</f>
        <v>#REF!</v>
      </c>
      <c r="FQ118" s="1672" t="s">
        <v>638</v>
      </c>
      <c r="FR118" s="1400"/>
      <c r="FS118" s="1400"/>
      <c r="FT118" s="1400"/>
      <c r="FU118" s="1400"/>
      <c r="FV118" s="1400"/>
      <c r="FW118" s="1400"/>
      <c r="FX118" s="1400"/>
      <c r="FY118" s="1400"/>
      <c r="FZ118" s="1400"/>
      <c r="GA118" s="1400"/>
      <c r="GB118" s="1400"/>
      <c r="GC118" s="1400"/>
      <c r="GD118" s="1400"/>
      <c r="GE118" s="1400"/>
      <c r="GF118" s="1400"/>
      <c r="GG118" s="1400"/>
      <c r="GH118" s="1400"/>
      <c r="GI118" s="1400"/>
      <c r="GJ118" s="1400"/>
      <c r="GK118" s="1400"/>
      <c r="GL118" s="1400"/>
      <c r="GM118" s="22"/>
      <c r="GN118" s="22"/>
      <c r="GO118" s="22"/>
      <c r="GP118" s="511"/>
      <c r="GQ118" s="181"/>
      <c r="GR118" s="181"/>
      <c r="GS118" s="181"/>
      <c r="GT118" s="181"/>
      <c r="GU118" s="181"/>
      <c r="GV118" s="181"/>
      <c r="GW118" s="181"/>
      <c r="GX118" s="181"/>
      <c r="GY118" s="181"/>
      <c r="GZ118" s="181"/>
      <c r="HA118" s="181"/>
      <c r="HB118" s="177"/>
      <c r="HC118" s="177"/>
      <c r="HD118" s="22"/>
      <c r="HE118" s="22"/>
      <c r="HF118" s="22"/>
      <c r="HG118" s="22"/>
      <c r="HH118" s="62"/>
      <c r="HI118" s="509"/>
      <c r="HJ118" s="509"/>
      <c r="HK118" s="1427"/>
      <c r="HL118" s="1428"/>
      <c r="HM118" s="1428"/>
      <c r="HN118" s="1428"/>
      <c r="HO118" s="1428"/>
      <c r="HP118" s="1428"/>
      <c r="HQ118" s="1428"/>
      <c r="HR118" s="1428"/>
      <c r="HS118" s="1428"/>
      <c r="HT118" s="1428"/>
      <c r="HU118" s="1428"/>
      <c r="HV118" s="1428"/>
      <c r="HW118" s="1428"/>
      <c r="HX118" s="1428"/>
      <c r="HY118" s="1428"/>
      <c r="HZ118" s="1428"/>
      <c r="IA118" s="1428"/>
      <c r="IB118" s="1428"/>
      <c r="IC118" s="1428"/>
      <c r="ID118" s="1428"/>
      <c r="IE118" s="1428"/>
      <c r="IF118" s="1428"/>
      <c r="IG118" s="1428"/>
      <c r="IH118" s="1428"/>
      <c r="II118" s="1428"/>
      <c r="IJ118" s="1428"/>
      <c r="IK118" s="1428"/>
      <c r="IL118" s="1428"/>
      <c r="IM118" s="1428"/>
      <c r="IN118" s="1428"/>
      <c r="IO118" s="1428"/>
      <c r="IP118" s="1428"/>
      <c r="IQ118" s="1428"/>
      <c r="IR118" s="1428"/>
      <c r="IS118" s="1428"/>
      <c r="IT118" s="1428"/>
      <c r="IU118" s="1428"/>
      <c r="IV118" s="1428"/>
      <c r="IW118" s="1428"/>
      <c r="IX118" s="1428"/>
      <c r="IY118" s="1428"/>
      <c r="IZ118" s="1429"/>
      <c r="JA118" s="22"/>
      <c r="JB118" s="22"/>
      <c r="JC118" s="10"/>
      <c r="JD118" s="231" t="s">
        <v>257</v>
      </c>
      <c r="JE118" s="232"/>
      <c r="JF118" s="232"/>
      <c r="JG118" s="232"/>
      <c r="JH118" s="232"/>
      <c r="JI118" s="232"/>
      <c r="JJ118" s="232"/>
      <c r="JK118" s="232"/>
      <c r="JL118" s="232"/>
      <c r="JM118" s="232"/>
      <c r="JN118" s="232"/>
      <c r="JO118" s="232"/>
      <c r="JP118" s="232"/>
      <c r="JQ118" s="232"/>
      <c r="JR118" s="232"/>
      <c r="JS118" s="232"/>
      <c r="JT118" s="232"/>
      <c r="JU118" s="232"/>
      <c r="JV118" s="232"/>
      <c r="JW118" s="232"/>
      <c r="JX118" s="232"/>
      <c r="JY118" s="232"/>
      <c r="JZ118" s="232"/>
      <c r="KA118" s="232"/>
      <c r="KB118" s="232"/>
      <c r="KC118" s="232"/>
      <c r="KD118" s="207"/>
      <c r="KE118" s="207"/>
      <c r="KF118" s="207"/>
      <c r="KG118" s="207"/>
      <c r="KH118" s="207"/>
      <c r="KI118" s="207"/>
      <c r="KJ118" s="1566">
        <f>'42. Dev Team'!AH118</f>
        <v>0</v>
      </c>
      <c r="KK118" s="1526"/>
      <c r="KL118" s="1527"/>
      <c r="KM118" s="209"/>
      <c r="KN118" s="10"/>
      <c r="KO118" s="10"/>
      <c r="KP118" s="10"/>
    </row>
    <row r="119" spans="1:302" ht="13.5" customHeight="1" x14ac:dyDescent="0.25">
      <c r="A119" s="48"/>
      <c r="B119" s="48"/>
      <c r="C119" s="48"/>
      <c r="D119" s="48"/>
      <c r="E119" s="48"/>
      <c r="F119" s="48"/>
      <c r="G119" s="48"/>
      <c r="H119" s="48"/>
      <c r="I119" s="48"/>
      <c r="J119" s="48"/>
      <c r="K119" s="48"/>
      <c r="L119" s="48"/>
      <c r="M119" s="48"/>
      <c r="N119" s="48"/>
      <c r="O119" s="22"/>
      <c r="P119" s="22"/>
      <c r="Q119" s="22"/>
      <c r="R119" s="22"/>
      <c r="S119" s="22"/>
      <c r="T119" s="22"/>
      <c r="U119" s="22"/>
      <c r="V119" s="22"/>
      <c r="W119" s="22"/>
      <c r="X119" s="22"/>
      <c r="Y119" s="22"/>
      <c r="Z119" s="22"/>
      <c r="AA119" s="22"/>
      <c r="AB119" s="22"/>
      <c r="AC119" s="48"/>
      <c r="AD119" s="48"/>
      <c r="AE119" s="48"/>
      <c r="AF119" s="48"/>
      <c r="AG119" s="48"/>
      <c r="AH119" s="48"/>
      <c r="AI119" s="48"/>
      <c r="AJ119" s="48"/>
      <c r="AK119" s="48"/>
      <c r="AL119" s="48"/>
      <c r="AM119" s="48"/>
      <c r="AN119" s="48"/>
      <c r="AO119" s="22"/>
      <c r="BV119" s="505"/>
      <c r="BW119" s="512" t="str">
        <f>'30. Development Cost Schedule'!A119</f>
        <v>Tenant Relocation</v>
      </c>
      <c r="BX119" s="116"/>
      <c r="BY119" s="190">
        <f>'30. Development Cost Schedule'!C119</f>
        <v>0</v>
      </c>
      <c r="BZ119" s="397"/>
      <c r="CA119" s="398"/>
      <c r="CB119" s="199"/>
      <c r="CC119" s="1596">
        <f>'30. Development Cost Schedule'!G119</f>
        <v>0</v>
      </c>
      <c r="CD119" s="1416"/>
      <c r="CE119" s="1416"/>
      <c r="CF119" s="1416"/>
      <c r="CG119" s="1597"/>
      <c r="CH119" s="22"/>
      <c r="CI119" s="47"/>
      <c r="CJ119" s="47"/>
      <c r="CK119" s="47"/>
      <c r="CL119" s="47"/>
      <c r="CM119" s="47"/>
      <c r="CN119" s="47"/>
      <c r="CO119" s="47"/>
      <c r="CP119" s="47"/>
      <c r="CQ119" s="47"/>
      <c r="CR119" s="47"/>
      <c r="CS119" s="47"/>
      <c r="CT119" s="47"/>
      <c r="CU119" s="47"/>
      <c r="CV119" s="47"/>
      <c r="CW119" s="47"/>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79"/>
      <c r="FO119" s="79"/>
      <c r="FP119" s="79"/>
      <c r="FQ119" s="1400"/>
      <c r="FR119" s="1400"/>
      <c r="FS119" s="1400"/>
      <c r="FT119" s="1400"/>
      <c r="FU119" s="1400"/>
      <c r="FV119" s="1400"/>
      <c r="FW119" s="1400"/>
      <c r="FX119" s="1400"/>
      <c r="FY119" s="1400"/>
      <c r="FZ119" s="1400"/>
      <c r="GA119" s="1400"/>
      <c r="GB119" s="1400"/>
      <c r="GC119" s="1400"/>
      <c r="GD119" s="1400"/>
      <c r="GE119" s="1400"/>
      <c r="GF119" s="1400"/>
      <c r="GG119" s="1400"/>
      <c r="GH119" s="1400"/>
      <c r="GI119" s="1400"/>
      <c r="GJ119" s="1400"/>
      <c r="GK119" s="1400"/>
      <c r="GL119" s="1400"/>
      <c r="GM119" s="22"/>
      <c r="GN119" s="22"/>
      <c r="GO119" s="22"/>
      <c r="GP119" s="511"/>
      <c r="GQ119" s="181"/>
      <c r="GR119" s="181"/>
      <c r="GS119" s="181"/>
      <c r="GT119" s="181"/>
      <c r="GU119" s="181"/>
      <c r="GV119" s="181"/>
      <c r="GW119" s="181"/>
      <c r="GX119" s="181"/>
      <c r="GY119" s="181"/>
      <c r="GZ119" s="181"/>
      <c r="HA119" s="181"/>
      <c r="HB119" s="177"/>
      <c r="HC119" s="177"/>
      <c r="HD119" s="22"/>
      <c r="HE119" s="22"/>
      <c r="HF119" s="22"/>
      <c r="HG119" s="22"/>
      <c r="HH119" s="62"/>
      <c r="HI119" s="509"/>
      <c r="HJ119" s="509"/>
      <c r="HK119" s="470"/>
      <c r="HL119" s="470"/>
      <c r="HM119" s="470"/>
      <c r="HN119" s="470"/>
      <c r="HO119" s="470"/>
      <c r="HP119" s="470"/>
      <c r="HQ119" s="470"/>
      <c r="HR119" s="470"/>
      <c r="HS119" s="470"/>
      <c r="HT119" s="470"/>
      <c r="HU119" s="470"/>
      <c r="HV119" s="470"/>
      <c r="HW119" s="470"/>
      <c r="HX119" s="470"/>
      <c r="HY119" s="470"/>
      <c r="HZ119" s="470"/>
      <c r="IA119" s="470"/>
      <c r="IB119" s="470"/>
      <c r="IC119" s="470"/>
      <c r="ID119" s="470"/>
      <c r="IE119" s="470"/>
      <c r="IF119" s="470"/>
      <c r="IG119" s="470"/>
      <c r="IH119" s="470"/>
      <c r="II119" s="470"/>
      <c r="IJ119" s="470"/>
      <c r="IK119" s="470"/>
      <c r="IL119" s="470"/>
      <c r="IM119" s="470"/>
      <c r="IN119" s="470"/>
      <c r="IO119" s="470"/>
      <c r="IP119" s="470"/>
      <c r="IQ119" s="470"/>
      <c r="IR119" s="470"/>
      <c r="IS119" s="470"/>
      <c r="IT119" s="470"/>
      <c r="IU119" s="470"/>
      <c r="IV119" s="470"/>
      <c r="IW119" s="470"/>
      <c r="IX119" s="470"/>
      <c r="IY119" s="470"/>
      <c r="IZ119" s="470"/>
      <c r="JA119" s="22"/>
      <c r="JB119" s="22"/>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220"/>
      <c r="KK119" s="220"/>
      <c r="KL119" s="220"/>
      <c r="KM119" s="10"/>
      <c r="KN119" s="10"/>
      <c r="KO119" s="10"/>
      <c r="KP119" s="10"/>
    </row>
    <row r="120" spans="1:302" ht="13.5" customHeight="1" x14ac:dyDescent="0.25">
      <c r="A120" s="48"/>
      <c r="B120" s="48"/>
      <c r="C120" s="48"/>
      <c r="D120" s="48"/>
      <c r="E120" s="48"/>
      <c r="F120" s="48"/>
      <c r="G120" s="48"/>
      <c r="H120" s="48"/>
      <c r="I120" s="48"/>
      <c r="J120" s="48"/>
      <c r="K120" s="48"/>
      <c r="L120" s="48"/>
      <c r="M120" s="48"/>
      <c r="N120" s="48"/>
      <c r="O120" s="22"/>
      <c r="P120" s="22"/>
      <c r="Q120" s="22"/>
      <c r="R120" s="22"/>
      <c r="S120" s="22"/>
      <c r="T120" s="22"/>
      <c r="U120" s="22"/>
      <c r="V120" s="22"/>
      <c r="W120" s="22"/>
      <c r="X120" s="22"/>
      <c r="Y120" s="22"/>
      <c r="Z120" s="22"/>
      <c r="AA120" s="22"/>
      <c r="AB120" s="22"/>
      <c r="AC120" s="48"/>
      <c r="AD120" s="48"/>
      <c r="AE120" s="48"/>
      <c r="AF120" s="48"/>
      <c r="AG120" s="48"/>
      <c r="AH120" s="48"/>
      <c r="AI120" s="48"/>
      <c r="AJ120" s="48"/>
      <c r="AK120" s="48"/>
      <c r="AL120" s="48"/>
      <c r="AM120" s="48"/>
      <c r="AN120" s="48"/>
      <c r="AO120" s="22"/>
      <c r="BV120" s="505"/>
      <c r="BW120" s="512" t="str">
        <f>'30. Development Cost Schedule'!A120</f>
        <v>Other (specify) - see footnote 1</v>
      </c>
      <c r="BX120" s="116"/>
      <c r="BY120" s="190">
        <f>'30. Development Cost Schedule'!C120</f>
        <v>0</v>
      </c>
      <c r="BZ120" s="190">
        <f>'30. Development Cost Schedule'!D120</f>
        <v>0</v>
      </c>
      <c r="CA120" s="190">
        <f>'30. Development Cost Schedule'!E120</f>
        <v>0</v>
      </c>
      <c r="CB120" s="199"/>
      <c r="CC120" s="1596">
        <f>'30. Development Cost Schedule'!G120</f>
        <v>0</v>
      </c>
      <c r="CD120" s="1416"/>
      <c r="CE120" s="1416"/>
      <c r="CF120" s="1416"/>
      <c r="CG120" s="1597"/>
      <c r="CH120" s="22"/>
      <c r="CI120" s="47"/>
      <c r="CJ120" s="47"/>
      <c r="CK120" s="47"/>
      <c r="CL120" s="47"/>
      <c r="CM120" s="47"/>
      <c r="CN120" s="47"/>
      <c r="CO120" s="47"/>
      <c r="CP120" s="47"/>
      <c r="CQ120" s="47"/>
      <c r="CR120" s="47"/>
      <c r="CS120" s="47"/>
      <c r="CT120" s="47"/>
      <c r="CU120" s="47"/>
      <c r="CV120" s="47"/>
      <c r="CW120" s="47"/>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10"/>
      <c r="GQ120" s="10"/>
      <c r="GR120" s="10"/>
      <c r="GS120" s="10"/>
      <c r="GT120" s="10"/>
      <c r="GU120" s="10"/>
      <c r="GV120" s="10"/>
      <c r="GW120" s="10"/>
      <c r="GX120" s="10"/>
      <c r="GY120" s="10"/>
      <c r="GZ120" s="10"/>
      <c r="HA120" s="10"/>
      <c r="HB120" s="181"/>
      <c r="HC120" s="181"/>
      <c r="HD120" s="22"/>
      <c r="HE120" s="22"/>
      <c r="HF120" s="22"/>
      <c r="HG120" s="22"/>
      <c r="HH120" s="62"/>
      <c r="HI120" s="509"/>
      <c r="HJ120" s="509"/>
      <c r="HK120" s="470"/>
      <c r="HL120" s="470"/>
      <c r="HM120" s="470"/>
      <c r="HN120" s="470"/>
      <c r="HO120" s="470"/>
      <c r="HP120" s="470"/>
      <c r="HQ120" s="470"/>
      <c r="HR120" s="470"/>
      <c r="HS120" s="250" t="s">
        <v>315</v>
      </c>
      <c r="HT120" s="10"/>
      <c r="HU120" s="10"/>
      <c r="HV120" s="180"/>
      <c r="HW120" s="180"/>
      <c r="HX120" s="180"/>
      <c r="HY120" s="180"/>
      <c r="HZ120" s="252"/>
      <c r="IA120" s="250"/>
      <c r="IB120" s="250"/>
      <c r="IC120" s="250"/>
      <c r="ID120" s="250"/>
      <c r="IE120" s="250"/>
      <c r="IF120" s="250"/>
      <c r="IG120" s="250"/>
      <c r="IH120" s="250"/>
      <c r="II120" s="252"/>
      <c r="IJ120" s="252"/>
      <c r="IK120" s="252"/>
      <c r="IL120" s="180"/>
      <c r="IM120" s="180"/>
      <c r="IN120" s="1673">
        <f>'17. Dev. Narr.'!AF125</f>
        <v>0</v>
      </c>
      <c r="IO120" s="1416"/>
      <c r="IP120" s="1416"/>
      <c r="IQ120" s="1416"/>
      <c r="IR120" s="1416"/>
      <c r="IS120" s="1416"/>
      <c r="IT120" s="1416"/>
      <c r="IU120" s="1417"/>
      <c r="IV120" s="470"/>
      <c r="IW120" s="470"/>
      <c r="IX120" s="470"/>
      <c r="IY120" s="470"/>
      <c r="IZ120" s="470"/>
      <c r="JA120" s="22"/>
      <c r="JB120" s="22"/>
      <c r="JC120" s="10"/>
      <c r="JD120" s="1559" t="s">
        <v>639</v>
      </c>
      <c r="JE120" s="1400"/>
      <c r="JF120" s="1400"/>
      <c r="JG120" s="1400"/>
      <c r="JH120" s="1400"/>
      <c r="JI120" s="1400"/>
      <c r="JJ120" s="1400"/>
      <c r="JK120" s="1400"/>
      <c r="JL120" s="1400"/>
      <c r="JM120" s="1400"/>
      <c r="JN120" s="1400"/>
      <c r="JO120" s="10"/>
      <c r="JP120" s="10"/>
      <c r="JQ120" s="10"/>
      <c r="JR120" s="10"/>
      <c r="JS120" s="10"/>
      <c r="JT120" s="10"/>
      <c r="JU120" s="10"/>
      <c r="JV120" s="10"/>
      <c r="JW120" s="10"/>
      <c r="JX120" s="10"/>
      <c r="JY120" s="10"/>
      <c r="JZ120" s="10"/>
      <c r="KA120" s="10"/>
      <c r="KB120" s="10"/>
      <c r="KC120" s="10"/>
      <c r="KD120" s="10"/>
      <c r="KE120" s="75"/>
      <c r="KF120" s="75"/>
      <c r="KG120" s="75"/>
      <c r="KH120" s="10"/>
      <c r="KI120" s="10"/>
      <c r="KJ120" s="10"/>
      <c r="KK120" s="10"/>
      <c r="KL120" s="10"/>
      <c r="KM120" s="10"/>
      <c r="KN120" s="10"/>
      <c r="KO120" s="10"/>
      <c r="KP120" s="10"/>
    </row>
    <row r="121" spans="1:302" ht="16.5" customHeight="1" x14ac:dyDescent="0.25">
      <c r="A121" s="48"/>
      <c r="B121" s="48"/>
      <c r="C121" s="48"/>
      <c r="D121" s="48"/>
      <c r="E121" s="48"/>
      <c r="F121" s="48"/>
      <c r="G121" s="48"/>
      <c r="H121" s="48"/>
      <c r="I121" s="48"/>
      <c r="J121" s="48"/>
      <c r="K121" s="48"/>
      <c r="L121" s="48"/>
      <c r="M121" s="48"/>
      <c r="N121" s="48"/>
      <c r="O121" s="22"/>
      <c r="P121" s="22"/>
      <c r="Q121" s="22"/>
      <c r="R121" s="22"/>
      <c r="S121" s="22"/>
      <c r="T121" s="22"/>
      <c r="U121" s="22"/>
      <c r="V121" s="22"/>
      <c r="W121" s="22"/>
      <c r="X121" s="22"/>
      <c r="Y121" s="22"/>
      <c r="Z121" s="22"/>
      <c r="AA121" s="22"/>
      <c r="AB121" s="22"/>
      <c r="AC121" s="48"/>
      <c r="AD121" s="48"/>
      <c r="AE121" s="48"/>
      <c r="AF121" s="48"/>
      <c r="AG121" s="48"/>
      <c r="AH121" s="48"/>
      <c r="AI121" s="48"/>
      <c r="AJ121" s="48"/>
      <c r="AK121" s="48"/>
      <c r="AL121" s="48"/>
      <c r="AM121" s="48"/>
      <c r="AN121" s="48"/>
      <c r="AO121" s="22"/>
      <c r="BV121" s="505"/>
      <c r="BW121" s="512" t="str">
        <f>'30. Development Cost Schedule'!A121</f>
        <v>Other (specify) - see footnote 1</v>
      </c>
      <c r="BX121" s="116"/>
      <c r="BY121" s="190">
        <f>'30. Development Cost Schedule'!C121</f>
        <v>0</v>
      </c>
      <c r="BZ121" s="190">
        <f>'30. Development Cost Schedule'!D121</f>
        <v>0</v>
      </c>
      <c r="CA121" s="190">
        <f>'30. Development Cost Schedule'!E121</f>
        <v>0</v>
      </c>
      <c r="CB121" s="199"/>
      <c r="CC121" s="1596">
        <f>'30. Development Cost Schedule'!G121</f>
        <v>0</v>
      </c>
      <c r="CD121" s="1416"/>
      <c r="CE121" s="1416"/>
      <c r="CF121" s="1416"/>
      <c r="CG121" s="1597"/>
      <c r="CH121" s="22"/>
      <c r="CI121" s="47"/>
      <c r="CJ121" s="47"/>
      <c r="CK121" s="47"/>
      <c r="CL121" s="47"/>
      <c r="CM121" s="47"/>
      <c r="CN121" s="47"/>
      <c r="CO121" s="47"/>
      <c r="CP121" s="47"/>
      <c r="CQ121" s="47"/>
      <c r="CR121" s="47"/>
      <c r="CS121" s="47"/>
      <c r="CT121" s="47"/>
      <c r="CU121" s="47"/>
      <c r="CV121" s="47"/>
      <c r="CW121" s="47"/>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10"/>
      <c r="GQ121" s="343"/>
      <c r="GR121" s="343"/>
      <c r="GS121" s="343"/>
      <c r="GT121" s="343"/>
      <c r="GU121" s="343"/>
      <c r="GV121" s="343"/>
      <c r="GW121" s="343"/>
      <c r="GX121" s="343"/>
      <c r="GY121" s="343"/>
      <c r="GZ121" s="343"/>
      <c r="HA121" s="343"/>
      <c r="HB121" s="181"/>
      <c r="HC121" s="181"/>
      <c r="HD121" s="22"/>
      <c r="HE121" s="22"/>
      <c r="HF121" s="22"/>
      <c r="HG121" s="22"/>
      <c r="JA121" s="22"/>
      <c r="JB121" s="22"/>
      <c r="JC121" s="10"/>
      <c r="JD121" s="1560">
        <f>'42. Dev Team'!B121</f>
        <v>0</v>
      </c>
      <c r="JE121" s="1496"/>
      <c r="JF121" s="1496"/>
      <c r="JG121" s="1496"/>
      <c r="JH121" s="1496"/>
      <c r="JI121" s="1496"/>
      <c r="JJ121" s="1496"/>
      <c r="JK121" s="1496"/>
      <c r="JL121" s="1496"/>
      <c r="JM121" s="1496"/>
      <c r="JN121" s="1561"/>
      <c r="JO121" s="27"/>
      <c r="JP121" s="1567">
        <f>'42. Dev Team'!N121</f>
        <v>0</v>
      </c>
      <c r="JQ121" s="1496"/>
      <c r="JR121" s="1496"/>
      <c r="JS121" s="1496"/>
      <c r="JT121" s="1496"/>
      <c r="JU121" s="1496"/>
      <c r="JV121" s="1496"/>
      <c r="JW121" s="1496"/>
      <c r="JX121" s="1496"/>
      <c r="JY121" s="1496"/>
      <c r="JZ121" s="1496"/>
      <c r="KA121" s="1496"/>
      <c r="KB121" s="1496"/>
      <c r="KC121" s="1496"/>
      <c r="KD121" s="1496"/>
      <c r="KE121" s="1496"/>
      <c r="KF121" s="1561"/>
      <c r="KG121" s="27"/>
      <c r="KH121" s="1582">
        <f>'42. Dev Team'!AF121</f>
        <v>0</v>
      </c>
      <c r="KI121" s="1496"/>
      <c r="KJ121" s="1496"/>
      <c r="KK121" s="1496"/>
      <c r="KL121" s="1496"/>
      <c r="KM121" s="1569"/>
      <c r="KN121" s="10"/>
      <c r="KO121" s="10"/>
      <c r="KP121" s="10"/>
    </row>
    <row r="122" spans="1:302" ht="15.75" customHeight="1" x14ac:dyDescent="0.25">
      <c r="A122" s="48"/>
      <c r="B122" s="48"/>
      <c r="C122" s="48"/>
      <c r="D122" s="48"/>
      <c r="E122" s="48"/>
      <c r="F122" s="48"/>
      <c r="G122" s="48"/>
      <c r="H122" s="48"/>
      <c r="I122" s="48"/>
      <c r="J122" s="48"/>
      <c r="K122" s="48"/>
      <c r="L122" s="48"/>
      <c r="M122" s="48"/>
      <c r="N122" s="48"/>
      <c r="O122" s="22"/>
      <c r="P122" s="22"/>
      <c r="Q122" s="22"/>
      <c r="R122" s="22"/>
      <c r="S122" s="22"/>
      <c r="T122" s="22"/>
      <c r="U122" s="22"/>
      <c r="V122" s="22"/>
      <c r="W122" s="22"/>
      <c r="X122" s="22"/>
      <c r="Y122" s="22"/>
      <c r="Z122" s="22"/>
      <c r="AA122" s="22"/>
      <c r="AB122" s="22"/>
      <c r="AC122" s="48"/>
      <c r="AD122" s="48"/>
      <c r="AE122" s="48"/>
      <c r="AF122" s="48"/>
      <c r="AG122" s="48"/>
      <c r="AH122" s="48"/>
      <c r="AI122" s="48"/>
      <c r="AJ122" s="48"/>
      <c r="AK122" s="48"/>
      <c r="AL122" s="48"/>
      <c r="AM122" s="48"/>
      <c r="AN122" s="48"/>
      <c r="AO122" s="22"/>
      <c r="BV122" s="505"/>
      <c r="BW122" s="512" t="str">
        <f>'30. Development Cost Schedule'!A122</f>
        <v>Other (specify) - see footnote 1</v>
      </c>
      <c r="BX122" s="116"/>
      <c r="BY122" s="190">
        <f>'30. Development Cost Schedule'!C122</f>
        <v>0</v>
      </c>
      <c r="BZ122" s="190">
        <f>'30. Development Cost Schedule'!D122</f>
        <v>0</v>
      </c>
      <c r="CA122" s="190">
        <f>'30. Development Cost Schedule'!E122</f>
        <v>0</v>
      </c>
      <c r="CB122" s="199"/>
      <c r="CC122" s="1596">
        <f>'30. Development Cost Schedule'!G122</f>
        <v>0</v>
      </c>
      <c r="CD122" s="1416"/>
      <c r="CE122" s="1416"/>
      <c r="CF122" s="1416"/>
      <c r="CG122" s="1597"/>
      <c r="CH122" s="22"/>
      <c r="CI122" s="47"/>
      <c r="CJ122" s="47"/>
      <c r="CK122" s="47"/>
      <c r="CL122" s="47"/>
      <c r="CM122" s="47"/>
      <c r="CN122" s="47"/>
      <c r="CO122" s="47"/>
      <c r="CP122" s="47"/>
      <c r="CQ122" s="47"/>
      <c r="CR122" s="47"/>
      <c r="CS122" s="47"/>
      <c r="CT122" s="47"/>
      <c r="CU122" s="47"/>
      <c r="CV122" s="47"/>
      <c r="CW122" s="47"/>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10"/>
      <c r="GQ122" s="343"/>
      <c r="GR122" s="343"/>
      <c r="GS122" s="343"/>
      <c r="GT122" s="343"/>
      <c r="GU122" s="343"/>
      <c r="GV122" s="343"/>
      <c r="GW122" s="343"/>
      <c r="GX122" s="343"/>
      <c r="GY122" s="343"/>
      <c r="GZ122" s="343"/>
      <c r="HA122" s="343"/>
      <c r="HB122" s="10"/>
      <c r="HC122" s="10"/>
      <c r="HD122" s="22"/>
      <c r="HE122" s="22"/>
      <c r="HF122" s="22"/>
      <c r="HG122" s="22"/>
      <c r="HH122" s="33"/>
      <c r="HI122" s="1676" t="s">
        <v>640</v>
      </c>
      <c r="HJ122" s="1423"/>
      <c r="HK122" s="1423"/>
      <c r="HL122" s="1423"/>
      <c r="HM122" s="1423"/>
      <c r="HN122" s="1423"/>
      <c r="HO122" s="1423"/>
      <c r="HP122" s="1423"/>
      <c r="HQ122" s="1423"/>
      <c r="HR122" s="1423"/>
      <c r="HS122" s="1423"/>
      <c r="HT122" s="1423"/>
      <c r="HU122" s="1423"/>
      <c r="HV122" s="1423"/>
      <c r="HW122" s="1423"/>
      <c r="HX122" s="1423"/>
      <c r="HY122" s="1423"/>
      <c r="HZ122" s="1423"/>
      <c r="IA122" s="1423"/>
      <c r="IB122" s="1423"/>
      <c r="IC122" s="1423"/>
      <c r="ID122" s="1423"/>
      <c r="IE122" s="1423"/>
      <c r="IF122" s="1423"/>
      <c r="IG122" s="1423"/>
      <c r="IH122" s="1423"/>
      <c r="II122" s="1423"/>
      <c r="IJ122" s="1423"/>
      <c r="IK122" s="1423"/>
      <c r="IL122" s="1423"/>
      <c r="IM122" s="1423"/>
      <c r="IN122" s="1423"/>
      <c r="IO122" s="1423"/>
      <c r="IP122" s="1423"/>
      <c r="IQ122" s="1423"/>
      <c r="IR122" s="1423"/>
      <c r="IS122" s="1423"/>
      <c r="IT122" s="1423"/>
      <c r="IU122" s="1423"/>
      <c r="IV122" s="1423"/>
      <c r="IW122" s="1423"/>
      <c r="IX122" s="1423"/>
      <c r="IY122" s="1423"/>
      <c r="IZ122" s="1424"/>
      <c r="JA122" s="22"/>
      <c r="JB122" s="22"/>
      <c r="JC122" s="10"/>
      <c r="JD122" s="34"/>
      <c r="JE122" s="10"/>
      <c r="JF122" s="10"/>
      <c r="JG122" s="10"/>
      <c r="JH122" s="10"/>
      <c r="JI122" s="10"/>
      <c r="JJ122" s="10"/>
      <c r="JK122" s="10"/>
      <c r="JL122" s="10"/>
      <c r="JM122" s="10"/>
      <c r="JN122" s="10"/>
      <c r="JO122" s="10"/>
      <c r="JP122" s="180" t="s">
        <v>207</v>
      </c>
      <c r="JQ122" s="181"/>
      <c r="JR122" s="181"/>
      <c r="JS122" s="181"/>
      <c r="JT122" s="181"/>
      <c r="JU122" s="181"/>
      <c r="JV122" s="181"/>
      <c r="JW122" s="181"/>
      <c r="JX122" s="181"/>
      <c r="JY122" s="181"/>
      <c r="JZ122" s="181"/>
      <c r="KA122" s="181"/>
      <c r="KB122" s="181"/>
      <c r="KC122" s="181"/>
      <c r="KD122" s="181"/>
      <c r="KE122" s="181"/>
      <c r="KF122" s="181"/>
      <c r="KG122" s="181"/>
      <c r="KH122" s="10" t="s">
        <v>208</v>
      </c>
      <c r="KI122" s="10"/>
      <c r="KJ122" s="10"/>
      <c r="KK122" s="10"/>
      <c r="KL122" s="10"/>
      <c r="KM122" s="140"/>
      <c r="KN122" s="10"/>
      <c r="KO122" s="10"/>
      <c r="KP122" s="10"/>
    </row>
    <row r="123" spans="1:302" ht="13.5" customHeight="1" x14ac:dyDescent="0.25">
      <c r="A123" s="48"/>
      <c r="B123" s="48"/>
      <c r="C123" s="48"/>
      <c r="D123" s="48"/>
      <c r="E123" s="48"/>
      <c r="F123" s="48"/>
      <c r="G123" s="48"/>
      <c r="H123" s="48"/>
      <c r="I123" s="48"/>
      <c r="J123" s="48"/>
      <c r="K123" s="48"/>
      <c r="L123" s="48"/>
      <c r="M123" s="48"/>
      <c r="N123" s="48"/>
      <c r="O123" s="22"/>
      <c r="P123" s="22"/>
      <c r="Q123" s="22"/>
      <c r="R123" s="22"/>
      <c r="S123" s="22"/>
      <c r="T123" s="22"/>
      <c r="U123" s="22"/>
      <c r="V123" s="22"/>
      <c r="W123" s="22"/>
      <c r="X123" s="22"/>
      <c r="Y123" s="22"/>
      <c r="Z123" s="22"/>
      <c r="AA123" s="22"/>
      <c r="AB123" s="22"/>
      <c r="AC123" s="48"/>
      <c r="AD123" s="48"/>
      <c r="AE123" s="48"/>
      <c r="AF123" s="48"/>
      <c r="AG123" s="48"/>
      <c r="AH123" s="48"/>
      <c r="AI123" s="48"/>
      <c r="AJ123" s="48"/>
      <c r="AK123" s="48"/>
      <c r="AL123" s="48"/>
      <c r="AM123" s="48"/>
      <c r="AN123" s="48"/>
      <c r="AO123" s="22"/>
      <c r="BV123" s="505"/>
      <c r="BW123" s="225" t="s">
        <v>641</v>
      </c>
      <c r="BX123" s="356"/>
      <c r="BY123" s="226">
        <f t="shared" ref="BY123:CA123" si="26">SUM(BY103:BY122)</f>
        <v>0</v>
      </c>
      <c r="BZ123" s="226">
        <f t="shared" si="26"/>
        <v>0</v>
      </c>
      <c r="CA123" s="226">
        <f t="shared" si="26"/>
        <v>0</v>
      </c>
      <c r="CB123" s="199"/>
      <c r="CC123" s="1596">
        <f>'30. Development Cost Schedule'!G123</f>
        <v>0</v>
      </c>
      <c r="CD123" s="1416"/>
      <c r="CE123" s="1416"/>
      <c r="CF123" s="1416"/>
      <c r="CG123" s="1597"/>
      <c r="CH123" s="22"/>
      <c r="CI123" s="47"/>
      <c r="CJ123" s="47"/>
      <c r="CK123" s="47"/>
      <c r="CL123" s="47"/>
      <c r="CM123" s="47"/>
      <c r="CN123" s="47"/>
      <c r="CO123" s="47"/>
      <c r="CP123" s="47"/>
      <c r="CQ123" s="47"/>
      <c r="CR123" s="47"/>
      <c r="CS123" s="47"/>
      <c r="CT123" s="47"/>
      <c r="CU123" s="47"/>
      <c r="CV123" s="47"/>
      <c r="CW123" s="47"/>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10"/>
      <c r="GQ123" s="343"/>
      <c r="GR123" s="343"/>
      <c r="GS123" s="343"/>
      <c r="GT123" s="343"/>
      <c r="GU123" s="343"/>
      <c r="GV123" s="343"/>
      <c r="GW123" s="343"/>
      <c r="GX123" s="343"/>
      <c r="GY123" s="343"/>
      <c r="GZ123" s="343"/>
      <c r="HA123" s="343"/>
      <c r="HB123" s="343"/>
      <c r="HC123" s="343"/>
      <c r="HD123" s="22"/>
      <c r="HE123" s="22"/>
      <c r="HF123" s="22"/>
      <c r="HG123" s="22"/>
      <c r="HH123" s="33"/>
      <c r="HI123" s="1677"/>
      <c r="HJ123" s="1403"/>
      <c r="HK123" s="1403"/>
      <c r="HL123" s="1403"/>
      <c r="HM123" s="1403"/>
      <c r="HN123" s="1403"/>
      <c r="HO123" s="1403"/>
      <c r="HP123" s="1403"/>
      <c r="HQ123" s="1403"/>
      <c r="HR123" s="1403"/>
      <c r="HS123" s="1403"/>
      <c r="HT123" s="1403"/>
      <c r="HU123" s="1403"/>
      <c r="HV123" s="1403"/>
      <c r="HW123" s="1403"/>
      <c r="HX123" s="1403"/>
      <c r="HY123" s="1403"/>
      <c r="HZ123" s="1403"/>
      <c r="IA123" s="1403"/>
      <c r="IB123" s="1403"/>
      <c r="IC123" s="1403"/>
      <c r="ID123" s="1403"/>
      <c r="IE123" s="1403"/>
      <c r="IF123" s="1403"/>
      <c r="IG123" s="1403"/>
      <c r="IH123" s="1403"/>
      <c r="II123" s="1403"/>
      <c r="IJ123" s="1403"/>
      <c r="IK123" s="1403"/>
      <c r="IL123" s="1403"/>
      <c r="IM123" s="1403"/>
      <c r="IN123" s="1403"/>
      <c r="IO123" s="1403"/>
      <c r="IP123" s="1403"/>
      <c r="IQ123" s="1403"/>
      <c r="IR123" s="1403"/>
      <c r="IS123" s="1403"/>
      <c r="IT123" s="1403"/>
      <c r="IU123" s="1403"/>
      <c r="IV123" s="1403"/>
      <c r="IW123" s="1403"/>
      <c r="IX123" s="1403"/>
      <c r="IY123" s="1403"/>
      <c r="IZ123" s="1452"/>
      <c r="JA123" s="22"/>
      <c r="JB123" s="22"/>
      <c r="JC123" s="10"/>
      <c r="JD123" s="1570">
        <f>'42. Dev Team'!B123</f>
        <v>0</v>
      </c>
      <c r="JE123" s="1416"/>
      <c r="JF123" s="1416"/>
      <c r="JG123" s="1416"/>
      <c r="JH123" s="1416"/>
      <c r="JI123" s="1416"/>
      <c r="JJ123" s="1416"/>
      <c r="JK123" s="1416"/>
      <c r="JL123" s="1416"/>
      <c r="JM123" s="1416"/>
      <c r="JN123" s="1416"/>
      <c r="JO123" s="1416"/>
      <c r="JP123" s="1416"/>
      <c r="JQ123" s="1416"/>
      <c r="JR123" s="1416"/>
      <c r="JS123" s="1417"/>
      <c r="JT123" s="10"/>
      <c r="JU123" s="1571">
        <f>'42. Dev Team'!S123</f>
        <v>0</v>
      </c>
      <c r="JV123" s="1416"/>
      <c r="JW123" s="1416"/>
      <c r="JX123" s="1416"/>
      <c r="JY123" s="1416"/>
      <c r="JZ123" s="1416"/>
      <c r="KA123" s="1416"/>
      <c r="KB123" s="1416"/>
      <c r="KC123" s="1417"/>
      <c r="KD123" s="10"/>
      <c r="KE123" s="1572">
        <f>'42. Dev Team'!AC123</f>
        <v>0</v>
      </c>
      <c r="KF123" s="1416"/>
      <c r="KG123" s="1416"/>
      <c r="KH123" s="1416"/>
      <c r="KI123" s="1416"/>
      <c r="KJ123" s="1416"/>
      <c r="KK123" s="1416"/>
      <c r="KL123" s="1416"/>
      <c r="KM123" s="1573"/>
      <c r="KN123" s="10"/>
      <c r="KO123" s="10"/>
      <c r="KP123" s="10"/>
    </row>
    <row r="124" spans="1:302" ht="13.5" customHeight="1" x14ac:dyDescent="0.25">
      <c r="A124" s="48"/>
      <c r="B124" s="48"/>
      <c r="C124" s="48"/>
      <c r="D124" s="48"/>
      <c r="E124" s="48"/>
      <c r="F124" s="48"/>
      <c r="G124" s="48"/>
      <c r="H124" s="48"/>
      <c r="I124" s="48"/>
      <c r="J124" s="48"/>
      <c r="K124" s="48"/>
      <c r="L124" s="48"/>
      <c r="M124" s="48"/>
      <c r="N124" s="48"/>
      <c r="O124" s="22"/>
      <c r="P124" s="22"/>
      <c r="Q124" s="22"/>
      <c r="R124" s="22"/>
      <c r="S124" s="22"/>
      <c r="T124" s="22"/>
      <c r="U124" s="22"/>
      <c r="V124" s="22"/>
      <c r="W124" s="22"/>
      <c r="X124" s="22"/>
      <c r="Y124" s="22"/>
      <c r="Z124" s="22"/>
      <c r="AA124" s="22"/>
      <c r="AB124" s="22"/>
      <c r="AC124" s="48"/>
      <c r="AD124" s="48"/>
      <c r="AE124" s="48"/>
      <c r="AF124" s="48"/>
      <c r="AG124" s="48"/>
      <c r="AH124" s="48"/>
      <c r="AI124" s="48"/>
      <c r="AJ124" s="48"/>
      <c r="AK124" s="48"/>
      <c r="AL124" s="48"/>
      <c r="AM124" s="48"/>
      <c r="AN124" s="48"/>
      <c r="AO124" s="22"/>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505"/>
      <c r="BW124" s="171" t="s">
        <v>642</v>
      </c>
      <c r="BX124" s="171"/>
      <c r="BY124" s="172"/>
      <c r="BZ124" s="79"/>
      <c r="CA124" s="79"/>
      <c r="CB124" s="199"/>
      <c r="CC124" s="1596">
        <f>'30. Development Cost Schedule'!G124</f>
        <v>0</v>
      </c>
      <c r="CD124" s="1416"/>
      <c r="CE124" s="1416"/>
      <c r="CF124" s="1416"/>
      <c r="CG124" s="1597"/>
      <c r="CH124" s="22"/>
      <c r="CI124" s="47"/>
      <c r="CJ124" s="47"/>
      <c r="CK124" s="47"/>
      <c r="CL124" s="47"/>
      <c r="CM124" s="47"/>
      <c r="CN124" s="47"/>
      <c r="CO124" s="47"/>
      <c r="CP124" s="47"/>
      <c r="CQ124" s="47"/>
      <c r="CR124" s="47"/>
      <c r="CS124" s="47"/>
      <c r="CT124" s="47"/>
      <c r="CU124" s="47"/>
      <c r="CV124" s="47"/>
      <c r="CW124" s="47"/>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10"/>
      <c r="GQ124" s="343"/>
      <c r="GR124" s="343"/>
      <c r="GS124" s="343"/>
      <c r="GT124" s="343"/>
      <c r="GU124" s="343"/>
      <c r="GV124" s="343"/>
      <c r="GW124" s="343"/>
      <c r="GX124" s="343"/>
      <c r="GY124" s="343"/>
      <c r="GZ124" s="343"/>
      <c r="HA124" s="343"/>
      <c r="HB124" s="343"/>
      <c r="HC124" s="343"/>
      <c r="HD124" s="22"/>
      <c r="HE124" s="22"/>
      <c r="HF124" s="22"/>
      <c r="HG124" s="22"/>
      <c r="HH124" s="33"/>
      <c r="HI124" s="1678">
        <f>'17. Dev. Narr.'!B117</f>
        <v>0</v>
      </c>
      <c r="HJ124" s="1397"/>
      <c r="HK124" s="1397"/>
      <c r="HL124" s="1397"/>
      <c r="HM124" s="1397"/>
      <c r="HN124" s="1397"/>
      <c r="HO124" s="1397"/>
      <c r="HP124" s="1397"/>
      <c r="HQ124" s="1397"/>
      <c r="HR124" s="1397"/>
      <c r="HS124" s="1397"/>
      <c r="HT124" s="1397"/>
      <c r="HU124" s="1397"/>
      <c r="HV124" s="1397"/>
      <c r="HW124" s="1397"/>
      <c r="HX124" s="1397"/>
      <c r="HY124" s="1397"/>
      <c r="HZ124" s="1397"/>
      <c r="IA124" s="1397"/>
      <c r="IB124" s="1397"/>
      <c r="IC124" s="1397"/>
      <c r="ID124" s="1397"/>
      <c r="IE124" s="1397"/>
      <c r="IF124" s="1397"/>
      <c r="IG124" s="1397"/>
      <c r="IH124" s="1397"/>
      <c r="II124" s="1397"/>
      <c r="IJ124" s="1397"/>
      <c r="IK124" s="1397"/>
      <c r="IL124" s="1397"/>
      <c r="IM124" s="1397"/>
      <c r="IN124" s="1397"/>
      <c r="IO124" s="1397"/>
      <c r="IP124" s="1397"/>
      <c r="IQ124" s="1397"/>
      <c r="IR124" s="1397"/>
      <c r="IS124" s="1397"/>
      <c r="IT124" s="1397"/>
      <c r="IU124" s="1397"/>
      <c r="IV124" s="1397"/>
      <c r="IW124" s="1397"/>
      <c r="IX124" s="1397"/>
      <c r="IY124" s="1397"/>
      <c r="IZ124" s="1398"/>
      <c r="JA124" s="22"/>
      <c r="JB124" s="22"/>
      <c r="JC124" s="10"/>
      <c r="JD124" s="1564" t="s">
        <v>226</v>
      </c>
      <c r="JE124" s="1400"/>
      <c r="JF124" s="1400"/>
      <c r="JG124" s="1400"/>
      <c r="JH124" s="1400"/>
      <c r="JI124" s="1400"/>
      <c r="JJ124" s="1400"/>
      <c r="JK124" s="1400"/>
      <c r="JL124" s="1400"/>
      <c r="JM124" s="1400"/>
      <c r="JN124" s="1400"/>
      <c r="JO124" s="1400"/>
      <c r="JP124" s="1400"/>
      <c r="JQ124" s="1400"/>
      <c r="JR124" s="1400"/>
      <c r="JS124" s="1400"/>
      <c r="JT124" s="10"/>
      <c r="JU124" s="1574" t="s">
        <v>227</v>
      </c>
      <c r="JV124" s="1400"/>
      <c r="JW124" s="1400"/>
      <c r="JX124" s="1400"/>
      <c r="JY124" s="1400"/>
      <c r="JZ124" s="1400"/>
      <c r="KA124" s="1400"/>
      <c r="KB124" s="1400"/>
      <c r="KC124" s="1400"/>
      <c r="KD124" s="10"/>
      <c r="KE124" s="1575" t="s">
        <v>228</v>
      </c>
      <c r="KF124" s="1400"/>
      <c r="KG124" s="1400"/>
      <c r="KH124" s="1400"/>
      <c r="KI124" s="1400"/>
      <c r="KJ124" s="1400"/>
      <c r="KK124" s="1400"/>
      <c r="KL124" s="1400"/>
      <c r="KM124" s="1401"/>
      <c r="KN124" s="10"/>
      <c r="KO124" s="10"/>
      <c r="KP124" s="10"/>
    </row>
    <row r="125" spans="1:302" ht="13.5" customHeight="1" x14ac:dyDescent="0.25">
      <c r="A125" s="48"/>
      <c r="B125" s="48"/>
      <c r="C125" s="48"/>
      <c r="D125" s="48"/>
      <c r="E125" s="48"/>
      <c r="F125" s="48"/>
      <c r="G125" s="48"/>
      <c r="H125" s="48"/>
      <c r="I125" s="48"/>
      <c r="J125" s="48"/>
      <c r="K125" s="48"/>
      <c r="L125" s="48"/>
      <c r="M125" s="48"/>
      <c r="N125" s="48"/>
      <c r="O125" s="22"/>
      <c r="P125" s="22"/>
      <c r="Q125" s="22"/>
      <c r="R125" s="22"/>
      <c r="S125" s="22"/>
      <c r="T125" s="22"/>
      <c r="U125" s="22"/>
      <c r="V125" s="22"/>
      <c r="W125" s="22"/>
      <c r="X125" s="22"/>
      <c r="Y125" s="22"/>
      <c r="Z125" s="22"/>
      <c r="AA125" s="22"/>
      <c r="AB125" s="22"/>
      <c r="AC125" s="48"/>
      <c r="AD125" s="48"/>
      <c r="AE125" s="48"/>
      <c r="AF125" s="48"/>
      <c r="AG125" s="48"/>
      <c r="AH125" s="48"/>
      <c r="AI125" s="48"/>
      <c r="AJ125" s="48"/>
      <c r="AK125" s="48"/>
      <c r="AL125" s="48"/>
      <c r="AM125" s="48"/>
      <c r="AN125" s="48"/>
      <c r="AO125" s="22"/>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505"/>
      <c r="BW125" s="171" t="s">
        <v>643</v>
      </c>
      <c r="BX125" s="171"/>
      <c r="BY125" s="172"/>
      <c r="BZ125" s="79"/>
      <c r="CA125" s="79"/>
      <c r="CB125" s="199"/>
      <c r="CC125" s="1596">
        <f>'30. Development Cost Schedule'!G125</f>
        <v>0</v>
      </c>
      <c r="CD125" s="1416"/>
      <c r="CE125" s="1416"/>
      <c r="CF125" s="1416"/>
      <c r="CG125" s="1597"/>
      <c r="CH125" s="22"/>
      <c r="CI125" s="47"/>
      <c r="CJ125" s="47"/>
      <c r="CK125" s="47"/>
      <c r="CL125" s="47"/>
      <c r="CM125" s="47"/>
      <c r="CN125" s="47"/>
      <c r="CO125" s="47"/>
      <c r="CP125" s="47"/>
      <c r="CQ125" s="47"/>
      <c r="CR125" s="47"/>
      <c r="CS125" s="47"/>
      <c r="CT125" s="47"/>
      <c r="CU125" s="47"/>
      <c r="CV125" s="47"/>
      <c r="CW125" s="47"/>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10"/>
      <c r="GQ125" s="343"/>
      <c r="GR125" s="343"/>
      <c r="GS125" s="343"/>
      <c r="GT125" s="343"/>
      <c r="GU125" s="343"/>
      <c r="GV125" s="343"/>
      <c r="GW125" s="343"/>
      <c r="GX125" s="343"/>
      <c r="GY125" s="343"/>
      <c r="GZ125" s="343"/>
      <c r="HA125" s="343"/>
      <c r="HB125" s="343"/>
      <c r="HC125" s="343"/>
      <c r="HD125" s="22"/>
      <c r="HE125" s="22"/>
      <c r="HF125" s="22"/>
      <c r="HG125" s="22"/>
      <c r="HH125" s="33"/>
      <c r="HI125" s="1399"/>
      <c r="HJ125" s="1400"/>
      <c r="HK125" s="1400"/>
      <c r="HL125" s="1400"/>
      <c r="HM125" s="1400"/>
      <c r="HN125" s="1400"/>
      <c r="HO125" s="1400"/>
      <c r="HP125" s="1400"/>
      <c r="HQ125" s="1400"/>
      <c r="HR125" s="1400"/>
      <c r="HS125" s="1400"/>
      <c r="HT125" s="1400"/>
      <c r="HU125" s="1400"/>
      <c r="HV125" s="1400"/>
      <c r="HW125" s="1400"/>
      <c r="HX125" s="1400"/>
      <c r="HY125" s="1400"/>
      <c r="HZ125" s="1400"/>
      <c r="IA125" s="1400"/>
      <c r="IB125" s="1400"/>
      <c r="IC125" s="1400"/>
      <c r="ID125" s="1400"/>
      <c r="IE125" s="1400"/>
      <c r="IF125" s="1400"/>
      <c r="IG125" s="1400"/>
      <c r="IH125" s="1400"/>
      <c r="II125" s="1400"/>
      <c r="IJ125" s="1400"/>
      <c r="IK125" s="1400"/>
      <c r="IL125" s="1400"/>
      <c r="IM125" s="1400"/>
      <c r="IN125" s="1400"/>
      <c r="IO125" s="1400"/>
      <c r="IP125" s="1400"/>
      <c r="IQ125" s="1400"/>
      <c r="IR125" s="1400"/>
      <c r="IS125" s="1400"/>
      <c r="IT125" s="1400"/>
      <c r="IU125" s="1400"/>
      <c r="IV125" s="1400"/>
      <c r="IW125" s="1400"/>
      <c r="IX125" s="1400"/>
      <c r="IY125" s="1400"/>
      <c r="IZ125" s="1401"/>
      <c r="JA125" s="22"/>
      <c r="JB125" s="22"/>
      <c r="JC125" s="10"/>
      <c r="JD125" s="34"/>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40"/>
      <c r="KN125" s="10"/>
      <c r="KO125" s="10"/>
      <c r="KP125" s="10"/>
    </row>
    <row r="126" spans="1:302" ht="15" customHeight="1" x14ac:dyDescent="0.25">
      <c r="A126" s="48"/>
      <c r="B126" s="48"/>
      <c r="C126" s="48"/>
      <c r="D126" s="48"/>
      <c r="E126" s="48"/>
      <c r="F126" s="48"/>
      <c r="G126" s="48"/>
      <c r="H126" s="48"/>
      <c r="I126" s="48"/>
      <c r="J126" s="48"/>
      <c r="K126" s="48"/>
      <c r="L126" s="48"/>
      <c r="M126" s="48"/>
      <c r="N126" s="48"/>
      <c r="O126" s="22"/>
      <c r="P126" s="22"/>
      <c r="Q126" s="22"/>
      <c r="R126" s="22"/>
      <c r="S126" s="22"/>
      <c r="T126" s="22"/>
      <c r="U126" s="22"/>
      <c r="V126" s="22"/>
      <c r="W126" s="22"/>
      <c r="X126" s="22"/>
      <c r="Y126" s="22"/>
      <c r="Z126" s="22"/>
      <c r="AA126" s="22"/>
      <c r="AB126" s="22"/>
      <c r="AC126" s="48"/>
      <c r="AD126" s="48"/>
      <c r="AE126" s="48"/>
      <c r="AF126" s="48"/>
      <c r="AG126" s="48"/>
      <c r="AH126" s="48"/>
      <c r="AI126" s="48"/>
      <c r="AJ126" s="48"/>
      <c r="AK126" s="48"/>
      <c r="AL126" s="48"/>
      <c r="AM126" s="48"/>
      <c r="AN126" s="48"/>
      <c r="AO126" s="22"/>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505"/>
      <c r="BW126" s="116" t="s">
        <v>644</v>
      </c>
      <c r="BX126" s="116"/>
      <c r="BY126" s="190">
        <f>'30. Development Cost Schedule'!C126</f>
        <v>0</v>
      </c>
      <c r="BZ126" s="190">
        <f>'30. Development Cost Schedule'!D126</f>
        <v>0</v>
      </c>
      <c r="CA126" s="190">
        <f>'30. Development Cost Schedule'!E126</f>
        <v>0</v>
      </c>
      <c r="CB126" s="199"/>
      <c r="CC126" s="1596">
        <f>'30. Development Cost Schedule'!G126</f>
        <v>0</v>
      </c>
      <c r="CD126" s="1416"/>
      <c r="CE126" s="1416"/>
      <c r="CF126" s="1416"/>
      <c r="CG126" s="1597"/>
      <c r="CH126" s="22"/>
      <c r="CI126" s="47"/>
      <c r="CJ126" s="47"/>
      <c r="CK126" s="47"/>
      <c r="CL126" s="47"/>
      <c r="CM126" s="47"/>
      <c r="CN126" s="47"/>
      <c r="CO126" s="47"/>
      <c r="CP126" s="47"/>
      <c r="CQ126" s="47"/>
      <c r="CR126" s="47"/>
      <c r="CS126" s="47"/>
      <c r="CT126" s="47"/>
      <c r="CU126" s="47"/>
      <c r="CV126" s="47"/>
      <c r="CW126" s="47"/>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10"/>
      <c r="GQ126" s="343"/>
      <c r="GR126" s="343"/>
      <c r="GS126" s="343"/>
      <c r="GT126" s="343"/>
      <c r="GU126" s="343"/>
      <c r="GV126" s="343"/>
      <c r="GW126" s="343"/>
      <c r="GX126" s="343"/>
      <c r="GY126" s="343"/>
      <c r="GZ126" s="343"/>
      <c r="HA126" s="343"/>
      <c r="HB126" s="343"/>
      <c r="HC126" s="343"/>
      <c r="HD126" s="22"/>
      <c r="HE126" s="22"/>
      <c r="HF126" s="22"/>
      <c r="HG126" s="22"/>
      <c r="HH126" s="33"/>
      <c r="HI126" s="1399"/>
      <c r="HJ126" s="1400"/>
      <c r="HK126" s="1400"/>
      <c r="HL126" s="1400"/>
      <c r="HM126" s="1400"/>
      <c r="HN126" s="1400"/>
      <c r="HO126" s="1400"/>
      <c r="HP126" s="1400"/>
      <c r="HQ126" s="1400"/>
      <c r="HR126" s="1400"/>
      <c r="HS126" s="1400"/>
      <c r="HT126" s="1400"/>
      <c r="HU126" s="1400"/>
      <c r="HV126" s="1400"/>
      <c r="HW126" s="1400"/>
      <c r="HX126" s="1400"/>
      <c r="HY126" s="1400"/>
      <c r="HZ126" s="1400"/>
      <c r="IA126" s="1400"/>
      <c r="IB126" s="1400"/>
      <c r="IC126" s="1400"/>
      <c r="ID126" s="1400"/>
      <c r="IE126" s="1400"/>
      <c r="IF126" s="1400"/>
      <c r="IG126" s="1400"/>
      <c r="IH126" s="1400"/>
      <c r="II126" s="1400"/>
      <c r="IJ126" s="1400"/>
      <c r="IK126" s="1400"/>
      <c r="IL126" s="1400"/>
      <c r="IM126" s="1400"/>
      <c r="IN126" s="1400"/>
      <c r="IO126" s="1400"/>
      <c r="IP126" s="1400"/>
      <c r="IQ126" s="1400"/>
      <c r="IR126" s="1400"/>
      <c r="IS126" s="1400"/>
      <c r="IT126" s="1400"/>
      <c r="IU126" s="1400"/>
      <c r="IV126" s="1400"/>
      <c r="IW126" s="1400"/>
      <c r="IX126" s="1400"/>
      <c r="IY126" s="1400"/>
      <c r="IZ126" s="1401"/>
      <c r="JA126" s="22"/>
      <c r="JB126" s="22"/>
      <c r="JC126" s="10"/>
      <c r="JD126" s="97" t="s">
        <v>241</v>
      </c>
      <c r="JE126" s="218"/>
      <c r="JF126" s="218"/>
      <c r="JG126" s="219"/>
      <c r="JH126" s="158"/>
      <c r="JI126" s="158"/>
      <c r="JJ126" s="164"/>
      <c r="JK126" s="1565">
        <f>'42. Dev Team'!I126</f>
        <v>0</v>
      </c>
      <c r="JL126" s="1393"/>
      <c r="JM126" s="1394"/>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524"/>
      <c r="KK126" s="1400"/>
      <c r="KL126" s="1400"/>
      <c r="KM126" s="140"/>
      <c r="KN126" s="10"/>
      <c r="KO126" s="10"/>
      <c r="KP126" s="10"/>
    </row>
    <row r="127" spans="1:302" ht="13.5" customHeight="1" x14ac:dyDescent="0.25">
      <c r="A127" s="48"/>
      <c r="B127" s="48"/>
      <c r="C127" s="48"/>
      <c r="D127" s="48"/>
      <c r="E127" s="48"/>
      <c r="F127" s="48"/>
      <c r="G127" s="48"/>
      <c r="H127" s="48"/>
      <c r="I127" s="48"/>
      <c r="J127" s="48"/>
      <c r="K127" s="48"/>
      <c r="L127" s="48"/>
      <c r="M127" s="48"/>
      <c r="N127" s="48"/>
      <c r="O127" s="22"/>
      <c r="P127" s="22"/>
      <c r="Q127" s="22"/>
      <c r="R127" s="22"/>
      <c r="S127" s="22"/>
      <c r="T127" s="22"/>
      <c r="U127" s="22"/>
      <c r="V127" s="22"/>
      <c r="W127" s="22"/>
      <c r="X127" s="22"/>
      <c r="Y127" s="22"/>
      <c r="Z127" s="22"/>
      <c r="AA127" s="22"/>
      <c r="AB127" s="22"/>
      <c r="AC127" s="48"/>
      <c r="AD127" s="48"/>
      <c r="AE127" s="48"/>
      <c r="AF127" s="48"/>
      <c r="AG127" s="48"/>
      <c r="AH127" s="48"/>
      <c r="AI127" s="48"/>
      <c r="AJ127" s="48"/>
      <c r="AK127" s="48"/>
      <c r="AL127" s="48"/>
      <c r="AM127" s="48"/>
      <c r="AN127" s="48"/>
      <c r="AO127" s="22"/>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505"/>
      <c r="BW127" s="116" t="s">
        <v>645</v>
      </c>
      <c r="BX127" s="116"/>
      <c r="BY127" s="190">
        <f>'30. Development Cost Schedule'!C127</f>
        <v>0</v>
      </c>
      <c r="BZ127" s="190">
        <f>'30. Development Cost Schedule'!D127</f>
        <v>0</v>
      </c>
      <c r="CA127" s="190">
        <f>'30. Development Cost Schedule'!E127</f>
        <v>0</v>
      </c>
      <c r="CB127" s="199"/>
      <c r="CC127" s="1596">
        <f>'30. Development Cost Schedule'!G127</f>
        <v>0</v>
      </c>
      <c r="CD127" s="1416"/>
      <c r="CE127" s="1416"/>
      <c r="CF127" s="1416"/>
      <c r="CG127" s="1597"/>
      <c r="CH127" s="22"/>
      <c r="CI127" s="47"/>
      <c r="CJ127" s="47"/>
      <c r="CK127" s="47"/>
      <c r="CL127" s="47"/>
      <c r="CM127" s="47"/>
      <c r="CN127" s="47"/>
      <c r="CO127" s="47"/>
      <c r="CP127" s="47"/>
      <c r="CQ127" s="47"/>
      <c r="CR127" s="47"/>
      <c r="CS127" s="47"/>
      <c r="CT127" s="47"/>
      <c r="CU127" s="47"/>
      <c r="CV127" s="47"/>
      <c r="CW127" s="47"/>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10"/>
      <c r="GQ127" s="343"/>
      <c r="GR127" s="343"/>
      <c r="GS127" s="343"/>
      <c r="GT127" s="343"/>
      <c r="GU127" s="343"/>
      <c r="GV127" s="343"/>
      <c r="GW127" s="343"/>
      <c r="GX127" s="343"/>
      <c r="GY127" s="343"/>
      <c r="GZ127" s="343"/>
      <c r="HA127" s="343"/>
      <c r="HB127" s="343"/>
      <c r="HC127" s="343"/>
      <c r="HD127" s="22"/>
      <c r="HE127" s="22"/>
      <c r="HF127" s="22"/>
      <c r="HG127" s="22"/>
      <c r="HH127" s="33"/>
      <c r="HI127" s="1399"/>
      <c r="HJ127" s="1400"/>
      <c r="HK127" s="1400"/>
      <c r="HL127" s="1400"/>
      <c r="HM127" s="1400"/>
      <c r="HN127" s="1400"/>
      <c r="HO127" s="1400"/>
      <c r="HP127" s="1400"/>
      <c r="HQ127" s="1400"/>
      <c r="HR127" s="1400"/>
      <c r="HS127" s="1400"/>
      <c r="HT127" s="1400"/>
      <c r="HU127" s="1400"/>
      <c r="HV127" s="1400"/>
      <c r="HW127" s="1400"/>
      <c r="HX127" s="1400"/>
      <c r="HY127" s="1400"/>
      <c r="HZ127" s="1400"/>
      <c r="IA127" s="1400"/>
      <c r="IB127" s="1400"/>
      <c r="IC127" s="1400"/>
      <c r="ID127" s="1400"/>
      <c r="IE127" s="1400"/>
      <c r="IF127" s="1400"/>
      <c r="IG127" s="1400"/>
      <c r="IH127" s="1400"/>
      <c r="II127" s="1400"/>
      <c r="IJ127" s="1400"/>
      <c r="IK127" s="1400"/>
      <c r="IL127" s="1400"/>
      <c r="IM127" s="1400"/>
      <c r="IN127" s="1400"/>
      <c r="IO127" s="1400"/>
      <c r="IP127" s="1400"/>
      <c r="IQ127" s="1400"/>
      <c r="IR127" s="1400"/>
      <c r="IS127" s="1400"/>
      <c r="IT127" s="1400"/>
      <c r="IU127" s="1400"/>
      <c r="IV127" s="1400"/>
      <c r="IW127" s="1400"/>
      <c r="IX127" s="1400"/>
      <c r="IY127" s="1400"/>
      <c r="IZ127" s="1401"/>
      <c r="JA127" s="22"/>
      <c r="JB127" s="22"/>
      <c r="JC127" s="10"/>
      <c r="JD127" s="223"/>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40"/>
      <c r="KN127" s="10"/>
      <c r="KO127" s="10"/>
      <c r="KP127" s="10"/>
    </row>
    <row r="128" spans="1:302" ht="15" customHeight="1" x14ac:dyDescent="0.25">
      <c r="A128" s="48"/>
      <c r="B128" s="48"/>
      <c r="C128" s="48"/>
      <c r="D128" s="48"/>
      <c r="E128" s="48"/>
      <c r="F128" s="48"/>
      <c r="G128" s="48"/>
      <c r="H128" s="48"/>
      <c r="I128" s="48"/>
      <c r="J128" s="48"/>
      <c r="K128" s="48"/>
      <c r="L128" s="48"/>
      <c r="M128" s="48"/>
      <c r="N128" s="48"/>
      <c r="O128" s="22"/>
      <c r="P128" s="22"/>
      <c r="Q128" s="22"/>
      <c r="R128" s="22"/>
      <c r="S128" s="22"/>
      <c r="T128" s="22"/>
      <c r="U128" s="22"/>
      <c r="V128" s="22"/>
      <c r="W128" s="22"/>
      <c r="X128" s="22"/>
      <c r="Y128" s="22"/>
      <c r="Z128" s="22"/>
      <c r="AA128" s="22"/>
      <c r="AB128" s="22"/>
      <c r="AC128" s="48"/>
      <c r="AD128" s="48"/>
      <c r="AE128" s="48"/>
      <c r="AF128" s="48"/>
      <c r="AG128" s="48"/>
      <c r="AH128" s="48"/>
      <c r="AI128" s="48"/>
      <c r="AJ128" s="48"/>
      <c r="AK128" s="48"/>
      <c r="AL128" s="48"/>
      <c r="AM128" s="48"/>
      <c r="AN128" s="48"/>
      <c r="AO128" s="22"/>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505"/>
      <c r="BW128" s="116" t="s">
        <v>646</v>
      </c>
      <c r="BX128" s="116"/>
      <c r="BY128" s="190">
        <f>'30. Development Cost Schedule'!C128</f>
        <v>0</v>
      </c>
      <c r="BZ128" s="190">
        <f>'30. Development Cost Schedule'!D128</f>
        <v>0</v>
      </c>
      <c r="CA128" s="190">
        <f>'30. Development Cost Schedule'!E128</f>
        <v>0</v>
      </c>
      <c r="CB128" s="199"/>
      <c r="CC128" s="1596">
        <f>'30. Development Cost Schedule'!G128</f>
        <v>0</v>
      </c>
      <c r="CD128" s="1416"/>
      <c r="CE128" s="1416"/>
      <c r="CF128" s="1416"/>
      <c r="CG128" s="1597"/>
      <c r="CH128" s="22"/>
      <c r="CI128" s="47"/>
      <c r="CJ128" s="47"/>
      <c r="CK128" s="47"/>
      <c r="CL128" s="47"/>
      <c r="CM128" s="47"/>
      <c r="CN128" s="47"/>
      <c r="CO128" s="47"/>
      <c r="CP128" s="47"/>
      <c r="CQ128" s="47"/>
      <c r="CR128" s="47"/>
      <c r="CS128" s="47"/>
      <c r="CT128" s="47"/>
      <c r="CU128" s="47"/>
      <c r="CV128" s="47"/>
      <c r="CW128" s="47"/>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10"/>
      <c r="GQ128" s="343"/>
      <c r="GR128" s="343"/>
      <c r="GS128" s="343"/>
      <c r="GT128" s="343"/>
      <c r="GU128" s="343"/>
      <c r="GV128" s="343"/>
      <c r="GW128" s="343"/>
      <c r="GX128" s="343"/>
      <c r="GY128" s="343"/>
      <c r="GZ128" s="343"/>
      <c r="HA128" s="343"/>
      <c r="HB128" s="343"/>
      <c r="HC128" s="343"/>
      <c r="HD128" s="22"/>
      <c r="HE128" s="22"/>
      <c r="HF128" s="22"/>
      <c r="HG128" s="22"/>
      <c r="HH128" s="33"/>
      <c r="HI128" s="1399"/>
      <c r="HJ128" s="1400"/>
      <c r="HK128" s="1400"/>
      <c r="HL128" s="1400"/>
      <c r="HM128" s="1400"/>
      <c r="HN128" s="1400"/>
      <c r="HO128" s="1400"/>
      <c r="HP128" s="1400"/>
      <c r="HQ128" s="1400"/>
      <c r="HR128" s="1400"/>
      <c r="HS128" s="1400"/>
      <c r="HT128" s="1400"/>
      <c r="HU128" s="1400"/>
      <c r="HV128" s="1400"/>
      <c r="HW128" s="1400"/>
      <c r="HX128" s="1400"/>
      <c r="HY128" s="1400"/>
      <c r="HZ128" s="1400"/>
      <c r="IA128" s="1400"/>
      <c r="IB128" s="1400"/>
      <c r="IC128" s="1400"/>
      <c r="ID128" s="1400"/>
      <c r="IE128" s="1400"/>
      <c r="IF128" s="1400"/>
      <c r="IG128" s="1400"/>
      <c r="IH128" s="1400"/>
      <c r="II128" s="1400"/>
      <c r="IJ128" s="1400"/>
      <c r="IK128" s="1400"/>
      <c r="IL128" s="1400"/>
      <c r="IM128" s="1400"/>
      <c r="IN128" s="1400"/>
      <c r="IO128" s="1400"/>
      <c r="IP128" s="1400"/>
      <c r="IQ128" s="1400"/>
      <c r="IR128" s="1400"/>
      <c r="IS128" s="1400"/>
      <c r="IT128" s="1400"/>
      <c r="IU128" s="1400"/>
      <c r="IV128" s="1400"/>
      <c r="IW128" s="1400"/>
      <c r="IX128" s="1400"/>
      <c r="IY128" s="1400"/>
      <c r="IZ128" s="1401"/>
      <c r="JA128" s="22"/>
      <c r="JB128" s="22"/>
      <c r="JC128" s="10"/>
      <c r="JD128" s="231" t="s">
        <v>257</v>
      </c>
      <c r="JE128" s="232"/>
      <c r="JF128" s="232"/>
      <c r="JG128" s="232"/>
      <c r="JH128" s="232"/>
      <c r="JI128" s="232"/>
      <c r="JJ128" s="232"/>
      <c r="JK128" s="232"/>
      <c r="JL128" s="232"/>
      <c r="JM128" s="232"/>
      <c r="JN128" s="232"/>
      <c r="JO128" s="232"/>
      <c r="JP128" s="232"/>
      <c r="JQ128" s="232"/>
      <c r="JR128" s="232"/>
      <c r="JS128" s="232"/>
      <c r="JT128" s="232"/>
      <c r="JU128" s="232"/>
      <c r="JV128" s="232"/>
      <c r="JW128" s="232"/>
      <c r="JX128" s="232"/>
      <c r="JY128" s="232"/>
      <c r="JZ128" s="232"/>
      <c r="KA128" s="232"/>
      <c r="KB128" s="232"/>
      <c r="KC128" s="232"/>
      <c r="KD128" s="207"/>
      <c r="KE128" s="207"/>
      <c r="KF128" s="207"/>
      <c r="KG128" s="207"/>
      <c r="KH128" s="207"/>
      <c r="KI128" s="207"/>
      <c r="KJ128" s="1566">
        <f>'42. Dev Team'!AH128</f>
        <v>0</v>
      </c>
      <c r="KK128" s="1526"/>
      <c r="KL128" s="1527"/>
      <c r="KM128" s="209"/>
      <c r="KN128" s="10"/>
      <c r="KO128" s="10"/>
      <c r="KP128" s="10"/>
    </row>
    <row r="129" spans="1:302" ht="13.5" customHeight="1" x14ac:dyDescent="0.25">
      <c r="A129" s="48"/>
      <c r="B129" s="48"/>
      <c r="C129" s="48"/>
      <c r="D129" s="48"/>
      <c r="E129" s="48"/>
      <c r="F129" s="48"/>
      <c r="G129" s="48"/>
      <c r="H129" s="48"/>
      <c r="I129" s="48"/>
      <c r="J129" s="48"/>
      <c r="K129" s="48"/>
      <c r="L129" s="48"/>
      <c r="M129" s="48"/>
      <c r="N129" s="48"/>
      <c r="O129" s="22"/>
      <c r="P129" s="22"/>
      <c r="Q129" s="22"/>
      <c r="R129" s="22"/>
      <c r="S129" s="22"/>
      <c r="T129" s="22"/>
      <c r="U129" s="22"/>
      <c r="V129" s="22"/>
      <c r="W129" s="22"/>
      <c r="X129" s="22"/>
      <c r="Y129" s="22"/>
      <c r="Z129" s="22"/>
      <c r="AA129" s="22"/>
      <c r="AB129" s="22"/>
      <c r="AC129" s="48"/>
      <c r="AD129" s="48"/>
      <c r="AE129" s="48"/>
      <c r="AF129" s="48"/>
      <c r="AG129" s="48"/>
      <c r="AH129" s="48"/>
      <c r="AI129" s="48"/>
      <c r="AJ129" s="48"/>
      <c r="AK129" s="48"/>
      <c r="AL129" s="48"/>
      <c r="AM129" s="48"/>
      <c r="AN129" s="48"/>
      <c r="AO129" s="22"/>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505"/>
      <c r="BW129" s="116" t="s">
        <v>647</v>
      </c>
      <c r="BX129" s="116"/>
      <c r="BY129" s="190">
        <f>'30. Development Cost Schedule'!C129</f>
        <v>0</v>
      </c>
      <c r="BZ129" s="190">
        <f>'30. Development Cost Schedule'!D129</f>
        <v>0</v>
      </c>
      <c r="CA129" s="190">
        <f>'30. Development Cost Schedule'!E129</f>
        <v>0</v>
      </c>
      <c r="CB129" s="199"/>
      <c r="CC129" s="1596">
        <f>'30. Development Cost Schedule'!G129</f>
        <v>0</v>
      </c>
      <c r="CD129" s="1416"/>
      <c r="CE129" s="1416"/>
      <c r="CF129" s="1416"/>
      <c r="CG129" s="1597"/>
      <c r="CH129" s="22"/>
      <c r="CI129" s="47"/>
      <c r="CJ129" s="47"/>
      <c r="CK129" s="47"/>
      <c r="CL129" s="47"/>
      <c r="CM129" s="47"/>
      <c r="CN129" s="47"/>
      <c r="CO129" s="47"/>
      <c r="CP129" s="47"/>
      <c r="CQ129" s="47"/>
      <c r="CR129" s="47"/>
      <c r="CS129" s="47"/>
      <c r="CT129" s="47"/>
      <c r="CU129" s="47"/>
      <c r="CV129" s="47"/>
      <c r="CW129" s="47"/>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10"/>
      <c r="GQ129" s="343"/>
      <c r="GR129" s="343"/>
      <c r="GS129" s="343"/>
      <c r="GT129" s="343"/>
      <c r="GU129" s="343"/>
      <c r="GV129" s="343"/>
      <c r="GW129" s="343"/>
      <c r="GX129" s="343"/>
      <c r="GY129" s="343"/>
      <c r="GZ129" s="343"/>
      <c r="HA129" s="343"/>
      <c r="HB129" s="343"/>
      <c r="HC129" s="343"/>
      <c r="HD129" s="22"/>
      <c r="HE129" s="22"/>
      <c r="HF129" s="22"/>
      <c r="HG129" s="22"/>
      <c r="HH129" s="33"/>
      <c r="HI129" s="1399"/>
      <c r="HJ129" s="1400"/>
      <c r="HK129" s="1400"/>
      <c r="HL129" s="1400"/>
      <c r="HM129" s="1400"/>
      <c r="HN129" s="1400"/>
      <c r="HO129" s="1400"/>
      <c r="HP129" s="1400"/>
      <c r="HQ129" s="1400"/>
      <c r="HR129" s="1400"/>
      <c r="HS129" s="1400"/>
      <c r="HT129" s="1400"/>
      <c r="HU129" s="1400"/>
      <c r="HV129" s="1400"/>
      <c r="HW129" s="1400"/>
      <c r="HX129" s="1400"/>
      <c r="HY129" s="1400"/>
      <c r="HZ129" s="1400"/>
      <c r="IA129" s="1400"/>
      <c r="IB129" s="1400"/>
      <c r="IC129" s="1400"/>
      <c r="ID129" s="1400"/>
      <c r="IE129" s="1400"/>
      <c r="IF129" s="1400"/>
      <c r="IG129" s="1400"/>
      <c r="IH129" s="1400"/>
      <c r="II129" s="1400"/>
      <c r="IJ129" s="1400"/>
      <c r="IK129" s="1400"/>
      <c r="IL129" s="1400"/>
      <c r="IM129" s="1400"/>
      <c r="IN129" s="1400"/>
      <c r="IO129" s="1400"/>
      <c r="IP129" s="1400"/>
      <c r="IQ129" s="1400"/>
      <c r="IR129" s="1400"/>
      <c r="IS129" s="1400"/>
      <c r="IT129" s="1400"/>
      <c r="IU129" s="1400"/>
      <c r="IV129" s="1400"/>
      <c r="IW129" s="1400"/>
      <c r="IX129" s="1400"/>
      <c r="IY129" s="1400"/>
      <c r="IZ129" s="1401"/>
      <c r="JA129" s="22"/>
      <c r="JB129" s="22"/>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220"/>
      <c r="KK129" s="220"/>
      <c r="KL129" s="220"/>
      <c r="KM129" s="10"/>
      <c r="KN129" s="10"/>
      <c r="KO129" s="10"/>
      <c r="KP129" s="10"/>
    </row>
    <row r="130" spans="1:302" ht="15" customHeight="1" x14ac:dyDescent="0.25">
      <c r="A130" s="48"/>
      <c r="B130" s="48"/>
      <c r="C130" s="48"/>
      <c r="D130" s="48"/>
      <c r="E130" s="48"/>
      <c r="F130" s="48"/>
      <c r="G130" s="48"/>
      <c r="H130" s="48"/>
      <c r="I130" s="48"/>
      <c r="J130" s="48"/>
      <c r="K130" s="48"/>
      <c r="L130" s="48"/>
      <c r="M130" s="48"/>
      <c r="N130" s="48"/>
      <c r="O130" s="22"/>
      <c r="P130" s="22"/>
      <c r="Q130" s="22"/>
      <c r="R130" s="22"/>
      <c r="S130" s="22"/>
      <c r="T130" s="22"/>
      <c r="U130" s="22"/>
      <c r="V130" s="22"/>
      <c r="W130" s="22"/>
      <c r="X130" s="22"/>
      <c r="Y130" s="22"/>
      <c r="Z130" s="22"/>
      <c r="AA130" s="22"/>
      <c r="AB130" s="22"/>
      <c r="AC130" s="48"/>
      <c r="AD130" s="48"/>
      <c r="AE130" s="48"/>
      <c r="AF130" s="48"/>
      <c r="AG130" s="48"/>
      <c r="AH130" s="48"/>
      <c r="AI130" s="48"/>
      <c r="AJ130" s="48"/>
      <c r="AK130" s="48"/>
      <c r="AL130" s="48"/>
      <c r="AM130" s="48"/>
      <c r="AN130" s="48"/>
      <c r="AO130" s="22"/>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505"/>
      <c r="BW130" s="116" t="s">
        <v>648</v>
      </c>
      <c r="BX130" s="116"/>
      <c r="BY130" s="190">
        <f>'30. Development Cost Schedule'!C130</f>
        <v>0</v>
      </c>
      <c r="BZ130" s="190">
        <f>'30. Development Cost Schedule'!D130</f>
        <v>0</v>
      </c>
      <c r="CA130" s="190">
        <f>'30. Development Cost Schedule'!E130</f>
        <v>0</v>
      </c>
      <c r="CB130" s="199"/>
      <c r="CC130" s="1596">
        <f>'30. Development Cost Schedule'!G130</f>
        <v>0</v>
      </c>
      <c r="CD130" s="1416"/>
      <c r="CE130" s="1416"/>
      <c r="CF130" s="1416"/>
      <c r="CG130" s="1597"/>
      <c r="CH130" s="22"/>
      <c r="CI130" s="47"/>
      <c r="CJ130" s="47"/>
      <c r="CK130" s="47"/>
      <c r="CL130" s="47"/>
      <c r="CM130" s="47"/>
      <c r="CN130" s="47"/>
      <c r="CO130" s="47"/>
      <c r="CP130" s="47"/>
      <c r="CQ130" s="47"/>
      <c r="CR130" s="47"/>
      <c r="CS130" s="47"/>
      <c r="CT130" s="47"/>
      <c r="CU130" s="47"/>
      <c r="CV130" s="47"/>
      <c r="CW130" s="47"/>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10"/>
      <c r="GQ130" s="343"/>
      <c r="GR130" s="343"/>
      <c r="GS130" s="343"/>
      <c r="GT130" s="343"/>
      <c r="GU130" s="343"/>
      <c r="GV130" s="343"/>
      <c r="GW130" s="343"/>
      <c r="GX130" s="343"/>
      <c r="GY130" s="343"/>
      <c r="GZ130" s="343"/>
      <c r="HA130" s="343"/>
      <c r="HB130" s="343"/>
      <c r="HC130" s="343"/>
      <c r="HD130" s="22"/>
      <c r="HE130" s="22"/>
      <c r="HF130" s="22"/>
      <c r="HG130" s="22"/>
      <c r="HH130" s="33"/>
      <c r="HI130" s="1399"/>
      <c r="HJ130" s="1400"/>
      <c r="HK130" s="1400"/>
      <c r="HL130" s="1400"/>
      <c r="HM130" s="1400"/>
      <c r="HN130" s="1400"/>
      <c r="HO130" s="1400"/>
      <c r="HP130" s="1400"/>
      <c r="HQ130" s="1400"/>
      <c r="HR130" s="1400"/>
      <c r="HS130" s="1400"/>
      <c r="HT130" s="1400"/>
      <c r="HU130" s="1400"/>
      <c r="HV130" s="1400"/>
      <c r="HW130" s="1400"/>
      <c r="HX130" s="1400"/>
      <c r="HY130" s="1400"/>
      <c r="HZ130" s="1400"/>
      <c r="IA130" s="1400"/>
      <c r="IB130" s="1400"/>
      <c r="IC130" s="1400"/>
      <c r="ID130" s="1400"/>
      <c r="IE130" s="1400"/>
      <c r="IF130" s="1400"/>
      <c r="IG130" s="1400"/>
      <c r="IH130" s="1400"/>
      <c r="II130" s="1400"/>
      <c r="IJ130" s="1400"/>
      <c r="IK130" s="1400"/>
      <c r="IL130" s="1400"/>
      <c r="IM130" s="1400"/>
      <c r="IN130" s="1400"/>
      <c r="IO130" s="1400"/>
      <c r="IP130" s="1400"/>
      <c r="IQ130" s="1400"/>
      <c r="IR130" s="1400"/>
      <c r="IS130" s="1400"/>
      <c r="IT130" s="1400"/>
      <c r="IU130" s="1400"/>
      <c r="IV130" s="1400"/>
      <c r="IW130" s="1400"/>
      <c r="IX130" s="1400"/>
      <c r="IY130" s="1400"/>
      <c r="IZ130" s="1401"/>
      <c r="JA130" s="22"/>
      <c r="JB130" s="22"/>
      <c r="JC130" s="10"/>
      <c r="JD130" s="1559" t="s">
        <v>649</v>
      </c>
      <c r="JE130" s="1400"/>
      <c r="JF130" s="1400"/>
      <c r="JG130" s="1400"/>
      <c r="JH130" s="1400"/>
      <c r="JI130" s="1400"/>
      <c r="JJ130" s="1400"/>
      <c r="JK130" s="1400"/>
      <c r="JL130" s="1400"/>
      <c r="JM130" s="1400"/>
      <c r="JN130" s="1400"/>
      <c r="JO130" s="10"/>
      <c r="JP130" s="10"/>
      <c r="JQ130" s="10"/>
      <c r="JR130" s="10"/>
      <c r="JS130" s="10"/>
      <c r="JT130" s="10"/>
      <c r="JU130" s="10"/>
      <c r="JV130" s="10"/>
      <c r="JW130" s="10"/>
      <c r="JX130" s="10"/>
      <c r="JY130" s="10"/>
      <c r="JZ130" s="10"/>
      <c r="KA130" s="10"/>
      <c r="KB130" s="10"/>
      <c r="KC130" s="10"/>
      <c r="KD130" s="10"/>
      <c r="KE130" s="75"/>
      <c r="KF130" s="75"/>
      <c r="KG130" s="75"/>
      <c r="KH130" s="10"/>
      <c r="KI130" s="10"/>
      <c r="KJ130" s="10"/>
      <c r="KK130" s="10"/>
      <c r="KL130" s="10"/>
      <c r="KM130" s="10"/>
      <c r="KN130" s="10"/>
      <c r="KO130" s="10"/>
      <c r="KP130" s="10"/>
    </row>
    <row r="131" spans="1:302" ht="13.5" customHeight="1" x14ac:dyDescent="0.25">
      <c r="A131" s="48"/>
      <c r="B131" s="48"/>
      <c r="C131" s="48"/>
      <c r="D131" s="48"/>
      <c r="E131" s="48"/>
      <c r="F131" s="48"/>
      <c r="G131" s="48"/>
      <c r="H131" s="48"/>
      <c r="I131" s="48"/>
      <c r="J131" s="48"/>
      <c r="K131" s="48"/>
      <c r="L131" s="48"/>
      <c r="M131" s="48"/>
      <c r="N131" s="48"/>
      <c r="O131" s="22"/>
      <c r="P131" s="22"/>
      <c r="Q131" s="22"/>
      <c r="R131" s="22"/>
      <c r="S131" s="22"/>
      <c r="T131" s="22"/>
      <c r="U131" s="22"/>
      <c r="V131" s="22"/>
      <c r="W131" s="22"/>
      <c r="X131" s="22"/>
      <c r="Y131" s="22"/>
      <c r="Z131" s="22"/>
      <c r="AA131" s="22"/>
      <c r="AB131" s="22"/>
      <c r="AC131" s="48"/>
      <c r="AD131" s="48"/>
      <c r="AE131" s="48"/>
      <c r="AF131" s="48"/>
      <c r="AG131" s="48"/>
      <c r="AH131" s="48"/>
      <c r="AI131" s="48"/>
      <c r="AJ131" s="48"/>
      <c r="AK131" s="48"/>
      <c r="AL131" s="48"/>
      <c r="AM131" s="48"/>
      <c r="AN131" s="48"/>
      <c r="AO131" s="22"/>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505"/>
      <c r="BW131" s="116" t="s">
        <v>650</v>
      </c>
      <c r="BX131" s="116"/>
      <c r="BY131" s="190">
        <f>'30. Development Cost Schedule'!C131</f>
        <v>0</v>
      </c>
      <c r="BZ131" s="190">
        <f>'30. Development Cost Schedule'!D131</f>
        <v>0</v>
      </c>
      <c r="CA131" s="190">
        <f>'30. Development Cost Schedule'!E131</f>
        <v>0</v>
      </c>
      <c r="CB131" s="199"/>
      <c r="CC131" s="1596">
        <f>'30. Development Cost Schedule'!G131</f>
        <v>0</v>
      </c>
      <c r="CD131" s="1416"/>
      <c r="CE131" s="1416"/>
      <c r="CF131" s="1416"/>
      <c r="CG131" s="1597"/>
      <c r="CH131" s="22"/>
      <c r="CI131" s="47"/>
      <c r="CJ131" s="47"/>
      <c r="CK131" s="47"/>
      <c r="CL131" s="47"/>
      <c r="CM131" s="47"/>
      <c r="CN131" s="47"/>
      <c r="CO131" s="47"/>
      <c r="CP131" s="47"/>
      <c r="CQ131" s="47"/>
      <c r="CR131" s="47"/>
      <c r="CS131" s="47"/>
      <c r="CT131" s="47"/>
      <c r="CU131" s="47"/>
      <c r="CV131" s="47"/>
      <c r="CW131" s="47"/>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10"/>
      <c r="GQ131" s="343"/>
      <c r="GR131" s="343"/>
      <c r="GS131" s="343"/>
      <c r="GT131" s="343"/>
      <c r="GU131" s="343"/>
      <c r="GV131" s="343"/>
      <c r="GW131" s="343"/>
      <c r="GX131" s="343"/>
      <c r="GY131" s="343"/>
      <c r="GZ131" s="343"/>
      <c r="HA131" s="343"/>
      <c r="HB131" s="343"/>
      <c r="HC131" s="343"/>
      <c r="HD131" s="22"/>
      <c r="HE131" s="22"/>
      <c r="HF131" s="22"/>
      <c r="HG131" s="22"/>
      <c r="HH131" s="33"/>
      <c r="HI131" s="1399"/>
      <c r="HJ131" s="1400"/>
      <c r="HK131" s="1400"/>
      <c r="HL131" s="1400"/>
      <c r="HM131" s="1400"/>
      <c r="HN131" s="1400"/>
      <c r="HO131" s="1400"/>
      <c r="HP131" s="1400"/>
      <c r="HQ131" s="1400"/>
      <c r="HR131" s="1400"/>
      <c r="HS131" s="1400"/>
      <c r="HT131" s="1400"/>
      <c r="HU131" s="1400"/>
      <c r="HV131" s="1400"/>
      <c r="HW131" s="1400"/>
      <c r="HX131" s="1400"/>
      <c r="HY131" s="1400"/>
      <c r="HZ131" s="1400"/>
      <c r="IA131" s="1400"/>
      <c r="IB131" s="1400"/>
      <c r="IC131" s="1400"/>
      <c r="ID131" s="1400"/>
      <c r="IE131" s="1400"/>
      <c r="IF131" s="1400"/>
      <c r="IG131" s="1400"/>
      <c r="IH131" s="1400"/>
      <c r="II131" s="1400"/>
      <c r="IJ131" s="1400"/>
      <c r="IK131" s="1400"/>
      <c r="IL131" s="1400"/>
      <c r="IM131" s="1400"/>
      <c r="IN131" s="1400"/>
      <c r="IO131" s="1400"/>
      <c r="IP131" s="1400"/>
      <c r="IQ131" s="1400"/>
      <c r="IR131" s="1400"/>
      <c r="IS131" s="1400"/>
      <c r="IT131" s="1400"/>
      <c r="IU131" s="1400"/>
      <c r="IV131" s="1400"/>
      <c r="IW131" s="1400"/>
      <c r="IX131" s="1400"/>
      <c r="IY131" s="1400"/>
      <c r="IZ131" s="1401"/>
      <c r="JA131" s="22"/>
      <c r="JB131" s="22"/>
      <c r="JC131" s="10"/>
      <c r="JD131" s="1560">
        <f>'42. Dev Team'!B131</f>
        <v>0</v>
      </c>
      <c r="JE131" s="1496"/>
      <c r="JF131" s="1496"/>
      <c r="JG131" s="1496"/>
      <c r="JH131" s="1496"/>
      <c r="JI131" s="1496"/>
      <c r="JJ131" s="1496"/>
      <c r="JK131" s="1496"/>
      <c r="JL131" s="1496"/>
      <c r="JM131" s="1496"/>
      <c r="JN131" s="1561"/>
      <c r="JO131" s="27"/>
      <c r="JP131" s="1567">
        <f>'42. Dev Team'!N131</f>
        <v>0</v>
      </c>
      <c r="JQ131" s="1496"/>
      <c r="JR131" s="1496"/>
      <c r="JS131" s="1496"/>
      <c r="JT131" s="1496"/>
      <c r="JU131" s="1496"/>
      <c r="JV131" s="1496"/>
      <c r="JW131" s="1496"/>
      <c r="JX131" s="1496"/>
      <c r="JY131" s="1496"/>
      <c r="JZ131" s="1496"/>
      <c r="KA131" s="1496"/>
      <c r="KB131" s="1496"/>
      <c r="KC131" s="1496"/>
      <c r="KD131" s="1496"/>
      <c r="KE131" s="1496"/>
      <c r="KF131" s="1561"/>
      <c r="KG131" s="27"/>
      <c r="KH131" s="1582">
        <f>'42. Dev Team'!AF131</f>
        <v>0</v>
      </c>
      <c r="KI131" s="1496"/>
      <c r="KJ131" s="1496"/>
      <c r="KK131" s="1496"/>
      <c r="KL131" s="1496"/>
      <c r="KM131" s="1569"/>
      <c r="KN131" s="10"/>
      <c r="KO131" s="10"/>
      <c r="KP131" s="10"/>
    </row>
    <row r="132" spans="1:302" ht="15" customHeight="1" x14ac:dyDescent="0.25">
      <c r="A132" s="48"/>
      <c r="B132" s="48"/>
      <c r="C132" s="48"/>
      <c r="D132" s="48"/>
      <c r="E132" s="48"/>
      <c r="F132" s="48"/>
      <c r="G132" s="48"/>
      <c r="H132" s="48"/>
      <c r="I132" s="48"/>
      <c r="J132" s="48"/>
      <c r="K132" s="48"/>
      <c r="L132" s="48"/>
      <c r="M132" s="48"/>
      <c r="N132" s="48"/>
      <c r="O132" s="22"/>
      <c r="P132" s="22"/>
      <c r="Q132" s="22"/>
      <c r="R132" s="22"/>
      <c r="S132" s="22"/>
      <c r="T132" s="22"/>
      <c r="U132" s="22"/>
      <c r="V132" s="22"/>
      <c r="W132" s="22"/>
      <c r="X132" s="22"/>
      <c r="Y132" s="22"/>
      <c r="Z132" s="22"/>
      <c r="AA132" s="22"/>
      <c r="AB132" s="22"/>
      <c r="AC132" s="48"/>
      <c r="AD132" s="48"/>
      <c r="AE132" s="48"/>
      <c r="AF132" s="48"/>
      <c r="AG132" s="48"/>
      <c r="AH132" s="48"/>
      <c r="AI132" s="48"/>
      <c r="AJ132" s="48"/>
      <c r="AK132" s="48"/>
      <c r="AL132" s="48"/>
      <c r="AM132" s="48"/>
      <c r="AN132" s="48"/>
      <c r="AO132" s="22"/>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505"/>
      <c r="BW132" s="116" t="s">
        <v>651</v>
      </c>
      <c r="BX132" s="116"/>
      <c r="BY132" s="190">
        <f>'30. Development Cost Schedule'!C132</f>
        <v>0</v>
      </c>
      <c r="BZ132" s="190">
        <f>'30. Development Cost Schedule'!D132</f>
        <v>0</v>
      </c>
      <c r="CA132" s="190">
        <f>'30. Development Cost Schedule'!E132</f>
        <v>0</v>
      </c>
      <c r="CB132" s="199"/>
      <c r="CC132" s="1596">
        <f>'30. Development Cost Schedule'!G132</f>
        <v>0</v>
      </c>
      <c r="CD132" s="1416"/>
      <c r="CE132" s="1416"/>
      <c r="CF132" s="1416"/>
      <c r="CG132" s="1597"/>
      <c r="CH132" s="22"/>
      <c r="CI132" s="47"/>
      <c r="CJ132" s="47"/>
      <c r="CK132" s="47"/>
      <c r="CL132" s="47"/>
      <c r="CM132" s="47"/>
      <c r="CN132" s="47"/>
      <c r="CO132" s="47"/>
      <c r="CP132" s="47"/>
      <c r="CQ132" s="47"/>
      <c r="CR132" s="47"/>
      <c r="CS132" s="47"/>
      <c r="CT132" s="47"/>
      <c r="CU132" s="47"/>
      <c r="CV132" s="47"/>
      <c r="CW132" s="47"/>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10"/>
      <c r="GQ132" s="343"/>
      <c r="GR132" s="343"/>
      <c r="GS132" s="343"/>
      <c r="GT132" s="343"/>
      <c r="GU132" s="343"/>
      <c r="GV132" s="343"/>
      <c r="GW132" s="343"/>
      <c r="GX132" s="343"/>
      <c r="GY132" s="343"/>
      <c r="GZ132" s="343"/>
      <c r="HA132" s="343"/>
      <c r="HB132" s="343"/>
      <c r="HC132" s="343"/>
      <c r="HD132" s="22"/>
      <c r="HE132" s="22"/>
      <c r="HF132" s="22"/>
      <c r="HG132" s="22"/>
      <c r="HH132" s="33"/>
      <c r="HI132" s="1399"/>
      <c r="HJ132" s="1400"/>
      <c r="HK132" s="1400"/>
      <c r="HL132" s="1400"/>
      <c r="HM132" s="1400"/>
      <c r="HN132" s="1400"/>
      <c r="HO132" s="1400"/>
      <c r="HP132" s="1400"/>
      <c r="HQ132" s="1400"/>
      <c r="HR132" s="1400"/>
      <c r="HS132" s="1400"/>
      <c r="HT132" s="1400"/>
      <c r="HU132" s="1400"/>
      <c r="HV132" s="1400"/>
      <c r="HW132" s="1400"/>
      <c r="HX132" s="1400"/>
      <c r="HY132" s="1400"/>
      <c r="HZ132" s="1400"/>
      <c r="IA132" s="1400"/>
      <c r="IB132" s="1400"/>
      <c r="IC132" s="1400"/>
      <c r="ID132" s="1400"/>
      <c r="IE132" s="1400"/>
      <c r="IF132" s="1400"/>
      <c r="IG132" s="1400"/>
      <c r="IH132" s="1400"/>
      <c r="II132" s="1400"/>
      <c r="IJ132" s="1400"/>
      <c r="IK132" s="1400"/>
      <c r="IL132" s="1400"/>
      <c r="IM132" s="1400"/>
      <c r="IN132" s="1400"/>
      <c r="IO132" s="1400"/>
      <c r="IP132" s="1400"/>
      <c r="IQ132" s="1400"/>
      <c r="IR132" s="1400"/>
      <c r="IS132" s="1400"/>
      <c r="IT132" s="1400"/>
      <c r="IU132" s="1400"/>
      <c r="IV132" s="1400"/>
      <c r="IW132" s="1400"/>
      <c r="IX132" s="1400"/>
      <c r="IY132" s="1400"/>
      <c r="IZ132" s="1401"/>
      <c r="JA132" s="22"/>
      <c r="JB132" s="22"/>
      <c r="JC132" s="10"/>
      <c r="JD132" s="34"/>
      <c r="JE132" s="10"/>
      <c r="JF132" s="10"/>
      <c r="JG132" s="10"/>
      <c r="JH132" s="10"/>
      <c r="JI132" s="10"/>
      <c r="JJ132" s="10"/>
      <c r="JK132" s="10"/>
      <c r="JL132" s="10"/>
      <c r="JM132" s="10"/>
      <c r="JN132" s="10"/>
      <c r="JO132" s="10"/>
      <c r="JP132" s="180" t="s">
        <v>207</v>
      </c>
      <c r="JQ132" s="181"/>
      <c r="JR132" s="181"/>
      <c r="JS132" s="181"/>
      <c r="JT132" s="181"/>
      <c r="JU132" s="181"/>
      <c r="JV132" s="181"/>
      <c r="JW132" s="181"/>
      <c r="JX132" s="181"/>
      <c r="JY132" s="181"/>
      <c r="JZ132" s="181"/>
      <c r="KA132" s="181"/>
      <c r="KB132" s="181"/>
      <c r="KC132" s="181"/>
      <c r="KD132" s="181"/>
      <c r="KE132" s="181"/>
      <c r="KF132" s="181"/>
      <c r="KG132" s="181"/>
      <c r="KH132" s="10" t="s">
        <v>208</v>
      </c>
      <c r="KI132" s="10"/>
      <c r="KJ132" s="10"/>
      <c r="KK132" s="10"/>
      <c r="KL132" s="10"/>
      <c r="KM132" s="140"/>
      <c r="KN132" s="10"/>
      <c r="KO132" s="10"/>
      <c r="KP132" s="10"/>
    </row>
    <row r="133" spans="1:302" ht="15" customHeight="1" x14ac:dyDescent="0.25">
      <c r="A133" s="48"/>
      <c r="B133" s="48"/>
      <c r="C133" s="48"/>
      <c r="D133" s="48"/>
      <c r="E133" s="48"/>
      <c r="F133" s="48"/>
      <c r="G133" s="48"/>
      <c r="H133" s="48"/>
      <c r="I133" s="48"/>
      <c r="J133" s="48"/>
      <c r="K133" s="48"/>
      <c r="L133" s="48"/>
      <c r="M133" s="48"/>
      <c r="N133" s="48"/>
      <c r="O133" s="22"/>
      <c r="P133" s="22"/>
      <c r="Q133" s="22"/>
      <c r="R133" s="22"/>
      <c r="S133" s="22"/>
      <c r="T133" s="22"/>
      <c r="U133" s="22"/>
      <c r="V133" s="22"/>
      <c r="W133" s="22"/>
      <c r="X133" s="22"/>
      <c r="Y133" s="22"/>
      <c r="Z133" s="22"/>
      <c r="AA133" s="22"/>
      <c r="AB133" s="22"/>
      <c r="AC133" s="48"/>
      <c r="AD133" s="48"/>
      <c r="AE133" s="48"/>
      <c r="AF133" s="48"/>
      <c r="AG133" s="48"/>
      <c r="AH133" s="48"/>
      <c r="AI133" s="48"/>
      <c r="AJ133" s="48"/>
      <c r="AK133" s="48"/>
      <c r="AL133" s="48"/>
      <c r="AM133" s="48"/>
      <c r="AN133" s="48"/>
      <c r="AO133" s="22"/>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505"/>
      <c r="BW133" s="512" t="str">
        <f>'30. Development Cost Schedule'!A133</f>
        <v>Other (specify) - see footnote 1</v>
      </c>
      <c r="BX133" s="116"/>
      <c r="BY133" s="190">
        <f>'30. Development Cost Schedule'!C133</f>
        <v>0</v>
      </c>
      <c r="BZ133" s="190">
        <f>'30. Development Cost Schedule'!D133</f>
        <v>0</v>
      </c>
      <c r="CA133" s="190">
        <f>'30. Development Cost Schedule'!E133</f>
        <v>0</v>
      </c>
      <c r="CB133" s="199"/>
      <c r="CC133" s="1596">
        <f>'30. Development Cost Schedule'!G133</f>
        <v>0</v>
      </c>
      <c r="CD133" s="1416"/>
      <c r="CE133" s="1416"/>
      <c r="CF133" s="1416"/>
      <c r="CG133" s="1597"/>
      <c r="CH133" s="22"/>
      <c r="CI133" s="47"/>
      <c r="CJ133" s="47"/>
      <c r="CK133" s="47"/>
      <c r="CL133" s="47"/>
      <c r="CM133" s="47"/>
      <c r="CN133" s="47"/>
      <c r="CO133" s="47"/>
      <c r="CP133" s="47"/>
      <c r="CQ133" s="47"/>
      <c r="CR133" s="47"/>
      <c r="CS133" s="47"/>
      <c r="CT133" s="47"/>
      <c r="CU133" s="47"/>
      <c r="CV133" s="47"/>
      <c r="CW133" s="47"/>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10"/>
      <c r="GQ133" s="343"/>
      <c r="GR133" s="343"/>
      <c r="GS133" s="343"/>
      <c r="GT133" s="343"/>
      <c r="GU133" s="343"/>
      <c r="GV133" s="343"/>
      <c r="GW133" s="343"/>
      <c r="GX133" s="343"/>
      <c r="GY133" s="343"/>
      <c r="GZ133" s="343"/>
      <c r="HA133" s="343"/>
      <c r="HB133" s="343"/>
      <c r="HC133" s="343"/>
      <c r="HD133" s="22"/>
      <c r="HE133" s="22"/>
      <c r="HF133" s="22"/>
      <c r="HG133" s="22"/>
      <c r="HH133" s="33"/>
      <c r="HI133" s="1399"/>
      <c r="HJ133" s="1400"/>
      <c r="HK133" s="1400"/>
      <c r="HL133" s="1400"/>
      <c r="HM133" s="1400"/>
      <c r="HN133" s="1400"/>
      <c r="HO133" s="1400"/>
      <c r="HP133" s="1400"/>
      <c r="HQ133" s="1400"/>
      <c r="HR133" s="1400"/>
      <c r="HS133" s="1400"/>
      <c r="HT133" s="1400"/>
      <c r="HU133" s="1400"/>
      <c r="HV133" s="1400"/>
      <c r="HW133" s="1400"/>
      <c r="HX133" s="1400"/>
      <c r="HY133" s="1400"/>
      <c r="HZ133" s="1400"/>
      <c r="IA133" s="1400"/>
      <c r="IB133" s="1400"/>
      <c r="IC133" s="1400"/>
      <c r="ID133" s="1400"/>
      <c r="IE133" s="1400"/>
      <c r="IF133" s="1400"/>
      <c r="IG133" s="1400"/>
      <c r="IH133" s="1400"/>
      <c r="II133" s="1400"/>
      <c r="IJ133" s="1400"/>
      <c r="IK133" s="1400"/>
      <c r="IL133" s="1400"/>
      <c r="IM133" s="1400"/>
      <c r="IN133" s="1400"/>
      <c r="IO133" s="1400"/>
      <c r="IP133" s="1400"/>
      <c r="IQ133" s="1400"/>
      <c r="IR133" s="1400"/>
      <c r="IS133" s="1400"/>
      <c r="IT133" s="1400"/>
      <c r="IU133" s="1400"/>
      <c r="IV133" s="1400"/>
      <c r="IW133" s="1400"/>
      <c r="IX133" s="1400"/>
      <c r="IY133" s="1400"/>
      <c r="IZ133" s="1401"/>
      <c r="JA133" s="22"/>
      <c r="JB133" s="22"/>
      <c r="JC133" s="10"/>
      <c r="JD133" s="1570">
        <f>'42. Dev Team'!B133</f>
        <v>0</v>
      </c>
      <c r="JE133" s="1416"/>
      <c r="JF133" s="1416"/>
      <c r="JG133" s="1416"/>
      <c r="JH133" s="1416"/>
      <c r="JI133" s="1416"/>
      <c r="JJ133" s="1416"/>
      <c r="JK133" s="1416"/>
      <c r="JL133" s="1416"/>
      <c r="JM133" s="1416"/>
      <c r="JN133" s="1416"/>
      <c r="JO133" s="1416"/>
      <c r="JP133" s="1416"/>
      <c r="JQ133" s="1416"/>
      <c r="JR133" s="1416"/>
      <c r="JS133" s="1417"/>
      <c r="JT133" s="10"/>
      <c r="JU133" s="1571">
        <f>'42. Dev Team'!S133</f>
        <v>0</v>
      </c>
      <c r="JV133" s="1416"/>
      <c r="JW133" s="1416"/>
      <c r="JX133" s="1416"/>
      <c r="JY133" s="1416"/>
      <c r="JZ133" s="1416"/>
      <c r="KA133" s="1416"/>
      <c r="KB133" s="1416"/>
      <c r="KC133" s="1417"/>
      <c r="KD133" s="10"/>
      <c r="KE133" s="1572">
        <f>'42. Dev Team'!AC133</f>
        <v>0</v>
      </c>
      <c r="KF133" s="1416"/>
      <c r="KG133" s="1416"/>
      <c r="KH133" s="1416"/>
      <c r="KI133" s="1416"/>
      <c r="KJ133" s="1416"/>
      <c r="KK133" s="1416"/>
      <c r="KL133" s="1416"/>
      <c r="KM133" s="1573"/>
      <c r="KN133" s="10"/>
      <c r="KO133" s="10"/>
      <c r="KP133" s="10"/>
    </row>
    <row r="134" spans="1:302" ht="13.5" customHeight="1" x14ac:dyDescent="0.25">
      <c r="A134" s="48"/>
      <c r="B134" s="48"/>
      <c r="C134" s="48"/>
      <c r="D134" s="48"/>
      <c r="E134" s="48"/>
      <c r="F134" s="48"/>
      <c r="G134" s="48"/>
      <c r="H134" s="48"/>
      <c r="I134" s="48"/>
      <c r="J134" s="48"/>
      <c r="K134" s="48"/>
      <c r="L134" s="48"/>
      <c r="M134" s="48"/>
      <c r="N134" s="48"/>
      <c r="O134" s="22"/>
      <c r="P134" s="22"/>
      <c r="Q134" s="22"/>
      <c r="R134" s="22"/>
      <c r="S134" s="22"/>
      <c r="T134" s="22"/>
      <c r="U134" s="22"/>
      <c r="V134" s="22"/>
      <c r="W134" s="22"/>
      <c r="X134" s="22"/>
      <c r="Y134" s="22"/>
      <c r="Z134" s="22"/>
      <c r="AA134" s="22"/>
      <c r="AB134" s="22"/>
      <c r="AC134" s="48"/>
      <c r="AD134" s="48"/>
      <c r="AE134" s="48"/>
      <c r="AF134" s="48"/>
      <c r="AG134" s="48"/>
      <c r="AH134" s="48"/>
      <c r="AI134" s="48"/>
      <c r="AJ134" s="48"/>
      <c r="AK134" s="48"/>
      <c r="AL134" s="48"/>
      <c r="AM134" s="48"/>
      <c r="AN134" s="48"/>
      <c r="AO134" s="22"/>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505"/>
      <c r="BW134" s="512" t="str">
        <f>'30. Development Cost Schedule'!A134</f>
        <v>Other (specify) - see footnote 1</v>
      </c>
      <c r="BX134" s="116"/>
      <c r="BY134" s="190">
        <f>'30. Development Cost Schedule'!C134</f>
        <v>0</v>
      </c>
      <c r="BZ134" s="190">
        <f>'30. Development Cost Schedule'!D134</f>
        <v>0</v>
      </c>
      <c r="CA134" s="190">
        <f>'30. Development Cost Schedule'!E134</f>
        <v>0</v>
      </c>
      <c r="CB134" s="199"/>
      <c r="CC134" s="1596">
        <f>'30. Development Cost Schedule'!G134</f>
        <v>0</v>
      </c>
      <c r="CD134" s="1416"/>
      <c r="CE134" s="1416"/>
      <c r="CF134" s="1416"/>
      <c r="CG134" s="1597"/>
      <c r="CH134" s="22"/>
      <c r="CI134" s="47"/>
      <c r="CJ134" s="47"/>
      <c r="CK134" s="47"/>
      <c r="CL134" s="47"/>
      <c r="CM134" s="47"/>
      <c r="CN134" s="47"/>
      <c r="CO134" s="47"/>
      <c r="CP134" s="47"/>
      <c r="CQ134" s="47"/>
      <c r="CR134" s="47"/>
      <c r="CS134" s="47"/>
      <c r="CT134" s="47"/>
      <c r="CU134" s="47"/>
      <c r="CV134" s="47"/>
      <c r="CW134" s="47"/>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10"/>
      <c r="GQ134" s="343"/>
      <c r="GR134" s="343"/>
      <c r="GS134" s="343"/>
      <c r="GT134" s="343"/>
      <c r="GU134" s="343"/>
      <c r="GV134" s="343"/>
      <c r="GW134" s="343"/>
      <c r="GX134" s="343"/>
      <c r="GY134" s="343"/>
      <c r="GZ134" s="343"/>
      <c r="HA134" s="343"/>
      <c r="HB134" s="343"/>
      <c r="HC134" s="343"/>
      <c r="HD134" s="22"/>
      <c r="HE134" s="22"/>
      <c r="HF134" s="22"/>
      <c r="HG134" s="22"/>
      <c r="HH134" s="33"/>
      <c r="HI134" s="1399"/>
      <c r="HJ134" s="1400"/>
      <c r="HK134" s="1400"/>
      <c r="HL134" s="1400"/>
      <c r="HM134" s="1400"/>
      <c r="HN134" s="1400"/>
      <c r="HO134" s="1400"/>
      <c r="HP134" s="1400"/>
      <c r="HQ134" s="1400"/>
      <c r="HR134" s="1400"/>
      <c r="HS134" s="1400"/>
      <c r="HT134" s="1400"/>
      <c r="HU134" s="1400"/>
      <c r="HV134" s="1400"/>
      <c r="HW134" s="1400"/>
      <c r="HX134" s="1400"/>
      <c r="HY134" s="1400"/>
      <c r="HZ134" s="1400"/>
      <c r="IA134" s="1400"/>
      <c r="IB134" s="1400"/>
      <c r="IC134" s="1400"/>
      <c r="ID134" s="1400"/>
      <c r="IE134" s="1400"/>
      <c r="IF134" s="1400"/>
      <c r="IG134" s="1400"/>
      <c r="IH134" s="1400"/>
      <c r="II134" s="1400"/>
      <c r="IJ134" s="1400"/>
      <c r="IK134" s="1400"/>
      <c r="IL134" s="1400"/>
      <c r="IM134" s="1400"/>
      <c r="IN134" s="1400"/>
      <c r="IO134" s="1400"/>
      <c r="IP134" s="1400"/>
      <c r="IQ134" s="1400"/>
      <c r="IR134" s="1400"/>
      <c r="IS134" s="1400"/>
      <c r="IT134" s="1400"/>
      <c r="IU134" s="1400"/>
      <c r="IV134" s="1400"/>
      <c r="IW134" s="1400"/>
      <c r="IX134" s="1400"/>
      <c r="IY134" s="1400"/>
      <c r="IZ134" s="1401"/>
      <c r="JA134" s="22"/>
      <c r="JB134" s="22"/>
      <c r="JC134" s="10"/>
      <c r="JD134" s="1564" t="s">
        <v>226</v>
      </c>
      <c r="JE134" s="1400"/>
      <c r="JF134" s="1400"/>
      <c r="JG134" s="1400"/>
      <c r="JH134" s="1400"/>
      <c r="JI134" s="1400"/>
      <c r="JJ134" s="1400"/>
      <c r="JK134" s="1400"/>
      <c r="JL134" s="1400"/>
      <c r="JM134" s="1400"/>
      <c r="JN134" s="1400"/>
      <c r="JO134" s="1400"/>
      <c r="JP134" s="1400"/>
      <c r="JQ134" s="1400"/>
      <c r="JR134" s="1400"/>
      <c r="JS134" s="1400"/>
      <c r="JT134" s="10"/>
      <c r="JU134" s="1574" t="s">
        <v>227</v>
      </c>
      <c r="JV134" s="1400"/>
      <c r="JW134" s="1400"/>
      <c r="JX134" s="1400"/>
      <c r="JY134" s="1400"/>
      <c r="JZ134" s="1400"/>
      <c r="KA134" s="1400"/>
      <c r="KB134" s="1400"/>
      <c r="KC134" s="1400"/>
      <c r="KD134" s="10"/>
      <c r="KE134" s="1575" t="s">
        <v>228</v>
      </c>
      <c r="KF134" s="1400"/>
      <c r="KG134" s="1400"/>
      <c r="KH134" s="1400"/>
      <c r="KI134" s="1400"/>
      <c r="KJ134" s="1400"/>
      <c r="KK134" s="1400"/>
      <c r="KL134" s="1400"/>
      <c r="KM134" s="1401"/>
      <c r="KN134" s="10"/>
      <c r="KO134" s="10"/>
      <c r="KP134" s="10"/>
    </row>
    <row r="135" spans="1:302" ht="13.5" customHeight="1" x14ac:dyDescent="0.25">
      <c r="A135" s="48"/>
      <c r="B135" s="48"/>
      <c r="C135" s="48"/>
      <c r="D135" s="48"/>
      <c r="E135" s="48"/>
      <c r="F135" s="48"/>
      <c r="G135" s="48"/>
      <c r="H135" s="48"/>
      <c r="I135" s="48"/>
      <c r="J135" s="48"/>
      <c r="K135" s="48"/>
      <c r="L135" s="48"/>
      <c r="M135" s="48"/>
      <c r="N135" s="48"/>
      <c r="O135" s="22"/>
      <c r="P135" s="22"/>
      <c r="Q135" s="22"/>
      <c r="R135" s="22"/>
      <c r="S135" s="22"/>
      <c r="T135" s="22"/>
      <c r="U135" s="22"/>
      <c r="V135" s="22"/>
      <c r="W135" s="22"/>
      <c r="X135" s="22"/>
      <c r="Y135" s="22"/>
      <c r="Z135" s="22"/>
      <c r="AA135" s="22"/>
      <c r="AB135" s="22"/>
      <c r="AC135" s="48"/>
      <c r="AD135" s="48"/>
      <c r="AE135" s="48"/>
      <c r="AF135" s="48"/>
      <c r="AG135" s="48"/>
      <c r="AH135" s="48"/>
      <c r="AI135" s="48"/>
      <c r="AJ135" s="48"/>
      <c r="AK135" s="48"/>
      <c r="AL135" s="48"/>
      <c r="AM135" s="48"/>
      <c r="AN135" s="48"/>
      <c r="AO135" s="22"/>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505"/>
      <c r="BW135" s="171" t="s">
        <v>652</v>
      </c>
      <c r="BX135" s="171"/>
      <c r="BY135" s="513"/>
      <c r="BZ135" s="514"/>
      <c r="CA135" s="514"/>
      <c r="CB135" s="199"/>
      <c r="CC135" s="1596">
        <f>'30. Development Cost Schedule'!G135</f>
        <v>0</v>
      </c>
      <c r="CD135" s="1416"/>
      <c r="CE135" s="1416"/>
      <c r="CF135" s="1416"/>
      <c r="CG135" s="1597"/>
      <c r="CH135" s="22"/>
      <c r="CI135" s="47"/>
      <c r="CJ135" s="47"/>
      <c r="CK135" s="47"/>
      <c r="CL135" s="47"/>
      <c r="CM135" s="47"/>
      <c r="CN135" s="47"/>
      <c r="CO135" s="47"/>
      <c r="CP135" s="47"/>
      <c r="CQ135" s="47"/>
      <c r="CR135" s="47"/>
      <c r="CS135" s="47"/>
      <c r="CT135" s="47"/>
      <c r="CU135" s="47"/>
      <c r="CV135" s="47"/>
      <c r="CW135" s="47"/>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10"/>
      <c r="GQ135" s="343"/>
      <c r="GR135" s="343"/>
      <c r="GS135" s="343"/>
      <c r="GT135" s="343"/>
      <c r="GU135" s="343"/>
      <c r="GV135" s="343"/>
      <c r="GW135" s="343"/>
      <c r="GX135" s="343"/>
      <c r="GY135" s="343"/>
      <c r="GZ135" s="343"/>
      <c r="HA135" s="343"/>
      <c r="HB135" s="343"/>
      <c r="HC135" s="343"/>
      <c r="HD135" s="22"/>
      <c r="HE135" s="22"/>
      <c r="HF135" s="22"/>
      <c r="HG135" s="22"/>
      <c r="HH135" s="33"/>
      <c r="HI135" s="1402"/>
      <c r="HJ135" s="1403"/>
      <c r="HK135" s="1403"/>
      <c r="HL135" s="1403"/>
      <c r="HM135" s="1403"/>
      <c r="HN135" s="1403"/>
      <c r="HO135" s="1403"/>
      <c r="HP135" s="1403"/>
      <c r="HQ135" s="1403"/>
      <c r="HR135" s="1403"/>
      <c r="HS135" s="1403"/>
      <c r="HT135" s="1403"/>
      <c r="HU135" s="1403"/>
      <c r="HV135" s="1403"/>
      <c r="HW135" s="1403"/>
      <c r="HX135" s="1403"/>
      <c r="HY135" s="1403"/>
      <c r="HZ135" s="1403"/>
      <c r="IA135" s="1403"/>
      <c r="IB135" s="1403"/>
      <c r="IC135" s="1403"/>
      <c r="ID135" s="1403"/>
      <c r="IE135" s="1403"/>
      <c r="IF135" s="1403"/>
      <c r="IG135" s="1403"/>
      <c r="IH135" s="1403"/>
      <c r="II135" s="1403"/>
      <c r="IJ135" s="1403"/>
      <c r="IK135" s="1403"/>
      <c r="IL135" s="1403"/>
      <c r="IM135" s="1403"/>
      <c r="IN135" s="1403"/>
      <c r="IO135" s="1403"/>
      <c r="IP135" s="1403"/>
      <c r="IQ135" s="1403"/>
      <c r="IR135" s="1403"/>
      <c r="IS135" s="1403"/>
      <c r="IT135" s="1403"/>
      <c r="IU135" s="1403"/>
      <c r="IV135" s="1403"/>
      <c r="IW135" s="1403"/>
      <c r="IX135" s="1403"/>
      <c r="IY135" s="1403"/>
      <c r="IZ135" s="1404"/>
      <c r="JA135" s="22"/>
      <c r="JB135" s="22"/>
      <c r="JC135" s="10"/>
      <c r="JD135" s="34"/>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40"/>
      <c r="KN135" s="10"/>
      <c r="KO135" s="10"/>
      <c r="KP135" s="10"/>
    </row>
    <row r="136" spans="1:302" ht="13.5" customHeight="1" x14ac:dyDescent="0.25">
      <c r="A136" s="48"/>
      <c r="B136" s="48"/>
      <c r="C136" s="48"/>
      <c r="D136" s="48"/>
      <c r="E136" s="48"/>
      <c r="F136" s="48"/>
      <c r="G136" s="48"/>
      <c r="H136" s="48"/>
      <c r="I136" s="48"/>
      <c r="J136" s="48"/>
      <c r="K136" s="48"/>
      <c r="L136" s="48"/>
      <c r="M136" s="48"/>
      <c r="N136" s="48"/>
      <c r="O136" s="22"/>
      <c r="P136" s="22"/>
      <c r="Q136" s="22"/>
      <c r="R136" s="22"/>
      <c r="S136" s="22"/>
      <c r="T136" s="22"/>
      <c r="U136" s="22"/>
      <c r="V136" s="22"/>
      <c r="W136" s="22"/>
      <c r="X136" s="22"/>
      <c r="Y136" s="22"/>
      <c r="Z136" s="22"/>
      <c r="AA136" s="22"/>
      <c r="AB136" s="22"/>
      <c r="AC136" s="48"/>
      <c r="AD136" s="48"/>
      <c r="AE136" s="48"/>
      <c r="AF136" s="48"/>
      <c r="AG136" s="48"/>
      <c r="AH136" s="48"/>
      <c r="AI136" s="48"/>
      <c r="AJ136" s="48"/>
      <c r="AK136" s="48"/>
      <c r="AL136" s="48"/>
      <c r="AM136" s="48"/>
      <c r="AN136" s="48"/>
      <c r="AO136" s="22"/>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505"/>
      <c r="BW136" s="116" t="s">
        <v>645</v>
      </c>
      <c r="BX136" s="116"/>
      <c r="BY136" s="190">
        <f>'30. Development Cost Schedule'!C136</f>
        <v>0</v>
      </c>
      <c r="BZ136" s="204"/>
      <c r="CA136" s="192"/>
      <c r="CB136" s="199"/>
      <c r="CC136" s="1596">
        <f>'30. Development Cost Schedule'!G136</f>
        <v>0</v>
      </c>
      <c r="CD136" s="1416"/>
      <c r="CE136" s="1416"/>
      <c r="CF136" s="1416"/>
      <c r="CG136" s="1597"/>
      <c r="CH136" s="22"/>
      <c r="CI136" s="47"/>
      <c r="CJ136" s="47"/>
      <c r="CK136" s="47"/>
      <c r="CL136" s="47"/>
      <c r="CM136" s="47"/>
      <c r="CN136" s="47"/>
      <c r="CO136" s="47"/>
      <c r="CP136" s="47"/>
      <c r="CQ136" s="47"/>
      <c r="CR136" s="47"/>
      <c r="CS136" s="47"/>
      <c r="CT136" s="47"/>
      <c r="CU136" s="47"/>
      <c r="CV136" s="47"/>
      <c r="CW136" s="47"/>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10"/>
      <c r="GQ136" s="343"/>
      <c r="GR136" s="343"/>
      <c r="GS136" s="343"/>
      <c r="GT136" s="343"/>
      <c r="GU136" s="343"/>
      <c r="GV136" s="343"/>
      <c r="GW136" s="343"/>
      <c r="GX136" s="343"/>
      <c r="GY136" s="343"/>
      <c r="GZ136" s="343"/>
      <c r="HA136" s="343"/>
      <c r="HB136" s="343"/>
      <c r="HC136" s="343"/>
      <c r="HD136" s="22"/>
      <c r="HE136" s="22"/>
      <c r="HF136" s="22"/>
      <c r="HG136" s="22"/>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c r="IV136" s="33"/>
      <c r="IW136" s="33"/>
      <c r="IX136" s="33"/>
      <c r="IY136" s="33"/>
      <c r="IZ136" s="33"/>
      <c r="JA136" s="22"/>
      <c r="JB136" s="22"/>
      <c r="JC136" s="10"/>
      <c r="JD136" s="97" t="s">
        <v>241</v>
      </c>
      <c r="JE136" s="218"/>
      <c r="JF136" s="218"/>
      <c r="JG136" s="219"/>
      <c r="JH136" s="158"/>
      <c r="JI136" s="158"/>
      <c r="JJ136" s="164"/>
      <c r="JK136" s="1565">
        <f>'42. Dev Team'!I136</f>
        <v>0</v>
      </c>
      <c r="JL136" s="1393"/>
      <c r="JM136" s="1394"/>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524"/>
      <c r="KK136" s="1400"/>
      <c r="KL136" s="1400"/>
      <c r="KM136" s="140"/>
      <c r="KN136" s="10"/>
      <c r="KO136" s="10"/>
      <c r="KP136" s="10"/>
    </row>
    <row r="137" spans="1:302" ht="13.5" customHeight="1" x14ac:dyDescent="0.25">
      <c r="A137" s="48"/>
      <c r="B137" s="48"/>
      <c r="C137" s="48"/>
      <c r="D137" s="48"/>
      <c r="E137" s="48"/>
      <c r="F137" s="48"/>
      <c r="G137" s="48"/>
      <c r="H137" s="48"/>
      <c r="I137" s="48"/>
      <c r="J137" s="48"/>
      <c r="K137" s="48"/>
      <c r="L137" s="48"/>
      <c r="M137" s="48"/>
      <c r="N137" s="48"/>
      <c r="O137" s="22"/>
      <c r="P137" s="22"/>
      <c r="Q137" s="22"/>
      <c r="R137" s="22"/>
      <c r="S137" s="22"/>
      <c r="T137" s="22"/>
      <c r="U137" s="22"/>
      <c r="V137" s="22"/>
      <c r="W137" s="22"/>
      <c r="X137" s="22"/>
      <c r="Y137" s="22"/>
      <c r="Z137" s="22"/>
      <c r="AA137" s="22"/>
      <c r="AB137" s="22"/>
      <c r="AC137" s="48"/>
      <c r="AD137" s="48"/>
      <c r="AE137" s="48"/>
      <c r="AF137" s="48"/>
      <c r="AG137" s="48"/>
      <c r="AH137" s="48"/>
      <c r="AI137" s="48"/>
      <c r="AJ137" s="48"/>
      <c r="AK137" s="48"/>
      <c r="AL137" s="48"/>
      <c r="AM137" s="48"/>
      <c r="AN137" s="48"/>
      <c r="AO137" s="22"/>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505"/>
      <c r="BW137" s="116" t="s">
        <v>646</v>
      </c>
      <c r="BX137" s="116"/>
      <c r="BY137" s="190">
        <f>'30. Development Cost Schedule'!C137</f>
        <v>0</v>
      </c>
      <c r="BZ137" s="239"/>
      <c r="CA137" s="205"/>
      <c r="CB137" s="199"/>
      <c r="CC137" s="1596">
        <f>'30. Development Cost Schedule'!G137</f>
        <v>0</v>
      </c>
      <c r="CD137" s="1416"/>
      <c r="CE137" s="1416"/>
      <c r="CF137" s="1416"/>
      <c r="CG137" s="1597"/>
      <c r="CH137" s="22"/>
      <c r="CI137" s="47"/>
      <c r="CJ137" s="47"/>
      <c r="CK137" s="47"/>
      <c r="CL137" s="47"/>
      <c r="CM137" s="47"/>
      <c r="CN137" s="47"/>
      <c r="CO137" s="47"/>
      <c r="CP137" s="47"/>
      <c r="CQ137" s="47"/>
      <c r="CR137" s="47"/>
      <c r="CS137" s="47"/>
      <c r="CT137" s="47"/>
      <c r="CU137" s="47"/>
      <c r="CV137" s="47"/>
      <c r="CW137" s="47"/>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10"/>
      <c r="GQ137" s="343"/>
      <c r="GR137" s="343"/>
      <c r="GS137" s="343"/>
      <c r="GT137" s="343"/>
      <c r="GU137" s="343"/>
      <c r="GV137" s="343"/>
      <c r="GW137" s="343"/>
      <c r="GX137" s="343"/>
      <c r="GY137" s="343"/>
      <c r="GZ137" s="343"/>
      <c r="HA137" s="343"/>
      <c r="HB137" s="343"/>
      <c r="HC137" s="343"/>
      <c r="HD137" s="22"/>
      <c r="HE137" s="22"/>
      <c r="HF137" s="22"/>
      <c r="HG137" s="22"/>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c r="IV137" s="33"/>
      <c r="IW137" s="33"/>
      <c r="IX137" s="33"/>
      <c r="IY137" s="33"/>
      <c r="IZ137" s="33"/>
      <c r="JA137" s="22"/>
      <c r="JB137" s="22"/>
      <c r="JC137" s="10"/>
      <c r="JD137" s="223"/>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40"/>
      <c r="KN137" s="10"/>
      <c r="KO137" s="10"/>
      <c r="KP137" s="10"/>
    </row>
    <row r="138" spans="1:302" ht="13.5" customHeight="1" x14ac:dyDescent="0.25">
      <c r="A138" s="48"/>
      <c r="B138" s="48"/>
      <c r="C138" s="48"/>
      <c r="D138" s="48"/>
      <c r="E138" s="48"/>
      <c r="F138" s="48"/>
      <c r="G138" s="48"/>
      <c r="H138" s="48"/>
      <c r="I138" s="48"/>
      <c r="J138" s="48"/>
      <c r="K138" s="48"/>
      <c r="L138" s="48"/>
      <c r="M138" s="48"/>
      <c r="N138" s="48"/>
      <c r="O138" s="22"/>
      <c r="P138" s="22"/>
      <c r="Q138" s="22"/>
      <c r="R138" s="22"/>
      <c r="S138" s="22"/>
      <c r="T138" s="22"/>
      <c r="U138" s="22"/>
      <c r="V138" s="22"/>
      <c r="W138" s="22"/>
      <c r="X138" s="22"/>
      <c r="Y138" s="22"/>
      <c r="Z138" s="22"/>
      <c r="AA138" s="22"/>
      <c r="AB138" s="22"/>
      <c r="AC138" s="48"/>
      <c r="AD138" s="48"/>
      <c r="AE138" s="48"/>
      <c r="AF138" s="48"/>
      <c r="AG138" s="48"/>
      <c r="AH138" s="48"/>
      <c r="AI138" s="48"/>
      <c r="AJ138" s="48"/>
      <c r="AK138" s="48"/>
      <c r="AL138" s="48"/>
      <c r="AM138" s="48"/>
      <c r="AN138" s="48"/>
      <c r="AO138" s="22"/>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505"/>
      <c r="BW138" s="116" t="s">
        <v>653</v>
      </c>
      <c r="BX138" s="116"/>
      <c r="BY138" s="190">
        <f>'30. Development Cost Schedule'!C138</f>
        <v>0</v>
      </c>
      <c r="BZ138" s="239"/>
      <c r="CA138" s="205"/>
      <c r="CB138" s="199"/>
      <c r="CC138" s="1596">
        <f>'30. Development Cost Schedule'!G138</f>
        <v>0</v>
      </c>
      <c r="CD138" s="1416"/>
      <c r="CE138" s="1416"/>
      <c r="CF138" s="1416"/>
      <c r="CG138" s="1597"/>
      <c r="CH138" s="22"/>
      <c r="CI138" s="47"/>
      <c r="CJ138" s="47"/>
      <c r="CK138" s="47"/>
      <c r="CL138" s="47"/>
      <c r="CM138" s="47"/>
      <c r="CN138" s="47"/>
      <c r="CO138" s="47"/>
      <c r="CP138" s="47"/>
      <c r="CQ138" s="47"/>
      <c r="CR138" s="47"/>
      <c r="CS138" s="47"/>
      <c r="CT138" s="47"/>
      <c r="CU138" s="47"/>
      <c r="CV138" s="47"/>
      <c r="CW138" s="47"/>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10"/>
      <c r="GQ138" s="10"/>
      <c r="GR138" s="10"/>
      <c r="GS138" s="10"/>
      <c r="GT138" s="10"/>
      <c r="GU138" s="10"/>
      <c r="GV138" s="10"/>
      <c r="GW138" s="10"/>
      <c r="GX138" s="10"/>
      <c r="GY138" s="10"/>
      <c r="GZ138" s="10"/>
      <c r="HA138" s="10"/>
      <c r="HB138" s="343"/>
      <c r="HC138" s="343"/>
      <c r="HD138" s="22"/>
      <c r="HE138" s="22"/>
      <c r="HF138" s="22"/>
      <c r="HG138" s="22"/>
      <c r="HH138" s="62" t="s">
        <v>374</v>
      </c>
      <c r="HI138" s="1552" t="s">
        <v>654</v>
      </c>
      <c r="HJ138" s="1442"/>
      <c r="HK138" s="1442"/>
      <c r="HL138" s="1442"/>
      <c r="HM138" s="1442"/>
      <c r="HN138" s="1442"/>
      <c r="HO138" s="1442"/>
      <c r="HP138" s="1442"/>
      <c r="HQ138" s="1442"/>
      <c r="HR138" s="1442"/>
      <c r="HS138" s="1442"/>
      <c r="HT138" s="1442"/>
      <c r="HU138" s="1442"/>
      <c r="HV138" s="1442"/>
      <c r="HW138" s="1442"/>
      <c r="HX138" s="1442"/>
      <c r="HY138" s="1442"/>
      <c r="HZ138" s="1442"/>
      <c r="IA138" s="1442"/>
      <c r="IB138" s="1442"/>
      <c r="IC138" s="1442"/>
      <c r="ID138" s="1442"/>
      <c r="IE138" s="1442"/>
      <c r="IF138" s="1442"/>
      <c r="IG138" s="1442"/>
      <c r="IH138" s="1442"/>
      <c r="II138" s="1442"/>
      <c r="IJ138" s="1442"/>
      <c r="IK138" s="1442"/>
      <c r="IL138" s="1442"/>
      <c r="IM138" s="1442"/>
      <c r="IN138" s="1442"/>
      <c r="IO138" s="1442"/>
      <c r="IP138" s="1442"/>
      <c r="IQ138" s="1442"/>
      <c r="IR138" s="1442"/>
      <c r="IS138" s="1442"/>
      <c r="IT138" s="1442"/>
      <c r="IU138" s="1442"/>
      <c r="IV138" s="1442"/>
      <c r="IW138" s="1442"/>
      <c r="IX138" s="1442"/>
      <c r="IY138" s="1442"/>
      <c r="IZ138" s="1443"/>
      <c r="JA138" s="22"/>
      <c r="JB138" s="22"/>
      <c r="JC138" s="10"/>
      <c r="JD138" s="231" t="s">
        <v>257</v>
      </c>
      <c r="JE138" s="232"/>
      <c r="JF138" s="232"/>
      <c r="JG138" s="232"/>
      <c r="JH138" s="232"/>
      <c r="JI138" s="232"/>
      <c r="JJ138" s="232"/>
      <c r="JK138" s="232"/>
      <c r="JL138" s="232"/>
      <c r="JM138" s="232"/>
      <c r="JN138" s="232"/>
      <c r="JO138" s="232"/>
      <c r="JP138" s="232"/>
      <c r="JQ138" s="232"/>
      <c r="JR138" s="232"/>
      <c r="JS138" s="232"/>
      <c r="JT138" s="232"/>
      <c r="JU138" s="232"/>
      <c r="JV138" s="232"/>
      <c r="JW138" s="232"/>
      <c r="JX138" s="232"/>
      <c r="JY138" s="232"/>
      <c r="JZ138" s="232"/>
      <c r="KA138" s="232"/>
      <c r="KB138" s="232"/>
      <c r="KC138" s="232"/>
      <c r="KD138" s="207"/>
      <c r="KE138" s="207"/>
      <c r="KF138" s="207"/>
      <c r="KG138" s="207"/>
      <c r="KH138" s="207"/>
      <c r="KI138" s="207"/>
      <c r="KJ138" s="1566">
        <f>'42. Dev Team'!AH138</f>
        <v>0</v>
      </c>
      <c r="KK138" s="1526"/>
      <c r="KL138" s="1527"/>
      <c r="KM138" s="209"/>
      <c r="KN138" s="10"/>
      <c r="KO138" s="10"/>
      <c r="KP138" s="10"/>
    </row>
    <row r="139" spans="1:302" ht="13.5" customHeight="1" x14ac:dyDescent="0.25">
      <c r="A139" s="48"/>
      <c r="B139" s="48"/>
      <c r="C139" s="48"/>
      <c r="D139" s="48"/>
      <c r="E139" s="48"/>
      <c r="F139" s="48"/>
      <c r="G139" s="48"/>
      <c r="H139" s="48"/>
      <c r="I139" s="48"/>
      <c r="J139" s="48"/>
      <c r="K139" s="48"/>
      <c r="L139" s="48"/>
      <c r="M139" s="48"/>
      <c r="N139" s="48"/>
      <c r="O139" s="22"/>
      <c r="P139" s="22"/>
      <c r="Q139" s="22"/>
      <c r="R139" s="22"/>
      <c r="S139" s="22"/>
      <c r="T139" s="22"/>
      <c r="U139" s="22"/>
      <c r="V139" s="22"/>
      <c r="W139" s="22"/>
      <c r="X139" s="22"/>
      <c r="Y139" s="22"/>
      <c r="Z139" s="22"/>
      <c r="AA139" s="22"/>
      <c r="AB139" s="22"/>
      <c r="AC139" s="48"/>
      <c r="AD139" s="48"/>
      <c r="AE139" s="48"/>
      <c r="AF139" s="48"/>
      <c r="AG139" s="48"/>
      <c r="AH139" s="48"/>
      <c r="AI139" s="48"/>
      <c r="AJ139" s="48"/>
      <c r="AK139" s="48"/>
      <c r="AL139" s="48"/>
      <c r="AM139" s="48"/>
      <c r="AN139" s="48"/>
      <c r="AO139" s="22"/>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505"/>
      <c r="BW139" s="116" t="s">
        <v>655</v>
      </c>
      <c r="BX139" s="116"/>
      <c r="BY139" s="190">
        <f>'30. Development Cost Schedule'!C139</f>
        <v>0</v>
      </c>
      <c r="BZ139" s="239"/>
      <c r="CA139" s="205"/>
      <c r="CB139" s="199"/>
      <c r="CC139" s="1596">
        <f>'30. Development Cost Schedule'!G139</f>
        <v>0</v>
      </c>
      <c r="CD139" s="1416"/>
      <c r="CE139" s="1416"/>
      <c r="CF139" s="1416"/>
      <c r="CG139" s="1597"/>
      <c r="CH139" s="22"/>
      <c r="CI139" s="47"/>
      <c r="CJ139" s="47"/>
      <c r="CK139" s="47"/>
      <c r="CL139" s="47"/>
      <c r="CM139" s="47"/>
      <c r="CN139" s="47"/>
      <c r="CO139" s="47"/>
      <c r="CP139" s="47"/>
      <c r="CQ139" s="47"/>
      <c r="CR139" s="47"/>
      <c r="CS139" s="47"/>
      <c r="CT139" s="47"/>
      <c r="CU139" s="47"/>
      <c r="CV139" s="47"/>
      <c r="CW139" s="47"/>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511"/>
      <c r="GQ139" s="181"/>
      <c r="GR139" s="181"/>
      <c r="GS139" s="181"/>
      <c r="GT139" s="181"/>
      <c r="GU139" s="181"/>
      <c r="GV139" s="181"/>
      <c r="GW139" s="181"/>
      <c r="GX139" s="181"/>
      <c r="GY139" s="181"/>
      <c r="GZ139" s="181"/>
      <c r="HA139" s="181"/>
      <c r="HB139" s="343"/>
      <c r="HC139" s="343"/>
      <c r="HD139" s="22"/>
      <c r="HE139" s="22"/>
      <c r="HF139" s="22"/>
      <c r="HG139" s="22"/>
      <c r="HH139" s="33"/>
      <c r="HI139" s="1679" t="s">
        <v>656</v>
      </c>
      <c r="HJ139" s="1397"/>
      <c r="HK139" s="1397"/>
      <c r="HL139" s="1397"/>
      <c r="HM139" s="1397"/>
      <c r="HN139" s="1397"/>
      <c r="HO139" s="1397"/>
      <c r="HP139" s="1397"/>
      <c r="HQ139" s="1397"/>
      <c r="HR139" s="1397"/>
      <c r="HS139" s="1397"/>
      <c r="HT139" s="1397"/>
      <c r="HU139" s="1397"/>
      <c r="HV139" s="1397"/>
      <c r="HW139" s="1397"/>
      <c r="HX139" s="1397"/>
      <c r="HY139" s="1397"/>
      <c r="HZ139" s="1397"/>
      <c r="IA139" s="1397"/>
      <c r="IB139" s="1397"/>
      <c r="IC139" s="1397"/>
      <c r="ID139" s="1397"/>
      <c r="IE139" s="1397"/>
      <c r="IF139" s="1397"/>
      <c r="IG139" s="1397"/>
      <c r="IH139" s="1397"/>
      <c r="II139" s="1397"/>
      <c r="IJ139" s="1397"/>
      <c r="IK139" s="1397"/>
      <c r="IL139" s="1397"/>
      <c r="IM139" s="1397"/>
      <c r="IN139" s="1397"/>
      <c r="IO139" s="1397"/>
      <c r="IP139" s="1397"/>
      <c r="IQ139" s="1397"/>
      <c r="IR139" s="1397"/>
      <c r="IS139" s="1397"/>
      <c r="IT139" s="1397"/>
      <c r="IU139" s="1397"/>
      <c r="IV139" s="1397"/>
      <c r="IW139" s="1397"/>
      <c r="IX139" s="1397"/>
      <c r="IY139" s="1397"/>
      <c r="IZ139" s="1451"/>
      <c r="JA139" s="22"/>
      <c r="JB139" s="22"/>
      <c r="JC139" s="18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220"/>
      <c r="KK139" s="220"/>
      <c r="KL139" s="220"/>
      <c r="KM139" s="10"/>
      <c r="KN139" s="10"/>
      <c r="KO139" s="10"/>
      <c r="KP139" s="10"/>
    </row>
    <row r="140" spans="1:302" ht="13.5" customHeight="1" x14ac:dyDescent="0.25">
      <c r="A140" s="48"/>
      <c r="B140" s="48"/>
      <c r="C140" s="48"/>
      <c r="D140" s="48"/>
      <c r="E140" s="48"/>
      <c r="F140" s="48"/>
      <c r="G140" s="48"/>
      <c r="H140" s="48"/>
      <c r="I140" s="48"/>
      <c r="J140" s="48"/>
      <c r="K140" s="48"/>
      <c r="L140" s="48"/>
      <c r="M140" s="48"/>
      <c r="N140" s="48"/>
      <c r="O140" s="22"/>
      <c r="P140" s="22"/>
      <c r="Q140" s="22"/>
      <c r="R140" s="22"/>
      <c r="S140" s="22"/>
      <c r="T140" s="22"/>
      <c r="U140" s="22"/>
      <c r="V140" s="22"/>
      <c r="W140" s="22"/>
      <c r="X140" s="22"/>
      <c r="Y140" s="22"/>
      <c r="Z140" s="22"/>
      <c r="AA140" s="22"/>
      <c r="AB140" s="22"/>
      <c r="AC140" s="48"/>
      <c r="AD140" s="48"/>
      <c r="AE140" s="48"/>
      <c r="AF140" s="48"/>
      <c r="AG140" s="48"/>
      <c r="AH140" s="48"/>
      <c r="AI140" s="48"/>
      <c r="AJ140" s="48"/>
      <c r="AK140" s="48"/>
      <c r="AL140" s="48"/>
      <c r="AM140" s="48"/>
      <c r="AN140" s="48"/>
      <c r="AO140" s="22"/>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505"/>
      <c r="BW140" s="116" t="s">
        <v>657</v>
      </c>
      <c r="BX140" s="116"/>
      <c r="BY140" s="190">
        <f>'30. Development Cost Schedule'!C140</f>
        <v>0</v>
      </c>
      <c r="BZ140" s="239"/>
      <c r="CA140" s="205"/>
      <c r="CB140" s="199"/>
      <c r="CC140" s="1596">
        <f>'30. Development Cost Schedule'!G140</f>
        <v>0</v>
      </c>
      <c r="CD140" s="1416"/>
      <c r="CE140" s="1416"/>
      <c r="CF140" s="1416"/>
      <c r="CG140" s="1597"/>
      <c r="CH140" s="22"/>
      <c r="CI140" s="47"/>
      <c r="CJ140" s="47"/>
      <c r="CK140" s="47"/>
      <c r="CL140" s="47"/>
      <c r="CM140" s="47"/>
      <c r="CN140" s="47"/>
      <c r="CO140" s="47"/>
      <c r="CP140" s="47"/>
      <c r="CQ140" s="47"/>
      <c r="CR140" s="47"/>
      <c r="CS140" s="47"/>
      <c r="CT140" s="47"/>
      <c r="CU140" s="47"/>
      <c r="CV140" s="47"/>
      <c r="CW140" s="47"/>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511"/>
      <c r="GQ140" s="181"/>
      <c r="GR140" s="181"/>
      <c r="GS140" s="181"/>
      <c r="GT140" s="181"/>
      <c r="GU140" s="181"/>
      <c r="GV140" s="181"/>
      <c r="GW140" s="181"/>
      <c r="GX140" s="181"/>
      <c r="GY140" s="181"/>
      <c r="GZ140" s="181"/>
      <c r="HA140" s="181"/>
      <c r="HB140" s="10"/>
      <c r="HC140" s="10"/>
      <c r="HD140" s="22"/>
      <c r="HE140" s="22"/>
      <c r="HF140" s="22"/>
      <c r="HG140" s="22"/>
      <c r="HH140" s="33"/>
      <c r="HI140" s="1427"/>
      <c r="HJ140" s="1428"/>
      <c r="HK140" s="1428"/>
      <c r="HL140" s="1428"/>
      <c r="HM140" s="1428"/>
      <c r="HN140" s="1428"/>
      <c r="HO140" s="1428"/>
      <c r="HP140" s="1428"/>
      <c r="HQ140" s="1428"/>
      <c r="HR140" s="1428"/>
      <c r="HS140" s="1428"/>
      <c r="HT140" s="1428"/>
      <c r="HU140" s="1428"/>
      <c r="HV140" s="1428"/>
      <c r="HW140" s="1428"/>
      <c r="HX140" s="1428"/>
      <c r="HY140" s="1428"/>
      <c r="HZ140" s="1428"/>
      <c r="IA140" s="1428"/>
      <c r="IB140" s="1428"/>
      <c r="IC140" s="1428"/>
      <c r="ID140" s="1428"/>
      <c r="IE140" s="1428"/>
      <c r="IF140" s="1428"/>
      <c r="IG140" s="1428"/>
      <c r="IH140" s="1428"/>
      <c r="II140" s="1428"/>
      <c r="IJ140" s="1428"/>
      <c r="IK140" s="1428"/>
      <c r="IL140" s="1428"/>
      <c r="IM140" s="1428"/>
      <c r="IN140" s="1428"/>
      <c r="IO140" s="1428"/>
      <c r="IP140" s="1428"/>
      <c r="IQ140" s="1428"/>
      <c r="IR140" s="1428"/>
      <c r="IS140" s="1428"/>
      <c r="IT140" s="1428"/>
      <c r="IU140" s="1428"/>
      <c r="IV140" s="1428"/>
      <c r="IW140" s="1428"/>
      <c r="IX140" s="1428"/>
      <c r="IY140" s="1428"/>
      <c r="IZ140" s="1429"/>
      <c r="JA140" s="22"/>
      <c r="JB140" s="22"/>
      <c r="JC140" s="180"/>
      <c r="JD140" s="181" t="s">
        <v>658</v>
      </c>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75"/>
      <c r="KF140" s="75"/>
      <c r="KG140" s="75"/>
      <c r="KH140" s="10"/>
      <c r="KI140" s="10"/>
      <c r="KJ140" s="10"/>
      <c r="KK140" s="10"/>
      <c r="KL140" s="10"/>
      <c r="KM140" s="10"/>
      <c r="KN140" s="10"/>
      <c r="KO140" s="10"/>
      <c r="KP140" s="10"/>
    </row>
    <row r="141" spans="1:302" ht="15.75" customHeight="1" x14ac:dyDescent="0.25">
      <c r="A141" s="48"/>
      <c r="B141" s="48"/>
      <c r="C141" s="48"/>
      <c r="D141" s="48"/>
      <c r="E141" s="48"/>
      <c r="F141" s="48"/>
      <c r="G141" s="48"/>
      <c r="H141" s="48"/>
      <c r="I141" s="48"/>
      <c r="J141" s="48"/>
      <c r="K141" s="48"/>
      <c r="L141" s="48"/>
      <c r="M141" s="48"/>
      <c r="N141" s="48"/>
      <c r="O141" s="22"/>
      <c r="P141" s="22"/>
      <c r="Q141" s="22"/>
      <c r="R141" s="22"/>
      <c r="S141" s="22"/>
      <c r="T141" s="22"/>
      <c r="U141" s="22"/>
      <c r="V141" s="22"/>
      <c r="W141" s="22"/>
      <c r="X141" s="22"/>
      <c r="Y141" s="22"/>
      <c r="Z141" s="22"/>
      <c r="AA141" s="22"/>
      <c r="AB141" s="22"/>
      <c r="AC141" s="48"/>
      <c r="AD141" s="48"/>
      <c r="AE141" s="48"/>
      <c r="AF141" s="48"/>
      <c r="AG141" s="48"/>
      <c r="AH141" s="48"/>
      <c r="AI141" s="48"/>
      <c r="AJ141" s="48"/>
      <c r="AK141" s="48"/>
      <c r="AL141" s="48"/>
      <c r="AM141" s="48"/>
      <c r="AN141" s="48"/>
      <c r="AO141" s="22"/>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505"/>
      <c r="BW141" s="116" t="s">
        <v>659</v>
      </c>
      <c r="BX141" s="116"/>
      <c r="BY141" s="190">
        <f>'30. Development Cost Schedule'!C141</f>
        <v>0</v>
      </c>
      <c r="BZ141" s="239"/>
      <c r="CA141" s="205"/>
      <c r="CB141" s="199"/>
      <c r="CC141" s="1596">
        <f>'30. Development Cost Schedule'!G141</f>
        <v>0</v>
      </c>
      <c r="CD141" s="1416"/>
      <c r="CE141" s="1416"/>
      <c r="CF141" s="1416"/>
      <c r="CG141" s="1597"/>
      <c r="CH141" s="22"/>
      <c r="CI141" s="47"/>
      <c r="CJ141" s="47"/>
      <c r="CK141" s="47"/>
      <c r="CL141" s="47"/>
      <c r="CM141" s="47"/>
      <c r="CN141" s="47"/>
      <c r="CO141" s="47"/>
      <c r="CP141" s="47"/>
      <c r="CQ141" s="47"/>
      <c r="CR141" s="47"/>
      <c r="CS141" s="47"/>
      <c r="CT141" s="47"/>
      <c r="CU141" s="47"/>
      <c r="CV141" s="47"/>
      <c r="CW141" s="47"/>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10"/>
      <c r="GQ141" s="10"/>
      <c r="GR141" s="10"/>
      <c r="GS141" s="10"/>
      <c r="GT141" s="10"/>
      <c r="GU141" s="10"/>
      <c r="GV141" s="10"/>
      <c r="GW141" s="10"/>
      <c r="GX141" s="10"/>
      <c r="GY141" s="10"/>
      <c r="GZ141" s="10"/>
      <c r="HA141" s="10"/>
      <c r="HB141" s="181"/>
      <c r="HC141" s="181"/>
      <c r="HD141" s="22"/>
      <c r="HE141" s="22"/>
      <c r="HF141" s="22"/>
      <c r="HG141" s="22"/>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c r="IV141" s="33"/>
      <c r="IW141" s="33"/>
      <c r="IX141" s="33"/>
      <c r="IY141" s="33"/>
      <c r="IZ141" s="33"/>
      <c r="JA141" s="22"/>
      <c r="JB141" s="22"/>
      <c r="JC141" s="180"/>
      <c r="JD141" s="1560">
        <f>'42. Dev Team'!B141</f>
        <v>0</v>
      </c>
      <c r="JE141" s="1496"/>
      <c r="JF141" s="1496"/>
      <c r="JG141" s="1496"/>
      <c r="JH141" s="1496"/>
      <c r="JI141" s="1496"/>
      <c r="JJ141" s="1496"/>
      <c r="JK141" s="1496"/>
      <c r="JL141" s="1496"/>
      <c r="JM141" s="1496"/>
      <c r="JN141" s="1561"/>
      <c r="JO141" s="27"/>
      <c r="JP141" s="1567">
        <f>'42. Dev Team'!N141</f>
        <v>0</v>
      </c>
      <c r="JQ141" s="1496"/>
      <c r="JR141" s="1496"/>
      <c r="JS141" s="1496"/>
      <c r="JT141" s="1496"/>
      <c r="JU141" s="1496"/>
      <c r="JV141" s="1496"/>
      <c r="JW141" s="1496"/>
      <c r="JX141" s="1496"/>
      <c r="JY141" s="1496"/>
      <c r="JZ141" s="1496"/>
      <c r="KA141" s="1496"/>
      <c r="KB141" s="1496"/>
      <c r="KC141" s="1496"/>
      <c r="KD141" s="1496"/>
      <c r="KE141" s="1496"/>
      <c r="KF141" s="1561"/>
      <c r="KG141" s="27"/>
      <c r="KH141" s="1582">
        <f>'42. Dev Team'!AF141</f>
        <v>0</v>
      </c>
      <c r="KI141" s="1496"/>
      <c r="KJ141" s="1496"/>
      <c r="KK141" s="1496"/>
      <c r="KL141" s="1496"/>
      <c r="KM141" s="1569"/>
      <c r="KN141" s="10"/>
      <c r="KO141" s="10"/>
      <c r="KP141" s="10"/>
    </row>
    <row r="142" spans="1:302" ht="13.5" customHeight="1" x14ac:dyDescent="0.25">
      <c r="A142" s="48"/>
      <c r="B142" s="48"/>
      <c r="C142" s="48"/>
      <c r="D142" s="48"/>
      <c r="E142" s="48"/>
      <c r="F142" s="48"/>
      <c r="G142" s="48"/>
      <c r="H142" s="48"/>
      <c r="I142" s="48"/>
      <c r="J142" s="48"/>
      <c r="K142" s="48"/>
      <c r="L142" s="48"/>
      <c r="M142" s="48"/>
      <c r="N142" s="48"/>
      <c r="O142" s="22"/>
      <c r="P142" s="22"/>
      <c r="Q142" s="22"/>
      <c r="R142" s="22"/>
      <c r="S142" s="22"/>
      <c r="T142" s="22"/>
      <c r="U142" s="22"/>
      <c r="V142" s="22"/>
      <c r="W142" s="22"/>
      <c r="X142" s="22"/>
      <c r="Y142" s="22"/>
      <c r="Z142" s="22"/>
      <c r="AA142" s="22"/>
      <c r="AB142" s="22"/>
      <c r="AC142" s="48"/>
      <c r="AD142" s="48"/>
      <c r="AE142" s="48"/>
      <c r="AF142" s="48"/>
      <c r="AG142" s="48"/>
      <c r="AH142" s="48"/>
      <c r="AI142" s="48"/>
      <c r="AJ142" s="48"/>
      <c r="AK142" s="48"/>
      <c r="AL142" s="48"/>
      <c r="AM142" s="48"/>
      <c r="AN142" s="48"/>
      <c r="AO142" s="22"/>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505"/>
      <c r="BW142" s="116" t="s">
        <v>660</v>
      </c>
      <c r="BX142" s="116"/>
      <c r="BY142" s="190">
        <f>'30. Development Cost Schedule'!C142</f>
        <v>0</v>
      </c>
      <c r="BZ142" s="239"/>
      <c r="CA142" s="205"/>
      <c r="CB142" s="199"/>
      <c r="CC142" s="1596">
        <f>'30. Development Cost Schedule'!G142</f>
        <v>0</v>
      </c>
      <c r="CD142" s="1416"/>
      <c r="CE142" s="1416"/>
      <c r="CF142" s="1416"/>
      <c r="CG142" s="1597"/>
      <c r="CH142" s="22"/>
      <c r="CI142" s="47"/>
      <c r="CJ142" s="47"/>
      <c r="CK142" s="47"/>
      <c r="CL142" s="47"/>
      <c r="CM142" s="47"/>
      <c r="CN142" s="47"/>
      <c r="CO142" s="47"/>
      <c r="CP142" s="47"/>
      <c r="CQ142" s="47"/>
      <c r="CR142" s="47"/>
      <c r="CS142" s="47"/>
      <c r="CT142" s="47"/>
      <c r="CU142" s="47"/>
      <c r="CV142" s="47"/>
      <c r="CW142" s="47"/>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10"/>
      <c r="GQ142" s="10"/>
      <c r="GR142" s="10"/>
      <c r="GS142" s="10"/>
      <c r="GT142" s="10"/>
      <c r="GU142" s="10"/>
      <c r="GV142" s="10"/>
      <c r="GW142" s="10"/>
      <c r="GX142" s="10"/>
      <c r="GY142" s="10"/>
      <c r="GZ142" s="10"/>
      <c r="HA142" s="10"/>
      <c r="HB142" s="181"/>
      <c r="HC142" s="181"/>
      <c r="HD142" s="22"/>
      <c r="HE142" s="22"/>
      <c r="HF142" s="22"/>
      <c r="HG142" s="22"/>
      <c r="HH142" s="33"/>
      <c r="HI142" s="33"/>
      <c r="HJ142" s="1704" t="s">
        <v>661</v>
      </c>
      <c r="HK142" s="1436"/>
      <c r="HL142" s="1436"/>
      <c r="HM142" s="1436"/>
      <c r="HN142" s="1436"/>
      <c r="HO142" s="1436"/>
      <c r="HP142" s="1436"/>
      <c r="HQ142" s="1479"/>
      <c r="HR142" s="1704" t="s">
        <v>662</v>
      </c>
      <c r="HS142" s="1436"/>
      <c r="HT142" s="1436"/>
      <c r="HU142" s="1436"/>
      <c r="HV142" s="1436"/>
      <c r="HW142" s="1436"/>
      <c r="HX142" s="1479"/>
      <c r="HY142" s="1704" t="s">
        <v>663</v>
      </c>
      <c r="HZ142" s="1436"/>
      <c r="IA142" s="1436"/>
      <c r="IB142" s="1436"/>
      <c r="IC142" s="1436"/>
      <c r="ID142" s="1436"/>
      <c r="IE142" s="1436"/>
      <c r="IF142" s="1436"/>
      <c r="IG142" s="1436"/>
      <c r="IH142" s="1436"/>
      <c r="II142" s="1436"/>
      <c r="IJ142" s="1436"/>
      <c r="IK142" s="1436"/>
      <c r="IL142" s="1436"/>
      <c r="IM142" s="1436"/>
      <c r="IN142" s="1436"/>
      <c r="IO142" s="1436"/>
      <c r="IP142" s="1436"/>
      <c r="IQ142" s="1436"/>
      <c r="IR142" s="1436"/>
      <c r="IS142" s="1436"/>
      <c r="IT142" s="1436"/>
      <c r="IU142" s="1436"/>
      <c r="IV142" s="1436"/>
      <c r="IW142" s="1436"/>
      <c r="IX142" s="1436"/>
      <c r="IY142" s="1436"/>
      <c r="IZ142" s="1479"/>
      <c r="JA142" s="22"/>
      <c r="JB142" s="22"/>
      <c r="JC142" s="180"/>
      <c r="JD142" s="34"/>
      <c r="JE142" s="10"/>
      <c r="JF142" s="10"/>
      <c r="JG142" s="10"/>
      <c r="JH142" s="10"/>
      <c r="JI142" s="10"/>
      <c r="JJ142" s="10"/>
      <c r="JK142" s="10"/>
      <c r="JL142" s="10"/>
      <c r="JM142" s="10"/>
      <c r="JN142" s="10"/>
      <c r="JO142" s="10"/>
      <c r="JP142" s="180" t="s">
        <v>207</v>
      </c>
      <c r="JQ142" s="181"/>
      <c r="JR142" s="181"/>
      <c r="JS142" s="181"/>
      <c r="JT142" s="181"/>
      <c r="JU142" s="181"/>
      <c r="JV142" s="181"/>
      <c r="JW142" s="181"/>
      <c r="JX142" s="181"/>
      <c r="JY142" s="181"/>
      <c r="JZ142" s="181"/>
      <c r="KA142" s="181"/>
      <c r="KB142" s="181"/>
      <c r="KC142" s="181"/>
      <c r="KD142" s="181"/>
      <c r="KE142" s="181"/>
      <c r="KF142" s="181"/>
      <c r="KG142" s="181"/>
      <c r="KH142" s="10" t="s">
        <v>208</v>
      </c>
      <c r="KI142" s="10"/>
      <c r="KJ142" s="10"/>
      <c r="KK142" s="10"/>
      <c r="KL142" s="10"/>
      <c r="KM142" s="140"/>
      <c r="KN142" s="10"/>
      <c r="KO142" s="10"/>
      <c r="KP142" s="10"/>
    </row>
    <row r="143" spans="1:302" ht="30" customHeight="1" x14ac:dyDescent="0.25">
      <c r="A143" s="48"/>
      <c r="B143" s="48"/>
      <c r="C143" s="48"/>
      <c r="D143" s="48"/>
      <c r="E143" s="48"/>
      <c r="F143" s="48"/>
      <c r="G143" s="48"/>
      <c r="H143" s="48"/>
      <c r="I143" s="48"/>
      <c r="J143" s="48"/>
      <c r="K143" s="48"/>
      <c r="L143" s="48"/>
      <c r="M143" s="48"/>
      <c r="N143" s="48"/>
      <c r="O143" s="22"/>
      <c r="P143" s="22"/>
      <c r="Q143" s="22"/>
      <c r="R143" s="22"/>
      <c r="S143" s="22"/>
      <c r="T143" s="22"/>
      <c r="U143" s="22"/>
      <c r="V143" s="22"/>
      <c r="W143" s="22"/>
      <c r="X143" s="22"/>
      <c r="Y143" s="22"/>
      <c r="Z143" s="22"/>
      <c r="AA143" s="22"/>
      <c r="AB143" s="22"/>
      <c r="AC143" s="48"/>
      <c r="AD143" s="48"/>
      <c r="AE143" s="48"/>
      <c r="AF143" s="48"/>
      <c r="AG143" s="48"/>
      <c r="AH143" s="48"/>
      <c r="AI143" s="48"/>
      <c r="AJ143" s="48"/>
      <c r="AK143" s="48"/>
      <c r="AL143" s="48"/>
      <c r="AM143" s="48"/>
      <c r="AN143" s="48"/>
      <c r="AO143" s="22"/>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505"/>
      <c r="BW143" s="116" t="s">
        <v>664</v>
      </c>
      <c r="BX143" s="116"/>
      <c r="BY143" s="190">
        <f>'30. Development Cost Schedule'!C143</f>
        <v>0</v>
      </c>
      <c r="BZ143" s="239"/>
      <c r="CA143" s="205"/>
      <c r="CB143" s="199"/>
      <c r="CC143" s="1596">
        <f>'30. Development Cost Schedule'!G143</f>
        <v>0</v>
      </c>
      <c r="CD143" s="1416"/>
      <c r="CE143" s="1416"/>
      <c r="CF143" s="1416"/>
      <c r="CG143" s="1597"/>
      <c r="CH143" s="22"/>
      <c r="CI143" s="47"/>
      <c r="CJ143" s="47"/>
      <c r="CK143" s="47"/>
      <c r="CL143" s="47"/>
      <c r="CM143" s="47"/>
      <c r="CN143" s="47"/>
      <c r="CO143" s="47"/>
      <c r="CP143" s="47"/>
      <c r="CQ143" s="47"/>
      <c r="CR143" s="47"/>
      <c r="CS143" s="47"/>
      <c r="CT143" s="47"/>
      <c r="CU143" s="47"/>
      <c r="CV143" s="47"/>
      <c r="CW143" s="47"/>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10"/>
      <c r="GQ143" s="10"/>
      <c r="GR143" s="515"/>
      <c r="GS143" s="515"/>
      <c r="GT143" s="515"/>
      <c r="GU143" s="515"/>
      <c r="GV143" s="515"/>
      <c r="GW143" s="515"/>
      <c r="GX143" s="515"/>
      <c r="GY143" s="515"/>
      <c r="GZ143" s="515"/>
      <c r="HA143" s="515"/>
      <c r="HB143" s="10"/>
      <c r="HC143" s="10"/>
      <c r="HD143" s="22"/>
      <c r="HE143" s="22"/>
      <c r="HF143" s="22"/>
      <c r="HG143" s="22"/>
      <c r="HH143" s="33"/>
      <c r="HI143" s="33"/>
      <c r="HJ143" s="1480"/>
      <c r="HK143" s="1400"/>
      <c r="HL143" s="1400"/>
      <c r="HM143" s="1400"/>
      <c r="HN143" s="1400"/>
      <c r="HO143" s="1400"/>
      <c r="HP143" s="1400"/>
      <c r="HQ143" s="1481"/>
      <c r="HR143" s="1480"/>
      <c r="HS143" s="1400"/>
      <c r="HT143" s="1400"/>
      <c r="HU143" s="1400"/>
      <c r="HV143" s="1400"/>
      <c r="HW143" s="1400"/>
      <c r="HX143" s="1481"/>
      <c r="HY143" s="1462"/>
      <c r="HZ143" s="1463"/>
      <c r="IA143" s="1463"/>
      <c r="IB143" s="1463"/>
      <c r="IC143" s="1463"/>
      <c r="ID143" s="1463"/>
      <c r="IE143" s="1463"/>
      <c r="IF143" s="1463"/>
      <c r="IG143" s="1463"/>
      <c r="IH143" s="1463"/>
      <c r="II143" s="1463"/>
      <c r="IJ143" s="1463"/>
      <c r="IK143" s="1463"/>
      <c r="IL143" s="1463"/>
      <c r="IM143" s="1463"/>
      <c r="IN143" s="1463"/>
      <c r="IO143" s="1463"/>
      <c r="IP143" s="1463"/>
      <c r="IQ143" s="1463"/>
      <c r="IR143" s="1463"/>
      <c r="IS143" s="1463"/>
      <c r="IT143" s="1463"/>
      <c r="IU143" s="1463"/>
      <c r="IV143" s="1463"/>
      <c r="IW143" s="1463"/>
      <c r="IX143" s="1463"/>
      <c r="IY143" s="1463"/>
      <c r="IZ143" s="1464"/>
      <c r="JA143" s="22"/>
      <c r="JB143" s="22"/>
      <c r="JC143" s="180"/>
      <c r="JD143" s="1570">
        <f>'42. Dev Team'!B143</f>
        <v>0</v>
      </c>
      <c r="JE143" s="1416"/>
      <c r="JF143" s="1416"/>
      <c r="JG143" s="1416"/>
      <c r="JH143" s="1416"/>
      <c r="JI143" s="1416"/>
      <c r="JJ143" s="1416"/>
      <c r="JK143" s="1416"/>
      <c r="JL143" s="1416"/>
      <c r="JM143" s="1416"/>
      <c r="JN143" s="1416"/>
      <c r="JO143" s="1416"/>
      <c r="JP143" s="1416"/>
      <c r="JQ143" s="1416"/>
      <c r="JR143" s="1416"/>
      <c r="JS143" s="1417"/>
      <c r="JT143" s="10"/>
      <c r="JU143" s="1571">
        <f>'42. Dev Team'!S143</f>
        <v>0</v>
      </c>
      <c r="JV143" s="1416"/>
      <c r="JW143" s="1416"/>
      <c r="JX143" s="1416"/>
      <c r="JY143" s="1416"/>
      <c r="JZ143" s="1416"/>
      <c r="KA143" s="1416"/>
      <c r="KB143" s="1416"/>
      <c r="KC143" s="1417"/>
      <c r="KD143" s="10"/>
      <c r="KE143" s="1572">
        <f>'42. Dev Team'!AC143</f>
        <v>0</v>
      </c>
      <c r="KF143" s="1416"/>
      <c r="KG143" s="1416"/>
      <c r="KH143" s="1416"/>
      <c r="KI143" s="1416"/>
      <c r="KJ143" s="1416"/>
      <c r="KK143" s="1416"/>
      <c r="KL143" s="1416"/>
      <c r="KM143" s="1573"/>
      <c r="KN143" s="10"/>
      <c r="KO143" s="10"/>
      <c r="KP143" s="10"/>
    </row>
    <row r="144" spans="1:302" ht="15" customHeight="1" x14ac:dyDescent="0.25">
      <c r="A144" s="48"/>
      <c r="B144" s="48"/>
      <c r="C144" s="48"/>
      <c r="D144" s="48"/>
      <c r="E144" s="48"/>
      <c r="F144" s="48"/>
      <c r="G144" s="48"/>
      <c r="H144" s="48"/>
      <c r="I144" s="48"/>
      <c r="J144" s="48"/>
      <c r="K144" s="48"/>
      <c r="L144" s="48"/>
      <c r="M144" s="48"/>
      <c r="N144" s="48"/>
      <c r="O144" s="22"/>
      <c r="P144" s="22"/>
      <c r="Q144" s="22"/>
      <c r="R144" s="22"/>
      <c r="S144" s="22"/>
      <c r="T144" s="22"/>
      <c r="U144" s="22"/>
      <c r="V144" s="22"/>
      <c r="W144" s="22"/>
      <c r="X144" s="22"/>
      <c r="Y144" s="22"/>
      <c r="Z144" s="22"/>
      <c r="AA144" s="22"/>
      <c r="AB144" s="22"/>
      <c r="AC144" s="48"/>
      <c r="AD144" s="48"/>
      <c r="AE144" s="48"/>
      <c r="AF144" s="48"/>
      <c r="AG144" s="48"/>
      <c r="AH144" s="48"/>
      <c r="AI144" s="48"/>
      <c r="AJ144" s="48"/>
      <c r="AK144" s="48"/>
      <c r="AL144" s="48"/>
      <c r="AM144" s="48"/>
      <c r="AN144" s="48"/>
      <c r="AO144" s="22"/>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505"/>
      <c r="BW144" s="212" t="str">
        <f>'30. Development Cost Schedule'!A144</f>
        <v>Other (specify) - see footnote 1</v>
      </c>
      <c r="BX144" s="116"/>
      <c r="BY144" s="190">
        <f>'30. Development Cost Schedule'!C144</f>
        <v>0</v>
      </c>
      <c r="BZ144" s="239"/>
      <c r="CA144" s="205"/>
      <c r="CB144" s="199"/>
      <c r="CC144" s="1596">
        <f>'30. Development Cost Schedule'!G144</f>
        <v>0</v>
      </c>
      <c r="CD144" s="1416"/>
      <c r="CE144" s="1416"/>
      <c r="CF144" s="1416"/>
      <c r="CG144" s="1597"/>
      <c r="CH144" s="22"/>
      <c r="CI144" s="47"/>
      <c r="CJ144" s="47"/>
      <c r="CK144" s="47"/>
      <c r="CL144" s="47"/>
      <c r="CM144" s="47"/>
      <c r="CN144" s="47"/>
      <c r="CO144" s="47"/>
      <c r="CP144" s="47"/>
      <c r="CQ144" s="47"/>
      <c r="CR144" s="47"/>
      <c r="CS144" s="47"/>
      <c r="CT144" s="47"/>
      <c r="CU144" s="47"/>
      <c r="CV144" s="47"/>
      <c r="CW144" s="47"/>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10"/>
      <c r="GQ144" s="10"/>
      <c r="GR144" s="515"/>
      <c r="GS144" s="515"/>
      <c r="GT144" s="515"/>
      <c r="GU144" s="515"/>
      <c r="GV144" s="515"/>
      <c r="GW144" s="515"/>
      <c r="GX144" s="515"/>
      <c r="GY144" s="515"/>
      <c r="GZ144" s="515"/>
      <c r="HA144" s="515"/>
      <c r="HB144" s="10"/>
      <c r="HC144" s="10"/>
      <c r="HD144" s="22"/>
      <c r="HE144" s="22"/>
      <c r="HF144" s="22"/>
      <c r="HG144" s="22"/>
      <c r="HH144" s="33"/>
      <c r="HI144" s="33"/>
      <c r="HJ144" s="1462"/>
      <c r="HK144" s="1463"/>
      <c r="HL144" s="1463"/>
      <c r="HM144" s="1463"/>
      <c r="HN144" s="1463"/>
      <c r="HO144" s="1463"/>
      <c r="HP144" s="1463"/>
      <c r="HQ144" s="1464"/>
      <c r="HR144" s="1462"/>
      <c r="HS144" s="1463"/>
      <c r="HT144" s="1463"/>
      <c r="HU144" s="1463"/>
      <c r="HV144" s="1463"/>
      <c r="HW144" s="1463"/>
      <c r="HX144" s="1464"/>
      <c r="HY144" s="1705" t="s">
        <v>110</v>
      </c>
      <c r="HZ144" s="1416"/>
      <c r="IA144" s="1416"/>
      <c r="IB144" s="1416"/>
      <c r="IC144" s="1416"/>
      <c r="ID144" s="1416"/>
      <c r="IE144" s="1597"/>
      <c r="IF144" s="1705" t="s">
        <v>665</v>
      </c>
      <c r="IG144" s="1416"/>
      <c r="IH144" s="1416"/>
      <c r="II144" s="1416"/>
      <c r="IJ144" s="1416"/>
      <c r="IK144" s="1416"/>
      <c r="IL144" s="1416"/>
      <c r="IM144" s="1416"/>
      <c r="IN144" s="1597"/>
      <c r="IO144" s="1706" t="s">
        <v>666</v>
      </c>
      <c r="IP144" s="1393"/>
      <c r="IQ144" s="1393"/>
      <c r="IR144" s="1393"/>
      <c r="IS144" s="1393"/>
      <c r="IT144" s="1393"/>
      <c r="IU144" s="1393"/>
      <c r="IV144" s="1393"/>
      <c r="IW144" s="1393"/>
      <c r="IX144" s="1393"/>
      <c r="IY144" s="1393"/>
      <c r="IZ144" s="1394"/>
      <c r="JA144" s="22"/>
      <c r="JB144" s="22"/>
      <c r="JC144" s="180"/>
      <c r="JD144" s="1564" t="s">
        <v>226</v>
      </c>
      <c r="JE144" s="1400"/>
      <c r="JF144" s="1400"/>
      <c r="JG144" s="1400"/>
      <c r="JH144" s="1400"/>
      <c r="JI144" s="1400"/>
      <c r="JJ144" s="1400"/>
      <c r="JK144" s="1400"/>
      <c r="JL144" s="1400"/>
      <c r="JM144" s="1400"/>
      <c r="JN144" s="1400"/>
      <c r="JO144" s="1400"/>
      <c r="JP144" s="1400"/>
      <c r="JQ144" s="1400"/>
      <c r="JR144" s="1400"/>
      <c r="JS144" s="1400"/>
      <c r="JT144" s="10"/>
      <c r="JU144" s="1574" t="s">
        <v>227</v>
      </c>
      <c r="JV144" s="1400"/>
      <c r="JW144" s="1400"/>
      <c r="JX144" s="1400"/>
      <c r="JY144" s="1400"/>
      <c r="JZ144" s="1400"/>
      <c r="KA144" s="1400"/>
      <c r="KB144" s="1400"/>
      <c r="KC144" s="1400"/>
      <c r="KD144" s="10"/>
      <c r="KE144" s="1575" t="s">
        <v>228</v>
      </c>
      <c r="KF144" s="1400"/>
      <c r="KG144" s="1400"/>
      <c r="KH144" s="1400"/>
      <c r="KI144" s="1400"/>
      <c r="KJ144" s="1400"/>
      <c r="KK144" s="1400"/>
      <c r="KL144" s="1400"/>
      <c r="KM144" s="1401"/>
      <c r="KN144" s="10"/>
      <c r="KO144" s="10"/>
      <c r="KP144" s="10"/>
    </row>
    <row r="145" spans="1:302" ht="13.5" customHeight="1" x14ac:dyDescent="0.25">
      <c r="A145" s="48"/>
      <c r="B145" s="48"/>
      <c r="C145" s="48"/>
      <c r="D145" s="48"/>
      <c r="E145" s="48"/>
      <c r="F145" s="48"/>
      <c r="G145" s="48"/>
      <c r="H145" s="48"/>
      <c r="I145" s="48"/>
      <c r="J145" s="48"/>
      <c r="K145" s="48"/>
      <c r="L145" s="48"/>
      <c r="M145" s="48"/>
      <c r="N145" s="48"/>
      <c r="O145" s="22"/>
      <c r="P145" s="22"/>
      <c r="Q145" s="22"/>
      <c r="R145" s="22"/>
      <c r="S145" s="22"/>
      <c r="T145" s="22"/>
      <c r="U145" s="22"/>
      <c r="V145" s="22"/>
      <c r="W145" s="22"/>
      <c r="X145" s="22"/>
      <c r="Y145" s="22"/>
      <c r="Z145" s="22"/>
      <c r="AA145" s="22"/>
      <c r="AB145" s="22"/>
      <c r="AC145" s="48"/>
      <c r="AD145" s="48"/>
      <c r="AE145" s="48"/>
      <c r="AF145" s="48"/>
      <c r="AG145" s="48"/>
      <c r="AH145" s="48"/>
      <c r="AI145" s="48"/>
      <c r="AJ145" s="48"/>
      <c r="AK145" s="48"/>
      <c r="AL145" s="48"/>
      <c r="AM145" s="48"/>
      <c r="AN145" s="48"/>
      <c r="AO145" s="22"/>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505"/>
      <c r="BW145" s="212" t="str">
        <f>'30. Development Cost Schedule'!A145</f>
        <v>Other (specify) - see footnote 1</v>
      </c>
      <c r="BX145" s="116"/>
      <c r="BY145" s="190">
        <f>'30. Development Cost Schedule'!C145</f>
        <v>0</v>
      </c>
      <c r="BZ145" s="213"/>
      <c r="CA145" s="214"/>
      <c r="CB145" s="199"/>
      <c r="CC145" s="1596">
        <f>'30. Development Cost Schedule'!G145</f>
        <v>0</v>
      </c>
      <c r="CD145" s="1416"/>
      <c r="CE145" s="1416"/>
      <c r="CF145" s="1416"/>
      <c r="CG145" s="1597"/>
      <c r="CH145" s="22"/>
      <c r="CI145" s="47"/>
      <c r="CJ145" s="47"/>
      <c r="CK145" s="47"/>
      <c r="CL145" s="47"/>
      <c r="CM145" s="47"/>
      <c r="CN145" s="47"/>
      <c r="CO145" s="47"/>
      <c r="CP145" s="47"/>
      <c r="CQ145" s="47"/>
      <c r="CR145" s="47"/>
      <c r="CS145" s="47"/>
      <c r="CT145" s="47"/>
      <c r="CU145" s="47"/>
      <c r="CV145" s="47"/>
      <c r="CW145" s="47"/>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10"/>
      <c r="GQ145" s="10"/>
      <c r="GR145" s="515"/>
      <c r="GS145" s="515"/>
      <c r="GT145" s="515"/>
      <c r="GU145" s="515"/>
      <c r="GV145" s="515"/>
      <c r="GW145" s="515"/>
      <c r="GX145" s="515"/>
      <c r="GY145" s="515"/>
      <c r="GZ145" s="515"/>
      <c r="HA145" s="515"/>
      <c r="HB145" s="515"/>
      <c r="HC145" s="515"/>
      <c r="HD145" s="22"/>
      <c r="HE145" s="22"/>
      <c r="HF145" s="22"/>
      <c r="HG145" s="22"/>
      <c r="HH145" s="33"/>
      <c r="HI145" s="33"/>
      <c r="HJ145" s="1680" t="s">
        <v>667</v>
      </c>
      <c r="HK145" s="1393"/>
      <c r="HL145" s="1393"/>
      <c r="HM145" s="1393"/>
      <c r="HN145" s="1393"/>
      <c r="HO145" s="1393"/>
      <c r="HP145" s="1393"/>
      <c r="HQ145" s="1394"/>
      <c r="HR145" s="1681">
        <f>'17. Dev. Narr.'!K133</f>
        <v>0</v>
      </c>
      <c r="HS145" s="1393"/>
      <c r="HT145" s="1393"/>
      <c r="HU145" s="1393"/>
      <c r="HV145" s="1393"/>
      <c r="HW145" s="1393"/>
      <c r="HX145" s="1394"/>
      <c r="HY145" s="1707">
        <f>'17. Dev. Narr.'!R133</f>
        <v>0</v>
      </c>
      <c r="HZ145" s="1416"/>
      <c r="IA145" s="1416"/>
      <c r="IB145" s="1416"/>
      <c r="IC145" s="1416"/>
      <c r="ID145" s="1416"/>
      <c r="IE145" s="1597"/>
      <c r="IF145" s="1708">
        <f>'17. Dev. Narr.'!Y133</f>
        <v>30</v>
      </c>
      <c r="IG145" s="1416"/>
      <c r="IH145" s="1416"/>
      <c r="II145" s="1416"/>
      <c r="IJ145" s="1416"/>
      <c r="IK145" s="1416"/>
      <c r="IL145" s="1416"/>
      <c r="IM145" s="1416"/>
      <c r="IN145" s="1597"/>
      <c r="IO145" s="1683">
        <f>'17. Dev. Narr.'!AH133</f>
        <v>0</v>
      </c>
      <c r="IP145" s="1393"/>
      <c r="IQ145" s="1393"/>
      <c r="IR145" s="1393"/>
      <c r="IS145" s="1393"/>
      <c r="IT145" s="1393"/>
      <c r="IU145" s="1393"/>
      <c r="IV145" s="1393"/>
      <c r="IW145" s="1393"/>
      <c r="IX145" s="1393"/>
      <c r="IY145" s="1393"/>
      <c r="IZ145" s="1394"/>
      <c r="JA145" s="22"/>
      <c r="JB145" s="22"/>
      <c r="JC145" s="180"/>
      <c r="JD145" s="34"/>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40"/>
      <c r="KN145" s="10"/>
      <c r="KO145" s="10"/>
      <c r="KP145" s="10"/>
    </row>
    <row r="146" spans="1:302" ht="15" customHeight="1" x14ac:dyDescent="0.25">
      <c r="A146" s="48"/>
      <c r="B146" s="48"/>
      <c r="C146" s="48"/>
      <c r="D146" s="48"/>
      <c r="E146" s="48"/>
      <c r="F146" s="48"/>
      <c r="G146" s="48"/>
      <c r="H146" s="48"/>
      <c r="I146" s="48"/>
      <c r="J146" s="48"/>
      <c r="K146" s="48"/>
      <c r="L146" s="48"/>
      <c r="M146" s="48"/>
      <c r="N146" s="48"/>
      <c r="O146" s="22"/>
      <c r="P146" s="22"/>
      <c r="Q146" s="22"/>
      <c r="R146" s="22"/>
      <c r="S146" s="22"/>
      <c r="T146" s="22"/>
      <c r="U146" s="22"/>
      <c r="V146" s="22"/>
      <c r="W146" s="22"/>
      <c r="X146" s="22"/>
      <c r="Y146" s="22"/>
      <c r="Z146" s="22"/>
      <c r="AA146" s="22"/>
      <c r="AB146" s="22"/>
      <c r="AC146" s="48"/>
      <c r="AD146" s="48"/>
      <c r="AE146" s="48"/>
      <c r="AF146" s="48"/>
      <c r="AG146" s="48"/>
      <c r="AH146" s="48"/>
      <c r="AI146" s="48"/>
      <c r="AJ146" s="48"/>
      <c r="AK146" s="48"/>
      <c r="AL146" s="48"/>
      <c r="AM146" s="48"/>
      <c r="AN146" s="48"/>
      <c r="AO146" s="22"/>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505"/>
      <c r="BW146" s="171" t="s">
        <v>668</v>
      </c>
      <c r="BX146" s="171"/>
      <c r="BY146" s="172"/>
      <c r="BZ146" s="79"/>
      <c r="CA146" s="79"/>
      <c r="CB146" s="199"/>
      <c r="CC146" s="1596">
        <f>'30. Development Cost Schedule'!G146</f>
        <v>0</v>
      </c>
      <c r="CD146" s="1416"/>
      <c r="CE146" s="1416"/>
      <c r="CF146" s="1416"/>
      <c r="CG146" s="1597"/>
      <c r="CH146" s="22"/>
      <c r="CI146" s="47"/>
      <c r="CJ146" s="47"/>
      <c r="CK146" s="47"/>
      <c r="CL146" s="47"/>
      <c r="CM146" s="47"/>
      <c r="CN146" s="47"/>
      <c r="CO146" s="47"/>
      <c r="CP146" s="47"/>
      <c r="CQ146" s="47"/>
      <c r="CR146" s="47"/>
      <c r="CS146" s="47"/>
      <c r="CT146" s="47"/>
      <c r="CU146" s="47"/>
      <c r="CV146" s="47"/>
      <c r="CW146" s="47"/>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10"/>
      <c r="GQ146" s="10"/>
      <c r="GR146" s="516"/>
      <c r="GS146" s="516"/>
      <c r="GT146" s="516"/>
      <c r="GU146" s="516"/>
      <c r="GV146" s="516"/>
      <c r="GW146" s="516"/>
      <c r="GX146" s="516"/>
      <c r="GY146" s="516"/>
      <c r="GZ146" s="517"/>
      <c r="HA146" s="517"/>
      <c r="HB146" s="515"/>
      <c r="HC146" s="515"/>
      <c r="HD146" s="22"/>
      <c r="HE146" s="22"/>
      <c r="HF146" s="22"/>
      <c r="HG146" s="22"/>
      <c r="HH146" s="33"/>
      <c r="HI146" s="33"/>
      <c r="HJ146" s="1680" t="s">
        <v>669</v>
      </c>
      <c r="HK146" s="1393"/>
      <c r="HL146" s="1393"/>
      <c r="HM146" s="1393"/>
      <c r="HN146" s="1393"/>
      <c r="HO146" s="1393"/>
      <c r="HP146" s="1393"/>
      <c r="HQ146" s="1394"/>
      <c r="HR146" s="1681">
        <f>'17. Dev. Narr.'!K134</f>
        <v>0</v>
      </c>
      <c r="HS146" s="1393"/>
      <c r="HT146" s="1393"/>
      <c r="HU146" s="1393"/>
      <c r="HV146" s="1393"/>
      <c r="HW146" s="1393"/>
      <c r="HX146" s="1394"/>
      <c r="HY146" s="1684">
        <f>'17. Dev. Narr.'!R134</f>
        <v>0</v>
      </c>
      <c r="HZ146" s="1393"/>
      <c r="IA146" s="1393"/>
      <c r="IB146" s="1393"/>
      <c r="IC146" s="1393"/>
      <c r="ID146" s="1393"/>
      <c r="IE146" s="1394"/>
      <c r="IF146" s="1685"/>
      <c r="IG146" s="1393"/>
      <c r="IH146" s="1393"/>
      <c r="II146" s="1393"/>
      <c r="IJ146" s="1393"/>
      <c r="IK146" s="1393"/>
      <c r="IL146" s="1393"/>
      <c r="IM146" s="1393"/>
      <c r="IN146" s="1394"/>
      <c r="IO146" s="1685"/>
      <c r="IP146" s="1393"/>
      <c r="IQ146" s="1393"/>
      <c r="IR146" s="1393"/>
      <c r="IS146" s="1393"/>
      <c r="IT146" s="1393"/>
      <c r="IU146" s="1393"/>
      <c r="IV146" s="1393"/>
      <c r="IW146" s="1393"/>
      <c r="IX146" s="1393"/>
      <c r="IY146" s="1393"/>
      <c r="IZ146" s="1394"/>
      <c r="JA146" s="22"/>
      <c r="JB146" s="22"/>
      <c r="JC146" s="180"/>
      <c r="JD146" s="97" t="s">
        <v>241</v>
      </c>
      <c r="JE146" s="218"/>
      <c r="JF146" s="218"/>
      <c r="JG146" s="219"/>
      <c r="JH146" s="158"/>
      <c r="JI146" s="158"/>
      <c r="JJ146" s="164"/>
      <c r="JK146" s="1565">
        <f>'42. Dev Team'!I146</f>
        <v>0</v>
      </c>
      <c r="JL146" s="1393"/>
      <c r="JM146" s="1394"/>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524"/>
      <c r="KK146" s="1400"/>
      <c r="KL146" s="1400"/>
      <c r="KM146" s="140"/>
      <c r="KN146" s="10"/>
      <c r="KO146" s="10"/>
      <c r="KP146" s="10"/>
    </row>
    <row r="147" spans="1:302" ht="13.5" customHeight="1" x14ac:dyDescent="0.25">
      <c r="A147" s="48"/>
      <c r="B147" s="48"/>
      <c r="C147" s="48"/>
      <c r="D147" s="48"/>
      <c r="E147" s="48"/>
      <c r="F147" s="48"/>
      <c r="G147" s="48"/>
      <c r="H147" s="48"/>
      <c r="I147" s="48"/>
      <c r="J147" s="48"/>
      <c r="K147" s="48"/>
      <c r="L147" s="48"/>
      <c r="M147" s="48"/>
      <c r="N147" s="48"/>
      <c r="O147" s="22"/>
      <c r="P147" s="22"/>
      <c r="Q147" s="22"/>
      <c r="R147" s="22"/>
      <c r="S147" s="22"/>
      <c r="T147" s="22"/>
      <c r="U147" s="22"/>
      <c r="V147" s="22"/>
      <c r="W147" s="22"/>
      <c r="X147" s="22"/>
      <c r="Y147" s="22"/>
      <c r="Z147" s="22"/>
      <c r="AA147" s="22"/>
      <c r="AB147" s="22"/>
      <c r="AC147" s="48"/>
      <c r="AD147" s="48"/>
      <c r="AE147" s="48"/>
      <c r="AF147" s="48"/>
      <c r="AG147" s="48"/>
      <c r="AH147" s="48"/>
      <c r="AI147" s="48"/>
      <c r="AJ147" s="48"/>
      <c r="AK147" s="48"/>
      <c r="AL147" s="48"/>
      <c r="AM147" s="48"/>
      <c r="AN147" s="48"/>
      <c r="AO147" s="22"/>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505"/>
      <c r="BW147" s="116" t="s">
        <v>644</v>
      </c>
      <c r="BX147" s="116"/>
      <c r="BY147" s="190">
        <f>'30. Development Cost Schedule'!C147</f>
        <v>0</v>
      </c>
      <c r="BZ147" s="190">
        <f>'30. Development Cost Schedule'!D147</f>
        <v>0</v>
      </c>
      <c r="CA147" s="190">
        <f>'30. Development Cost Schedule'!E147</f>
        <v>0</v>
      </c>
      <c r="CB147" s="199"/>
      <c r="CC147" s="1596">
        <f>'30. Development Cost Schedule'!G147</f>
        <v>0</v>
      </c>
      <c r="CD147" s="1416"/>
      <c r="CE147" s="1416"/>
      <c r="CF147" s="1416"/>
      <c r="CG147" s="1597"/>
      <c r="CH147" s="22"/>
      <c r="CI147" s="47"/>
      <c r="CJ147" s="47"/>
      <c r="CK147" s="47"/>
      <c r="CL147" s="47"/>
      <c r="CM147" s="47"/>
      <c r="CN147" s="47"/>
      <c r="CO147" s="47"/>
      <c r="CP147" s="47"/>
      <c r="CQ147" s="47"/>
      <c r="CR147" s="47"/>
      <c r="CS147" s="47"/>
      <c r="CT147" s="47"/>
      <c r="CU147" s="47"/>
      <c r="CV147" s="47"/>
      <c r="CW147" s="47"/>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10"/>
      <c r="GQ147" s="10"/>
      <c r="GR147" s="515"/>
      <c r="GS147" s="515"/>
      <c r="GT147" s="515"/>
      <c r="GU147" s="515"/>
      <c r="GV147" s="515"/>
      <c r="GW147" s="515"/>
      <c r="GX147" s="515"/>
      <c r="GY147" s="515"/>
      <c r="GZ147" s="517"/>
      <c r="HA147" s="517"/>
      <c r="HB147" s="515"/>
      <c r="HC147" s="515"/>
      <c r="HD147" s="22"/>
      <c r="HE147" s="22"/>
      <c r="HF147" s="22"/>
      <c r="HG147" s="22"/>
      <c r="HH147" s="33"/>
      <c r="HI147" s="33"/>
      <c r="HJ147" s="1680" t="s">
        <v>670</v>
      </c>
      <c r="HK147" s="1393"/>
      <c r="HL147" s="1393"/>
      <c r="HM147" s="1393"/>
      <c r="HN147" s="1393"/>
      <c r="HO147" s="1393"/>
      <c r="HP147" s="1393"/>
      <c r="HQ147" s="1394"/>
      <c r="HR147" s="1681">
        <f>'17. Dev. Narr.'!K135</f>
        <v>0</v>
      </c>
      <c r="HS147" s="1393"/>
      <c r="HT147" s="1393"/>
      <c r="HU147" s="1393"/>
      <c r="HV147" s="1393"/>
      <c r="HW147" s="1393"/>
      <c r="HX147" s="1394"/>
      <c r="HY147" s="1682">
        <f>'17. Dev. Narr.'!R135</f>
        <v>0</v>
      </c>
      <c r="HZ147" s="1393"/>
      <c r="IA147" s="1393"/>
      <c r="IB147" s="1393"/>
      <c r="IC147" s="1393"/>
      <c r="ID147" s="1393"/>
      <c r="IE147" s="1394"/>
      <c r="IF147" s="1683">
        <f>'17. Dev. Narr.'!Y135</f>
        <v>0</v>
      </c>
      <c r="IG147" s="1393"/>
      <c r="IH147" s="1393"/>
      <c r="II147" s="1393"/>
      <c r="IJ147" s="1393"/>
      <c r="IK147" s="1393"/>
      <c r="IL147" s="1393"/>
      <c r="IM147" s="1393"/>
      <c r="IN147" s="1394"/>
      <c r="IO147" s="1683">
        <f>'17. Dev. Narr.'!AH135</f>
        <v>0</v>
      </c>
      <c r="IP147" s="1393"/>
      <c r="IQ147" s="1393"/>
      <c r="IR147" s="1393"/>
      <c r="IS147" s="1393"/>
      <c r="IT147" s="1393"/>
      <c r="IU147" s="1393"/>
      <c r="IV147" s="1393"/>
      <c r="IW147" s="1393"/>
      <c r="IX147" s="1393"/>
      <c r="IY147" s="1393"/>
      <c r="IZ147" s="1394"/>
      <c r="JA147" s="22"/>
      <c r="JB147" s="22"/>
      <c r="JC147" s="180"/>
      <c r="JD147" s="223"/>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40"/>
      <c r="KN147" s="10"/>
      <c r="KO147" s="10"/>
      <c r="KP147" s="10"/>
    </row>
    <row r="148" spans="1:302" ht="13.5" customHeight="1" x14ac:dyDescent="0.25">
      <c r="A148" s="48"/>
      <c r="B148" s="48"/>
      <c r="C148" s="48"/>
      <c r="D148" s="48"/>
      <c r="E148" s="48"/>
      <c r="F148" s="48"/>
      <c r="G148" s="48"/>
      <c r="H148" s="48"/>
      <c r="I148" s="48"/>
      <c r="J148" s="48"/>
      <c r="K148" s="48"/>
      <c r="L148" s="48"/>
      <c r="M148" s="48"/>
      <c r="N148" s="48"/>
      <c r="O148" s="22"/>
      <c r="P148" s="22"/>
      <c r="Q148" s="22"/>
      <c r="R148" s="22"/>
      <c r="S148" s="22"/>
      <c r="T148" s="22"/>
      <c r="U148" s="22"/>
      <c r="V148" s="22"/>
      <c r="W148" s="22"/>
      <c r="X148" s="22"/>
      <c r="Y148" s="22"/>
      <c r="Z148" s="22"/>
      <c r="AA148" s="22"/>
      <c r="AB148" s="22"/>
      <c r="AC148" s="48"/>
      <c r="AD148" s="48"/>
      <c r="AE148" s="48"/>
      <c r="AF148" s="48"/>
      <c r="AG148" s="48"/>
      <c r="AH148" s="48"/>
      <c r="AI148" s="48"/>
      <c r="AJ148" s="48"/>
      <c r="AK148" s="48"/>
      <c r="AL148" s="48"/>
      <c r="AM148" s="48"/>
      <c r="AN148" s="48"/>
      <c r="AO148" s="22"/>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505"/>
      <c r="BW148" s="116" t="s">
        <v>645</v>
      </c>
      <c r="BX148" s="116"/>
      <c r="BY148" s="190">
        <f>'30. Development Cost Schedule'!C148</f>
        <v>0</v>
      </c>
      <c r="BZ148" s="190">
        <f>'30. Development Cost Schedule'!D148</f>
        <v>0</v>
      </c>
      <c r="CA148" s="190">
        <f>'30. Development Cost Schedule'!E148</f>
        <v>0</v>
      </c>
      <c r="CB148" s="199"/>
      <c r="CC148" s="1596">
        <f>'30. Development Cost Schedule'!G148</f>
        <v>0</v>
      </c>
      <c r="CD148" s="1416"/>
      <c r="CE148" s="1416"/>
      <c r="CF148" s="1416"/>
      <c r="CG148" s="1597"/>
      <c r="CH148" s="22"/>
      <c r="CI148" s="47"/>
      <c r="CJ148" s="47"/>
      <c r="CK148" s="47"/>
      <c r="CL148" s="47"/>
      <c r="CM148" s="47"/>
      <c r="CN148" s="47"/>
      <c r="CO148" s="47"/>
      <c r="CP148" s="47"/>
      <c r="CQ148" s="47"/>
      <c r="CR148" s="47"/>
      <c r="CS148" s="47"/>
      <c r="CT148" s="47"/>
      <c r="CU148" s="47"/>
      <c r="CV148" s="47"/>
      <c r="CW148" s="47"/>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10"/>
      <c r="GQ148" s="10"/>
      <c r="GR148" s="516"/>
      <c r="GS148" s="516"/>
      <c r="GT148" s="516"/>
      <c r="GU148" s="516"/>
      <c r="GV148" s="516"/>
      <c r="GW148" s="516"/>
      <c r="GX148" s="516"/>
      <c r="GY148" s="516"/>
      <c r="GZ148" s="517"/>
      <c r="HA148" s="517"/>
      <c r="HB148" s="517"/>
      <c r="HC148" s="517"/>
      <c r="HD148" s="22"/>
      <c r="HE148" s="22"/>
      <c r="HF148" s="22"/>
      <c r="HG148" s="22"/>
      <c r="HH148" s="33"/>
      <c r="HI148" s="33"/>
      <c r="HJ148" s="1686" t="s">
        <v>671</v>
      </c>
      <c r="HK148" s="1393"/>
      <c r="HL148" s="1393"/>
      <c r="HM148" s="1393"/>
      <c r="HN148" s="1393"/>
      <c r="HO148" s="1393"/>
      <c r="HP148" s="1393"/>
      <c r="HQ148" s="1394"/>
      <c r="HR148" s="1681">
        <f>'17. Dev. Narr.'!K136</f>
        <v>0</v>
      </c>
      <c r="HS148" s="1393"/>
      <c r="HT148" s="1393"/>
      <c r="HU148" s="1393"/>
      <c r="HV148" s="1393"/>
      <c r="HW148" s="1393"/>
      <c r="HX148" s="1394"/>
      <c r="HY148" s="1413"/>
      <c r="HZ148" s="1393"/>
      <c r="IA148" s="1393"/>
      <c r="IB148" s="1393"/>
      <c r="IC148" s="1393"/>
      <c r="ID148" s="1393"/>
      <c r="IE148" s="1394"/>
      <c r="IF148" s="1413"/>
      <c r="IG148" s="1393"/>
      <c r="IH148" s="1393"/>
      <c r="II148" s="1393"/>
      <c r="IJ148" s="1393"/>
      <c r="IK148" s="1393"/>
      <c r="IL148" s="1393"/>
      <c r="IM148" s="1393"/>
      <c r="IN148" s="1394"/>
      <c r="IO148" s="1413"/>
      <c r="IP148" s="1393"/>
      <c r="IQ148" s="1393"/>
      <c r="IR148" s="1393"/>
      <c r="IS148" s="1393"/>
      <c r="IT148" s="1393"/>
      <c r="IU148" s="1393"/>
      <c r="IV148" s="1393"/>
      <c r="IW148" s="1393"/>
      <c r="IX148" s="1393"/>
      <c r="IY148" s="1393"/>
      <c r="IZ148" s="1394"/>
      <c r="JA148" s="22"/>
      <c r="JB148" s="22"/>
      <c r="JC148" s="180"/>
      <c r="JD148" s="231" t="s">
        <v>257</v>
      </c>
      <c r="JE148" s="232"/>
      <c r="JF148" s="232"/>
      <c r="JG148" s="232"/>
      <c r="JH148" s="232"/>
      <c r="JI148" s="232"/>
      <c r="JJ148" s="232"/>
      <c r="JK148" s="232"/>
      <c r="JL148" s="232"/>
      <c r="JM148" s="232"/>
      <c r="JN148" s="232"/>
      <c r="JO148" s="232"/>
      <c r="JP148" s="232"/>
      <c r="JQ148" s="232"/>
      <c r="JR148" s="232"/>
      <c r="JS148" s="232"/>
      <c r="JT148" s="232"/>
      <c r="JU148" s="232"/>
      <c r="JV148" s="232"/>
      <c r="JW148" s="232"/>
      <c r="JX148" s="232"/>
      <c r="JY148" s="232"/>
      <c r="JZ148" s="232"/>
      <c r="KA148" s="232"/>
      <c r="KB148" s="232"/>
      <c r="KC148" s="232"/>
      <c r="KD148" s="207"/>
      <c r="KE148" s="207"/>
      <c r="KF148" s="207"/>
      <c r="KG148" s="207"/>
      <c r="KH148" s="207"/>
      <c r="KI148" s="207"/>
      <c r="KJ148" s="1566">
        <f>'42. Dev Team'!AH148</f>
        <v>0</v>
      </c>
      <c r="KK148" s="1526"/>
      <c r="KL148" s="1527"/>
      <c r="KM148" s="209"/>
      <c r="KN148" s="10"/>
      <c r="KO148" s="10"/>
      <c r="KP148" s="10"/>
    </row>
    <row r="149" spans="1:302" ht="15.75" customHeight="1" x14ac:dyDescent="0.25">
      <c r="A149" s="48"/>
      <c r="B149" s="48"/>
      <c r="C149" s="48"/>
      <c r="D149" s="48"/>
      <c r="E149" s="48"/>
      <c r="F149" s="48"/>
      <c r="G149" s="48"/>
      <c r="H149" s="48"/>
      <c r="I149" s="48"/>
      <c r="J149" s="48"/>
      <c r="K149" s="48"/>
      <c r="L149" s="48"/>
      <c r="M149" s="48"/>
      <c r="N149" s="48"/>
      <c r="O149" s="22"/>
      <c r="P149" s="22"/>
      <c r="Q149" s="22"/>
      <c r="R149" s="22"/>
      <c r="S149" s="22"/>
      <c r="T149" s="22"/>
      <c r="U149" s="22"/>
      <c r="V149" s="22"/>
      <c r="W149" s="22"/>
      <c r="X149" s="22"/>
      <c r="Y149" s="22"/>
      <c r="Z149" s="22"/>
      <c r="AA149" s="22"/>
      <c r="AB149" s="22"/>
      <c r="AC149" s="48"/>
      <c r="AD149" s="48"/>
      <c r="AE149" s="48"/>
      <c r="AF149" s="48"/>
      <c r="AG149" s="48"/>
      <c r="AH149" s="48"/>
      <c r="AI149" s="48"/>
      <c r="AJ149" s="48"/>
      <c r="AK149" s="48"/>
      <c r="AL149" s="48"/>
      <c r="AM149" s="48"/>
      <c r="AN149" s="48"/>
      <c r="AO149" s="22"/>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505"/>
      <c r="BW149" s="116" t="s">
        <v>646</v>
      </c>
      <c r="BX149" s="116"/>
      <c r="BY149" s="190">
        <f>'30. Development Cost Schedule'!C149</f>
        <v>0</v>
      </c>
      <c r="BZ149" s="190">
        <f>'30. Development Cost Schedule'!D149</f>
        <v>0</v>
      </c>
      <c r="CA149" s="190">
        <f>'30. Development Cost Schedule'!E149</f>
        <v>0</v>
      </c>
      <c r="CB149" s="199"/>
      <c r="CC149" s="1596">
        <f>'30. Development Cost Schedule'!G149</f>
        <v>0</v>
      </c>
      <c r="CD149" s="1416"/>
      <c r="CE149" s="1416"/>
      <c r="CF149" s="1416"/>
      <c r="CG149" s="1597"/>
      <c r="CH149" s="22"/>
      <c r="CI149" s="47"/>
      <c r="CJ149" s="47"/>
      <c r="CK149" s="47"/>
      <c r="CL149" s="47"/>
      <c r="CM149" s="47"/>
      <c r="CN149" s="47"/>
      <c r="CO149" s="47"/>
      <c r="CP149" s="47"/>
      <c r="CQ149" s="47"/>
      <c r="CR149" s="47"/>
      <c r="CS149" s="47"/>
      <c r="CT149" s="47"/>
      <c r="CU149" s="47"/>
      <c r="CV149" s="47"/>
      <c r="CW149" s="47"/>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10"/>
      <c r="GQ149" s="10"/>
      <c r="GR149" s="518"/>
      <c r="GS149" s="518"/>
      <c r="GT149" s="518"/>
      <c r="GU149" s="518"/>
      <c r="GV149" s="518"/>
      <c r="GW149" s="518"/>
      <c r="GX149" s="518"/>
      <c r="GY149" s="518"/>
      <c r="GZ149" s="517"/>
      <c r="HA149" s="517"/>
      <c r="HB149" s="517"/>
      <c r="HC149" s="517"/>
      <c r="HD149" s="22"/>
      <c r="HE149" s="22"/>
      <c r="HF149" s="22"/>
      <c r="HG149" s="22"/>
      <c r="HH149" s="33"/>
      <c r="HI149" s="33"/>
      <c r="HJ149" s="1687" t="s">
        <v>672</v>
      </c>
      <c r="HK149" s="1393"/>
      <c r="HL149" s="1393"/>
      <c r="HM149" s="1393"/>
      <c r="HN149" s="1393"/>
      <c r="HO149" s="1393"/>
      <c r="HP149" s="1393"/>
      <c r="HQ149" s="1394"/>
      <c r="HR149" s="1681">
        <f>'17. Dev. Narr.'!K137</f>
        <v>0</v>
      </c>
      <c r="HS149" s="1393"/>
      <c r="HT149" s="1393"/>
      <c r="HU149" s="1393"/>
      <c r="HV149" s="1393"/>
      <c r="HW149" s="1393"/>
      <c r="HX149" s="1394"/>
      <c r="HY149" s="1413"/>
      <c r="HZ149" s="1393"/>
      <c r="IA149" s="1393"/>
      <c r="IB149" s="1393"/>
      <c r="IC149" s="1393"/>
      <c r="ID149" s="1393"/>
      <c r="IE149" s="1394"/>
      <c r="IF149" s="1413"/>
      <c r="IG149" s="1393"/>
      <c r="IH149" s="1393"/>
      <c r="II149" s="1393"/>
      <c r="IJ149" s="1393"/>
      <c r="IK149" s="1393"/>
      <c r="IL149" s="1393"/>
      <c r="IM149" s="1393"/>
      <c r="IN149" s="1394"/>
      <c r="IO149" s="1413"/>
      <c r="IP149" s="1393"/>
      <c r="IQ149" s="1393"/>
      <c r="IR149" s="1393"/>
      <c r="IS149" s="1393"/>
      <c r="IT149" s="1393"/>
      <c r="IU149" s="1393"/>
      <c r="IV149" s="1393"/>
      <c r="IW149" s="1393"/>
      <c r="IX149" s="1393"/>
      <c r="IY149" s="1393"/>
      <c r="IZ149" s="1394"/>
      <c r="JA149" s="22"/>
      <c r="JB149" s="22"/>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220"/>
      <c r="KK149" s="220"/>
      <c r="KL149" s="220"/>
      <c r="KM149" s="10"/>
      <c r="KN149" s="10"/>
      <c r="KO149" s="10"/>
      <c r="KP149" s="10"/>
    </row>
    <row r="150" spans="1:302" ht="13.5" customHeight="1" x14ac:dyDescent="0.25">
      <c r="A150" s="48"/>
      <c r="B150" s="48"/>
      <c r="C150" s="48"/>
      <c r="D150" s="48"/>
      <c r="E150" s="48"/>
      <c r="F150" s="48"/>
      <c r="G150" s="48"/>
      <c r="H150" s="48"/>
      <c r="I150" s="48"/>
      <c r="J150" s="48"/>
      <c r="K150" s="48"/>
      <c r="L150" s="48"/>
      <c r="M150" s="48"/>
      <c r="N150" s="48"/>
      <c r="O150" s="22"/>
      <c r="P150" s="22"/>
      <c r="Q150" s="22"/>
      <c r="R150" s="22"/>
      <c r="S150" s="22"/>
      <c r="T150" s="22"/>
      <c r="U150" s="22"/>
      <c r="V150" s="22"/>
      <c r="W150" s="22"/>
      <c r="X150" s="22"/>
      <c r="Y150" s="22"/>
      <c r="Z150" s="22"/>
      <c r="AA150" s="22"/>
      <c r="AB150" s="22"/>
      <c r="AC150" s="48"/>
      <c r="AD150" s="48"/>
      <c r="AE150" s="48"/>
      <c r="AF150" s="48"/>
      <c r="AG150" s="48"/>
      <c r="AH150" s="48"/>
      <c r="AI150" s="48"/>
      <c r="AJ150" s="48"/>
      <c r="AK150" s="48"/>
      <c r="AL150" s="48"/>
      <c r="AM150" s="48"/>
      <c r="AN150" s="48"/>
      <c r="AO150" s="22"/>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505"/>
      <c r="BW150" s="116" t="s">
        <v>647</v>
      </c>
      <c r="BX150" s="116"/>
      <c r="BY150" s="190">
        <f>'30. Development Cost Schedule'!C150</f>
        <v>0</v>
      </c>
      <c r="BZ150" s="190">
        <f>'30. Development Cost Schedule'!D150</f>
        <v>0</v>
      </c>
      <c r="CA150" s="190">
        <f>'30. Development Cost Schedule'!E150</f>
        <v>0</v>
      </c>
      <c r="CB150" s="199"/>
      <c r="CC150" s="1596">
        <f>'30. Development Cost Schedule'!G150</f>
        <v>0</v>
      </c>
      <c r="CD150" s="1416"/>
      <c r="CE150" s="1416"/>
      <c r="CF150" s="1416"/>
      <c r="CG150" s="1597"/>
      <c r="CH150" s="22"/>
      <c r="CI150" s="47"/>
      <c r="CJ150" s="47"/>
      <c r="CK150" s="47"/>
      <c r="CL150" s="47"/>
      <c r="CM150" s="47"/>
      <c r="CN150" s="47"/>
      <c r="CO150" s="47"/>
      <c r="CP150" s="47"/>
      <c r="CQ150" s="47"/>
      <c r="CR150" s="47"/>
      <c r="CS150" s="47"/>
      <c r="CT150" s="47"/>
      <c r="CU150" s="47"/>
      <c r="CV150" s="47"/>
      <c r="CW150" s="47"/>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10"/>
      <c r="GQ150" s="10"/>
      <c r="GR150" s="518"/>
      <c r="GS150" s="518"/>
      <c r="GT150" s="518"/>
      <c r="GU150" s="518"/>
      <c r="GV150" s="518"/>
      <c r="GW150" s="518"/>
      <c r="GX150" s="518"/>
      <c r="GY150" s="518"/>
      <c r="GZ150" s="517"/>
      <c r="HA150" s="517"/>
      <c r="HB150" s="517"/>
      <c r="HC150" s="517"/>
      <c r="HD150" s="22"/>
      <c r="HE150" s="22"/>
      <c r="HF150" s="22"/>
      <c r="HG150" s="22"/>
      <c r="HH150" s="33"/>
      <c r="HI150" s="33"/>
      <c r="HJ150" s="1680" t="s">
        <v>673</v>
      </c>
      <c r="HK150" s="1393"/>
      <c r="HL150" s="1393"/>
      <c r="HM150" s="1393"/>
      <c r="HN150" s="1393"/>
      <c r="HO150" s="1393"/>
      <c r="HP150" s="1393"/>
      <c r="HQ150" s="1394"/>
      <c r="HR150" s="1681">
        <f>'17. Dev. Narr.'!K138</f>
        <v>0</v>
      </c>
      <c r="HS150" s="1393"/>
      <c r="HT150" s="1393"/>
      <c r="HU150" s="1393"/>
      <c r="HV150" s="1393"/>
      <c r="HW150" s="1393"/>
      <c r="HX150" s="1394"/>
      <c r="HY150" s="1684">
        <f>'17. Dev. Narr.'!R138</f>
        <v>0</v>
      </c>
      <c r="HZ150" s="1393"/>
      <c r="IA150" s="1393"/>
      <c r="IB150" s="1393"/>
      <c r="IC150" s="1393"/>
      <c r="ID150" s="1393"/>
      <c r="IE150" s="1394"/>
      <c r="IF150" s="1683">
        <f>'17. Dev. Narr.'!Y138</f>
        <v>0</v>
      </c>
      <c r="IG150" s="1393"/>
      <c r="IH150" s="1393"/>
      <c r="II150" s="1393"/>
      <c r="IJ150" s="1393"/>
      <c r="IK150" s="1393"/>
      <c r="IL150" s="1393"/>
      <c r="IM150" s="1393"/>
      <c r="IN150" s="1394"/>
      <c r="IO150" s="1683">
        <f>'17. Dev. Narr.'!AH138</f>
        <v>0</v>
      </c>
      <c r="IP150" s="1393"/>
      <c r="IQ150" s="1393"/>
      <c r="IR150" s="1393"/>
      <c r="IS150" s="1393"/>
      <c r="IT150" s="1393"/>
      <c r="IU150" s="1393"/>
      <c r="IV150" s="1393"/>
      <c r="IW150" s="1393"/>
      <c r="IX150" s="1393"/>
      <c r="IY150" s="1393"/>
      <c r="IZ150" s="1394"/>
      <c r="JA150" s="22"/>
      <c r="JB150" s="22"/>
      <c r="JC150" s="10"/>
      <c r="JD150" s="1559" t="s">
        <v>674</v>
      </c>
      <c r="JE150" s="1400"/>
      <c r="JF150" s="1400"/>
      <c r="JG150" s="1400"/>
      <c r="JH150" s="1400"/>
      <c r="JI150" s="1400"/>
      <c r="JJ150" s="1400"/>
      <c r="JK150" s="1400"/>
      <c r="JL150" s="1400"/>
      <c r="JM150" s="1400"/>
      <c r="JN150" s="1400"/>
      <c r="JO150" s="10"/>
      <c r="JP150" s="10"/>
      <c r="JQ150" s="10"/>
      <c r="JR150" s="10"/>
      <c r="JS150" s="10"/>
      <c r="JT150" s="10"/>
      <c r="JU150" s="10"/>
      <c r="JV150" s="10"/>
      <c r="JW150" s="10"/>
      <c r="JX150" s="10"/>
      <c r="JY150" s="10"/>
      <c r="JZ150" s="10"/>
      <c r="KA150" s="10"/>
      <c r="KB150" s="10"/>
      <c r="KC150" s="10"/>
      <c r="KD150" s="10"/>
      <c r="KE150" s="10"/>
      <c r="KF150" s="10"/>
      <c r="KG150" s="220"/>
      <c r="KH150" s="220"/>
      <c r="KI150" s="220"/>
      <c r="KJ150" s="10"/>
      <c r="KK150" s="10"/>
      <c r="KL150" s="10"/>
      <c r="KM150" s="10"/>
      <c r="KN150" s="10"/>
      <c r="KO150" s="10"/>
      <c r="KP150" s="10"/>
    </row>
    <row r="151" spans="1:302" ht="13.5" customHeight="1" x14ac:dyDescent="0.25">
      <c r="A151" s="48"/>
      <c r="B151" s="48"/>
      <c r="C151" s="48"/>
      <c r="D151" s="48"/>
      <c r="E151" s="48"/>
      <c r="F151" s="48"/>
      <c r="G151" s="48"/>
      <c r="H151" s="48"/>
      <c r="I151" s="48"/>
      <c r="J151" s="48"/>
      <c r="K151" s="48"/>
      <c r="L151" s="48"/>
      <c r="M151" s="48"/>
      <c r="N151" s="48"/>
      <c r="O151" s="22"/>
      <c r="P151" s="22"/>
      <c r="Q151" s="22"/>
      <c r="R151" s="22"/>
      <c r="S151" s="22"/>
      <c r="T151" s="22"/>
      <c r="U151" s="22"/>
      <c r="V151" s="22"/>
      <c r="W151" s="22"/>
      <c r="X151" s="22"/>
      <c r="Y151" s="22"/>
      <c r="Z151" s="22"/>
      <c r="AA151" s="22"/>
      <c r="AB151" s="22"/>
      <c r="AC151" s="48"/>
      <c r="AD151" s="48"/>
      <c r="AE151" s="48"/>
      <c r="AF151" s="48"/>
      <c r="AG151" s="48"/>
      <c r="AH151" s="48"/>
      <c r="AI151" s="48"/>
      <c r="AJ151" s="48"/>
      <c r="AK151" s="48"/>
      <c r="AL151" s="48"/>
      <c r="AM151" s="48"/>
      <c r="AN151" s="48"/>
      <c r="AO151" s="22"/>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505"/>
      <c r="BW151" s="212" t="str">
        <f>'30. Development Cost Schedule'!A151</f>
        <v>Other (specify) - see footnote 1</v>
      </c>
      <c r="BX151" s="116"/>
      <c r="BY151" s="190">
        <f>'30. Development Cost Schedule'!C151</f>
        <v>0</v>
      </c>
      <c r="BZ151" s="190">
        <f>'30. Development Cost Schedule'!D151</f>
        <v>0</v>
      </c>
      <c r="CA151" s="190">
        <f>'30. Development Cost Schedule'!E151</f>
        <v>0</v>
      </c>
      <c r="CB151" s="199"/>
      <c r="CC151" s="1596">
        <f>'30. Development Cost Schedule'!G151</f>
        <v>0</v>
      </c>
      <c r="CD151" s="1416"/>
      <c r="CE151" s="1416"/>
      <c r="CF151" s="1416"/>
      <c r="CG151" s="1597"/>
      <c r="CH151" s="22"/>
      <c r="CI151" s="47"/>
      <c r="CJ151" s="47"/>
      <c r="CK151" s="47"/>
      <c r="CL151" s="47"/>
      <c r="CM151" s="47"/>
      <c r="CN151" s="47"/>
      <c r="CO151" s="47"/>
      <c r="CP151" s="47"/>
      <c r="CQ151" s="47"/>
      <c r="CR151" s="47"/>
      <c r="CS151" s="47"/>
      <c r="CT151" s="47"/>
      <c r="CU151" s="47"/>
      <c r="CV151" s="47"/>
      <c r="CW151" s="47"/>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10"/>
      <c r="GQ151" s="10"/>
      <c r="GR151" s="10"/>
      <c r="GS151" s="10"/>
      <c r="GT151" s="10"/>
      <c r="GU151" s="10"/>
      <c r="GV151" s="10"/>
      <c r="GW151" s="10"/>
      <c r="GX151" s="10"/>
      <c r="GY151" s="10"/>
      <c r="GZ151" s="10"/>
      <c r="HA151" s="10"/>
      <c r="HB151" s="517"/>
      <c r="HC151" s="517"/>
      <c r="HD151" s="22"/>
      <c r="HE151" s="22"/>
      <c r="HF151" s="22"/>
      <c r="HG151" s="22"/>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22"/>
      <c r="JB151" s="22"/>
      <c r="JC151" s="10"/>
      <c r="JD151" s="1560">
        <f>'42. Dev Team'!B151</f>
        <v>0</v>
      </c>
      <c r="JE151" s="1496"/>
      <c r="JF151" s="1496"/>
      <c r="JG151" s="1496"/>
      <c r="JH151" s="1496"/>
      <c r="JI151" s="1496"/>
      <c r="JJ151" s="1496"/>
      <c r="JK151" s="1496"/>
      <c r="JL151" s="1496"/>
      <c r="JM151" s="1496"/>
      <c r="JN151" s="1561"/>
      <c r="JO151" s="27"/>
      <c r="JP151" s="1567">
        <f>'42. Dev Team'!N151</f>
        <v>0</v>
      </c>
      <c r="JQ151" s="1496"/>
      <c r="JR151" s="1496"/>
      <c r="JS151" s="1496"/>
      <c r="JT151" s="1496"/>
      <c r="JU151" s="1496"/>
      <c r="JV151" s="1496"/>
      <c r="JW151" s="1496"/>
      <c r="JX151" s="1496"/>
      <c r="JY151" s="1496"/>
      <c r="JZ151" s="1496"/>
      <c r="KA151" s="1496"/>
      <c r="KB151" s="1496"/>
      <c r="KC151" s="1496"/>
      <c r="KD151" s="1496"/>
      <c r="KE151" s="1496"/>
      <c r="KF151" s="1561"/>
      <c r="KG151" s="27"/>
      <c r="KH151" s="1582">
        <f>'42. Dev Team'!AF151</f>
        <v>0</v>
      </c>
      <c r="KI151" s="1496"/>
      <c r="KJ151" s="1496"/>
      <c r="KK151" s="1496"/>
      <c r="KL151" s="1496"/>
      <c r="KM151" s="1569"/>
      <c r="KN151" s="10"/>
      <c r="KO151" s="10"/>
      <c r="KP151" s="10"/>
    </row>
    <row r="152" spans="1:302" ht="15.75" customHeight="1" x14ac:dyDescent="0.25">
      <c r="A152" s="48"/>
      <c r="B152" s="48"/>
      <c r="C152" s="48"/>
      <c r="D152" s="48"/>
      <c r="E152" s="48"/>
      <c r="F152" s="48"/>
      <c r="G152" s="48"/>
      <c r="H152" s="48"/>
      <c r="I152" s="48"/>
      <c r="J152" s="48"/>
      <c r="K152" s="48"/>
      <c r="L152" s="48"/>
      <c r="M152" s="48"/>
      <c r="N152" s="48"/>
      <c r="O152" s="22"/>
      <c r="P152" s="22"/>
      <c r="Q152" s="22"/>
      <c r="R152" s="22"/>
      <c r="S152" s="22"/>
      <c r="T152" s="22"/>
      <c r="U152" s="22"/>
      <c r="V152" s="22"/>
      <c r="W152" s="22"/>
      <c r="X152" s="22"/>
      <c r="Y152" s="22"/>
      <c r="Z152" s="22"/>
      <c r="AA152" s="22"/>
      <c r="AB152" s="22"/>
      <c r="AC152" s="48"/>
      <c r="AD152" s="48"/>
      <c r="AE152" s="48"/>
      <c r="AF152" s="48"/>
      <c r="AG152" s="48"/>
      <c r="AH152" s="48"/>
      <c r="AI152" s="48"/>
      <c r="AJ152" s="48"/>
      <c r="AK152" s="48"/>
      <c r="AL152" s="48"/>
      <c r="AM152" s="48"/>
      <c r="AN152" s="48"/>
      <c r="AO152" s="22"/>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505"/>
      <c r="BW152" s="212" t="str">
        <f>'30. Development Cost Schedule'!A152</f>
        <v>Other (specify) - see footnote 1</v>
      </c>
      <c r="BX152" s="116"/>
      <c r="BY152" s="190">
        <f>'30. Development Cost Schedule'!C152</f>
        <v>0</v>
      </c>
      <c r="BZ152" s="190">
        <f>'30. Development Cost Schedule'!D152</f>
        <v>0</v>
      </c>
      <c r="CA152" s="190">
        <f>'30. Development Cost Schedule'!E152</f>
        <v>0</v>
      </c>
      <c r="CB152" s="199"/>
      <c r="CC152" s="1596">
        <f>'30. Development Cost Schedule'!G152</f>
        <v>0</v>
      </c>
      <c r="CD152" s="1416"/>
      <c r="CE152" s="1416"/>
      <c r="CF152" s="1416"/>
      <c r="CG152" s="1597"/>
      <c r="CH152" s="22"/>
      <c r="CI152" s="47"/>
      <c r="CJ152" s="47"/>
      <c r="CK152" s="47"/>
      <c r="CL152" s="47"/>
      <c r="CM152" s="47"/>
      <c r="CN152" s="47"/>
      <c r="CO152" s="47"/>
      <c r="CP152" s="47"/>
      <c r="CQ152" s="47"/>
      <c r="CR152" s="47"/>
      <c r="CS152" s="47"/>
      <c r="CT152" s="47"/>
      <c r="CU152" s="47"/>
      <c r="CV152" s="47"/>
      <c r="CW152" s="47"/>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519"/>
      <c r="GQ152" s="181"/>
      <c r="GR152" s="181"/>
      <c r="GS152" s="181"/>
      <c r="GT152" s="181"/>
      <c r="GU152" s="181"/>
      <c r="GV152" s="181"/>
      <c r="GW152" s="181"/>
      <c r="GX152" s="181"/>
      <c r="GY152" s="181"/>
      <c r="GZ152" s="181"/>
      <c r="HA152" s="181"/>
      <c r="HB152" s="517"/>
      <c r="HC152" s="517"/>
      <c r="HD152" s="22"/>
      <c r="HE152" s="22"/>
      <c r="HF152" s="22"/>
      <c r="HG152" s="22"/>
      <c r="HH152" s="504" t="s">
        <v>418</v>
      </c>
      <c r="HI152" s="1552" t="s">
        <v>675</v>
      </c>
      <c r="HJ152" s="1442"/>
      <c r="HK152" s="1442"/>
      <c r="HL152" s="1442"/>
      <c r="HM152" s="1442"/>
      <c r="HN152" s="1442"/>
      <c r="HO152" s="1442"/>
      <c r="HP152" s="1442"/>
      <c r="HQ152" s="1442"/>
      <c r="HR152" s="1442"/>
      <c r="HS152" s="1442"/>
      <c r="HT152" s="1442"/>
      <c r="HU152" s="1442"/>
      <c r="HV152" s="1442"/>
      <c r="HW152" s="1442"/>
      <c r="HX152" s="1442"/>
      <c r="HY152" s="1442"/>
      <c r="HZ152" s="1442"/>
      <c r="IA152" s="1442"/>
      <c r="IB152" s="1442"/>
      <c r="IC152" s="1442"/>
      <c r="ID152" s="1442"/>
      <c r="IE152" s="1442"/>
      <c r="IF152" s="1442"/>
      <c r="IG152" s="1442"/>
      <c r="IH152" s="1442"/>
      <c r="II152" s="1442"/>
      <c r="IJ152" s="1442"/>
      <c r="IK152" s="1442"/>
      <c r="IL152" s="1442"/>
      <c r="IM152" s="1442"/>
      <c r="IN152" s="1442"/>
      <c r="IO152" s="1442"/>
      <c r="IP152" s="1442"/>
      <c r="IQ152" s="1442"/>
      <c r="IR152" s="1442"/>
      <c r="IS152" s="1442"/>
      <c r="IT152" s="1442"/>
      <c r="IU152" s="1442"/>
      <c r="IV152" s="1442"/>
      <c r="IW152" s="1442"/>
      <c r="IX152" s="1442"/>
      <c r="IY152" s="1442"/>
      <c r="IZ152" s="1443"/>
      <c r="JA152" s="22"/>
      <c r="JB152" s="22"/>
      <c r="JC152" s="10"/>
      <c r="JD152" s="34"/>
      <c r="JE152" s="10"/>
      <c r="JF152" s="10"/>
      <c r="JG152" s="10"/>
      <c r="JH152" s="10"/>
      <c r="JI152" s="10"/>
      <c r="JJ152" s="10"/>
      <c r="JK152" s="10"/>
      <c r="JL152" s="10"/>
      <c r="JM152" s="10"/>
      <c r="JN152" s="10"/>
      <c r="JO152" s="10"/>
      <c r="JP152" s="180" t="s">
        <v>207</v>
      </c>
      <c r="JQ152" s="181"/>
      <c r="JR152" s="181"/>
      <c r="JS152" s="181"/>
      <c r="JT152" s="181"/>
      <c r="JU152" s="181"/>
      <c r="JV152" s="181"/>
      <c r="JW152" s="181"/>
      <c r="JX152" s="181"/>
      <c r="JY152" s="181"/>
      <c r="JZ152" s="181"/>
      <c r="KA152" s="181"/>
      <c r="KB152" s="181"/>
      <c r="KC152" s="181"/>
      <c r="KD152" s="181"/>
      <c r="KE152" s="181"/>
      <c r="KF152" s="181"/>
      <c r="KG152" s="181"/>
      <c r="KH152" s="10" t="s">
        <v>208</v>
      </c>
      <c r="KI152" s="10"/>
      <c r="KJ152" s="10"/>
      <c r="KK152" s="10"/>
      <c r="KL152" s="10"/>
      <c r="KM152" s="140"/>
      <c r="KN152" s="10"/>
      <c r="KO152" s="10"/>
      <c r="KP152" s="10"/>
    </row>
    <row r="153" spans="1:302" ht="13.5" customHeight="1" x14ac:dyDescent="0.25">
      <c r="A153" s="48"/>
      <c r="B153" s="48"/>
      <c r="C153" s="48"/>
      <c r="D153" s="48"/>
      <c r="E153" s="48"/>
      <c r="F153" s="48"/>
      <c r="G153" s="48"/>
      <c r="H153" s="48"/>
      <c r="I153" s="48"/>
      <c r="J153" s="48"/>
      <c r="K153" s="48"/>
      <c r="L153" s="48"/>
      <c r="M153" s="48"/>
      <c r="N153" s="48"/>
      <c r="O153" s="22"/>
      <c r="P153" s="22"/>
      <c r="Q153" s="22"/>
      <c r="R153" s="22"/>
      <c r="S153" s="22"/>
      <c r="T153" s="22"/>
      <c r="U153" s="22"/>
      <c r="V153" s="22"/>
      <c r="W153" s="22"/>
      <c r="X153" s="22"/>
      <c r="Y153" s="22"/>
      <c r="Z153" s="22"/>
      <c r="AA153" s="22"/>
      <c r="AB153" s="22"/>
      <c r="AC153" s="48"/>
      <c r="AD153" s="48"/>
      <c r="AE153" s="48"/>
      <c r="AF153" s="48"/>
      <c r="AG153" s="48"/>
      <c r="AH153" s="48"/>
      <c r="AI153" s="48"/>
      <c r="AJ153" s="48"/>
      <c r="AK153" s="48"/>
      <c r="AL153" s="48"/>
      <c r="AM153" s="48"/>
      <c r="AN153" s="48"/>
      <c r="AO153" s="22"/>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505"/>
      <c r="BW153" s="171" t="s">
        <v>676</v>
      </c>
      <c r="BX153" s="171"/>
      <c r="BY153" s="172"/>
      <c r="BZ153" s="79"/>
      <c r="CA153" s="79"/>
      <c r="CB153" s="199"/>
      <c r="CC153" s="1596">
        <f>'30. Development Cost Schedule'!G153</f>
        <v>0</v>
      </c>
      <c r="CD153" s="1416"/>
      <c r="CE153" s="1416"/>
      <c r="CF153" s="1416"/>
      <c r="CG153" s="1597"/>
      <c r="CH153" s="22"/>
      <c r="CI153" s="47"/>
      <c r="CJ153" s="47"/>
      <c r="CK153" s="47"/>
      <c r="CL153" s="47"/>
      <c r="CM153" s="47"/>
      <c r="CN153" s="47"/>
      <c r="CO153" s="47"/>
      <c r="CP153" s="47"/>
      <c r="CQ153" s="47"/>
      <c r="CR153" s="47"/>
      <c r="CS153" s="47"/>
      <c r="CT153" s="47"/>
      <c r="CU153" s="47"/>
      <c r="CV153" s="47"/>
      <c r="CW153" s="47"/>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10"/>
      <c r="GQ153" s="10"/>
      <c r="GR153" s="10"/>
      <c r="GS153" s="10"/>
      <c r="GT153" s="10"/>
      <c r="GU153" s="10"/>
      <c r="GV153" s="10"/>
      <c r="GW153" s="10"/>
      <c r="GX153" s="10"/>
      <c r="GY153" s="10"/>
      <c r="GZ153" s="10"/>
      <c r="HA153" s="10"/>
      <c r="HB153" s="10"/>
      <c r="HC153" s="10"/>
      <c r="HD153" s="22"/>
      <c r="HE153" s="22"/>
      <c r="HF153" s="22"/>
      <c r="HG153" s="22"/>
      <c r="HH153" s="33"/>
      <c r="HI153" s="33" t="s">
        <v>677</v>
      </c>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22"/>
      <c r="JB153" s="22"/>
      <c r="JC153" s="10"/>
      <c r="JD153" s="1570">
        <f>'42. Dev Team'!B153</f>
        <v>0</v>
      </c>
      <c r="JE153" s="1416"/>
      <c r="JF153" s="1416"/>
      <c r="JG153" s="1416"/>
      <c r="JH153" s="1416"/>
      <c r="JI153" s="1416"/>
      <c r="JJ153" s="1416"/>
      <c r="JK153" s="1416"/>
      <c r="JL153" s="1416"/>
      <c r="JM153" s="1416"/>
      <c r="JN153" s="1416"/>
      <c r="JO153" s="1416"/>
      <c r="JP153" s="1416"/>
      <c r="JQ153" s="1416"/>
      <c r="JR153" s="1416"/>
      <c r="JS153" s="1417"/>
      <c r="JT153" s="10"/>
      <c r="JU153" s="1571">
        <f>'42. Dev Team'!S153</f>
        <v>0</v>
      </c>
      <c r="JV153" s="1416"/>
      <c r="JW153" s="1416"/>
      <c r="JX153" s="1416"/>
      <c r="JY153" s="1416"/>
      <c r="JZ153" s="1416"/>
      <c r="KA153" s="1416"/>
      <c r="KB153" s="1416"/>
      <c r="KC153" s="1417"/>
      <c r="KD153" s="10"/>
      <c r="KE153" s="1572">
        <f>'42. Dev Team'!AC153</f>
        <v>0</v>
      </c>
      <c r="KF153" s="1416"/>
      <c r="KG153" s="1416"/>
      <c r="KH153" s="1416"/>
      <c r="KI153" s="1416"/>
      <c r="KJ153" s="1416"/>
      <c r="KK153" s="1416"/>
      <c r="KL153" s="1416"/>
      <c r="KM153" s="1573"/>
      <c r="KN153" s="10"/>
      <c r="KO153" s="10"/>
      <c r="KP153" s="10"/>
    </row>
    <row r="154" spans="1:302" ht="13.5" customHeight="1" x14ac:dyDescent="0.25">
      <c r="A154" s="48"/>
      <c r="B154" s="48"/>
      <c r="C154" s="48"/>
      <c r="D154" s="48"/>
      <c r="E154" s="48"/>
      <c r="F154" s="48"/>
      <c r="G154" s="48"/>
      <c r="H154" s="48"/>
      <c r="I154" s="48"/>
      <c r="J154" s="48"/>
      <c r="K154" s="48"/>
      <c r="L154" s="48"/>
      <c r="M154" s="48"/>
      <c r="N154" s="48"/>
      <c r="O154" s="22"/>
      <c r="P154" s="22"/>
      <c r="Q154" s="22"/>
      <c r="R154" s="22"/>
      <c r="S154" s="22"/>
      <c r="T154" s="22"/>
      <c r="U154" s="22"/>
      <c r="V154" s="22"/>
      <c r="W154" s="22"/>
      <c r="X154" s="22"/>
      <c r="Y154" s="22"/>
      <c r="Z154" s="22"/>
      <c r="AA154" s="22"/>
      <c r="AB154" s="22"/>
      <c r="AC154" s="48"/>
      <c r="AD154" s="48"/>
      <c r="AE154" s="48"/>
      <c r="AF154" s="48"/>
      <c r="AG154" s="48"/>
      <c r="AH154" s="48"/>
      <c r="AI154" s="48"/>
      <c r="AJ154" s="48"/>
      <c r="AK154" s="48"/>
      <c r="AL154" s="48"/>
      <c r="AM154" s="48"/>
      <c r="AN154" s="48"/>
      <c r="AO154" s="22"/>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505"/>
      <c r="BW154" s="116" t="s">
        <v>678</v>
      </c>
      <c r="BX154" s="116"/>
      <c r="BY154" s="190">
        <f>'30. Development Cost Schedule'!C154</f>
        <v>0</v>
      </c>
      <c r="BZ154" s="191"/>
      <c r="CA154" s="520"/>
      <c r="CB154" s="199"/>
      <c r="CC154" s="1596">
        <f>'30. Development Cost Schedule'!G154</f>
        <v>0</v>
      </c>
      <c r="CD154" s="1416"/>
      <c r="CE154" s="1416"/>
      <c r="CF154" s="1416"/>
      <c r="CG154" s="1597"/>
      <c r="CH154" s="22"/>
      <c r="CI154" s="47"/>
      <c r="CJ154" s="47"/>
      <c r="CK154" s="47"/>
      <c r="CL154" s="47"/>
      <c r="CM154" s="47"/>
      <c r="CN154" s="47"/>
      <c r="CO154" s="47"/>
      <c r="CP154" s="47"/>
      <c r="CQ154" s="47"/>
      <c r="CR154" s="47"/>
      <c r="CS154" s="47"/>
      <c r="CT154" s="47"/>
      <c r="CU154" s="47"/>
      <c r="CV154" s="47"/>
      <c r="CW154" s="47"/>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10"/>
      <c r="GQ154" s="10"/>
      <c r="GR154" s="10"/>
      <c r="GS154" s="10"/>
      <c r="GT154" s="10"/>
      <c r="GU154" s="10"/>
      <c r="GV154" s="10"/>
      <c r="GW154" s="10"/>
      <c r="GX154" s="10"/>
      <c r="GY154" s="10"/>
      <c r="GZ154" s="10"/>
      <c r="HA154" s="10"/>
      <c r="HB154" s="181"/>
      <c r="HC154" s="181"/>
      <c r="HD154" s="22"/>
      <c r="HE154" s="22"/>
      <c r="HF154" s="22"/>
      <c r="HG154" s="22"/>
      <c r="HH154" s="33"/>
      <c r="HI154" s="33" t="s">
        <v>679</v>
      </c>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c r="IV154" s="33"/>
      <c r="IW154" s="33"/>
      <c r="IX154" s="33"/>
      <c r="IY154" s="33"/>
      <c r="IZ154" s="33"/>
      <c r="JA154" s="22"/>
      <c r="JB154" s="22"/>
      <c r="JC154" s="10"/>
      <c r="JD154" s="1564" t="s">
        <v>226</v>
      </c>
      <c r="JE154" s="1400"/>
      <c r="JF154" s="1400"/>
      <c r="JG154" s="1400"/>
      <c r="JH154" s="1400"/>
      <c r="JI154" s="1400"/>
      <c r="JJ154" s="1400"/>
      <c r="JK154" s="1400"/>
      <c r="JL154" s="1400"/>
      <c r="JM154" s="1400"/>
      <c r="JN154" s="1400"/>
      <c r="JO154" s="1400"/>
      <c r="JP154" s="1400"/>
      <c r="JQ154" s="1400"/>
      <c r="JR154" s="1400"/>
      <c r="JS154" s="1400"/>
      <c r="JT154" s="10"/>
      <c r="JU154" s="1574" t="s">
        <v>227</v>
      </c>
      <c r="JV154" s="1400"/>
      <c r="JW154" s="1400"/>
      <c r="JX154" s="1400"/>
      <c r="JY154" s="1400"/>
      <c r="JZ154" s="1400"/>
      <c r="KA154" s="1400"/>
      <c r="KB154" s="1400"/>
      <c r="KC154" s="1400"/>
      <c r="KD154" s="10"/>
      <c r="KE154" s="1575" t="s">
        <v>228</v>
      </c>
      <c r="KF154" s="1400"/>
      <c r="KG154" s="1400"/>
      <c r="KH154" s="1400"/>
      <c r="KI154" s="1400"/>
      <c r="KJ154" s="1400"/>
      <c r="KK154" s="1400"/>
      <c r="KL154" s="1400"/>
      <c r="KM154" s="1401"/>
      <c r="KN154" s="10"/>
      <c r="KO154" s="10"/>
      <c r="KP154" s="10"/>
    </row>
    <row r="155" spans="1:302" ht="15.75" customHeight="1" x14ac:dyDescent="0.25">
      <c r="A155" s="48"/>
      <c r="B155" s="48"/>
      <c r="C155" s="48"/>
      <c r="D155" s="48"/>
      <c r="E155" s="48"/>
      <c r="F155" s="48"/>
      <c r="G155" s="48"/>
      <c r="H155" s="48"/>
      <c r="I155" s="48"/>
      <c r="J155" s="48"/>
      <c r="K155" s="48"/>
      <c r="L155" s="48"/>
      <c r="M155" s="48"/>
      <c r="N155" s="48"/>
      <c r="O155" s="22"/>
      <c r="P155" s="22"/>
      <c r="Q155" s="22"/>
      <c r="R155" s="22"/>
      <c r="S155" s="22"/>
      <c r="T155" s="22"/>
      <c r="U155" s="22"/>
      <c r="V155" s="22"/>
      <c r="W155" s="22"/>
      <c r="X155" s="22"/>
      <c r="Y155" s="22"/>
      <c r="Z155" s="22"/>
      <c r="AA155" s="22"/>
      <c r="AB155" s="22"/>
      <c r="AC155" s="48"/>
      <c r="AD155" s="48"/>
      <c r="AE155" s="48"/>
      <c r="AF155" s="48"/>
      <c r="AG155" s="48"/>
      <c r="AH155" s="48"/>
      <c r="AI155" s="48"/>
      <c r="AJ155" s="48"/>
      <c r="AK155" s="48"/>
      <c r="AL155" s="48"/>
      <c r="AM155" s="48"/>
      <c r="AN155" s="48"/>
      <c r="AO155" s="22"/>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505"/>
      <c r="BW155" s="116" t="s">
        <v>680</v>
      </c>
      <c r="BX155" s="116"/>
      <c r="BY155" s="190">
        <f>'30. Development Cost Schedule'!C155</f>
        <v>0</v>
      </c>
      <c r="BZ155" s="190">
        <f>'30. Development Cost Schedule'!D155</f>
        <v>0</v>
      </c>
      <c r="CA155" s="190">
        <f>'30. Development Cost Schedule'!E155</f>
        <v>0</v>
      </c>
      <c r="CB155" s="199"/>
      <c r="CC155" s="1596">
        <f>'30. Development Cost Schedule'!G155</f>
        <v>0</v>
      </c>
      <c r="CD155" s="1416"/>
      <c r="CE155" s="1416"/>
      <c r="CF155" s="1416"/>
      <c r="CG155" s="1597"/>
      <c r="CH155" s="22"/>
      <c r="CI155" s="47"/>
      <c r="CJ155" s="47"/>
      <c r="CK155" s="47"/>
      <c r="CL155" s="47"/>
      <c r="CM155" s="47"/>
      <c r="CN155" s="47"/>
      <c r="CO155" s="47"/>
      <c r="CP155" s="47"/>
      <c r="CQ155" s="47"/>
      <c r="CR155" s="47"/>
      <c r="CS155" s="47"/>
      <c r="CT155" s="47"/>
      <c r="CU155" s="47"/>
      <c r="CV155" s="47"/>
      <c r="CW155" s="47"/>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10"/>
      <c r="GQ155" s="10"/>
      <c r="GR155" s="10"/>
      <c r="GS155" s="10"/>
      <c r="GT155" s="10"/>
      <c r="GU155" s="10"/>
      <c r="GV155" s="10"/>
      <c r="GW155" s="10"/>
      <c r="GX155" s="10"/>
      <c r="GY155" s="10"/>
      <c r="GZ155" s="10"/>
      <c r="HA155" s="10"/>
      <c r="HB155" s="10"/>
      <c r="HC155" s="10"/>
      <c r="HD155" s="22"/>
      <c r="HE155" s="22"/>
      <c r="HF155" s="22"/>
      <c r="HG155" s="22"/>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c r="IV155" s="33"/>
      <c r="IW155" s="33"/>
      <c r="IX155" s="33"/>
      <c r="IY155" s="33"/>
      <c r="IZ155" s="33"/>
      <c r="JA155" s="22"/>
      <c r="JB155" s="22"/>
      <c r="JC155" s="10"/>
      <c r="JD155" s="34"/>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40"/>
      <c r="KN155" s="10"/>
      <c r="KO155" s="10"/>
      <c r="KP155" s="10"/>
    </row>
    <row r="156" spans="1:302" ht="13.5" customHeight="1" x14ac:dyDescent="0.25">
      <c r="A156" s="48"/>
      <c r="B156" s="48"/>
      <c r="C156" s="48"/>
      <c r="D156" s="48"/>
      <c r="E156" s="48"/>
      <c r="F156" s="48"/>
      <c r="G156" s="48"/>
      <c r="H156" s="48"/>
      <c r="I156" s="48"/>
      <c r="J156" s="48"/>
      <c r="K156" s="48"/>
      <c r="L156" s="48"/>
      <c r="M156" s="48"/>
      <c r="N156" s="48"/>
      <c r="O156" s="22"/>
      <c r="P156" s="22"/>
      <c r="Q156" s="22"/>
      <c r="R156" s="22"/>
      <c r="S156" s="22"/>
      <c r="T156" s="22"/>
      <c r="U156" s="22"/>
      <c r="V156" s="22"/>
      <c r="W156" s="22"/>
      <c r="X156" s="22"/>
      <c r="Y156" s="22"/>
      <c r="Z156" s="22"/>
      <c r="AA156" s="22"/>
      <c r="AB156" s="22"/>
      <c r="AC156" s="48"/>
      <c r="AD156" s="48"/>
      <c r="AE156" s="48"/>
      <c r="AF156" s="48"/>
      <c r="AG156" s="48"/>
      <c r="AH156" s="48"/>
      <c r="AI156" s="48"/>
      <c r="AJ156" s="48"/>
      <c r="AK156" s="48"/>
      <c r="AL156" s="48"/>
      <c r="AM156" s="48"/>
      <c r="AN156" s="48"/>
      <c r="AO156" s="22"/>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505"/>
      <c r="BW156" s="116" t="s">
        <v>681</v>
      </c>
      <c r="BX156" s="116"/>
      <c r="BY156" s="190">
        <f>'30. Development Cost Schedule'!C156</f>
        <v>0</v>
      </c>
      <c r="BZ156" s="191"/>
      <c r="CA156" s="520"/>
      <c r="CB156" s="199"/>
      <c r="CC156" s="1596">
        <f>'30. Development Cost Schedule'!G156</f>
        <v>0</v>
      </c>
      <c r="CD156" s="1416"/>
      <c r="CE156" s="1416"/>
      <c r="CF156" s="1416"/>
      <c r="CG156" s="1597"/>
      <c r="CH156" s="22"/>
      <c r="CI156" s="47"/>
      <c r="CJ156" s="47"/>
      <c r="CK156" s="47"/>
      <c r="CL156" s="47"/>
      <c r="CM156" s="47"/>
      <c r="CN156" s="47"/>
      <c r="CO156" s="47"/>
      <c r="CP156" s="47"/>
      <c r="CQ156" s="47"/>
      <c r="CR156" s="47"/>
      <c r="CS156" s="47"/>
      <c r="CT156" s="47"/>
      <c r="CU156" s="47"/>
      <c r="CV156" s="47"/>
      <c r="CW156" s="47"/>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10"/>
      <c r="GQ156" s="10"/>
      <c r="GR156" s="10"/>
      <c r="GS156" s="10"/>
      <c r="GT156" s="10"/>
      <c r="GU156" s="10"/>
      <c r="GV156" s="10"/>
      <c r="GW156" s="10"/>
      <c r="GX156" s="10"/>
      <c r="GY156" s="10"/>
      <c r="GZ156" s="10"/>
      <c r="HA156" s="10"/>
      <c r="HB156" s="10"/>
      <c r="HC156" s="10"/>
      <c r="HD156" s="22"/>
      <c r="HE156" s="22"/>
      <c r="HF156" s="22"/>
      <c r="HG156" s="22"/>
      <c r="HH156" s="33"/>
      <c r="HI156" s="33"/>
      <c r="HJ156" s="1691" t="s">
        <v>682</v>
      </c>
      <c r="HK156" s="1393"/>
      <c r="HL156" s="1393"/>
      <c r="HM156" s="1393"/>
      <c r="HN156" s="1393"/>
      <c r="HO156" s="1393"/>
      <c r="HP156" s="1393"/>
      <c r="HQ156" s="1393"/>
      <c r="HR156" s="1393"/>
      <c r="HS156" s="1393"/>
      <c r="HT156" s="1393"/>
      <c r="HU156" s="1393"/>
      <c r="HV156" s="1393"/>
      <c r="HW156" s="1393"/>
      <c r="HX156" s="1393"/>
      <c r="HY156" s="1393"/>
      <c r="HZ156" s="1393"/>
      <c r="IA156" s="1393"/>
      <c r="IB156" s="1393"/>
      <c r="IC156" s="1393"/>
      <c r="ID156" s="1393"/>
      <c r="IE156" s="1394"/>
      <c r="IF156" s="1688" t="s">
        <v>683</v>
      </c>
      <c r="IG156" s="1393"/>
      <c r="IH156" s="1393"/>
      <c r="II156" s="1393"/>
      <c r="IJ156" s="1393"/>
      <c r="IK156" s="1393"/>
      <c r="IL156" s="1393"/>
      <c r="IM156" s="1393"/>
      <c r="IN156" s="1393"/>
      <c r="IO156" s="1393"/>
      <c r="IP156" s="1393"/>
      <c r="IQ156" s="1393"/>
      <c r="IR156" s="1393"/>
      <c r="IS156" s="1393"/>
      <c r="IT156" s="1393"/>
      <c r="IU156" s="1393"/>
      <c r="IV156" s="1393"/>
      <c r="IW156" s="1393"/>
      <c r="IX156" s="1393"/>
      <c r="IY156" s="1393"/>
      <c r="IZ156" s="1394"/>
      <c r="JA156" s="22"/>
      <c r="JB156" s="22"/>
      <c r="JC156" s="10"/>
      <c r="JD156" s="97" t="s">
        <v>241</v>
      </c>
      <c r="JE156" s="218"/>
      <c r="JF156" s="218"/>
      <c r="JG156" s="219"/>
      <c r="JH156" s="158"/>
      <c r="JI156" s="158"/>
      <c r="JJ156" s="164"/>
      <c r="JK156" s="1565">
        <f>'42. Dev Team'!I156</f>
        <v>0</v>
      </c>
      <c r="JL156" s="1393"/>
      <c r="JM156" s="1394"/>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524"/>
      <c r="KK156" s="1400"/>
      <c r="KL156" s="1400"/>
      <c r="KM156" s="140"/>
      <c r="KN156" s="10"/>
      <c r="KO156" s="10"/>
      <c r="KP156" s="10"/>
    </row>
    <row r="157" spans="1:302" ht="13.5" customHeight="1" x14ac:dyDescent="0.25">
      <c r="A157" s="48"/>
      <c r="B157" s="48"/>
      <c r="C157" s="48"/>
      <c r="D157" s="48"/>
      <c r="E157" s="48"/>
      <c r="F157" s="48"/>
      <c r="G157" s="48"/>
      <c r="H157" s="48"/>
      <c r="I157" s="48"/>
      <c r="J157" s="48"/>
      <c r="K157" s="48"/>
      <c r="L157" s="48"/>
      <c r="M157" s="48"/>
      <c r="N157" s="48"/>
      <c r="O157" s="22"/>
      <c r="P157" s="22"/>
      <c r="Q157" s="22"/>
      <c r="R157" s="22"/>
      <c r="S157" s="22"/>
      <c r="T157" s="22"/>
      <c r="U157" s="22"/>
      <c r="V157" s="22"/>
      <c r="W157" s="22"/>
      <c r="X157" s="22"/>
      <c r="Y157" s="22"/>
      <c r="Z157" s="22"/>
      <c r="AA157" s="22"/>
      <c r="AB157" s="22"/>
      <c r="AC157" s="48"/>
      <c r="AD157" s="48"/>
      <c r="AE157" s="48"/>
      <c r="AF157" s="48"/>
      <c r="AG157" s="48"/>
      <c r="AH157" s="48"/>
      <c r="AI157" s="48"/>
      <c r="AJ157" s="48"/>
      <c r="AK157" s="48"/>
      <c r="AL157" s="48"/>
      <c r="AM157" s="48"/>
      <c r="AN157" s="48"/>
      <c r="AO157" s="22"/>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505"/>
      <c r="BW157" s="116" t="s">
        <v>684</v>
      </c>
      <c r="BX157" s="116"/>
      <c r="BY157" s="190">
        <f>'30. Development Cost Schedule'!C157</f>
        <v>0</v>
      </c>
      <c r="BZ157" s="190">
        <f>'30. Development Cost Schedule'!D157</f>
        <v>0</v>
      </c>
      <c r="CA157" s="190">
        <f>'30. Development Cost Schedule'!E157</f>
        <v>0</v>
      </c>
      <c r="CB157" s="199"/>
      <c r="CC157" s="1596">
        <f>'30. Development Cost Schedule'!G157</f>
        <v>0</v>
      </c>
      <c r="CD157" s="1416"/>
      <c r="CE157" s="1416"/>
      <c r="CF157" s="1416"/>
      <c r="CG157" s="1597"/>
      <c r="CH157" s="22"/>
      <c r="CI157" s="47"/>
      <c r="CJ157" s="47"/>
      <c r="CK157" s="47"/>
      <c r="CL157" s="47"/>
      <c r="CM157" s="47"/>
      <c r="CN157" s="47"/>
      <c r="CO157" s="47"/>
      <c r="CP157" s="47"/>
      <c r="CQ157" s="47"/>
      <c r="CR157" s="47"/>
      <c r="CS157" s="47"/>
      <c r="CT157" s="47"/>
      <c r="CU157" s="47"/>
      <c r="CV157" s="47"/>
      <c r="CW157" s="47"/>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10"/>
      <c r="GQ157" s="10"/>
      <c r="GR157" s="364"/>
      <c r="GS157" s="364"/>
      <c r="GT157" s="364"/>
      <c r="GU157" s="364"/>
      <c r="GV157" s="364"/>
      <c r="GW157" s="364"/>
      <c r="GX157" s="364"/>
      <c r="GY157" s="364"/>
      <c r="GZ157" s="364"/>
      <c r="HA157" s="364"/>
      <c r="HB157" s="10"/>
      <c r="HC157" s="10"/>
      <c r="HD157" s="22"/>
      <c r="HE157" s="22"/>
      <c r="HF157" s="22"/>
      <c r="HG157" s="22"/>
      <c r="HH157" s="33"/>
      <c r="HI157" s="33"/>
      <c r="HJ157" s="1688" t="s">
        <v>685</v>
      </c>
      <c r="HK157" s="1393"/>
      <c r="HL157" s="1393"/>
      <c r="HM157" s="1393"/>
      <c r="HN157" s="1393"/>
      <c r="HO157" s="1393"/>
      <c r="HP157" s="1393"/>
      <c r="HQ157" s="1393"/>
      <c r="HR157" s="1393"/>
      <c r="HS157" s="1393"/>
      <c r="HT157" s="1393"/>
      <c r="HU157" s="1393"/>
      <c r="HV157" s="1393"/>
      <c r="HW157" s="1393"/>
      <c r="HX157" s="1393"/>
      <c r="HY157" s="1393"/>
      <c r="HZ157" s="1393"/>
      <c r="IA157" s="1393"/>
      <c r="IB157" s="1393"/>
      <c r="IC157" s="1393"/>
      <c r="ID157" s="1393"/>
      <c r="IE157" s="1410"/>
      <c r="IF157" s="1688" t="s">
        <v>686</v>
      </c>
      <c r="IG157" s="1393"/>
      <c r="IH157" s="1393"/>
      <c r="II157" s="1393"/>
      <c r="IJ157" s="1393"/>
      <c r="IK157" s="1393"/>
      <c r="IL157" s="1393"/>
      <c r="IM157" s="1393"/>
      <c r="IN157" s="1393"/>
      <c r="IO157" s="1393"/>
      <c r="IP157" s="1393"/>
      <c r="IQ157" s="1393"/>
      <c r="IR157" s="1393"/>
      <c r="IS157" s="1393"/>
      <c r="IT157" s="1393"/>
      <c r="IU157" s="1393"/>
      <c r="IV157" s="1393"/>
      <c r="IW157" s="1393"/>
      <c r="IX157" s="1393"/>
      <c r="IY157" s="1393"/>
      <c r="IZ157" s="1394"/>
      <c r="JA157" s="22"/>
      <c r="JB157" s="22"/>
      <c r="JC157" s="10"/>
      <c r="JD157" s="223"/>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40"/>
      <c r="KN157" s="10"/>
      <c r="KO157" s="10"/>
      <c r="KP157" s="10"/>
    </row>
    <row r="158" spans="1:302" ht="13.5" customHeight="1" x14ac:dyDescent="0.25">
      <c r="A158" s="48"/>
      <c r="B158" s="48"/>
      <c r="C158" s="48"/>
      <c r="D158" s="48"/>
      <c r="E158" s="48"/>
      <c r="F158" s="48"/>
      <c r="G158" s="48"/>
      <c r="H158" s="48"/>
      <c r="I158" s="48"/>
      <c r="J158" s="48"/>
      <c r="K158" s="48"/>
      <c r="L158" s="48"/>
      <c r="M158" s="48"/>
      <c r="N158" s="48"/>
      <c r="O158" s="22"/>
      <c r="P158" s="22"/>
      <c r="Q158" s="22"/>
      <c r="R158" s="22"/>
      <c r="S158" s="22"/>
      <c r="T158" s="22"/>
      <c r="U158" s="22"/>
      <c r="V158" s="22"/>
      <c r="W158" s="22"/>
      <c r="X158" s="22"/>
      <c r="Y158" s="22"/>
      <c r="Z158" s="22"/>
      <c r="AA158" s="22"/>
      <c r="AB158" s="22"/>
      <c r="AC158" s="48"/>
      <c r="AD158" s="48"/>
      <c r="AE158" s="48"/>
      <c r="AF158" s="48"/>
      <c r="AG158" s="48"/>
      <c r="AH158" s="48"/>
      <c r="AI158" s="48"/>
      <c r="AJ158" s="48"/>
      <c r="AK158" s="48"/>
      <c r="AL158" s="48"/>
      <c r="AM158" s="48"/>
      <c r="AN158" s="48"/>
      <c r="AO158" s="22"/>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505"/>
      <c r="BW158" s="116" t="s">
        <v>660</v>
      </c>
      <c r="BX158" s="116"/>
      <c r="BY158" s="190">
        <f>'30. Development Cost Schedule'!C158</f>
        <v>0</v>
      </c>
      <c r="BZ158" s="190">
        <f>'30. Development Cost Schedule'!D158</f>
        <v>0</v>
      </c>
      <c r="CA158" s="190">
        <f>'30. Development Cost Schedule'!E158</f>
        <v>0</v>
      </c>
      <c r="CB158" s="199"/>
      <c r="CC158" s="1596">
        <f>'30. Development Cost Schedule'!G158</f>
        <v>0</v>
      </c>
      <c r="CD158" s="1416"/>
      <c r="CE158" s="1416"/>
      <c r="CF158" s="1416"/>
      <c r="CG158" s="1597"/>
      <c r="CH158" s="22"/>
      <c r="CI158" s="47"/>
      <c r="CJ158" s="47"/>
      <c r="CK158" s="47"/>
      <c r="CL158" s="47"/>
      <c r="CM158" s="47"/>
      <c r="CN158" s="47"/>
      <c r="CO158" s="47"/>
      <c r="CP158" s="47"/>
      <c r="CQ158" s="47"/>
      <c r="CR158" s="47"/>
      <c r="CS158" s="47"/>
      <c r="CT158" s="47"/>
      <c r="CU158" s="47"/>
      <c r="CV158" s="47"/>
      <c r="CW158" s="47"/>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10"/>
      <c r="GQ158" s="10"/>
      <c r="GR158" s="345"/>
      <c r="GS158" s="345"/>
      <c r="GT158" s="345"/>
      <c r="GU158" s="345"/>
      <c r="GV158" s="345"/>
      <c r="GW158" s="345"/>
      <c r="GX158" s="345"/>
      <c r="GY158" s="189"/>
      <c r="GZ158" s="189"/>
      <c r="HA158" s="189"/>
      <c r="HB158" s="10"/>
      <c r="HC158" s="10"/>
      <c r="HD158" s="22"/>
      <c r="HE158" s="22"/>
      <c r="HF158" s="22"/>
      <c r="HG158" s="22"/>
      <c r="HH158" s="33"/>
      <c r="HI158" s="33"/>
      <c r="HJ158" s="1692" t="s">
        <v>687</v>
      </c>
      <c r="HK158" s="1393"/>
      <c r="HL158" s="1393"/>
      <c r="HM158" s="1393"/>
      <c r="HN158" s="1393"/>
      <c r="HO158" s="1393"/>
      <c r="HP158" s="1394"/>
      <c r="HQ158" s="1693" t="s">
        <v>688</v>
      </c>
      <c r="HR158" s="1436"/>
      <c r="HS158" s="1436"/>
      <c r="HT158" s="1436"/>
      <c r="HU158" s="1436"/>
      <c r="HV158" s="1436"/>
      <c r="HW158" s="1479"/>
      <c r="HX158" s="1694" t="s">
        <v>689</v>
      </c>
      <c r="HY158" s="1436"/>
      <c r="HZ158" s="1436"/>
      <c r="IA158" s="1436"/>
      <c r="IB158" s="1436"/>
      <c r="IC158" s="1436"/>
      <c r="ID158" s="1436"/>
      <c r="IE158" s="1479"/>
      <c r="IF158" s="1688" t="s">
        <v>690</v>
      </c>
      <c r="IG158" s="1393"/>
      <c r="IH158" s="1393"/>
      <c r="II158" s="1393"/>
      <c r="IJ158" s="1393"/>
      <c r="IK158" s="1393"/>
      <c r="IL158" s="1393"/>
      <c r="IM158" s="1393"/>
      <c r="IN158" s="1394"/>
      <c r="IO158" s="1689" t="s">
        <v>691</v>
      </c>
      <c r="IP158" s="1393"/>
      <c r="IQ158" s="1393"/>
      <c r="IR158" s="1393"/>
      <c r="IS158" s="1393"/>
      <c r="IT158" s="1393"/>
      <c r="IU158" s="1393"/>
      <c r="IV158" s="1393"/>
      <c r="IW158" s="1393"/>
      <c r="IX158" s="1393"/>
      <c r="IY158" s="1393"/>
      <c r="IZ158" s="1394"/>
      <c r="JA158" s="22"/>
      <c r="JB158" s="22"/>
      <c r="JC158" s="10"/>
      <c r="JD158" s="231" t="s">
        <v>257</v>
      </c>
      <c r="JE158" s="232"/>
      <c r="JF158" s="232"/>
      <c r="JG158" s="232"/>
      <c r="JH158" s="232"/>
      <c r="JI158" s="232"/>
      <c r="JJ158" s="232"/>
      <c r="JK158" s="232"/>
      <c r="JL158" s="232"/>
      <c r="JM158" s="232"/>
      <c r="JN158" s="232"/>
      <c r="JO158" s="232"/>
      <c r="JP158" s="232"/>
      <c r="JQ158" s="232"/>
      <c r="JR158" s="232"/>
      <c r="JS158" s="232"/>
      <c r="JT158" s="232"/>
      <c r="JU158" s="232"/>
      <c r="JV158" s="232"/>
      <c r="JW158" s="232"/>
      <c r="JX158" s="232"/>
      <c r="JY158" s="232"/>
      <c r="JZ158" s="232"/>
      <c r="KA158" s="232"/>
      <c r="KB158" s="232"/>
      <c r="KC158" s="232"/>
      <c r="KD158" s="207"/>
      <c r="KE158" s="207"/>
      <c r="KF158" s="207"/>
      <c r="KG158" s="207"/>
      <c r="KH158" s="207"/>
      <c r="KI158" s="207"/>
      <c r="KJ158" s="1566">
        <f>'42. Dev Team'!AH158</f>
        <v>0</v>
      </c>
      <c r="KK158" s="1526"/>
      <c r="KL158" s="1527"/>
      <c r="KM158" s="209"/>
      <c r="KN158" s="10"/>
      <c r="KO158" s="10"/>
      <c r="KP158" s="10"/>
    </row>
    <row r="159" spans="1:302" ht="13.5" customHeight="1" x14ac:dyDescent="0.25">
      <c r="A159" s="48"/>
      <c r="B159" s="48"/>
      <c r="C159" s="48"/>
      <c r="D159" s="48"/>
      <c r="E159" s="48"/>
      <c r="F159" s="48"/>
      <c r="G159" s="48"/>
      <c r="H159" s="48"/>
      <c r="I159" s="48"/>
      <c r="J159" s="48"/>
      <c r="K159" s="48"/>
      <c r="L159" s="48"/>
      <c r="M159" s="48"/>
      <c r="N159" s="48"/>
      <c r="O159" s="22"/>
      <c r="P159" s="22"/>
      <c r="Q159" s="22"/>
      <c r="R159" s="22"/>
      <c r="S159" s="22"/>
      <c r="T159" s="22"/>
      <c r="U159" s="22"/>
      <c r="V159" s="22"/>
      <c r="W159" s="22"/>
      <c r="X159" s="22"/>
      <c r="Y159" s="22"/>
      <c r="Z159" s="22"/>
      <c r="AA159" s="22"/>
      <c r="AB159" s="22"/>
      <c r="AC159" s="48"/>
      <c r="AD159" s="48"/>
      <c r="AE159" s="48"/>
      <c r="AF159" s="48"/>
      <c r="AG159" s="48"/>
      <c r="AH159" s="48"/>
      <c r="AI159" s="48"/>
      <c r="AJ159" s="48"/>
      <c r="AK159" s="48"/>
      <c r="AL159" s="48"/>
      <c r="AM159" s="48"/>
      <c r="AN159" s="48"/>
      <c r="AO159" s="22"/>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505"/>
      <c r="BW159" s="116" t="s">
        <v>692</v>
      </c>
      <c r="BX159" s="116"/>
      <c r="BY159" s="190">
        <f>'30. Development Cost Schedule'!C159</f>
        <v>0</v>
      </c>
      <c r="BZ159" s="190">
        <f>'30. Development Cost Schedule'!D159</f>
        <v>0</v>
      </c>
      <c r="CA159" s="190">
        <f>'30. Development Cost Schedule'!E159</f>
        <v>0</v>
      </c>
      <c r="CB159" s="199"/>
      <c r="CC159" s="1596">
        <f>'30. Development Cost Schedule'!G159</f>
        <v>0</v>
      </c>
      <c r="CD159" s="1416"/>
      <c r="CE159" s="1416"/>
      <c r="CF159" s="1416"/>
      <c r="CG159" s="1597"/>
      <c r="CH159" s="22"/>
      <c r="CI159" s="47"/>
      <c r="CJ159" s="47"/>
      <c r="CK159" s="47"/>
      <c r="CL159" s="47"/>
      <c r="CM159" s="47"/>
      <c r="CN159" s="47"/>
      <c r="CO159" s="47"/>
      <c r="CP159" s="47"/>
      <c r="CQ159" s="47"/>
      <c r="CR159" s="47"/>
      <c r="CS159" s="47"/>
      <c r="CT159" s="47"/>
      <c r="CU159" s="47"/>
      <c r="CV159" s="47"/>
      <c r="CW159" s="47"/>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10"/>
      <c r="GQ159" s="10"/>
      <c r="GR159" s="10"/>
      <c r="GS159" s="10"/>
      <c r="GT159" s="521"/>
      <c r="GU159" s="521"/>
      <c r="GV159" s="521"/>
      <c r="GW159" s="10"/>
      <c r="GX159" s="10"/>
      <c r="GY159" s="10"/>
      <c r="GZ159" s="10"/>
      <c r="HA159" s="521"/>
      <c r="HB159" s="364"/>
      <c r="HC159" s="364"/>
      <c r="HD159" s="22"/>
      <c r="HE159" s="22"/>
      <c r="HF159" s="22"/>
      <c r="HG159" s="22"/>
      <c r="HH159" s="33"/>
      <c r="HI159" s="33"/>
      <c r="HJ159" s="522"/>
      <c r="HK159" s="523"/>
      <c r="HL159" s="1695">
        <f>'17. Dev. Narr.'!E147</f>
        <v>0</v>
      </c>
      <c r="HM159" s="1393"/>
      <c r="HN159" s="1394"/>
      <c r="HO159" s="523"/>
      <c r="HP159" s="524"/>
      <c r="HQ159" s="522"/>
      <c r="HR159" s="524"/>
      <c r="HS159" s="1695">
        <f>'17. Dev. Narr.'!L147</f>
        <v>0</v>
      </c>
      <c r="HT159" s="1393"/>
      <c r="HU159" s="1394"/>
      <c r="HV159" s="522"/>
      <c r="HW159" s="524"/>
      <c r="HX159" s="522"/>
      <c r="HY159" s="523"/>
      <c r="HZ159" s="524"/>
      <c r="IA159" s="1695">
        <f>'17. Dev. Narr.'!T147</f>
        <v>0</v>
      </c>
      <c r="IB159" s="1393"/>
      <c r="IC159" s="1394"/>
      <c r="ID159" s="522"/>
      <c r="IE159" s="524"/>
      <c r="IF159" s="1696">
        <f>'17. Dev. Narr.'!Y147</f>
        <v>0</v>
      </c>
      <c r="IG159" s="1393"/>
      <c r="IH159" s="1393"/>
      <c r="II159" s="1393"/>
      <c r="IJ159" s="1393"/>
      <c r="IK159" s="1393"/>
      <c r="IL159" s="1393"/>
      <c r="IM159" s="1393"/>
      <c r="IN159" s="1394"/>
      <c r="IO159" s="1690">
        <f>'17. Dev. Narr.'!AH147</f>
        <v>0</v>
      </c>
      <c r="IP159" s="1393"/>
      <c r="IQ159" s="1393"/>
      <c r="IR159" s="1393"/>
      <c r="IS159" s="1393"/>
      <c r="IT159" s="1393"/>
      <c r="IU159" s="1393"/>
      <c r="IV159" s="1393"/>
      <c r="IW159" s="1393"/>
      <c r="IX159" s="1393"/>
      <c r="IY159" s="1393"/>
      <c r="IZ159" s="1394"/>
      <c r="JA159" s="22"/>
      <c r="JB159" s="22"/>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220"/>
      <c r="KK159" s="220"/>
      <c r="KL159" s="220"/>
      <c r="KM159" s="10"/>
      <c r="KN159" s="10"/>
      <c r="KO159" s="10"/>
      <c r="KP159" s="10"/>
    </row>
    <row r="160" spans="1:302" ht="13.5" customHeight="1" x14ac:dyDescent="0.25">
      <c r="A160" s="48"/>
      <c r="B160" s="48"/>
      <c r="C160" s="48"/>
      <c r="D160" s="48"/>
      <c r="E160" s="48"/>
      <c r="F160" s="48"/>
      <c r="G160" s="48"/>
      <c r="H160" s="48"/>
      <c r="I160" s="48"/>
      <c r="J160" s="48"/>
      <c r="K160" s="48"/>
      <c r="L160" s="48"/>
      <c r="M160" s="48"/>
      <c r="N160" s="48"/>
      <c r="O160" s="22"/>
      <c r="P160" s="22"/>
      <c r="Q160" s="22"/>
      <c r="R160" s="22"/>
      <c r="S160" s="22"/>
      <c r="T160" s="22"/>
      <c r="U160" s="22"/>
      <c r="V160" s="22"/>
      <c r="W160" s="22"/>
      <c r="X160" s="22"/>
      <c r="Y160" s="22"/>
      <c r="Z160" s="22"/>
      <c r="AA160" s="22"/>
      <c r="AB160" s="22"/>
      <c r="AC160" s="48"/>
      <c r="AD160" s="48"/>
      <c r="AE160" s="48"/>
      <c r="AF160" s="48"/>
      <c r="AG160" s="48"/>
      <c r="AH160" s="48"/>
      <c r="AI160" s="48"/>
      <c r="AJ160" s="48"/>
      <c r="AK160" s="48"/>
      <c r="AL160" s="48"/>
      <c r="AM160" s="48"/>
      <c r="AN160" s="48"/>
      <c r="AO160" s="22"/>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505"/>
      <c r="BW160" s="116" t="s">
        <v>693</v>
      </c>
      <c r="BX160" s="116"/>
      <c r="BY160" s="190">
        <f>'30. Development Cost Schedule'!C160</f>
        <v>0</v>
      </c>
      <c r="BZ160" s="190">
        <f>'30. Development Cost Schedule'!D160</f>
        <v>0</v>
      </c>
      <c r="CA160" s="190">
        <f>'30. Development Cost Schedule'!E160</f>
        <v>0</v>
      </c>
      <c r="CB160" s="199"/>
      <c r="CC160" s="1607" t="str">
        <f>'30. Development Cost Schedule'!G160</f>
        <v>BREAKDOWN MUST BE PROVIDED</v>
      </c>
      <c r="CD160" s="1416"/>
      <c r="CE160" s="1416"/>
      <c r="CF160" s="1416"/>
      <c r="CG160" s="1597"/>
      <c r="CH160" s="22"/>
      <c r="CI160" s="47"/>
      <c r="CJ160" s="47"/>
      <c r="CK160" s="47"/>
      <c r="CL160" s="47"/>
      <c r="CM160" s="47"/>
      <c r="CN160" s="47"/>
      <c r="CO160" s="47"/>
      <c r="CP160" s="47"/>
      <c r="CQ160" s="47"/>
      <c r="CR160" s="47"/>
      <c r="CS160" s="47"/>
      <c r="CT160" s="47"/>
      <c r="CU160" s="47"/>
      <c r="CV160" s="47"/>
      <c r="CW160" s="47"/>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10"/>
      <c r="GQ160" s="10"/>
      <c r="GR160" s="10"/>
      <c r="GS160" s="75"/>
      <c r="GT160" s="75"/>
      <c r="GU160" s="75"/>
      <c r="GV160" s="10"/>
      <c r="GW160" s="10"/>
      <c r="GX160" s="10"/>
      <c r="GY160" s="10"/>
      <c r="GZ160" s="75"/>
      <c r="HA160" s="75"/>
      <c r="HB160" s="189"/>
      <c r="HC160" s="189"/>
      <c r="HD160" s="22"/>
      <c r="HE160" s="22"/>
      <c r="HF160" s="22"/>
      <c r="HG160" s="22"/>
      <c r="HH160" s="33"/>
      <c r="HI160" s="33"/>
      <c r="HJ160" s="1697" t="s">
        <v>694</v>
      </c>
      <c r="HK160" s="1436"/>
      <c r="HL160" s="1436"/>
      <c r="HM160" s="1436"/>
      <c r="HN160" s="1436"/>
      <c r="HO160" s="1436"/>
      <c r="HP160" s="1436"/>
      <c r="HQ160" s="1436"/>
      <c r="HR160" s="1436"/>
      <c r="HS160" s="1436"/>
      <c r="HT160" s="1436"/>
      <c r="HU160" s="1436"/>
      <c r="HV160" s="1436"/>
      <c r="HW160" s="1436"/>
      <c r="HX160" s="1436"/>
      <c r="HY160" s="1436"/>
      <c r="HZ160" s="1436"/>
      <c r="IA160" s="1436"/>
      <c r="IB160" s="1436"/>
      <c r="IC160" s="1436"/>
      <c r="ID160" s="1436"/>
      <c r="IE160" s="1479"/>
      <c r="IF160" s="153"/>
      <c r="IG160" s="153"/>
      <c r="IH160" s="153"/>
      <c r="II160" s="153"/>
      <c r="IJ160" s="153"/>
      <c r="IK160" s="153"/>
      <c r="IL160" s="153"/>
      <c r="IM160" s="153"/>
      <c r="IN160" s="153"/>
      <c r="IO160" s="153"/>
      <c r="IP160" s="153"/>
      <c r="IQ160" s="153"/>
      <c r="IR160" s="153"/>
      <c r="IS160" s="153"/>
      <c r="IT160" s="153"/>
      <c r="IU160" s="153"/>
      <c r="IV160" s="153"/>
      <c r="IW160" s="153"/>
      <c r="IX160" s="153"/>
      <c r="IY160" s="153"/>
      <c r="IZ160" s="153"/>
      <c r="JA160" s="22"/>
      <c r="JB160" s="22"/>
      <c r="JC160" s="10"/>
      <c r="JD160" s="1559" t="s">
        <v>695</v>
      </c>
      <c r="JE160" s="1400"/>
      <c r="JF160" s="1400"/>
      <c r="JG160" s="1400"/>
      <c r="JH160" s="1400"/>
      <c r="JI160" s="1400"/>
      <c r="JJ160" s="1400"/>
      <c r="JK160" s="1400"/>
      <c r="JL160" s="1400"/>
      <c r="JM160" s="1400"/>
      <c r="JN160" s="1400"/>
      <c r="JO160" s="10"/>
      <c r="JP160" s="10"/>
      <c r="JQ160" s="10"/>
      <c r="JR160" s="10"/>
      <c r="JS160" s="10"/>
      <c r="JT160" s="10"/>
      <c r="JU160" s="10"/>
      <c r="JV160" s="10"/>
      <c r="JW160" s="10"/>
      <c r="JX160" s="10"/>
      <c r="JY160" s="10"/>
      <c r="JZ160" s="10"/>
      <c r="KA160" s="10"/>
      <c r="KB160" s="10"/>
      <c r="KC160" s="10"/>
      <c r="KD160" s="10"/>
      <c r="KE160" s="75"/>
      <c r="KF160" s="75"/>
      <c r="KG160" s="75"/>
      <c r="KH160" s="10"/>
      <c r="KI160" s="10"/>
      <c r="KJ160" s="10"/>
      <c r="KK160" s="10"/>
      <c r="KL160" s="10"/>
      <c r="KM160" s="10"/>
      <c r="KN160" s="10"/>
      <c r="KO160" s="10"/>
      <c r="KP160" s="10"/>
    </row>
    <row r="161" spans="1:302" ht="13.5" customHeight="1" x14ac:dyDescent="0.25">
      <c r="A161" s="48"/>
      <c r="B161" s="48"/>
      <c r="C161" s="48"/>
      <c r="D161" s="48"/>
      <c r="E161" s="48"/>
      <c r="F161" s="48"/>
      <c r="G161" s="48"/>
      <c r="H161" s="48"/>
      <c r="I161" s="48"/>
      <c r="J161" s="48"/>
      <c r="K161" s="48"/>
      <c r="L161" s="48"/>
      <c r="M161" s="48"/>
      <c r="N161" s="48"/>
      <c r="O161" s="22"/>
      <c r="P161" s="22"/>
      <c r="Q161" s="22"/>
      <c r="R161" s="22"/>
      <c r="S161" s="22"/>
      <c r="T161" s="22"/>
      <c r="U161" s="22"/>
      <c r="V161" s="22"/>
      <c r="W161" s="22"/>
      <c r="X161" s="22"/>
      <c r="Y161" s="22"/>
      <c r="Z161" s="22"/>
      <c r="AA161" s="22"/>
      <c r="AB161" s="22"/>
      <c r="AC161" s="48"/>
      <c r="AD161" s="48"/>
      <c r="AE161" s="48"/>
      <c r="AF161" s="48"/>
      <c r="AG161" s="48"/>
      <c r="AH161" s="48"/>
      <c r="AI161" s="48"/>
      <c r="AJ161" s="48"/>
      <c r="AK161" s="48"/>
      <c r="AL161" s="48"/>
      <c r="AM161" s="48"/>
      <c r="AN161" s="48"/>
      <c r="AO161" s="22"/>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22"/>
      <c r="BU161" s="505"/>
      <c r="BV161" s="505"/>
      <c r="BW161" s="116" t="s">
        <v>696</v>
      </c>
      <c r="BX161" s="116"/>
      <c r="BY161" s="190">
        <f>'30. Development Cost Schedule'!C161</f>
        <v>0</v>
      </c>
      <c r="BZ161" s="264"/>
      <c r="CA161" s="265"/>
      <c r="CB161" s="199"/>
      <c r="CC161" s="1596">
        <f>'30. Development Cost Schedule'!G161</f>
        <v>0</v>
      </c>
      <c r="CD161" s="1416"/>
      <c r="CE161" s="1416"/>
      <c r="CF161" s="1416"/>
      <c r="CG161" s="1597"/>
      <c r="CH161" s="22"/>
      <c r="CI161" s="47"/>
      <c r="CJ161" s="47"/>
      <c r="CK161" s="47"/>
      <c r="CL161" s="47"/>
      <c r="CM161" s="47"/>
      <c r="CN161" s="47"/>
      <c r="CO161" s="47"/>
      <c r="CP161" s="47"/>
      <c r="CQ161" s="47"/>
      <c r="CR161" s="47"/>
      <c r="CS161" s="47"/>
      <c r="CT161" s="47"/>
      <c r="CU161" s="47"/>
      <c r="CV161" s="47"/>
      <c r="CW161" s="47"/>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10"/>
      <c r="GQ161" s="177"/>
      <c r="GR161" s="177"/>
      <c r="GS161" s="177"/>
      <c r="GT161" s="177"/>
      <c r="GU161" s="177"/>
      <c r="GV161" s="177"/>
      <c r="GW161" s="177"/>
      <c r="GX161" s="177"/>
      <c r="GY161" s="177"/>
      <c r="GZ161" s="177"/>
      <c r="HA161" s="177"/>
      <c r="HB161" s="521"/>
      <c r="HC161" s="521"/>
      <c r="HD161" s="22"/>
      <c r="HE161" s="22"/>
      <c r="HF161" s="22"/>
      <c r="HG161" s="22"/>
      <c r="HH161" s="33"/>
      <c r="HI161" s="22"/>
      <c r="HJ161" s="1462"/>
      <c r="HK161" s="1463"/>
      <c r="HL161" s="1463"/>
      <c r="HM161" s="1463"/>
      <c r="HN161" s="1463"/>
      <c r="HO161" s="1463"/>
      <c r="HP161" s="1463"/>
      <c r="HQ161" s="1463"/>
      <c r="HR161" s="1463"/>
      <c r="HS161" s="1463"/>
      <c r="HT161" s="1463"/>
      <c r="HU161" s="1463"/>
      <c r="HV161" s="1463"/>
      <c r="HW161" s="1463"/>
      <c r="HX161" s="1463"/>
      <c r="HY161" s="1463"/>
      <c r="HZ161" s="1463"/>
      <c r="IA161" s="1463"/>
      <c r="IB161" s="1463"/>
      <c r="IC161" s="1463"/>
      <c r="ID161" s="1463"/>
      <c r="IE161" s="1464"/>
      <c r="IF161" s="464"/>
      <c r="IG161" s="464"/>
      <c r="IH161" s="464"/>
      <c r="II161" s="464"/>
      <c r="IJ161" s="464"/>
      <c r="IK161" s="464"/>
      <c r="IL161" s="464"/>
      <c r="IM161" s="464"/>
      <c r="IN161" s="464"/>
      <c r="IO161" s="464"/>
      <c r="IP161" s="464"/>
      <c r="IQ161" s="464"/>
      <c r="IR161" s="464"/>
      <c r="IS161" s="464"/>
      <c r="IT161" s="464"/>
      <c r="IU161" s="464"/>
      <c r="IV161" s="464"/>
      <c r="IW161" s="464"/>
      <c r="IX161" s="464"/>
      <c r="IY161" s="464"/>
      <c r="IZ161" s="464"/>
      <c r="JA161" s="22"/>
      <c r="JB161" s="22"/>
      <c r="JC161" s="10"/>
      <c r="JD161" s="1560">
        <f>'42. Dev Team'!B161</f>
        <v>0</v>
      </c>
      <c r="JE161" s="1496"/>
      <c r="JF161" s="1496"/>
      <c r="JG161" s="1496"/>
      <c r="JH161" s="1496"/>
      <c r="JI161" s="1496"/>
      <c r="JJ161" s="1496"/>
      <c r="JK161" s="1496"/>
      <c r="JL161" s="1496"/>
      <c r="JM161" s="1496"/>
      <c r="JN161" s="1561"/>
      <c r="JO161" s="27"/>
      <c r="JP161" s="1567">
        <f>'42. Dev Team'!N161</f>
        <v>0</v>
      </c>
      <c r="JQ161" s="1496"/>
      <c r="JR161" s="1496"/>
      <c r="JS161" s="1496"/>
      <c r="JT161" s="1496"/>
      <c r="JU161" s="1496"/>
      <c r="JV161" s="1496"/>
      <c r="JW161" s="1496"/>
      <c r="JX161" s="1496"/>
      <c r="JY161" s="1496"/>
      <c r="JZ161" s="1496"/>
      <c r="KA161" s="1496"/>
      <c r="KB161" s="1496"/>
      <c r="KC161" s="1496"/>
      <c r="KD161" s="1496"/>
      <c r="KE161" s="1496"/>
      <c r="KF161" s="1561"/>
      <c r="KG161" s="27"/>
      <c r="KH161" s="1582">
        <f>'42. Dev Team'!AF161</f>
        <v>0</v>
      </c>
      <c r="KI161" s="1496"/>
      <c r="KJ161" s="1496"/>
      <c r="KK161" s="1496"/>
      <c r="KL161" s="1496"/>
      <c r="KM161" s="1569"/>
      <c r="KN161" s="10"/>
      <c r="KO161" s="10"/>
      <c r="KP161" s="10"/>
    </row>
    <row r="162" spans="1:302" ht="15" customHeight="1" x14ac:dyDescent="0.25">
      <c r="A162" s="48"/>
      <c r="B162" s="48"/>
      <c r="C162" s="48"/>
      <c r="D162" s="48"/>
      <c r="E162" s="48"/>
      <c r="F162" s="48"/>
      <c r="G162" s="48"/>
      <c r="H162" s="48"/>
      <c r="I162" s="48"/>
      <c r="J162" s="48"/>
      <c r="K162" s="48"/>
      <c r="L162" s="48"/>
      <c r="M162" s="48"/>
      <c r="N162" s="48"/>
      <c r="O162" s="22"/>
      <c r="P162" s="22"/>
      <c r="Q162" s="22"/>
      <c r="R162" s="22"/>
      <c r="S162" s="22"/>
      <c r="T162" s="22"/>
      <c r="U162" s="22"/>
      <c r="V162" s="22"/>
      <c r="W162" s="22"/>
      <c r="X162" s="22"/>
      <c r="Y162" s="22"/>
      <c r="Z162" s="22"/>
      <c r="AA162" s="22"/>
      <c r="AB162" s="22"/>
      <c r="AC162" s="48"/>
      <c r="AD162" s="48"/>
      <c r="AE162" s="48"/>
      <c r="AF162" s="48"/>
      <c r="AG162" s="48"/>
      <c r="AH162" s="48"/>
      <c r="AI162" s="48"/>
      <c r="AJ162" s="48"/>
      <c r="AK162" s="48"/>
      <c r="AL162" s="48"/>
      <c r="AM162" s="48"/>
      <c r="AN162" s="48"/>
      <c r="AO162" s="22"/>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22"/>
      <c r="BU162" s="505"/>
      <c r="BV162" s="505"/>
      <c r="BW162" s="116" t="s">
        <v>697</v>
      </c>
      <c r="BX162" s="116"/>
      <c r="BY162" s="190">
        <f>'30. Development Cost Schedule'!C162</f>
        <v>0</v>
      </c>
      <c r="BZ162" s="525"/>
      <c r="CA162" s="526"/>
      <c r="CB162" s="199"/>
      <c r="CC162" s="1596">
        <f>'30. Development Cost Schedule'!G162</f>
        <v>0</v>
      </c>
      <c r="CD162" s="1416"/>
      <c r="CE162" s="1416"/>
      <c r="CF162" s="1416"/>
      <c r="CG162" s="1597"/>
      <c r="CH162" s="22"/>
      <c r="CI162" s="47"/>
      <c r="CJ162" s="47"/>
      <c r="CK162" s="47"/>
      <c r="CL162" s="47"/>
      <c r="CM162" s="47"/>
      <c r="CN162" s="47"/>
      <c r="CO162" s="47"/>
      <c r="CP162" s="47"/>
      <c r="CQ162" s="47"/>
      <c r="CR162" s="47"/>
      <c r="CS162" s="47"/>
      <c r="CT162" s="47"/>
      <c r="CU162" s="47"/>
      <c r="CV162" s="47"/>
      <c r="CW162" s="47"/>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10"/>
      <c r="GQ162" s="177"/>
      <c r="GR162" s="177"/>
      <c r="GS162" s="177"/>
      <c r="GT162" s="177"/>
      <c r="GU162" s="177"/>
      <c r="GV162" s="177"/>
      <c r="GW162" s="177"/>
      <c r="GX162" s="177"/>
      <c r="GY162" s="177"/>
      <c r="GZ162" s="177"/>
      <c r="HA162" s="177"/>
      <c r="HB162" s="75"/>
      <c r="HC162" s="10"/>
      <c r="HD162" s="22"/>
      <c r="HE162" s="22"/>
      <c r="HF162" s="22"/>
      <c r="HG162" s="22"/>
      <c r="HH162" s="33"/>
      <c r="HI162" s="1592" t="s">
        <v>698</v>
      </c>
      <c r="HJ162" s="1423"/>
      <c r="HK162" s="1423"/>
      <c r="HL162" s="1423"/>
      <c r="HM162" s="1423"/>
      <c r="HN162" s="1423"/>
      <c r="HO162" s="1423"/>
      <c r="HP162" s="1423"/>
      <c r="HQ162" s="1423"/>
      <c r="HR162" s="1423"/>
      <c r="HS162" s="1423"/>
      <c r="HT162" s="1423"/>
      <c r="HU162" s="1423"/>
      <c r="HV162" s="1423"/>
      <c r="HW162" s="1423"/>
      <c r="HX162" s="1423"/>
      <c r="HY162" s="1423"/>
      <c r="HZ162" s="1423"/>
      <c r="IA162" s="1423"/>
      <c r="IB162" s="1423"/>
      <c r="IC162" s="1423"/>
      <c r="ID162" s="1423"/>
      <c r="IE162" s="1423"/>
      <c r="IF162" s="1423"/>
      <c r="IG162" s="1423"/>
      <c r="IH162" s="1423"/>
      <c r="II162" s="1423"/>
      <c r="IJ162" s="1423"/>
      <c r="IK162" s="1423"/>
      <c r="IL162" s="1423"/>
      <c r="IM162" s="1423"/>
      <c r="IN162" s="1423"/>
      <c r="IO162" s="1423"/>
      <c r="IP162" s="1423"/>
      <c r="IQ162" s="1423"/>
      <c r="IR162" s="1423"/>
      <c r="IS162" s="1423"/>
      <c r="IT162" s="1423"/>
      <c r="IU162" s="1423"/>
      <c r="IV162" s="1423"/>
      <c r="IW162" s="1423"/>
      <c r="IX162" s="1423"/>
      <c r="IY162" s="1423"/>
      <c r="IZ162" s="1424"/>
      <c r="JA162" s="22"/>
      <c r="JB162" s="22"/>
      <c r="JC162" s="10"/>
      <c r="JD162" s="34"/>
      <c r="JE162" s="10"/>
      <c r="JF162" s="10"/>
      <c r="JG162" s="10"/>
      <c r="JH162" s="10"/>
      <c r="JI162" s="10"/>
      <c r="JJ162" s="10"/>
      <c r="JK162" s="10"/>
      <c r="JL162" s="10"/>
      <c r="JM162" s="10"/>
      <c r="JN162" s="10"/>
      <c r="JO162" s="10"/>
      <c r="JP162" s="180" t="s">
        <v>207</v>
      </c>
      <c r="JQ162" s="181"/>
      <c r="JR162" s="181"/>
      <c r="JS162" s="181"/>
      <c r="JT162" s="181"/>
      <c r="JU162" s="181"/>
      <c r="JV162" s="181"/>
      <c r="JW162" s="181"/>
      <c r="JX162" s="181"/>
      <c r="JY162" s="181"/>
      <c r="JZ162" s="181"/>
      <c r="KA162" s="181"/>
      <c r="KB162" s="181"/>
      <c r="KC162" s="181"/>
      <c r="KD162" s="181"/>
      <c r="KE162" s="181"/>
      <c r="KF162" s="181"/>
      <c r="KG162" s="181"/>
      <c r="KH162" s="10" t="s">
        <v>208</v>
      </c>
      <c r="KI162" s="10"/>
      <c r="KJ162" s="10"/>
      <c r="KK162" s="10"/>
      <c r="KL162" s="10"/>
      <c r="KM162" s="140"/>
      <c r="KN162" s="10"/>
      <c r="KO162" s="10"/>
      <c r="KP162" s="10"/>
    </row>
    <row r="163" spans="1:302" ht="13.5" customHeight="1" x14ac:dyDescent="0.25">
      <c r="A163" s="48"/>
      <c r="B163" s="48"/>
      <c r="C163" s="48"/>
      <c r="D163" s="48"/>
      <c r="E163" s="48"/>
      <c r="F163" s="48"/>
      <c r="G163" s="48"/>
      <c r="H163" s="48"/>
      <c r="I163" s="48"/>
      <c r="J163" s="48"/>
      <c r="K163" s="48"/>
      <c r="L163" s="48"/>
      <c r="M163" s="48"/>
      <c r="N163" s="48"/>
      <c r="O163" s="22"/>
      <c r="P163" s="22"/>
      <c r="Q163" s="22"/>
      <c r="R163" s="22"/>
      <c r="S163" s="22"/>
      <c r="T163" s="22"/>
      <c r="U163" s="22"/>
      <c r="V163" s="22"/>
      <c r="W163" s="22"/>
      <c r="X163" s="22"/>
      <c r="Y163" s="22"/>
      <c r="Z163" s="22"/>
      <c r="AA163" s="22"/>
      <c r="AB163" s="22"/>
      <c r="AC163" s="48"/>
      <c r="AD163" s="48"/>
      <c r="AE163" s="48"/>
      <c r="AF163" s="48"/>
      <c r="AG163" s="48"/>
      <c r="AH163" s="48"/>
      <c r="AI163" s="48"/>
      <c r="AJ163" s="48"/>
      <c r="AK163" s="48"/>
      <c r="AL163" s="48"/>
      <c r="AM163" s="48"/>
      <c r="AN163" s="48"/>
      <c r="AO163" s="22"/>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22"/>
      <c r="BU163" s="505"/>
      <c r="BV163" s="505"/>
      <c r="BW163" s="527" t="str">
        <f>'30. Development Cost Schedule'!A163</f>
        <v>Refinance (existing loan payoff amt)</v>
      </c>
      <c r="BX163" s="528"/>
      <c r="BY163" s="190">
        <f>'30. Development Cost Schedule'!C163</f>
        <v>0</v>
      </c>
      <c r="BZ163" s="266"/>
      <c r="CA163" s="267"/>
      <c r="CB163" s="199"/>
      <c r="CC163" s="1596">
        <f>'30. Development Cost Schedule'!G163</f>
        <v>0</v>
      </c>
      <c r="CD163" s="1416"/>
      <c r="CE163" s="1416"/>
      <c r="CF163" s="1416"/>
      <c r="CG163" s="1597"/>
      <c r="CH163" s="22"/>
      <c r="CI163" s="47"/>
      <c r="CJ163" s="47"/>
      <c r="CK163" s="47"/>
      <c r="CL163" s="47"/>
      <c r="CM163" s="47"/>
      <c r="CN163" s="47"/>
      <c r="CO163" s="47"/>
      <c r="CP163" s="47"/>
      <c r="CQ163" s="47"/>
      <c r="CR163" s="47"/>
      <c r="CS163" s="47"/>
      <c r="CT163" s="47"/>
      <c r="CU163" s="47"/>
      <c r="CV163" s="47"/>
      <c r="CW163" s="47"/>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10"/>
      <c r="GQ163" s="177"/>
      <c r="GR163" s="177"/>
      <c r="GS163" s="177"/>
      <c r="GT163" s="177"/>
      <c r="GU163" s="177"/>
      <c r="GV163" s="177"/>
      <c r="GW163" s="177"/>
      <c r="GX163" s="177"/>
      <c r="GY163" s="177"/>
      <c r="GZ163" s="177"/>
      <c r="HA163" s="177"/>
      <c r="HB163" s="177"/>
      <c r="HC163" s="177"/>
      <c r="HD163" s="22"/>
      <c r="HE163" s="22"/>
      <c r="HF163" s="22"/>
      <c r="HG163" s="22"/>
      <c r="HH163" s="33"/>
      <c r="HI163" s="1425"/>
      <c r="HJ163" s="1400"/>
      <c r="HK163" s="1400"/>
      <c r="HL163" s="1400"/>
      <c r="HM163" s="1400"/>
      <c r="HN163" s="1400"/>
      <c r="HO163" s="1400"/>
      <c r="HP163" s="1400"/>
      <c r="HQ163" s="1400"/>
      <c r="HR163" s="1400"/>
      <c r="HS163" s="1400"/>
      <c r="HT163" s="1400"/>
      <c r="HU163" s="1400"/>
      <c r="HV163" s="1400"/>
      <c r="HW163" s="1400"/>
      <c r="HX163" s="1400"/>
      <c r="HY163" s="1400"/>
      <c r="HZ163" s="1400"/>
      <c r="IA163" s="1400"/>
      <c r="IB163" s="1400"/>
      <c r="IC163" s="1400"/>
      <c r="ID163" s="1400"/>
      <c r="IE163" s="1400"/>
      <c r="IF163" s="1400"/>
      <c r="IG163" s="1400"/>
      <c r="IH163" s="1400"/>
      <c r="II163" s="1400"/>
      <c r="IJ163" s="1400"/>
      <c r="IK163" s="1400"/>
      <c r="IL163" s="1400"/>
      <c r="IM163" s="1400"/>
      <c r="IN163" s="1400"/>
      <c r="IO163" s="1400"/>
      <c r="IP163" s="1400"/>
      <c r="IQ163" s="1400"/>
      <c r="IR163" s="1400"/>
      <c r="IS163" s="1400"/>
      <c r="IT163" s="1400"/>
      <c r="IU163" s="1400"/>
      <c r="IV163" s="1400"/>
      <c r="IW163" s="1400"/>
      <c r="IX163" s="1400"/>
      <c r="IY163" s="1400"/>
      <c r="IZ163" s="1426"/>
      <c r="JA163" s="22"/>
      <c r="JB163" s="22"/>
      <c r="JC163" s="10"/>
      <c r="JD163" s="1570">
        <f>'42. Dev Team'!B163</f>
        <v>0</v>
      </c>
      <c r="JE163" s="1416"/>
      <c r="JF163" s="1416"/>
      <c r="JG163" s="1416"/>
      <c r="JH163" s="1416"/>
      <c r="JI163" s="1416"/>
      <c r="JJ163" s="1416"/>
      <c r="JK163" s="1416"/>
      <c r="JL163" s="1416"/>
      <c r="JM163" s="1416"/>
      <c r="JN163" s="1416"/>
      <c r="JO163" s="1416"/>
      <c r="JP163" s="1416"/>
      <c r="JQ163" s="1416"/>
      <c r="JR163" s="1416"/>
      <c r="JS163" s="1417"/>
      <c r="JT163" s="10"/>
      <c r="JU163" s="1571">
        <f>'42. Dev Team'!S163</f>
        <v>0</v>
      </c>
      <c r="JV163" s="1416"/>
      <c r="JW163" s="1416"/>
      <c r="JX163" s="1416"/>
      <c r="JY163" s="1416"/>
      <c r="JZ163" s="1416"/>
      <c r="KA163" s="1416"/>
      <c r="KB163" s="1416"/>
      <c r="KC163" s="1417"/>
      <c r="KD163" s="10"/>
      <c r="KE163" s="1572">
        <f>'42. Dev Team'!AC163</f>
        <v>0</v>
      </c>
      <c r="KF163" s="1416"/>
      <c r="KG163" s="1416"/>
      <c r="KH163" s="1416"/>
      <c r="KI163" s="1416"/>
      <c r="KJ163" s="1416"/>
      <c r="KK163" s="1416"/>
      <c r="KL163" s="1416"/>
      <c r="KM163" s="1573"/>
      <c r="KN163" s="10"/>
      <c r="KO163" s="10"/>
      <c r="KP163" s="10"/>
    </row>
    <row r="164" spans="1:302" ht="13.5" customHeight="1" x14ac:dyDescent="0.25">
      <c r="A164" s="48"/>
      <c r="B164" s="48"/>
      <c r="C164" s="48"/>
      <c r="D164" s="48"/>
      <c r="E164" s="48"/>
      <c r="F164" s="48"/>
      <c r="G164" s="48"/>
      <c r="H164" s="48"/>
      <c r="I164" s="48"/>
      <c r="J164" s="48"/>
      <c r="K164" s="48"/>
      <c r="L164" s="48"/>
      <c r="M164" s="48"/>
      <c r="N164" s="48"/>
      <c r="O164" s="22"/>
      <c r="P164" s="22"/>
      <c r="Q164" s="22"/>
      <c r="R164" s="22"/>
      <c r="S164" s="22"/>
      <c r="T164" s="22"/>
      <c r="U164" s="22"/>
      <c r="V164" s="22"/>
      <c r="W164" s="22"/>
      <c r="X164" s="22"/>
      <c r="Y164" s="22"/>
      <c r="Z164" s="22"/>
      <c r="AA164" s="22"/>
      <c r="AB164" s="22"/>
      <c r="AC164" s="48"/>
      <c r="AD164" s="48"/>
      <c r="AE164" s="48"/>
      <c r="AF164" s="48"/>
      <c r="AG164" s="48"/>
      <c r="AH164" s="48"/>
      <c r="AI164" s="48"/>
      <c r="AJ164" s="48"/>
      <c r="AK164" s="48"/>
      <c r="AL164" s="48"/>
      <c r="AM164" s="48"/>
      <c r="AN164" s="48"/>
      <c r="AO164" s="22"/>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22"/>
      <c r="BU164" s="505"/>
      <c r="BV164" s="505"/>
      <c r="BW164" s="212" t="str">
        <f>'30. Development Cost Schedule'!A164</f>
        <v>Other (specify) - see footnote 1</v>
      </c>
      <c r="BX164" s="116"/>
      <c r="BY164" s="190">
        <f>'30. Development Cost Schedule'!C164</f>
        <v>0</v>
      </c>
      <c r="BZ164" s="190">
        <f>'30. Development Cost Schedule'!D164</f>
        <v>0</v>
      </c>
      <c r="CA164" s="190">
        <f>'30. Development Cost Schedule'!E164</f>
        <v>0</v>
      </c>
      <c r="CB164" s="199"/>
      <c r="CC164" s="1596">
        <f>'30. Development Cost Schedule'!G164</f>
        <v>0</v>
      </c>
      <c r="CD164" s="1416"/>
      <c r="CE164" s="1416"/>
      <c r="CF164" s="1416"/>
      <c r="CG164" s="1597"/>
      <c r="CH164" s="22"/>
      <c r="CI164" s="47"/>
      <c r="CJ164" s="47"/>
      <c r="CK164" s="47"/>
      <c r="CL164" s="47"/>
      <c r="CM164" s="47"/>
      <c r="CN164" s="47"/>
      <c r="CO164" s="47"/>
      <c r="CP164" s="47"/>
      <c r="CQ164" s="47"/>
      <c r="CR164" s="47"/>
      <c r="CS164" s="47"/>
      <c r="CT164" s="47"/>
      <c r="CU164" s="47"/>
      <c r="CV164" s="47"/>
      <c r="CW164" s="47"/>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10"/>
      <c r="GQ164" s="177"/>
      <c r="GR164" s="177"/>
      <c r="GS164" s="177"/>
      <c r="GT164" s="177"/>
      <c r="GU164" s="177"/>
      <c r="GV164" s="177"/>
      <c r="GW164" s="177"/>
      <c r="GX164" s="177"/>
      <c r="GY164" s="177"/>
      <c r="GZ164" s="177"/>
      <c r="HA164" s="177"/>
      <c r="HB164" s="177"/>
      <c r="HC164" s="177"/>
      <c r="HD164" s="22"/>
      <c r="HE164" s="22"/>
      <c r="HF164" s="22"/>
      <c r="HG164" s="22"/>
      <c r="HH164" s="33"/>
      <c r="HI164" s="1425"/>
      <c r="HJ164" s="1400"/>
      <c r="HK164" s="1400"/>
      <c r="HL164" s="1400"/>
      <c r="HM164" s="1400"/>
      <c r="HN164" s="1400"/>
      <c r="HO164" s="1400"/>
      <c r="HP164" s="1400"/>
      <c r="HQ164" s="1400"/>
      <c r="HR164" s="1400"/>
      <c r="HS164" s="1400"/>
      <c r="HT164" s="1400"/>
      <c r="HU164" s="1400"/>
      <c r="HV164" s="1400"/>
      <c r="HW164" s="1400"/>
      <c r="HX164" s="1400"/>
      <c r="HY164" s="1400"/>
      <c r="HZ164" s="1400"/>
      <c r="IA164" s="1400"/>
      <c r="IB164" s="1400"/>
      <c r="IC164" s="1400"/>
      <c r="ID164" s="1400"/>
      <c r="IE164" s="1400"/>
      <c r="IF164" s="1400"/>
      <c r="IG164" s="1400"/>
      <c r="IH164" s="1400"/>
      <c r="II164" s="1400"/>
      <c r="IJ164" s="1400"/>
      <c r="IK164" s="1400"/>
      <c r="IL164" s="1400"/>
      <c r="IM164" s="1400"/>
      <c r="IN164" s="1400"/>
      <c r="IO164" s="1400"/>
      <c r="IP164" s="1400"/>
      <c r="IQ164" s="1400"/>
      <c r="IR164" s="1400"/>
      <c r="IS164" s="1400"/>
      <c r="IT164" s="1400"/>
      <c r="IU164" s="1400"/>
      <c r="IV164" s="1400"/>
      <c r="IW164" s="1400"/>
      <c r="IX164" s="1400"/>
      <c r="IY164" s="1400"/>
      <c r="IZ164" s="1426"/>
      <c r="JA164" s="22"/>
      <c r="JB164" s="22"/>
      <c r="JC164" s="10"/>
      <c r="JD164" s="1564" t="s">
        <v>226</v>
      </c>
      <c r="JE164" s="1400"/>
      <c r="JF164" s="1400"/>
      <c r="JG164" s="1400"/>
      <c r="JH164" s="1400"/>
      <c r="JI164" s="1400"/>
      <c r="JJ164" s="1400"/>
      <c r="JK164" s="1400"/>
      <c r="JL164" s="1400"/>
      <c r="JM164" s="1400"/>
      <c r="JN164" s="1400"/>
      <c r="JO164" s="1400"/>
      <c r="JP164" s="1400"/>
      <c r="JQ164" s="1400"/>
      <c r="JR164" s="1400"/>
      <c r="JS164" s="1400"/>
      <c r="JT164" s="10"/>
      <c r="JU164" s="1574" t="s">
        <v>227</v>
      </c>
      <c r="JV164" s="1400"/>
      <c r="JW164" s="1400"/>
      <c r="JX164" s="1400"/>
      <c r="JY164" s="1400"/>
      <c r="JZ164" s="1400"/>
      <c r="KA164" s="1400"/>
      <c r="KB164" s="1400"/>
      <c r="KC164" s="1400"/>
      <c r="KD164" s="10"/>
      <c r="KE164" s="1575" t="s">
        <v>228</v>
      </c>
      <c r="KF164" s="1400"/>
      <c r="KG164" s="1400"/>
      <c r="KH164" s="1400"/>
      <c r="KI164" s="1400"/>
      <c r="KJ164" s="1400"/>
      <c r="KK164" s="1400"/>
      <c r="KL164" s="1400"/>
      <c r="KM164" s="1401"/>
      <c r="KN164" s="10"/>
      <c r="KO164" s="10"/>
      <c r="KP164" s="10"/>
    </row>
    <row r="165" spans="1:302" ht="15.75" customHeight="1" x14ac:dyDescent="0.25">
      <c r="A165" s="48"/>
      <c r="B165" s="48"/>
      <c r="C165" s="48"/>
      <c r="D165" s="48"/>
      <c r="E165" s="48"/>
      <c r="F165" s="48"/>
      <c r="G165" s="48"/>
      <c r="H165" s="48"/>
      <c r="I165" s="48"/>
      <c r="J165" s="48"/>
      <c r="K165" s="48"/>
      <c r="L165" s="48"/>
      <c r="M165" s="48"/>
      <c r="N165" s="48"/>
      <c r="O165" s="22"/>
      <c r="P165" s="22"/>
      <c r="Q165" s="22"/>
      <c r="R165" s="22"/>
      <c r="S165" s="22"/>
      <c r="T165" s="22"/>
      <c r="U165" s="22"/>
      <c r="V165" s="22"/>
      <c r="W165" s="22"/>
      <c r="X165" s="22"/>
      <c r="Y165" s="22"/>
      <c r="Z165" s="22"/>
      <c r="AA165" s="22"/>
      <c r="AB165" s="22"/>
      <c r="AC165" s="48"/>
      <c r="AD165" s="48"/>
      <c r="AE165" s="48"/>
      <c r="AF165" s="48"/>
      <c r="AG165" s="48"/>
      <c r="AH165" s="48"/>
      <c r="AI165" s="48"/>
      <c r="AJ165" s="48"/>
      <c r="AK165" s="48"/>
      <c r="AL165" s="48"/>
      <c r="AM165" s="48"/>
      <c r="AN165" s="48"/>
      <c r="AO165" s="22"/>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22"/>
      <c r="BU165" s="505"/>
      <c r="BV165" s="505"/>
      <c r="BW165" s="212" t="str">
        <f>'30. Development Cost Schedule'!A165</f>
        <v>Other (specify) - see footnote 1</v>
      </c>
      <c r="BX165" s="116"/>
      <c r="BY165" s="190">
        <f>'30. Development Cost Schedule'!C165</f>
        <v>0</v>
      </c>
      <c r="BZ165" s="190">
        <f>'30. Development Cost Schedule'!D165</f>
        <v>0</v>
      </c>
      <c r="CA165" s="190">
        <f>'30. Development Cost Schedule'!E165</f>
        <v>0</v>
      </c>
      <c r="CB165" s="199"/>
      <c r="CC165" s="1596">
        <f>'30. Development Cost Schedule'!G165</f>
        <v>0</v>
      </c>
      <c r="CD165" s="1416"/>
      <c r="CE165" s="1416"/>
      <c r="CF165" s="1416"/>
      <c r="CG165" s="1597"/>
      <c r="CH165" s="22"/>
      <c r="CI165" s="47"/>
      <c r="CJ165" s="47"/>
      <c r="CK165" s="47"/>
      <c r="CL165" s="47"/>
      <c r="CM165" s="47"/>
      <c r="CN165" s="47"/>
      <c r="CO165" s="47"/>
      <c r="CP165" s="47"/>
      <c r="CQ165" s="47"/>
      <c r="CR165" s="47"/>
      <c r="CS165" s="47"/>
      <c r="CT165" s="47"/>
      <c r="CU165" s="47"/>
      <c r="CV165" s="47"/>
      <c r="CW165" s="47"/>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10"/>
      <c r="GQ165" s="177"/>
      <c r="GR165" s="177"/>
      <c r="GS165" s="177"/>
      <c r="GT165" s="177"/>
      <c r="GU165" s="177"/>
      <c r="GV165" s="177"/>
      <c r="GW165" s="177"/>
      <c r="GX165" s="177"/>
      <c r="GY165" s="177"/>
      <c r="GZ165" s="177"/>
      <c r="HA165" s="177"/>
      <c r="HB165" s="177"/>
      <c r="HC165" s="177"/>
      <c r="HD165" s="22"/>
      <c r="HE165" s="22"/>
      <c r="HF165" s="22"/>
      <c r="HG165" s="22"/>
      <c r="HH165" s="33"/>
      <c r="HI165" s="1677"/>
      <c r="HJ165" s="1403"/>
      <c r="HK165" s="1403"/>
      <c r="HL165" s="1403"/>
      <c r="HM165" s="1403"/>
      <c r="HN165" s="1403"/>
      <c r="HO165" s="1403"/>
      <c r="HP165" s="1403"/>
      <c r="HQ165" s="1403"/>
      <c r="HR165" s="1403"/>
      <c r="HS165" s="1403"/>
      <c r="HT165" s="1403"/>
      <c r="HU165" s="1403"/>
      <c r="HV165" s="1403"/>
      <c r="HW165" s="1403"/>
      <c r="HX165" s="1403"/>
      <c r="HY165" s="1403"/>
      <c r="HZ165" s="1403"/>
      <c r="IA165" s="1403"/>
      <c r="IB165" s="1403"/>
      <c r="IC165" s="1403"/>
      <c r="ID165" s="1403"/>
      <c r="IE165" s="1403"/>
      <c r="IF165" s="1403"/>
      <c r="IG165" s="1403"/>
      <c r="IH165" s="1403"/>
      <c r="II165" s="1403"/>
      <c r="IJ165" s="1403"/>
      <c r="IK165" s="1403"/>
      <c r="IL165" s="1403"/>
      <c r="IM165" s="1403"/>
      <c r="IN165" s="1403"/>
      <c r="IO165" s="1403"/>
      <c r="IP165" s="1403"/>
      <c r="IQ165" s="1403"/>
      <c r="IR165" s="1403"/>
      <c r="IS165" s="1403"/>
      <c r="IT165" s="1403"/>
      <c r="IU165" s="1403"/>
      <c r="IV165" s="1403"/>
      <c r="IW165" s="1403"/>
      <c r="IX165" s="1403"/>
      <c r="IY165" s="1403"/>
      <c r="IZ165" s="1452"/>
      <c r="JA165" s="22"/>
      <c r="JB165" s="22"/>
      <c r="JC165" s="10"/>
      <c r="JD165" s="34"/>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40"/>
      <c r="KN165" s="10"/>
      <c r="KO165" s="10"/>
      <c r="KP165" s="10"/>
    </row>
    <row r="166" spans="1:302" ht="13.5" customHeight="1" x14ac:dyDescent="0.25">
      <c r="A166" s="48"/>
      <c r="B166" s="48"/>
      <c r="C166" s="48"/>
      <c r="D166" s="48"/>
      <c r="E166" s="48"/>
      <c r="F166" s="48"/>
      <c r="G166" s="48"/>
      <c r="H166" s="48"/>
      <c r="I166" s="48"/>
      <c r="J166" s="48"/>
      <c r="K166" s="48"/>
      <c r="L166" s="48"/>
      <c r="M166" s="48"/>
      <c r="N166" s="48"/>
      <c r="O166" s="22"/>
      <c r="P166" s="22"/>
      <c r="Q166" s="22"/>
      <c r="R166" s="22"/>
      <c r="S166" s="22"/>
      <c r="T166" s="22"/>
      <c r="U166" s="22"/>
      <c r="V166" s="22"/>
      <c r="W166" s="22"/>
      <c r="X166" s="22"/>
      <c r="Y166" s="22"/>
      <c r="Z166" s="22"/>
      <c r="AA166" s="22"/>
      <c r="AB166" s="22"/>
      <c r="AC166" s="48"/>
      <c r="AD166" s="48"/>
      <c r="AE166" s="48"/>
      <c r="AF166" s="48"/>
      <c r="AG166" s="48"/>
      <c r="AH166" s="48"/>
      <c r="AI166" s="48"/>
      <c r="AJ166" s="48"/>
      <c r="AK166" s="48"/>
      <c r="AL166" s="48"/>
      <c r="AM166" s="48"/>
      <c r="AN166" s="48"/>
      <c r="AO166" s="22"/>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22"/>
      <c r="BU166" s="505"/>
      <c r="BV166" s="505"/>
      <c r="BW166" s="225" t="s">
        <v>699</v>
      </c>
      <c r="BX166" s="171"/>
      <c r="BY166" s="226">
        <f t="shared" ref="BY166:CA166" si="27">SUM(BY126:BY134,BY136:BY145,BY147:BY152,BY154:BY165)</f>
        <v>0</v>
      </c>
      <c r="BZ166" s="226">
        <f t="shared" si="27"/>
        <v>0</v>
      </c>
      <c r="CA166" s="226">
        <f t="shared" si="27"/>
        <v>0</v>
      </c>
      <c r="CB166" s="199"/>
      <c r="CC166" s="1596">
        <f>'30. Development Cost Schedule'!G166</f>
        <v>0</v>
      </c>
      <c r="CD166" s="1416"/>
      <c r="CE166" s="1416"/>
      <c r="CF166" s="1416"/>
      <c r="CG166" s="1597"/>
      <c r="CH166" s="22"/>
      <c r="CI166" s="47"/>
      <c r="CJ166" s="47"/>
      <c r="CK166" s="47"/>
      <c r="CL166" s="47"/>
      <c r="CM166" s="47"/>
      <c r="CN166" s="47"/>
      <c r="CO166" s="47"/>
      <c r="CP166" s="47"/>
      <c r="CQ166" s="47"/>
      <c r="CR166" s="47"/>
      <c r="CS166" s="47"/>
      <c r="CT166" s="47"/>
      <c r="CU166" s="47"/>
      <c r="CV166" s="47"/>
      <c r="CW166" s="47"/>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10"/>
      <c r="GQ166" s="529"/>
      <c r="GR166" s="529"/>
      <c r="GS166" s="529"/>
      <c r="GT166" s="529"/>
      <c r="GU166" s="529"/>
      <c r="GV166" s="529"/>
      <c r="GW166" s="529"/>
      <c r="GX166" s="529"/>
      <c r="GY166" s="529"/>
      <c r="GZ166" s="529"/>
      <c r="HA166" s="529"/>
      <c r="HB166" s="177"/>
      <c r="HC166" s="177"/>
      <c r="HD166" s="22"/>
      <c r="HE166" s="22"/>
      <c r="HF166" s="22"/>
      <c r="HG166" s="22"/>
      <c r="HH166" s="33"/>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8"/>
      <c r="IF166" s="508"/>
      <c r="IG166" s="508"/>
      <c r="IH166" s="508"/>
      <c r="II166" s="508"/>
      <c r="IJ166" s="508"/>
      <c r="IK166" s="508"/>
      <c r="IL166" s="508"/>
      <c r="IM166" s="508"/>
      <c r="IN166" s="508"/>
      <c r="IO166" s="508"/>
      <c r="IP166" s="508"/>
      <c r="IQ166" s="508"/>
      <c r="IR166" s="508"/>
      <c r="IS166" s="508"/>
      <c r="IT166" s="508"/>
      <c r="IU166" s="508"/>
      <c r="IV166" s="508"/>
      <c r="IW166" s="508"/>
      <c r="IX166" s="508"/>
      <c r="IY166" s="508"/>
      <c r="IZ166" s="508"/>
      <c r="JA166" s="22"/>
      <c r="JB166" s="22"/>
      <c r="JC166" s="10"/>
      <c r="JD166" s="97" t="s">
        <v>241</v>
      </c>
      <c r="JE166" s="218"/>
      <c r="JF166" s="218"/>
      <c r="JG166" s="219"/>
      <c r="JH166" s="158"/>
      <c r="JI166" s="158"/>
      <c r="JJ166" s="164"/>
      <c r="JK166" s="1565">
        <f>'42. Dev Team'!I166</f>
        <v>0</v>
      </c>
      <c r="JL166" s="1393"/>
      <c r="JM166" s="1394"/>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524"/>
      <c r="KK166" s="1400"/>
      <c r="KL166" s="1400"/>
      <c r="KM166" s="140"/>
      <c r="KN166" s="10"/>
      <c r="KO166" s="10"/>
      <c r="KP166" s="10"/>
    </row>
    <row r="167" spans="1:302" ht="13.5" customHeight="1" x14ac:dyDescent="0.25">
      <c r="A167" s="48"/>
      <c r="B167" s="48"/>
      <c r="C167" s="48"/>
      <c r="D167" s="48"/>
      <c r="E167" s="48"/>
      <c r="F167" s="48"/>
      <c r="G167" s="48"/>
      <c r="H167" s="48"/>
      <c r="I167" s="48"/>
      <c r="J167" s="48"/>
      <c r="K167" s="48"/>
      <c r="L167" s="48"/>
      <c r="M167" s="48"/>
      <c r="N167" s="48"/>
      <c r="O167" s="22"/>
      <c r="P167" s="22"/>
      <c r="Q167" s="22"/>
      <c r="R167" s="22"/>
      <c r="S167" s="22"/>
      <c r="T167" s="22"/>
      <c r="U167" s="22"/>
      <c r="V167" s="22"/>
      <c r="W167" s="22"/>
      <c r="X167" s="22"/>
      <c r="Y167" s="22"/>
      <c r="Z167" s="22"/>
      <c r="AA167" s="22"/>
      <c r="AB167" s="22"/>
      <c r="AC167" s="48"/>
      <c r="AD167" s="48"/>
      <c r="AE167" s="48"/>
      <c r="AF167" s="48"/>
      <c r="AG167" s="48"/>
      <c r="AH167" s="48"/>
      <c r="AI167" s="48"/>
      <c r="AJ167" s="48"/>
      <c r="AK167" s="48"/>
      <c r="AL167" s="48"/>
      <c r="AM167" s="48"/>
      <c r="AN167" s="48"/>
      <c r="AO167" s="22"/>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22"/>
      <c r="BU167" s="505"/>
      <c r="BV167" s="505"/>
      <c r="BW167" s="225"/>
      <c r="BX167" s="171"/>
      <c r="BY167" s="413"/>
      <c r="BZ167" s="413"/>
      <c r="CA167" s="413"/>
      <c r="CB167" s="199"/>
      <c r="CC167" s="1596">
        <f>'30. Development Cost Schedule'!G167</f>
        <v>0</v>
      </c>
      <c r="CD167" s="1416"/>
      <c r="CE167" s="1416"/>
      <c r="CF167" s="1416"/>
      <c r="CG167" s="1597"/>
      <c r="CH167" s="22"/>
      <c r="CI167" s="47"/>
      <c r="CJ167" s="47"/>
      <c r="CK167" s="47"/>
      <c r="CL167" s="47"/>
      <c r="CM167" s="47"/>
      <c r="CN167" s="47"/>
      <c r="CO167" s="47"/>
      <c r="CP167" s="47"/>
      <c r="CQ167" s="47"/>
      <c r="CR167" s="47"/>
      <c r="CS167" s="47"/>
      <c r="CT167" s="47"/>
      <c r="CU167" s="47"/>
      <c r="CV167" s="47"/>
      <c r="CW167" s="47"/>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519"/>
      <c r="GQ167" s="100"/>
      <c r="GR167" s="100"/>
      <c r="GS167" s="100"/>
      <c r="GT167" s="100"/>
      <c r="GU167" s="100"/>
      <c r="GV167" s="100"/>
      <c r="GW167" s="100"/>
      <c r="GX167" s="100"/>
      <c r="GY167" s="100"/>
      <c r="GZ167" s="100"/>
      <c r="HA167" s="100"/>
      <c r="HB167" s="177"/>
      <c r="HC167" s="177"/>
      <c r="HD167" s="22"/>
      <c r="HE167" s="22"/>
      <c r="HF167" s="22"/>
      <c r="HG167" s="22"/>
      <c r="HH167" s="504" t="s">
        <v>457</v>
      </c>
      <c r="HI167" s="1702" t="s">
        <v>700</v>
      </c>
      <c r="HJ167" s="1442"/>
      <c r="HK167" s="1442"/>
      <c r="HL167" s="1442"/>
      <c r="HM167" s="1442"/>
      <c r="HN167" s="1442"/>
      <c r="HO167" s="1442"/>
      <c r="HP167" s="1442"/>
      <c r="HQ167" s="1442"/>
      <c r="HR167" s="1442"/>
      <c r="HS167" s="1442"/>
      <c r="HT167" s="1442"/>
      <c r="HU167" s="1442"/>
      <c r="HV167" s="1442"/>
      <c r="HW167" s="1442"/>
      <c r="HX167" s="1442"/>
      <c r="HY167" s="1442"/>
      <c r="HZ167" s="1442"/>
      <c r="IA167" s="1442"/>
      <c r="IB167" s="1442"/>
      <c r="IC167" s="1442"/>
      <c r="ID167" s="1442"/>
      <c r="IE167" s="1442"/>
      <c r="IF167" s="1442"/>
      <c r="IG167" s="1442"/>
      <c r="IH167" s="1442"/>
      <c r="II167" s="1442"/>
      <c r="IJ167" s="1442"/>
      <c r="IK167" s="1442"/>
      <c r="IL167" s="1442"/>
      <c r="IM167" s="1442"/>
      <c r="IN167" s="1442"/>
      <c r="IO167" s="1442"/>
      <c r="IP167" s="1442"/>
      <c r="IQ167" s="1442"/>
      <c r="IR167" s="1442"/>
      <c r="IS167" s="1442"/>
      <c r="IT167" s="1442"/>
      <c r="IU167" s="1442"/>
      <c r="IV167" s="1442"/>
      <c r="IW167" s="1442"/>
      <c r="IX167" s="1442"/>
      <c r="IY167" s="1442"/>
      <c r="IZ167" s="1443"/>
      <c r="JA167" s="22"/>
      <c r="JB167" s="22"/>
      <c r="JC167" s="10"/>
      <c r="JD167" s="223"/>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40"/>
      <c r="KN167" s="10"/>
      <c r="KO167" s="10"/>
      <c r="KP167" s="10"/>
    </row>
    <row r="168" spans="1:302" ht="15.75" customHeight="1" x14ac:dyDescent="0.25">
      <c r="A168" s="48"/>
      <c r="B168" s="48"/>
      <c r="C168" s="48"/>
      <c r="D168" s="48"/>
      <c r="E168" s="48"/>
      <c r="F168" s="48"/>
      <c r="G168" s="48"/>
      <c r="H168" s="48"/>
      <c r="I168" s="48"/>
      <c r="J168" s="48"/>
      <c r="K168" s="48"/>
      <c r="L168" s="48"/>
      <c r="M168" s="48"/>
      <c r="N168" s="48"/>
      <c r="O168" s="22"/>
      <c r="P168" s="22"/>
      <c r="Q168" s="22"/>
      <c r="R168" s="22"/>
      <c r="S168" s="22"/>
      <c r="T168" s="22"/>
      <c r="U168" s="22"/>
      <c r="V168" s="22"/>
      <c r="W168" s="22"/>
      <c r="X168" s="22"/>
      <c r="Y168" s="22"/>
      <c r="Z168" s="22"/>
      <c r="AA168" s="22"/>
      <c r="AB168" s="22"/>
      <c r="AC168" s="48"/>
      <c r="AD168" s="48"/>
      <c r="AE168" s="48"/>
      <c r="AF168" s="48"/>
      <c r="AG168" s="48"/>
      <c r="AH168" s="48"/>
      <c r="AI168" s="48"/>
      <c r="AJ168" s="48"/>
      <c r="AK168" s="48"/>
      <c r="AL168" s="48"/>
      <c r="AM168" s="48"/>
      <c r="AN168" s="48"/>
      <c r="AO168" s="22"/>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22"/>
      <c r="BU168" s="505"/>
      <c r="BV168" s="505"/>
      <c r="BW168" s="171" t="s">
        <v>701</v>
      </c>
      <c r="BX168" s="171"/>
      <c r="BY168" s="172"/>
      <c r="BZ168" s="79"/>
      <c r="CA168" s="79"/>
      <c r="CB168" s="199"/>
      <c r="CC168" s="1596">
        <f>'30. Development Cost Schedule'!G168</f>
        <v>0</v>
      </c>
      <c r="CD168" s="1416"/>
      <c r="CE168" s="1416"/>
      <c r="CF168" s="1416"/>
      <c r="CG168" s="1597"/>
      <c r="CH168" s="22"/>
      <c r="CI168" s="47"/>
      <c r="CJ168" s="47"/>
      <c r="CK168" s="47"/>
      <c r="CL168" s="47"/>
      <c r="CM168" s="47"/>
      <c r="CN168" s="47"/>
      <c r="CO168" s="47"/>
      <c r="CP168" s="47"/>
      <c r="CQ168" s="47"/>
      <c r="CR168" s="47"/>
      <c r="CS168" s="47"/>
      <c r="CT168" s="47"/>
      <c r="CU168" s="47"/>
      <c r="CV168" s="47"/>
      <c r="CW168" s="47"/>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10"/>
      <c r="GQ168" s="10"/>
      <c r="GR168" s="10"/>
      <c r="GS168" s="10"/>
      <c r="GT168" s="10"/>
      <c r="GU168" s="10"/>
      <c r="GV168" s="10"/>
      <c r="GW168" s="10"/>
      <c r="GX168" s="10"/>
      <c r="GY168" s="10"/>
      <c r="GZ168" s="10"/>
      <c r="HA168" s="10"/>
      <c r="HB168" s="529"/>
      <c r="HC168" s="529"/>
      <c r="HD168" s="22"/>
      <c r="HE168" s="22"/>
      <c r="HF168" s="22"/>
      <c r="HG168" s="22"/>
      <c r="HH168" s="33"/>
      <c r="HI168" s="33" t="s">
        <v>702</v>
      </c>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1"/>
      <c r="II168" s="31"/>
      <c r="IJ168" s="31"/>
      <c r="IK168" s="1698">
        <f>'17. Dev. Narr.'!AD156</f>
        <v>0</v>
      </c>
      <c r="IL168" s="1456"/>
      <c r="IM168" s="1456"/>
      <c r="IN168" s="1457"/>
      <c r="IO168" s="33"/>
      <c r="IP168" s="33"/>
      <c r="IQ168" s="33"/>
      <c r="IR168" s="33"/>
      <c r="IS168" s="10"/>
      <c r="IT168" s="10"/>
      <c r="IU168" s="10"/>
      <c r="IV168" s="10"/>
      <c r="IW168" s="33"/>
      <c r="IX168" s="31"/>
      <c r="IY168" s="31"/>
      <c r="IZ168" s="31"/>
      <c r="JA168" s="22"/>
      <c r="JB168" s="22"/>
      <c r="JC168" s="10"/>
      <c r="JD168" s="231" t="s">
        <v>257</v>
      </c>
      <c r="JE168" s="232"/>
      <c r="JF168" s="232"/>
      <c r="JG168" s="232"/>
      <c r="JH168" s="232"/>
      <c r="JI168" s="232"/>
      <c r="JJ168" s="232"/>
      <c r="JK168" s="232"/>
      <c r="JL168" s="232"/>
      <c r="JM168" s="232"/>
      <c r="JN168" s="232"/>
      <c r="JO168" s="232"/>
      <c r="JP168" s="232"/>
      <c r="JQ168" s="232"/>
      <c r="JR168" s="232"/>
      <c r="JS168" s="232"/>
      <c r="JT168" s="232"/>
      <c r="JU168" s="232"/>
      <c r="JV168" s="232"/>
      <c r="JW168" s="232"/>
      <c r="JX168" s="232"/>
      <c r="JY168" s="232"/>
      <c r="JZ168" s="232"/>
      <c r="KA168" s="232"/>
      <c r="KB168" s="232"/>
      <c r="KC168" s="232"/>
      <c r="KD168" s="207"/>
      <c r="KE168" s="207"/>
      <c r="KF168" s="207"/>
      <c r="KG168" s="207"/>
      <c r="KH168" s="207"/>
      <c r="KI168" s="207"/>
      <c r="KJ168" s="1566">
        <f>'42. Dev Team'!AH168</f>
        <v>0</v>
      </c>
      <c r="KK168" s="1526"/>
      <c r="KL168" s="1527"/>
      <c r="KM168" s="209"/>
      <c r="KN168" s="10"/>
      <c r="KO168" s="10"/>
      <c r="KP168" s="10"/>
    </row>
    <row r="169" spans="1:302" ht="13.5" customHeight="1" x14ac:dyDescent="0.25">
      <c r="A169" s="48"/>
      <c r="B169" s="48"/>
      <c r="C169" s="48"/>
      <c r="D169" s="48"/>
      <c r="E169" s="48"/>
      <c r="F169" s="48"/>
      <c r="G169" s="48"/>
      <c r="H169" s="48"/>
      <c r="I169" s="48"/>
      <c r="J169" s="48"/>
      <c r="K169" s="48"/>
      <c r="L169" s="48"/>
      <c r="M169" s="48"/>
      <c r="N169" s="48"/>
      <c r="O169" s="22"/>
      <c r="P169" s="22"/>
      <c r="Q169" s="22"/>
      <c r="R169" s="22"/>
      <c r="S169" s="22"/>
      <c r="T169" s="22"/>
      <c r="U169" s="22"/>
      <c r="V169" s="22"/>
      <c r="W169" s="22"/>
      <c r="X169" s="22"/>
      <c r="Y169" s="22"/>
      <c r="Z169" s="22"/>
      <c r="AA169" s="22"/>
      <c r="AB169" s="22"/>
      <c r="AC169" s="48"/>
      <c r="AD169" s="48"/>
      <c r="AE169" s="48"/>
      <c r="AF169" s="48"/>
      <c r="AG169" s="48"/>
      <c r="AH169" s="48"/>
      <c r="AI169" s="48"/>
      <c r="AJ169" s="48"/>
      <c r="AK169" s="48"/>
      <c r="AL169" s="48"/>
      <c r="AM169" s="48"/>
      <c r="AN169" s="48"/>
      <c r="AO169" s="22"/>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22"/>
      <c r="BU169" s="505"/>
      <c r="BV169" s="505"/>
      <c r="BW169" s="116" t="s">
        <v>703</v>
      </c>
      <c r="BX169" s="116"/>
      <c r="BY169" s="190">
        <f>'30. Development Cost Schedule'!C169</f>
        <v>0</v>
      </c>
      <c r="BZ169" s="190">
        <f>'30. Development Cost Schedule'!D169</f>
        <v>0</v>
      </c>
      <c r="CA169" s="190">
        <f>'30. Development Cost Schedule'!E169</f>
        <v>0</v>
      </c>
      <c r="CB169" s="199"/>
      <c r="CC169" s="1596">
        <f>'30. Development Cost Schedule'!G169</f>
        <v>0</v>
      </c>
      <c r="CD169" s="1416"/>
      <c r="CE169" s="1416"/>
      <c r="CF169" s="1416"/>
      <c r="CG169" s="1597"/>
      <c r="CH169" s="22"/>
      <c r="CI169" s="47"/>
      <c r="CJ169" s="47"/>
      <c r="CK169" s="47"/>
      <c r="CL169" s="47"/>
      <c r="CM169" s="47"/>
      <c r="CN169" s="47"/>
      <c r="CO169" s="47"/>
      <c r="CP169" s="47"/>
      <c r="CQ169" s="47"/>
      <c r="CR169" s="47"/>
      <c r="CS169" s="47"/>
      <c r="CT169" s="47"/>
      <c r="CU169" s="47"/>
      <c r="CV169" s="47"/>
      <c r="CW169" s="47"/>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10"/>
      <c r="GQ169" s="10"/>
      <c r="GR169" s="10"/>
      <c r="GS169" s="10"/>
      <c r="GT169" s="10"/>
      <c r="GU169" s="10"/>
      <c r="GV169" s="10"/>
      <c r="GW169" s="10"/>
      <c r="GX169" s="10"/>
      <c r="GY169" s="10"/>
      <c r="GZ169" s="10"/>
      <c r="HA169" s="10"/>
      <c r="HB169" s="100"/>
      <c r="HC169" s="100"/>
      <c r="HD169" s="22"/>
      <c r="HE169" s="22"/>
      <c r="HF169" s="22"/>
      <c r="HG169" s="22"/>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c r="IV169" s="33"/>
      <c r="IW169" s="33"/>
      <c r="IX169" s="33"/>
      <c r="IY169" s="33"/>
      <c r="IZ169" s="33"/>
      <c r="JA169" s="22"/>
      <c r="JB169" s="22"/>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220"/>
      <c r="KK169" s="220"/>
      <c r="KL169" s="220"/>
      <c r="KM169" s="10"/>
      <c r="KN169" s="10"/>
      <c r="KO169" s="10"/>
      <c r="KP169" s="10"/>
    </row>
    <row r="170" spans="1:302" ht="13.5" customHeight="1" x14ac:dyDescent="0.25">
      <c r="A170" s="48"/>
      <c r="B170" s="48"/>
      <c r="C170" s="48"/>
      <c r="D170" s="48"/>
      <c r="E170" s="48"/>
      <c r="F170" s="48"/>
      <c r="G170" s="48"/>
      <c r="H170" s="48"/>
      <c r="I170" s="48"/>
      <c r="J170" s="48"/>
      <c r="K170" s="48"/>
      <c r="L170" s="48"/>
      <c r="M170" s="48"/>
      <c r="N170" s="48"/>
      <c r="O170" s="22"/>
      <c r="P170" s="22"/>
      <c r="Q170" s="22"/>
      <c r="R170" s="22"/>
      <c r="S170" s="22"/>
      <c r="T170" s="22"/>
      <c r="U170" s="22"/>
      <c r="V170" s="22"/>
      <c r="W170" s="22"/>
      <c r="X170" s="22"/>
      <c r="Y170" s="22"/>
      <c r="Z170" s="22"/>
      <c r="AA170" s="22"/>
      <c r="AB170" s="22"/>
      <c r="AC170" s="48"/>
      <c r="AD170" s="48"/>
      <c r="AE170" s="48"/>
      <c r="AF170" s="48"/>
      <c r="AG170" s="48"/>
      <c r="AH170" s="48"/>
      <c r="AI170" s="48"/>
      <c r="AJ170" s="48"/>
      <c r="AK170" s="48"/>
      <c r="AL170" s="48"/>
      <c r="AM170" s="48"/>
      <c r="AN170" s="48"/>
      <c r="AO170" s="22"/>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22"/>
      <c r="BU170" s="505"/>
      <c r="BV170" s="505"/>
      <c r="BW170" s="116" t="s">
        <v>704</v>
      </c>
      <c r="BX170" s="116"/>
      <c r="BY170" s="190">
        <f>'30. Development Cost Schedule'!C170</f>
        <v>0</v>
      </c>
      <c r="BZ170" s="190">
        <f>'30. Development Cost Schedule'!D170</f>
        <v>0</v>
      </c>
      <c r="CA170" s="190">
        <f>'30. Development Cost Schedule'!E170</f>
        <v>0</v>
      </c>
      <c r="CB170" s="199"/>
      <c r="CC170" s="1596">
        <f>'30. Development Cost Schedule'!G170</f>
        <v>0</v>
      </c>
      <c r="CD170" s="1416"/>
      <c r="CE170" s="1416"/>
      <c r="CF170" s="1416"/>
      <c r="CG170" s="1597"/>
      <c r="CH170" s="22"/>
      <c r="CI170" s="47"/>
      <c r="CJ170" s="47"/>
      <c r="CK170" s="47"/>
      <c r="CL170" s="47"/>
      <c r="CM170" s="47"/>
      <c r="CN170" s="47"/>
      <c r="CO170" s="47"/>
      <c r="CP170" s="47"/>
      <c r="CQ170" s="47"/>
      <c r="CR170" s="47"/>
      <c r="CS170" s="47"/>
      <c r="CT170" s="47"/>
      <c r="CU170" s="47"/>
      <c r="CV170" s="47"/>
      <c r="CW170" s="47"/>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10"/>
      <c r="GQ170" s="10"/>
      <c r="GR170" s="10"/>
      <c r="GS170" s="10"/>
      <c r="GT170" s="10"/>
      <c r="GU170" s="10"/>
      <c r="GV170" s="10"/>
      <c r="GW170" s="10"/>
      <c r="GX170" s="10"/>
      <c r="GY170" s="10"/>
      <c r="GZ170" s="10"/>
      <c r="HA170" s="10"/>
      <c r="HB170" s="10"/>
      <c r="HC170" s="10"/>
      <c r="HD170" s="22"/>
      <c r="HE170" s="22"/>
      <c r="HF170" s="22"/>
      <c r="HG170" s="22"/>
      <c r="HH170" s="33"/>
      <c r="HI170" s="33" t="s">
        <v>705</v>
      </c>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1698">
        <f>'17. Dev. Narr.'!AD158</f>
        <v>0</v>
      </c>
      <c r="IL170" s="1456"/>
      <c r="IM170" s="1456"/>
      <c r="IN170" s="1457"/>
      <c r="IO170" s="33"/>
      <c r="IP170" s="33"/>
      <c r="IQ170" s="33"/>
      <c r="IR170" s="33"/>
      <c r="IS170" s="33"/>
      <c r="IT170" s="33"/>
      <c r="IU170" s="33"/>
      <c r="IV170" s="33"/>
      <c r="IW170" s="33"/>
      <c r="IX170" s="33"/>
      <c r="IY170" s="33"/>
      <c r="IZ170" s="33"/>
      <c r="JA170" s="22"/>
      <c r="JB170" s="22"/>
      <c r="JC170" s="10"/>
      <c r="JD170" s="1559" t="s">
        <v>695</v>
      </c>
      <c r="JE170" s="1400"/>
      <c r="JF170" s="1400"/>
      <c r="JG170" s="1400"/>
      <c r="JH170" s="1400"/>
      <c r="JI170" s="1400"/>
      <c r="JJ170" s="1400"/>
      <c r="JK170" s="1400"/>
      <c r="JL170" s="1400"/>
      <c r="JM170" s="1400"/>
      <c r="JN170" s="1400"/>
      <c r="JO170" s="10"/>
      <c r="JP170" s="10"/>
      <c r="JQ170" s="10"/>
      <c r="JR170" s="10"/>
      <c r="JS170" s="10"/>
      <c r="JT170" s="10"/>
      <c r="JU170" s="10"/>
      <c r="JV170" s="10"/>
      <c r="JW170" s="10"/>
      <c r="JX170" s="10"/>
      <c r="JY170" s="10"/>
      <c r="JZ170" s="10"/>
      <c r="KA170" s="10"/>
      <c r="KB170" s="10"/>
      <c r="KC170" s="10"/>
      <c r="KD170" s="10"/>
      <c r="KE170" s="75"/>
      <c r="KF170" s="75"/>
      <c r="KG170" s="75"/>
      <c r="KH170" s="10"/>
      <c r="KI170" s="10"/>
      <c r="KJ170" s="10"/>
      <c r="KK170" s="10"/>
      <c r="KL170" s="10"/>
      <c r="KM170" s="10"/>
      <c r="KN170" s="10"/>
      <c r="KO170" s="10"/>
      <c r="KP170" s="10"/>
    </row>
    <row r="171" spans="1:302" ht="13.5" customHeight="1" x14ac:dyDescent="0.25">
      <c r="A171" s="48"/>
      <c r="B171" s="48"/>
      <c r="C171" s="48"/>
      <c r="D171" s="48"/>
      <c r="E171" s="48"/>
      <c r="F171" s="48"/>
      <c r="G171" s="48"/>
      <c r="H171" s="48"/>
      <c r="I171" s="48"/>
      <c r="J171" s="48"/>
      <c r="K171" s="48"/>
      <c r="L171" s="48"/>
      <c r="M171" s="48"/>
      <c r="N171" s="48"/>
      <c r="O171" s="22"/>
      <c r="P171" s="22"/>
      <c r="Q171" s="22"/>
      <c r="R171" s="22"/>
      <c r="S171" s="22"/>
      <c r="T171" s="22"/>
      <c r="U171" s="22"/>
      <c r="V171" s="22"/>
      <c r="W171" s="22"/>
      <c r="X171" s="22"/>
      <c r="Y171" s="22"/>
      <c r="Z171" s="22"/>
      <c r="AA171" s="22"/>
      <c r="AB171" s="22"/>
      <c r="AC171" s="48"/>
      <c r="AD171" s="48"/>
      <c r="AE171" s="48"/>
      <c r="AF171" s="48"/>
      <c r="AG171" s="48"/>
      <c r="AH171" s="48"/>
      <c r="AI171" s="48"/>
      <c r="AJ171" s="48"/>
      <c r="AK171" s="48"/>
      <c r="AL171" s="48"/>
      <c r="AM171" s="48"/>
      <c r="AN171" s="48"/>
      <c r="AO171" s="22"/>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22"/>
      <c r="BU171" s="505"/>
      <c r="BV171" s="505"/>
      <c r="BW171" s="116" t="s">
        <v>706</v>
      </c>
      <c r="BX171" s="116"/>
      <c r="BY171" s="190">
        <f>'30. Development Cost Schedule'!C171</f>
        <v>0</v>
      </c>
      <c r="BZ171" s="190">
        <f>'30. Development Cost Schedule'!D171</f>
        <v>0</v>
      </c>
      <c r="CA171" s="190">
        <f>'30. Development Cost Schedule'!E171</f>
        <v>0</v>
      </c>
      <c r="CB171" s="199"/>
      <c r="CC171" s="1596">
        <f>'30. Development Cost Schedule'!G171</f>
        <v>0</v>
      </c>
      <c r="CD171" s="1416"/>
      <c r="CE171" s="1416"/>
      <c r="CF171" s="1416"/>
      <c r="CG171" s="1597"/>
      <c r="CH171" s="22"/>
      <c r="CI171" s="47"/>
      <c r="CJ171" s="47"/>
      <c r="CK171" s="47"/>
      <c r="CL171" s="47"/>
      <c r="CM171" s="47"/>
      <c r="CN171" s="47"/>
      <c r="CO171" s="47"/>
      <c r="CP171" s="47"/>
      <c r="CQ171" s="47"/>
      <c r="CR171" s="47"/>
      <c r="CS171" s="47"/>
      <c r="CT171" s="47"/>
      <c r="CU171" s="47"/>
      <c r="CV171" s="47"/>
      <c r="CW171" s="47"/>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10"/>
      <c r="GQ171" s="201"/>
      <c r="GR171" s="10"/>
      <c r="GS171" s="10"/>
      <c r="GT171" s="10"/>
      <c r="GU171" s="10"/>
      <c r="GV171" s="10"/>
      <c r="GW171" s="10"/>
      <c r="GX171" s="10"/>
      <c r="GY171" s="10"/>
      <c r="GZ171" s="10"/>
      <c r="HA171" s="10"/>
      <c r="HB171" s="10"/>
      <c r="HC171" s="10"/>
      <c r="HD171" s="22"/>
      <c r="HE171" s="22"/>
      <c r="HF171" s="22"/>
      <c r="HG171" s="22"/>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33"/>
      <c r="IW171" s="33"/>
      <c r="IX171" s="33"/>
      <c r="IY171" s="33"/>
      <c r="IZ171" s="33"/>
      <c r="JA171" s="22"/>
      <c r="JB171" s="22"/>
      <c r="JC171" s="10"/>
      <c r="JD171" s="1560">
        <f>'42. Dev Team'!B171</f>
        <v>0</v>
      </c>
      <c r="JE171" s="1496"/>
      <c r="JF171" s="1496"/>
      <c r="JG171" s="1496"/>
      <c r="JH171" s="1496"/>
      <c r="JI171" s="1496"/>
      <c r="JJ171" s="1496"/>
      <c r="JK171" s="1496"/>
      <c r="JL171" s="1496"/>
      <c r="JM171" s="1496"/>
      <c r="JN171" s="1561"/>
      <c r="JO171" s="27"/>
      <c r="JP171" s="1567">
        <f>'42. Dev Team'!N171</f>
        <v>0</v>
      </c>
      <c r="JQ171" s="1496"/>
      <c r="JR171" s="1496"/>
      <c r="JS171" s="1496"/>
      <c r="JT171" s="1496"/>
      <c r="JU171" s="1496"/>
      <c r="JV171" s="1496"/>
      <c r="JW171" s="1496"/>
      <c r="JX171" s="1496"/>
      <c r="JY171" s="1496"/>
      <c r="JZ171" s="1496"/>
      <c r="KA171" s="1496"/>
      <c r="KB171" s="1496"/>
      <c r="KC171" s="1496"/>
      <c r="KD171" s="1496"/>
      <c r="KE171" s="1496"/>
      <c r="KF171" s="1561"/>
      <c r="KG171" s="27"/>
      <c r="KH171" s="1582">
        <f>'42. Dev Team'!AF171</f>
        <v>0</v>
      </c>
      <c r="KI171" s="1496"/>
      <c r="KJ171" s="1496"/>
      <c r="KK171" s="1496"/>
      <c r="KL171" s="1496"/>
      <c r="KM171" s="1569"/>
      <c r="KN171" s="10"/>
      <c r="KO171" s="10"/>
      <c r="KP171" s="10"/>
    </row>
    <row r="172" spans="1:302" ht="13.5" customHeight="1" x14ac:dyDescent="0.25">
      <c r="A172" s="48"/>
      <c r="B172" s="48"/>
      <c r="C172" s="48"/>
      <c r="D172" s="48"/>
      <c r="E172" s="48"/>
      <c r="F172" s="48"/>
      <c r="G172" s="48"/>
      <c r="H172" s="48"/>
      <c r="I172" s="48"/>
      <c r="J172" s="48"/>
      <c r="K172" s="48"/>
      <c r="L172" s="48"/>
      <c r="M172" s="48"/>
      <c r="N172" s="48"/>
      <c r="O172" s="22"/>
      <c r="P172" s="22"/>
      <c r="Q172" s="22"/>
      <c r="R172" s="22"/>
      <c r="S172" s="22"/>
      <c r="T172" s="22"/>
      <c r="U172" s="22"/>
      <c r="V172" s="22"/>
      <c r="W172" s="22"/>
      <c r="X172" s="22"/>
      <c r="Y172" s="22"/>
      <c r="Z172" s="22"/>
      <c r="AA172" s="22"/>
      <c r="AB172" s="22"/>
      <c r="AC172" s="48"/>
      <c r="AD172" s="48"/>
      <c r="AE172" s="48"/>
      <c r="AF172" s="48"/>
      <c r="AG172" s="48"/>
      <c r="AH172" s="48"/>
      <c r="AI172" s="48"/>
      <c r="AJ172" s="48"/>
      <c r="AK172" s="48"/>
      <c r="AL172" s="48"/>
      <c r="AM172" s="48"/>
      <c r="AN172" s="48"/>
      <c r="AO172" s="22"/>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22"/>
      <c r="BU172" s="505"/>
      <c r="BV172" s="505"/>
      <c r="BW172" s="225" t="s">
        <v>707</v>
      </c>
      <c r="BX172" s="530">
        <f>IF(BY172=0,0,SUM(BY169:BY171)/(BZ18+CA18+BY85+BZ92+CA92+BZ123+CA123+BZ166+CA166))</f>
        <v>0</v>
      </c>
      <c r="BY172" s="226">
        <f t="shared" ref="BY172:CA172" si="28">SUM(BY169:BY171)</f>
        <v>0</v>
      </c>
      <c r="BZ172" s="226">
        <f t="shared" si="28"/>
        <v>0</v>
      </c>
      <c r="CA172" s="226">
        <f t="shared" si="28"/>
        <v>0</v>
      </c>
      <c r="CB172" s="461">
        <f>IF(BY172=0,0,SUM(BZ172,CA172)/((BZ185+CA185)-SUM(BZ172,CA172)))</f>
        <v>0</v>
      </c>
      <c r="CC172" s="1596">
        <f>'30. Development Cost Schedule'!G172</f>
        <v>0</v>
      </c>
      <c r="CD172" s="1416"/>
      <c r="CE172" s="1416"/>
      <c r="CF172" s="1416"/>
      <c r="CG172" s="1597"/>
      <c r="CH172" s="22"/>
      <c r="CI172" s="47"/>
      <c r="CJ172" s="47"/>
      <c r="CK172" s="47"/>
      <c r="CL172" s="47"/>
      <c r="CM172" s="47"/>
      <c r="CN172" s="47"/>
      <c r="CO172" s="47"/>
      <c r="CP172" s="47"/>
      <c r="CQ172" s="47"/>
      <c r="CR172" s="47"/>
      <c r="CS172" s="47"/>
      <c r="CT172" s="47"/>
      <c r="CU172" s="47"/>
      <c r="CV172" s="47"/>
      <c r="CW172" s="47"/>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10"/>
      <c r="GQ172" s="10"/>
      <c r="GR172" s="10"/>
      <c r="GS172" s="10"/>
      <c r="GT172" s="10"/>
      <c r="GU172" s="10"/>
      <c r="GV172" s="10"/>
      <c r="GW172" s="10"/>
      <c r="GX172" s="10"/>
      <c r="GY172" s="10"/>
      <c r="GZ172" s="10"/>
      <c r="HA172" s="10"/>
      <c r="HB172" s="10"/>
      <c r="HC172" s="10"/>
      <c r="HD172" s="22"/>
      <c r="HE172" s="22"/>
      <c r="HF172" s="22"/>
      <c r="HG172" s="22"/>
      <c r="HH172" s="33"/>
      <c r="HI172" s="201" t="s">
        <v>708</v>
      </c>
      <c r="HJ172" s="10"/>
      <c r="HK172" s="10"/>
      <c r="HL172" s="10"/>
      <c r="HM172" s="10"/>
      <c r="HN172" s="10"/>
      <c r="HO172" s="10"/>
      <c r="HP172" s="10"/>
      <c r="HQ172" s="10"/>
      <c r="HR172" s="10"/>
      <c r="HS172" s="10"/>
      <c r="HT172" s="255"/>
      <c r="HU172" s="1703">
        <f>'17. Dev. Narr.'!N160</f>
        <v>0</v>
      </c>
      <c r="HV172" s="1456"/>
      <c r="HW172" s="1456"/>
      <c r="HX172" s="1456"/>
      <c r="HY172" s="1456"/>
      <c r="HZ172" s="1456"/>
      <c r="IA172" s="1456"/>
      <c r="IB172" s="1457"/>
      <c r="IC172" s="10" t="s">
        <v>709</v>
      </c>
      <c r="ID172" s="10"/>
      <c r="IE172" s="10"/>
      <c r="IF172" s="10"/>
      <c r="IG172" s="10"/>
      <c r="IH172" s="10"/>
      <c r="II172" s="10"/>
      <c r="IJ172" s="10"/>
      <c r="IK172" s="10"/>
      <c r="IL172" s="10"/>
      <c r="IM172" s="10"/>
      <c r="IN172" s="1703">
        <f>'17. Dev. Narr.'!AG160</f>
        <v>0</v>
      </c>
      <c r="IO172" s="1456"/>
      <c r="IP172" s="1456"/>
      <c r="IQ172" s="1456"/>
      <c r="IR172" s="1456"/>
      <c r="IS172" s="1456"/>
      <c r="IT172" s="1456"/>
      <c r="IU172" s="1456"/>
      <c r="IV172" s="1456"/>
      <c r="IW172" s="1456"/>
      <c r="IX172" s="1456"/>
      <c r="IY172" s="1456"/>
      <c r="IZ172" s="1457"/>
      <c r="JA172" s="22"/>
      <c r="JB172" s="22"/>
      <c r="JC172" s="10"/>
      <c r="JD172" s="34"/>
      <c r="JE172" s="10"/>
      <c r="JF172" s="10"/>
      <c r="JG172" s="10"/>
      <c r="JH172" s="10"/>
      <c r="JI172" s="10"/>
      <c r="JJ172" s="10"/>
      <c r="JK172" s="10"/>
      <c r="JL172" s="10"/>
      <c r="JM172" s="10"/>
      <c r="JN172" s="10"/>
      <c r="JO172" s="10"/>
      <c r="JP172" s="180" t="s">
        <v>207</v>
      </c>
      <c r="JQ172" s="181"/>
      <c r="JR172" s="181"/>
      <c r="JS172" s="181"/>
      <c r="JT172" s="181"/>
      <c r="JU172" s="181"/>
      <c r="JV172" s="181"/>
      <c r="JW172" s="181"/>
      <c r="JX172" s="181"/>
      <c r="JY172" s="181"/>
      <c r="JZ172" s="181"/>
      <c r="KA172" s="181"/>
      <c r="KB172" s="181"/>
      <c r="KC172" s="181"/>
      <c r="KD172" s="181"/>
      <c r="KE172" s="181"/>
      <c r="KF172" s="181"/>
      <c r="KG172" s="181"/>
      <c r="KH172" s="10" t="s">
        <v>208</v>
      </c>
      <c r="KI172" s="10"/>
      <c r="KJ172" s="10"/>
      <c r="KK172" s="10"/>
      <c r="KL172" s="10"/>
      <c r="KM172" s="140"/>
      <c r="KN172" s="10"/>
      <c r="KO172" s="10"/>
      <c r="KP172" s="10"/>
    </row>
    <row r="173" spans="1:302" ht="13.5" customHeight="1" x14ac:dyDescent="0.25">
      <c r="A173" s="48"/>
      <c r="B173" s="48"/>
      <c r="C173" s="48"/>
      <c r="D173" s="48"/>
      <c r="E173" s="48"/>
      <c r="F173" s="48"/>
      <c r="G173" s="48"/>
      <c r="H173" s="48"/>
      <c r="I173" s="48"/>
      <c r="J173" s="48"/>
      <c r="K173" s="48"/>
      <c r="L173" s="48"/>
      <c r="M173" s="48"/>
      <c r="N173" s="48"/>
      <c r="O173" s="22"/>
      <c r="P173" s="22"/>
      <c r="Q173" s="22"/>
      <c r="R173" s="22"/>
      <c r="S173" s="22"/>
      <c r="T173" s="22"/>
      <c r="U173" s="22"/>
      <c r="V173" s="22"/>
      <c r="W173" s="22"/>
      <c r="X173" s="22"/>
      <c r="Y173" s="22"/>
      <c r="Z173" s="22"/>
      <c r="AA173" s="22"/>
      <c r="AB173" s="22"/>
      <c r="AC173" s="48"/>
      <c r="AD173" s="48"/>
      <c r="AE173" s="48"/>
      <c r="AF173" s="48"/>
      <c r="AG173" s="48"/>
      <c r="AH173" s="48"/>
      <c r="AI173" s="48"/>
      <c r="AJ173" s="48"/>
      <c r="AK173" s="48"/>
      <c r="AL173" s="48"/>
      <c r="AM173" s="48"/>
      <c r="AN173" s="48"/>
      <c r="AO173" s="22"/>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22"/>
      <c r="BU173" s="505"/>
      <c r="BV173" s="505"/>
      <c r="BW173" s="171" t="s">
        <v>710</v>
      </c>
      <c r="BX173" s="171"/>
      <c r="BY173" s="172"/>
      <c r="BZ173" s="79"/>
      <c r="CA173" s="79"/>
      <c r="CB173" s="199"/>
      <c r="CC173" s="1596">
        <f>'30. Development Cost Schedule'!G173</f>
        <v>0</v>
      </c>
      <c r="CD173" s="1416"/>
      <c r="CE173" s="1416"/>
      <c r="CF173" s="1416"/>
      <c r="CG173" s="1597"/>
      <c r="CH173" s="22"/>
      <c r="CI173" s="47"/>
      <c r="CJ173" s="47"/>
      <c r="CK173" s="47"/>
      <c r="CL173" s="47"/>
      <c r="CM173" s="47"/>
      <c r="CN173" s="47"/>
      <c r="CO173" s="47"/>
      <c r="CP173" s="47"/>
      <c r="CQ173" s="47"/>
      <c r="CR173" s="47"/>
      <c r="CS173" s="47"/>
      <c r="CT173" s="47"/>
      <c r="CU173" s="47"/>
      <c r="CV173" s="47"/>
      <c r="CW173" s="47"/>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10"/>
      <c r="GQ173" s="10"/>
      <c r="GR173" s="10"/>
      <c r="GS173" s="10"/>
      <c r="GT173" s="10"/>
      <c r="GU173" s="10"/>
      <c r="GV173" s="10"/>
      <c r="GW173" s="10"/>
      <c r="GX173" s="10"/>
      <c r="GY173" s="10"/>
      <c r="GZ173" s="10"/>
      <c r="HA173" s="10"/>
      <c r="HB173" s="255"/>
      <c r="HC173" s="531"/>
      <c r="HD173" s="22"/>
      <c r="HE173" s="22"/>
      <c r="HF173" s="22"/>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33"/>
      <c r="IW173" s="33"/>
      <c r="IX173" s="33"/>
      <c r="IY173" s="33"/>
      <c r="IZ173" s="33"/>
      <c r="JA173" s="22"/>
      <c r="JB173" s="22"/>
      <c r="JC173" s="10"/>
      <c r="JD173" s="1570">
        <f>'42. Dev Team'!B173</f>
        <v>0</v>
      </c>
      <c r="JE173" s="1416"/>
      <c r="JF173" s="1416"/>
      <c r="JG173" s="1416"/>
      <c r="JH173" s="1416"/>
      <c r="JI173" s="1416"/>
      <c r="JJ173" s="1416"/>
      <c r="JK173" s="1416"/>
      <c r="JL173" s="1416"/>
      <c r="JM173" s="1416"/>
      <c r="JN173" s="1416"/>
      <c r="JO173" s="1416"/>
      <c r="JP173" s="1416"/>
      <c r="JQ173" s="1416"/>
      <c r="JR173" s="1416"/>
      <c r="JS173" s="1417"/>
      <c r="JT173" s="10"/>
      <c r="JU173" s="1571">
        <f>'42. Dev Team'!S173</f>
        <v>0</v>
      </c>
      <c r="JV173" s="1416"/>
      <c r="JW173" s="1416"/>
      <c r="JX173" s="1416"/>
      <c r="JY173" s="1416"/>
      <c r="JZ173" s="1416"/>
      <c r="KA173" s="1416"/>
      <c r="KB173" s="1416"/>
      <c r="KC173" s="1417"/>
      <c r="KD173" s="10"/>
      <c r="KE173" s="1572">
        <f>'42. Dev Team'!AC173</f>
        <v>0</v>
      </c>
      <c r="KF173" s="1416"/>
      <c r="KG173" s="1416"/>
      <c r="KH173" s="1416"/>
      <c r="KI173" s="1416"/>
      <c r="KJ173" s="1416"/>
      <c r="KK173" s="1416"/>
      <c r="KL173" s="1416"/>
      <c r="KM173" s="1573"/>
      <c r="KN173" s="10"/>
      <c r="KO173" s="10"/>
      <c r="KP173" s="10"/>
    </row>
    <row r="174" spans="1:302" ht="15" customHeight="1" x14ac:dyDescent="0.25">
      <c r="A174" s="48"/>
      <c r="B174" s="48"/>
      <c r="C174" s="48"/>
      <c r="D174" s="48"/>
      <c r="E174" s="48"/>
      <c r="F174" s="48"/>
      <c r="G174" s="48"/>
      <c r="H174" s="48"/>
      <c r="I174" s="48"/>
      <c r="J174" s="48"/>
      <c r="K174" s="48"/>
      <c r="L174" s="48"/>
      <c r="M174" s="48"/>
      <c r="N174" s="48"/>
      <c r="O174" s="22"/>
      <c r="P174" s="22"/>
      <c r="Q174" s="22"/>
      <c r="R174" s="22"/>
      <c r="S174" s="22"/>
      <c r="T174" s="22"/>
      <c r="U174" s="22"/>
      <c r="V174" s="22"/>
      <c r="W174" s="22"/>
      <c r="X174" s="22"/>
      <c r="Y174" s="22"/>
      <c r="Z174" s="22"/>
      <c r="AA174" s="22"/>
      <c r="AB174" s="22"/>
      <c r="AC174" s="48"/>
      <c r="AD174" s="48"/>
      <c r="AE174" s="48"/>
      <c r="AF174" s="48"/>
      <c r="AG174" s="48"/>
      <c r="AH174" s="48"/>
      <c r="AI174" s="48"/>
      <c r="AJ174" s="48"/>
      <c r="AK174" s="48"/>
      <c r="AL174" s="48"/>
      <c r="AM174" s="48"/>
      <c r="AN174" s="48"/>
      <c r="AO174" s="22"/>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22"/>
      <c r="BU174" s="505"/>
      <c r="BV174" s="505"/>
      <c r="BW174" s="116" t="s">
        <v>711</v>
      </c>
      <c r="BX174" s="116"/>
      <c r="BY174" s="190">
        <f>'30. Development Cost Schedule'!C174</f>
        <v>0</v>
      </c>
      <c r="BZ174" s="204"/>
      <c r="CA174" s="192"/>
      <c r="CB174" s="199"/>
      <c r="CC174" s="1596">
        <f>'30. Development Cost Schedule'!G174</f>
        <v>0</v>
      </c>
      <c r="CD174" s="1416"/>
      <c r="CE174" s="1416"/>
      <c r="CF174" s="1416"/>
      <c r="CG174" s="1597"/>
      <c r="CH174" s="22"/>
      <c r="CI174" s="47"/>
      <c r="CJ174" s="47"/>
      <c r="CK174" s="47"/>
      <c r="CL174" s="47"/>
      <c r="CM174" s="47"/>
      <c r="CN174" s="47"/>
      <c r="CO174" s="47"/>
      <c r="CP174" s="47"/>
      <c r="CQ174" s="47"/>
      <c r="CR174" s="47"/>
      <c r="CS174" s="47"/>
      <c r="CT174" s="47"/>
      <c r="CU174" s="47"/>
      <c r="CV174" s="47"/>
      <c r="CW174" s="47"/>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10"/>
      <c r="GQ174" s="10"/>
      <c r="GR174" s="10"/>
      <c r="GS174" s="10"/>
      <c r="GT174" s="10"/>
      <c r="GU174" s="10"/>
      <c r="GV174" s="10"/>
      <c r="GW174" s="10"/>
      <c r="GX174" s="10"/>
      <c r="GY174" s="10"/>
      <c r="GZ174" s="10"/>
      <c r="HA174" s="10"/>
      <c r="HB174" s="10"/>
      <c r="HC174" s="10"/>
      <c r="HD174" s="22"/>
      <c r="HE174" s="22"/>
      <c r="HF174" s="22"/>
      <c r="HG174" s="22"/>
      <c r="HH174" s="33"/>
      <c r="HI174" s="10" t="s">
        <v>712</v>
      </c>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31"/>
      <c r="II174" s="31"/>
      <c r="IJ174" s="31"/>
      <c r="IK174" s="1698">
        <f>'17. Dev. Narr.'!AD162</f>
        <v>0</v>
      </c>
      <c r="IL174" s="1456"/>
      <c r="IM174" s="1456"/>
      <c r="IN174" s="1457"/>
      <c r="IO174" s="220"/>
      <c r="IP174" s="33"/>
      <c r="IQ174" s="33"/>
      <c r="IR174" s="33"/>
      <c r="IS174" s="33"/>
      <c r="IT174" s="31"/>
      <c r="IU174" s="31"/>
      <c r="IV174" s="31"/>
      <c r="IW174" s="31"/>
      <c r="IX174" s="31"/>
      <c r="IY174" s="33"/>
      <c r="IZ174" s="33"/>
      <c r="JA174" s="22"/>
      <c r="JB174" s="22"/>
      <c r="JC174" s="10"/>
      <c r="JD174" s="1564" t="s">
        <v>226</v>
      </c>
      <c r="JE174" s="1400"/>
      <c r="JF174" s="1400"/>
      <c r="JG174" s="1400"/>
      <c r="JH174" s="1400"/>
      <c r="JI174" s="1400"/>
      <c r="JJ174" s="1400"/>
      <c r="JK174" s="1400"/>
      <c r="JL174" s="1400"/>
      <c r="JM174" s="1400"/>
      <c r="JN174" s="1400"/>
      <c r="JO174" s="1400"/>
      <c r="JP174" s="1400"/>
      <c r="JQ174" s="1400"/>
      <c r="JR174" s="1400"/>
      <c r="JS174" s="1400"/>
      <c r="JT174" s="10"/>
      <c r="JU174" s="1574" t="s">
        <v>227</v>
      </c>
      <c r="JV174" s="1400"/>
      <c r="JW174" s="1400"/>
      <c r="JX174" s="1400"/>
      <c r="JY174" s="1400"/>
      <c r="JZ174" s="1400"/>
      <c r="KA174" s="1400"/>
      <c r="KB174" s="1400"/>
      <c r="KC174" s="1400"/>
      <c r="KD174" s="10"/>
      <c r="KE174" s="1575" t="s">
        <v>228</v>
      </c>
      <c r="KF174" s="1400"/>
      <c r="KG174" s="1400"/>
      <c r="KH174" s="1400"/>
      <c r="KI174" s="1400"/>
      <c r="KJ174" s="1400"/>
      <c r="KK174" s="1400"/>
      <c r="KL174" s="1400"/>
      <c r="KM174" s="1401"/>
      <c r="KN174" s="10"/>
      <c r="KO174" s="10"/>
      <c r="KP174" s="10"/>
    </row>
    <row r="175" spans="1:302" ht="15.75" customHeight="1" x14ac:dyDescent="0.25">
      <c r="A175" s="48"/>
      <c r="B175" s="48"/>
      <c r="C175" s="48"/>
      <c r="D175" s="48"/>
      <c r="E175" s="48"/>
      <c r="F175" s="48"/>
      <c r="G175" s="48"/>
      <c r="H175" s="48"/>
      <c r="I175" s="48"/>
      <c r="J175" s="48"/>
      <c r="K175" s="48"/>
      <c r="L175" s="48"/>
      <c r="M175" s="48"/>
      <c r="N175" s="48"/>
      <c r="O175" s="22"/>
      <c r="P175" s="22"/>
      <c r="Q175" s="22"/>
      <c r="R175" s="22"/>
      <c r="S175" s="22"/>
      <c r="T175" s="22"/>
      <c r="U175" s="22"/>
      <c r="V175" s="22"/>
      <c r="W175" s="22"/>
      <c r="X175" s="22"/>
      <c r="Y175" s="22"/>
      <c r="Z175" s="22"/>
      <c r="AA175" s="22"/>
      <c r="AB175" s="22"/>
      <c r="AC175" s="48"/>
      <c r="AD175" s="48"/>
      <c r="AE175" s="48"/>
      <c r="AF175" s="48"/>
      <c r="AG175" s="48"/>
      <c r="AH175" s="48"/>
      <c r="AI175" s="48"/>
      <c r="AJ175" s="48"/>
      <c r="AK175" s="48"/>
      <c r="AL175" s="48"/>
      <c r="AM175" s="48"/>
      <c r="AN175" s="48"/>
      <c r="AO175" s="22"/>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22"/>
      <c r="BU175" s="505"/>
      <c r="BV175" s="505"/>
      <c r="BW175" s="116" t="s">
        <v>713</v>
      </c>
      <c r="BX175" s="116"/>
      <c r="BY175" s="190">
        <f>'30. Development Cost Schedule'!C175</f>
        <v>0</v>
      </c>
      <c r="BZ175" s="239"/>
      <c r="CA175" s="205"/>
      <c r="CB175" s="199"/>
      <c r="CC175" s="1596">
        <f>'30. Development Cost Schedule'!G175</f>
        <v>0</v>
      </c>
      <c r="CD175" s="1416"/>
      <c r="CE175" s="1416"/>
      <c r="CF175" s="1416"/>
      <c r="CG175" s="1597"/>
      <c r="CH175" s="22"/>
      <c r="CI175" s="47"/>
      <c r="CJ175" s="47"/>
      <c r="CK175" s="47"/>
      <c r="CL175" s="47"/>
      <c r="CM175" s="47"/>
      <c r="CN175" s="47"/>
      <c r="CO175" s="47"/>
      <c r="CP175" s="47"/>
      <c r="CQ175" s="47"/>
      <c r="CR175" s="47"/>
      <c r="CS175" s="47"/>
      <c r="CT175" s="47"/>
      <c r="CU175" s="47"/>
      <c r="CV175" s="47"/>
      <c r="CW175" s="47"/>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10"/>
      <c r="GQ175" s="10"/>
      <c r="GR175" s="10"/>
      <c r="GS175" s="10"/>
      <c r="GT175" s="10"/>
      <c r="GU175" s="10"/>
      <c r="GV175" s="10"/>
      <c r="GW175" s="10"/>
      <c r="GX175" s="10"/>
      <c r="GY175" s="10"/>
      <c r="GZ175" s="10"/>
      <c r="HA175" s="10"/>
      <c r="HB175" s="10"/>
      <c r="HC175" s="10"/>
      <c r="HD175" s="22"/>
      <c r="HE175" s="22"/>
      <c r="HF175" s="22"/>
      <c r="HG175" s="22"/>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c r="IV175" s="33"/>
      <c r="IW175" s="33"/>
      <c r="IX175" s="33"/>
      <c r="IY175" s="33"/>
      <c r="IZ175" s="33"/>
      <c r="JA175" s="22"/>
      <c r="JB175" s="22"/>
      <c r="JC175" s="10"/>
      <c r="JD175" s="34"/>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40"/>
      <c r="KN175" s="10"/>
      <c r="KO175" s="10"/>
      <c r="KP175" s="10"/>
    </row>
    <row r="176" spans="1:302" ht="13.5" customHeight="1" x14ac:dyDescent="0.25">
      <c r="A176" s="48"/>
      <c r="B176" s="48"/>
      <c r="C176" s="48"/>
      <c r="D176" s="48"/>
      <c r="E176" s="48"/>
      <c r="F176" s="48"/>
      <c r="G176" s="48"/>
      <c r="H176" s="48"/>
      <c r="I176" s="48"/>
      <c r="J176" s="48"/>
      <c r="K176" s="48"/>
      <c r="L176" s="48"/>
      <c r="M176" s="48"/>
      <c r="N176" s="48"/>
      <c r="O176" s="22"/>
      <c r="P176" s="22"/>
      <c r="Q176" s="22"/>
      <c r="R176" s="22"/>
      <c r="S176" s="22"/>
      <c r="T176" s="22"/>
      <c r="U176" s="22"/>
      <c r="V176" s="22"/>
      <c r="W176" s="22"/>
      <c r="X176" s="22"/>
      <c r="Y176" s="22"/>
      <c r="Z176" s="22"/>
      <c r="AA176" s="22"/>
      <c r="AB176" s="22"/>
      <c r="AC176" s="48"/>
      <c r="AD176" s="48"/>
      <c r="AE176" s="48"/>
      <c r="AF176" s="48"/>
      <c r="AG176" s="48"/>
      <c r="AH176" s="48"/>
      <c r="AI176" s="48"/>
      <c r="AJ176" s="48"/>
      <c r="AK176" s="48"/>
      <c r="AL176" s="48"/>
      <c r="AM176" s="48"/>
      <c r="AN176" s="48"/>
      <c r="AO176" s="22"/>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22"/>
      <c r="BU176" s="505"/>
      <c r="BV176" s="505"/>
      <c r="BW176" s="116" t="s">
        <v>714</v>
      </c>
      <c r="BX176" s="116"/>
      <c r="BY176" s="190">
        <f>'30. Development Cost Schedule'!C176</f>
        <v>0</v>
      </c>
      <c r="BZ176" s="239"/>
      <c r="CA176" s="205"/>
      <c r="CB176" s="199"/>
      <c r="CC176" s="1596">
        <f>'30. Development Cost Schedule'!G176</f>
        <v>0</v>
      </c>
      <c r="CD176" s="1416"/>
      <c r="CE176" s="1416"/>
      <c r="CF176" s="1416"/>
      <c r="CG176" s="1597"/>
      <c r="CH176" s="22"/>
      <c r="CI176" s="47"/>
      <c r="CJ176" s="47"/>
      <c r="CK176" s="47"/>
      <c r="CL176" s="47"/>
      <c r="CM176" s="47"/>
      <c r="CN176" s="47"/>
      <c r="CO176" s="47"/>
      <c r="CP176" s="47"/>
      <c r="CQ176" s="47"/>
      <c r="CR176" s="47"/>
      <c r="CS176" s="47"/>
      <c r="CT176" s="47"/>
      <c r="CU176" s="47"/>
      <c r="CV176" s="47"/>
      <c r="CW176" s="47"/>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10"/>
      <c r="GQ176" s="10"/>
      <c r="GR176" s="10"/>
      <c r="GS176" s="10"/>
      <c r="GT176" s="10"/>
      <c r="GU176" s="10"/>
      <c r="GV176" s="10"/>
      <c r="GW176" s="10"/>
      <c r="GX176" s="10"/>
      <c r="GY176" s="10"/>
      <c r="GZ176" s="10"/>
      <c r="HA176" s="10"/>
      <c r="HB176" s="10"/>
      <c r="HC176" s="10"/>
      <c r="HD176" s="22"/>
      <c r="HE176" s="22"/>
      <c r="HF176" s="22"/>
      <c r="HG176" s="22"/>
      <c r="HH176" s="33"/>
      <c r="HI176" s="10" t="s">
        <v>715</v>
      </c>
      <c r="HJ176" s="33"/>
      <c r="HK176" s="33"/>
      <c r="HL176" s="33"/>
      <c r="HM176" s="33"/>
      <c r="HN176" s="33"/>
      <c r="HO176" s="1475">
        <f>'17. Dev. Narr.'!H164</f>
        <v>0</v>
      </c>
      <c r="HP176" s="1456"/>
      <c r="HQ176" s="1456"/>
      <c r="HR176" s="1456"/>
      <c r="HS176" s="1456"/>
      <c r="HT176" s="1456"/>
      <c r="HU176" s="1456"/>
      <c r="HV176" s="1456"/>
      <c r="HW176" s="1456"/>
      <c r="HX176" s="1456"/>
      <c r="HY176" s="1456"/>
      <c r="HZ176" s="1456"/>
      <c r="IA176" s="1456"/>
      <c r="IB176" s="1456"/>
      <c r="IC176" s="1456"/>
      <c r="ID176" s="1456"/>
      <c r="IE176" s="1456"/>
      <c r="IF176" s="1456"/>
      <c r="IG176" s="1456"/>
      <c r="IH176" s="1456"/>
      <c r="II176" s="1456"/>
      <c r="IJ176" s="1456"/>
      <c r="IK176" s="1456"/>
      <c r="IL176" s="1456"/>
      <c r="IM176" s="1456"/>
      <c r="IN176" s="1456"/>
      <c r="IO176" s="1456"/>
      <c r="IP176" s="1456"/>
      <c r="IQ176" s="1456"/>
      <c r="IR176" s="1456"/>
      <c r="IS176" s="1456"/>
      <c r="IT176" s="1456"/>
      <c r="IU176" s="1456"/>
      <c r="IV176" s="1456"/>
      <c r="IW176" s="1456"/>
      <c r="IX176" s="1456"/>
      <c r="IY176" s="1456"/>
      <c r="IZ176" s="1457"/>
      <c r="JA176" s="22"/>
      <c r="JB176" s="22"/>
      <c r="JC176" s="10"/>
      <c r="JD176" s="97" t="s">
        <v>241</v>
      </c>
      <c r="JE176" s="218"/>
      <c r="JF176" s="218"/>
      <c r="JG176" s="219"/>
      <c r="JH176" s="158"/>
      <c r="JI176" s="158"/>
      <c r="JJ176" s="164"/>
      <c r="JK176" s="1565">
        <f>'42. Dev Team'!I176</f>
        <v>0</v>
      </c>
      <c r="JL176" s="1393"/>
      <c r="JM176" s="1394"/>
      <c r="JN176" s="10"/>
      <c r="JO176" s="10"/>
      <c r="JP176" s="10"/>
      <c r="JQ176" s="10"/>
      <c r="JR176" s="10"/>
      <c r="JS176" s="10"/>
      <c r="JT176" s="10"/>
      <c r="JU176" s="10"/>
      <c r="JV176" s="10"/>
      <c r="JW176" s="10"/>
      <c r="JX176" s="10"/>
      <c r="JY176" s="10"/>
      <c r="JZ176" s="10"/>
      <c r="KA176" s="10"/>
      <c r="KB176" s="10"/>
      <c r="KC176" s="10"/>
      <c r="KD176" s="10"/>
      <c r="KE176" s="10"/>
      <c r="KF176" s="10"/>
      <c r="KG176" s="10"/>
      <c r="KH176" s="10"/>
      <c r="KI176" s="10"/>
      <c r="KJ176" s="1524"/>
      <c r="KK176" s="1400"/>
      <c r="KL176" s="1400"/>
      <c r="KM176" s="140"/>
      <c r="KN176" s="10"/>
      <c r="KO176" s="10"/>
      <c r="KP176" s="10"/>
    </row>
    <row r="177" spans="1:302" ht="15" customHeight="1" x14ac:dyDescent="0.25">
      <c r="A177" s="48"/>
      <c r="B177" s="48"/>
      <c r="C177" s="48"/>
      <c r="D177" s="48"/>
      <c r="E177" s="48"/>
      <c r="F177" s="48"/>
      <c r="G177" s="48"/>
      <c r="H177" s="48"/>
      <c r="I177" s="48"/>
      <c r="J177" s="48"/>
      <c r="K177" s="48"/>
      <c r="L177" s="48"/>
      <c r="M177" s="48"/>
      <c r="N177" s="48"/>
      <c r="O177" s="22"/>
      <c r="P177" s="22"/>
      <c r="Q177" s="22"/>
      <c r="R177" s="22"/>
      <c r="S177" s="22"/>
      <c r="T177" s="22"/>
      <c r="U177" s="22"/>
      <c r="V177" s="22"/>
      <c r="W177" s="22"/>
      <c r="X177" s="22"/>
      <c r="Y177" s="22"/>
      <c r="Z177" s="22"/>
      <c r="AA177" s="22"/>
      <c r="AB177" s="22"/>
      <c r="AC177" s="48"/>
      <c r="AD177" s="48"/>
      <c r="AE177" s="48"/>
      <c r="AF177" s="48"/>
      <c r="AG177" s="48"/>
      <c r="AH177" s="48"/>
      <c r="AI177" s="48"/>
      <c r="AJ177" s="48"/>
      <c r="AK177" s="48"/>
      <c r="AL177" s="48"/>
      <c r="AM177" s="48"/>
      <c r="AN177" s="48"/>
      <c r="AO177" s="22"/>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22"/>
      <c r="BU177" s="505"/>
      <c r="BV177" s="505"/>
      <c r="BW177" s="116" t="s">
        <v>716</v>
      </c>
      <c r="BX177" s="116"/>
      <c r="BY177" s="190">
        <f>'30. Development Cost Schedule'!C177</f>
        <v>0</v>
      </c>
      <c r="BZ177" s="239"/>
      <c r="CA177" s="205"/>
      <c r="CB177" s="199"/>
      <c r="CC177" s="1596">
        <f>'30. Development Cost Schedule'!G177</f>
        <v>0</v>
      </c>
      <c r="CD177" s="1416"/>
      <c r="CE177" s="1416"/>
      <c r="CF177" s="1416"/>
      <c r="CG177" s="1597"/>
      <c r="CH177" s="22"/>
      <c r="CI177" s="47"/>
      <c r="CJ177" s="47"/>
      <c r="CK177" s="47"/>
      <c r="CL177" s="47"/>
      <c r="CM177" s="47"/>
      <c r="CN177" s="47"/>
      <c r="CO177" s="47"/>
      <c r="CP177" s="47"/>
      <c r="CQ177" s="47"/>
      <c r="CR177" s="47"/>
      <c r="CS177" s="47"/>
      <c r="CT177" s="47"/>
      <c r="CU177" s="47"/>
      <c r="CV177" s="47"/>
      <c r="CW177" s="47"/>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519"/>
      <c r="GQ177" s="181"/>
      <c r="GR177" s="181"/>
      <c r="GS177" s="181"/>
      <c r="GT177" s="181"/>
      <c r="GU177" s="181"/>
      <c r="GV177" s="181"/>
      <c r="GW177" s="181"/>
      <c r="GX177" s="181"/>
      <c r="GY177" s="181"/>
      <c r="GZ177" s="181"/>
      <c r="HA177" s="181"/>
      <c r="HB177" s="10"/>
      <c r="HC177" s="10"/>
      <c r="HD177" s="22"/>
      <c r="HE177" s="22"/>
      <c r="HF177" s="22"/>
      <c r="HG177" s="22"/>
      <c r="HH177" s="10"/>
      <c r="HI177" s="10"/>
      <c r="HJ177" s="10"/>
      <c r="HK177" s="10"/>
      <c r="HL177" s="10"/>
      <c r="HM177" s="10"/>
      <c r="HN177" s="10"/>
      <c r="HO177" s="10"/>
      <c r="HP177" s="10"/>
      <c r="HQ177" s="10"/>
      <c r="HR177" s="10"/>
      <c r="HS177" s="10"/>
      <c r="HT177" s="10"/>
      <c r="HU177" s="10"/>
      <c r="HV177" s="10"/>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c r="IV177" s="10"/>
      <c r="IW177" s="10"/>
      <c r="IX177" s="10"/>
      <c r="IY177" s="10"/>
      <c r="IZ177" s="10"/>
      <c r="JA177" s="22"/>
      <c r="JB177" s="22"/>
      <c r="JC177" s="10"/>
      <c r="JD177" s="223"/>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40"/>
      <c r="KN177" s="10"/>
      <c r="KO177" s="10"/>
      <c r="KP177" s="10"/>
    </row>
    <row r="178" spans="1:302" ht="13.5" customHeight="1" x14ac:dyDescent="0.25">
      <c r="A178" s="48"/>
      <c r="B178" s="48"/>
      <c r="C178" s="48"/>
      <c r="D178" s="48"/>
      <c r="E178" s="48"/>
      <c r="F178" s="48"/>
      <c r="G178" s="48"/>
      <c r="H178" s="48"/>
      <c r="I178" s="48"/>
      <c r="J178" s="48"/>
      <c r="K178" s="48"/>
      <c r="L178" s="48"/>
      <c r="M178" s="48"/>
      <c r="N178" s="48"/>
      <c r="O178" s="22"/>
      <c r="P178" s="22"/>
      <c r="Q178" s="22"/>
      <c r="R178" s="22"/>
      <c r="S178" s="22"/>
      <c r="T178" s="22"/>
      <c r="U178" s="22"/>
      <c r="V178" s="22"/>
      <c r="W178" s="22"/>
      <c r="X178" s="22"/>
      <c r="Y178" s="22"/>
      <c r="Z178" s="22"/>
      <c r="AA178" s="22"/>
      <c r="AB178" s="22"/>
      <c r="AC178" s="48"/>
      <c r="AD178" s="48"/>
      <c r="AE178" s="48"/>
      <c r="AF178" s="48"/>
      <c r="AG178" s="48"/>
      <c r="AH178" s="48"/>
      <c r="AI178" s="48"/>
      <c r="AJ178" s="48"/>
      <c r="AK178" s="48"/>
      <c r="AL178" s="48"/>
      <c r="AM178" s="48"/>
      <c r="AN178" s="48"/>
      <c r="AO178" s="22"/>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22"/>
      <c r="BU178" s="505"/>
      <c r="BV178" s="505"/>
      <c r="BW178" s="116" t="s">
        <v>717</v>
      </c>
      <c r="BX178" s="116"/>
      <c r="BY178" s="190">
        <f>'30. Development Cost Schedule'!C178</f>
        <v>0</v>
      </c>
      <c r="BZ178" s="239"/>
      <c r="CA178" s="205"/>
      <c r="CB178" s="199"/>
      <c r="CC178" s="1596">
        <f>'30. Development Cost Schedule'!G178</f>
        <v>0</v>
      </c>
      <c r="CD178" s="1416"/>
      <c r="CE178" s="1416"/>
      <c r="CF178" s="1416"/>
      <c r="CG178" s="1597"/>
      <c r="CH178" s="22"/>
      <c r="CI178" s="47"/>
      <c r="CJ178" s="47"/>
      <c r="CK178" s="47"/>
      <c r="CL178" s="47"/>
      <c r="CM178" s="47"/>
      <c r="CN178" s="47"/>
      <c r="CO178" s="47"/>
      <c r="CP178" s="47"/>
      <c r="CQ178" s="47"/>
      <c r="CR178" s="47"/>
      <c r="CS178" s="47"/>
      <c r="CT178" s="47"/>
      <c r="CU178" s="47"/>
      <c r="CV178" s="47"/>
      <c r="CW178" s="47"/>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10"/>
      <c r="GQ178" s="10"/>
      <c r="GR178" s="10"/>
      <c r="GS178" s="10"/>
      <c r="GT178" s="10"/>
      <c r="GU178" s="10"/>
      <c r="GV178" s="10"/>
      <c r="GW178" s="10"/>
      <c r="GX178" s="10"/>
      <c r="GY178" s="10"/>
      <c r="GZ178" s="10"/>
      <c r="HA178" s="10"/>
      <c r="HB178" s="10"/>
      <c r="HC178" s="10"/>
      <c r="HD178" s="22"/>
      <c r="HE178" s="22"/>
      <c r="HF178" s="22"/>
      <c r="HG178" s="22"/>
      <c r="HH178" s="33"/>
      <c r="HI178" s="10" t="s">
        <v>718</v>
      </c>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31"/>
      <c r="IR178" s="31"/>
      <c r="IS178" s="31"/>
      <c r="IT178" s="31"/>
      <c r="IU178" s="1698">
        <f>'17. Dev. Narr.'!AN166</f>
        <v>0</v>
      </c>
      <c r="IV178" s="1456"/>
      <c r="IW178" s="1456"/>
      <c r="IX178" s="1457"/>
      <c r="IY178" s="33"/>
      <c r="IZ178" s="33"/>
      <c r="JA178" s="22"/>
      <c r="JB178" s="22"/>
      <c r="JC178" s="10"/>
      <c r="JD178" s="231" t="s">
        <v>257</v>
      </c>
      <c r="JE178" s="232"/>
      <c r="JF178" s="232"/>
      <c r="JG178" s="232"/>
      <c r="JH178" s="232"/>
      <c r="JI178" s="232"/>
      <c r="JJ178" s="232"/>
      <c r="JK178" s="232"/>
      <c r="JL178" s="232"/>
      <c r="JM178" s="232"/>
      <c r="JN178" s="232"/>
      <c r="JO178" s="232"/>
      <c r="JP178" s="232"/>
      <c r="JQ178" s="232"/>
      <c r="JR178" s="232"/>
      <c r="JS178" s="232"/>
      <c r="JT178" s="232"/>
      <c r="JU178" s="232"/>
      <c r="JV178" s="232"/>
      <c r="JW178" s="232"/>
      <c r="JX178" s="232"/>
      <c r="JY178" s="232"/>
      <c r="JZ178" s="232"/>
      <c r="KA178" s="232"/>
      <c r="KB178" s="232"/>
      <c r="KC178" s="232"/>
      <c r="KD178" s="207"/>
      <c r="KE178" s="207"/>
      <c r="KF178" s="207"/>
      <c r="KG178" s="207"/>
      <c r="KH178" s="207"/>
      <c r="KI178" s="207"/>
      <c r="KJ178" s="1566">
        <f>'42. Dev Team'!AH178</f>
        <v>0</v>
      </c>
      <c r="KK178" s="1526"/>
      <c r="KL178" s="1527"/>
      <c r="KM178" s="209"/>
      <c r="KN178" s="10"/>
      <c r="KO178" s="10"/>
      <c r="KP178" s="10"/>
    </row>
    <row r="179" spans="1:302" ht="13.5" customHeight="1" x14ac:dyDescent="0.25">
      <c r="A179" s="48"/>
      <c r="B179" s="48"/>
      <c r="C179" s="48"/>
      <c r="D179" s="48"/>
      <c r="E179" s="48"/>
      <c r="F179" s="48"/>
      <c r="G179" s="48"/>
      <c r="H179" s="48"/>
      <c r="I179" s="48"/>
      <c r="J179" s="48"/>
      <c r="K179" s="48"/>
      <c r="L179" s="48"/>
      <c r="M179" s="48"/>
      <c r="N179" s="48"/>
      <c r="O179" s="22"/>
      <c r="P179" s="22"/>
      <c r="Q179" s="22"/>
      <c r="R179" s="22"/>
      <c r="S179" s="22"/>
      <c r="T179" s="22"/>
      <c r="U179" s="22"/>
      <c r="V179" s="22"/>
      <c r="W179" s="22"/>
      <c r="X179" s="22"/>
      <c r="Y179" s="22"/>
      <c r="Z179" s="22"/>
      <c r="AA179" s="22"/>
      <c r="AB179" s="22"/>
      <c r="AC179" s="48"/>
      <c r="AD179" s="48"/>
      <c r="AE179" s="48"/>
      <c r="AF179" s="48"/>
      <c r="AG179" s="48"/>
      <c r="AH179" s="48"/>
      <c r="AI179" s="48"/>
      <c r="AJ179" s="48"/>
      <c r="AK179" s="48"/>
      <c r="AL179" s="48"/>
      <c r="AM179" s="48"/>
      <c r="AN179" s="48"/>
      <c r="AO179" s="22"/>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22"/>
      <c r="BU179" s="505"/>
      <c r="BV179" s="505"/>
      <c r="BW179" s="116" t="s">
        <v>719</v>
      </c>
      <c r="BX179" s="116"/>
      <c r="BY179" s="190">
        <f>'30. Development Cost Schedule'!C179</f>
        <v>0</v>
      </c>
      <c r="BZ179" s="239"/>
      <c r="CA179" s="205"/>
      <c r="CB179" s="199"/>
      <c r="CC179" s="1596">
        <f>'30. Development Cost Schedule'!G179</f>
        <v>0</v>
      </c>
      <c r="CD179" s="1416"/>
      <c r="CE179" s="1416"/>
      <c r="CF179" s="1416"/>
      <c r="CG179" s="1597"/>
      <c r="CH179" s="22"/>
      <c r="CI179" s="47"/>
      <c r="CJ179" s="47"/>
      <c r="CK179" s="47"/>
      <c r="CL179" s="47"/>
      <c r="CM179" s="47"/>
      <c r="CN179" s="47"/>
      <c r="CO179" s="47"/>
      <c r="CP179" s="47"/>
      <c r="CQ179" s="47"/>
      <c r="CR179" s="47"/>
      <c r="CS179" s="47"/>
      <c r="CT179" s="47"/>
      <c r="CU179" s="47"/>
      <c r="CV179" s="47"/>
      <c r="CW179" s="47"/>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10"/>
      <c r="GQ179" s="138"/>
      <c r="GR179" s="138"/>
      <c r="GS179" s="138"/>
      <c r="GT179" s="138"/>
      <c r="GU179" s="138"/>
      <c r="GV179" s="138"/>
      <c r="GW179" s="138"/>
      <c r="GX179" s="138"/>
      <c r="GY179" s="138"/>
      <c r="GZ179" s="138"/>
      <c r="HA179" s="138"/>
      <c r="HB179" s="181"/>
      <c r="HC179" s="181"/>
      <c r="HD179" s="22"/>
      <c r="HE179" s="22"/>
      <c r="HF179" s="22"/>
      <c r="HG179" s="22"/>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c r="IV179" s="33"/>
      <c r="IW179" s="33"/>
      <c r="IX179" s="33"/>
      <c r="IY179" s="33"/>
      <c r="IZ179" s="33"/>
      <c r="JA179" s="22"/>
      <c r="JB179" s="22"/>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row>
    <row r="180" spans="1:302" ht="15.75" customHeight="1" x14ac:dyDescent="0.25">
      <c r="A180" s="48"/>
      <c r="B180" s="48"/>
      <c r="C180" s="48"/>
      <c r="D180" s="48"/>
      <c r="E180" s="48"/>
      <c r="F180" s="48"/>
      <c r="G180" s="48"/>
      <c r="H180" s="48"/>
      <c r="I180" s="48"/>
      <c r="J180" s="48"/>
      <c r="K180" s="48"/>
      <c r="L180" s="48"/>
      <c r="M180" s="48"/>
      <c r="N180" s="48"/>
      <c r="O180" s="22"/>
      <c r="P180" s="22"/>
      <c r="Q180" s="22"/>
      <c r="R180" s="22"/>
      <c r="S180" s="22"/>
      <c r="T180" s="22"/>
      <c r="U180" s="22"/>
      <c r="V180" s="22"/>
      <c r="W180" s="22"/>
      <c r="X180" s="22"/>
      <c r="Y180" s="22"/>
      <c r="Z180" s="22"/>
      <c r="AA180" s="22"/>
      <c r="AB180" s="22"/>
      <c r="AC180" s="48"/>
      <c r="AD180" s="48"/>
      <c r="AE180" s="48"/>
      <c r="AF180" s="48"/>
      <c r="AG180" s="48"/>
      <c r="AH180" s="48"/>
      <c r="AI180" s="48"/>
      <c r="AJ180" s="48"/>
      <c r="AK180" s="48"/>
      <c r="AL180" s="48"/>
      <c r="AM180" s="48"/>
      <c r="AN180" s="48"/>
      <c r="AO180" s="22"/>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22"/>
      <c r="BU180" s="505"/>
      <c r="BV180" s="505"/>
      <c r="BW180" s="116" t="s">
        <v>720</v>
      </c>
      <c r="BX180" s="116"/>
      <c r="BY180" s="190">
        <f>'30. Development Cost Schedule'!C180</f>
        <v>0</v>
      </c>
      <c r="BZ180" s="239"/>
      <c r="CA180" s="205"/>
      <c r="CB180" s="199"/>
      <c r="CC180" s="1596">
        <f>'30. Development Cost Schedule'!G180</f>
        <v>0</v>
      </c>
      <c r="CD180" s="1416"/>
      <c r="CE180" s="1416"/>
      <c r="CF180" s="1416"/>
      <c r="CG180" s="1597"/>
      <c r="CH180" s="22"/>
      <c r="CI180" s="47"/>
      <c r="CJ180" s="47"/>
      <c r="CK180" s="47"/>
      <c r="CL180" s="47"/>
      <c r="CM180" s="47"/>
      <c r="CN180" s="47"/>
      <c r="CO180" s="47"/>
      <c r="CP180" s="47"/>
      <c r="CQ180" s="47"/>
      <c r="CR180" s="47"/>
      <c r="CS180" s="47"/>
      <c r="CT180" s="47"/>
      <c r="CU180" s="47"/>
      <c r="CV180" s="47"/>
      <c r="CW180" s="47"/>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10"/>
      <c r="GQ180" s="138"/>
      <c r="GR180" s="138"/>
      <c r="GS180" s="138"/>
      <c r="GT180" s="138"/>
      <c r="GU180" s="138"/>
      <c r="GV180" s="138"/>
      <c r="GW180" s="138"/>
      <c r="GX180" s="138"/>
      <c r="GY180" s="138"/>
      <c r="GZ180" s="138"/>
      <c r="HA180" s="138"/>
      <c r="HB180" s="10"/>
      <c r="HC180" s="10"/>
      <c r="HD180" s="22"/>
      <c r="HE180" s="22"/>
      <c r="HF180" s="22"/>
      <c r="HG180" s="22"/>
      <c r="HH180" s="532" t="s">
        <v>497</v>
      </c>
      <c r="HI180" s="1552" t="s">
        <v>721</v>
      </c>
      <c r="HJ180" s="1442"/>
      <c r="HK180" s="1442"/>
      <c r="HL180" s="1442"/>
      <c r="HM180" s="1442"/>
      <c r="HN180" s="1442"/>
      <c r="HO180" s="1442"/>
      <c r="HP180" s="1442"/>
      <c r="HQ180" s="1442"/>
      <c r="HR180" s="1442"/>
      <c r="HS180" s="1442"/>
      <c r="HT180" s="1442"/>
      <c r="HU180" s="1442"/>
      <c r="HV180" s="1442"/>
      <c r="HW180" s="1442"/>
      <c r="HX180" s="1442"/>
      <c r="HY180" s="1442"/>
      <c r="HZ180" s="1442"/>
      <c r="IA180" s="1442"/>
      <c r="IB180" s="1442"/>
      <c r="IC180" s="1442"/>
      <c r="ID180" s="1442"/>
      <c r="IE180" s="1442"/>
      <c r="IF180" s="1442"/>
      <c r="IG180" s="1442"/>
      <c r="IH180" s="1442"/>
      <c r="II180" s="1442"/>
      <c r="IJ180" s="1442"/>
      <c r="IK180" s="1442"/>
      <c r="IL180" s="1442"/>
      <c r="IM180" s="1442"/>
      <c r="IN180" s="1442"/>
      <c r="IO180" s="1442"/>
      <c r="IP180" s="1442"/>
      <c r="IQ180" s="1442"/>
      <c r="IR180" s="1442"/>
      <c r="IS180" s="1442"/>
      <c r="IT180" s="1442"/>
      <c r="IU180" s="1442"/>
      <c r="IV180" s="1442"/>
      <c r="IW180" s="1442"/>
      <c r="IX180" s="1442"/>
      <c r="IY180" s="1442"/>
      <c r="IZ180" s="1443"/>
      <c r="JA180" s="22"/>
      <c r="JB180" s="22"/>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220"/>
      <c r="KK180" s="220"/>
      <c r="KL180" s="220"/>
      <c r="KM180" s="10"/>
      <c r="KN180" s="10"/>
      <c r="KO180" s="10"/>
      <c r="KP180" s="10"/>
    </row>
    <row r="181" spans="1:302" ht="13.5" customHeight="1" x14ac:dyDescent="0.25">
      <c r="A181" s="48"/>
      <c r="B181" s="48"/>
      <c r="C181" s="48"/>
      <c r="D181" s="48"/>
      <c r="E181" s="48"/>
      <c r="F181" s="48"/>
      <c r="G181" s="48"/>
      <c r="H181" s="48"/>
      <c r="I181" s="48"/>
      <c r="J181" s="48"/>
      <c r="K181" s="48"/>
      <c r="L181" s="48"/>
      <c r="M181" s="48"/>
      <c r="N181" s="48"/>
      <c r="O181" s="22"/>
      <c r="P181" s="22"/>
      <c r="Q181" s="22"/>
      <c r="R181" s="22"/>
      <c r="S181" s="22"/>
      <c r="T181" s="22"/>
      <c r="U181" s="22"/>
      <c r="V181" s="22"/>
      <c r="W181" s="22"/>
      <c r="X181" s="22"/>
      <c r="Y181" s="22"/>
      <c r="Z181" s="22"/>
      <c r="AA181" s="22"/>
      <c r="AB181" s="22"/>
      <c r="AC181" s="48"/>
      <c r="AD181" s="48"/>
      <c r="AE181" s="48"/>
      <c r="AF181" s="48"/>
      <c r="AG181" s="48"/>
      <c r="AH181" s="48"/>
      <c r="AI181" s="48"/>
      <c r="AJ181" s="48"/>
      <c r="AK181" s="48"/>
      <c r="AL181" s="48"/>
      <c r="AM181" s="48"/>
      <c r="AN181" s="48"/>
      <c r="AO181" s="22"/>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22"/>
      <c r="BU181" s="505"/>
      <c r="BV181" s="505"/>
      <c r="BW181" s="116" t="s">
        <v>722</v>
      </c>
      <c r="BX181" s="116"/>
      <c r="BY181" s="190">
        <f>'30. Development Cost Schedule'!C181</f>
        <v>0</v>
      </c>
      <c r="BZ181" s="239"/>
      <c r="CA181" s="205"/>
      <c r="CB181" s="199"/>
      <c r="CC181" s="1596">
        <f>'30. Development Cost Schedule'!G181</f>
        <v>0</v>
      </c>
      <c r="CD181" s="1416"/>
      <c r="CE181" s="1416"/>
      <c r="CF181" s="1416"/>
      <c r="CG181" s="1597"/>
      <c r="CH181" s="22"/>
      <c r="CI181" s="47"/>
      <c r="CJ181" s="47"/>
      <c r="CK181" s="47"/>
      <c r="CL181" s="47"/>
      <c r="CM181" s="47"/>
      <c r="CN181" s="47"/>
      <c r="CO181" s="47"/>
      <c r="CP181" s="47"/>
      <c r="CQ181" s="47"/>
      <c r="CR181" s="47"/>
      <c r="CS181" s="47"/>
      <c r="CT181" s="47"/>
      <c r="CU181" s="47"/>
      <c r="CV181" s="47"/>
      <c r="CW181" s="47"/>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10"/>
      <c r="GQ181" s="10"/>
      <c r="GR181" s="10"/>
      <c r="GS181" s="10"/>
      <c r="GT181" s="10"/>
      <c r="GU181" s="10"/>
      <c r="GV181" s="10"/>
      <c r="GW181" s="10"/>
      <c r="GX181" s="10"/>
      <c r="GY181" s="10"/>
      <c r="GZ181" s="10"/>
      <c r="HA181" s="10"/>
      <c r="HB181" s="138"/>
      <c r="HC181" s="138"/>
      <c r="HD181" s="22"/>
      <c r="HE181" s="22"/>
      <c r="HF181" s="22"/>
      <c r="HG181" s="22"/>
      <c r="HH181" s="33"/>
      <c r="HI181" s="1699" t="s">
        <v>723</v>
      </c>
      <c r="HJ181" s="1397"/>
      <c r="HK181" s="1397"/>
      <c r="HL181" s="1397"/>
      <c r="HM181" s="1397"/>
      <c r="HN181" s="1397"/>
      <c r="HO181" s="1397"/>
      <c r="HP181" s="1397"/>
      <c r="HQ181" s="1397"/>
      <c r="HR181" s="1397"/>
      <c r="HS181" s="1397"/>
      <c r="HT181" s="1397"/>
      <c r="HU181" s="1397"/>
      <c r="HV181" s="1397"/>
      <c r="HW181" s="1397"/>
      <c r="HX181" s="1397"/>
      <c r="HY181" s="1397"/>
      <c r="HZ181" s="1397"/>
      <c r="IA181" s="1397"/>
      <c r="IB181" s="1397"/>
      <c r="IC181" s="1397"/>
      <c r="ID181" s="1397"/>
      <c r="IE181" s="1397"/>
      <c r="IF181" s="1397"/>
      <c r="IG181" s="1397"/>
      <c r="IH181" s="1397"/>
      <c r="II181" s="1397"/>
      <c r="IJ181" s="1397"/>
      <c r="IK181" s="1397"/>
      <c r="IL181" s="1397"/>
      <c r="IM181" s="1397"/>
      <c r="IN181" s="1397"/>
      <c r="IO181" s="1397"/>
      <c r="IP181" s="1397"/>
      <c r="IQ181" s="1397"/>
      <c r="IR181" s="1397"/>
      <c r="IS181" s="1397"/>
      <c r="IT181" s="1397"/>
      <c r="IU181" s="1397"/>
      <c r="IV181" s="1397"/>
      <c r="IW181" s="1397"/>
      <c r="IX181" s="1397"/>
      <c r="IY181" s="1397"/>
      <c r="IZ181" s="1451"/>
      <c r="JA181" s="22"/>
      <c r="JB181" s="22"/>
      <c r="JC181" s="10"/>
      <c r="JD181" s="1559" t="s">
        <v>724</v>
      </c>
      <c r="JE181" s="1400"/>
      <c r="JF181" s="1400"/>
      <c r="JG181" s="1400"/>
      <c r="JH181" s="1400"/>
      <c r="JI181" s="1400"/>
      <c r="JJ181" s="1400"/>
      <c r="JK181" s="1400"/>
      <c r="JL181" s="1400"/>
      <c r="JM181" s="1400"/>
      <c r="JN181" s="1400"/>
      <c r="JO181" s="10"/>
      <c r="JP181" s="10"/>
      <c r="JQ181" s="10"/>
      <c r="JR181" s="10"/>
      <c r="JS181" s="10"/>
      <c r="JT181" s="10"/>
      <c r="JU181" s="10"/>
      <c r="JV181" s="10"/>
      <c r="JW181" s="10"/>
      <c r="JX181" s="10"/>
      <c r="JY181" s="10"/>
      <c r="JZ181" s="10"/>
      <c r="KA181" s="10"/>
      <c r="KB181" s="10"/>
      <c r="KC181" s="10"/>
      <c r="KD181" s="10"/>
      <c r="KE181" s="75"/>
      <c r="KF181" s="75"/>
      <c r="KG181" s="75"/>
      <c r="KH181" s="10"/>
      <c r="KI181" s="10"/>
      <c r="KJ181" s="10"/>
      <c r="KK181" s="10"/>
      <c r="KL181" s="10"/>
      <c r="KM181" s="10"/>
      <c r="KN181" s="10"/>
      <c r="KO181" s="10"/>
      <c r="KP181" s="10"/>
    </row>
    <row r="182" spans="1:302" ht="15" customHeight="1" x14ac:dyDescent="0.25">
      <c r="A182" s="48"/>
      <c r="B182" s="48"/>
      <c r="C182" s="48"/>
      <c r="D182" s="48"/>
      <c r="E182" s="48"/>
      <c r="F182" s="48"/>
      <c r="G182" s="48"/>
      <c r="H182" s="48"/>
      <c r="I182" s="48"/>
      <c r="J182" s="48"/>
      <c r="K182" s="48"/>
      <c r="L182" s="48"/>
      <c r="M182" s="48"/>
      <c r="N182" s="48"/>
      <c r="O182" s="22"/>
      <c r="P182" s="22"/>
      <c r="Q182" s="22"/>
      <c r="R182" s="22"/>
      <c r="S182" s="22"/>
      <c r="T182" s="22"/>
      <c r="U182" s="22"/>
      <c r="V182" s="22"/>
      <c r="W182" s="22"/>
      <c r="X182" s="22"/>
      <c r="Y182" s="22"/>
      <c r="Z182" s="22"/>
      <c r="AA182" s="22"/>
      <c r="AB182" s="22"/>
      <c r="AC182" s="48"/>
      <c r="AD182" s="48"/>
      <c r="AE182" s="48"/>
      <c r="AF182" s="48"/>
      <c r="AG182" s="48"/>
      <c r="AH182" s="48"/>
      <c r="AI182" s="48"/>
      <c r="AJ182" s="48"/>
      <c r="AK182" s="48"/>
      <c r="AL182" s="48"/>
      <c r="AM182" s="48"/>
      <c r="AN182" s="48"/>
      <c r="AO182" s="22"/>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22"/>
      <c r="BU182" s="505"/>
      <c r="BV182" s="505"/>
      <c r="BW182" s="171" t="s">
        <v>725</v>
      </c>
      <c r="BX182" s="171"/>
      <c r="BY182" s="226">
        <f t="shared" ref="BY182:CA182" si="29">SUM(BY174:BY181)</f>
        <v>0</v>
      </c>
      <c r="BZ182" s="226">
        <f t="shared" si="29"/>
        <v>0</v>
      </c>
      <c r="CA182" s="226">
        <f t="shared" si="29"/>
        <v>0</v>
      </c>
      <c r="CB182" s="199"/>
      <c r="CC182" s="1596">
        <f>'30. Development Cost Schedule'!G182</f>
        <v>0</v>
      </c>
      <c r="CD182" s="1416"/>
      <c r="CE182" s="1416"/>
      <c r="CF182" s="1416"/>
      <c r="CG182" s="1597"/>
      <c r="CH182" s="22"/>
      <c r="CI182" s="47"/>
      <c r="CJ182" s="47"/>
      <c r="CK182" s="47"/>
      <c r="CL182" s="47"/>
      <c r="CM182" s="47"/>
      <c r="CN182" s="47"/>
      <c r="CO182" s="47"/>
      <c r="CP182" s="47"/>
      <c r="CQ182" s="47"/>
      <c r="CR182" s="47"/>
      <c r="CS182" s="47"/>
      <c r="CT182" s="47"/>
      <c r="CU182" s="47"/>
      <c r="CV182" s="47"/>
      <c r="CW182" s="47"/>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10"/>
      <c r="GQ182" s="261"/>
      <c r="GR182" s="177"/>
      <c r="GS182" s="177"/>
      <c r="GT182" s="177"/>
      <c r="GU182" s="177"/>
      <c r="GV182" s="177"/>
      <c r="GW182" s="177"/>
      <c r="GX182" s="177"/>
      <c r="GY182" s="177"/>
      <c r="GZ182" s="177"/>
      <c r="HA182" s="177"/>
      <c r="HB182" s="138"/>
      <c r="HC182" s="138"/>
      <c r="HD182" s="22"/>
      <c r="HE182" s="22"/>
      <c r="HF182" s="22"/>
      <c r="HG182" s="22"/>
      <c r="HH182" s="33"/>
      <c r="HI182" s="1427"/>
      <c r="HJ182" s="1428"/>
      <c r="HK182" s="1428"/>
      <c r="HL182" s="1428"/>
      <c r="HM182" s="1428"/>
      <c r="HN182" s="1428"/>
      <c r="HO182" s="1428"/>
      <c r="HP182" s="1428"/>
      <c r="HQ182" s="1428"/>
      <c r="HR182" s="1428"/>
      <c r="HS182" s="1428"/>
      <c r="HT182" s="1428"/>
      <c r="HU182" s="1428"/>
      <c r="HV182" s="1428"/>
      <c r="HW182" s="1428"/>
      <c r="HX182" s="1428"/>
      <c r="HY182" s="1428"/>
      <c r="HZ182" s="1428"/>
      <c r="IA182" s="1428"/>
      <c r="IB182" s="1428"/>
      <c r="IC182" s="1428"/>
      <c r="ID182" s="1428"/>
      <c r="IE182" s="1428"/>
      <c r="IF182" s="1428"/>
      <c r="IG182" s="1428"/>
      <c r="IH182" s="1428"/>
      <c r="II182" s="1428"/>
      <c r="IJ182" s="1428"/>
      <c r="IK182" s="1428"/>
      <c r="IL182" s="1428"/>
      <c r="IM182" s="1428"/>
      <c r="IN182" s="1428"/>
      <c r="IO182" s="1428"/>
      <c r="IP182" s="1428"/>
      <c r="IQ182" s="1428"/>
      <c r="IR182" s="1428"/>
      <c r="IS182" s="1428"/>
      <c r="IT182" s="1428"/>
      <c r="IU182" s="1428"/>
      <c r="IV182" s="1428"/>
      <c r="IW182" s="1428"/>
      <c r="IX182" s="1428"/>
      <c r="IY182" s="1428"/>
      <c r="IZ182" s="1429"/>
      <c r="JA182" s="22"/>
      <c r="JB182" s="22"/>
      <c r="JC182" s="10"/>
      <c r="JD182" s="1560">
        <f>'42. Dev Team'!B181</f>
        <v>0</v>
      </c>
      <c r="JE182" s="1496"/>
      <c r="JF182" s="1496"/>
      <c r="JG182" s="1496"/>
      <c r="JH182" s="1496"/>
      <c r="JI182" s="1496"/>
      <c r="JJ182" s="1496"/>
      <c r="JK182" s="1496"/>
      <c r="JL182" s="1496"/>
      <c r="JM182" s="1496"/>
      <c r="JN182" s="1561"/>
      <c r="JO182" s="27"/>
      <c r="JP182" s="1567">
        <f>'42. Dev Team'!N181</f>
        <v>0</v>
      </c>
      <c r="JQ182" s="1496"/>
      <c r="JR182" s="1496"/>
      <c r="JS182" s="1496"/>
      <c r="JT182" s="1496"/>
      <c r="JU182" s="1496"/>
      <c r="JV182" s="1496"/>
      <c r="JW182" s="1496"/>
      <c r="JX182" s="1496"/>
      <c r="JY182" s="1496"/>
      <c r="JZ182" s="1496"/>
      <c r="KA182" s="1496"/>
      <c r="KB182" s="1496"/>
      <c r="KC182" s="1496"/>
      <c r="KD182" s="1496"/>
      <c r="KE182" s="1496"/>
      <c r="KF182" s="1561"/>
      <c r="KG182" s="27"/>
      <c r="KH182" s="1582">
        <f>'42. Dev Team'!AF181</f>
        <v>0</v>
      </c>
      <c r="KI182" s="1496"/>
      <c r="KJ182" s="1496"/>
      <c r="KK182" s="1496"/>
      <c r="KL182" s="1496"/>
      <c r="KM182" s="1569"/>
      <c r="KN182" s="10"/>
      <c r="KO182" s="10"/>
      <c r="KP182" s="10"/>
    </row>
    <row r="183" spans="1:302" ht="13.5" customHeight="1" x14ac:dyDescent="0.25">
      <c r="A183" s="48"/>
      <c r="B183" s="48"/>
      <c r="C183" s="48"/>
      <c r="D183" s="48"/>
      <c r="E183" s="48"/>
      <c r="F183" s="48"/>
      <c r="G183" s="48"/>
      <c r="H183" s="48"/>
      <c r="I183" s="48"/>
      <c r="J183" s="48"/>
      <c r="K183" s="48"/>
      <c r="L183" s="48"/>
      <c r="M183" s="48"/>
      <c r="N183" s="48"/>
      <c r="O183" s="22"/>
      <c r="P183" s="22"/>
      <c r="Q183" s="22"/>
      <c r="R183" s="22"/>
      <c r="S183" s="22"/>
      <c r="T183" s="22"/>
      <c r="U183" s="22"/>
      <c r="V183" s="22"/>
      <c r="W183" s="22"/>
      <c r="X183" s="22"/>
      <c r="Y183" s="22"/>
      <c r="Z183" s="22"/>
      <c r="AA183" s="22"/>
      <c r="AB183" s="22"/>
      <c r="AC183" s="48"/>
      <c r="AD183" s="48"/>
      <c r="AE183" s="48"/>
      <c r="AF183" s="48"/>
      <c r="AG183" s="48"/>
      <c r="AH183" s="48"/>
      <c r="AI183" s="48"/>
      <c r="AJ183" s="48"/>
      <c r="AK183" s="48"/>
      <c r="AL183" s="48"/>
      <c r="AM183" s="48"/>
      <c r="AN183" s="48"/>
      <c r="AO183" s="22"/>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22"/>
      <c r="BU183" s="505"/>
      <c r="BV183" s="505"/>
      <c r="BW183" s="1618" t="s">
        <v>726</v>
      </c>
      <c r="BX183" s="171"/>
      <c r="BY183" s="172"/>
      <c r="BZ183" s="79"/>
      <c r="CA183" s="79"/>
      <c r="CB183" s="199"/>
      <c r="CC183" s="1596">
        <f>'30. Development Cost Schedule'!G183</f>
        <v>0</v>
      </c>
      <c r="CD183" s="1416"/>
      <c r="CE183" s="1416"/>
      <c r="CF183" s="1416"/>
      <c r="CG183" s="1597"/>
      <c r="CH183" s="22"/>
      <c r="CI183" s="47"/>
      <c r="CJ183" s="47"/>
      <c r="CK183" s="47"/>
      <c r="CL183" s="47"/>
      <c r="CM183" s="47"/>
      <c r="CN183" s="47"/>
      <c r="CO183" s="47"/>
      <c r="CP183" s="47"/>
      <c r="CQ183" s="47"/>
      <c r="CR183" s="47"/>
      <c r="CS183" s="47"/>
      <c r="CT183" s="47"/>
      <c r="CU183" s="47"/>
      <c r="CV183" s="47"/>
      <c r="CW183" s="47"/>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10"/>
      <c r="GQ183" s="10"/>
      <c r="GR183" s="177"/>
      <c r="GS183" s="177"/>
      <c r="GT183" s="177"/>
      <c r="GU183" s="177"/>
      <c r="GV183" s="177"/>
      <c r="GW183" s="177"/>
      <c r="GX183" s="177"/>
      <c r="GY183" s="177"/>
      <c r="GZ183" s="177"/>
      <c r="HA183" s="177"/>
      <c r="HB183" s="10"/>
      <c r="HC183" s="10"/>
      <c r="HD183" s="22"/>
      <c r="HE183" s="22"/>
      <c r="HF183" s="22"/>
      <c r="HG183" s="22"/>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c r="IV183" s="33"/>
      <c r="IW183" s="33"/>
      <c r="IX183" s="33"/>
      <c r="IY183" s="33"/>
      <c r="IZ183" s="33"/>
      <c r="JA183" s="22"/>
      <c r="JB183" s="22"/>
      <c r="JC183" s="10"/>
      <c r="JD183" s="34"/>
      <c r="JE183" s="10"/>
      <c r="JF183" s="10"/>
      <c r="JG183" s="10"/>
      <c r="JH183" s="10"/>
      <c r="JI183" s="10"/>
      <c r="JJ183" s="10"/>
      <c r="JK183" s="10"/>
      <c r="JL183" s="10"/>
      <c r="JM183" s="10"/>
      <c r="JN183" s="10"/>
      <c r="JO183" s="10"/>
      <c r="JP183" s="180" t="s">
        <v>207</v>
      </c>
      <c r="JQ183" s="181"/>
      <c r="JR183" s="181"/>
      <c r="JS183" s="181"/>
      <c r="JT183" s="181"/>
      <c r="JU183" s="181"/>
      <c r="JV183" s="181"/>
      <c r="JW183" s="181"/>
      <c r="JX183" s="181"/>
      <c r="JY183" s="181"/>
      <c r="JZ183" s="181"/>
      <c r="KA183" s="181"/>
      <c r="KB183" s="181"/>
      <c r="KC183" s="181"/>
      <c r="KD183" s="181"/>
      <c r="KE183" s="181"/>
      <c r="KF183" s="181"/>
      <c r="KG183" s="181"/>
      <c r="KH183" s="10" t="s">
        <v>208</v>
      </c>
      <c r="KI183" s="10"/>
      <c r="KJ183" s="10"/>
      <c r="KK183" s="10"/>
      <c r="KL183" s="10"/>
      <c r="KM183" s="140"/>
      <c r="KN183" s="10"/>
      <c r="KO183" s="10"/>
      <c r="KP183" s="10"/>
    </row>
    <row r="184" spans="1:302" ht="13.5" customHeight="1" x14ac:dyDescent="0.25">
      <c r="A184" s="48"/>
      <c r="B184" s="48"/>
      <c r="C184" s="48"/>
      <c r="D184" s="48"/>
      <c r="E184" s="48"/>
      <c r="F184" s="48"/>
      <c r="G184" s="48"/>
      <c r="H184" s="48"/>
      <c r="I184" s="48"/>
      <c r="J184" s="48"/>
      <c r="K184" s="48"/>
      <c r="L184" s="48"/>
      <c r="M184" s="48"/>
      <c r="N184" s="48"/>
      <c r="O184" s="22"/>
      <c r="P184" s="22"/>
      <c r="Q184" s="22"/>
      <c r="R184" s="22"/>
      <c r="S184" s="22"/>
      <c r="T184" s="22"/>
      <c r="U184" s="22"/>
      <c r="V184" s="22"/>
      <c r="W184" s="22"/>
      <c r="X184" s="22"/>
      <c r="Y184" s="22"/>
      <c r="Z184" s="22"/>
      <c r="AA184" s="22"/>
      <c r="AB184" s="22"/>
      <c r="AC184" s="48"/>
      <c r="AD184" s="48"/>
      <c r="AE184" s="48"/>
      <c r="AF184" s="48"/>
      <c r="AG184" s="48"/>
      <c r="AH184" s="48"/>
      <c r="AI184" s="48"/>
      <c r="AJ184" s="48"/>
      <c r="AK184" s="48"/>
      <c r="AL184" s="48"/>
      <c r="AM184" s="48"/>
      <c r="AN184" s="48"/>
      <c r="AO184" s="22"/>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22"/>
      <c r="BU184" s="505"/>
      <c r="BV184" s="505"/>
      <c r="BW184" s="1504"/>
      <c r="BX184" s="171"/>
      <c r="BY184" s="172"/>
      <c r="BZ184" s="79"/>
      <c r="CA184" s="79"/>
      <c r="CB184" s="199"/>
      <c r="CC184" s="1596">
        <f>'30. Development Cost Schedule'!G184</f>
        <v>0</v>
      </c>
      <c r="CD184" s="1416"/>
      <c r="CE184" s="1416"/>
      <c r="CF184" s="1416"/>
      <c r="CG184" s="1597"/>
      <c r="CH184" s="22"/>
      <c r="CI184" s="47"/>
      <c r="CJ184" s="47"/>
      <c r="CK184" s="47"/>
      <c r="CL184" s="47"/>
      <c r="CM184" s="47"/>
      <c r="CN184" s="47"/>
      <c r="CO184" s="47"/>
      <c r="CP184" s="47"/>
      <c r="CQ184" s="47"/>
      <c r="CR184" s="47"/>
      <c r="CS184" s="47"/>
      <c r="CT184" s="47"/>
      <c r="CU184" s="47"/>
      <c r="CV184" s="47"/>
      <c r="CW184" s="47"/>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10"/>
      <c r="GQ184" s="10"/>
      <c r="GR184" s="10"/>
      <c r="GS184" s="10"/>
      <c r="GT184" s="10"/>
      <c r="GU184" s="10"/>
      <c r="GV184" s="10"/>
      <c r="GW184" s="10"/>
      <c r="GX184" s="10"/>
      <c r="GY184" s="10"/>
      <c r="GZ184" s="10"/>
      <c r="HA184" s="10"/>
      <c r="HB184" s="177"/>
      <c r="HC184" s="177"/>
      <c r="HD184" s="22"/>
      <c r="HE184" s="22"/>
      <c r="HF184" s="22"/>
      <c r="HG184" s="22"/>
      <c r="HH184" s="33"/>
      <c r="HI184" s="238">
        <f>'17. Dev. Narr.'!B172</f>
        <v>0</v>
      </c>
      <c r="HJ184" s="1700" t="s">
        <v>727</v>
      </c>
      <c r="HK184" s="1400"/>
      <c r="HL184" s="1400"/>
      <c r="HM184" s="1400"/>
      <c r="HN184" s="1400"/>
      <c r="HO184" s="1400"/>
      <c r="HP184" s="1400"/>
      <c r="HQ184" s="1400"/>
      <c r="HR184" s="1400"/>
      <c r="HS184" s="1400"/>
      <c r="HT184" s="1400"/>
      <c r="HU184" s="1400"/>
      <c r="HV184" s="1400"/>
      <c r="HW184" s="1400"/>
      <c r="HX184" s="1400"/>
      <c r="HY184" s="1400"/>
      <c r="HZ184" s="1400"/>
      <c r="IA184" s="1400"/>
      <c r="IB184" s="1400"/>
      <c r="IC184" s="1400"/>
      <c r="ID184" s="1400"/>
      <c r="IE184" s="1400"/>
      <c r="IF184" s="1400"/>
      <c r="IG184" s="1400"/>
      <c r="IH184" s="1400"/>
      <c r="II184" s="1400"/>
      <c r="IJ184" s="1400"/>
      <c r="IK184" s="1400"/>
      <c r="IL184" s="1400"/>
      <c r="IM184" s="1400"/>
      <c r="IN184" s="1400"/>
      <c r="IO184" s="1400"/>
      <c r="IP184" s="1400"/>
      <c r="IQ184" s="1400"/>
      <c r="IR184" s="1400"/>
      <c r="IS184" s="1400"/>
      <c r="IT184" s="1400"/>
      <c r="IU184" s="1400"/>
      <c r="IV184" s="1400"/>
      <c r="IW184" s="1400"/>
      <c r="IX184" s="1400"/>
      <c r="IY184" s="1400"/>
      <c r="IZ184" s="1400"/>
      <c r="JA184" s="22"/>
      <c r="JB184" s="22"/>
      <c r="JC184" s="10"/>
      <c r="JD184" s="1570">
        <f>'42. Dev Team'!B183</f>
        <v>0</v>
      </c>
      <c r="JE184" s="1416"/>
      <c r="JF184" s="1416"/>
      <c r="JG184" s="1416"/>
      <c r="JH184" s="1416"/>
      <c r="JI184" s="1416"/>
      <c r="JJ184" s="1416"/>
      <c r="JK184" s="1416"/>
      <c r="JL184" s="1416"/>
      <c r="JM184" s="1416"/>
      <c r="JN184" s="1416"/>
      <c r="JO184" s="1416"/>
      <c r="JP184" s="1416"/>
      <c r="JQ184" s="1416"/>
      <c r="JR184" s="1416"/>
      <c r="JS184" s="1417"/>
      <c r="JT184" s="10"/>
      <c r="JU184" s="1571">
        <f>'42. Dev Team'!S183</f>
        <v>0</v>
      </c>
      <c r="JV184" s="1416"/>
      <c r="JW184" s="1416"/>
      <c r="JX184" s="1416"/>
      <c r="JY184" s="1416"/>
      <c r="JZ184" s="1416"/>
      <c r="KA184" s="1416"/>
      <c r="KB184" s="1416"/>
      <c r="KC184" s="1417"/>
      <c r="KD184" s="10"/>
      <c r="KE184" s="1572">
        <f>'42. Dev Team'!AC183</f>
        <v>0</v>
      </c>
      <c r="KF184" s="1416"/>
      <c r="KG184" s="1416"/>
      <c r="KH184" s="1416"/>
      <c r="KI184" s="1416"/>
      <c r="KJ184" s="1416"/>
      <c r="KK184" s="1416"/>
      <c r="KL184" s="1416"/>
      <c r="KM184" s="1573"/>
      <c r="KN184" s="10"/>
      <c r="KO184" s="10"/>
      <c r="KP184" s="10"/>
    </row>
    <row r="185" spans="1:302" ht="13.5" customHeight="1" x14ac:dyDescent="0.25">
      <c r="A185" s="48"/>
      <c r="B185" s="48"/>
      <c r="C185" s="48"/>
      <c r="D185" s="48"/>
      <c r="E185" s="48"/>
      <c r="F185" s="48"/>
      <c r="G185" s="48"/>
      <c r="H185" s="48"/>
      <c r="I185" s="48"/>
      <c r="J185" s="48"/>
      <c r="K185" s="48"/>
      <c r="L185" s="48"/>
      <c r="M185" s="48"/>
      <c r="N185" s="48"/>
      <c r="O185" s="22"/>
      <c r="P185" s="22"/>
      <c r="Q185" s="22"/>
      <c r="R185" s="22"/>
      <c r="S185" s="22"/>
      <c r="T185" s="22"/>
      <c r="U185" s="22"/>
      <c r="V185" s="22"/>
      <c r="W185" s="22"/>
      <c r="X185" s="22"/>
      <c r="Y185" s="22"/>
      <c r="Z185" s="22"/>
      <c r="AA185" s="22"/>
      <c r="AB185" s="22"/>
      <c r="AC185" s="48"/>
      <c r="AD185" s="48"/>
      <c r="AE185" s="48"/>
      <c r="AF185" s="48"/>
      <c r="AG185" s="48"/>
      <c r="AH185" s="48"/>
      <c r="AI185" s="48"/>
      <c r="AJ185" s="48"/>
      <c r="AK185" s="48"/>
      <c r="AL185" s="48"/>
      <c r="AM185" s="48"/>
      <c r="AN185" s="48"/>
      <c r="AO185" s="22"/>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22"/>
      <c r="BU185" s="505"/>
      <c r="BV185" s="505"/>
      <c r="BW185" s="379" t="s">
        <v>728</v>
      </c>
      <c r="BX185" s="171"/>
      <c r="BY185" s="533">
        <f t="shared" ref="BY185:BZ185" si="30">SUM(BY182,BY166,BY172,BY123,BY92,BY85,BY18)</f>
        <v>0</v>
      </c>
      <c r="BZ185" s="533">
        <f t="shared" si="30"/>
        <v>0</v>
      </c>
      <c r="CA185" s="533">
        <f>CA18+MIN(CA94,CA96)+CA123+CA166+CA172</f>
        <v>0</v>
      </c>
      <c r="CB185" s="199"/>
      <c r="CC185" s="1596">
        <f>'30. Development Cost Schedule'!G185</f>
        <v>0</v>
      </c>
      <c r="CD185" s="1416"/>
      <c r="CE185" s="1416"/>
      <c r="CF185" s="1416"/>
      <c r="CG185" s="1597"/>
      <c r="CH185" s="22"/>
      <c r="CI185" s="47"/>
      <c r="CJ185" s="47"/>
      <c r="CK185" s="47"/>
      <c r="CL185" s="47"/>
      <c r="CM185" s="47"/>
      <c r="CN185" s="47"/>
      <c r="CO185" s="47"/>
      <c r="CP185" s="47"/>
      <c r="CQ185" s="47"/>
      <c r="CR185" s="47"/>
      <c r="CS185" s="47"/>
      <c r="CT185" s="47"/>
      <c r="CU185" s="47"/>
      <c r="CV185" s="47"/>
      <c r="CW185" s="47"/>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10"/>
      <c r="GQ185" s="261"/>
      <c r="GR185" s="177"/>
      <c r="GS185" s="177"/>
      <c r="GT185" s="177"/>
      <c r="GU185" s="177"/>
      <c r="GV185" s="177"/>
      <c r="GW185" s="177"/>
      <c r="GX185" s="177"/>
      <c r="GY185" s="177"/>
      <c r="GZ185" s="177"/>
      <c r="HA185" s="177"/>
      <c r="HB185" s="177"/>
      <c r="HC185" s="177"/>
      <c r="HD185" s="22"/>
      <c r="HE185" s="22"/>
      <c r="HF185" s="22"/>
      <c r="HG185" s="22"/>
      <c r="HH185" s="33"/>
      <c r="HI185" s="10"/>
      <c r="HJ185" s="1400"/>
      <c r="HK185" s="1400"/>
      <c r="HL185" s="1400"/>
      <c r="HM185" s="1400"/>
      <c r="HN185" s="1400"/>
      <c r="HO185" s="1400"/>
      <c r="HP185" s="1400"/>
      <c r="HQ185" s="1400"/>
      <c r="HR185" s="1400"/>
      <c r="HS185" s="1400"/>
      <c r="HT185" s="1400"/>
      <c r="HU185" s="1400"/>
      <c r="HV185" s="1400"/>
      <c r="HW185" s="1400"/>
      <c r="HX185" s="1400"/>
      <c r="HY185" s="1400"/>
      <c r="HZ185" s="1400"/>
      <c r="IA185" s="1400"/>
      <c r="IB185" s="1400"/>
      <c r="IC185" s="1400"/>
      <c r="ID185" s="1400"/>
      <c r="IE185" s="1400"/>
      <c r="IF185" s="1400"/>
      <c r="IG185" s="1400"/>
      <c r="IH185" s="1400"/>
      <c r="II185" s="1400"/>
      <c r="IJ185" s="1400"/>
      <c r="IK185" s="1400"/>
      <c r="IL185" s="1400"/>
      <c r="IM185" s="1400"/>
      <c r="IN185" s="1400"/>
      <c r="IO185" s="1400"/>
      <c r="IP185" s="1400"/>
      <c r="IQ185" s="1400"/>
      <c r="IR185" s="1400"/>
      <c r="IS185" s="1400"/>
      <c r="IT185" s="1400"/>
      <c r="IU185" s="1400"/>
      <c r="IV185" s="1400"/>
      <c r="IW185" s="1400"/>
      <c r="IX185" s="1400"/>
      <c r="IY185" s="1400"/>
      <c r="IZ185" s="1400"/>
      <c r="JA185" s="22"/>
      <c r="JB185" s="22"/>
      <c r="JC185" s="10"/>
      <c r="JD185" s="1564" t="s">
        <v>226</v>
      </c>
      <c r="JE185" s="1400"/>
      <c r="JF185" s="1400"/>
      <c r="JG185" s="1400"/>
      <c r="JH185" s="1400"/>
      <c r="JI185" s="1400"/>
      <c r="JJ185" s="1400"/>
      <c r="JK185" s="1400"/>
      <c r="JL185" s="1400"/>
      <c r="JM185" s="1400"/>
      <c r="JN185" s="1400"/>
      <c r="JO185" s="1400"/>
      <c r="JP185" s="1400"/>
      <c r="JQ185" s="1400"/>
      <c r="JR185" s="1400"/>
      <c r="JS185" s="1400"/>
      <c r="JT185" s="10"/>
      <c r="JU185" s="1574" t="s">
        <v>227</v>
      </c>
      <c r="JV185" s="1400"/>
      <c r="JW185" s="1400"/>
      <c r="JX185" s="1400"/>
      <c r="JY185" s="1400"/>
      <c r="JZ185" s="1400"/>
      <c r="KA185" s="1400"/>
      <c r="KB185" s="1400"/>
      <c r="KC185" s="1400"/>
      <c r="KD185" s="10"/>
      <c r="KE185" s="1575" t="s">
        <v>228</v>
      </c>
      <c r="KF185" s="1400"/>
      <c r="KG185" s="1400"/>
      <c r="KH185" s="1400"/>
      <c r="KI185" s="1400"/>
      <c r="KJ185" s="1400"/>
      <c r="KK185" s="1400"/>
      <c r="KL185" s="1400"/>
      <c r="KM185" s="1401"/>
      <c r="KN185" s="10"/>
      <c r="KO185" s="10"/>
      <c r="KP185" s="10"/>
    </row>
    <row r="186" spans="1:302" ht="13.5" customHeight="1" x14ac:dyDescent="0.25">
      <c r="A186" s="48"/>
      <c r="B186" s="48"/>
      <c r="C186" s="48"/>
      <c r="D186" s="48"/>
      <c r="E186" s="48"/>
      <c r="F186" s="48"/>
      <c r="G186" s="48"/>
      <c r="H186" s="48"/>
      <c r="I186" s="48"/>
      <c r="J186" s="48"/>
      <c r="K186" s="48"/>
      <c r="L186" s="48"/>
      <c r="M186" s="48"/>
      <c r="N186" s="48"/>
      <c r="O186" s="22"/>
      <c r="P186" s="22"/>
      <c r="Q186" s="22"/>
      <c r="R186" s="22"/>
      <c r="S186" s="22"/>
      <c r="T186" s="22"/>
      <c r="U186" s="22"/>
      <c r="V186" s="22"/>
      <c r="W186" s="22"/>
      <c r="X186" s="22"/>
      <c r="Y186" s="22"/>
      <c r="Z186" s="22"/>
      <c r="AA186" s="22"/>
      <c r="AB186" s="22"/>
      <c r="AC186" s="48"/>
      <c r="AD186" s="48"/>
      <c r="AE186" s="48"/>
      <c r="AF186" s="48"/>
      <c r="AG186" s="48"/>
      <c r="AH186" s="48"/>
      <c r="AI186" s="48"/>
      <c r="AJ186" s="48"/>
      <c r="AK186" s="48"/>
      <c r="AL186" s="48"/>
      <c r="AM186" s="48"/>
      <c r="AN186" s="48"/>
      <c r="AO186" s="22"/>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22"/>
      <c r="BU186" s="505"/>
      <c r="BV186" s="505"/>
      <c r="BW186" s="379"/>
      <c r="BX186" s="171"/>
      <c r="BY186" s="10"/>
      <c r="BZ186" s="10"/>
      <c r="CA186" s="10"/>
      <c r="CB186" s="199"/>
      <c r="CC186" s="1596">
        <f>'30. Development Cost Schedule'!G186</f>
        <v>0</v>
      </c>
      <c r="CD186" s="1416"/>
      <c r="CE186" s="1416"/>
      <c r="CF186" s="1416"/>
      <c r="CG186" s="1597"/>
      <c r="CH186" s="22"/>
      <c r="CI186" s="47"/>
      <c r="CJ186" s="47"/>
      <c r="CK186" s="47"/>
      <c r="CL186" s="47"/>
      <c r="CM186" s="47"/>
      <c r="CN186" s="47"/>
      <c r="CO186" s="47"/>
      <c r="CP186" s="47"/>
      <c r="CQ186" s="47"/>
      <c r="CR186" s="47"/>
      <c r="CS186" s="47"/>
      <c r="CT186" s="47"/>
      <c r="CU186" s="47"/>
      <c r="CV186" s="47"/>
      <c r="CW186" s="47"/>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10"/>
      <c r="GQ186" s="10"/>
      <c r="GR186" s="177"/>
      <c r="GS186" s="177"/>
      <c r="GT186" s="177"/>
      <c r="GU186" s="177"/>
      <c r="GV186" s="177"/>
      <c r="GW186" s="177"/>
      <c r="GX186" s="177"/>
      <c r="GY186" s="177"/>
      <c r="GZ186" s="177"/>
      <c r="HA186" s="177"/>
      <c r="HB186" s="10"/>
      <c r="HC186" s="10"/>
      <c r="HD186" s="22"/>
      <c r="HE186" s="22"/>
      <c r="HF186" s="22"/>
      <c r="HG186" s="22"/>
      <c r="HH186" s="33"/>
      <c r="HI186" s="238">
        <f>'17. Dev. Narr.'!B174</f>
        <v>0</v>
      </c>
      <c r="HJ186" s="1700" t="s">
        <v>729</v>
      </c>
      <c r="HK186" s="1400"/>
      <c r="HL186" s="1400"/>
      <c r="HM186" s="1400"/>
      <c r="HN186" s="1400"/>
      <c r="HO186" s="1400"/>
      <c r="HP186" s="1400"/>
      <c r="HQ186" s="1400"/>
      <c r="HR186" s="1400"/>
      <c r="HS186" s="1400"/>
      <c r="HT186" s="1400"/>
      <c r="HU186" s="1400"/>
      <c r="HV186" s="1400"/>
      <c r="HW186" s="1400"/>
      <c r="HX186" s="1400"/>
      <c r="HY186" s="1400"/>
      <c r="HZ186" s="1400"/>
      <c r="IA186" s="1400"/>
      <c r="IB186" s="1400"/>
      <c r="IC186" s="1400"/>
      <c r="ID186" s="1400"/>
      <c r="IE186" s="1400"/>
      <c r="IF186" s="1400"/>
      <c r="IG186" s="1400"/>
      <c r="IH186" s="1400"/>
      <c r="II186" s="1400"/>
      <c r="IJ186" s="1400"/>
      <c r="IK186" s="1400"/>
      <c r="IL186" s="1400"/>
      <c r="IM186" s="1400"/>
      <c r="IN186" s="1400"/>
      <c r="IO186" s="1400"/>
      <c r="IP186" s="1400"/>
      <c r="IQ186" s="1400"/>
      <c r="IR186" s="1400"/>
      <c r="IS186" s="1400"/>
      <c r="IT186" s="1400"/>
      <c r="IU186" s="1400"/>
      <c r="IV186" s="1400"/>
      <c r="IW186" s="1400"/>
      <c r="IX186" s="1400"/>
      <c r="IY186" s="1400"/>
      <c r="IZ186" s="1400"/>
      <c r="JA186" s="22"/>
      <c r="JB186" s="22"/>
      <c r="JC186" s="10"/>
      <c r="JD186" s="34"/>
      <c r="JE186" s="10"/>
      <c r="JF186" s="10"/>
      <c r="JG186" s="10"/>
      <c r="JH186" s="10"/>
      <c r="JI186" s="10"/>
      <c r="JJ186" s="10"/>
      <c r="JK186" s="10"/>
      <c r="JL186" s="10"/>
      <c r="JM186" s="10"/>
      <c r="JN186" s="10"/>
      <c r="JO186" s="10"/>
      <c r="JP186" s="10"/>
      <c r="JQ186" s="10"/>
      <c r="JR186" s="10"/>
      <c r="JS186" s="10"/>
      <c r="JT186" s="10"/>
      <c r="JU186" s="10"/>
      <c r="JV186" s="10"/>
      <c r="JW186" s="10"/>
      <c r="JX186" s="10"/>
      <c r="JY186" s="10"/>
      <c r="JZ186" s="10"/>
      <c r="KA186" s="10"/>
      <c r="KB186" s="10"/>
      <c r="KC186" s="10"/>
      <c r="KD186" s="10"/>
      <c r="KE186" s="10"/>
      <c r="KF186" s="10"/>
      <c r="KG186" s="10"/>
      <c r="KH186" s="10"/>
      <c r="KI186" s="10"/>
      <c r="KJ186" s="10"/>
      <c r="KK186" s="10"/>
      <c r="KL186" s="10"/>
      <c r="KM186" s="140"/>
      <c r="KN186" s="10"/>
      <c r="KO186" s="10"/>
      <c r="KP186" s="10"/>
    </row>
    <row r="187" spans="1:302" ht="13.5" customHeight="1" x14ac:dyDescent="0.25">
      <c r="A187" s="48"/>
      <c r="B187" s="48"/>
      <c r="C187" s="48"/>
      <c r="D187" s="48"/>
      <c r="E187" s="48"/>
      <c r="F187" s="48"/>
      <c r="G187" s="48"/>
      <c r="H187" s="48"/>
      <c r="I187" s="48"/>
      <c r="J187" s="48"/>
      <c r="K187" s="48"/>
      <c r="L187" s="48"/>
      <c r="M187" s="48"/>
      <c r="N187" s="48"/>
      <c r="O187" s="22"/>
      <c r="P187" s="22"/>
      <c r="Q187" s="22"/>
      <c r="R187" s="22"/>
      <c r="S187" s="22"/>
      <c r="T187" s="22"/>
      <c r="U187" s="22"/>
      <c r="V187" s="22"/>
      <c r="W187" s="22"/>
      <c r="X187" s="22"/>
      <c r="Y187" s="22"/>
      <c r="Z187" s="22"/>
      <c r="AA187" s="22"/>
      <c r="AB187" s="22"/>
      <c r="AC187" s="48"/>
      <c r="AD187" s="48"/>
      <c r="AE187" s="48"/>
      <c r="AF187" s="48"/>
      <c r="AG187" s="48"/>
      <c r="AH187" s="48"/>
      <c r="AI187" s="48"/>
      <c r="AJ187" s="48"/>
      <c r="AK187" s="48"/>
      <c r="AL187" s="48"/>
      <c r="AM187" s="48"/>
      <c r="AN187" s="48"/>
      <c r="AO187" s="22"/>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22"/>
      <c r="BU187" s="505"/>
      <c r="BV187" s="505"/>
      <c r="BW187" s="1617" t="s">
        <v>730</v>
      </c>
      <c r="BX187" s="1400"/>
      <c r="BY187" s="1400"/>
      <c r="BZ187" s="1400"/>
      <c r="CA187" s="1400"/>
      <c r="CB187" s="199"/>
      <c r="CC187" s="1596">
        <f>'30. Development Cost Schedule'!G187</f>
        <v>0</v>
      </c>
      <c r="CD187" s="1416"/>
      <c r="CE187" s="1416"/>
      <c r="CF187" s="1416"/>
      <c r="CG187" s="1597"/>
      <c r="CH187" s="22"/>
      <c r="CI187" s="47"/>
      <c r="CJ187" s="47"/>
      <c r="CK187" s="47"/>
      <c r="CL187" s="47"/>
      <c r="CM187" s="47"/>
      <c r="CN187" s="47"/>
      <c r="CO187" s="47"/>
      <c r="CP187" s="47"/>
      <c r="CQ187" s="47"/>
      <c r="CR187" s="47"/>
      <c r="CS187" s="47"/>
      <c r="CT187" s="47"/>
      <c r="CU187" s="47"/>
      <c r="CV187" s="47"/>
      <c r="CW187" s="47"/>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177"/>
      <c r="HC187" s="177"/>
      <c r="HD187" s="22"/>
      <c r="HE187" s="22"/>
      <c r="HF187" s="22"/>
      <c r="HG187" s="22"/>
      <c r="HH187" s="33"/>
      <c r="HI187" s="10"/>
      <c r="HJ187" s="1400"/>
      <c r="HK187" s="1400"/>
      <c r="HL187" s="1400"/>
      <c r="HM187" s="1400"/>
      <c r="HN187" s="1400"/>
      <c r="HO187" s="1400"/>
      <c r="HP187" s="1400"/>
      <c r="HQ187" s="1400"/>
      <c r="HR187" s="1400"/>
      <c r="HS187" s="1400"/>
      <c r="HT187" s="1400"/>
      <c r="HU187" s="1400"/>
      <c r="HV187" s="1400"/>
      <c r="HW187" s="1400"/>
      <c r="HX187" s="1400"/>
      <c r="HY187" s="1400"/>
      <c r="HZ187" s="1400"/>
      <c r="IA187" s="1400"/>
      <c r="IB187" s="1400"/>
      <c r="IC187" s="1400"/>
      <c r="ID187" s="1400"/>
      <c r="IE187" s="1400"/>
      <c r="IF187" s="1400"/>
      <c r="IG187" s="1400"/>
      <c r="IH187" s="1400"/>
      <c r="II187" s="1400"/>
      <c r="IJ187" s="1400"/>
      <c r="IK187" s="1400"/>
      <c r="IL187" s="1400"/>
      <c r="IM187" s="1400"/>
      <c r="IN187" s="1400"/>
      <c r="IO187" s="1400"/>
      <c r="IP187" s="1400"/>
      <c r="IQ187" s="1400"/>
      <c r="IR187" s="1400"/>
      <c r="IS187" s="1400"/>
      <c r="IT187" s="1400"/>
      <c r="IU187" s="1400"/>
      <c r="IV187" s="1400"/>
      <c r="IW187" s="1400"/>
      <c r="IX187" s="1400"/>
      <c r="IY187" s="1400"/>
      <c r="IZ187" s="1400"/>
      <c r="JA187" s="22"/>
      <c r="JB187" s="22"/>
      <c r="JC187" s="10"/>
      <c r="JD187" s="97" t="s">
        <v>241</v>
      </c>
      <c r="JE187" s="218"/>
      <c r="JF187" s="218"/>
      <c r="JG187" s="219"/>
      <c r="JH187" s="158"/>
      <c r="JI187" s="158"/>
      <c r="JJ187" s="164"/>
      <c r="JK187" s="1565">
        <f>'42. Dev Team'!I186</f>
        <v>0</v>
      </c>
      <c r="JL187" s="1393"/>
      <c r="JM187" s="1394"/>
      <c r="JN187" s="10"/>
      <c r="JO187" s="10"/>
      <c r="JP187" s="10"/>
      <c r="JQ187" s="10"/>
      <c r="JR187" s="10"/>
      <c r="JS187" s="10"/>
      <c r="JT187" s="10"/>
      <c r="JU187" s="10"/>
      <c r="JV187" s="10"/>
      <c r="JW187" s="10"/>
      <c r="JX187" s="10"/>
      <c r="JY187" s="10"/>
      <c r="JZ187" s="10"/>
      <c r="KA187" s="10"/>
      <c r="KB187" s="10"/>
      <c r="KC187" s="10"/>
      <c r="KD187" s="10"/>
      <c r="KE187" s="10"/>
      <c r="KF187" s="10"/>
      <c r="KG187" s="10"/>
      <c r="KH187" s="10"/>
      <c r="KI187" s="10"/>
      <c r="KJ187" s="1524"/>
      <c r="KK187" s="1400"/>
      <c r="KL187" s="1400"/>
      <c r="KM187" s="140"/>
      <c r="KN187" s="10"/>
      <c r="KO187" s="10"/>
      <c r="KP187" s="10"/>
    </row>
    <row r="188" spans="1:302" ht="15" customHeight="1" x14ac:dyDescent="0.25">
      <c r="A188" s="48"/>
      <c r="B188" s="48"/>
      <c r="C188" s="48"/>
      <c r="D188" s="48"/>
      <c r="E188" s="48"/>
      <c r="F188" s="48"/>
      <c r="G188" s="48"/>
      <c r="H188" s="48"/>
      <c r="I188" s="48"/>
      <c r="J188" s="48"/>
      <c r="K188" s="48"/>
      <c r="L188" s="48"/>
      <c r="M188" s="48"/>
      <c r="N188" s="48"/>
      <c r="O188" s="22"/>
      <c r="P188" s="22"/>
      <c r="Q188" s="22"/>
      <c r="R188" s="22"/>
      <c r="S188" s="22"/>
      <c r="T188" s="22"/>
      <c r="U188" s="22"/>
      <c r="V188" s="22"/>
      <c r="W188" s="22"/>
      <c r="X188" s="22"/>
      <c r="Y188" s="22"/>
      <c r="Z188" s="22"/>
      <c r="AA188" s="22"/>
      <c r="AB188" s="22"/>
      <c r="AC188" s="48"/>
      <c r="AD188" s="48"/>
      <c r="AE188" s="48"/>
      <c r="AF188" s="48"/>
      <c r="AG188" s="48"/>
      <c r="AH188" s="48"/>
      <c r="AI188" s="48"/>
      <c r="AJ188" s="48"/>
      <c r="AK188" s="48"/>
      <c r="AL188" s="48"/>
      <c r="AM188" s="48"/>
      <c r="AN188" s="48"/>
      <c r="AO188" s="22"/>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22"/>
      <c r="BU188" s="505"/>
      <c r="BV188" s="505"/>
      <c r="BW188" s="171" t="s">
        <v>731</v>
      </c>
      <c r="BX188" s="171"/>
      <c r="BY188" s="534"/>
      <c r="BZ188" s="535"/>
      <c r="CA188" s="535"/>
      <c r="CB188" s="199"/>
      <c r="CC188" s="1596">
        <f>'30. Development Cost Schedule'!G188</f>
        <v>0</v>
      </c>
      <c r="CD188" s="1416"/>
      <c r="CE188" s="1416"/>
      <c r="CF188" s="1416"/>
      <c r="CG188" s="1597"/>
      <c r="CH188" s="22"/>
      <c r="CI188" s="47"/>
      <c r="CJ188" s="47"/>
      <c r="CK188" s="47"/>
      <c r="CL188" s="47"/>
      <c r="CM188" s="47"/>
      <c r="CN188" s="47"/>
      <c r="CO188" s="47"/>
      <c r="CP188" s="47"/>
      <c r="CQ188" s="47"/>
      <c r="CR188" s="47"/>
      <c r="CS188" s="47"/>
      <c r="CT188" s="47"/>
      <c r="CU188" s="47"/>
      <c r="CV188" s="47"/>
      <c r="CW188" s="47"/>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177"/>
      <c r="HC188" s="177"/>
      <c r="HD188" s="22"/>
      <c r="HE188" s="22"/>
      <c r="HF188" s="22"/>
      <c r="HG188" s="22"/>
      <c r="HH188" s="33"/>
      <c r="HI188" s="238">
        <f>'17. Dev. Narr.'!B176</f>
        <v>0</v>
      </c>
      <c r="HJ188" s="1701" t="s">
        <v>732</v>
      </c>
      <c r="HK188" s="1400"/>
      <c r="HL188" s="1400"/>
      <c r="HM188" s="1400"/>
      <c r="HN188" s="1400"/>
      <c r="HO188" s="1400"/>
      <c r="HP188" s="1400"/>
      <c r="HQ188" s="1400"/>
      <c r="HR188" s="1400"/>
      <c r="HS188" s="1400"/>
      <c r="HT188" s="1400"/>
      <c r="HU188" s="1400"/>
      <c r="HV188" s="1400"/>
      <c r="HW188" s="1400"/>
      <c r="HX188" s="1400"/>
      <c r="HY188" s="1400"/>
      <c r="HZ188" s="1400"/>
      <c r="IA188" s="1400"/>
      <c r="IB188" s="1400"/>
      <c r="IC188" s="1400"/>
      <c r="ID188" s="1400"/>
      <c r="IE188" s="1400"/>
      <c r="IF188" s="1400"/>
      <c r="IG188" s="1400"/>
      <c r="IH188" s="1400"/>
      <c r="II188" s="1400"/>
      <c r="IJ188" s="1400"/>
      <c r="IK188" s="1400"/>
      <c r="IL188" s="1400"/>
      <c r="IM188" s="1400"/>
      <c r="IN188" s="1400"/>
      <c r="IO188" s="1400"/>
      <c r="IP188" s="1400"/>
      <c r="IQ188" s="1400"/>
      <c r="IR188" s="1400"/>
      <c r="IS188" s="1400"/>
      <c r="IT188" s="1400"/>
      <c r="IU188" s="1400"/>
      <c r="IV188" s="1400"/>
      <c r="IW188" s="1400"/>
      <c r="IX188" s="1400"/>
      <c r="IY188" s="1400"/>
      <c r="IZ188" s="1400"/>
      <c r="JA188" s="22"/>
      <c r="JB188" s="22"/>
      <c r="JC188" s="10"/>
      <c r="JD188" s="223"/>
      <c r="JE188" s="10"/>
      <c r="JF188" s="10"/>
      <c r="JG188" s="10"/>
      <c r="JH188" s="10"/>
      <c r="JI188" s="10"/>
      <c r="JJ188" s="10"/>
      <c r="JK188" s="10"/>
      <c r="JL188" s="10"/>
      <c r="JM188" s="10"/>
      <c r="JN188" s="10"/>
      <c r="JO188" s="10"/>
      <c r="JP188" s="10"/>
      <c r="JQ188" s="10"/>
      <c r="JR188" s="10"/>
      <c r="JS188" s="10"/>
      <c r="JT188" s="10"/>
      <c r="JU188" s="10"/>
      <c r="JV188" s="10"/>
      <c r="JW188" s="10"/>
      <c r="JX188" s="10"/>
      <c r="JY188" s="10"/>
      <c r="JZ188" s="10"/>
      <c r="KA188" s="10"/>
      <c r="KB188" s="10"/>
      <c r="KC188" s="10"/>
      <c r="KD188" s="10"/>
      <c r="KE188" s="10"/>
      <c r="KF188" s="10"/>
      <c r="KG188" s="10"/>
      <c r="KH188" s="10"/>
      <c r="KI188" s="10"/>
      <c r="KJ188" s="10"/>
      <c r="KK188" s="10"/>
      <c r="KL188" s="10"/>
      <c r="KM188" s="140"/>
      <c r="KN188" s="10"/>
      <c r="KO188" s="10"/>
      <c r="KP188" s="10"/>
    </row>
    <row r="189" spans="1:302" ht="26.25" customHeight="1" x14ac:dyDescent="0.25">
      <c r="A189" s="48"/>
      <c r="B189" s="48"/>
      <c r="C189" s="48"/>
      <c r="D189" s="48"/>
      <c r="E189" s="48"/>
      <c r="F189" s="48"/>
      <c r="G189" s="48"/>
      <c r="H189" s="48"/>
      <c r="I189" s="48"/>
      <c r="J189" s="48"/>
      <c r="K189" s="48"/>
      <c r="L189" s="48"/>
      <c r="M189" s="48"/>
      <c r="N189" s="48"/>
      <c r="O189" s="22"/>
      <c r="P189" s="22"/>
      <c r="Q189" s="22"/>
      <c r="R189" s="22"/>
      <c r="S189" s="22"/>
      <c r="T189" s="22"/>
      <c r="U189" s="22"/>
      <c r="V189" s="22"/>
      <c r="W189" s="22"/>
      <c r="X189" s="22"/>
      <c r="Y189" s="22"/>
      <c r="Z189" s="22"/>
      <c r="AA189" s="22"/>
      <c r="AB189" s="22"/>
      <c r="AC189" s="48"/>
      <c r="AD189" s="48"/>
      <c r="AE189" s="48"/>
      <c r="AF189" s="48"/>
      <c r="AG189" s="48"/>
      <c r="AH189" s="48"/>
      <c r="AI189" s="48"/>
      <c r="AJ189" s="48"/>
      <c r="AK189" s="48"/>
      <c r="AL189" s="48"/>
      <c r="AM189" s="48"/>
      <c r="AN189" s="48"/>
      <c r="AO189" s="22"/>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22"/>
      <c r="BU189" s="505"/>
      <c r="BV189" s="505"/>
      <c r="BW189" s="79" t="s">
        <v>733</v>
      </c>
      <c r="BX189" s="79"/>
      <c r="BY189" s="535"/>
      <c r="BZ189" s="190">
        <f>'30. Development Cost Schedule'!D189</f>
        <v>0</v>
      </c>
      <c r="CA189" s="190">
        <f>'30. Development Cost Schedule'!E189</f>
        <v>0</v>
      </c>
      <c r="CB189" s="199"/>
      <c r="CC189" s="1596">
        <f>'30. Development Cost Schedule'!G189</f>
        <v>0</v>
      </c>
      <c r="CD189" s="1416"/>
      <c r="CE189" s="1416"/>
      <c r="CF189" s="1416"/>
      <c r="CG189" s="1597"/>
      <c r="CH189" s="22"/>
      <c r="CI189" s="47"/>
      <c r="CJ189" s="47"/>
      <c r="CK189" s="47"/>
      <c r="CL189" s="47"/>
      <c r="CM189" s="47"/>
      <c r="CN189" s="47"/>
      <c r="CO189" s="47"/>
      <c r="CP189" s="47"/>
      <c r="CQ189" s="47"/>
      <c r="CR189" s="47"/>
      <c r="CS189" s="47"/>
      <c r="CT189" s="47"/>
      <c r="CU189" s="47"/>
      <c r="CV189" s="47"/>
      <c r="CW189" s="47"/>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33"/>
      <c r="HI189" s="33"/>
      <c r="HJ189" s="33"/>
      <c r="HK189" s="33"/>
      <c r="HL189" s="33"/>
      <c r="HM189" s="33"/>
      <c r="HN189" s="33"/>
      <c r="HO189" s="250" t="s">
        <v>315</v>
      </c>
      <c r="HP189" s="33"/>
      <c r="HQ189" s="33"/>
      <c r="HR189" s="33"/>
      <c r="HS189" s="33"/>
      <c r="HT189" s="33"/>
      <c r="HU189" s="33"/>
      <c r="HV189" s="33"/>
      <c r="HW189" s="33"/>
      <c r="HX189" s="33"/>
      <c r="HY189" s="33"/>
      <c r="HZ189" s="33"/>
      <c r="IA189" s="33"/>
      <c r="IB189" s="33"/>
      <c r="IC189" s="33"/>
      <c r="ID189" s="33"/>
      <c r="IE189" s="33"/>
      <c r="IF189" s="33"/>
      <c r="IG189" s="33"/>
      <c r="IH189" s="1673">
        <f>'17. Dev. Narr.'!AC177</f>
        <v>0</v>
      </c>
      <c r="II189" s="1416"/>
      <c r="IJ189" s="1416"/>
      <c r="IK189" s="1416"/>
      <c r="IL189" s="1416"/>
      <c r="IM189" s="1417"/>
      <c r="IN189" s="33"/>
      <c r="IO189" s="33"/>
      <c r="IP189" s="33"/>
      <c r="IQ189" s="33"/>
      <c r="IR189" s="33"/>
      <c r="IS189" s="33"/>
      <c r="IT189" s="33"/>
      <c r="IU189" s="33"/>
      <c r="IV189" s="33"/>
      <c r="IW189" s="33"/>
      <c r="IX189" s="33"/>
      <c r="IY189" s="33"/>
      <c r="IZ189" s="33"/>
      <c r="JA189" s="22"/>
      <c r="JB189" s="22"/>
      <c r="JC189" s="10"/>
      <c r="JD189" s="231" t="s">
        <v>257</v>
      </c>
      <c r="JE189" s="232"/>
      <c r="JF189" s="232"/>
      <c r="JG189" s="232"/>
      <c r="JH189" s="232"/>
      <c r="JI189" s="232"/>
      <c r="JJ189" s="232"/>
      <c r="JK189" s="232"/>
      <c r="JL189" s="232"/>
      <c r="JM189" s="232"/>
      <c r="JN189" s="232"/>
      <c r="JO189" s="232"/>
      <c r="JP189" s="232"/>
      <c r="JQ189" s="232"/>
      <c r="JR189" s="232"/>
      <c r="JS189" s="232"/>
      <c r="JT189" s="232"/>
      <c r="JU189" s="232"/>
      <c r="JV189" s="232"/>
      <c r="JW189" s="232"/>
      <c r="JX189" s="232"/>
      <c r="JY189" s="232"/>
      <c r="JZ189" s="232"/>
      <c r="KA189" s="232"/>
      <c r="KB189" s="232"/>
      <c r="KC189" s="232"/>
      <c r="KD189" s="207"/>
      <c r="KE189" s="207"/>
      <c r="KF189" s="207"/>
      <c r="KG189" s="207"/>
      <c r="KH189" s="207"/>
      <c r="KI189" s="207"/>
      <c r="KJ189" s="1566">
        <f>'42. Dev Team'!AH188</f>
        <v>0</v>
      </c>
      <c r="KK189" s="1526"/>
      <c r="KL189" s="1527"/>
      <c r="KM189" s="209"/>
      <c r="KN189" s="10"/>
      <c r="KO189" s="10"/>
      <c r="KP189" s="10"/>
    </row>
    <row r="190" spans="1:302" ht="13.5" customHeight="1" x14ac:dyDescent="0.25">
      <c r="A190" s="48"/>
      <c r="B190" s="48"/>
      <c r="C190" s="48"/>
      <c r="D190" s="48"/>
      <c r="E190" s="48"/>
      <c r="F190" s="48"/>
      <c r="G190" s="48"/>
      <c r="H190" s="48"/>
      <c r="I190" s="48"/>
      <c r="J190" s="48"/>
      <c r="K190" s="48"/>
      <c r="L190" s="48"/>
      <c r="M190" s="48"/>
      <c r="N190" s="48"/>
      <c r="O190" s="22"/>
      <c r="P190" s="22"/>
      <c r="Q190" s="22"/>
      <c r="R190" s="22"/>
      <c r="S190" s="22"/>
      <c r="T190" s="22"/>
      <c r="U190" s="22"/>
      <c r="V190" s="22"/>
      <c r="W190" s="22"/>
      <c r="X190" s="22"/>
      <c r="Y190" s="22"/>
      <c r="Z190" s="22"/>
      <c r="AA190" s="22"/>
      <c r="AB190" s="22"/>
      <c r="AC190" s="48"/>
      <c r="AD190" s="48"/>
      <c r="AE190" s="48"/>
      <c r="AF190" s="48"/>
      <c r="AG190" s="48"/>
      <c r="AH190" s="48"/>
      <c r="AI190" s="48"/>
      <c r="AJ190" s="48"/>
      <c r="AK190" s="48"/>
      <c r="AL190" s="48"/>
      <c r="AM190" s="48"/>
      <c r="AN190" s="48"/>
      <c r="AO190" s="22"/>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22"/>
      <c r="BU190" s="505"/>
      <c r="BV190" s="505"/>
      <c r="BW190" s="79" t="s">
        <v>734</v>
      </c>
      <c r="BX190" s="79"/>
      <c r="BY190" s="535"/>
      <c r="BZ190" s="190">
        <f>'30. Development Cost Schedule'!D190</f>
        <v>0</v>
      </c>
      <c r="CA190" s="190">
        <f>'30. Development Cost Schedule'!E190</f>
        <v>0</v>
      </c>
      <c r="CB190" s="199"/>
      <c r="CC190" s="1596">
        <f>'30. Development Cost Schedule'!G190</f>
        <v>0</v>
      </c>
      <c r="CD190" s="1416"/>
      <c r="CE190" s="1416"/>
      <c r="CF190" s="1416"/>
      <c r="CG190" s="1597"/>
      <c r="CH190" s="22"/>
      <c r="CI190" s="47"/>
      <c r="CJ190" s="47"/>
      <c r="CK190" s="47"/>
      <c r="CL190" s="47"/>
      <c r="CM190" s="47"/>
      <c r="CN190" s="47"/>
      <c r="CO190" s="47"/>
      <c r="CP190" s="47"/>
      <c r="CQ190" s="47"/>
      <c r="CR190" s="47"/>
      <c r="CS190" s="47"/>
      <c r="CT190" s="47"/>
      <c r="CU190" s="47"/>
      <c r="CV190" s="47"/>
      <c r="CW190" s="47"/>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33"/>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10"/>
      <c r="JD190" s="1675" t="s">
        <v>735</v>
      </c>
      <c r="JE190" s="1403"/>
      <c r="JF190" s="1403"/>
      <c r="JG190" s="1403"/>
      <c r="JH190" s="1403"/>
      <c r="JI190" s="1403"/>
      <c r="JJ190" s="1403"/>
      <c r="JK190" s="1403"/>
      <c r="JL190" s="1403"/>
      <c r="JM190" s="1403"/>
      <c r="JN190" s="1403"/>
      <c r="JO190" s="10"/>
      <c r="JP190" s="10"/>
      <c r="JQ190" s="10"/>
      <c r="JR190" s="10"/>
      <c r="JS190" s="10"/>
      <c r="JT190" s="10"/>
      <c r="JU190" s="10"/>
      <c r="JV190" s="10"/>
      <c r="JW190" s="10"/>
      <c r="JX190" s="10"/>
      <c r="JY190" s="10"/>
      <c r="JZ190" s="10"/>
      <c r="KA190" s="10"/>
      <c r="KB190" s="10"/>
      <c r="KC190" s="10"/>
      <c r="KD190" s="10"/>
      <c r="KE190" s="75"/>
      <c r="KF190" s="75"/>
      <c r="KG190" s="75"/>
      <c r="KH190" s="10"/>
      <c r="KI190" s="10"/>
      <c r="KJ190" s="10"/>
      <c r="KK190" s="10"/>
      <c r="KL190" s="10"/>
      <c r="KM190" s="10"/>
      <c r="KN190" s="10"/>
      <c r="KO190" s="10"/>
      <c r="KP190" s="10"/>
    </row>
    <row r="191" spans="1:302" ht="13.5" customHeight="1" x14ac:dyDescent="0.25">
      <c r="A191" s="48"/>
      <c r="B191" s="48"/>
      <c r="C191" s="48"/>
      <c r="D191" s="48"/>
      <c r="E191" s="48"/>
      <c r="F191" s="48"/>
      <c r="G191" s="48"/>
      <c r="H191" s="48"/>
      <c r="I191" s="48"/>
      <c r="J191" s="48"/>
      <c r="K191" s="48"/>
      <c r="L191" s="48"/>
      <c r="M191" s="48"/>
      <c r="N191" s="48"/>
      <c r="O191" s="22"/>
      <c r="P191" s="22"/>
      <c r="Q191" s="22"/>
      <c r="R191" s="22"/>
      <c r="S191" s="22"/>
      <c r="T191" s="22"/>
      <c r="U191" s="22"/>
      <c r="V191" s="22"/>
      <c r="W191" s="22"/>
      <c r="X191" s="22"/>
      <c r="Y191" s="22"/>
      <c r="Z191" s="22"/>
      <c r="AA191" s="22"/>
      <c r="AB191" s="22"/>
      <c r="AC191" s="48"/>
      <c r="AD191" s="48"/>
      <c r="AE191" s="48"/>
      <c r="AF191" s="48"/>
      <c r="AG191" s="48"/>
      <c r="AH191" s="48"/>
      <c r="AI191" s="48"/>
      <c r="AJ191" s="48"/>
      <c r="AK191" s="48"/>
      <c r="AL191" s="48"/>
      <c r="AM191" s="48"/>
      <c r="AN191" s="48"/>
      <c r="AO191" s="22"/>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22"/>
      <c r="BU191" s="505"/>
      <c r="BV191" s="505"/>
      <c r="BW191" s="79" t="s">
        <v>736</v>
      </c>
      <c r="BX191" s="79"/>
      <c r="BY191" s="535"/>
      <c r="BZ191" s="190">
        <f>'30. Development Cost Schedule'!D191</f>
        <v>0</v>
      </c>
      <c r="CA191" s="190">
        <f>'30. Development Cost Schedule'!E191</f>
        <v>0</v>
      </c>
      <c r="CB191" s="199"/>
      <c r="CC191" s="1596">
        <f>'30. Development Cost Schedule'!G191</f>
        <v>0</v>
      </c>
      <c r="CD191" s="1416"/>
      <c r="CE191" s="1416"/>
      <c r="CF191" s="1416"/>
      <c r="CG191" s="1597"/>
      <c r="CH191" s="22"/>
      <c r="CI191" s="47"/>
      <c r="CJ191" s="47"/>
      <c r="CK191" s="47"/>
      <c r="CL191" s="47"/>
      <c r="CM191" s="47"/>
      <c r="CN191" s="47"/>
      <c r="CO191" s="47"/>
      <c r="CP191" s="47"/>
      <c r="CQ191" s="47"/>
      <c r="CR191" s="47"/>
      <c r="CS191" s="47"/>
      <c r="CT191" s="47"/>
      <c r="CU191" s="47"/>
      <c r="CV191" s="47"/>
      <c r="CW191" s="47"/>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33"/>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10"/>
      <c r="JD191" s="1560">
        <f>'42. Dev Team'!B191</f>
        <v>0</v>
      </c>
      <c r="JE191" s="1496"/>
      <c r="JF191" s="1496"/>
      <c r="JG191" s="1496"/>
      <c r="JH191" s="1496"/>
      <c r="JI191" s="1496"/>
      <c r="JJ191" s="1496"/>
      <c r="JK191" s="1496"/>
      <c r="JL191" s="1496"/>
      <c r="JM191" s="1496"/>
      <c r="JN191" s="1561"/>
      <c r="JO191" s="27"/>
      <c r="JP191" s="1567">
        <f>'42. Dev Team'!N191</f>
        <v>0</v>
      </c>
      <c r="JQ191" s="1496"/>
      <c r="JR191" s="1496"/>
      <c r="JS191" s="1496"/>
      <c r="JT191" s="1496"/>
      <c r="JU191" s="1496"/>
      <c r="JV191" s="1496"/>
      <c r="JW191" s="1496"/>
      <c r="JX191" s="1496"/>
      <c r="JY191" s="1496"/>
      <c r="JZ191" s="1496"/>
      <c r="KA191" s="1496"/>
      <c r="KB191" s="1496"/>
      <c r="KC191" s="1496"/>
      <c r="KD191" s="1496"/>
      <c r="KE191" s="1496"/>
      <c r="KF191" s="1561"/>
      <c r="KG191" s="27"/>
      <c r="KH191" s="1582">
        <f>'42. Dev Team'!AF191</f>
        <v>0</v>
      </c>
      <c r="KI191" s="1496"/>
      <c r="KJ191" s="1496"/>
      <c r="KK191" s="1496"/>
      <c r="KL191" s="1496"/>
      <c r="KM191" s="1569"/>
      <c r="KN191" s="10"/>
      <c r="KO191" s="10"/>
      <c r="KP191" s="10"/>
    </row>
    <row r="192" spans="1:302" ht="13.5" customHeight="1" x14ac:dyDescent="0.25">
      <c r="A192" s="48"/>
      <c r="B192" s="48"/>
      <c r="C192" s="48"/>
      <c r="D192" s="48"/>
      <c r="E192" s="48"/>
      <c r="F192" s="48"/>
      <c r="G192" s="48"/>
      <c r="H192" s="48"/>
      <c r="I192" s="48"/>
      <c r="J192" s="48"/>
      <c r="K192" s="48"/>
      <c r="L192" s="48"/>
      <c r="M192" s="48"/>
      <c r="N192" s="48"/>
      <c r="O192" s="22"/>
      <c r="P192" s="22"/>
      <c r="Q192" s="22"/>
      <c r="R192" s="22"/>
      <c r="S192" s="22"/>
      <c r="T192" s="22"/>
      <c r="U192" s="22"/>
      <c r="V192" s="22"/>
      <c r="W192" s="22"/>
      <c r="X192" s="22"/>
      <c r="Y192" s="22"/>
      <c r="Z192" s="22"/>
      <c r="AA192" s="22"/>
      <c r="AB192" s="22"/>
      <c r="AC192" s="48"/>
      <c r="AD192" s="48"/>
      <c r="AE192" s="48"/>
      <c r="AF192" s="48"/>
      <c r="AG192" s="48"/>
      <c r="AH192" s="48"/>
      <c r="AI192" s="48"/>
      <c r="AJ192" s="48"/>
      <c r="AK192" s="48"/>
      <c r="AL192" s="48"/>
      <c r="AM192" s="48"/>
      <c r="AN192" s="48"/>
      <c r="AO192" s="22"/>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22"/>
      <c r="BU192" s="505"/>
      <c r="BV192" s="505"/>
      <c r="BW192" s="79" t="s">
        <v>737</v>
      </c>
      <c r="BX192" s="79"/>
      <c r="BY192" s="535"/>
      <c r="BZ192" s="190">
        <f>'30. Development Cost Schedule'!D192</f>
        <v>0</v>
      </c>
      <c r="CA192" s="190">
        <f>'30. Development Cost Schedule'!E192</f>
        <v>0</v>
      </c>
      <c r="CB192" s="199"/>
      <c r="CC192" s="1596">
        <f>'30. Development Cost Schedule'!G192</f>
        <v>0</v>
      </c>
      <c r="CD192" s="1416"/>
      <c r="CE192" s="1416"/>
      <c r="CF192" s="1416"/>
      <c r="CG192" s="1597"/>
      <c r="CH192" s="22"/>
      <c r="CI192" s="47"/>
      <c r="CJ192" s="47"/>
      <c r="CK192" s="47"/>
      <c r="CL192" s="47"/>
      <c r="CM192" s="47"/>
      <c r="CN192" s="47"/>
      <c r="CO192" s="47"/>
      <c r="CP192" s="47"/>
      <c r="CQ192" s="47"/>
      <c r="CR192" s="47"/>
      <c r="CS192" s="47"/>
      <c r="CT192" s="47"/>
      <c r="CU192" s="47"/>
      <c r="CV192" s="47"/>
      <c r="CW192" s="47"/>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G192" s="22"/>
      <c r="HH192" s="33"/>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10"/>
      <c r="JD192" s="34"/>
      <c r="JE192" s="10"/>
      <c r="JF192" s="10"/>
      <c r="JG192" s="10"/>
      <c r="JH192" s="10"/>
      <c r="JI192" s="10"/>
      <c r="JJ192" s="10"/>
      <c r="JK192" s="10"/>
      <c r="JL192" s="10"/>
      <c r="JM192" s="10"/>
      <c r="JN192" s="10"/>
      <c r="JO192" s="10"/>
      <c r="JP192" s="180" t="s">
        <v>207</v>
      </c>
      <c r="JQ192" s="181"/>
      <c r="JR192" s="181"/>
      <c r="JS192" s="181"/>
      <c r="JT192" s="181"/>
      <c r="JU192" s="181"/>
      <c r="JV192" s="181"/>
      <c r="JW192" s="181"/>
      <c r="JX192" s="181"/>
      <c r="JY192" s="181"/>
      <c r="JZ192" s="181"/>
      <c r="KA192" s="181"/>
      <c r="KB192" s="181"/>
      <c r="KC192" s="181"/>
      <c r="KD192" s="181"/>
      <c r="KE192" s="181"/>
      <c r="KF192" s="181"/>
      <c r="KG192" s="181"/>
      <c r="KH192" s="10" t="s">
        <v>208</v>
      </c>
      <c r="KI192" s="10"/>
      <c r="KJ192" s="10"/>
      <c r="KK192" s="10"/>
      <c r="KL192" s="10"/>
      <c r="KM192" s="140"/>
      <c r="KN192" s="10"/>
      <c r="KO192" s="10"/>
      <c r="KP192" s="10"/>
    </row>
    <row r="193" spans="1:302" ht="13.5" customHeight="1" x14ac:dyDescent="0.25">
      <c r="A193" s="48"/>
      <c r="B193" s="48"/>
      <c r="C193" s="48"/>
      <c r="D193" s="48"/>
      <c r="E193" s="48"/>
      <c r="F193" s="48"/>
      <c r="G193" s="48"/>
      <c r="H193" s="48"/>
      <c r="I193" s="48"/>
      <c r="J193" s="48"/>
      <c r="K193" s="48"/>
      <c r="L193" s="48"/>
      <c r="M193" s="48"/>
      <c r="N193" s="48"/>
      <c r="O193" s="22"/>
      <c r="P193" s="22"/>
      <c r="Q193" s="22"/>
      <c r="R193" s="22"/>
      <c r="S193" s="22"/>
      <c r="T193" s="22"/>
      <c r="U193" s="22"/>
      <c r="V193" s="22"/>
      <c r="W193" s="22"/>
      <c r="X193" s="22"/>
      <c r="Y193" s="22"/>
      <c r="Z193" s="22"/>
      <c r="AA193" s="22"/>
      <c r="AB193" s="22"/>
      <c r="AC193" s="48"/>
      <c r="AD193" s="48"/>
      <c r="AE193" s="48"/>
      <c r="AF193" s="48"/>
      <c r="AG193" s="48"/>
      <c r="AH193" s="48"/>
      <c r="AI193" s="48"/>
      <c r="AJ193" s="48"/>
      <c r="AK193" s="48"/>
      <c r="AL193" s="48"/>
      <c r="AM193" s="48"/>
      <c r="AN193" s="48"/>
      <c r="AO193" s="22"/>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22"/>
      <c r="BU193" s="505"/>
      <c r="BV193" s="505"/>
      <c r="BW193" s="171" t="s">
        <v>738</v>
      </c>
      <c r="BX193" s="171"/>
      <c r="BY193" s="535"/>
      <c r="BZ193" s="226">
        <f t="shared" ref="BZ193:CA193" si="31">BZ185-SUM(BZ189:BZ192)</f>
        <v>0</v>
      </c>
      <c r="CA193" s="226">
        <f t="shared" si="31"/>
        <v>0</v>
      </c>
      <c r="CB193" s="199"/>
      <c r="CC193" s="1596">
        <f>'30. Development Cost Schedule'!G193</f>
        <v>0</v>
      </c>
      <c r="CD193" s="1416"/>
      <c r="CE193" s="1416"/>
      <c r="CF193" s="1416"/>
      <c r="CG193" s="1597"/>
      <c r="CH193" s="22"/>
      <c r="CI193" s="47"/>
      <c r="CJ193" s="47"/>
      <c r="CK193" s="47"/>
      <c r="CL193" s="47"/>
      <c r="CM193" s="47"/>
      <c r="CN193" s="47"/>
      <c r="CO193" s="47"/>
      <c r="CP193" s="47"/>
      <c r="CQ193" s="47"/>
      <c r="CR193" s="47"/>
      <c r="CS193" s="47"/>
      <c r="CT193" s="47"/>
      <c r="CU193" s="47"/>
      <c r="CV193" s="47"/>
      <c r="CW193" s="47"/>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10"/>
      <c r="JD193" s="1570">
        <f>'42. Dev Team'!B193</f>
        <v>0</v>
      </c>
      <c r="JE193" s="1416"/>
      <c r="JF193" s="1416"/>
      <c r="JG193" s="1416"/>
      <c r="JH193" s="1416"/>
      <c r="JI193" s="1416"/>
      <c r="JJ193" s="1416"/>
      <c r="JK193" s="1416"/>
      <c r="JL193" s="1416"/>
      <c r="JM193" s="1416"/>
      <c r="JN193" s="1416"/>
      <c r="JO193" s="1416"/>
      <c r="JP193" s="1416"/>
      <c r="JQ193" s="1416"/>
      <c r="JR193" s="1416"/>
      <c r="JS193" s="1417"/>
      <c r="JT193" s="10"/>
      <c r="JU193" s="1571">
        <f>'42. Dev Team'!S193</f>
        <v>0</v>
      </c>
      <c r="JV193" s="1416"/>
      <c r="JW193" s="1416"/>
      <c r="JX193" s="1416"/>
      <c r="JY193" s="1416"/>
      <c r="JZ193" s="1416"/>
      <c r="KA193" s="1416"/>
      <c r="KB193" s="1416"/>
      <c r="KC193" s="1417"/>
      <c r="KD193" s="10"/>
      <c r="KE193" s="1572">
        <f>'42. Dev Team'!AC193</f>
        <v>0</v>
      </c>
      <c r="KF193" s="1416"/>
      <c r="KG193" s="1416"/>
      <c r="KH193" s="1416"/>
      <c r="KI193" s="1416"/>
      <c r="KJ193" s="1416"/>
      <c r="KK193" s="1416"/>
      <c r="KL193" s="1416"/>
      <c r="KM193" s="1573"/>
      <c r="KN193" s="10"/>
      <c r="KO193" s="10"/>
      <c r="KP193" s="10"/>
    </row>
    <row r="194" spans="1:302" ht="13.5" customHeight="1" x14ac:dyDescent="0.25">
      <c r="A194" s="48"/>
      <c r="B194" s="48"/>
      <c r="C194" s="48"/>
      <c r="D194" s="48"/>
      <c r="E194" s="48"/>
      <c r="F194" s="48"/>
      <c r="G194" s="48"/>
      <c r="H194" s="48"/>
      <c r="I194" s="48"/>
      <c r="J194" s="48"/>
      <c r="K194" s="48"/>
      <c r="L194" s="48"/>
      <c r="M194" s="48"/>
      <c r="N194" s="48"/>
      <c r="O194" s="22"/>
      <c r="P194" s="22"/>
      <c r="Q194" s="22"/>
      <c r="R194" s="22"/>
      <c r="S194" s="22"/>
      <c r="T194" s="22"/>
      <c r="U194" s="22"/>
      <c r="V194" s="22"/>
      <c r="W194" s="22"/>
      <c r="X194" s="22"/>
      <c r="Y194" s="22"/>
      <c r="Z194" s="22"/>
      <c r="AA194" s="22"/>
      <c r="AB194" s="22"/>
      <c r="AC194" s="48"/>
      <c r="AD194" s="48"/>
      <c r="AE194" s="48"/>
      <c r="AF194" s="48"/>
      <c r="AG194" s="48"/>
      <c r="AH194" s="48"/>
      <c r="AI194" s="48"/>
      <c r="AJ194" s="48"/>
      <c r="AK194" s="48"/>
      <c r="AL194" s="48"/>
      <c r="AM194" s="48"/>
      <c r="AN194" s="48"/>
      <c r="AO194" s="22"/>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22"/>
      <c r="BU194" s="505"/>
      <c r="BV194" s="505"/>
      <c r="BW194" s="79" t="s">
        <v>739</v>
      </c>
      <c r="BX194" s="79"/>
      <c r="BY194" s="172"/>
      <c r="BZ194" s="536"/>
      <c r="CA194" s="537">
        <f>'30. Development Cost Schedule'!E194</f>
        <v>0</v>
      </c>
      <c r="CB194" s="199"/>
      <c r="CC194" s="1596">
        <f>'30. Development Cost Schedule'!G194</f>
        <v>0</v>
      </c>
      <c r="CD194" s="1416"/>
      <c r="CE194" s="1416"/>
      <c r="CF194" s="1416"/>
      <c r="CG194" s="1597"/>
      <c r="CH194" s="22"/>
      <c r="CI194" s="47"/>
      <c r="CJ194" s="47"/>
      <c r="CK194" s="47"/>
      <c r="CL194" s="47"/>
      <c r="CM194" s="47"/>
      <c r="CN194" s="47"/>
      <c r="CO194" s="47"/>
      <c r="CP194" s="47"/>
      <c r="CQ194" s="47"/>
      <c r="CR194" s="47"/>
      <c r="CS194" s="47"/>
      <c r="CT194" s="47"/>
      <c r="CU194" s="47"/>
      <c r="CV194" s="47"/>
      <c r="CW194" s="47"/>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10"/>
      <c r="JD194" s="1564" t="s">
        <v>226</v>
      </c>
      <c r="JE194" s="1400"/>
      <c r="JF194" s="1400"/>
      <c r="JG194" s="1400"/>
      <c r="JH194" s="1400"/>
      <c r="JI194" s="1400"/>
      <c r="JJ194" s="1400"/>
      <c r="JK194" s="1400"/>
      <c r="JL194" s="1400"/>
      <c r="JM194" s="1400"/>
      <c r="JN194" s="1400"/>
      <c r="JO194" s="1400"/>
      <c r="JP194" s="1400"/>
      <c r="JQ194" s="1400"/>
      <c r="JR194" s="1400"/>
      <c r="JS194" s="1400"/>
      <c r="JT194" s="10"/>
      <c r="JU194" s="1574" t="s">
        <v>227</v>
      </c>
      <c r="JV194" s="1400"/>
      <c r="JW194" s="1400"/>
      <c r="JX194" s="1400"/>
      <c r="JY194" s="1400"/>
      <c r="JZ194" s="1400"/>
      <c r="KA194" s="1400"/>
      <c r="KB194" s="1400"/>
      <c r="KC194" s="1400"/>
      <c r="KD194" s="10"/>
      <c r="KE194" s="1575" t="s">
        <v>228</v>
      </c>
      <c r="KF194" s="1400"/>
      <c r="KG194" s="1400"/>
      <c r="KH194" s="1400"/>
      <c r="KI194" s="1400"/>
      <c r="KJ194" s="1400"/>
      <c r="KK194" s="1400"/>
      <c r="KL194" s="1400"/>
      <c r="KM194" s="1401"/>
      <c r="KN194" s="10"/>
      <c r="KO194" s="10"/>
      <c r="KP194" s="10"/>
    </row>
    <row r="195" spans="1:302" ht="12.75" customHeight="1" x14ac:dyDescent="0.25">
      <c r="A195" s="48"/>
      <c r="B195" s="48"/>
      <c r="C195" s="48"/>
      <c r="D195" s="48"/>
      <c r="E195" s="48"/>
      <c r="F195" s="48"/>
      <c r="G195" s="48"/>
      <c r="H195" s="48"/>
      <c r="I195" s="48"/>
      <c r="J195" s="48"/>
      <c r="K195" s="48"/>
      <c r="L195" s="48"/>
      <c r="M195" s="48"/>
      <c r="N195" s="48"/>
      <c r="O195" s="22"/>
      <c r="P195" s="22"/>
      <c r="Q195" s="22"/>
      <c r="R195" s="22"/>
      <c r="S195" s="22"/>
      <c r="T195" s="22"/>
      <c r="U195" s="22"/>
      <c r="V195" s="22"/>
      <c r="W195" s="22"/>
      <c r="X195" s="22"/>
      <c r="Y195" s="22"/>
      <c r="Z195" s="22"/>
      <c r="AA195" s="22"/>
      <c r="AB195" s="22"/>
      <c r="AC195" s="48"/>
      <c r="AD195" s="48"/>
      <c r="AE195" s="48"/>
      <c r="AF195" s="48"/>
      <c r="AG195" s="48"/>
      <c r="AH195" s="48"/>
      <c r="AI195" s="48"/>
      <c r="AJ195" s="48"/>
      <c r="AK195" s="48"/>
      <c r="AL195" s="48"/>
      <c r="AM195" s="48"/>
      <c r="AN195" s="48"/>
      <c r="AO195" s="22"/>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22"/>
      <c r="BU195" s="505"/>
      <c r="BV195" s="505"/>
      <c r="BW195" s="538" t="s">
        <v>740</v>
      </c>
      <c r="BX195" s="538"/>
      <c r="BY195" s="535"/>
      <c r="BZ195" s="226">
        <f>BZ193</f>
        <v>0</v>
      </c>
      <c r="CA195" s="226">
        <f>ROUND(CA193*CA194,0)</f>
        <v>0</v>
      </c>
      <c r="CB195" s="199"/>
      <c r="CC195" s="1596">
        <f>'30. Development Cost Schedule'!G195</f>
        <v>0</v>
      </c>
      <c r="CD195" s="1416"/>
      <c r="CE195" s="1416"/>
      <c r="CF195" s="1416"/>
      <c r="CG195" s="1597"/>
      <c r="CH195" s="22"/>
      <c r="CI195" s="47"/>
      <c r="CJ195" s="47"/>
      <c r="CK195" s="47"/>
      <c r="CL195" s="47"/>
      <c r="CM195" s="47"/>
      <c r="CN195" s="47"/>
      <c r="CO195" s="47"/>
      <c r="CP195" s="47"/>
      <c r="CQ195" s="47"/>
      <c r="CR195" s="47"/>
      <c r="CS195" s="47"/>
      <c r="CT195" s="47"/>
      <c r="CU195" s="47"/>
      <c r="CV195" s="47"/>
      <c r="CW195" s="47"/>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10"/>
      <c r="JD195" s="34"/>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40"/>
      <c r="KN195" s="10"/>
      <c r="KO195" s="10"/>
      <c r="KP195" s="10"/>
    </row>
    <row r="196" spans="1:302" ht="13.5" customHeight="1" x14ac:dyDescent="0.25">
      <c r="A196" s="48"/>
      <c r="B196" s="48"/>
      <c r="C196" s="48"/>
      <c r="D196" s="48"/>
      <c r="E196" s="48"/>
      <c r="F196" s="48"/>
      <c r="G196" s="48"/>
      <c r="H196" s="48"/>
      <c r="I196" s="48"/>
      <c r="J196" s="48"/>
      <c r="K196" s="48"/>
      <c r="L196" s="48"/>
      <c r="M196" s="48"/>
      <c r="N196" s="48"/>
      <c r="O196" s="22"/>
      <c r="P196" s="22"/>
      <c r="Q196" s="22"/>
      <c r="R196" s="22"/>
      <c r="S196" s="22"/>
      <c r="T196" s="22"/>
      <c r="U196" s="22"/>
      <c r="V196" s="22"/>
      <c r="W196" s="22"/>
      <c r="X196" s="22"/>
      <c r="Y196" s="22"/>
      <c r="Z196" s="22"/>
      <c r="AA196" s="22"/>
      <c r="AB196" s="22"/>
      <c r="AC196" s="48"/>
      <c r="AD196" s="48"/>
      <c r="AE196" s="48"/>
      <c r="AF196" s="48"/>
      <c r="AG196" s="48"/>
      <c r="AH196" s="48"/>
      <c r="AI196" s="48"/>
      <c r="AJ196" s="48"/>
      <c r="AK196" s="48"/>
      <c r="AL196" s="48"/>
      <c r="AM196" s="48"/>
      <c r="AN196" s="48"/>
      <c r="AO196" s="22"/>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22"/>
      <c r="BU196" s="505"/>
      <c r="BV196" s="505"/>
      <c r="BW196" s="116" t="s">
        <v>741</v>
      </c>
      <c r="BX196" s="116"/>
      <c r="BY196" s="172"/>
      <c r="BZ196" s="539">
        <f>'30. Development Cost Schedule'!D196</f>
        <v>0</v>
      </c>
      <c r="CA196" s="539">
        <f>'30. Development Cost Schedule'!E196</f>
        <v>0</v>
      </c>
      <c r="CB196" s="199"/>
      <c r="CC196" s="1596">
        <f>'30. Development Cost Schedule'!G196</f>
        <v>0</v>
      </c>
      <c r="CD196" s="1416"/>
      <c r="CE196" s="1416"/>
      <c r="CF196" s="1416"/>
      <c r="CG196" s="1597"/>
      <c r="CH196" s="22"/>
      <c r="CI196" s="47"/>
      <c r="CJ196" s="47"/>
      <c r="CK196" s="47"/>
      <c r="CL196" s="47"/>
      <c r="CM196" s="47"/>
      <c r="CN196" s="47"/>
      <c r="CO196" s="47"/>
      <c r="CP196" s="47"/>
      <c r="CQ196" s="47"/>
      <c r="CR196" s="47"/>
      <c r="CS196" s="47"/>
      <c r="CT196" s="47"/>
      <c r="CU196" s="47"/>
      <c r="CV196" s="47"/>
      <c r="CW196" s="47"/>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10"/>
      <c r="JD196" s="97" t="s">
        <v>241</v>
      </c>
      <c r="JE196" s="218"/>
      <c r="JF196" s="218"/>
      <c r="JG196" s="219"/>
      <c r="JH196" s="158"/>
      <c r="JI196" s="158"/>
      <c r="JJ196" s="164"/>
      <c r="JK196" s="1565">
        <f>'42. Dev Team'!I196</f>
        <v>0</v>
      </c>
      <c r="JL196" s="1393"/>
      <c r="JM196" s="1394"/>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524"/>
      <c r="KK196" s="1400"/>
      <c r="KL196" s="1400"/>
      <c r="KM196" s="140"/>
      <c r="KN196" s="10"/>
      <c r="KO196" s="10"/>
      <c r="KP196" s="10"/>
    </row>
    <row r="197" spans="1:302" ht="12.75" customHeight="1" x14ac:dyDescent="0.25">
      <c r="A197" s="48"/>
      <c r="B197" s="48"/>
      <c r="C197" s="48"/>
      <c r="D197" s="48"/>
      <c r="E197" s="48"/>
      <c r="F197" s="48"/>
      <c r="G197" s="48"/>
      <c r="H197" s="48"/>
      <c r="I197" s="48"/>
      <c r="J197" s="48"/>
      <c r="K197" s="48"/>
      <c r="L197" s="48"/>
      <c r="M197" s="48"/>
      <c r="N197" s="48"/>
      <c r="O197" s="22"/>
      <c r="P197" s="22"/>
      <c r="Q197" s="22"/>
      <c r="R197" s="22"/>
      <c r="S197" s="22"/>
      <c r="T197" s="22"/>
      <c r="U197" s="22"/>
      <c r="V197" s="22"/>
      <c r="W197" s="22"/>
      <c r="X197" s="22"/>
      <c r="Y197" s="22"/>
      <c r="Z197" s="22"/>
      <c r="AA197" s="22"/>
      <c r="AB197" s="22"/>
      <c r="AC197" s="48"/>
      <c r="AD197" s="48"/>
      <c r="AE197" s="48"/>
      <c r="AF197" s="48"/>
      <c r="AG197" s="48"/>
      <c r="AH197" s="48"/>
      <c r="AI197" s="48"/>
      <c r="AJ197" s="48"/>
      <c r="AK197" s="48"/>
      <c r="AL197" s="48"/>
      <c r="AM197" s="48"/>
      <c r="AN197" s="48"/>
      <c r="AO197" s="22"/>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22"/>
      <c r="BU197" s="505"/>
      <c r="BV197" s="505"/>
      <c r="BW197" s="538" t="s">
        <v>742</v>
      </c>
      <c r="BX197" s="538"/>
      <c r="BY197" s="226">
        <f>BZ197+CA197</f>
        <v>0</v>
      </c>
      <c r="BZ197" s="226">
        <f t="shared" ref="BZ197:CA197" si="32">BZ195*BZ196</f>
        <v>0</v>
      </c>
      <c r="CA197" s="226">
        <f t="shared" si="32"/>
        <v>0</v>
      </c>
      <c r="CB197" s="199"/>
      <c r="CC197" s="1596">
        <f>'30. Development Cost Schedule'!G197</f>
        <v>0</v>
      </c>
      <c r="CD197" s="1416"/>
      <c r="CE197" s="1416"/>
      <c r="CF197" s="1416"/>
      <c r="CG197" s="1597"/>
      <c r="CH197" s="22"/>
      <c r="CI197" s="47"/>
      <c r="CJ197" s="47"/>
      <c r="CK197" s="47"/>
      <c r="CL197" s="47"/>
      <c r="CM197" s="47"/>
      <c r="CN197" s="47"/>
      <c r="CO197" s="47"/>
      <c r="CP197" s="47"/>
      <c r="CQ197" s="47"/>
      <c r="CR197" s="47"/>
      <c r="CS197" s="47"/>
      <c r="CT197" s="47"/>
      <c r="CU197" s="47"/>
      <c r="CV197" s="47"/>
      <c r="CW197" s="47"/>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10"/>
      <c r="JD197" s="223"/>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40"/>
      <c r="KN197" s="10"/>
      <c r="KO197" s="10"/>
      <c r="KP197" s="10"/>
    </row>
    <row r="198" spans="1:302" ht="13.5" customHeight="1" x14ac:dyDescent="0.25">
      <c r="A198" s="48"/>
      <c r="B198" s="48"/>
      <c r="C198" s="48"/>
      <c r="D198" s="48"/>
      <c r="E198" s="48"/>
      <c r="F198" s="48"/>
      <c r="G198" s="48"/>
      <c r="H198" s="48"/>
      <c r="I198" s="48"/>
      <c r="J198" s="48"/>
      <c r="K198" s="48"/>
      <c r="L198" s="48"/>
      <c r="M198" s="48"/>
      <c r="N198" s="48"/>
      <c r="O198" s="22"/>
      <c r="P198" s="22"/>
      <c r="Q198" s="22"/>
      <c r="R198" s="22"/>
      <c r="S198" s="22"/>
      <c r="T198" s="22"/>
      <c r="U198" s="22"/>
      <c r="V198" s="22"/>
      <c r="W198" s="22"/>
      <c r="X198" s="22"/>
      <c r="Y198" s="22"/>
      <c r="Z198" s="22"/>
      <c r="AA198" s="22"/>
      <c r="AB198" s="22"/>
      <c r="AC198" s="48"/>
      <c r="AD198" s="48"/>
      <c r="AE198" s="48"/>
      <c r="AF198" s="48"/>
      <c r="AG198" s="48"/>
      <c r="AH198" s="48"/>
      <c r="AI198" s="48"/>
      <c r="AJ198" s="48"/>
      <c r="AK198" s="48"/>
      <c r="AL198" s="48"/>
      <c r="AM198" s="48"/>
      <c r="AN198" s="48"/>
      <c r="AO198" s="22"/>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22"/>
      <c r="BU198" s="505"/>
      <c r="BV198" s="505"/>
      <c r="BW198" s="453" t="s">
        <v>743</v>
      </c>
      <c r="BX198" s="453"/>
      <c r="BY198" s="172"/>
      <c r="BZ198" s="540">
        <f>'30. Development Cost Schedule'!D198</f>
        <v>0</v>
      </c>
      <c r="CA198" s="540">
        <f>'30. Development Cost Schedule'!E198</f>
        <v>0</v>
      </c>
      <c r="CB198" s="199"/>
      <c r="CC198" s="1596">
        <f>'30. Development Cost Schedule'!G198</f>
        <v>0</v>
      </c>
      <c r="CD198" s="1416"/>
      <c r="CE198" s="1416"/>
      <c r="CF198" s="1416"/>
      <c r="CG198" s="1597"/>
      <c r="CH198" s="22"/>
      <c r="CI198" s="47"/>
      <c r="CJ198" s="47"/>
      <c r="CK198" s="47"/>
      <c r="CL198" s="47"/>
      <c r="CM198" s="47"/>
      <c r="CN198" s="47"/>
      <c r="CO198" s="47"/>
      <c r="CP198" s="47"/>
      <c r="CQ198" s="47"/>
      <c r="CR198" s="47"/>
      <c r="CS198" s="47"/>
      <c r="CT198" s="47"/>
      <c r="CU198" s="47"/>
      <c r="CV198" s="47"/>
      <c r="CW198" s="47"/>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10"/>
      <c r="JD198" s="231" t="s">
        <v>257</v>
      </c>
      <c r="JE198" s="232"/>
      <c r="JF198" s="232"/>
      <c r="JG198" s="232"/>
      <c r="JH198" s="232"/>
      <c r="JI198" s="232"/>
      <c r="JJ198" s="232"/>
      <c r="JK198" s="232"/>
      <c r="JL198" s="232"/>
      <c r="JM198" s="232"/>
      <c r="JN198" s="232"/>
      <c r="JO198" s="232"/>
      <c r="JP198" s="232"/>
      <c r="JQ198" s="232"/>
      <c r="JR198" s="232"/>
      <c r="JS198" s="232"/>
      <c r="JT198" s="232"/>
      <c r="JU198" s="232"/>
      <c r="JV198" s="232"/>
      <c r="JW198" s="232"/>
      <c r="JX198" s="232"/>
      <c r="JY198" s="232"/>
      <c r="JZ198" s="232"/>
      <c r="KA198" s="232"/>
      <c r="KB198" s="232"/>
      <c r="KC198" s="232"/>
      <c r="KD198" s="207"/>
      <c r="KE198" s="207"/>
      <c r="KF198" s="207"/>
      <c r="KG198" s="207"/>
      <c r="KH198" s="207"/>
      <c r="KI198" s="207"/>
      <c r="KJ198" s="1566">
        <f>'42. Dev Team'!AH198</f>
        <v>0</v>
      </c>
      <c r="KK198" s="1526"/>
      <c r="KL198" s="1527"/>
      <c r="KM198" s="209"/>
      <c r="KN198" s="10"/>
      <c r="KO198" s="10"/>
      <c r="KP198" s="10"/>
    </row>
    <row r="199" spans="1:302" ht="13.5" customHeight="1" x14ac:dyDescent="0.25">
      <c r="A199" s="48"/>
      <c r="B199" s="48"/>
      <c r="C199" s="48"/>
      <c r="D199" s="48"/>
      <c r="E199" s="48"/>
      <c r="F199" s="48"/>
      <c r="G199" s="48"/>
      <c r="H199" s="48"/>
      <c r="I199" s="48"/>
      <c r="J199" s="48"/>
      <c r="K199" s="48"/>
      <c r="L199" s="48"/>
      <c r="M199" s="48"/>
      <c r="N199" s="48"/>
      <c r="O199" s="22"/>
      <c r="P199" s="22"/>
      <c r="Q199" s="22"/>
      <c r="R199" s="22"/>
      <c r="S199" s="22"/>
      <c r="T199" s="22"/>
      <c r="U199" s="22"/>
      <c r="V199" s="22"/>
      <c r="W199" s="22"/>
      <c r="X199" s="22"/>
      <c r="Y199" s="22"/>
      <c r="Z199" s="22"/>
      <c r="AA199" s="22"/>
      <c r="AB199" s="22"/>
      <c r="AC199" s="48"/>
      <c r="AD199" s="48"/>
      <c r="AE199" s="48"/>
      <c r="AF199" s="48"/>
      <c r="AG199" s="48"/>
      <c r="AH199" s="48"/>
      <c r="AI199" s="48"/>
      <c r="AJ199" s="48"/>
      <c r="AK199" s="48"/>
      <c r="AL199" s="48"/>
      <c r="AM199" s="48"/>
      <c r="AN199" s="48"/>
      <c r="AO199" s="22"/>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22"/>
      <c r="BU199" s="505"/>
      <c r="BV199" s="505"/>
      <c r="BW199" s="538" t="s">
        <v>744</v>
      </c>
      <c r="BX199" s="538"/>
      <c r="BY199" s="226">
        <f>+BZ199+CA199</f>
        <v>0</v>
      </c>
      <c r="BZ199" s="226">
        <f t="shared" ref="BZ199:CA199" si="33">BZ197*BZ198</f>
        <v>0</v>
      </c>
      <c r="CA199" s="226">
        <f t="shared" si="33"/>
        <v>0</v>
      </c>
      <c r="CB199" s="199"/>
      <c r="CC199" s="1596">
        <f>'30. Development Cost Schedule'!G199</f>
        <v>0</v>
      </c>
      <c r="CD199" s="1416"/>
      <c r="CE199" s="1416"/>
      <c r="CF199" s="1416"/>
      <c r="CG199" s="1597"/>
      <c r="CH199" s="22"/>
      <c r="CI199" s="47"/>
      <c r="CJ199" s="47"/>
      <c r="CK199" s="47"/>
      <c r="CL199" s="47"/>
      <c r="CM199" s="47"/>
      <c r="CN199" s="47"/>
      <c r="CO199" s="47"/>
      <c r="CP199" s="47"/>
      <c r="CQ199" s="47"/>
      <c r="CR199" s="47"/>
      <c r="CS199" s="47"/>
      <c r="CT199" s="47"/>
      <c r="CU199" s="47"/>
      <c r="CV199" s="47"/>
      <c r="CW199" s="47"/>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220"/>
      <c r="KK199" s="220"/>
      <c r="KL199" s="220"/>
      <c r="KM199" s="10"/>
      <c r="KN199" s="10"/>
      <c r="KO199" s="10"/>
      <c r="KP199" s="10"/>
    </row>
    <row r="200" spans="1:302" ht="12.75" customHeight="1" x14ac:dyDescent="0.25">
      <c r="A200" s="48"/>
      <c r="B200" s="48"/>
      <c r="C200" s="48"/>
      <c r="D200" s="48"/>
      <c r="E200" s="48"/>
      <c r="F200" s="48"/>
      <c r="G200" s="48"/>
      <c r="H200" s="48"/>
      <c r="I200" s="48"/>
      <c r="J200" s="48"/>
      <c r="K200" s="48"/>
      <c r="L200" s="48"/>
      <c r="M200" s="48"/>
      <c r="N200" s="48"/>
      <c r="O200" s="22"/>
      <c r="P200" s="22"/>
      <c r="Q200" s="22"/>
      <c r="R200" s="22"/>
      <c r="S200" s="22"/>
      <c r="T200" s="22"/>
      <c r="U200" s="22"/>
      <c r="V200" s="22"/>
      <c r="W200" s="22"/>
      <c r="X200" s="22"/>
      <c r="Y200" s="22"/>
      <c r="Z200" s="22"/>
      <c r="AA200" s="22"/>
      <c r="AB200" s="22"/>
      <c r="AC200" s="48"/>
      <c r="AD200" s="48"/>
      <c r="AE200" s="48"/>
      <c r="AF200" s="48"/>
      <c r="AG200" s="48"/>
      <c r="AH200" s="48"/>
      <c r="AI200" s="48"/>
      <c r="AJ200" s="48"/>
      <c r="AK200" s="48"/>
      <c r="AL200" s="48"/>
      <c r="AM200" s="48"/>
      <c r="AN200" s="48"/>
      <c r="AO200" s="22"/>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22"/>
      <c r="BU200" s="505"/>
      <c r="BV200" s="505"/>
      <c r="BW200" s="1610" t="s">
        <v>745</v>
      </c>
      <c r="BX200" s="1481"/>
      <c r="BY200" s="541">
        <f>'30. Development Cost Schedule'!C200</f>
        <v>0</v>
      </c>
      <c r="BZ200" s="542"/>
      <c r="CA200" s="542"/>
      <c r="CB200" s="542"/>
      <c r="CC200" s="542"/>
      <c r="CD200" s="542"/>
      <c r="CE200" s="31"/>
      <c r="CF200" s="31"/>
      <c r="CG200" s="10"/>
      <c r="CH200" s="22"/>
      <c r="CI200" s="47"/>
      <c r="CJ200" s="47"/>
      <c r="CK200" s="47"/>
      <c r="CL200" s="47"/>
      <c r="CM200" s="47"/>
      <c r="CN200" s="47"/>
      <c r="CO200" s="47"/>
      <c r="CP200" s="47"/>
      <c r="CQ200" s="47"/>
      <c r="CR200" s="47"/>
      <c r="CS200" s="47"/>
      <c r="CT200" s="47"/>
      <c r="CU200" s="47"/>
      <c r="CV200" s="47"/>
      <c r="CW200" s="47"/>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10"/>
      <c r="JD200" s="1559" t="s">
        <v>746</v>
      </c>
      <c r="JE200" s="1400"/>
      <c r="JF200" s="1400"/>
      <c r="JG200" s="1400"/>
      <c r="JH200" s="1400"/>
      <c r="JI200" s="1400"/>
      <c r="JJ200" s="1400"/>
      <c r="JK200" s="1400"/>
      <c r="JL200" s="1400"/>
      <c r="JM200" s="1400"/>
      <c r="JN200" s="1400"/>
      <c r="JO200" s="10"/>
      <c r="JP200" s="10"/>
      <c r="JQ200" s="10"/>
      <c r="JR200" s="10"/>
      <c r="JS200" s="10"/>
      <c r="JT200" s="10"/>
      <c r="JU200" s="10"/>
      <c r="JV200" s="10"/>
      <c r="JW200" s="10"/>
      <c r="JX200" s="10"/>
      <c r="JY200" s="10"/>
      <c r="JZ200" s="10"/>
      <c r="KA200" s="10"/>
      <c r="KB200" s="10"/>
      <c r="KC200" s="10"/>
      <c r="KD200" s="10"/>
      <c r="KE200" s="75"/>
      <c r="KF200" s="75"/>
      <c r="KG200" s="75"/>
      <c r="KH200" s="10"/>
      <c r="KI200" s="10"/>
      <c r="KJ200" s="10"/>
      <c r="KK200" s="10"/>
      <c r="KL200" s="10"/>
      <c r="KM200" s="10"/>
      <c r="KN200" s="10"/>
      <c r="KO200" s="10"/>
      <c r="KP200" s="10"/>
    </row>
    <row r="201" spans="1:302" ht="13.5" customHeight="1" x14ac:dyDescent="0.25">
      <c r="A201" s="48"/>
      <c r="B201" s="48"/>
      <c r="C201" s="48"/>
      <c r="D201" s="48"/>
      <c r="E201" s="48"/>
      <c r="F201" s="48"/>
      <c r="G201" s="48"/>
      <c r="H201" s="48"/>
      <c r="I201" s="48"/>
      <c r="J201" s="48"/>
      <c r="K201" s="48"/>
      <c r="L201" s="48"/>
      <c r="M201" s="48"/>
      <c r="N201" s="48"/>
      <c r="O201" s="22"/>
      <c r="P201" s="22"/>
      <c r="Q201" s="22"/>
      <c r="R201" s="22"/>
      <c r="S201" s="22"/>
      <c r="T201" s="22"/>
      <c r="U201" s="22"/>
      <c r="V201" s="22"/>
      <c r="W201" s="22"/>
      <c r="X201" s="22"/>
      <c r="Y201" s="22"/>
      <c r="Z201" s="22"/>
      <c r="AA201" s="22"/>
      <c r="AB201" s="22"/>
      <c r="AC201" s="48"/>
      <c r="AD201" s="48"/>
      <c r="AE201" s="48"/>
      <c r="AF201" s="48"/>
      <c r="AG201" s="48"/>
      <c r="AH201" s="48"/>
      <c r="AI201" s="48"/>
      <c r="AJ201" s="48"/>
      <c r="AK201" s="48"/>
      <c r="AL201" s="48"/>
      <c r="AM201" s="48"/>
      <c r="AN201" s="48"/>
      <c r="AO201" s="22"/>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22"/>
      <c r="BU201" s="505"/>
      <c r="BV201" s="505"/>
      <c r="BZ201" s="31"/>
      <c r="CA201" s="31"/>
      <c r="CB201" s="542"/>
      <c r="CC201" s="542"/>
      <c r="CD201" s="542"/>
      <c r="CE201" s="31"/>
      <c r="CF201" s="31"/>
      <c r="CG201" s="80"/>
      <c r="CH201" s="22"/>
      <c r="CI201" s="47"/>
      <c r="CJ201" s="47"/>
      <c r="CK201" s="47"/>
      <c r="CL201" s="47"/>
      <c r="CM201" s="47"/>
      <c r="CN201" s="47"/>
      <c r="CO201" s="47"/>
      <c r="CP201" s="47"/>
      <c r="CQ201" s="47"/>
      <c r="CR201" s="47"/>
      <c r="CS201" s="47"/>
      <c r="CT201" s="47"/>
      <c r="CU201" s="47"/>
      <c r="CV201" s="47"/>
      <c r="CW201" s="47"/>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10"/>
      <c r="JD201" s="1560">
        <f>'42. Dev Team'!B201</f>
        <v>0</v>
      </c>
      <c r="JE201" s="1496"/>
      <c r="JF201" s="1496"/>
      <c r="JG201" s="1496"/>
      <c r="JH201" s="1496"/>
      <c r="JI201" s="1496"/>
      <c r="JJ201" s="1496"/>
      <c r="JK201" s="1496"/>
      <c r="JL201" s="1496"/>
      <c r="JM201" s="1496"/>
      <c r="JN201" s="1561"/>
      <c r="JO201" s="27"/>
      <c r="JP201" s="1567">
        <f>'42. Dev Team'!N201</f>
        <v>0</v>
      </c>
      <c r="JQ201" s="1496"/>
      <c r="JR201" s="1496"/>
      <c r="JS201" s="1496"/>
      <c r="JT201" s="1496"/>
      <c r="JU201" s="1496"/>
      <c r="JV201" s="1496"/>
      <c r="JW201" s="1496"/>
      <c r="JX201" s="1496"/>
      <c r="JY201" s="1496"/>
      <c r="JZ201" s="1496"/>
      <c r="KA201" s="1496"/>
      <c r="KB201" s="1496"/>
      <c r="KC201" s="1496"/>
      <c r="KD201" s="1496"/>
      <c r="KE201" s="1496"/>
      <c r="KF201" s="1561"/>
      <c r="KG201" s="27"/>
      <c r="KH201" s="1582">
        <f>'42. Dev Team'!AF201</f>
        <v>0</v>
      </c>
      <c r="KI201" s="1496"/>
      <c r="KJ201" s="1496"/>
      <c r="KK201" s="1496"/>
      <c r="KL201" s="1496"/>
      <c r="KM201" s="1569"/>
      <c r="KN201" s="10"/>
      <c r="KO201" s="10"/>
      <c r="KP201" s="10"/>
    </row>
    <row r="202" spans="1:302" ht="15.75" customHeight="1" x14ac:dyDescent="0.25">
      <c r="A202" s="48"/>
      <c r="B202" s="48"/>
      <c r="C202" s="48"/>
      <c r="D202" s="48"/>
      <c r="E202" s="48"/>
      <c r="F202" s="48"/>
      <c r="G202" s="48"/>
      <c r="H202" s="48"/>
      <c r="I202" s="48"/>
      <c r="J202" s="48"/>
      <c r="K202" s="48"/>
      <c r="L202" s="48"/>
      <c r="M202" s="48"/>
      <c r="N202" s="48"/>
      <c r="O202" s="22"/>
      <c r="P202" s="22"/>
      <c r="Q202" s="22"/>
      <c r="R202" s="22"/>
      <c r="S202" s="22"/>
      <c r="T202" s="22"/>
      <c r="U202" s="22"/>
      <c r="V202" s="22"/>
      <c r="W202" s="22"/>
      <c r="X202" s="22"/>
      <c r="Y202" s="22"/>
      <c r="Z202" s="22"/>
      <c r="AA202" s="22"/>
      <c r="AB202" s="22"/>
      <c r="AC202" s="48"/>
      <c r="AD202" s="48"/>
      <c r="AE202" s="48"/>
      <c r="AF202" s="48"/>
      <c r="AG202" s="48"/>
      <c r="AH202" s="48"/>
      <c r="AI202" s="48"/>
      <c r="AJ202" s="48"/>
      <c r="AK202" s="48"/>
      <c r="AL202" s="48"/>
      <c r="AM202" s="48"/>
      <c r="AN202" s="48"/>
      <c r="AO202" s="22"/>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22"/>
      <c r="BU202" s="505"/>
      <c r="BV202" s="505"/>
      <c r="BW202" s="1611" t="s">
        <v>747</v>
      </c>
      <c r="BX202" s="1443"/>
      <c r="BY202" s="31"/>
      <c r="BZ202" s="543">
        <f>'30. Development Cost Schedule'!D202</f>
        <v>0</v>
      </c>
      <c r="CA202" s="31"/>
      <c r="CB202" s="31"/>
      <c r="CC202" s="31"/>
      <c r="CD202" s="542"/>
      <c r="CE202" s="542"/>
      <c r="CF202" s="542"/>
      <c r="CG202" s="80"/>
      <c r="CH202" s="22"/>
      <c r="CI202" s="47"/>
      <c r="CJ202" s="47"/>
      <c r="CK202" s="47"/>
      <c r="CL202" s="47"/>
      <c r="CM202" s="47"/>
      <c r="CN202" s="47"/>
      <c r="CO202" s="47"/>
      <c r="CP202" s="47"/>
      <c r="CQ202" s="47"/>
      <c r="CR202" s="47"/>
      <c r="CS202" s="47"/>
      <c r="CT202" s="47"/>
      <c r="CU202" s="47"/>
      <c r="CV202" s="47"/>
      <c r="CW202" s="47"/>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10"/>
      <c r="JD202" s="34"/>
      <c r="JE202" s="10"/>
      <c r="JF202" s="10"/>
      <c r="JG202" s="10"/>
      <c r="JH202" s="10"/>
      <c r="JI202" s="10"/>
      <c r="JJ202" s="10"/>
      <c r="JK202" s="10"/>
      <c r="JL202" s="10"/>
      <c r="JM202" s="10"/>
      <c r="JN202" s="10"/>
      <c r="JO202" s="10"/>
      <c r="JP202" s="180" t="s">
        <v>207</v>
      </c>
      <c r="JQ202" s="181"/>
      <c r="JR202" s="181"/>
      <c r="JS202" s="181"/>
      <c r="JT202" s="181"/>
      <c r="JU202" s="181"/>
      <c r="JV202" s="181"/>
      <c r="JW202" s="181"/>
      <c r="JX202" s="181"/>
      <c r="JY202" s="181"/>
      <c r="JZ202" s="181"/>
      <c r="KA202" s="181"/>
      <c r="KB202" s="181"/>
      <c r="KC202" s="181"/>
      <c r="KD202" s="181"/>
      <c r="KE202" s="181"/>
      <c r="KF202" s="181"/>
      <c r="KG202" s="181"/>
      <c r="KH202" s="10" t="s">
        <v>208</v>
      </c>
      <c r="KI202" s="10"/>
      <c r="KJ202" s="10"/>
      <c r="KK202" s="10"/>
      <c r="KL202" s="10"/>
      <c r="KM202" s="140"/>
      <c r="KN202" s="10"/>
      <c r="KO202" s="10"/>
      <c r="KP202" s="10"/>
    </row>
    <row r="203" spans="1:302" ht="12.75" customHeight="1" x14ac:dyDescent="0.25">
      <c r="A203" s="48"/>
      <c r="B203" s="48"/>
      <c r="C203" s="48"/>
      <c r="D203" s="48"/>
      <c r="E203" s="48"/>
      <c r="F203" s="48"/>
      <c r="G203" s="48"/>
      <c r="H203" s="48"/>
      <c r="I203" s="48"/>
      <c r="J203" s="48"/>
      <c r="K203" s="48"/>
      <c r="L203" s="48"/>
      <c r="M203" s="48"/>
      <c r="N203" s="48"/>
      <c r="O203" s="22"/>
      <c r="P203" s="22"/>
      <c r="Q203" s="22"/>
      <c r="R203" s="22"/>
      <c r="S203" s="22"/>
      <c r="T203" s="22"/>
      <c r="U203" s="22"/>
      <c r="V203" s="22"/>
      <c r="W203" s="22"/>
      <c r="X203" s="22"/>
      <c r="Y203" s="22"/>
      <c r="Z203" s="22"/>
      <c r="AA203" s="22"/>
      <c r="AB203" s="22"/>
      <c r="AC203" s="48"/>
      <c r="AD203" s="48"/>
      <c r="AE203" s="48"/>
      <c r="AF203" s="48"/>
      <c r="AG203" s="48"/>
      <c r="AH203" s="48"/>
      <c r="AI203" s="48"/>
      <c r="AJ203" s="48"/>
      <c r="AK203" s="48"/>
      <c r="AL203" s="48"/>
      <c r="AM203" s="48"/>
      <c r="AN203" s="48"/>
      <c r="AO203" s="22"/>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22"/>
      <c r="BU203" s="505"/>
      <c r="BV203" s="505"/>
      <c r="BW203" s="1612" t="s">
        <v>748</v>
      </c>
      <c r="BX203" s="1423"/>
      <c r="BY203" s="1423"/>
      <c r="BZ203" s="1423"/>
      <c r="CA203" s="1424"/>
      <c r="CB203" s="31"/>
      <c r="CC203" s="31"/>
      <c r="CD203" s="542"/>
      <c r="CE203" s="542"/>
      <c r="CF203" s="542"/>
      <c r="CG203" s="80"/>
      <c r="CH203" s="22"/>
      <c r="CI203" s="47"/>
      <c r="CJ203" s="47"/>
      <c r="CK203" s="47"/>
      <c r="CL203" s="47"/>
      <c r="CM203" s="47"/>
      <c r="CN203" s="47"/>
      <c r="CO203" s="47"/>
      <c r="CP203" s="47"/>
      <c r="CQ203" s="47"/>
      <c r="CR203" s="47"/>
      <c r="CS203" s="47"/>
      <c r="CT203" s="47"/>
      <c r="CU203" s="47"/>
      <c r="CV203" s="47"/>
      <c r="CW203" s="47"/>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10"/>
      <c r="JD203" s="1570">
        <f>'42. Dev Team'!B203</f>
        <v>0</v>
      </c>
      <c r="JE203" s="1416"/>
      <c r="JF203" s="1416"/>
      <c r="JG203" s="1416"/>
      <c r="JH203" s="1416"/>
      <c r="JI203" s="1416"/>
      <c r="JJ203" s="1416"/>
      <c r="JK203" s="1416"/>
      <c r="JL203" s="1416"/>
      <c r="JM203" s="1416"/>
      <c r="JN203" s="1416"/>
      <c r="JO203" s="1416"/>
      <c r="JP203" s="1416"/>
      <c r="JQ203" s="1416"/>
      <c r="JR203" s="1416"/>
      <c r="JS203" s="1417"/>
      <c r="JT203" s="10"/>
      <c r="JU203" s="1571">
        <f>'42. Dev Team'!S203</f>
        <v>0</v>
      </c>
      <c r="JV203" s="1416"/>
      <c r="JW203" s="1416"/>
      <c r="JX203" s="1416"/>
      <c r="JY203" s="1416"/>
      <c r="JZ203" s="1416"/>
      <c r="KA203" s="1416"/>
      <c r="KB203" s="1416"/>
      <c r="KC203" s="1417"/>
      <c r="KD203" s="10"/>
      <c r="KE203" s="1572">
        <f>'42. Dev Team'!AC203</f>
        <v>0</v>
      </c>
      <c r="KF203" s="1416"/>
      <c r="KG203" s="1416"/>
      <c r="KH203" s="1416"/>
      <c r="KI203" s="1416"/>
      <c r="KJ203" s="1416"/>
      <c r="KK203" s="1416"/>
      <c r="KL203" s="1416"/>
      <c r="KM203" s="1573"/>
      <c r="KN203" s="10"/>
      <c r="KO203" s="10"/>
      <c r="KP203" s="10"/>
    </row>
    <row r="204" spans="1:302" ht="13.5" customHeight="1" x14ac:dyDescent="0.25">
      <c r="A204" s="48"/>
      <c r="B204" s="48"/>
      <c r="C204" s="48"/>
      <c r="D204" s="48"/>
      <c r="E204" s="48"/>
      <c r="F204" s="48"/>
      <c r="G204" s="48"/>
      <c r="H204" s="48"/>
      <c r="I204" s="48"/>
      <c r="J204" s="48"/>
      <c r="K204" s="48"/>
      <c r="L204" s="48"/>
      <c r="M204" s="48"/>
      <c r="N204" s="48"/>
      <c r="O204" s="22"/>
      <c r="P204" s="22"/>
      <c r="Q204" s="22"/>
      <c r="R204" s="22"/>
      <c r="S204" s="22"/>
      <c r="T204" s="22"/>
      <c r="U204" s="22"/>
      <c r="V204" s="22"/>
      <c r="W204" s="22"/>
      <c r="X204" s="22"/>
      <c r="Y204" s="22"/>
      <c r="Z204" s="22"/>
      <c r="AA204" s="22"/>
      <c r="AB204" s="22"/>
      <c r="AC204" s="48"/>
      <c r="AD204" s="48"/>
      <c r="AE204" s="48"/>
      <c r="AF204" s="48"/>
      <c r="AG204" s="48"/>
      <c r="AH204" s="48"/>
      <c r="AI204" s="48"/>
      <c r="AJ204" s="48"/>
      <c r="AK204" s="48"/>
      <c r="AL204" s="48"/>
      <c r="AM204" s="48"/>
      <c r="AN204" s="48"/>
      <c r="AO204" s="22"/>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22"/>
      <c r="BU204" s="505"/>
      <c r="BV204" s="505"/>
      <c r="BW204" s="1427"/>
      <c r="BX204" s="1428"/>
      <c r="BY204" s="1428"/>
      <c r="BZ204" s="1428"/>
      <c r="CA204" s="1429"/>
      <c r="CB204" s="542"/>
      <c r="CC204" s="542"/>
      <c r="CD204" s="542"/>
      <c r="CE204" s="542"/>
      <c r="CF204" s="542"/>
      <c r="CG204" s="10"/>
      <c r="CH204" s="22"/>
      <c r="CI204" s="47"/>
      <c r="CJ204" s="47"/>
      <c r="CK204" s="47"/>
      <c r="CL204" s="47"/>
      <c r="CM204" s="47"/>
      <c r="CN204" s="47"/>
      <c r="CO204" s="47"/>
      <c r="CP204" s="47"/>
      <c r="CQ204" s="47"/>
      <c r="CR204" s="47"/>
      <c r="CS204" s="47"/>
      <c r="CT204" s="47"/>
      <c r="CU204" s="47"/>
      <c r="CV204" s="47"/>
      <c r="CW204" s="47"/>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10"/>
      <c r="JD204" s="1564" t="s">
        <v>226</v>
      </c>
      <c r="JE204" s="1400"/>
      <c r="JF204" s="1400"/>
      <c r="JG204" s="1400"/>
      <c r="JH204" s="1400"/>
      <c r="JI204" s="1400"/>
      <c r="JJ204" s="1400"/>
      <c r="JK204" s="1400"/>
      <c r="JL204" s="1400"/>
      <c r="JM204" s="1400"/>
      <c r="JN204" s="1400"/>
      <c r="JO204" s="1400"/>
      <c r="JP204" s="1400"/>
      <c r="JQ204" s="1400"/>
      <c r="JR204" s="1400"/>
      <c r="JS204" s="1400"/>
      <c r="JT204" s="10"/>
      <c r="JU204" s="1574" t="s">
        <v>227</v>
      </c>
      <c r="JV204" s="1400"/>
      <c r="JW204" s="1400"/>
      <c r="JX204" s="1400"/>
      <c r="JY204" s="1400"/>
      <c r="JZ204" s="1400"/>
      <c r="KA204" s="1400"/>
      <c r="KB204" s="1400"/>
      <c r="KC204" s="1400"/>
      <c r="KD204" s="10"/>
      <c r="KE204" s="1575" t="s">
        <v>228</v>
      </c>
      <c r="KF204" s="1400"/>
      <c r="KG204" s="1400"/>
      <c r="KH204" s="1400"/>
      <c r="KI204" s="1400"/>
      <c r="KJ204" s="1400"/>
      <c r="KK204" s="1400"/>
      <c r="KL204" s="1400"/>
      <c r="KM204" s="1401"/>
      <c r="KN204" s="10"/>
      <c r="KO204" s="10"/>
      <c r="KP204" s="10"/>
    </row>
    <row r="205" spans="1:302" ht="15" customHeight="1" x14ac:dyDescent="0.25">
      <c r="A205" s="48"/>
      <c r="B205" s="48"/>
      <c r="C205" s="48"/>
      <c r="D205" s="48"/>
      <c r="E205" s="48"/>
      <c r="F205" s="48"/>
      <c r="G205" s="48"/>
      <c r="H205" s="48"/>
      <c r="I205" s="48"/>
      <c r="J205" s="48"/>
      <c r="K205" s="48"/>
      <c r="L205" s="48"/>
      <c r="M205" s="48"/>
      <c r="N205" s="48"/>
      <c r="O205" s="22"/>
      <c r="P205" s="22"/>
      <c r="Q205" s="22"/>
      <c r="R205" s="22"/>
      <c r="S205" s="22"/>
      <c r="T205" s="22"/>
      <c r="U205" s="22"/>
      <c r="V205" s="22"/>
      <c r="W205" s="22"/>
      <c r="X205" s="22"/>
      <c r="Y205" s="22"/>
      <c r="Z205" s="22"/>
      <c r="AA205" s="22"/>
      <c r="AB205" s="22"/>
      <c r="AC205" s="48"/>
      <c r="AD205" s="48"/>
      <c r="AE205" s="48"/>
      <c r="AF205" s="48"/>
      <c r="AG205" s="48"/>
      <c r="AH205" s="48"/>
      <c r="AI205" s="48"/>
      <c r="AJ205" s="48"/>
      <c r="AK205" s="48"/>
      <c r="AL205" s="48"/>
      <c r="AM205" s="48"/>
      <c r="AN205" s="48"/>
      <c r="AO205" s="22"/>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22"/>
      <c r="BU205" s="505"/>
      <c r="BV205" s="505"/>
      <c r="BW205" s="80" t="s">
        <v>749</v>
      </c>
      <c r="BX205" s="1613">
        <f>'30. Development Cost Schedule'!B207</f>
        <v>0</v>
      </c>
      <c r="BY205" s="1416"/>
      <c r="BZ205" s="1416"/>
      <c r="CA205" s="1416"/>
      <c r="CB205" s="1417"/>
      <c r="CC205" s="31"/>
      <c r="CD205" s="544"/>
      <c r="CE205" s="31"/>
      <c r="CF205" s="31"/>
      <c r="CG205" s="31"/>
      <c r="CH205" s="22"/>
      <c r="CI205" s="47"/>
      <c r="CJ205" s="47"/>
      <c r="CK205" s="47"/>
      <c r="CL205" s="47"/>
      <c r="CM205" s="47"/>
      <c r="CN205" s="47"/>
      <c r="CO205" s="47"/>
      <c r="CP205" s="47"/>
      <c r="CQ205" s="47"/>
      <c r="CR205" s="47"/>
      <c r="CS205" s="47"/>
      <c r="CT205" s="47"/>
      <c r="CU205" s="47"/>
      <c r="CV205" s="47"/>
      <c r="CW205" s="47"/>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10"/>
      <c r="JD205" s="34"/>
      <c r="JE205" s="10"/>
      <c r="JF205" s="10"/>
      <c r="JG205" s="10"/>
      <c r="JH205" s="10"/>
      <c r="JI205" s="10"/>
      <c r="JJ205" s="10"/>
      <c r="JK205" s="10"/>
      <c r="JL205" s="10"/>
      <c r="JM205" s="10"/>
      <c r="JN205" s="10"/>
      <c r="JO205" s="10"/>
      <c r="JP205" s="10"/>
      <c r="JQ205" s="10"/>
      <c r="JR205" s="10"/>
      <c r="JS205" s="10"/>
      <c r="JT205" s="10"/>
      <c r="JU205" s="10"/>
      <c r="JV205" s="10"/>
      <c r="JW205" s="10"/>
      <c r="JX205" s="10"/>
      <c r="JY205" s="10"/>
      <c r="JZ205" s="10"/>
      <c r="KA205" s="10"/>
      <c r="KB205" s="10"/>
      <c r="KC205" s="10"/>
      <c r="KD205" s="10"/>
      <c r="KE205" s="10"/>
      <c r="KF205" s="10"/>
      <c r="KG205" s="10"/>
      <c r="KH205" s="10"/>
      <c r="KI205" s="10"/>
      <c r="KJ205" s="10"/>
      <c r="KK205" s="10"/>
      <c r="KL205" s="10"/>
      <c r="KM205" s="140"/>
      <c r="KN205" s="10"/>
      <c r="KO205" s="10"/>
      <c r="KP205" s="10"/>
    </row>
    <row r="206" spans="1:302" ht="13.5" customHeight="1" x14ac:dyDescent="0.25">
      <c r="A206" s="48"/>
      <c r="B206" s="48"/>
      <c r="C206" s="48"/>
      <c r="D206" s="48"/>
      <c r="E206" s="48"/>
      <c r="F206" s="48"/>
      <c r="G206" s="48"/>
      <c r="H206" s="48"/>
      <c r="I206" s="48"/>
      <c r="J206" s="48"/>
      <c r="K206" s="48"/>
      <c r="L206" s="48"/>
      <c r="M206" s="48"/>
      <c r="N206" s="48"/>
      <c r="O206" s="22"/>
      <c r="P206" s="22"/>
      <c r="Q206" s="22"/>
      <c r="R206" s="22"/>
      <c r="S206" s="22"/>
      <c r="T206" s="22"/>
      <c r="U206" s="22"/>
      <c r="V206" s="22"/>
      <c r="W206" s="22"/>
      <c r="X206" s="22"/>
      <c r="Y206" s="22"/>
      <c r="Z206" s="22"/>
      <c r="AA206" s="22"/>
      <c r="AB206" s="22"/>
      <c r="AC206" s="48"/>
      <c r="AD206" s="48"/>
      <c r="AE206" s="48"/>
      <c r="AF206" s="48"/>
      <c r="AG206" s="48"/>
      <c r="AH206" s="48"/>
      <c r="AI206" s="48"/>
      <c r="AJ206" s="48"/>
      <c r="AK206" s="48"/>
      <c r="AL206" s="48"/>
      <c r="AM206" s="48"/>
      <c r="AN206" s="48"/>
      <c r="AO206" s="22"/>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22"/>
      <c r="BU206" s="505"/>
      <c r="BV206" s="505"/>
      <c r="BW206" s="79"/>
      <c r="BX206" s="545"/>
      <c r="BY206" s="79"/>
      <c r="BZ206" s="79"/>
      <c r="CA206" s="79"/>
      <c r="CB206" s="79"/>
      <c r="CC206" s="546"/>
      <c r="CD206" s="79"/>
      <c r="CE206" s="31"/>
      <c r="CF206" s="31"/>
      <c r="CG206" s="31"/>
      <c r="CH206" s="22"/>
      <c r="CI206" s="47"/>
      <c r="CJ206" s="47"/>
      <c r="CK206" s="47"/>
      <c r="CL206" s="47"/>
      <c r="CM206" s="47"/>
      <c r="CN206" s="47"/>
      <c r="CO206" s="47"/>
      <c r="CP206" s="47"/>
      <c r="CQ206" s="47"/>
      <c r="CR206" s="47"/>
      <c r="CS206" s="47"/>
      <c r="CT206" s="47"/>
      <c r="CU206" s="47"/>
      <c r="CV206" s="47"/>
      <c r="CW206" s="47"/>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10"/>
      <c r="JD206" s="97" t="s">
        <v>241</v>
      </c>
      <c r="JE206" s="218"/>
      <c r="JF206" s="218"/>
      <c r="JG206" s="219"/>
      <c r="JH206" s="158"/>
      <c r="JI206" s="158"/>
      <c r="JJ206" s="164"/>
      <c r="JK206" s="1565">
        <f>'42. Dev Team'!I206</f>
        <v>0</v>
      </c>
      <c r="JL206" s="1393"/>
      <c r="JM206" s="1394"/>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524"/>
      <c r="KK206" s="1400"/>
      <c r="KL206" s="1400"/>
      <c r="KM206" s="140"/>
      <c r="KN206" s="10"/>
      <c r="KO206" s="10"/>
      <c r="KP206" s="10"/>
    </row>
    <row r="207" spans="1:302" ht="13.5" customHeight="1" x14ac:dyDescent="0.25">
      <c r="A207" s="48"/>
      <c r="B207" s="48"/>
      <c r="C207" s="48"/>
      <c r="D207" s="48"/>
      <c r="E207" s="48"/>
      <c r="F207" s="48"/>
      <c r="G207" s="48"/>
      <c r="H207" s="48"/>
      <c r="I207" s="48"/>
      <c r="J207" s="48"/>
      <c r="K207" s="48"/>
      <c r="L207" s="48"/>
      <c r="M207" s="48"/>
      <c r="N207" s="48"/>
      <c r="O207" s="22"/>
      <c r="P207" s="22"/>
      <c r="Q207" s="22"/>
      <c r="R207" s="22"/>
      <c r="S207" s="22"/>
      <c r="T207" s="22"/>
      <c r="U207" s="22"/>
      <c r="V207" s="22"/>
      <c r="W207" s="22"/>
      <c r="X207" s="22"/>
      <c r="Y207" s="22"/>
      <c r="Z207" s="22"/>
      <c r="AA207" s="22"/>
      <c r="AB207" s="22"/>
      <c r="AC207" s="48"/>
      <c r="AD207" s="48"/>
      <c r="AE207" s="48"/>
      <c r="AF207" s="48"/>
      <c r="AG207" s="48"/>
      <c r="AH207" s="48"/>
      <c r="AI207" s="48"/>
      <c r="AJ207" s="48"/>
      <c r="AK207" s="48"/>
      <c r="AL207" s="48"/>
      <c r="AM207" s="48"/>
      <c r="AN207" s="48"/>
      <c r="AO207" s="22"/>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22"/>
      <c r="BU207" s="505"/>
      <c r="BV207" s="505"/>
      <c r="BW207" s="80" t="s">
        <v>750</v>
      </c>
      <c r="BX207" s="1614">
        <f>'30. Development Cost Schedule'!B209</f>
        <v>0</v>
      </c>
      <c r="BY207" s="1416"/>
      <c r="BZ207" s="1417"/>
      <c r="CA207" s="31"/>
      <c r="CB207" s="547"/>
      <c r="CC207" s="172"/>
      <c r="CD207" s="79"/>
      <c r="CE207" s="31"/>
      <c r="CF207" s="31"/>
      <c r="CG207" s="31"/>
      <c r="CH207" s="22"/>
      <c r="CI207" s="47"/>
      <c r="CJ207" s="47"/>
      <c r="CK207" s="47"/>
      <c r="CL207" s="47"/>
      <c r="CM207" s="47"/>
      <c r="CN207" s="47"/>
      <c r="CO207" s="47"/>
      <c r="CP207" s="47"/>
      <c r="CQ207" s="47"/>
      <c r="CR207" s="47"/>
      <c r="CS207" s="47"/>
      <c r="CT207" s="47"/>
      <c r="CU207" s="47"/>
      <c r="CV207" s="47"/>
      <c r="CW207" s="47"/>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10"/>
      <c r="JD207" s="223"/>
      <c r="JE207" s="10"/>
      <c r="JF207" s="10"/>
      <c r="JG207" s="10"/>
      <c r="JH207" s="10"/>
      <c r="JI207" s="10"/>
      <c r="JJ207" s="10"/>
      <c r="JK207" s="10"/>
      <c r="JL207" s="10"/>
      <c r="JM207" s="10"/>
      <c r="JN207" s="10"/>
      <c r="JO207" s="10"/>
      <c r="JP207" s="10"/>
      <c r="JQ207" s="10"/>
      <c r="JR207" s="10"/>
      <c r="JS207" s="10"/>
      <c r="JT207" s="10"/>
      <c r="JU207" s="10"/>
      <c r="JV207" s="10"/>
      <c r="JW207" s="10"/>
      <c r="JX207" s="10"/>
      <c r="JY207" s="10"/>
      <c r="JZ207" s="10"/>
      <c r="KA207" s="10"/>
      <c r="KB207" s="10"/>
      <c r="KC207" s="10"/>
      <c r="KD207" s="10"/>
      <c r="KE207" s="10"/>
      <c r="KF207" s="10"/>
      <c r="KG207" s="10"/>
      <c r="KH207" s="10"/>
      <c r="KI207" s="10"/>
      <c r="KJ207" s="10"/>
      <c r="KK207" s="10"/>
      <c r="KL207" s="10"/>
      <c r="KM207" s="140"/>
      <c r="KN207" s="10"/>
      <c r="KO207" s="10"/>
      <c r="KP207" s="10"/>
    </row>
    <row r="208" spans="1:302" ht="15" customHeight="1" x14ac:dyDescent="0.25">
      <c r="A208" s="48"/>
      <c r="B208" s="48"/>
      <c r="C208" s="48"/>
      <c r="D208" s="48"/>
      <c r="E208" s="48"/>
      <c r="F208" s="48"/>
      <c r="G208" s="48"/>
      <c r="H208" s="48"/>
      <c r="I208" s="48"/>
      <c r="J208" s="48"/>
      <c r="K208" s="48"/>
      <c r="L208" s="48"/>
      <c r="M208" s="48"/>
      <c r="N208" s="48"/>
      <c r="O208" s="22"/>
      <c r="P208" s="22"/>
      <c r="Q208" s="22"/>
      <c r="R208" s="22"/>
      <c r="S208" s="22"/>
      <c r="T208" s="22"/>
      <c r="U208" s="22"/>
      <c r="V208" s="22"/>
      <c r="W208" s="22"/>
      <c r="X208" s="22"/>
      <c r="Y208" s="22"/>
      <c r="Z208" s="22"/>
      <c r="AA208" s="22"/>
      <c r="AB208" s="22"/>
      <c r="AC208" s="48"/>
      <c r="AD208" s="48"/>
      <c r="AE208" s="48"/>
      <c r="AF208" s="48"/>
      <c r="AG208" s="48"/>
      <c r="AH208" s="48"/>
      <c r="AI208" s="48"/>
      <c r="AJ208" s="48"/>
      <c r="AK208" s="48"/>
      <c r="AL208" s="48"/>
      <c r="AM208" s="48"/>
      <c r="AN208" s="48"/>
      <c r="AO208" s="22"/>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22"/>
      <c r="BU208" s="505"/>
      <c r="BV208" s="505"/>
      <c r="BW208" s="80"/>
      <c r="BX208" s="548"/>
      <c r="BY208" s="548"/>
      <c r="BZ208" s="548"/>
      <c r="CA208" s="31"/>
      <c r="CB208" s="547"/>
      <c r="CC208" s="172"/>
      <c r="CD208" s="79"/>
      <c r="CE208" s="31"/>
      <c r="CF208" s="31"/>
      <c r="CG208" s="31"/>
      <c r="CH208" s="22"/>
      <c r="CI208" s="47"/>
      <c r="CJ208" s="47"/>
      <c r="CK208" s="47"/>
      <c r="CL208" s="47"/>
      <c r="CM208" s="47"/>
      <c r="CN208" s="47"/>
      <c r="CO208" s="47"/>
      <c r="CP208" s="47"/>
      <c r="CQ208" s="47"/>
      <c r="CR208" s="47"/>
      <c r="CS208" s="47"/>
      <c r="CT208" s="47"/>
      <c r="CU208" s="47"/>
      <c r="CV208" s="47"/>
      <c r="CW208" s="47"/>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10"/>
      <c r="JD208" s="231" t="s">
        <v>257</v>
      </c>
      <c r="JE208" s="232"/>
      <c r="JF208" s="232"/>
      <c r="JG208" s="232"/>
      <c r="JH208" s="232"/>
      <c r="JI208" s="232"/>
      <c r="JJ208" s="232"/>
      <c r="JK208" s="232"/>
      <c r="JL208" s="232"/>
      <c r="JM208" s="232"/>
      <c r="JN208" s="232"/>
      <c r="JO208" s="232"/>
      <c r="JP208" s="232"/>
      <c r="JQ208" s="232"/>
      <c r="JR208" s="232"/>
      <c r="JS208" s="232"/>
      <c r="JT208" s="232"/>
      <c r="JU208" s="232"/>
      <c r="JV208" s="232"/>
      <c r="JW208" s="232"/>
      <c r="JX208" s="232"/>
      <c r="JY208" s="232"/>
      <c r="JZ208" s="232"/>
      <c r="KA208" s="232"/>
      <c r="KB208" s="232"/>
      <c r="KC208" s="232"/>
      <c r="KD208" s="207"/>
      <c r="KE208" s="207"/>
      <c r="KF208" s="207"/>
      <c r="KG208" s="207"/>
      <c r="KH208" s="207"/>
      <c r="KI208" s="207"/>
      <c r="KJ208" s="1566">
        <f>'42. Dev Team'!AH208</f>
        <v>0</v>
      </c>
      <c r="KK208" s="1526"/>
      <c r="KL208" s="1527"/>
      <c r="KM208" s="209"/>
      <c r="KN208" s="10"/>
      <c r="KO208" s="10"/>
      <c r="KP208" s="10"/>
    </row>
    <row r="209" spans="1:302" ht="13.5" customHeight="1" x14ac:dyDescent="0.25">
      <c r="A209" s="48"/>
      <c r="B209" s="48"/>
      <c r="C209" s="48"/>
      <c r="D209" s="48"/>
      <c r="E209" s="48"/>
      <c r="F209" s="48"/>
      <c r="G209" s="48"/>
      <c r="H209" s="48"/>
      <c r="I209" s="48"/>
      <c r="J209" s="48"/>
      <c r="K209" s="48"/>
      <c r="L209" s="48"/>
      <c r="M209" s="48"/>
      <c r="N209" s="48"/>
      <c r="O209" s="22"/>
      <c r="P209" s="22"/>
      <c r="Q209" s="22"/>
      <c r="R209" s="22"/>
      <c r="S209" s="22"/>
      <c r="T209" s="22"/>
      <c r="U209" s="22"/>
      <c r="V209" s="22"/>
      <c r="W209" s="22"/>
      <c r="X209" s="22"/>
      <c r="Y209" s="22"/>
      <c r="Z209" s="22"/>
      <c r="AA209" s="22"/>
      <c r="AB209" s="22"/>
      <c r="AC209" s="48"/>
      <c r="AD209" s="48"/>
      <c r="AE209" s="48"/>
      <c r="AF209" s="48"/>
      <c r="AG209" s="48"/>
      <c r="AH209" s="48"/>
      <c r="AI209" s="48"/>
      <c r="AJ209" s="48"/>
      <c r="AK209" s="48"/>
      <c r="AL209" s="48"/>
      <c r="AM209" s="48"/>
      <c r="AN209" s="48"/>
      <c r="AO209" s="22"/>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22"/>
      <c r="BU209" s="505"/>
      <c r="BV209" s="505"/>
      <c r="BW209" s="250" t="s">
        <v>315</v>
      </c>
      <c r="BX209" s="250"/>
      <c r="BY209" s="250"/>
      <c r="BZ209" s="549">
        <f>'30. Development Cost Schedule'!J209</f>
        <v>0</v>
      </c>
      <c r="CA209" s="550"/>
      <c r="CB209" s="550"/>
      <c r="CC209" s="172"/>
      <c r="CD209" s="544"/>
      <c r="CE209" s="10"/>
      <c r="CF209" s="10"/>
      <c r="CG209" s="10"/>
      <c r="CH209" s="22"/>
      <c r="CI209" s="47"/>
      <c r="CJ209" s="47"/>
      <c r="CK209" s="47"/>
      <c r="CL209" s="47"/>
      <c r="CM209" s="47"/>
      <c r="CN209" s="47"/>
      <c r="CO209" s="47"/>
      <c r="CP209" s="47"/>
      <c r="CQ209" s="47"/>
      <c r="CR209" s="47"/>
      <c r="CS209" s="47"/>
      <c r="CT209" s="47"/>
      <c r="CU209" s="47"/>
      <c r="CV209" s="47"/>
      <c r="CW209" s="47"/>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220"/>
      <c r="KK209" s="220"/>
      <c r="KL209" s="220"/>
      <c r="KM209" s="10"/>
      <c r="KN209" s="10"/>
      <c r="KO209" s="10"/>
      <c r="KP209" s="10"/>
    </row>
    <row r="210" spans="1:302" ht="13.5" customHeight="1" x14ac:dyDescent="0.25">
      <c r="A210" s="48"/>
      <c r="B210" s="48"/>
      <c r="C210" s="48"/>
      <c r="D210" s="48"/>
      <c r="E210" s="48"/>
      <c r="F210" s="48"/>
      <c r="G210" s="48"/>
      <c r="H210" s="48"/>
      <c r="I210" s="48"/>
      <c r="J210" s="48"/>
      <c r="K210" s="48"/>
      <c r="L210" s="48"/>
      <c r="M210" s="48"/>
      <c r="N210" s="48"/>
      <c r="O210" s="22"/>
      <c r="P210" s="22"/>
      <c r="Q210" s="22"/>
      <c r="R210" s="22"/>
      <c r="S210" s="22"/>
      <c r="T210" s="22"/>
      <c r="U210" s="22"/>
      <c r="V210" s="22"/>
      <c r="W210" s="22"/>
      <c r="X210" s="22"/>
      <c r="Y210" s="22"/>
      <c r="Z210" s="22"/>
      <c r="AA210" s="22"/>
      <c r="AB210" s="22"/>
      <c r="AC210" s="48"/>
      <c r="AD210" s="48"/>
      <c r="AE210" s="48"/>
      <c r="AF210" s="48"/>
      <c r="AG210" s="48"/>
      <c r="AH210" s="48"/>
      <c r="AI210" s="48"/>
      <c r="AJ210" s="48"/>
      <c r="AK210" s="48"/>
      <c r="AL210" s="48"/>
      <c r="AM210" s="48"/>
      <c r="AN210" s="48"/>
      <c r="AO210" s="22"/>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22"/>
      <c r="BU210" s="505"/>
      <c r="BV210" s="505"/>
      <c r="BW210" s="10"/>
      <c r="BX210" s="10"/>
      <c r="BY210" s="10"/>
      <c r="BZ210" s="10"/>
      <c r="CA210" s="10"/>
      <c r="CB210" s="10"/>
      <c r="CC210" s="10"/>
      <c r="CD210" s="10"/>
      <c r="CE210" s="10"/>
      <c r="CF210" s="10"/>
      <c r="CG210" s="10"/>
      <c r="CH210" s="22"/>
      <c r="CI210" s="47"/>
      <c r="CJ210" s="47"/>
      <c r="CK210" s="47"/>
      <c r="CL210" s="47"/>
      <c r="CM210" s="47"/>
      <c r="CN210" s="47"/>
      <c r="CO210" s="47"/>
      <c r="CP210" s="47"/>
      <c r="CQ210" s="47"/>
      <c r="CR210" s="47"/>
      <c r="CS210" s="47"/>
      <c r="CT210" s="47"/>
      <c r="CU210" s="47"/>
      <c r="CV210" s="47"/>
      <c r="CW210" s="47"/>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10"/>
      <c r="JD210" s="208" t="s">
        <v>751</v>
      </c>
      <c r="JE210" s="208"/>
      <c r="JF210" s="208"/>
      <c r="JG210" s="208"/>
      <c r="JH210" s="208"/>
      <c r="JI210" s="208"/>
      <c r="JJ210" s="208"/>
      <c r="JK210" s="208"/>
      <c r="JL210" s="208"/>
      <c r="JM210" s="208"/>
      <c r="JN210" s="208"/>
      <c r="JO210" s="208"/>
      <c r="JP210" s="208"/>
      <c r="JQ210" s="208"/>
      <c r="JR210" s="10"/>
      <c r="JS210" s="10"/>
      <c r="JT210" s="10"/>
      <c r="JU210" s="10"/>
      <c r="JV210" s="10"/>
      <c r="JW210" s="10"/>
      <c r="JX210" s="10"/>
      <c r="JY210" s="10"/>
      <c r="JZ210" s="10"/>
      <c r="KA210" s="10"/>
      <c r="KB210" s="10"/>
      <c r="KC210" s="10"/>
      <c r="KD210" s="10"/>
      <c r="KE210" s="75"/>
      <c r="KF210" s="75"/>
      <c r="KG210" s="75"/>
      <c r="KH210" s="10"/>
      <c r="KI210" s="10"/>
      <c r="KJ210" s="10"/>
      <c r="KK210" s="10"/>
      <c r="KL210" s="10"/>
      <c r="KM210" s="10"/>
      <c r="KN210" s="10"/>
      <c r="KO210" s="10"/>
      <c r="KP210" s="10"/>
    </row>
    <row r="211" spans="1:302" ht="13.5" customHeight="1" x14ac:dyDescent="0.25">
      <c r="A211" s="48"/>
      <c r="B211" s="48"/>
      <c r="C211" s="48"/>
      <c r="D211" s="48"/>
      <c r="E211" s="48"/>
      <c r="F211" s="48"/>
      <c r="G211" s="48"/>
      <c r="H211" s="48"/>
      <c r="I211" s="48"/>
      <c r="J211" s="48"/>
      <c r="K211" s="48"/>
      <c r="L211" s="48"/>
      <c r="M211" s="48"/>
      <c r="N211" s="48"/>
      <c r="O211" s="22"/>
      <c r="P211" s="22"/>
      <c r="Q211" s="22"/>
      <c r="R211" s="22"/>
      <c r="S211" s="22"/>
      <c r="T211" s="22"/>
      <c r="U211" s="22"/>
      <c r="V211" s="22"/>
      <c r="W211" s="22"/>
      <c r="X211" s="22"/>
      <c r="Y211" s="22"/>
      <c r="Z211" s="22"/>
      <c r="AA211" s="22"/>
      <c r="AB211" s="22"/>
      <c r="AC211" s="48"/>
      <c r="AD211" s="48"/>
      <c r="AE211" s="48"/>
      <c r="AF211" s="48"/>
      <c r="AG211" s="48"/>
      <c r="AH211" s="48"/>
      <c r="AI211" s="48"/>
      <c r="AJ211" s="48"/>
      <c r="AK211" s="48"/>
      <c r="AL211" s="48"/>
      <c r="AM211" s="48"/>
      <c r="AN211" s="48"/>
      <c r="AO211" s="22"/>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22"/>
      <c r="BU211" s="505"/>
      <c r="BV211" s="505"/>
      <c r="BW211" s="116" t="s">
        <v>752</v>
      </c>
      <c r="BX211" s="116"/>
      <c r="BY211" s="172"/>
      <c r="BZ211" s="79"/>
      <c r="CA211" s="79"/>
      <c r="CB211" s="79"/>
      <c r="CC211" s="79"/>
      <c r="CD211" s="79"/>
      <c r="CE211" s="31"/>
      <c r="CF211" s="31"/>
      <c r="CG211" s="31"/>
      <c r="CH211" s="22"/>
      <c r="CI211" s="47"/>
      <c r="CJ211" s="47"/>
      <c r="CK211" s="47"/>
      <c r="CL211" s="47"/>
      <c r="CM211" s="47"/>
      <c r="CN211" s="47"/>
      <c r="CO211" s="47"/>
      <c r="CP211" s="47"/>
      <c r="CQ211" s="47"/>
      <c r="CR211" s="47"/>
      <c r="CS211" s="47"/>
      <c r="CT211" s="47"/>
      <c r="CU211" s="47"/>
      <c r="CV211" s="47"/>
      <c r="CW211" s="47"/>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10"/>
      <c r="JD211" s="1560">
        <f>'42. Dev Team'!B211</f>
        <v>0</v>
      </c>
      <c r="JE211" s="1496"/>
      <c r="JF211" s="1496"/>
      <c r="JG211" s="1496"/>
      <c r="JH211" s="1496"/>
      <c r="JI211" s="1496"/>
      <c r="JJ211" s="1496"/>
      <c r="JK211" s="1496"/>
      <c r="JL211" s="1496"/>
      <c r="JM211" s="1496"/>
      <c r="JN211" s="1561"/>
      <c r="JO211" s="27"/>
      <c r="JP211" s="1567">
        <f>'42. Dev Team'!N211</f>
        <v>0</v>
      </c>
      <c r="JQ211" s="1496"/>
      <c r="JR211" s="1496"/>
      <c r="JS211" s="1496"/>
      <c r="JT211" s="1496"/>
      <c r="JU211" s="1496"/>
      <c r="JV211" s="1496"/>
      <c r="JW211" s="1496"/>
      <c r="JX211" s="1496"/>
      <c r="JY211" s="1496"/>
      <c r="JZ211" s="1496"/>
      <c r="KA211" s="1496"/>
      <c r="KB211" s="1496"/>
      <c r="KC211" s="1496"/>
      <c r="KD211" s="1496"/>
      <c r="KE211" s="1496"/>
      <c r="KF211" s="1561"/>
      <c r="KG211" s="27"/>
      <c r="KH211" s="1582">
        <f>'42. Dev Team'!AF211</f>
        <v>0</v>
      </c>
      <c r="KI211" s="1496"/>
      <c r="KJ211" s="1496"/>
      <c r="KK211" s="1496"/>
      <c r="KL211" s="1496"/>
      <c r="KM211" s="1569"/>
      <c r="KN211" s="10"/>
      <c r="KO211" s="10"/>
      <c r="KP211" s="10"/>
    </row>
    <row r="212" spans="1:302" ht="13.5" customHeight="1" x14ac:dyDescent="0.25">
      <c r="A212" s="48"/>
      <c r="B212" s="48"/>
      <c r="C212" s="48"/>
      <c r="D212" s="48"/>
      <c r="E212" s="48"/>
      <c r="F212" s="48"/>
      <c r="G212" s="48"/>
      <c r="H212" s="48"/>
      <c r="I212" s="48"/>
      <c r="J212" s="48"/>
      <c r="K212" s="48"/>
      <c r="L212" s="48"/>
      <c r="M212" s="48"/>
      <c r="N212" s="48"/>
      <c r="O212" s="22"/>
      <c r="P212" s="22"/>
      <c r="Q212" s="22"/>
      <c r="R212" s="22"/>
      <c r="S212" s="22"/>
      <c r="T212" s="22"/>
      <c r="U212" s="22"/>
      <c r="V212" s="22"/>
      <c r="W212" s="22"/>
      <c r="X212" s="22"/>
      <c r="Y212" s="22"/>
      <c r="Z212" s="22"/>
      <c r="AA212" s="22"/>
      <c r="AB212" s="22"/>
      <c r="AC212" s="48"/>
      <c r="AD212" s="48"/>
      <c r="AE212" s="48"/>
      <c r="AF212" s="48"/>
      <c r="AG212" s="48"/>
      <c r="AH212" s="48"/>
      <c r="AI212" s="48"/>
      <c r="AJ212" s="48"/>
      <c r="AK212" s="48"/>
      <c r="AL212" s="48"/>
      <c r="AM212" s="48"/>
      <c r="AN212" s="48"/>
      <c r="AO212" s="22"/>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22"/>
      <c r="BU212" s="505"/>
      <c r="BV212" s="505"/>
      <c r="BW212" s="173" t="s">
        <v>753</v>
      </c>
      <c r="BX212" s="173"/>
      <c r="BY212" s="551"/>
      <c r="BZ212" s="173"/>
      <c r="CA212" s="173"/>
      <c r="CB212" s="173"/>
      <c r="CC212" s="173"/>
      <c r="CD212" s="173"/>
      <c r="CE212" s="102"/>
      <c r="CF212" s="102"/>
      <c r="CG212" s="102"/>
      <c r="CH212" s="22"/>
      <c r="CI212" s="47"/>
      <c r="CJ212" s="47"/>
      <c r="CK212" s="47"/>
      <c r="CL212" s="47"/>
      <c r="CM212" s="47"/>
      <c r="CN212" s="47"/>
      <c r="CO212" s="47"/>
      <c r="CP212" s="47"/>
      <c r="CQ212" s="47"/>
      <c r="CR212" s="47"/>
      <c r="CS212" s="47"/>
      <c r="CT212" s="47"/>
      <c r="CU212" s="47"/>
      <c r="CV212" s="47"/>
      <c r="CW212" s="47"/>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c r="JB212" s="22"/>
      <c r="JC212" s="10"/>
      <c r="JD212" s="34"/>
      <c r="JE212" s="10"/>
      <c r="JF212" s="10"/>
      <c r="JG212" s="10"/>
      <c r="JH212" s="10"/>
      <c r="JI212" s="10"/>
      <c r="JJ212" s="10"/>
      <c r="JK212" s="10"/>
      <c r="JL212" s="10"/>
      <c r="JM212" s="10"/>
      <c r="JN212" s="10"/>
      <c r="JO212" s="10"/>
      <c r="JP212" s="180" t="s">
        <v>207</v>
      </c>
      <c r="JQ212" s="181"/>
      <c r="JR212" s="181"/>
      <c r="JS212" s="181"/>
      <c r="JT212" s="181"/>
      <c r="JU212" s="181"/>
      <c r="JV212" s="181"/>
      <c r="JW212" s="181"/>
      <c r="JX212" s="181"/>
      <c r="JY212" s="181"/>
      <c r="JZ212" s="181"/>
      <c r="KA212" s="181"/>
      <c r="KB212" s="181"/>
      <c r="KC212" s="181"/>
      <c r="KD212" s="181"/>
      <c r="KE212" s="181"/>
      <c r="KF212" s="181"/>
      <c r="KG212" s="181"/>
      <c r="KH212" s="10" t="s">
        <v>208</v>
      </c>
      <c r="KI212" s="10"/>
      <c r="KJ212" s="10"/>
      <c r="KK212" s="10"/>
      <c r="KL212" s="10"/>
      <c r="KM212" s="140"/>
      <c r="KN212" s="10"/>
      <c r="KO212" s="10"/>
      <c r="KP212" s="10"/>
    </row>
    <row r="213" spans="1:302" ht="13.5" customHeight="1" x14ac:dyDescent="0.25">
      <c r="A213" s="48"/>
      <c r="B213" s="48"/>
      <c r="C213" s="48"/>
      <c r="D213" s="48"/>
      <c r="E213" s="48"/>
      <c r="F213" s="48"/>
      <c r="G213" s="48"/>
      <c r="H213" s="48"/>
      <c r="I213" s="48"/>
      <c r="J213" s="48"/>
      <c r="K213" s="48"/>
      <c r="L213" s="48"/>
      <c r="M213" s="48"/>
      <c r="N213" s="48"/>
      <c r="O213" s="22"/>
      <c r="P213" s="22"/>
      <c r="Q213" s="22"/>
      <c r="R213" s="22"/>
      <c r="S213" s="22"/>
      <c r="T213" s="22"/>
      <c r="U213" s="22"/>
      <c r="V213" s="22"/>
      <c r="W213" s="22"/>
      <c r="X213" s="22"/>
      <c r="Y213" s="22"/>
      <c r="Z213" s="22"/>
      <c r="AA213" s="22"/>
      <c r="AB213" s="22"/>
      <c r="AC213" s="48"/>
      <c r="AD213" s="48"/>
      <c r="AE213" s="48"/>
      <c r="AF213" s="48"/>
      <c r="AG213" s="48"/>
      <c r="AH213" s="48"/>
      <c r="AI213" s="48"/>
      <c r="AJ213" s="48"/>
      <c r="AK213" s="48"/>
      <c r="AL213" s="48"/>
      <c r="AM213" s="48"/>
      <c r="AN213" s="48"/>
      <c r="AO213" s="22"/>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22"/>
      <c r="BU213" s="505"/>
      <c r="BV213" s="505"/>
      <c r="BW213" s="1511" t="s">
        <v>754</v>
      </c>
      <c r="BX213" s="1400"/>
      <c r="BY213" s="1400"/>
      <c r="BZ213" s="1400"/>
      <c r="CA213" s="1400"/>
      <c r="CB213" s="1400"/>
      <c r="CC213" s="1400"/>
      <c r="CD213" s="1400"/>
      <c r="CE213" s="1400"/>
      <c r="CF213" s="1400"/>
      <c r="CG213" s="1400"/>
      <c r="CH213" s="22"/>
      <c r="CI213" s="47"/>
      <c r="CJ213" s="47"/>
      <c r="CK213" s="47"/>
      <c r="CL213" s="47"/>
      <c r="CM213" s="47"/>
      <c r="CN213" s="47"/>
      <c r="CO213" s="47"/>
      <c r="CP213" s="47"/>
      <c r="CQ213" s="47"/>
      <c r="CR213" s="47"/>
      <c r="CS213" s="47"/>
      <c r="CT213" s="47"/>
      <c r="CU213" s="47"/>
      <c r="CV213" s="47"/>
      <c r="CW213" s="47"/>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10"/>
      <c r="JD213" s="1570">
        <f>'42. Dev Team'!B213</f>
        <v>0</v>
      </c>
      <c r="JE213" s="1416"/>
      <c r="JF213" s="1416"/>
      <c r="JG213" s="1416"/>
      <c r="JH213" s="1416"/>
      <c r="JI213" s="1416"/>
      <c r="JJ213" s="1416"/>
      <c r="JK213" s="1416"/>
      <c r="JL213" s="1416"/>
      <c r="JM213" s="1416"/>
      <c r="JN213" s="1416"/>
      <c r="JO213" s="1416"/>
      <c r="JP213" s="1416"/>
      <c r="JQ213" s="1416"/>
      <c r="JR213" s="1416"/>
      <c r="JS213" s="1417"/>
      <c r="JT213" s="10"/>
      <c r="JU213" s="1571">
        <f>'42. Dev Team'!S213</f>
        <v>0</v>
      </c>
      <c r="JV213" s="1416"/>
      <c r="JW213" s="1416"/>
      <c r="JX213" s="1416"/>
      <c r="JY213" s="1416"/>
      <c r="JZ213" s="1416"/>
      <c r="KA213" s="1416"/>
      <c r="KB213" s="1416"/>
      <c r="KC213" s="1417"/>
      <c r="KD213" s="10"/>
      <c r="KE213" s="1572">
        <f>'42. Dev Team'!AC213</f>
        <v>0</v>
      </c>
      <c r="KF213" s="1416"/>
      <c r="KG213" s="1416"/>
      <c r="KH213" s="1416"/>
      <c r="KI213" s="1416"/>
      <c r="KJ213" s="1416"/>
      <c r="KK213" s="1416"/>
      <c r="KL213" s="1416"/>
      <c r="KM213" s="1573"/>
      <c r="KN213" s="10"/>
      <c r="KO213" s="10"/>
      <c r="KP213" s="10"/>
    </row>
    <row r="214" spans="1:302" ht="13.5" customHeight="1" x14ac:dyDescent="0.25">
      <c r="A214" s="48"/>
      <c r="B214" s="48"/>
      <c r="C214" s="48"/>
      <c r="D214" s="48"/>
      <c r="E214" s="48"/>
      <c r="F214" s="48"/>
      <c r="G214" s="48"/>
      <c r="H214" s="48"/>
      <c r="I214" s="48"/>
      <c r="J214" s="48"/>
      <c r="K214" s="48"/>
      <c r="L214" s="48"/>
      <c r="M214" s="48"/>
      <c r="N214" s="48"/>
      <c r="O214" s="22"/>
      <c r="P214" s="22"/>
      <c r="Q214" s="22"/>
      <c r="R214" s="22"/>
      <c r="S214" s="22"/>
      <c r="T214" s="22"/>
      <c r="U214" s="22"/>
      <c r="V214" s="22"/>
      <c r="W214" s="22"/>
      <c r="X214" s="22"/>
      <c r="Y214" s="22"/>
      <c r="Z214" s="22"/>
      <c r="AA214" s="22"/>
      <c r="AB214" s="22"/>
      <c r="AC214" s="48"/>
      <c r="AD214" s="48"/>
      <c r="AE214" s="48"/>
      <c r="AF214" s="48"/>
      <c r="AG214" s="48"/>
      <c r="AH214" s="48"/>
      <c r="AI214" s="48"/>
      <c r="AJ214" s="48"/>
      <c r="AK214" s="48"/>
      <c r="AL214" s="48"/>
      <c r="AM214" s="48"/>
      <c r="AN214" s="48"/>
      <c r="AO214" s="22"/>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22"/>
      <c r="BU214" s="505"/>
      <c r="BV214" s="505"/>
      <c r="BW214" s="1400"/>
      <c r="BX214" s="1400"/>
      <c r="BY214" s="1400"/>
      <c r="BZ214" s="1400"/>
      <c r="CA214" s="1400"/>
      <c r="CB214" s="1400"/>
      <c r="CC214" s="1400"/>
      <c r="CD214" s="1400"/>
      <c r="CE214" s="1400"/>
      <c r="CF214" s="1400"/>
      <c r="CG214" s="1400"/>
      <c r="CH214" s="22"/>
      <c r="CI214" s="47"/>
      <c r="CJ214" s="47"/>
      <c r="CK214" s="47"/>
      <c r="CL214" s="47"/>
      <c r="CM214" s="47"/>
      <c r="CN214" s="47"/>
      <c r="CO214" s="47"/>
      <c r="CP214" s="47"/>
      <c r="CQ214" s="47"/>
      <c r="CR214" s="47"/>
      <c r="CS214" s="47"/>
      <c r="CT214" s="47"/>
      <c r="CU214" s="47"/>
      <c r="CV214" s="47"/>
      <c r="CW214" s="47"/>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10"/>
      <c r="JD214" s="1564" t="s">
        <v>226</v>
      </c>
      <c r="JE214" s="1400"/>
      <c r="JF214" s="1400"/>
      <c r="JG214" s="1400"/>
      <c r="JH214" s="1400"/>
      <c r="JI214" s="1400"/>
      <c r="JJ214" s="1400"/>
      <c r="JK214" s="1400"/>
      <c r="JL214" s="1400"/>
      <c r="JM214" s="1400"/>
      <c r="JN214" s="1400"/>
      <c r="JO214" s="1400"/>
      <c r="JP214" s="1400"/>
      <c r="JQ214" s="1400"/>
      <c r="JR214" s="1400"/>
      <c r="JS214" s="1400"/>
      <c r="JT214" s="10"/>
      <c r="JU214" s="1574" t="s">
        <v>227</v>
      </c>
      <c r="JV214" s="1400"/>
      <c r="JW214" s="1400"/>
      <c r="JX214" s="1400"/>
      <c r="JY214" s="1400"/>
      <c r="JZ214" s="1400"/>
      <c r="KA214" s="1400"/>
      <c r="KB214" s="1400"/>
      <c r="KC214" s="1400"/>
      <c r="KD214" s="10"/>
      <c r="KE214" s="1575" t="s">
        <v>228</v>
      </c>
      <c r="KF214" s="1400"/>
      <c r="KG214" s="1400"/>
      <c r="KH214" s="1400"/>
      <c r="KI214" s="1400"/>
      <c r="KJ214" s="1400"/>
      <c r="KK214" s="1400"/>
      <c r="KL214" s="1400"/>
      <c r="KM214" s="1401"/>
      <c r="KN214" s="10"/>
      <c r="KO214" s="10"/>
      <c r="KP214" s="10"/>
    </row>
    <row r="215" spans="1:302" ht="13.5" customHeight="1" x14ac:dyDescent="0.25">
      <c r="A215" s="48"/>
      <c r="B215" s="48"/>
      <c r="C215" s="48"/>
      <c r="D215" s="48"/>
      <c r="E215" s="48"/>
      <c r="F215" s="48"/>
      <c r="G215" s="48"/>
      <c r="H215" s="48"/>
      <c r="I215" s="48"/>
      <c r="J215" s="48"/>
      <c r="K215" s="48"/>
      <c r="L215" s="48"/>
      <c r="M215" s="48"/>
      <c r="N215" s="48"/>
      <c r="O215" s="22"/>
      <c r="P215" s="22"/>
      <c r="Q215" s="22"/>
      <c r="R215" s="22"/>
      <c r="S215" s="22"/>
      <c r="T215" s="22"/>
      <c r="U215" s="22"/>
      <c r="V215" s="22"/>
      <c r="W215" s="22"/>
      <c r="X215" s="22"/>
      <c r="Y215" s="22"/>
      <c r="Z215" s="22"/>
      <c r="AA215" s="22"/>
      <c r="AB215" s="22"/>
      <c r="AC215" s="48"/>
      <c r="AD215" s="48"/>
      <c r="AE215" s="48"/>
      <c r="AF215" s="48"/>
      <c r="AG215" s="48"/>
      <c r="AH215" s="48"/>
      <c r="AI215" s="48"/>
      <c r="AJ215" s="48"/>
      <c r="AK215" s="48"/>
      <c r="AL215" s="48"/>
      <c r="AM215" s="48"/>
      <c r="AN215" s="48"/>
      <c r="AO215" s="22"/>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22"/>
      <c r="BU215" s="505"/>
      <c r="BV215" s="505"/>
      <c r="BW215" s="1609" t="s">
        <v>755</v>
      </c>
      <c r="BX215" s="1400"/>
      <c r="BY215" s="1400"/>
      <c r="BZ215" s="1400"/>
      <c r="CA215" s="1400"/>
      <c r="CB215" s="1400"/>
      <c r="CC215" s="1400"/>
      <c r="CD215" s="1400"/>
      <c r="CE215" s="1400"/>
      <c r="CF215" s="1400"/>
      <c r="CG215" s="1400"/>
      <c r="CH215" s="22"/>
      <c r="CI215" s="47"/>
      <c r="CJ215" s="47"/>
      <c r="CK215" s="47"/>
      <c r="CL215" s="47"/>
      <c r="CM215" s="47"/>
      <c r="CN215" s="47"/>
      <c r="CO215" s="47"/>
      <c r="CP215" s="47"/>
      <c r="CQ215" s="47"/>
      <c r="CR215" s="47"/>
      <c r="CS215" s="47"/>
      <c r="CT215" s="47"/>
      <c r="CU215" s="47"/>
      <c r="CV215" s="47"/>
      <c r="CW215" s="47"/>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10"/>
      <c r="JD215" s="34"/>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40"/>
      <c r="KN215" s="10"/>
      <c r="KO215" s="10"/>
      <c r="KP215" s="10"/>
    </row>
    <row r="216" spans="1:302" ht="13.5" customHeight="1" x14ac:dyDescent="0.25">
      <c r="A216" s="48"/>
      <c r="B216" s="48"/>
      <c r="C216" s="48"/>
      <c r="D216" s="48"/>
      <c r="E216" s="48"/>
      <c r="F216" s="48"/>
      <c r="G216" s="48"/>
      <c r="H216" s="48"/>
      <c r="I216" s="48"/>
      <c r="J216" s="48"/>
      <c r="K216" s="48"/>
      <c r="L216" s="48"/>
      <c r="M216" s="48"/>
      <c r="N216" s="48"/>
      <c r="O216" s="22"/>
      <c r="P216" s="22"/>
      <c r="Q216" s="22"/>
      <c r="R216" s="22"/>
      <c r="S216" s="22"/>
      <c r="T216" s="22"/>
      <c r="U216" s="22"/>
      <c r="V216" s="22"/>
      <c r="W216" s="22"/>
      <c r="X216" s="22"/>
      <c r="Y216" s="22"/>
      <c r="Z216" s="22"/>
      <c r="AA216" s="22"/>
      <c r="AB216" s="22"/>
      <c r="AC216" s="48"/>
      <c r="AD216" s="48"/>
      <c r="AE216" s="48"/>
      <c r="AF216" s="48"/>
      <c r="AG216" s="48"/>
      <c r="AH216" s="48"/>
      <c r="AI216" s="48"/>
      <c r="AJ216" s="48"/>
      <c r="AK216" s="48"/>
      <c r="AL216" s="48"/>
      <c r="AM216" s="48"/>
      <c r="AN216" s="48"/>
      <c r="AO216" s="22"/>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22"/>
      <c r="BU216" s="505"/>
      <c r="BV216" s="505"/>
      <c r="BW216" s="1400"/>
      <c r="BX216" s="1400"/>
      <c r="BY216" s="1400"/>
      <c r="BZ216" s="1400"/>
      <c r="CA216" s="1400"/>
      <c r="CB216" s="1400"/>
      <c r="CC216" s="1400"/>
      <c r="CD216" s="1400"/>
      <c r="CE216" s="1400"/>
      <c r="CF216" s="1400"/>
      <c r="CG216" s="1400"/>
      <c r="CH216" s="22"/>
      <c r="CI216" s="47"/>
      <c r="CJ216" s="47"/>
      <c r="CK216" s="47"/>
      <c r="CL216" s="47"/>
      <c r="CM216" s="47"/>
      <c r="CN216" s="47"/>
      <c r="CO216" s="47"/>
      <c r="CP216" s="47"/>
      <c r="CQ216" s="47"/>
      <c r="CR216" s="47"/>
      <c r="CS216" s="47"/>
      <c r="CT216" s="47"/>
      <c r="CU216" s="47"/>
      <c r="CV216" s="47"/>
      <c r="CW216" s="47"/>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10"/>
      <c r="JD216" s="97" t="s">
        <v>241</v>
      </c>
      <c r="JE216" s="218"/>
      <c r="JF216" s="218"/>
      <c r="JG216" s="219"/>
      <c r="JH216" s="158"/>
      <c r="JI216" s="158"/>
      <c r="JJ216" s="164"/>
      <c r="JK216" s="1565">
        <f>'42. Dev Team'!I216</f>
        <v>0</v>
      </c>
      <c r="JL216" s="1393"/>
      <c r="JM216" s="1394"/>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524"/>
      <c r="KK216" s="1400"/>
      <c r="KL216" s="1400"/>
      <c r="KM216" s="140"/>
      <c r="KN216" s="10"/>
      <c r="KO216" s="10"/>
      <c r="KP216" s="10"/>
    </row>
    <row r="217" spans="1:302" ht="13.5" customHeight="1" x14ac:dyDescent="0.25">
      <c r="A217" s="48"/>
      <c r="B217" s="48"/>
      <c r="C217" s="48"/>
      <c r="D217" s="48"/>
      <c r="E217" s="48"/>
      <c r="F217" s="48"/>
      <c r="G217" s="48"/>
      <c r="H217" s="48"/>
      <c r="I217" s="48"/>
      <c r="J217" s="48"/>
      <c r="K217" s="48"/>
      <c r="L217" s="48"/>
      <c r="M217" s="48"/>
      <c r="N217" s="48"/>
      <c r="O217" s="22"/>
      <c r="P217" s="22"/>
      <c r="Q217" s="22"/>
      <c r="R217" s="22"/>
      <c r="S217" s="22"/>
      <c r="T217" s="22"/>
      <c r="U217" s="22"/>
      <c r="V217" s="22"/>
      <c r="W217" s="22"/>
      <c r="X217" s="22"/>
      <c r="Y217" s="22"/>
      <c r="Z217" s="22"/>
      <c r="AA217" s="22"/>
      <c r="AB217" s="22"/>
      <c r="AC217" s="48"/>
      <c r="AD217" s="48"/>
      <c r="AE217" s="48"/>
      <c r="AF217" s="48"/>
      <c r="AG217" s="48"/>
      <c r="AH217" s="48"/>
      <c r="AI217" s="48"/>
      <c r="AJ217" s="48"/>
      <c r="AK217" s="48"/>
      <c r="AL217" s="48"/>
      <c r="AM217" s="48"/>
      <c r="AN217" s="48"/>
      <c r="AO217" s="22"/>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22"/>
      <c r="BU217" s="505"/>
      <c r="BV217" s="505"/>
      <c r="BW217" s="1400"/>
      <c r="BX217" s="1400"/>
      <c r="BY217" s="1400"/>
      <c r="BZ217" s="1400"/>
      <c r="CA217" s="1400"/>
      <c r="CB217" s="1400"/>
      <c r="CC217" s="1400"/>
      <c r="CD217" s="1400"/>
      <c r="CE217" s="1400"/>
      <c r="CF217" s="1400"/>
      <c r="CG217" s="1400"/>
      <c r="CH217" s="22"/>
      <c r="CI217" s="47"/>
      <c r="CJ217" s="47"/>
      <c r="CK217" s="47"/>
      <c r="CL217" s="47"/>
      <c r="CM217" s="47"/>
      <c r="CN217" s="47"/>
      <c r="CO217" s="47"/>
      <c r="CP217" s="47"/>
      <c r="CQ217" s="47"/>
      <c r="CR217" s="47"/>
      <c r="CS217" s="47"/>
      <c r="CT217" s="47"/>
      <c r="CU217" s="47"/>
      <c r="CV217" s="47"/>
      <c r="CW217" s="47"/>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c r="IW217" s="22"/>
      <c r="IX217" s="22"/>
      <c r="IY217" s="22"/>
      <c r="IZ217" s="22"/>
      <c r="JA217" s="22"/>
      <c r="JB217" s="22"/>
      <c r="JC217" s="10"/>
      <c r="JD217" s="223"/>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40"/>
      <c r="KN217" s="10"/>
      <c r="KO217" s="10"/>
      <c r="KP217" s="10"/>
    </row>
    <row r="218" spans="1:302" ht="13.5" customHeight="1" x14ac:dyDescent="0.25">
      <c r="A218" s="48"/>
      <c r="B218" s="48"/>
      <c r="C218" s="48"/>
      <c r="D218" s="48"/>
      <c r="E218" s="48"/>
      <c r="F218" s="48"/>
      <c r="G218" s="48"/>
      <c r="H218" s="48"/>
      <c r="I218" s="48"/>
      <c r="J218" s="48"/>
      <c r="K218" s="48"/>
      <c r="L218" s="48"/>
      <c r="M218" s="48"/>
      <c r="N218" s="48"/>
      <c r="O218" s="22"/>
      <c r="P218" s="22"/>
      <c r="Q218" s="22"/>
      <c r="R218" s="22"/>
      <c r="S218" s="22"/>
      <c r="T218" s="22"/>
      <c r="U218" s="22"/>
      <c r="V218" s="22"/>
      <c r="W218" s="22"/>
      <c r="X218" s="22"/>
      <c r="Y218" s="22"/>
      <c r="Z218" s="22"/>
      <c r="AA218" s="22"/>
      <c r="AB218" s="22"/>
      <c r="AC218" s="48"/>
      <c r="AD218" s="48"/>
      <c r="AE218" s="48"/>
      <c r="AF218" s="48"/>
      <c r="AG218" s="48"/>
      <c r="AH218" s="48"/>
      <c r="AI218" s="48"/>
      <c r="AJ218" s="48"/>
      <c r="AK218" s="48"/>
      <c r="AL218" s="48"/>
      <c r="AM218" s="48"/>
      <c r="AN218" s="48"/>
      <c r="AO218" s="22"/>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22"/>
      <c r="BU218" s="505"/>
      <c r="BV218" s="505"/>
      <c r="BW218" s="1511" t="s">
        <v>756</v>
      </c>
      <c r="BX218" s="1400"/>
      <c r="BY218" s="1400"/>
      <c r="BZ218" s="1400"/>
      <c r="CA218" s="1400"/>
      <c r="CB218" s="1400"/>
      <c r="CC218" s="1400"/>
      <c r="CD218" s="1400"/>
      <c r="CE218" s="1400"/>
      <c r="CF218" s="1400"/>
      <c r="CG218" s="1400"/>
      <c r="CH218" s="22"/>
      <c r="CI218" s="47"/>
      <c r="CJ218" s="47"/>
      <c r="CK218" s="47"/>
      <c r="CL218" s="47"/>
      <c r="CM218" s="47"/>
      <c r="CN218" s="47"/>
      <c r="CO218" s="47"/>
      <c r="CP218" s="47"/>
      <c r="CQ218" s="47"/>
      <c r="CR218" s="47"/>
      <c r="CS218" s="47"/>
      <c r="CT218" s="47"/>
      <c r="CU218" s="47"/>
      <c r="CV218" s="47"/>
      <c r="CW218" s="47"/>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c r="IW218" s="22"/>
      <c r="IX218" s="22"/>
      <c r="IY218" s="22"/>
      <c r="IZ218" s="22"/>
      <c r="JA218" s="22"/>
      <c r="JB218" s="22"/>
      <c r="JC218" s="10"/>
      <c r="JD218" s="231" t="s">
        <v>257</v>
      </c>
      <c r="JE218" s="232"/>
      <c r="JF218" s="232"/>
      <c r="JG218" s="232"/>
      <c r="JH218" s="232"/>
      <c r="JI218" s="232"/>
      <c r="JJ218" s="232"/>
      <c r="JK218" s="232"/>
      <c r="JL218" s="232"/>
      <c r="JM218" s="232"/>
      <c r="JN218" s="232"/>
      <c r="JO218" s="232"/>
      <c r="JP218" s="232"/>
      <c r="JQ218" s="232"/>
      <c r="JR218" s="232"/>
      <c r="JS218" s="232"/>
      <c r="JT218" s="232"/>
      <c r="JU218" s="232"/>
      <c r="JV218" s="232"/>
      <c r="JW218" s="232"/>
      <c r="JX218" s="232"/>
      <c r="JY218" s="232"/>
      <c r="JZ218" s="232"/>
      <c r="KA218" s="232"/>
      <c r="KB218" s="232"/>
      <c r="KC218" s="232"/>
      <c r="KD218" s="207"/>
      <c r="KE218" s="207"/>
      <c r="KF218" s="207"/>
      <c r="KG218" s="207"/>
      <c r="KH218" s="207"/>
      <c r="KI218" s="207"/>
      <c r="KJ218" s="1566">
        <f>'42. Dev Team'!AH218</f>
        <v>0</v>
      </c>
      <c r="KK218" s="1526"/>
      <c r="KL218" s="1527"/>
      <c r="KM218" s="209"/>
      <c r="KN218" s="10"/>
      <c r="KO218" s="10"/>
      <c r="KP218" s="10"/>
    </row>
    <row r="219" spans="1:302" ht="13.5" customHeight="1" x14ac:dyDescent="0.25">
      <c r="A219" s="48"/>
      <c r="B219" s="48"/>
      <c r="C219" s="48"/>
      <c r="D219" s="48"/>
      <c r="E219" s="48"/>
      <c r="F219" s="48"/>
      <c r="G219" s="48"/>
      <c r="H219" s="48"/>
      <c r="I219" s="48"/>
      <c r="J219" s="48"/>
      <c r="K219" s="48"/>
      <c r="L219" s="48"/>
      <c r="M219" s="48"/>
      <c r="N219" s="48"/>
      <c r="O219" s="22"/>
      <c r="P219" s="22"/>
      <c r="Q219" s="22"/>
      <c r="R219" s="22"/>
      <c r="S219" s="22"/>
      <c r="T219" s="22"/>
      <c r="U219" s="22"/>
      <c r="V219" s="22"/>
      <c r="W219" s="22"/>
      <c r="X219" s="22"/>
      <c r="Y219" s="22"/>
      <c r="Z219" s="22"/>
      <c r="AA219" s="22"/>
      <c r="AB219" s="22"/>
      <c r="AC219" s="48"/>
      <c r="AD219" s="48"/>
      <c r="AE219" s="48"/>
      <c r="AF219" s="48"/>
      <c r="AG219" s="48"/>
      <c r="AH219" s="48"/>
      <c r="AI219" s="48"/>
      <c r="AJ219" s="48"/>
      <c r="AK219" s="48"/>
      <c r="AL219" s="48"/>
      <c r="AM219" s="48"/>
      <c r="AN219" s="48"/>
      <c r="AO219" s="22"/>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22"/>
      <c r="BU219" s="505"/>
      <c r="BV219" s="505"/>
      <c r="BW219" s="1400"/>
      <c r="BX219" s="1400"/>
      <c r="BY219" s="1400"/>
      <c r="BZ219" s="1400"/>
      <c r="CA219" s="1400"/>
      <c r="CB219" s="1400"/>
      <c r="CC219" s="1400"/>
      <c r="CD219" s="1400"/>
      <c r="CE219" s="1400"/>
      <c r="CF219" s="1400"/>
      <c r="CG219" s="1400"/>
      <c r="CH219" s="22"/>
      <c r="CI219" s="47"/>
      <c r="CJ219" s="47"/>
      <c r="CK219" s="47"/>
      <c r="CL219" s="47"/>
      <c r="CM219" s="47"/>
      <c r="CN219" s="47"/>
      <c r="CO219" s="47"/>
      <c r="CP219" s="47"/>
      <c r="CQ219" s="47"/>
      <c r="CR219" s="47"/>
      <c r="CS219" s="47"/>
      <c r="CT219" s="47"/>
      <c r="CU219" s="47"/>
      <c r="CV219" s="47"/>
      <c r="CW219" s="47"/>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220"/>
      <c r="KK219" s="220"/>
      <c r="KL219" s="220"/>
      <c r="KM219" s="10"/>
      <c r="KN219" s="10"/>
      <c r="KO219" s="10"/>
      <c r="KP219" s="10"/>
    </row>
    <row r="220" spans="1:302" ht="13.5" customHeight="1" x14ac:dyDescent="0.25">
      <c r="A220" s="48"/>
      <c r="B220" s="48"/>
      <c r="C220" s="48"/>
      <c r="D220" s="48"/>
      <c r="E220" s="48"/>
      <c r="F220" s="48"/>
      <c r="G220" s="48"/>
      <c r="H220" s="48"/>
      <c r="I220" s="48"/>
      <c r="J220" s="48"/>
      <c r="K220" s="48"/>
      <c r="L220" s="48"/>
      <c r="M220" s="48"/>
      <c r="N220" s="48"/>
      <c r="O220" s="22"/>
      <c r="P220" s="22"/>
      <c r="Q220" s="22"/>
      <c r="R220" s="22"/>
      <c r="S220" s="22"/>
      <c r="T220" s="22"/>
      <c r="U220" s="22"/>
      <c r="V220" s="22"/>
      <c r="W220" s="22"/>
      <c r="X220" s="22"/>
      <c r="Y220" s="22"/>
      <c r="Z220" s="22"/>
      <c r="AA220" s="22"/>
      <c r="AB220" s="22"/>
      <c r="AC220" s="48"/>
      <c r="AD220" s="48"/>
      <c r="AE220" s="48"/>
      <c r="AF220" s="48"/>
      <c r="AG220" s="48"/>
      <c r="AH220" s="48"/>
      <c r="AI220" s="48"/>
      <c r="AJ220" s="48"/>
      <c r="AK220" s="48"/>
      <c r="AL220" s="48"/>
      <c r="AM220" s="48"/>
      <c r="AN220" s="48"/>
      <c r="AO220" s="22"/>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22"/>
      <c r="BU220" s="505"/>
      <c r="BV220" s="505"/>
      <c r="BW220" s="102" t="s">
        <v>757</v>
      </c>
      <c r="BX220" s="102"/>
      <c r="BY220" s="102"/>
      <c r="BZ220" s="102"/>
      <c r="CA220" s="102"/>
      <c r="CB220" s="102"/>
      <c r="CC220" s="102"/>
      <c r="CD220" s="102"/>
      <c r="CE220" s="102"/>
      <c r="CF220" s="102"/>
      <c r="CG220" s="102"/>
      <c r="CH220" s="22"/>
      <c r="CI220" s="47"/>
      <c r="CJ220" s="47"/>
      <c r="CK220" s="47"/>
      <c r="CL220" s="47"/>
      <c r="CM220" s="47"/>
      <c r="CN220" s="47"/>
      <c r="CO220" s="47"/>
      <c r="CP220" s="47"/>
      <c r="CQ220" s="47"/>
      <c r="CR220" s="47"/>
      <c r="CS220" s="47"/>
      <c r="CT220" s="47"/>
      <c r="CU220" s="47"/>
      <c r="CV220" s="47"/>
      <c r="CW220" s="47"/>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c r="IW220" s="22"/>
      <c r="IX220" s="22"/>
      <c r="IY220" s="22"/>
      <c r="IZ220" s="22"/>
      <c r="JA220" s="22"/>
      <c r="JB220" s="22"/>
      <c r="JC220" s="10"/>
      <c r="JD220" s="100" t="s">
        <v>758</v>
      </c>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75"/>
      <c r="KF220" s="75"/>
      <c r="KG220" s="75"/>
      <c r="KH220" s="10"/>
      <c r="KI220" s="10"/>
      <c r="KJ220" s="10"/>
      <c r="KK220" s="10"/>
      <c r="KL220" s="10"/>
      <c r="KM220" s="10"/>
      <c r="KN220" s="10"/>
      <c r="KO220" s="10"/>
      <c r="KP220" s="10"/>
    </row>
    <row r="221" spans="1:302" ht="13.5" customHeight="1" x14ac:dyDescent="0.25">
      <c r="A221" s="48"/>
      <c r="B221" s="48"/>
      <c r="C221" s="48"/>
      <c r="D221" s="48"/>
      <c r="E221" s="48"/>
      <c r="F221" s="48"/>
      <c r="G221" s="48"/>
      <c r="H221" s="48"/>
      <c r="I221" s="48"/>
      <c r="J221" s="48"/>
      <c r="K221" s="48"/>
      <c r="L221" s="48"/>
      <c r="M221" s="48"/>
      <c r="N221" s="48"/>
      <c r="O221" s="22"/>
      <c r="P221" s="22"/>
      <c r="Q221" s="22"/>
      <c r="R221" s="22"/>
      <c r="S221" s="22"/>
      <c r="T221" s="22"/>
      <c r="U221" s="22"/>
      <c r="V221" s="22"/>
      <c r="W221" s="22"/>
      <c r="X221" s="22"/>
      <c r="Y221" s="22"/>
      <c r="Z221" s="22"/>
      <c r="AA221" s="22"/>
      <c r="AB221" s="22"/>
      <c r="AC221" s="48"/>
      <c r="AD221" s="48"/>
      <c r="AE221" s="48"/>
      <c r="AF221" s="48"/>
      <c r="AG221" s="48"/>
      <c r="AH221" s="48"/>
      <c r="AI221" s="48"/>
      <c r="AJ221" s="48"/>
      <c r="AK221" s="48"/>
      <c r="AL221" s="48"/>
      <c r="AM221" s="48"/>
      <c r="AN221" s="48"/>
      <c r="AO221" s="22"/>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22"/>
      <c r="BU221" s="505"/>
      <c r="BV221" s="505"/>
      <c r="BW221" s="1511" t="s">
        <v>759</v>
      </c>
      <c r="BX221" s="1400"/>
      <c r="BY221" s="1400"/>
      <c r="BZ221" s="1400"/>
      <c r="CA221" s="1400"/>
      <c r="CB221" s="1400"/>
      <c r="CC221" s="1400"/>
      <c r="CD221" s="1400"/>
      <c r="CE221" s="1400"/>
      <c r="CF221" s="1400"/>
      <c r="CG221" s="1400"/>
      <c r="CH221" s="22"/>
      <c r="CI221" s="47"/>
      <c r="CJ221" s="47"/>
      <c r="CK221" s="47"/>
      <c r="CL221" s="47"/>
      <c r="CM221" s="47"/>
      <c r="CN221" s="47"/>
      <c r="CO221" s="47"/>
      <c r="CP221" s="47"/>
      <c r="CQ221" s="47"/>
      <c r="CR221" s="47"/>
      <c r="CS221" s="47"/>
      <c r="CT221" s="47"/>
      <c r="CU221" s="47"/>
      <c r="CV221" s="47"/>
      <c r="CW221" s="47"/>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c r="IW221" s="22"/>
      <c r="IX221" s="22"/>
      <c r="IY221" s="22"/>
      <c r="IZ221" s="22"/>
      <c r="JA221" s="22"/>
      <c r="JB221" s="22"/>
      <c r="JC221" s="10"/>
      <c r="JD221" s="1560">
        <f>'42. Dev Team'!B221</f>
        <v>0</v>
      </c>
      <c r="JE221" s="1496"/>
      <c r="JF221" s="1496"/>
      <c r="JG221" s="1496"/>
      <c r="JH221" s="1496"/>
      <c r="JI221" s="1496"/>
      <c r="JJ221" s="1496"/>
      <c r="JK221" s="1496"/>
      <c r="JL221" s="1496"/>
      <c r="JM221" s="1496"/>
      <c r="JN221" s="1561"/>
      <c r="JO221" s="27"/>
      <c r="JP221" s="1567">
        <f>'42. Dev Team'!N221</f>
        <v>0</v>
      </c>
      <c r="JQ221" s="1496"/>
      <c r="JR221" s="1496"/>
      <c r="JS221" s="1496"/>
      <c r="JT221" s="1496"/>
      <c r="JU221" s="1496"/>
      <c r="JV221" s="1496"/>
      <c r="JW221" s="1496"/>
      <c r="JX221" s="1496"/>
      <c r="JY221" s="1496"/>
      <c r="JZ221" s="1496"/>
      <c r="KA221" s="1496"/>
      <c r="KB221" s="1496"/>
      <c r="KC221" s="1496"/>
      <c r="KD221" s="1496"/>
      <c r="KE221" s="1496"/>
      <c r="KF221" s="1561"/>
      <c r="KG221" s="27"/>
      <c r="KH221" s="1582">
        <f>'42. Dev Team'!AF221</f>
        <v>0</v>
      </c>
      <c r="KI221" s="1496"/>
      <c r="KJ221" s="1496"/>
      <c r="KK221" s="1496"/>
      <c r="KL221" s="1496"/>
      <c r="KM221" s="1569"/>
      <c r="KN221" s="10"/>
      <c r="KO221" s="10"/>
      <c r="KP221" s="10"/>
    </row>
    <row r="222" spans="1:302" ht="13.5" customHeight="1" x14ac:dyDescent="0.25">
      <c r="A222" s="48"/>
      <c r="B222" s="48"/>
      <c r="C222" s="48"/>
      <c r="D222" s="48"/>
      <c r="E222" s="48"/>
      <c r="F222" s="48"/>
      <c r="G222" s="48"/>
      <c r="H222" s="48"/>
      <c r="I222" s="48"/>
      <c r="J222" s="48"/>
      <c r="K222" s="48"/>
      <c r="L222" s="48"/>
      <c r="M222" s="48"/>
      <c r="N222" s="48"/>
      <c r="O222" s="22"/>
      <c r="P222" s="22"/>
      <c r="Q222" s="22"/>
      <c r="R222" s="22"/>
      <c r="S222" s="22"/>
      <c r="T222" s="22"/>
      <c r="U222" s="22"/>
      <c r="V222" s="22"/>
      <c r="W222" s="22"/>
      <c r="X222" s="22"/>
      <c r="Y222" s="22"/>
      <c r="Z222" s="22"/>
      <c r="AA222" s="22"/>
      <c r="AB222" s="22"/>
      <c r="AC222" s="48"/>
      <c r="AD222" s="48"/>
      <c r="AE222" s="48"/>
      <c r="AF222" s="48"/>
      <c r="AG222" s="48"/>
      <c r="AH222" s="48"/>
      <c r="AI222" s="48"/>
      <c r="AJ222" s="48"/>
      <c r="AK222" s="48"/>
      <c r="AL222" s="48"/>
      <c r="AM222" s="48"/>
      <c r="AN222" s="48"/>
      <c r="AO222" s="22"/>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22"/>
      <c r="BU222" s="505"/>
      <c r="BV222" s="505"/>
      <c r="BW222" s="1400"/>
      <c r="BX222" s="1400"/>
      <c r="BY222" s="1400"/>
      <c r="BZ222" s="1400"/>
      <c r="CA222" s="1400"/>
      <c r="CB222" s="1400"/>
      <c r="CC222" s="1400"/>
      <c r="CD222" s="1400"/>
      <c r="CE222" s="1400"/>
      <c r="CF222" s="1400"/>
      <c r="CG222" s="1400"/>
      <c r="CH222" s="22"/>
      <c r="CI222" s="47"/>
      <c r="CJ222" s="47"/>
      <c r="CK222" s="47"/>
      <c r="CL222" s="47"/>
      <c r="CM222" s="47"/>
      <c r="CN222" s="47"/>
      <c r="CO222" s="47"/>
      <c r="CP222" s="47"/>
      <c r="CQ222" s="47"/>
      <c r="CR222" s="47"/>
      <c r="CS222" s="47"/>
      <c r="CT222" s="47"/>
      <c r="CU222" s="47"/>
      <c r="CV222" s="47"/>
      <c r="CW222" s="47"/>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c r="IW222" s="22"/>
      <c r="IX222" s="22"/>
      <c r="IY222" s="22"/>
      <c r="IZ222" s="22"/>
      <c r="JA222" s="22"/>
      <c r="JB222" s="22"/>
      <c r="JC222" s="10"/>
      <c r="JD222" s="34"/>
      <c r="JE222" s="10"/>
      <c r="JF222" s="10"/>
      <c r="JG222" s="10"/>
      <c r="JH222" s="10"/>
      <c r="JI222" s="10"/>
      <c r="JJ222" s="10"/>
      <c r="JK222" s="10"/>
      <c r="JL222" s="10"/>
      <c r="JM222" s="10"/>
      <c r="JN222" s="10"/>
      <c r="JO222" s="10"/>
      <c r="JP222" s="180" t="s">
        <v>207</v>
      </c>
      <c r="JQ222" s="181"/>
      <c r="JR222" s="181"/>
      <c r="JS222" s="181"/>
      <c r="JT222" s="181"/>
      <c r="JU222" s="181"/>
      <c r="JV222" s="181"/>
      <c r="JW222" s="181"/>
      <c r="JX222" s="181"/>
      <c r="JY222" s="181"/>
      <c r="JZ222" s="181"/>
      <c r="KA222" s="181"/>
      <c r="KB222" s="181"/>
      <c r="KC222" s="181"/>
      <c r="KD222" s="181"/>
      <c r="KE222" s="181"/>
      <c r="KF222" s="181"/>
      <c r="KG222" s="181"/>
      <c r="KH222" s="10" t="s">
        <v>208</v>
      </c>
      <c r="KI222" s="10"/>
      <c r="KJ222" s="10"/>
      <c r="KK222" s="10"/>
      <c r="KL222" s="10"/>
      <c r="KM222" s="140"/>
      <c r="KN222" s="10"/>
      <c r="KO222" s="10"/>
      <c r="KP222" s="10"/>
    </row>
    <row r="223" spans="1:302" ht="13.5" customHeight="1" x14ac:dyDescent="0.25">
      <c r="A223" s="48"/>
      <c r="B223" s="48"/>
      <c r="C223" s="48"/>
      <c r="D223" s="48"/>
      <c r="E223" s="48"/>
      <c r="F223" s="48"/>
      <c r="G223" s="48"/>
      <c r="H223" s="48"/>
      <c r="I223" s="48"/>
      <c r="J223" s="48"/>
      <c r="K223" s="48"/>
      <c r="L223" s="48"/>
      <c r="M223" s="48"/>
      <c r="N223" s="48"/>
      <c r="O223" s="22"/>
      <c r="P223" s="22"/>
      <c r="Q223" s="22"/>
      <c r="R223" s="22"/>
      <c r="S223" s="22"/>
      <c r="T223" s="22"/>
      <c r="U223" s="22"/>
      <c r="V223" s="22"/>
      <c r="W223" s="22"/>
      <c r="X223" s="22"/>
      <c r="Y223" s="22"/>
      <c r="Z223" s="22"/>
      <c r="AA223" s="22"/>
      <c r="AB223" s="22"/>
      <c r="AC223" s="48"/>
      <c r="AD223" s="48"/>
      <c r="AE223" s="48"/>
      <c r="AF223" s="48"/>
      <c r="AG223" s="48"/>
      <c r="AH223" s="48"/>
      <c r="AI223" s="48"/>
      <c r="AJ223" s="48"/>
      <c r="AK223" s="48"/>
      <c r="AL223" s="48"/>
      <c r="AM223" s="48"/>
      <c r="AN223" s="48"/>
      <c r="AO223" s="22"/>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22"/>
      <c r="BU223" s="505"/>
      <c r="BV223" s="505"/>
      <c r="BW223" s="1400"/>
      <c r="BX223" s="1400"/>
      <c r="BY223" s="1400"/>
      <c r="BZ223" s="1400"/>
      <c r="CA223" s="1400"/>
      <c r="CB223" s="1400"/>
      <c r="CC223" s="1400"/>
      <c r="CD223" s="1400"/>
      <c r="CE223" s="1400"/>
      <c r="CF223" s="1400"/>
      <c r="CG223" s="1400"/>
      <c r="CH223" s="22"/>
      <c r="CI223" s="47"/>
      <c r="CJ223" s="47"/>
      <c r="CK223" s="47"/>
      <c r="CL223" s="47"/>
      <c r="CM223" s="47"/>
      <c r="CN223" s="47"/>
      <c r="CO223" s="47"/>
      <c r="CP223" s="47"/>
      <c r="CQ223" s="47"/>
      <c r="CR223" s="47"/>
      <c r="CS223" s="47"/>
      <c r="CT223" s="47"/>
      <c r="CU223" s="47"/>
      <c r="CV223" s="47"/>
      <c r="CW223" s="47"/>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10"/>
      <c r="JD223" s="1570">
        <f>'42. Dev Team'!B223</f>
        <v>0</v>
      </c>
      <c r="JE223" s="1416"/>
      <c r="JF223" s="1416"/>
      <c r="JG223" s="1416"/>
      <c r="JH223" s="1416"/>
      <c r="JI223" s="1416"/>
      <c r="JJ223" s="1416"/>
      <c r="JK223" s="1416"/>
      <c r="JL223" s="1416"/>
      <c r="JM223" s="1416"/>
      <c r="JN223" s="1416"/>
      <c r="JO223" s="1416"/>
      <c r="JP223" s="1416"/>
      <c r="JQ223" s="1416"/>
      <c r="JR223" s="1416"/>
      <c r="JS223" s="1417"/>
      <c r="JT223" s="10"/>
      <c r="JU223" s="1571">
        <f>'42. Dev Team'!S223</f>
        <v>0</v>
      </c>
      <c r="JV223" s="1416"/>
      <c r="JW223" s="1416"/>
      <c r="JX223" s="1416"/>
      <c r="JY223" s="1416"/>
      <c r="JZ223" s="1416"/>
      <c r="KA223" s="1416"/>
      <c r="KB223" s="1416"/>
      <c r="KC223" s="1417"/>
      <c r="KD223" s="10"/>
      <c r="KE223" s="1572">
        <f>'42. Dev Team'!AC223</f>
        <v>0</v>
      </c>
      <c r="KF223" s="1416"/>
      <c r="KG223" s="1416"/>
      <c r="KH223" s="1416"/>
      <c r="KI223" s="1416"/>
      <c r="KJ223" s="1416"/>
      <c r="KK223" s="1416"/>
      <c r="KL223" s="1416"/>
      <c r="KM223" s="1573"/>
      <c r="KN223" s="10"/>
      <c r="KO223" s="10"/>
      <c r="KP223" s="10"/>
    </row>
    <row r="224" spans="1:302" ht="13.5" customHeight="1" x14ac:dyDescent="0.25">
      <c r="A224" s="48"/>
      <c r="B224" s="48"/>
      <c r="C224" s="48"/>
      <c r="D224" s="48"/>
      <c r="E224" s="48"/>
      <c r="F224" s="48"/>
      <c r="G224" s="48"/>
      <c r="H224" s="48"/>
      <c r="I224" s="48"/>
      <c r="J224" s="48"/>
      <c r="K224" s="48"/>
      <c r="L224" s="48"/>
      <c r="M224" s="48"/>
      <c r="N224" s="48"/>
      <c r="O224" s="22"/>
      <c r="P224" s="22"/>
      <c r="Q224" s="22"/>
      <c r="R224" s="22"/>
      <c r="S224" s="22"/>
      <c r="T224" s="22"/>
      <c r="U224" s="22"/>
      <c r="V224" s="22"/>
      <c r="W224" s="22"/>
      <c r="X224" s="22"/>
      <c r="Y224" s="22"/>
      <c r="Z224" s="22"/>
      <c r="AA224" s="22"/>
      <c r="AB224" s="22"/>
      <c r="AC224" s="48"/>
      <c r="AD224" s="48"/>
      <c r="AE224" s="48"/>
      <c r="AF224" s="48"/>
      <c r="AG224" s="48"/>
      <c r="AH224" s="48"/>
      <c r="AI224" s="48"/>
      <c r="AJ224" s="48"/>
      <c r="AK224" s="48"/>
      <c r="AL224" s="48"/>
      <c r="AM224" s="48"/>
      <c r="AN224" s="48"/>
      <c r="AO224" s="22"/>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22"/>
      <c r="BU224" s="505"/>
      <c r="BV224" s="505"/>
      <c r="BW224" s="552"/>
      <c r="BX224" s="22"/>
      <c r="BY224" s="22"/>
      <c r="BZ224" s="22"/>
      <c r="CA224" s="22"/>
      <c r="CB224" s="22"/>
      <c r="CC224" s="22"/>
      <c r="CD224" s="22"/>
      <c r="CE224" s="22"/>
      <c r="CF224" s="22"/>
      <c r="CG224" s="22"/>
      <c r="CH224" s="22"/>
      <c r="CI224" s="47"/>
      <c r="CJ224" s="47"/>
      <c r="CK224" s="47"/>
      <c r="CL224" s="47"/>
      <c r="CM224" s="47"/>
      <c r="CN224" s="47"/>
      <c r="CO224" s="47"/>
      <c r="CP224" s="47"/>
      <c r="CQ224" s="47"/>
      <c r="CR224" s="47"/>
      <c r="CS224" s="47"/>
      <c r="CT224" s="47"/>
      <c r="CU224" s="47"/>
      <c r="CV224" s="47"/>
      <c r="CW224" s="47"/>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c r="IW224" s="22"/>
      <c r="IX224" s="22"/>
      <c r="IY224" s="22"/>
      <c r="IZ224" s="22"/>
      <c r="JA224" s="22"/>
      <c r="JB224" s="22"/>
      <c r="JC224" s="10"/>
      <c r="JD224" s="1564" t="s">
        <v>226</v>
      </c>
      <c r="JE224" s="1400"/>
      <c r="JF224" s="1400"/>
      <c r="JG224" s="1400"/>
      <c r="JH224" s="1400"/>
      <c r="JI224" s="1400"/>
      <c r="JJ224" s="1400"/>
      <c r="JK224" s="1400"/>
      <c r="JL224" s="1400"/>
      <c r="JM224" s="1400"/>
      <c r="JN224" s="1400"/>
      <c r="JO224" s="1400"/>
      <c r="JP224" s="1400"/>
      <c r="JQ224" s="1400"/>
      <c r="JR224" s="1400"/>
      <c r="JS224" s="1400"/>
      <c r="JT224" s="10"/>
      <c r="JU224" s="1574" t="s">
        <v>227</v>
      </c>
      <c r="JV224" s="1400"/>
      <c r="JW224" s="1400"/>
      <c r="JX224" s="1400"/>
      <c r="JY224" s="1400"/>
      <c r="JZ224" s="1400"/>
      <c r="KA224" s="1400"/>
      <c r="KB224" s="1400"/>
      <c r="KC224" s="1400"/>
      <c r="KD224" s="10"/>
      <c r="KE224" s="1575" t="s">
        <v>228</v>
      </c>
      <c r="KF224" s="1400"/>
      <c r="KG224" s="1400"/>
      <c r="KH224" s="1400"/>
      <c r="KI224" s="1400"/>
      <c r="KJ224" s="1400"/>
      <c r="KK224" s="1400"/>
      <c r="KL224" s="1400"/>
      <c r="KM224" s="1401"/>
      <c r="KN224" s="10"/>
      <c r="KO224" s="10"/>
      <c r="KP224" s="10"/>
    </row>
    <row r="225" spans="1:302" ht="13.5" customHeight="1" x14ac:dyDescent="0.25">
      <c r="A225" s="48"/>
      <c r="B225" s="48"/>
      <c r="C225" s="48"/>
      <c r="D225" s="48"/>
      <c r="E225" s="48"/>
      <c r="F225" s="48"/>
      <c r="G225" s="48"/>
      <c r="H225" s="48"/>
      <c r="I225" s="48"/>
      <c r="J225" s="48"/>
      <c r="K225" s="48"/>
      <c r="L225" s="48"/>
      <c r="M225" s="48"/>
      <c r="N225" s="48"/>
      <c r="O225" s="22"/>
      <c r="P225" s="22"/>
      <c r="Q225" s="22"/>
      <c r="R225" s="22"/>
      <c r="S225" s="22"/>
      <c r="T225" s="22"/>
      <c r="U225" s="22"/>
      <c r="V225" s="22"/>
      <c r="W225" s="22"/>
      <c r="X225" s="22"/>
      <c r="Y225" s="22"/>
      <c r="Z225" s="22"/>
      <c r="AA225" s="22"/>
      <c r="AB225" s="22"/>
      <c r="AC225" s="48"/>
      <c r="AD225" s="48"/>
      <c r="AE225" s="48"/>
      <c r="AF225" s="48"/>
      <c r="AG225" s="48"/>
      <c r="AH225" s="48"/>
      <c r="AI225" s="48"/>
      <c r="AJ225" s="48"/>
      <c r="AK225" s="48"/>
      <c r="AL225" s="48"/>
      <c r="AM225" s="48"/>
      <c r="AN225" s="48"/>
      <c r="AO225" s="22"/>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22"/>
      <c r="BU225" s="505"/>
      <c r="BV225" s="505"/>
      <c r="BW225" s="552"/>
      <c r="BX225" s="22"/>
      <c r="BY225" s="22"/>
      <c r="BZ225" s="22"/>
      <c r="CA225" s="22"/>
      <c r="CB225" s="22"/>
      <c r="CC225" s="22"/>
      <c r="CD225" s="22"/>
      <c r="CE225" s="22"/>
      <c r="CF225" s="22"/>
      <c r="CG225" s="22"/>
      <c r="CH225" s="22"/>
      <c r="CI225" s="47"/>
      <c r="CJ225" s="47"/>
      <c r="CK225" s="47"/>
      <c r="CL225" s="47"/>
      <c r="CM225" s="47"/>
      <c r="CN225" s="47"/>
      <c r="CO225" s="47"/>
      <c r="CP225" s="47"/>
      <c r="CQ225" s="47"/>
      <c r="CR225" s="47"/>
      <c r="CS225" s="47"/>
      <c r="CT225" s="47"/>
      <c r="CU225" s="47"/>
      <c r="CV225" s="47"/>
      <c r="CW225" s="47"/>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c r="IW225" s="22"/>
      <c r="IX225" s="22"/>
      <c r="IY225" s="22"/>
      <c r="IZ225" s="22"/>
      <c r="JA225" s="22"/>
      <c r="JB225" s="22"/>
      <c r="JC225" s="10"/>
      <c r="JD225" s="34"/>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c r="KF225" s="10"/>
      <c r="KG225" s="10"/>
      <c r="KH225" s="10"/>
      <c r="KI225" s="10"/>
      <c r="KJ225" s="10"/>
      <c r="KK225" s="10"/>
      <c r="KL225" s="10"/>
      <c r="KM225" s="140"/>
      <c r="KN225" s="10"/>
      <c r="KO225" s="10"/>
      <c r="KP225" s="10"/>
    </row>
    <row r="226" spans="1:302" ht="13.5" customHeight="1" x14ac:dyDescent="0.25">
      <c r="A226" s="48"/>
      <c r="B226" s="48"/>
      <c r="C226" s="48"/>
      <c r="D226" s="48"/>
      <c r="E226" s="48"/>
      <c r="F226" s="48"/>
      <c r="G226" s="48"/>
      <c r="H226" s="48"/>
      <c r="I226" s="48"/>
      <c r="J226" s="48"/>
      <c r="K226" s="48"/>
      <c r="L226" s="48"/>
      <c r="M226" s="48"/>
      <c r="N226" s="48"/>
      <c r="O226" s="22"/>
      <c r="P226" s="22"/>
      <c r="Q226" s="22"/>
      <c r="R226" s="22"/>
      <c r="S226" s="22"/>
      <c r="T226" s="22"/>
      <c r="U226" s="22"/>
      <c r="V226" s="22"/>
      <c r="W226" s="22"/>
      <c r="X226" s="22"/>
      <c r="Y226" s="22"/>
      <c r="Z226" s="22"/>
      <c r="AA226" s="22"/>
      <c r="AB226" s="22"/>
      <c r="AC226" s="48"/>
      <c r="AD226" s="48"/>
      <c r="AE226" s="48"/>
      <c r="AF226" s="48"/>
      <c r="AG226" s="48"/>
      <c r="AH226" s="48"/>
      <c r="AI226" s="48"/>
      <c r="AJ226" s="48"/>
      <c r="AK226" s="48"/>
      <c r="AL226" s="48"/>
      <c r="AM226" s="48"/>
      <c r="AN226" s="48"/>
      <c r="AO226" s="22"/>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22"/>
      <c r="BU226" s="505"/>
      <c r="BV226" s="505"/>
      <c r="BW226" s="552"/>
      <c r="BX226" s="22"/>
      <c r="BY226" s="22"/>
      <c r="BZ226" s="22"/>
      <c r="CA226" s="22"/>
      <c r="CB226" s="22"/>
      <c r="CC226" s="22"/>
      <c r="CD226" s="22"/>
      <c r="CE226" s="22"/>
      <c r="CF226" s="22"/>
      <c r="CG226" s="22"/>
      <c r="CH226" s="22"/>
      <c r="CI226" s="47"/>
      <c r="CJ226" s="47"/>
      <c r="CK226" s="47"/>
      <c r="CL226" s="47"/>
      <c r="CM226" s="47"/>
      <c r="CN226" s="47"/>
      <c r="CO226" s="47"/>
      <c r="CP226" s="47"/>
      <c r="CQ226" s="47"/>
      <c r="CR226" s="47"/>
      <c r="CS226" s="47"/>
      <c r="CT226" s="47"/>
      <c r="CU226" s="47"/>
      <c r="CV226" s="47"/>
      <c r="CW226" s="47"/>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10"/>
      <c r="JD226" s="97" t="s">
        <v>241</v>
      </c>
      <c r="JE226" s="218"/>
      <c r="JF226" s="218"/>
      <c r="JG226" s="219"/>
      <c r="JH226" s="158"/>
      <c r="JI226" s="158"/>
      <c r="JJ226" s="164"/>
      <c r="JK226" s="1565">
        <f>'42. Dev Team'!I226</f>
        <v>0</v>
      </c>
      <c r="JL226" s="1393"/>
      <c r="JM226" s="1394"/>
      <c r="JN226" s="10"/>
      <c r="JO226" s="10"/>
      <c r="JP226" s="10"/>
      <c r="JQ226" s="10"/>
      <c r="JR226" s="10"/>
      <c r="JS226" s="10"/>
      <c r="JT226" s="10"/>
      <c r="JU226" s="10"/>
      <c r="JV226" s="10"/>
      <c r="JW226" s="10"/>
      <c r="JX226" s="10"/>
      <c r="JY226" s="10"/>
      <c r="JZ226" s="10"/>
      <c r="KA226" s="10"/>
      <c r="KB226" s="10"/>
      <c r="KC226" s="10"/>
      <c r="KD226" s="10"/>
      <c r="KE226" s="10"/>
      <c r="KF226" s="10"/>
      <c r="KG226" s="10"/>
      <c r="KH226" s="10"/>
      <c r="KI226" s="10"/>
      <c r="KJ226" s="1524"/>
      <c r="KK226" s="1400"/>
      <c r="KL226" s="1400"/>
      <c r="KM226" s="140"/>
      <c r="KN226" s="10"/>
      <c r="KO226" s="10"/>
      <c r="KP226" s="10"/>
    </row>
    <row r="227" spans="1:302" ht="13.5" customHeight="1" x14ac:dyDescent="0.25">
      <c r="A227" s="48"/>
      <c r="B227" s="48"/>
      <c r="C227" s="48"/>
      <c r="D227" s="48"/>
      <c r="E227" s="48"/>
      <c r="F227" s="48"/>
      <c r="G227" s="48"/>
      <c r="H227" s="48"/>
      <c r="I227" s="48"/>
      <c r="J227" s="48"/>
      <c r="K227" s="48"/>
      <c r="L227" s="48"/>
      <c r="M227" s="48"/>
      <c r="N227" s="48"/>
      <c r="O227" s="22"/>
      <c r="P227" s="22"/>
      <c r="Q227" s="22"/>
      <c r="R227" s="22"/>
      <c r="S227" s="22"/>
      <c r="T227" s="22"/>
      <c r="U227" s="22"/>
      <c r="V227" s="22"/>
      <c r="W227" s="22"/>
      <c r="X227" s="22"/>
      <c r="Y227" s="22"/>
      <c r="Z227" s="22"/>
      <c r="AA227" s="22"/>
      <c r="AB227" s="22"/>
      <c r="AC227" s="48"/>
      <c r="AD227" s="48"/>
      <c r="AE227" s="48"/>
      <c r="AF227" s="48"/>
      <c r="AG227" s="48"/>
      <c r="AH227" s="48"/>
      <c r="AI227" s="48"/>
      <c r="AJ227" s="48"/>
      <c r="AK227" s="48"/>
      <c r="AL227" s="48"/>
      <c r="AM227" s="48"/>
      <c r="AN227" s="48"/>
      <c r="AO227" s="22"/>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22"/>
      <c r="BU227" s="505"/>
      <c r="BV227" s="505"/>
      <c r="BW227" s="552"/>
      <c r="BX227" s="22"/>
      <c r="BY227" s="22"/>
      <c r="BZ227" s="22"/>
      <c r="CA227" s="22"/>
      <c r="CB227" s="22"/>
      <c r="CC227" s="22"/>
      <c r="CD227" s="22"/>
      <c r="CE227" s="22"/>
      <c r="CF227" s="22"/>
      <c r="CG227" s="22"/>
      <c r="CH227" s="22"/>
      <c r="CI227" s="47"/>
      <c r="CJ227" s="47"/>
      <c r="CK227" s="47"/>
      <c r="CL227" s="47"/>
      <c r="CM227" s="47"/>
      <c r="CN227" s="47"/>
      <c r="CO227" s="47"/>
      <c r="CP227" s="47"/>
      <c r="CQ227" s="47"/>
      <c r="CR227" s="47"/>
      <c r="CS227" s="47"/>
      <c r="CT227" s="47"/>
      <c r="CU227" s="47"/>
      <c r="CV227" s="47"/>
      <c r="CW227" s="47"/>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c r="IW227" s="22"/>
      <c r="IX227" s="22"/>
      <c r="IY227" s="22"/>
      <c r="IZ227" s="22"/>
      <c r="JA227" s="22"/>
      <c r="JB227" s="22"/>
      <c r="JC227" s="10"/>
      <c r="JD227" s="223"/>
      <c r="JE227" s="10"/>
      <c r="JF227" s="10"/>
      <c r="JG227" s="10"/>
      <c r="JH227" s="10"/>
      <c r="JI227" s="10"/>
      <c r="JJ227" s="10"/>
      <c r="JK227" s="10"/>
      <c r="JL227" s="10"/>
      <c r="JM227" s="10"/>
      <c r="JN227" s="10"/>
      <c r="JO227" s="10"/>
      <c r="JP227" s="10"/>
      <c r="JQ227" s="10"/>
      <c r="JR227" s="10"/>
      <c r="JS227" s="10"/>
      <c r="JT227" s="10"/>
      <c r="JU227" s="10"/>
      <c r="JV227" s="10"/>
      <c r="JW227" s="10"/>
      <c r="JX227" s="10"/>
      <c r="JY227" s="10"/>
      <c r="JZ227" s="10"/>
      <c r="KA227" s="10"/>
      <c r="KB227" s="10"/>
      <c r="KC227" s="10"/>
      <c r="KD227" s="10"/>
      <c r="KE227" s="10"/>
      <c r="KF227" s="10"/>
      <c r="KG227" s="10"/>
      <c r="KH227" s="10"/>
      <c r="KI227" s="10"/>
      <c r="KJ227" s="10"/>
      <c r="KK227" s="10"/>
      <c r="KL227" s="10"/>
      <c r="KM227" s="140"/>
      <c r="KN227" s="10"/>
      <c r="KO227" s="10"/>
      <c r="KP227" s="10"/>
    </row>
    <row r="228" spans="1:302" ht="13.5" customHeight="1" x14ac:dyDescent="0.25">
      <c r="A228" s="48"/>
      <c r="B228" s="48"/>
      <c r="C228" s="48"/>
      <c r="D228" s="48"/>
      <c r="E228" s="48"/>
      <c r="F228" s="48"/>
      <c r="G228" s="48"/>
      <c r="H228" s="48"/>
      <c r="I228" s="48"/>
      <c r="J228" s="48"/>
      <c r="K228" s="48"/>
      <c r="L228" s="48"/>
      <c r="M228" s="48"/>
      <c r="N228" s="48"/>
      <c r="O228" s="22"/>
      <c r="P228" s="22"/>
      <c r="Q228" s="22"/>
      <c r="R228" s="22"/>
      <c r="S228" s="22"/>
      <c r="T228" s="22"/>
      <c r="U228" s="22"/>
      <c r="V228" s="22"/>
      <c r="W228" s="22"/>
      <c r="X228" s="22"/>
      <c r="Y228" s="22"/>
      <c r="Z228" s="22"/>
      <c r="AA228" s="22"/>
      <c r="AB228" s="22"/>
      <c r="AC228" s="48"/>
      <c r="AD228" s="48"/>
      <c r="AE228" s="48"/>
      <c r="AF228" s="48"/>
      <c r="AG228" s="48"/>
      <c r="AH228" s="48"/>
      <c r="AI228" s="48"/>
      <c r="AJ228" s="48"/>
      <c r="AK228" s="48"/>
      <c r="AL228" s="48"/>
      <c r="AM228" s="48"/>
      <c r="AN228" s="48"/>
      <c r="AO228" s="22"/>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22"/>
      <c r="BU228" s="505"/>
      <c r="BV228" s="505"/>
      <c r="BW228" s="552"/>
      <c r="BX228" s="22"/>
      <c r="BY228" s="22"/>
      <c r="BZ228" s="22"/>
      <c r="CA228" s="22"/>
      <c r="CB228" s="22"/>
      <c r="CC228" s="22"/>
      <c r="CD228" s="22"/>
      <c r="CE228" s="22"/>
      <c r="CF228" s="22"/>
      <c r="CG228" s="22"/>
      <c r="CH228" s="22"/>
      <c r="CI228" s="47"/>
      <c r="CJ228" s="47"/>
      <c r="CK228" s="47"/>
      <c r="CL228" s="47"/>
      <c r="CM228" s="47"/>
      <c r="CN228" s="47"/>
      <c r="CO228" s="47"/>
      <c r="CP228" s="47"/>
      <c r="CQ228" s="47"/>
      <c r="CR228" s="47"/>
      <c r="CS228" s="47"/>
      <c r="CT228" s="47"/>
      <c r="CU228" s="47"/>
      <c r="CV228" s="47"/>
      <c r="CW228" s="47"/>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c r="IW228" s="22"/>
      <c r="IX228" s="22"/>
      <c r="IY228" s="22"/>
      <c r="IZ228" s="22"/>
      <c r="JA228" s="22"/>
      <c r="JB228" s="22"/>
      <c r="JC228" s="10"/>
      <c r="JD228" s="231" t="s">
        <v>257</v>
      </c>
      <c r="JE228" s="232"/>
      <c r="JF228" s="232"/>
      <c r="JG228" s="232"/>
      <c r="JH228" s="232"/>
      <c r="JI228" s="232"/>
      <c r="JJ228" s="232"/>
      <c r="JK228" s="232"/>
      <c r="JL228" s="232"/>
      <c r="JM228" s="232"/>
      <c r="JN228" s="232"/>
      <c r="JO228" s="232"/>
      <c r="JP228" s="232"/>
      <c r="JQ228" s="232"/>
      <c r="JR228" s="232"/>
      <c r="JS228" s="232"/>
      <c r="JT228" s="232"/>
      <c r="JU228" s="232"/>
      <c r="JV228" s="232"/>
      <c r="JW228" s="232"/>
      <c r="JX228" s="232"/>
      <c r="JY228" s="232"/>
      <c r="JZ228" s="232"/>
      <c r="KA228" s="232"/>
      <c r="KB228" s="232"/>
      <c r="KC228" s="232"/>
      <c r="KD228" s="207"/>
      <c r="KE228" s="207"/>
      <c r="KF228" s="207"/>
      <c r="KG228" s="207"/>
      <c r="KH228" s="207"/>
      <c r="KI228" s="207"/>
      <c r="KJ228" s="1566">
        <f>'42. Dev Team'!AH228</f>
        <v>0</v>
      </c>
      <c r="KK228" s="1526"/>
      <c r="KL228" s="1527"/>
      <c r="KM228" s="209"/>
      <c r="KN228" s="10"/>
      <c r="KO228" s="10"/>
      <c r="KP228" s="10"/>
    </row>
    <row r="229" spans="1:302" ht="13.5" customHeight="1" x14ac:dyDescent="0.25">
      <c r="A229" s="48"/>
      <c r="B229" s="48"/>
      <c r="C229" s="48"/>
      <c r="D229" s="48"/>
      <c r="E229" s="48"/>
      <c r="F229" s="48"/>
      <c r="G229" s="48"/>
      <c r="H229" s="48"/>
      <c r="I229" s="48"/>
      <c r="J229" s="48"/>
      <c r="K229" s="48"/>
      <c r="L229" s="48"/>
      <c r="M229" s="48"/>
      <c r="N229" s="48"/>
      <c r="O229" s="22"/>
      <c r="P229" s="22"/>
      <c r="Q229" s="22"/>
      <c r="R229" s="22"/>
      <c r="S229" s="22"/>
      <c r="T229" s="22"/>
      <c r="U229" s="22"/>
      <c r="V229" s="22"/>
      <c r="W229" s="22"/>
      <c r="X229" s="22"/>
      <c r="Y229" s="22"/>
      <c r="Z229" s="22"/>
      <c r="AA229" s="22"/>
      <c r="AB229" s="22"/>
      <c r="AC229" s="48"/>
      <c r="AD229" s="48"/>
      <c r="AE229" s="48"/>
      <c r="AF229" s="48"/>
      <c r="AG229" s="48"/>
      <c r="AH229" s="48"/>
      <c r="AI229" s="48"/>
      <c r="AJ229" s="48"/>
      <c r="AK229" s="48"/>
      <c r="AL229" s="48"/>
      <c r="AM229" s="48"/>
      <c r="AN229" s="48"/>
      <c r="AO229" s="22"/>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22"/>
      <c r="BU229" s="505"/>
      <c r="BV229" s="505"/>
      <c r="BW229" s="552"/>
      <c r="BX229" s="22"/>
      <c r="BY229" s="22"/>
      <c r="BZ229" s="22"/>
      <c r="CA229" s="22"/>
      <c r="CB229" s="22"/>
      <c r="CC229" s="22"/>
      <c r="CD229" s="22"/>
      <c r="CE229" s="22"/>
      <c r="CF229" s="22"/>
      <c r="CG229" s="22"/>
      <c r="CH229" s="22"/>
      <c r="CI229" s="47"/>
      <c r="CJ229" s="47"/>
      <c r="CK229" s="47"/>
      <c r="CL229" s="47"/>
      <c r="CM229" s="47"/>
      <c r="CN229" s="47"/>
      <c r="CO229" s="47"/>
      <c r="CP229" s="47"/>
      <c r="CQ229" s="47"/>
      <c r="CR229" s="47"/>
      <c r="CS229" s="47"/>
      <c r="CT229" s="47"/>
      <c r="CU229" s="47"/>
      <c r="CV229" s="47"/>
      <c r="CW229" s="47"/>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220"/>
      <c r="KK229" s="220"/>
      <c r="KL229" s="220"/>
      <c r="KM229" s="10"/>
      <c r="KN229" s="10"/>
      <c r="KO229" s="10"/>
      <c r="KP229" s="10"/>
    </row>
    <row r="230" spans="1:302" ht="13.5" customHeight="1" x14ac:dyDescent="0.25">
      <c r="A230" s="48"/>
      <c r="B230" s="48"/>
      <c r="C230" s="48"/>
      <c r="D230" s="48"/>
      <c r="E230" s="48"/>
      <c r="F230" s="48"/>
      <c r="G230" s="48"/>
      <c r="H230" s="48"/>
      <c r="I230" s="48"/>
      <c r="J230" s="48"/>
      <c r="K230" s="48"/>
      <c r="L230" s="48"/>
      <c r="M230" s="48"/>
      <c r="N230" s="48"/>
      <c r="O230" s="22"/>
      <c r="P230" s="22"/>
      <c r="Q230" s="22"/>
      <c r="R230" s="22"/>
      <c r="S230" s="22"/>
      <c r="T230" s="22"/>
      <c r="U230" s="22"/>
      <c r="V230" s="22"/>
      <c r="W230" s="22"/>
      <c r="X230" s="22"/>
      <c r="Y230" s="22"/>
      <c r="Z230" s="22"/>
      <c r="AA230" s="22"/>
      <c r="AB230" s="22"/>
      <c r="AC230" s="48"/>
      <c r="AD230" s="48"/>
      <c r="AE230" s="48"/>
      <c r="AF230" s="48"/>
      <c r="AG230" s="48"/>
      <c r="AH230" s="48"/>
      <c r="AI230" s="48"/>
      <c r="AJ230" s="48"/>
      <c r="AK230" s="48"/>
      <c r="AL230" s="48"/>
      <c r="AM230" s="48"/>
      <c r="AN230" s="48"/>
      <c r="AO230" s="22"/>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22"/>
      <c r="BU230" s="505"/>
      <c r="BV230" s="505"/>
      <c r="BW230" s="552"/>
      <c r="BX230" s="22"/>
      <c r="BY230" s="22"/>
      <c r="BZ230" s="22"/>
      <c r="CA230" s="22"/>
      <c r="CB230" s="22"/>
      <c r="CC230" s="22"/>
      <c r="CD230" s="22"/>
      <c r="CE230" s="22"/>
      <c r="CF230" s="22"/>
      <c r="CG230" s="22"/>
      <c r="CH230" s="22"/>
      <c r="CI230" s="47"/>
      <c r="CJ230" s="47"/>
      <c r="CK230" s="47"/>
      <c r="CL230" s="47"/>
      <c r="CM230" s="47"/>
      <c r="CN230" s="47"/>
      <c r="CO230" s="47"/>
      <c r="CP230" s="47"/>
      <c r="CQ230" s="47"/>
      <c r="CR230" s="47"/>
      <c r="CS230" s="47"/>
      <c r="CT230" s="47"/>
      <c r="CU230" s="47"/>
      <c r="CV230" s="47"/>
      <c r="CW230" s="47"/>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10"/>
      <c r="JD230" s="100" t="s">
        <v>760</v>
      </c>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row>
    <row r="231" spans="1:302" ht="13.5" customHeight="1" x14ac:dyDescent="0.25">
      <c r="A231" s="48"/>
      <c r="B231" s="48"/>
      <c r="C231" s="48"/>
      <c r="D231" s="48"/>
      <c r="E231" s="48"/>
      <c r="F231" s="48"/>
      <c r="G231" s="48"/>
      <c r="H231" s="48"/>
      <c r="I231" s="48"/>
      <c r="J231" s="48"/>
      <c r="K231" s="48"/>
      <c r="L231" s="48"/>
      <c r="M231" s="48"/>
      <c r="N231" s="48"/>
      <c r="O231" s="22"/>
      <c r="P231" s="22"/>
      <c r="Q231" s="22"/>
      <c r="R231" s="22"/>
      <c r="S231" s="22"/>
      <c r="T231" s="22"/>
      <c r="U231" s="22"/>
      <c r="V231" s="22"/>
      <c r="W231" s="22"/>
      <c r="X231" s="22"/>
      <c r="Y231" s="22"/>
      <c r="Z231" s="22"/>
      <c r="AA231" s="22"/>
      <c r="AB231" s="22"/>
      <c r="AC231" s="48"/>
      <c r="AD231" s="48"/>
      <c r="AE231" s="48"/>
      <c r="AF231" s="48"/>
      <c r="AG231" s="48"/>
      <c r="AH231" s="48"/>
      <c r="AI231" s="48"/>
      <c r="AJ231" s="48"/>
      <c r="AK231" s="48"/>
      <c r="AL231" s="48"/>
      <c r="AM231" s="48"/>
      <c r="AN231" s="48"/>
      <c r="AO231" s="22"/>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22"/>
      <c r="BU231" s="505"/>
      <c r="BV231" s="505"/>
      <c r="BW231" s="552"/>
      <c r="BX231" s="22"/>
      <c r="BY231" s="22"/>
      <c r="BZ231" s="22"/>
      <c r="CA231" s="22"/>
      <c r="CB231" s="22"/>
      <c r="CC231" s="22"/>
      <c r="CD231" s="22"/>
      <c r="CE231" s="22"/>
      <c r="CF231" s="22"/>
      <c r="CG231" s="22"/>
      <c r="CH231" s="22"/>
      <c r="CI231" s="47"/>
      <c r="CJ231" s="47"/>
      <c r="CK231" s="47"/>
      <c r="CL231" s="47"/>
      <c r="CM231" s="47"/>
      <c r="CN231" s="47"/>
      <c r="CO231" s="47"/>
      <c r="CP231" s="47"/>
      <c r="CQ231" s="47"/>
      <c r="CR231" s="47"/>
      <c r="CS231" s="47"/>
      <c r="CT231" s="47"/>
      <c r="CU231" s="47"/>
      <c r="CV231" s="47"/>
      <c r="CW231" s="47"/>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c r="IW231" s="22"/>
      <c r="IX231" s="22"/>
      <c r="IY231" s="22"/>
      <c r="IZ231" s="22"/>
      <c r="JA231" s="22"/>
      <c r="JB231" s="22"/>
      <c r="JC231" s="10"/>
      <c r="JD231" s="1560">
        <f>'42. Dev Team'!B231</f>
        <v>0</v>
      </c>
      <c r="JE231" s="1496"/>
      <c r="JF231" s="1496"/>
      <c r="JG231" s="1496"/>
      <c r="JH231" s="1496"/>
      <c r="JI231" s="1496"/>
      <c r="JJ231" s="1496"/>
      <c r="JK231" s="1496"/>
      <c r="JL231" s="1496"/>
      <c r="JM231" s="1496"/>
      <c r="JN231" s="1561"/>
      <c r="JO231" s="27"/>
      <c r="JP231" s="1567">
        <f>'42. Dev Team'!N231</f>
        <v>0</v>
      </c>
      <c r="JQ231" s="1496"/>
      <c r="JR231" s="1496"/>
      <c r="JS231" s="1496"/>
      <c r="JT231" s="1496"/>
      <c r="JU231" s="1496"/>
      <c r="JV231" s="1496"/>
      <c r="JW231" s="1496"/>
      <c r="JX231" s="1496"/>
      <c r="JY231" s="1496"/>
      <c r="JZ231" s="1496"/>
      <c r="KA231" s="1496"/>
      <c r="KB231" s="1496"/>
      <c r="KC231" s="1496"/>
      <c r="KD231" s="1496"/>
      <c r="KE231" s="1496"/>
      <c r="KF231" s="1561"/>
      <c r="KG231" s="27"/>
      <c r="KH231" s="1582">
        <f>'42. Dev Team'!AF231</f>
        <v>0</v>
      </c>
      <c r="KI231" s="1496"/>
      <c r="KJ231" s="1496"/>
      <c r="KK231" s="1496"/>
      <c r="KL231" s="1496"/>
      <c r="KM231" s="1569"/>
      <c r="KN231" s="10"/>
      <c r="KO231" s="10"/>
      <c r="KP231" s="10"/>
    </row>
    <row r="232" spans="1:302" ht="13.5" customHeight="1" x14ac:dyDescent="0.25">
      <c r="A232" s="48"/>
      <c r="B232" s="48"/>
      <c r="C232" s="48"/>
      <c r="D232" s="48"/>
      <c r="E232" s="48"/>
      <c r="F232" s="48"/>
      <c r="G232" s="48"/>
      <c r="H232" s="48"/>
      <c r="I232" s="48"/>
      <c r="J232" s="48"/>
      <c r="K232" s="48"/>
      <c r="L232" s="48"/>
      <c r="M232" s="48"/>
      <c r="N232" s="48"/>
      <c r="O232" s="22"/>
      <c r="P232" s="22"/>
      <c r="Q232" s="22"/>
      <c r="R232" s="22"/>
      <c r="S232" s="22"/>
      <c r="T232" s="22"/>
      <c r="U232" s="22"/>
      <c r="V232" s="22"/>
      <c r="W232" s="22"/>
      <c r="X232" s="22"/>
      <c r="Y232" s="22"/>
      <c r="Z232" s="22"/>
      <c r="AA232" s="22"/>
      <c r="AB232" s="22"/>
      <c r="AC232" s="48"/>
      <c r="AD232" s="48"/>
      <c r="AE232" s="48"/>
      <c r="AF232" s="48"/>
      <c r="AG232" s="48"/>
      <c r="AH232" s="48"/>
      <c r="AI232" s="48"/>
      <c r="AJ232" s="48"/>
      <c r="AK232" s="48"/>
      <c r="AL232" s="48"/>
      <c r="AM232" s="48"/>
      <c r="AN232" s="48"/>
      <c r="AO232" s="22"/>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22"/>
      <c r="BU232" s="505"/>
      <c r="BV232" s="505"/>
      <c r="BW232" s="552"/>
      <c r="BX232" s="22"/>
      <c r="BY232" s="22"/>
      <c r="BZ232" s="22"/>
      <c r="CA232" s="22"/>
      <c r="CB232" s="22"/>
      <c r="CC232" s="22"/>
      <c r="CD232" s="22"/>
      <c r="CE232" s="22"/>
      <c r="CF232" s="22"/>
      <c r="CG232" s="22"/>
      <c r="CH232" s="22"/>
      <c r="CI232" s="47"/>
      <c r="CJ232" s="47"/>
      <c r="CK232" s="47"/>
      <c r="CL232" s="47"/>
      <c r="CM232" s="47"/>
      <c r="CN232" s="47"/>
      <c r="CO232" s="47"/>
      <c r="CP232" s="47"/>
      <c r="CQ232" s="47"/>
      <c r="CR232" s="47"/>
      <c r="CS232" s="47"/>
      <c r="CT232" s="47"/>
      <c r="CU232" s="47"/>
      <c r="CV232" s="47"/>
      <c r="CW232" s="47"/>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c r="IW232" s="22"/>
      <c r="IX232" s="22"/>
      <c r="IY232" s="22"/>
      <c r="IZ232" s="22"/>
      <c r="JA232" s="22"/>
      <c r="JB232" s="22"/>
      <c r="JC232" s="10"/>
      <c r="JD232" s="34"/>
      <c r="JE232" s="10"/>
      <c r="JF232" s="10"/>
      <c r="JG232" s="10"/>
      <c r="JH232" s="10"/>
      <c r="JI232" s="10"/>
      <c r="JJ232" s="10"/>
      <c r="JK232" s="10"/>
      <c r="JL232" s="10"/>
      <c r="JM232" s="10"/>
      <c r="JN232" s="10"/>
      <c r="JO232" s="10"/>
      <c r="JP232" s="180" t="s">
        <v>207</v>
      </c>
      <c r="JQ232" s="181"/>
      <c r="JR232" s="181"/>
      <c r="JS232" s="181"/>
      <c r="JT232" s="181"/>
      <c r="JU232" s="181"/>
      <c r="JV232" s="181"/>
      <c r="JW232" s="181"/>
      <c r="JX232" s="181"/>
      <c r="JY232" s="181"/>
      <c r="JZ232" s="181"/>
      <c r="KA232" s="181"/>
      <c r="KB232" s="181"/>
      <c r="KC232" s="181"/>
      <c r="KD232" s="181"/>
      <c r="KE232" s="181"/>
      <c r="KF232" s="181"/>
      <c r="KG232" s="181"/>
      <c r="KH232" s="10" t="s">
        <v>208</v>
      </c>
      <c r="KI232" s="10"/>
      <c r="KJ232" s="10"/>
      <c r="KK232" s="10"/>
      <c r="KL232" s="10"/>
      <c r="KM232" s="140"/>
      <c r="KN232" s="10"/>
      <c r="KO232" s="10"/>
      <c r="KP232" s="10"/>
    </row>
    <row r="233" spans="1:302" ht="13.5" customHeight="1" x14ac:dyDescent="0.25">
      <c r="A233" s="48"/>
      <c r="B233" s="48"/>
      <c r="C233" s="48"/>
      <c r="D233" s="48"/>
      <c r="E233" s="48"/>
      <c r="F233" s="48"/>
      <c r="G233" s="48"/>
      <c r="H233" s="48"/>
      <c r="I233" s="48"/>
      <c r="J233" s="48"/>
      <c r="K233" s="48"/>
      <c r="L233" s="48"/>
      <c r="M233" s="48"/>
      <c r="N233" s="48"/>
      <c r="O233" s="22"/>
      <c r="P233" s="22"/>
      <c r="Q233" s="22"/>
      <c r="R233" s="22"/>
      <c r="S233" s="22"/>
      <c r="T233" s="22"/>
      <c r="U233" s="22"/>
      <c r="V233" s="22"/>
      <c r="W233" s="22"/>
      <c r="X233" s="22"/>
      <c r="Y233" s="22"/>
      <c r="Z233" s="22"/>
      <c r="AA233" s="22"/>
      <c r="AB233" s="22"/>
      <c r="AC233" s="48"/>
      <c r="AD233" s="48"/>
      <c r="AE233" s="48"/>
      <c r="AF233" s="48"/>
      <c r="AG233" s="48"/>
      <c r="AH233" s="48"/>
      <c r="AI233" s="48"/>
      <c r="AJ233" s="48"/>
      <c r="AK233" s="48"/>
      <c r="AL233" s="48"/>
      <c r="AM233" s="48"/>
      <c r="AN233" s="48"/>
      <c r="AO233" s="22"/>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22"/>
      <c r="BU233" s="505"/>
      <c r="BV233" s="505"/>
      <c r="BW233" s="552"/>
      <c r="BX233" s="22"/>
      <c r="BY233" s="22"/>
      <c r="BZ233" s="22"/>
      <c r="CA233" s="22"/>
      <c r="CB233" s="22"/>
      <c r="CC233" s="22"/>
      <c r="CD233" s="22"/>
      <c r="CE233" s="22"/>
      <c r="CF233" s="22"/>
      <c r="CG233" s="22"/>
      <c r="CH233" s="22"/>
      <c r="CI233" s="47"/>
      <c r="CJ233" s="47"/>
      <c r="CK233" s="47"/>
      <c r="CL233" s="47"/>
      <c r="CM233" s="47"/>
      <c r="CN233" s="47"/>
      <c r="CO233" s="47"/>
      <c r="CP233" s="47"/>
      <c r="CQ233" s="47"/>
      <c r="CR233" s="47"/>
      <c r="CS233" s="47"/>
      <c r="CT233" s="47"/>
      <c r="CU233" s="47"/>
      <c r="CV233" s="47"/>
      <c r="CW233" s="47"/>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c r="IW233" s="22"/>
      <c r="IX233" s="22"/>
      <c r="IY233" s="22"/>
      <c r="IZ233" s="22"/>
      <c r="JA233" s="22"/>
      <c r="JB233" s="22"/>
      <c r="JC233" s="10"/>
      <c r="JD233" s="1570">
        <f>'42. Dev Team'!B233</f>
        <v>0</v>
      </c>
      <c r="JE233" s="1416"/>
      <c r="JF233" s="1416"/>
      <c r="JG233" s="1416"/>
      <c r="JH233" s="1416"/>
      <c r="JI233" s="1416"/>
      <c r="JJ233" s="1416"/>
      <c r="JK233" s="1416"/>
      <c r="JL233" s="1416"/>
      <c r="JM233" s="1416"/>
      <c r="JN233" s="1416"/>
      <c r="JO233" s="1416"/>
      <c r="JP233" s="1416"/>
      <c r="JQ233" s="1416"/>
      <c r="JR233" s="1416"/>
      <c r="JS233" s="1417"/>
      <c r="JT233" s="10"/>
      <c r="JU233" s="1571">
        <f>'42. Dev Team'!S233</f>
        <v>0</v>
      </c>
      <c r="JV233" s="1416"/>
      <c r="JW233" s="1416"/>
      <c r="JX233" s="1416"/>
      <c r="JY233" s="1416"/>
      <c r="JZ233" s="1416"/>
      <c r="KA233" s="1416"/>
      <c r="KB233" s="1416"/>
      <c r="KC233" s="1417"/>
      <c r="KD233" s="10"/>
      <c r="KE233" s="1572">
        <f>'42. Dev Team'!AC233</f>
        <v>0</v>
      </c>
      <c r="KF233" s="1416"/>
      <c r="KG233" s="1416"/>
      <c r="KH233" s="1416"/>
      <c r="KI233" s="1416"/>
      <c r="KJ233" s="1416"/>
      <c r="KK233" s="1416"/>
      <c r="KL233" s="1416"/>
      <c r="KM233" s="1573"/>
      <c r="KN233" s="10"/>
      <c r="KO233" s="10"/>
      <c r="KP233" s="10"/>
    </row>
    <row r="234" spans="1:302" ht="13.5" customHeight="1" x14ac:dyDescent="0.25">
      <c r="A234" s="48"/>
      <c r="B234" s="48"/>
      <c r="C234" s="48"/>
      <c r="D234" s="48"/>
      <c r="E234" s="48"/>
      <c r="F234" s="48"/>
      <c r="G234" s="48"/>
      <c r="H234" s="48"/>
      <c r="I234" s="48"/>
      <c r="J234" s="48"/>
      <c r="K234" s="48"/>
      <c r="L234" s="48"/>
      <c r="M234" s="48"/>
      <c r="N234" s="48"/>
      <c r="O234" s="22"/>
      <c r="P234" s="22"/>
      <c r="Q234" s="22"/>
      <c r="R234" s="22"/>
      <c r="S234" s="22"/>
      <c r="T234" s="22"/>
      <c r="U234" s="22"/>
      <c r="V234" s="22"/>
      <c r="W234" s="22"/>
      <c r="X234" s="22"/>
      <c r="Y234" s="22"/>
      <c r="Z234" s="22"/>
      <c r="AA234" s="22"/>
      <c r="AB234" s="22"/>
      <c r="AC234" s="48"/>
      <c r="AD234" s="48"/>
      <c r="AE234" s="48"/>
      <c r="AF234" s="48"/>
      <c r="AG234" s="48"/>
      <c r="AH234" s="48"/>
      <c r="AI234" s="48"/>
      <c r="AJ234" s="48"/>
      <c r="AK234" s="48"/>
      <c r="AL234" s="48"/>
      <c r="AM234" s="48"/>
      <c r="AN234" s="48"/>
      <c r="AO234" s="22"/>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22"/>
      <c r="BU234" s="505"/>
      <c r="BV234" s="505"/>
      <c r="BW234" s="552"/>
      <c r="BX234" s="22"/>
      <c r="BY234" s="22"/>
      <c r="BZ234" s="22"/>
      <c r="CA234" s="22"/>
      <c r="CB234" s="22"/>
      <c r="CC234" s="22"/>
      <c r="CD234" s="22"/>
      <c r="CE234" s="22"/>
      <c r="CF234" s="22"/>
      <c r="CG234" s="22"/>
      <c r="CH234" s="22"/>
      <c r="CI234" s="47"/>
      <c r="CJ234" s="47"/>
      <c r="CK234" s="47"/>
      <c r="CL234" s="47"/>
      <c r="CM234" s="47"/>
      <c r="CN234" s="47"/>
      <c r="CO234" s="47"/>
      <c r="CP234" s="47"/>
      <c r="CQ234" s="47"/>
      <c r="CR234" s="47"/>
      <c r="CS234" s="47"/>
      <c r="CT234" s="47"/>
      <c r="CU234" s="47"/>
      <c r="CV234" s="47"/>
      <c r="CW234" s="47"/>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c r="IW234" s="22"/>
      <c r="IX234" s="22"/>
      <c r="IY234" s="22"/>
      <c r="IZ234" s="22"/>
      <c r="JA234" s="22"/>
      <c r="JB234" s="22"/>
      <c r="JC234" s="10"/>
      <c r="JD234" s="1564" t="s">
        <v>226</v>
      </c>
      <c r="JE234" s="1400"/>
      <c r="JF234" s="1400"/>
      <c r="JG234" s="1400"/>
      <c r="JH234" s="1400"/>
      <c r="JI234" s="1400"/>
      <c r="JJ234" s="1400"/>
      <c r="JK234" s="1400"/>
      <c r="JL234" s="1400"/>
      <c r="JM234" s="1400"/>
      <c r="JN234" s="1400"/>
      <c r="JO234" s="1400"/>
      <c r="JP234" s="1400"/>
      <c r="JQ234" s="1400"/>
      <c r="JR234" s="1400"/>
      <c r="JS234" s="1400"/>
      <c r="JT234" s="10"/>
      <c r="JU234" s="1574" t="s">
        <v>227</v>
      </c>
      <c r="JV234" s="1400"/>
      <c r="JW234" s="1400"/>
      <c r="JX234" s="1400"/>
      <c r="JY234" s="1400"/>
      <c r="JZ234" s="1400"/>
      <c r="KA234" s="1400"/>
      <c r="KB234" s="1400"/>
      <c r="KC234" s="1400"/>
      <c r="KD234" s="10"/>
      <c r="KE234" s="1575" t="s">
        <v>228</v>
      </c>
      <c r="KF234" s="1400"/>
      <c r="KG234" s="1400"/>
      <c r="KH234" s="1400"/>
      <c r="KI234" s="1400"/>
      <c r="KJ234" s="1400"/>
      <c r="KK234" s="1400"/>
      <c r="KL234" s="1400"/>
      <c r="KM234" s="1401"/>
      <c r="KN234" s="10"/>
      <c r="KO234" s="10"/>
      <c r="KP234" s="10"/>
    </row>
    <row r="235" spans="1:302" ht="13.5" customHeight="1" x14ac:dyDescent="0.25">
      <c r="A235" s="48"/>
      <c r="B235" s="48"/>
      <c r="C235" s="48"/>
      <c r="D235" s="48"/>
      <c r="E235" s="48"/>
      <c r="F235" s="48"/>
      <c r="G235" s="48"/>
      <c r="H235" s="48"/>
      <c r="I235" s="48"/>
      <c r="J235" s="48"/>
      <c r="K235" s="48"/>
      <c r="L235" s="48"/>
      <c r="M235" s="48"/>
      <c r="N235" s="48"/>
      <c r="O235" s="22"/>
      <c r="P235" s="22"/>
      <c r="Q235" s="22"/>
      <c r="R235" s="22"/>
      <c r="S235" s="22"/>
      <c r="T235" s="22"/>
      <c r="U235" s="22"/>
      <c r="V235" s="22"/>
      <c r="W235" s="22"/>
      <c r="X235" s="22"/>
      <c r="Y235" s="22"/>
      <c r="Z235" s="22"/>
      <c r="AA235" s="22"/>
      <c r="AB235" s="22"/>
      <c r="AC235" s="48"/>
      <c r="AD235" s="48"/>
      <c r="AE235" s="48"/>
      <c r="AF235" s="48"/>
      <c r="AG235" s="48"/>
      <c r="AH235" s="48"/>
      <c r="AI235" s="48"/>
      <c r="AJ235" s="48"/>
      <c r="AK235" s="48"/>
      <c r="AL235" s="48"/>
      <c r="AM235" s="48"/>
      <c r="AN235" s="48"/>
      <c r="AO235" s="22"/>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22"/>
      <c r="BU235" s="505"/>
      <c r="BV235" s="505"/>
      <c r="BW235" s="552"/>
      <c r="BX235" s="22"/>
      <c r="BY235" s="22"/>
      <c r="BZ235" s="22"/>
      <c r="CA235" s="22"/>
      <c r="CB235" s="22"/>
      <c r="CC235" s="22"/>
      <c r="CD235" s="22"/>
      <c r="CE235" s="22"/>
      <c r="CF235" s="22"/>
      <c r="CG235" s="22"/>
      <c r="CH235" s="22"/>
      <c r="CI235" s="47"/>
      <c r="CJ235" s="47"/>
      <c r="CK235" s="47"/>
      <c r="CL235" s="47"/>
      <c r="CM235" s="47"/>
      <c r="CN235" s="47"/>
      <c r="CO235" s="47"/>
      <c r="CP235" s="47"/>
      <c r="CQ235" s="47"/>
      <c r="CR235" s="47"/>
      <c r="CS235" s="47"/>
      <c r="CT235" s="47"/>
      <c r="CU235" s="47"/>
      <c r="CV235" s="47"/>
      <c r="CW235" s="47"/>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c r="IW235" s="22"/>
      <c r="IX235" s="22"/>
      <c r="IY235" s="22"/>
      <c r="IZ235" s="22"/>
      <c r="JA235" s="22"/>
      <c r="JB235" s="22"/>
      <c r="JC235" s="10"/>
      <c r="JD235" s="34"/>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40"/>
      <c r="KN235" s="10"/>
      <c r="KO235" s="10"/>
      <c r="KP235" s="10"/>
    </row>
    <row r="236" spans="1:302" ht="13.5" customHeight="1" x14ac:dyDescent="0.25">
      <c r="A236" s="48"/>
      <c r="B236" s="48"/>
      <c r="C236" s="48"/>
      <c r="D236" s="48"/>
      <c r="E236" s="48"/>
      <c r="F236" s="48"/>
      <c r="G236" s="48"/>
      <c r="H236" s="48"/>
      <c r="I236" s="48"/>
      <c r="J236" s="48"/>
      <c r="K236" s="48"/>
      <c r="L236" s="48"/>
      <c r="M236" s="48"/>
      <c r="N236" s="48"/>
      <c r="O236" s="22"/>
      <c r="P236" s="22"/>
      <c r="Q236" s="22"/>
      <c r="R236" s="22"/>
      <c r="S236" s="22"/>
      <c r="T236" s="22"/>
      <c r="U236" s="22"/>
      <c r="V236" s="22"/>
      <c r="W236" s="22"/>
      <c r="X236" s="22"/>
      <c r="Y236" s="22"/>
      <c r="Z236" s="22"/>
      <c r="AA236" s="22"/>
      <c r="AB236" s="22"/>
      <c r="AC236" s="48"/>
      <c r="AD236" s="48"/>
      <c r="AE236" s="48"/>
      <c r="AF236" s="48"/>
      <c r="AG236" s="48"/>
      <c r="AH236" s="48"/>
      <c r="AI236" s="48"/>
      <c r="AJ236" s="48"/>
      <c r="AK236" s="48"/>
      <c r="AL236" s="48"/>
      <c r="AM236" s="48"/>
      <c r="AN236" s="48"/>
      <c r="AO236" s="22"/>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22"/>
      <c r="BU236" s="505"/>
      <c r="BV236" s="505"/>
      <c r="BW236" s="552"/>
      <c r="BX236" s="22"/>
      <c r="BY236" s="22"/>
      <c r="BZ236" s="22"/>
      <c r="CA236" s="22"/>
      <c r="CB236" s="22"/>
      <c r="CC236" s="22"/>
      <c r="CD236" s="22"/>
      <c r="CE236" s="22"/>
      <c r="CF236" s="22"/>
      <c r="CG236" s="22"/>
      <c r="CH236" s="22"/>
      <c r="CI236" s="47"/>
      <c r="CJ236" s="47"/>
      <c r="CK236" s="47"/>
      <c r="CL236" s="47"/>
      <c r="CM236" s="47"/>
      <c r="CN236" s="47"/>
      <c r="CO236" s="47"/>
      <c r="CP236" s="47"/>
      <c r="CQ236" s="47"/>
      <c r="CR236" s="47"/>
      <c r="CS236" s="47"/>
      <c r="CT236" s="47"/>
      <c r="CU236" s="47"/>
      <c r="CV236" s="47"/>
      <c r="CW236" s="47"/>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10"/>
      <c r="JD236" s="97" t="s">
        <v>241</v>
      </c>
      <c r="JE236" s="218"/>
      <c r="JF236" s="218"/>
      <c r="JG236" s="219"/>
      <c r="JH236" s="158"/>
      <c r="JI236" s="158"/>
      <c r="JJ236" s="164"/>
      <c r="JK236" s="1565">
        <f>'42. Dev Team'!I236</f>
        <v>0</v>
      </c>
      <c r="JL236" s="1393"/>
      <c r="JM236" s="1394"/>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524"/>
      <c r="KK236" s="1400"/>
      <c r="KL236" s="1400"/>
      <c r="KM236" s="140"/>
      <c r="KN236" s="10"/>
      <c r="KO236" s="10"/>
      <c r="KP236" s="10"/>
    </row>
    <row r="237" spans="1:302" ht="13.5" customHeight="1" x14ac:dyDescent="0.25">
      <c r="A237" s="48"/>
      <c r="B237" s="48"/>
      <c r="C237" s="48"/>
      <c r="D237" s="48"/>
      <c r="E237" s="48"/>
      <c r="F237" s="48"/>
      <c r="G237" s="48"/>
      <c r="H237" s="48"/>
      <c r="I237" s="48"/>
      <c r="J237" s="48"/>
      <c r="K237" s="48"/>
      <c r="L237" s="48"/>
      <c r="M237" s="48"/>
      <c r="N237" s="48"/>
      <c r="O237" s="22"/>
      <c r="P237" s="22"/>
      <c r="Q237" s="22"/>
      <c r="R237" s="22"/>
      <c r="S237" s="22"/>
      <c r="T237" s="22"/>
      <c r="U237" s="22"/>
      <c r="V237" s="22"/>
      <c r="W237" s="22"/>
      <c r="X237" s="22"/>
      <c r="Y237" s="22"/>
      <c r="Z237" s="22"/>
      <c r="AA237" s="22"/>
      <c r="AB237" s="22"/>
      <c r="AC237" s="48"/>
      <c r="AD237" s="48"/>
      <c r="AE237" s="48"/>
      <c r="AF237" s="48"/>
      <c r="AG237" s="48"/>
      <c r="AH237" s="48"/>
      <c r="AI237" s="48"/>
      <c r="AJ237" s="48"/>
      <c r="AK237" s="48"/>
      <c r="AL237" s="48"/>
      <c r="AM237" s="48"/>
      <c r="AN237" s="48"/>
      <c r="AO237" s="22"/>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22"/>
      <c r="BU237" s="505"/>
      <c r="BV237" s="505"/>
      <c r="BW237" s="552"/>
      <c r="BX237" s="22"/>
      <c r="BY237" s="22"/>
      <c r="BZ237" s="22"/>
      <c r="CA237" s="22"/>
      <c r="CB237" s="22"/>
      <c r="CC237" s="22"/>
      <c r="CD237" s="22"/>
      <c r="CE237" s="22"/>
      <c r="CF237" s="22"/>
      <c r="CG237" s="22"/>
      <c r="CH237" s="22"/>
      <c r="CI237" s="47"/>
      <c r="CJ237" s="47"/>
      <c r="CK237" s="47"/>
      <c r="CL237" s="47"/>
      <c r="CM237" s="47"/>
      <c r="CN237" s="47"/>
      <c r="CO237" s="47"/>
      <c r="CP237" s="47"/>
      <c r="CQ237" s="47"/>
      <c r="CR237" s="47"/>
      <c r="CS237" s="47"/>
      <c r="CT237" s="47"/>
      <c r="CU237" s="47"/>
      <c r="CV237" s="47"/>
      <c r="CW237" s="47"/>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3"/>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40"/>
      <c r="KN237" s="22"/>
      <c r="KO237" s="22"/>
      <c r="KP237" s="22"/>
    </row>
    <row r="238" spans="1:302" ht="13.5" customHeight="1" x14ac:dyDescent="0.25">
      <c r="A238" s="48"/>
      <c r="B238" s="48"/>
      <c r="C238" s="48"/>
      <c r="D238" s="48"/>
      <c r="E238" s="48"/>
      <c r="F238" s="48"/>
      <c r="G238" s="48"/>
      <c r="H238" s="48"/>
      <c r="I238" s="48"/>
      <c r="J238" s="48"/>
      <c r="K238" s="48"/>
      <c r="L238" s="48"/>
      <c r="M238" s="48"/>
      <c r="N238" s="48"/>
      <c r="O238" s="22"/>
      <c r="P238" s="22"/>
      <c r="Q238" s="22"/>
      <c r="R238" s="22"/>
      <c r="S238" s="22"/>
      <c r="T238" s="22"/>
      <c r="U238" s="22"/>
      <c r="V238" s="22"/>
      <c r="W238" s="22"/>
      <c r="X238" s="22"/>
      <c r="Y238" s="22"/>
      <c r="Z238" s="22"/>
      <c r="AA238" s="22"/>
      <c r="AB238" s="22"/>
      <c r="AC238" s="48"/>
      <c r="AD238" s="48"/>
      <c r="AE238" s="48"/>
      <c r="AF238" s="48"/>
      <c r="AG238" s="48"/>
      <c r="AH238" s="48"/>
      <c r="AI238" s="48"/>
      <c r="AJ238" s="48"/>
      <c r="AK238" s="48"/>
      <c r="AL238" s="48"/>
      <c r="AM238" s="48"/>
      <c r="AN238" s="48"/>
      <c r="AO238" s="22"/>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22"/>
      <c r="BU238" s="505"/>
      <c r="BV238" s="505"/>
      <c r="BW238" s="552"/>
      <c r="BX238" s="22"/>
      <c r="BY238" s="22"/>
      <c r="BZ238" s="22"/>
      <c r="CA238" s="22"/>
      <c r="CB238" s="22"/>
      <c r="CC238" s="22"/>
      <c r="CD238" s="22"/>
      <c r="CE238" s="22"/>
      <c r="CF238" s="22"/>
      <c r="CG238" s="22"/>
      <c r="CH238" s="22"/>
      <c r="CI238" s="47"/>
      <c r="CJ238" s="47"/>
      <c r="CK238" s="47"/>
      <c r="CL238" s="47"/>
      <c r="CM238" s="47"/>
      <c r="CN238" s="47"/>
      <c r="CO238" s="47"/>
      <c r="CP238" s="47"/>
      <c r="CQ238" s="47"/>
      <c r="CR238" s="47"/>
      <c r="CS238" s="47"/>
      <c r="CT238" s="47"/>
      <c r="CU238" s="47"/>
      <c r="CV238" s="47"/>
      <c r="CW238" s="47"/>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c r="IW238" s="22"/>
      <c r="IX238" s="22"/>
      <c r="IY238" s="22"/>
      <c r="IZ238" s="22"/>
      <c r="JA238" s="22"/>
      <c r="JB238" s="22"/>
      <c r="JC238" s="22"/>
      <c r="JD238" s="231" t="s">
        <v>257</v>
      </c>
      <c r="JE238" s="232"/>
      <c r="JF238" s="232"/>
      <c r="JG238" s="232"/>
      <c r="JH238" s="232"/>
      <c r="JI238" s="232"/>
      <c r="JJ238" s="232"/>
      <c r="JK238" s="232"/>
      <c r="JL238" s="232"/>
      <c r="JM238" s="232"/>
      <c r="JN238" s="232"/>
      <c r="JO238" s="232"/>
      <c r="JP238" s="232"/>
      <c r="JQ238" s="232"/>
      <c r="JR238" s="232"/>
      <c r="JS238" s="232"/>
      <c r="JT238" s="232"/>
      <c r="JU238" s="232"/>
      <c r="JV238" s="232"/>
      <c r="JW238" s="232"/>
      <c r="JX238" s="232"/>
      <c r="JY238" s="232"/>
      <c r="JZ238" s="232"/>
      <c r="KA238" s="232"/>
      <c r="KB238" s="232"/>
      <c r="KC238" s="232"/>
      <c r="KD238" s="207"/>
      <c r="KE238" s="207"/>
      <c r="KF238" s="207"/>
      <c r="KG238" s="207"/>
      <c r="KH238" s="207"/>
      <c r="KI238" s="207"/>
      <c r="KJ238" s="1566">
        <f>'42. Dev Team'!AH238</f>
        <v>0</v>
      </c>
      <c r="KK238" s="1526"/>
      <c r="KL238" s="1527"/>
      <c r="KM238" s="209"/>
      <c r="KN238" s="22"/>
      <c r="KO238" s="22"/>
      <c r="KP238" s="22"/>
    </row>
    <row r="239" spans="1:302" ht="13.5" customHeight="1" x14ac:dyDescent="0.2">
      <c r="A239" s="48"/>
      <c r="B239" s="48"/>
      <c r="C239" s="48"/>
      <c r="D239" s="48"/>
      <c r="E239" s="48"/>
      <c r="F239" s="48"/>
      <c r="G239" s="48"/>
      <c r="H239" s="48"/>
      <c r="I239" s="48"/>
      <c r="J239" s="48"/>
      <c r="K239" s="48"/>
      <c r="L239" s="48"/>
      <c r="M239" s="48"/>
      <c r="N239" s="48"/>
      <c r="O239" s="22"/>
      <c r="P239" s="22"/>
      <c r="Q239" s="22"/>
      <c r="R239" s="22"/>
      <c r="S239" s="22"/>
      <c r="T239" s="22"/>
      <c r="U239" s="22"/>
      <c r="V239" s="22"/>
      <c r="W239" s="22"/>
      <c r="X239" s="22"/>
      <c r="Y239" s="22"/>
      <c r="Z239" s="22"/>
      <c r="AA239" s="22"/>
      <c r="AB239" s="22"/>
      <c r="AC239" s="48"/>
      <c r="AD239" s="48"/>
      <c r="AE239" s="48"/>
      <c r="AF239" s="48"/>
      <c r="AG239" s="48"/>
      <c r="AH239" s="48"/>
      <c r="AI239" s="48"/>
      <c r="AJ239" s="48"/>
      <c r="AK239" s="48"/>
      <c r="AL239" s="48"/>
      <c r="AM239" s="48"/>
      <c r="AN239" s="48"/>
      <c r="AO239" s="22"/>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22"/>
      <c r="BU239" s="505"/>
      <c r="BV239" s="505"/>
      <c r="BW239" s="552"/>
      <c r="BX239" s="22"/>
      <c r="BY239" s="22"/>
      <c r="BZ239" s="22"/>
      <c r="CA239" s="22"/>
      <c r="CB239" s="22"/>
      <c r="CC239" s="22"/>
      <c r="CD239" s="22"/>
      <c r="CE239" s="22"/>
      <c r="CF239" s="22"/>
      <c r="CG239" s="22"/>
      <c r="CH239" s="22"/>
      <c r="CI239" s="47"/>
      <c r="CJ239" s="47"/>
      <c r="CK239" s="47"/>
      <c r="CL239" s="47"/>
      <c r="CM239" s="47"/>
      <c r="CN239" s="47"/>
      <c r="CO239" s="47"/>
      <c r="CP239" s="47"/>
      <c r="CQ239" s="47"/>
      <c r="CR239" s="47"/>
      <c r="CS239" s="47"/>
      <c r="CT239" s="47"/>
      <c r="CU239" s="47"/>
      <c r="CV239" s="47"/>
      <c r="CW239" s="47"/>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c r="IW239" s="22"/>
      <c r="IX239" s="22"/>
      <c r="IY239" s="22"/>
      <c r="IZ239" s="22"/>
      <c r="JA239" s="22"/>
      <c r="JB239" s="22"/>
      <c r="JC239" s="22"/>
      <c r="JD239" s="22"/>
      <c r="JE239" s="22"/>
      <c r="JF239" s="22"/>
      <c r="JG239" s="22"/>
      <c r="JH239" s="22"/>
      <c r="JI239" s="22"/>
      <c r="JJ239" s="22"/>
      <c r="JK239" s="22"/>
      <c r="JL239" s="22"/>
      <c r="JM239" s="22"/>
      <c r="JN239" s="22"/>
      <c r="JO239" s="22"/>
      <c r="JP239" s="22"/>
      <c r="JQ239" s="22"/>
      <c r="JR239" s="22"/>
      <c r="JS239" s="22"/>
      <c r="JT239" s="22"/>
      <c r="JU239" s="22"/>
      <c r="JV239" s="22"/>
      <c r="JW239" s="22"/>
      <c r="JX239" s="22"/>
      <c r="JY239" s="22"/>
      <c r="JZ239" s="22"/>
      <c r="KA239" s="22"/>
      <c r="KB239" s="22"/>
      <c r="KC239" s="22"/>
      <c r="KD239" s="22"/>
      <c r="KE239" s="22"/>
      <c r="KF239" s="22"/>
      <c r="KG239" s="22"/>
      <c r="KH239" s="22"/>
      <c r="KI239" s="22"/>
      <c r="KJ239" s="22"/>
      <c r="KK239" s="22"/>
      <c r="KL239" s="22"/>
      <c r="KM239" s="22"/>
      <c r="KN239" s="22"/>
      <c r="KO239" s="22"/>
      <c r="KP239" s="22"/>
    </row>
    <row r="240" spans="1:302" ht="13.5" customHeight="1" x14ac:dyDescent="0.2">
      <c r="A240" s="48"/>
      <c r="B240" s="48"/>
      <c r="C240" s="48"/>
      <c r="D240" s="48"/>
      <c r="E240" s="48"/>
      <c r="F240" s="48"/>
      <c r="G240" s="48"/>
      <c r="H240" s="48"/>
      <c r="I240" s="48"/>
      <c r="J240" s="48"/>
      <c r="K240" s="48"/>
      <c r="L240" s="48"/>
      <c r="M240" s="48"/>
      <c r="N240" s="48"/>
      <c r="O240" s="22"/>
      <c r="P240" s="22"/>
      <c r="Q240" s="22"/>
      <c r="R240" s="22"/>
      <c r="S240" s="22"/>
      <c r="T240" s="22"/>
      <c r="U240" s="22"/>
      <c r="V240" s="22"/>
      <c r="W240" s="22"/>
      <c r="X240" s="22"/>
      <c r="Y240" s="22"/>
      <c r="Z240" s="22"/>
      <c r="AA240" s="22"/>
      <c r="AB240" s="22"/>
      <c r="AC240" s="48"/>
      <c r="AD240" s="48"/>
      <c r="AE240" s="48"/>
      <c r="AF240" s="48"/>
      <c r="AG240" s="48"/>
      <c r="AH240" s="48"/>
      <c r="AI240" s="48"/>
      <c r="AJ240" s="48"/>
      <c r="AK240" s="48"/>
      <c r="AL240" s="48"/>
      <c r="AM240" s="48"/>
      <c r="AN240" s="48"/>
      <c r="AO240" s="22"/>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22"/>
      <c r="BU240" s="505"/>
      <c r="BV240" s="505"/>
      <c r="BW240" s="552"/>
      <c r="BX240" s="22"/>
      <c r="BY240" s="22"/>
      <c r="BZ240" s="22"/>
      <c r="CA240" s="22"/>
      <c r="CB240" s="22"/>
      <c r="CC240" s="22"/>
      <c r="CD240" s="22"/>
      <c r="CE240" s="22"/>
      <c r="CF240" s="22"/>
      <c r="CG240" s="22"/>
      <c r="CH240" s="22"/>
      <c r="CI240" s="47"/>
      <c r="CJ240" s="47"/>
      <c r="CK240" s="47"/>
      <c r="CL240" s="47"/>
      <c r="CM240" s="47"/>
      <c r="CN240" s="47"/>
      <c r="CO240" s="47"/>
      <c r="CP240" s="47"/>
      <c r="CQ240" s="47"/>
      <c r="CR240" s="47"/>
      <c r="CS240" s="47"/>
      <c r="CT240" s="47"/>
      <c r="CU240" s="47"/>
      <c r="CV240" s="47"/>
      <c r="CW240" s="47"/>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c r="IW240" s="22"/>
      <c r="IX240" s="22"/>
      <c r="IY240" s="22"/>
      <c r="IZ240" s="22"/>
      <c r="JA240" s="22"/>
      <c r="JB240" s="22"/>
      <c r="JC240" s="22"/>
      <c r="JD240" s="22"/>
      <c r="JE240" s="22"/>
      <c r="JF240" s="22"/>
      <c r="JG240" s="22"/>
      <c r="JH240" s="22"/>
      <c r="JI240" s="22"/>
      <c r="JJ240" s="22"/>
      <c r="JK240" s="22"/>
      <c r="JL240" s="22"/>
      <c r="JM240" s="22"/>
      <c r="JN240" s="22"/>
      <c r="JO240" s="22"/>
      <c r="JP240" s="22"/>
      <c r="JQ240" s="22"/>
      <c r="JR240" s="22"/>
      <c r="JS240" s="22"/>
      <c r="JT240" s="22"/>
      <c r="JU240" s="22"/>
      <c r="JV240" s="22"/>
      <c r="JW240" s="22"/>
      <c r="JX240" s="22"/>
      <c r="JY240" s="22"/>
      <c r="JZ240" s="22"/>
      <c r="KA240" s="22"/>
      <c r="KB240" s="22"/>
      <c r="KC240" s="22"/>
      <c r="KD240" s="22"/>
      <c r="KE240" s="22"/>
      <c r="KF240" s="22"/>
      <c r="KG240" s="22"/>
      <c r="KH240" s="22"/>
      <c r="KI240" s="22"/>
      <c r="KJ240" s="22"/>
      <c r="KK240" s="22"/>
      <c r="KL240" s="22"/>
      <c r="KM240" s="22"/>
      <c r="KN240" s="22"/>
      <c r="KO240" s="22"/>
      <c r="KP240" s="22"/>
    </row>
    <row r="241" spans="1:302" ht="13.5" customHeight="1" x14ac:dyDescent="0.2">
      <c r="A241" s="48"/>
      <c r="B241" s="48"/>
      <c r="C241" s="48"/>
      <c r="D241" s="48"/>
      <c r="E241" s="48"/>
      <c r="F241" s="48"/>
      <c r="G241" s="48"/>
      <c r="H241" s="48"/>
      <c r="I241" s="48"/>
      <c r="J241" s="48"/>
      <c r="K241" s="48"/>
      <c r="L241" s="48"/>
      <c r="M241" s="48"/>
      <c r="N241" s="48"/>
      <c r="O241" s="22"/>
      <c r="P241" s="22"/>
      <c r="Q241" s="22"/>
      <c r="R241" s="22"/>
      <c r="S241" s="22"/>
      <c r="T241" s="22"/>
      <c r="U241" s="22"/>
      <c r="V241" s="22"/>
      <c r="W241" s="22"/>
      <c r="X241" s="22"/>
      <c r="Y241" s="22"/>
      <c r="Z241" s="22"/>
      <c r="AA241" s="22"/>
      <c r="AB241" s="22"/>
      <c r="AC241" s="48"/>
      <c r="AD241" s="48"/>
      <c r="AE241" s="48"/>
      <c r="AF241" s="48"/>
      <c r="AG241" s="48"/>
      <c r="AH241" s="48"/>
      <c r="AI241" s="48"/>
      <c r="AJ241" s="48"/>
      <c r="AK241" s="48"/>
      <c r="AL241" s="48"/>
      <c r="AM241" s="48"/>
      <c r="AN241" s="48"/>
      <c r="AO241" s="22"/>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22"/>
      <c r="BU241" s="505"/>
      <c r="BV241" s="505"/>
      <c r="BW241" s="552"/>
      <c r="BX241" s="22"/>
      <c r="BY241" s="22"/>
      <c r="BZ241" s="22"/>
      <c r="CA241" s="22"/>
      <c r="CB241" s="22"/>
      <c r="CC241" s="22"/>
      <c r="CD241" s="22"/>
      <c r="CE241" s="22"/>
      <c r="CF241" s="22"/>
      <c r="CG241" s="22"/>
      <c r="CH241" s="22"/>
      <c r="CI241" s="47"/>
      <c r="CJ241" s="47"/>
      <c r="CK241" s="47"/>
      <c r="CL241" s="47"/>
      <c r="CM241" s="47"/>
      <c r="CN241" s="47"/>
      <c r="CO241" s="47"/>
      <c r="CP241" s="47"/>
      <c r="CQ241" s="47"/>
      <c r="CR241" s="47"/>
      <c r="CS241" s="47"/>
      <c r="CT241" s="47"/>
      <c r="CU241" s="47"/>
      <c r="CV241" s="47"/>
      <c r="CW241" s="47"/>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c r="IW241" s="22"/>
      <c r="IX241" s="22"/>
      <c r="IY241" s="22"/>
      <c r="IZ241" s="22"/>
      <c r="JA241" s="22"/>
      <c r="JB241" s="22"/>
      <c r="JC241" s="22"/>
      <c r="JD241" s="22"/>
      <c r="JE241" s="22"/>
      <c r="JF241" s="22"/>
      <c r="JG241" s="22"/>
      <c r="JH241" s="22"/>
      <c r="JI241" s="22"/>
      <c r="JJ241" s="22"/>
      <c r="JK241" s="22"/>
      <c r="JL241" s="22"/>
      <c r="JM241" s="22"/>
      <c r="JN241" s="22"/>
      <c r="JO241" s="22"/>
      <c r="JP241" s="22"/>
      <c r="JQ241" s="22"/>
      <c r="JR241" s="22"/>
      <c r="JS241" s="22"/>
      <c r="JT241" s="22"/>
      <c r="JU241" s="22"/>
      <c r="JV241" s="22"/>
      <c r="JW241" s="22"/>
      <c r="JX241" s="22"/>
      <c r="JY241" s="22"/>
      <c r="JZ241" s="22"/>
      <c r="KA241" s="22"/>
      <c r="KB241" s="22"/>
      <c r="KC241" s="22"/>
      <c r="KD241" s="22"/>
      <c r="KE241" s="22"/>
      <c r="KF241" s="22"/>
      <c r="KG241" s="22"/>
      <c r="KH241" s="22"/>
      <c r="KI241" s="22"/>
      <c r="KJ241" s="22"/>
      <c r="KK241" s="22"/>
      <c r="KL241" s="22"/>
      <c r="KM241" s="22"/>
      <c r="KN241" s="22"/>
      <c r="KO241" s="22"/>
      <c r="KP241" s="22"/>
    </row>
    <row r="242" spans="1:302" ht="13.5" customHeight="1" x14ac:dyDescent="0.2">
      <c r="A242" s="48"/>
      <c r="B242" s="48"/>
      <c r="C242" s="48"/>
      <c r="D242" s="48"/>
      <c r="E242" s="48"/>
      <c r="F242" s="48"/>
      <c r="G242" s="48"/>
      <c r="H242" s="48"/>
      <c r="I242" s="48"/>
      <c r="J242" s="48"/>
      <c r="K242" s="48"/>
      <c r="L242" s="48"/>
      <c r="M242" s="48"/>
      <c r="N242" s="48"/>
      <c r="O242" s="22"/>
      <c r="P242" s="22"/>
      <c r="Q242" s="22"/>
      <c r="R242" s="22"/>
      <c r="S242" s="22"/>
      <c r="T242" s="22"/>
      <c r="U242" s="22"/>
      <c r="V242" s="22"/>
      <c r="W242" s="22"/>
      <c r="X242" s="22"/>
      <c r="Y242" s="22"/>
      <c r="Z242" s="22"/>
      <c r="AA242" s="22"/>
      <c r="AB242" s="22"/>
      <c r="AC242" s="48"/>
      <c r="AD242" s="48"/>
      <c r="AE242" s="48"/>
      <c r="AF242" s="48"/>
      <c r="AG242" s="48"/>
      <c r="AH242" s="48"/>
      <c r="AI242" s="48"/>
      <c r="AJ242" s="48"/>
      <c r="AK242" s="48"/>
      <c r="AL242" s="48"/>
      <c r="AM242" s="48"/>
      <c r="AN242" s="48"/>
      <c r="AO242" s="22"/>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22"/>
      <c r="BU242" s="505"/>
      <c r="BV242" s="505"/>
      <c r="BW242" s="552"/>
      <c r="BX242" s="22"/>
      <c r="BY242" s="22"/>
      <c r="BZ242" s="22"/>
      <c r="CA242" s="22"/>
      <c r="CB242" s="22"/>
      <c r="CC242" s="22"/>
      <c r="CD242" s="22"/>
      <c r="CE242" s="22"/>
      <c r="CF242" s="22"/>
      <c r="CG242" s="22"/>
      <c r="CH242" s="22"/>
      <c r="CI242" s="47"/>
      <c r="CJ242" s="47"/>
      <c r="CK242" s="47"/>
      <c r="CL242" s="47"/>
      <c r="CM242" s="47"/>
      <c r="CN242" s="47"/>
      <c r="CO242" s="47"/>
      <c r="CP242" s="47"/>
      <c r="CQ242" s="47"/>
      <c r="CR242" s="47"/>
      <c r="CS242" s="47"/>
      <c r="CT242" s="47"/>
      <c r="CU242" s="47"/>
      <c r="CV242" s="47"/>
      <c r="CW242" s="47"/>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IW242" s="22"/>
      <c r="IX242" s="22"/>
      <c r="IY242" s="22"/>
      <c r="IZ242" s="22"/>
      <c r="JA242" s="22"/>
      <c r="JB242" s="22"/>
      <c r="JC242" s="22"/>
      <c r="JD242" s="22"/>
      <c r="JE242" s="22"/>
      <c r="JF242" s="22"/>
      <c r="JG242" s="22"/>
      <c r="JH242" s="22"/>
      <c r="JI242" s="22"/>
      <c r="JJ242" s="22"/>
      <c r="JK242" s="22"/>
      <c r="JL242" s="22"/>
      <c r="JM242" s="22"/>
      <c r="JN242" s="22"/>
      <c r="JO242" s="22"/>
      <c r="JP242" s="22"/>
      <c r="JQ242" s="22"/>
      <c r="JR242" s="22"/>
      <c r="JS242" s="22"/>
      <c r="JT242" s="22"/>
      <c r="JU242" s="22"/>
      <c r="JV242" s="22"/>
      <c r="JW242" s="22"/>
      <c r="JX242" s="22"/>
      <c r="JY242" s="22"/>
      <c r="JZ242" s="22"/>
      <c r="KA242" s="22"/>
      <c r="KB242" s="22"/>
      <c r="KC242" s="22"/>
      <c r="KD242" s="22"/>
      <c r="KE242" s="22"/>
      <c r="KF242" s="22"/>
      <c r="KG242" s="22"/>
      <c r="KH242" s="22"/>
      <c r="KI242" s="22"/>
      <c r="KJ242" s="22"/>
      <c r="KK242" s="22"/>
      <c r="KL242" s="22"/>
      <c r="KM242" s="22"/>
      <c r="KN242" s="22"/>
      <c r="KO242" s="22"/>
      <c r="KP242" s="22"/>
    </row>
    <row r="243" spans="1:302" ht="13.5" customHeight="1" x14ac:dyDescent="0.2">
      <c r="A243" s="48"/>
      <c r="B243" s="48"/>
      <c r="C243" s="48"/>
      <c r="D243" s="48"/>
      <c r="E243" s="48"/>
      <c r="F243" s="48"/>
      <c r="G243" s="48"/>
      <c r="H243" s="48"/>
      <c r="I243" s="48"/>
      <c r="J243" s="48"/>
      <c r="K243" s="48"/>
      <c r="L243" s="48"/>
      <c r="M243" s="48"/>
      <c r="N243" s="48"/>
      <c r="O243" s="22"/>
      <c r="P243" s="22"/>
      <c r="Q243" s="22"/>
      <c r="R243" s="22"/>
      <c r="S243" s="22"/>
      <c r="T243" s="22"/>
      <c r="U243" s="22"/>
      <c r="V243" s="22"/>
      <c r="W243" s="22"/>
      <c r="X243" s="22"/>
      <c r="Y243" s="22"/>
      <c r="Z243" s="22"/>
      <c r="AA243" s="22"/>
      <c r="AB243" s="22"/>
      <c r="AC243" s="48"/>
      <c r="AD243" s="48"/>
      <c r="AE243" s="48"/>
      <c r="AF243" s="48"/>
      <c r="AG243" s="48"/>
      <c r="AH243" s="48"/>
      <c r="AI243" s="48"/>
      <c r="AJ243" s="48"/>
      <c r="AK243" s="48"/>
      <c r="AL243" s="48"/>
      <c r="AM243" s="48"/>
      <c r="AN243" s="48"/>
      <c r="AO243" s="22"/>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22"/>
      <c r="BU243" s="505"/>
      <c r="BV243" s="505"/>
      <c r="BW243" s="552"/>
      <c r="BX243" s="22"/>
      <c r="BY243" s="22"/>
      <c r="BZ243" s="22"/>
      <c r="CA243" s="22"/>
      <c r="CB243" s="22"/>
      <c r="CC243" s="22"/>
      <c r="CD243" s="22"/>
      <c r="CE243" s="22"/>
      <c r="CF243" s="22"/>
      <c r="CG243" s="22"/>
      <c r="CH243" s="22"/>
      <c r="CI243" s="47"/>
      <c r="CJ243" s="47"/>
      <c r="CK243" s="47"/>
      <c r="CL243" s="47"/>
      <c r="CM243" s="47"/>
      <c r="CN243" s="47"/>
      <c r="CO243" s="47"/>
      <c r="CP243" s="47"/>
      <c r="CQ243" s="47"/>
      <c r="CR243" s="47"/>
      <c r="CS243" s="47"/>
      <c r="CT243" s="47"/>
      <c r="CU243" s="47"/>
      <c r="CV243" s="47"/>
      <c r="CW243" s="47"/>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row>
    <row r="244" spans="1:302" ht="13.5" customHeight="1" x14ac:dyDescent="0.2">
      <c r="A244" s="48"/>
      <c r="B244" s="48"/>
      <c r="C244" s="48"/>
      <c r="D244" s="48"/>
      <c r="E244" s="48"/>
      <c r="F244" s="48"/>
      <c r="G244" s="48"/>
      <c r="H244" s="48"/>
      <c r="I244" s="48"/>
      <c r="J244" s="48"/>
      <c r="K244" s="48"/>
      <c r="L244" s="48"/>
      <c r="M244" s="48"/>
      <c r="N244" s="48"/>
      <c r="O244" s="22"/>
      <c r="P244" s="22"/>
      <c r="Q244" s="22"/>
      <c r="R244" s="22"/>
      <c r="S244" s="22"/>
      <c r="T244" s="22"/>
      <c r="U244" s="22"/>
      <c r="V244" s="22"/>
      <c r="W244" s="22"/>
      <c r="X244" s="22"/>
      <c r="Y244" s="22"/>
      <c r="Z244" s="22"/>
      <c r="AA244" s="22"/>
      <c r="AB244" s="22"/>
      <c r="AC244" s="48"/>
      <c r="AD244" s="48"/>
      <c r="AE244" s="48"/>
      <c r="AF244" s="48"/>
      <c r="AG244" s="48"/>
      <c r="AH244" s="48"/>
      <c r="AI244" s="48"/>
      <c r="AJ244" s="48"/>
      <c r="AK244" s="48"/>
      <c r="AL244" s="48"/>
      <c r="AM244" s="48"/>
      <c r="AN244" s="48"/>
      <c r="AO244" s="22"/>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22"/>
      <c r="BU244" s="505"/>
      <c r="BV244" s="505"/>
      <c r="BW244" s="552"/>
      <c r="BX244" s="22"/>
      <c r="BY244" s="22"/>
      <c r="BZ244" s="22"/>
      <c r="CA244" s="22"/>
      <c r="CB244" s="22"/>
      <c r="CC244" s="22"/>
      <c r="CD244" s="22"/>
      <c r="CE244" s="22"/>
      <c r="CF244" s="22"/>
      <c r="CG244" s="22"/>
      <c r="CH244" s="22"/>
      <c r="CI244" s="47"/>
      <c r="CJ244" s="47"/>
      <c r="CK244" s="47"/>
      <c r="CL244" s="47"/>
      <c r="CM244" s="47"/>
      <c r="CN244" s="47"/>
      <c r="CO244" s="47"/>
      <c r="CP244" s="47"/>
      <c r="CQ244" s="47"/>
      <c r="CR244" s="47"/>
      <c r="CS244" s="47"/>
      <c r="CT244" s="47"/>
      <c r="CU244" s="47"/>
      <c r="CV244" s="47"/>
      <c r="CW244" s="47"/>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row>
    <row r="245" spans="1:302" ht="13.5" customHeight="1" x14ac:dyDescent="0.2">
      <c r="A245" s="48"/>
      <c r="B245" s="48"/>
      <c r="C245" s="48"/>
      <c r="D245" s="48"/>
      <c r="E245" s="48"/>
      <c r="F245" s="48"/>
      <c r="G245" s="48"/>
      <c r="H245" s="48"/>
      <c r="I245" s="48"/>
      <c r="J245" s="48"/>
      <c r="K245" s="48"/>
      <c r="L245" s="48"/>
      <c r="M245" s="48"/>
      <c r="N245" s="48"/>
      <c r="O245" s="22"/>
      <c r="P245" s="22"/>
      <c r="Q245" s="22"/>
      <c r="R245" s="22"/>
      <c r="S245" s="22"/>
      <c r="T245" s="22"/>
      <c r="U245" s="22"/>
      <c r="V245" s="22"/>
      <c r="W245" s="22"/>
      <c r="X245" s="22"/>
      <c r="Y245" s="22"/>
      <c r="Z245" s="22"/>
      <c r="AA245" s="22"/>
      <c r="AB245" s="22"/>
      <c r="AC245" s="48"/>
      <c r="AD245" s="48"/>
      <c r="AE245" s="48"/>
      <c r="AF245" s="48"/>
      <c r="AG245" s="48"/>
      <c r="AH245" s="48"/>
      <c r="AI245" s="48"/>
      <c r="AJ245" s="48"/>
      <c r="AK245" s="48"/>
      <c r="AL245" s="48"/>
      <c r="AM245" s="48"/>
      <c r="AN245" s="48"/>
      <c r="AO245" s="22"/>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22"/>
      <c r="BU245" s="505"/>
      <c r="BV245" s="505"/>
      <c r="BW245" s="552"/>
      <c r="BX245" s="22"/>
      <c r="BY245" s="22"/>
      <c r="BZ245" s="22"/>
      <c r="CA245" s="22"/>
      <c r="CB245" s="22"/>
      <c r="CC245" s="22"/>
      <c r="CD245" s="22"/>
      <c r="CE245" s="22"/>
      <c r="CF245" s="22"/>
      <c r="CG245" s="22"/>
      <c r="CH245" s="22"/>
      <c r="CI245" s="47"/>
      <c r="CJ245" s="47"/>
      <c r="CK245" s="47"/>
      <c r="CL245" s="47"/>
      <c r="CM245" s="47"/>
      <c r="CN245" s="47"/>
      <c r="CO245" s="47"/>
      <c r="CP245" s="47"/>
      <c r="CQ245" s="47"/>
      <c r="CR245" s="47"/>
      <c r="CS245" s="47"/>
      <c r="CT245" s="47"/>
      <c r="CU245" s="47"/>
      <c r="CV245" s="47"/>
      <c r="CW245" s="47"/>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W245" s="22"/>
      <c r="IX245" s="22"/>
      <c r="IY245" s="22"/>
      <c r="IZ245" s="22"/>
      <c r="JA245" s="22"/>
      <c r="JB245" s="22"/>
      <c r="JC245" s="22"/>
      <c r="JD245" s="22"/>
      <c r="JE245" s="22"/>
      <c r="JF245" s="22"/>
      <c r="JG245" s="22"/>
      <c r="JH245" s="22"/>
      <c r="JI245" s="22"/>
      <c r="JJ245" s="22"/>
      <c r="JK245" s="22"/>
      <c r="JL245" s="22"/>
      <c r="JM245" s="22"/>
      <c r="JN245" s="22"/>
      <c r="JO245" s="22"/>
      <c r="JP245" s="22"/>
      <c r="JQ245" s="22"/>
      <c r="JR245" s="22"/>
      <c r="JS245" s="22"/>
      <c r="JT245" s="22"/>
      <c r="JU245" s="22"/>
      <c r="JV245" s="22"/>
      <c r="JW245" s="22"/>
      <c r="JX245" s="22"/>
      <c r="JY245" s="22"/>
      <c r="JZ245" s="22"/>
      <c r="KA245" s="22"/>
      <c r="KB245" s="22"/>
      <c r="KC245" s="22"/>
      <c r="KD245" s="22"/>
      <c r="KE245" s="22"/>
      <c r="KF245" s="22"/>
      <c r="KG245" s="22"/>
      <c r="KH245" s="22"/>
      <c r="KI245" s="22"/>
      <c r="KJ245" s="22"/>
      <c r="KK245" s="22"/>
      <c r="KL245" s="22"/>
      <c r="KM245" s="22"/>
      <c r="KN245" s="22"/>
      <c r="KO245" s="22"/>
      <c r="KP245" s="22"/>
    </row>
    <row r="246" spans="1:302" ht="13.5" customHeight="1" x14ac:dyDescent="0.2">
      <c r="A246" s="48"/>
      <c r="B246" s="48"/>
      <c r="C246" s="48"/>
      <c r="D246" s="48"/>
      <c r="E246" s="48"/>
      <c r="F246" s="48"/>
      <c r="G246" s="48"/>
      <c r="H246" s="48"/>
      <c r="I246" s="48"/>
      <c r="J246" s="48"/>
      <c r="K246" s="48"/>
      <c r="L246" s="48"/>
      <c r="M246" s="48"/>
      <c r="N246" s="48"/>
      <c r="O246" s="22"/>
      <c r="P246" s="22"/>
      <c r="Q246" s="22"/>
      <c r="R246" s="22"/>
      <c r="S246" s="22"/>
      <c r="T246" s="22"/>
      <c r="U246" s="22"/>
      <c r="V246" s="22"/>
      <c r="W246" s="22"/>
      <c r="X246" s="22"/>
      <c r="Y246" s="22"/>
      <c r="Z246" s="22"/>
      <c r="AA246" s="22"/>
      <c r="AB246" s="22"/>
      <c r="AC246" s="48"/>
      <c r="AD246" s="48"/>
      <c r="AE246" s="48"/>
      <c r="AF246" s="48"/>
      <c r="AG246" s="48"/>
      <c r="AH246" s="48"/>
      <c r="AI246" s="48"/>
      <c r="AJ246" s="48"/>
      <c r="AK246" s="48"/>
      <c r="AL246" s="48"/>
      <c r="AM246" s="48"/>
      <c r="AN246" s="48"/>
      <c r="AO246" s="22"/>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22"/>
      <c r="BU246" s="505"/>
      <c r="BV246" s="505"/>
      <c r="BW246" s="552"/>
      <c r="BX246" s="22"/>
      <c r="BY246" s="22"/>
      <c r="BZ246" s="22"/>
      <c r="CA246" s="22"/>
      <c r="CB246" s="22"/>
      <c r="CC246" s="22"/>
      <c r="CD246" s="22"/>
      <c r="CE246" s="22"/>
      <c r="CF246" s="22"/>
      <c r="CG246" s="22"/>
      <c r="CH246" s="22"/>
      <c r="CI246" s="47"/>
      <c r="CJ246" s="47"/>
      <c r="CK246" s="47"/>
      <c r="CL246" s="47"/>
      <c r="CM246" s="47"/>
      <c r="CN246" s="47"/>
      <c r="CO246" s="47"/>
      <c r="CP246" s="47"/>
      <c r="CQ246" s="47"/>
      <c r="CR246" s="47"/>
      <c r="CS246" s="47"/>
      <c r="CT246" s="47"/>
      <c r="CU246" s="47"/>
      <c r="CV246" s="47"/>
      <c r="CW246" s="47"/>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row>
    <row r="247" spans="1:302" ht="13.5" customHeight="1" x14ac:dyDescent="0.2">
      <c r="A247" s="48"/>
      <c r="B247" s="48"/>
      <c r="C247" s="48"/>
      <c r="D247" s="48"/>
      <c r="E247" s="48"/>
      <c r="F247" s="48"/>
      <c r="G247" s="48"/>
      <c r="H247" s="48"/>
      <c r="I247" s="48"/>
      <c r="J247" s="48"/>
      <c r="K247" s="48"/>
      <c r="L247" s="48"/>
      <c r="M247" s="48"/>
      <c r="N247" s="48"/>
      <c r="O247" s="22"/>
      <c r="P247" s="22"/>
      <c r="Q247" s="22"/>
      <c r="R247" s="22"/>
      <c r="S247" s="22"/>
      <c r="T247" s="22"/>
      <c r="U247" s="22"/>
      <c r="V247" s="22"/>
      <c r="W247" s="22"/>
      <c r="X247" s="22"/>
      <c r="Y247" s="22"/>
      <c r="Z247" s="22"/>
      <c r="AA247" s="22"/>
      <c r="AB247" s="22"/>
      <c r="AC247" s="48"/>
      <c r="AD247" s="48"/>
      <c r="AE247" s="48"/>
      <c r="AF247" s="48"/>
      <c r="AG247" s="48"/>
      <c r="AH247" s="48"/>
      <c r="AI247" s="48"/>
      <c r="AJ247" s="48"/>
      <c r="AK247" s="48"/>
      <c r="AL247" s="48"/>
      <c r="AM247" s="48"/>
      <c r="AN247" s="48"/>
      <c r="AO247" s="22"/>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22"/>
      <c r="BU247" s="505"/>
      <c r="BV247" s="505"/>
      <c r="BW247" s="552"/>
      <c r="BX247" s="22"/>
      <c r="BY247" s="22"/>
      <c r="BZ247" s="22"/>
      <c r="CA247" s="22"/>
      <c r="CB247" s="22"/>
      <c r="CC247" s="22"/>
      <c r="CD247" s="22"/>
      <c r="CE247" s="22"/>
      <c r="CF247" s="22"/>
      <c r="CG247" s="22"/>
      <c r="CH247" s="22"/>
      <c r="CI247" s="47"/>
      <c r="CJ247" s="47"/>
      <c r="CK247" s="47"/>
      <c r="CL247" s="47"/>
      <c r="CM247" s="47"/>
      <c r="CN247" s="47"/>
      <c r="CO247" s="47"/>
      <c r="CP247" s="47"/>
      <c r="CQ247" s="47"/>
      <c r="CR247" s="47"/>
      <c r="CS247" s="47"/>
      <c r="CT247" s="47"/>
      <c r="CU247" s="47"/>
      <c r="CV247" s="47"/>
      <c r="CW247" s="47"/>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row>
    <row r="248" spans="1:302" ht="13.5" customHeight="1" x14ac:dyDescent="0.2">
      <c r="A248" s="48"/>
      <c r="B248" s="48"/>
      <c r="C248" s="48"/>
      <c r="D248" s="48"/>
      <c r="E248" s="48"/>
      <c r="F248" s="48"/>
      <c r="G248" s="48"/>
      <c r="H248" s="48"/>
      <c r="I248" s="48"/>
      <c r="J248" s="48"/>
      <c r="K248" s="48"/>
      <c r="L248" s="48"/>
      <c r="M248" s="48"/>
      <c r="N248" s="48"/>
      <c r="O248" s="22"/>
      <c r="P248" s="22"/>
      <c r="Q248" s="22"/>
      <c r="R248" s="22"/>
      <c r="S248" s="22"/>
      <c r="T248" s="22"/>
      <c r="U248" s="22"/>
      <c r="V248" s="22"/>
      <c r="W248" s="22"/>
      <c r="X248" s="22"/>
      <c r="Y248" s="22"/>
      <c r="Z248" s="22"/>
      <c r="AA248" s="22"/>
      <c r="AB248" s="22"/>
      <c r="AC248" s="48"/>
      <c r="AD248" s="48"/>
      <c r="AE248" s="48"/>
      <c r="AF248" s="48"/>
      <c r="AG248" s="48"/>
      <c r="AH248" s="48"/>
      <c r="AI248" s="48"/>
      <c r="AJ248" s="48"/>
      <c r="AK248" s="48"/>
      <c r="AL248" s="48"/>
      <c r="AM248" s="48"/>
      <c r="AN248" s="48"/>
      <c r="AO248" s="22"/>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22"/>
      <c r="BU248" s="505"/>
      <c r="BV248" s="505"/>
      <c r="BW248" s="552"/>
      <c r="BX248" s="22"/>
      <c r="BY248" s="22"/>
      <c r="BZ248" s="22"/>
      <c r="CA248" s="22"/>
      <c r="CB248" s="22"/>
      <c r="CC248" s="22"/>
      <c r="CD248" s="22"/>
      <c r="CE248" s="22"/>
      <c r="CF248" s="22"/>
      <c r="CG248" s="22"/>
      <c r="CH248" s="22"/>
      <c r="CI248" s="47"/>
      <c r="CJ248" s="47"/>
      <c r="CK248" s="47"/>
      <c r="CL248" s="47"/>
      <c r="CM248" s="47"/>
      <c r="CN248" s="47"/>
      <c r="CO248" s="47"/>
      <c r="CP248" s="47"/>
      <c r="CQ248" s="47"/>
      <c r="CR248" s="47"/>
      <c r="CS248" s="47"/>
      <c r="CT248" s="47"/>
      <c r="CU248" s="47"/>
      <c r="CV248" s="47"/>
      <c r="CW248" s="47"/>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W248" s="22"/>
      <c r="IX248" s="22"/>
      <c r="IY248" s="22"/>
      <c r="IZ248" s="22"/>
      <c r="JA248" s="22"/>
      <c r="JB248" s="22"/>
      <c r="JC248" s="22"/>
      <c r="JD248" s="22"/>
      <c r="JE248" s="22"/>
      <c r="JF248" s="22"/>
      <c r="JG248" s="22"/>
      <c r="JH248" s="22"/>
      <c r="JI248" s="22"/>
      <c r="JJ248" s="22"/>
      <c r="JK248" s="22"/>
      <c r="JL248" s="22"/>
      <c r="JM248" s="22"/>
      <c r="JN248" s="22"/>
      <c r="JO248" s="22"/>
      <c r="JP248" s="22"/>
      <c r="JQ248" s="22"/>
      <c r="JR248" s="22"/>
      <c r="JS248" s="22"/>
      <c r="JT248" s="22"/>
      <c r="JU248" s="22"/>
      <c r="JV248" s="22"/>
      <c r="JW248" s="22"/>
      <c r="JX248" s="22"/>
      <c r="JY248" s="22"/>
      <c r="JZ248" s="22"/>
      <c r="KA248" s="22"/>
      <c r="KB248" s="22"/>
      <c r="KC248" s="22"/>
      <c r="KD248" s="22"/>
      <c r="KE248" s="22"/>
      <c r="KF248" s="22"/>
      <c r="KG248" s="22"/>
      <c r="KH248" s="22"/>
      <c r="KI248" s="22"/>
      <c r="KJ248" s="22"/>
      <c r="KK248" s="22"/>
      <c r="KL248" s="22"/>
      <c r="KM248" s="22"/>
      <c r="KN248" s="22"/>
      <c r="KO248" s="22"/>
      <c r="KP248" s="22"/>
    </row>
    <row r="249" spans="1:302" ht="13.5" customHeight="1" x14ac:dyDescent="0.2">
      <c r="A249" s="48"/>
      <c r="B249" s="48"/>
      <c r="C249" s="48"/>
      <c r="D249" s="48"/>
      <c r="E249" s="48"/>
      <c r="F249" s="48"/>
      <c r="G249" s="48"/>
      <c r="H249" s="48"/>
      <c r="I249" s="48"/>
      <c r="J249" s="48"/>
      <c r="K249" s="48"/>
      <c r="L249" s="48"/>
      <c r="M249" s="48"/>
      <c r="N249" s="48"/>
      <c r="O249" s="22"/>
      <c r="P249" s="22"/>
      <c r="Q249" s="22"/>
      <c r="R249" s="22"/>
      <c r="S249" s="22"/>
      <c r="T249" s="22"/>
      <c r="U249" s="22"/>
      <c r="V249" s="22"/>
      <c r="W249" s="22"/>
      <c r="X249" s="22"/>
      <c r="Y249" s="22"/>
      <c r="Z249" s="22"/>
      <c r="AA249" s="22"/>
      <c r="AB249" s="22"/>
      <c r="AC249" s="48"/>
      <c r="AD249" s="48"/>
      <c r="AE249" s="48"/>
      <c r="AF249" s="48"/>
      <c r="AG249" s="48"/>
      <c r="AH249" s="48"/>
      <c r="AI249" s="48"/>
      <c r="AJ249" s="48"/>
      <c r="AK249" s="48"/>
      <c r="AL249" s="48"/>
      <c r="AM249" s="48"/>
      <c r="AN249" s="48"/>
      <c r="AO249" s="22"/>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22"/>
      <c r="BU249" s="505"/>
      <c r="BV249" s="505"/>
      <c r="BW249" s="552"/>
      <c r="BX249" s="22"/>
      <c r="BY249" s="22"/>
      <c r="BZ249" s="22"/>
      <c r="CA249" s="22"/>
      <c r="CB249" s="22"/>
      <c r="CC249" s="22"/>
      <c r="CD249" s="22"/>
      <c r="CE249" s="22"/>
      <c r="CF249" s="22"/>
      <c r="CG249" s="22"/>
      <c r="CH249" s="22"/>
      <c r="CI249" s="47"/>
      <c r="CJ249" s="47"/>
      <c r="CK249" s="47"/>
      <c r="CL249" s="47"/>
      <c r="CM249" s="47"/>
      <c r="CN249" s="47"/>
      <c r="CO249" s="47"/>
      <c r="CP249" s="47"/>
      <c r="CQ249" s="47"/>
      <c r="CR249" s="47"/>
      <c r="CS249" s="47"/>
      <c r="CT249" s="47"/>
      <c r="CU249" s="47"/>
      <c r="CV249" s="47"/>
      <c r="CW249" s="47"/>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W249" s="22"/>
      <c r="IX249" s="22"/>
      <c r="IY249" s="22"/>
      <c r="IZ249" s="22"/>
      <c r="JA249" s="22"/>
      <c r="JB249" s="22"/>
      <c r="JC249" s="22"/>
      <c r="JD249" s="22"/>
      <c r="JE249" s="22"/>
      <c r="JF249" s="22"/>
      <c r="JG249" s="22"/>
      <c r="JH249" s="22"/>
      <c r="JI249" s="22"/>
      <c r="JJ249" s="22"/>
      <c r="JK249" s="22"/>
      <c r="JL249" s="22"/>
      <c r="JM249" s="22"/>
      <c r="JN249" s="22"/>
      <c r="JO249" s="22"/>
      <c r="JP249" s="22"/>
      <c r="JQ249" s="22"/>
      <c r="JR249" s="22"/>
      <c r="JS249" s="22"/>
      <c r="JT249" s="22"/>
      <c r="JU249" s="22"/>
      <c r="JV249" s="22"/>
      <c r="JW249" s="22"/>
      <c r="JX249" s="22"/>
      <c r="JY249" s="22"/>
      <c r="JZ249" s="22"/>
      <c r="KA249" s="22"/>
      <c r="KB249" s="22"/>
      <c r="KC249" s="22"/>
      <c r="KD249" s="22"/>
      <c r="KE249" s="22"/>
      <c r="KF249" s="22"/>
      <c r="KG249" s="22"/>
      <c r="KH249" s="22"/>
      <c r="KI249" s="22"/>
      <c r="KJ249" s="22"/>
      <c r="KK249" s="22"/>
      <c r="KL249" s="22"/>
      <c r="KM249" s="22"/>
      <c r="KN249" s="22"/>
      <c r="KO249" s="22"/>
      <c r="KP249" s="22"/>
    </row>
    <row r="250" spans="1:302" ht="13.5" customHeight="1" x14ac:dyDescent="0.2">
      <c r="A250" s="48"/>
      <c r="B250" s="48"/>
      <c r="C250" s="48"/>
      <c r="D250" s="48"/>
      <c r="E250" s="48"/>
      <c r="F250" s="48"/>
      <c r="G250" s="48"/>
      <c r="H250" s="48"/>
      <c r="I250" s="48"/>
      <c r="J250" s="48"/>
      <c r="K250" s="48"/>
      <c r="L250" s="48"/>
      <c r="M250" s="48"/>
      <c r="N250" s="48"/>
      <c r="O250" s="22"/>
      <c r="P250" s="22"/>
      <c r="Q250" s="22"/>
      <c r="R250" s="22"/>
      <c r="S250" s="22"/>
      <c r="T250" s="22"/>
      <c r="U250" s="22"/>
      <c r="V250" s="22"/>
      <c r="W250" s="22"/>
      <c r="X250" s="22"/>
      <c r="Y250" s="22"/>
      <c r="Z250" s="22"/>
      <c r="AA250" s="22"/>
      <c r="AB250" s="22"/>
      <c r="AC250" s="48"/>
      <c r="AD250" s="48"/>
      <c r="AE250" s="48"/>
      <c r="AF250" s="48"/>
      <c r="AG250" s="48"/>
      <c r="AH250" s="48"/>
      <c r="AI250" s="48"/>
      <c r="AJ250" s="48"/>
      <c r="AK250" s="48"/>
      <c r="AL250" s="48"/>
      <c r="AM250" s="48"/>
      <c r="AN250" s="48"/>
      <c r="AO250" s="22"/>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22"/>
      <c r="BU250" s="505"/>
      <c r="BV250" s="505"/>
      <c r="BW250" s="552"/>
      <c r="BX250" s="22"/>
      <c r="BY250" s="22"/>
      <c r="BZ250" s="22"/>
      <c r="CA250" s="22"/>
      <c r="CB250" s="22"/>
      <c r="CC250" s="22"/>
      <c r="CD250" s="22"/>
      <c r="CE250" s="22"/>
      <c r="CF250" s="22"/>
      <c r="CG250" s="22"/>
      <c r="CH250" s="22"/>
      <c r="CI250" s="47"/>
      <c r="CJ250" s="47"/>
      <c r="CK250" s="47"/>
      <c r="CL250" s="47"/>
      <c r="CM250" s="47"/>
      <c r="CN250" s="47"/>
      <c r="CO250" s="47"/>
      <c r="CP250" s="47"/>
      <c r="CQ250" s="47"/>
      <c r="CR250" s="47"/>
      <c r="CS250" s="47"/>
      <c r="CT250" s="47"/>
      <c r="CU250" s="47"/>
      <c r="CV250" s="47"/>
      <c r="CW250" s="47"/>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W250" s="22"/>
      <c r="IX250" s="22"/>
      <c r="IY250" s="22"/>
      <c r="IZ250" s="22"/>
      <c r="JA250" s="22"/>
      <c r="JB250" s="22"/>
      <c r="JC250" s="22"/>
      <c r="JD250" s="22"/>
      <c r="JE250" s="22"/>
      <c r="JF250" s="22"/>
      <c r="JG250" s="22"/>
      <c r="JH250" s="22"/>
      <c r="JI250" s="22"/>
      <c r="JJ250" s="22"/>
      <c r="JK250" s="22"/>
      <c r="JL250" s="22"/>
      <c r="JM250" s="22"/>
      <c r="JN250" s="22"/>
      <c r="JO250" s="22"/>
      <c r="JP250" s="22"/>
      <c r="JQ250" s="22"/>
      <c r="JR250" s="22"/>
      <c r="JS250" s="22"/>
      <c r="JT250" s="22"/>
      <c r="JU250" s="22"/>
      <c r="JV250" s="22"/>
      <c r="JW250" s="22"/>
      <c r="JX250" s="22"/>
      <c r="JY250" s="22"/>
      <c r="JZ250" s="22"/>
      <c r="KA250" s="22"/>
      <c r="KB250" s="22"/>
      <c r="KC250" s="22"/>
      <c r="KD250" s="22"/>
      <c r="KE250" s="22"/>
      <c r="KF250" s="22"/>
      <c r="KG250" s="22"/>
      <c r="KH250" s="22"/>
      <c r="KI250" s="22"/>
      <c r="KJ250" s="22"/>
      <c r="KK250" s="22"/>
      <c r="KL250" s="22"/>
      <c r="KM250" s="22"/>
      <c r="KN250" s="22"/>
      <c r="KO250" s="22"/>
      <c r="KP250" s="22"/>
    </row>
    <row r="251" spans="1:302" ht="13.5" customHeight="1" x14ac:dyDescent="0.2">
      <c r="A251" s="48"/>
      <c r="B251" s="48"/>
      <c r="C251" s="48"/>
      <c r="D251" s="48"/>
      <c r="E251" s="48"/>
      <c r="F251" s="48"/>
      <c r="G251" s="48"/>
      <c r="H251" s="48"/>
      <c r="I251" s="48"/>
      <c r="J251" s="48"/>
      <c r="K251" s="48"/>
      <c r="L251" s="48"/>
      <c r="M251" s="48"/>
      <c r="N251" s="48"/>
      <c r="O251" s="22"/>
      <c r="P251" s="22"/>
      <c r="Q251" s="22"/>
      <c r="R251" s="22"/>
      <c r="S251" s="22"/>
      <c r="T251" s="22"/>
      <c r="U251" s="22"/>
      <c r="V251" s="22"/>
      <c r="W251" s="22"/>
      <c r="X251" s="22"/>
      <c r="Y251" s="22"/>
      <c r="Z251" s="22"/>
      <c r="AA251" s="22"/>
      <c r="AB251" s="22"/>
      <c r="AC251" s="48"/>
      <c r="AD251" s="48"/>
      <c r="AE251" s="48"/>
      <c r="AF251" s="48"/>
      <c r="AG251" s="48"/>
      <c r="AH251" s="48"/>
      <c r="AI251" s="48"/>
      <c r="AJ251" s="48"/>
      <c r="AK251" s="48"/>
      <c r="AL251" s="48"/>
      <c r="AM251" s="48"/>
      <c r="AN251" s="48"/>
      <c r="AO251" s="22"/>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22"/>
      <c r="BU251" s="505"/>
      <c r="BV251" s="505"/>
      <c r="BW251" s="552"/>
      <c r="BX251" s="22"/>
      <c r="BY251" s="22"/>
      <c r="BZ251" s="22"/>
      <c r="CA251" s="22"/>
      <c r="CB251" s="22"/>
      <c r="CC251" s="22"/>
      <c r="CD251" s="22"/>
      <c r="CE251" s="22"/>
      <c r="CF251" s="22"/>
      <c r="CG251" s="22"/>
      <c r="CH251" s="22"/>
      <c r="CI251" s="47"/>
      <c r="CJ251" s="47"/>
      <c r="CK251" s="47"/>
      <c r="CL251" s="47"/>
      <c r="CM251" s="47"/>
      <c r="CN251" s="47"/>
      <c r="CO251" s="47"/>
      <c r="CP251" s="47"/>
      <c r="CQ251" s="47"/>
      <c r="CR251" s="47"/>
      <c r="CS251" s="47"/>
      <c r="CT251" s="47"/>
      <c r="CU251" s="47"/>
      <c r="CV251" s="47"/>
      <c r="CW251" s="47"/>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W251" s="22"/>
      <c r="IX251" s="22"/>
      <c r="IY251" s="22"/>
      <c r="IZ251" s="22"/>
      <c r="JA251" s="22"/>
      <c r="JB251" s="22"/>
      <c r="JC251" s="22"/>
      <c r="JD251" s="22"/>
      <c r="JE251" s="22"/>
      <c r="JF251" s="22"/>
      <c r="JG251" s="22"/>
      <c r="JH251" s="22"/>
      <c r="JI251" s="22"/>
      <c r="JJ251" s="22"/>
      <c r="JK251" s="22"/>
      <c r="JL251" s="22"/>
      <c r="JM251" s="22"/>
      <c r="JN251" s="22"/>
      <c r="JO251" s="22"/>
      <c r="JP251" s="22"/>
      <c r="JQ251" s="22"/>
      <c r="JR251" s="22"/>
      <c r="JS251" s="22"/>
      <c r="JT251" s="22"/>
      <c r="JU251" s="22"/>
      <c r="JV251" s="22"/>
      <c r="JW251" s="22"/>
      <c r="JX251" s="22"/>
      <c r="JY251" s="22"/>
      <c r="JZ251" s="22"/>
      <c r="KA251" s="22"/>
      <c r="KB251" s="22"/>
      <c r="KC251" s="22"/>
      <c r="KD251" s="22"/>
      <c r="KE251" s="22"/>
      <c r="KF251" s="22"/>
      <c r="KG251" s="22"/>
      <c r="KH251" s="22"/>
      <c r="KI251" s="22"/>
      <c r="KJ251" s="22"/>
      <c r="KK251" s="22"/>
      <c r="KL251" s="22"/>
      <c r="KM251" s="22"/>
      <c r="KN251" s="22"/>
      <c r="KO251" s="22"/>
      <c r="KP251" s="22"/>
    </row>
    <row r="252" spans="1:302" ht="13.5" customHeight="1" x14ac:dyDescent="0.2">
      <c r="A252" s="48"/>
      <c r="B252" s="48"/>
      <c r="C252" s="48"/>
      <c r="D252" s="48"/>
      <c r="E252" s="48"/>
      <c r="F252" s="48"/>
      <c r="G252" s="48"/>
      <c r="H252" s="48"/>
      <c r="I252" s="48"/>
      <c r="J252" s="48"/>
      <c r="K252" s="48"/>
      <c r="L252" s="48"/>
      <c r="M252" s="48"/>
      <c r="N252" s="48"/>
      <c r="O252" s="22"/>
      <c r="P252" s="22"/>
      <c r="Q252" s="22"/>
      <c r="R252" s="22"/>
      <c r="S252" s="22"/>
      <c r="T252" s="22"/>
      <c r="U252" s="22"/>
      <c r="V252" s="22"/>
      <c r="W252" s="22"/>
      <c r="X252" s="22"/>
      <c r="Y252" s="22"/>
      <c r="Z252" s="22"/>
      <c r="AA252" s="22"/>
      <c r="AB252" s="22"/>
      <c r="AC252" s="48"/>
      <c r="AD252" s="48"/>
      <c r="AE252" s="48"/>
      <c r="AF252" s="48"/>
      <c r="AG252" s="48"/>
      <c r="AH252" s="48"/>
      <c r="AI252" s="48"/>
      <c r="AJ252" s="48"/>
      <c r="AK252" s="48"/>
      <c r="AL252" s="48"/>
      <c r="AM252" s="48"/>
      <c r="AN252" s="48"/>
      <c r="AO252" s="22"/>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22"/>
      <c r="BU252" s="505"/>
      <c r="BV252" s="505"/>
      <c r="BW252" s="552"/>
      <c r="BX252" s="22"/>
      <c r="BY252" s="22"/>
      <c r="BZ252" s="22"/>
      <c r="CA252" s="22"/>
      <c r="CB252" s="22"/>
      <c r="CC252" s="22"/>
      <c r="CD252" s="22"/>
      <c r="CE252" s="22"/>
      <c r="CF252" s="22"/>
      <c r="CG252" s="22"/>
      <c r="CH252" s="22"/>
      <c r="CI252" s="47"/>
      <c r="CJ252" s="47"/>
      <c r="CK252" s="47"/>
      <c r="CL252" s="47"/>
      <c r="CM252" s="47"/>
      <c r="CN252" s="47"/>
      <c r="CO252" s="47"/>
      <c r="CP252" s="47"/>
      <c r="CQ252" s="47"/>
      <c r="CR252" s="47"/>
      <c r="CS252" s="47"/>
      <c r="CT252" s="47"/>
      <c r="CU252" s="47"/>
      <c r="CV252" s="47"/>
      <c r="CW252" s="47"/>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W252" s="22"/>
      <c r="IX252" s="22"/>
      <c r="IY252" s="22"/>
      <c r="IZ252" s="22"/>
      <c r="JA252" s="22"/>
      <c r="JB252" s="22"/>
      <c r="JC252" s="22"/>
      <c r="JD252" s="22"/>
      <c r="JE252" s="22"/>
      <c r="JF252" s="22"/>
      <c r="JG252" s="22"/>
      <c r="JH252" s="22"/>
      <c r="JI252" s="22"/>
      <c r="JJ252" s="22"/>
      <c r="JK252" s="22"/>
      <c r="JL252" s="22"/>
      <c r="JM252" s="22"/>
      <c r="JN252" s="22"/>
      <c r="JO252" s="22"/>
      <c r="JP252" s="22"/>
      <c r="JQ252" s="22"/>
      <c r="JR252" s="22"/>
      <c r="JS252" s="22"/>
      <c r="JT252" s="22"/>
      <c r="JU252" s="22"/>
      <c r="JV252" s="22"/>
      <c r="JW252" s="22"/>
      <c r="JX252" s="22"/>
      <c r="JY252" s="22"/>
      <c r="JZ252" s="22"/>
      <c r="KA252" s="22"/>
      <c r="KB252" s="22"/>
      <c r="KC252" s="22"/>
      <c r="KD252" s="22"/>
      <c r="KE252" s="22"/>
      <c r="KF252" s="22"/>
      <c r="KG252" s="22"/>
      <c r="KH252" s="22"/>
      <c r="KI252" s="22"/>
      <c r="KJ252" s="22"/>
      <c r="KK252" s="22"/>
      <c r="KL252" s="22"/>
      <c r="KM252" s="22"/>
      <c r="KN252" s="22"/>
      <c r="KO252" s="22"/>
      <c r="KP252" s="22"/>
    </row>
    <row r="253" spans="1:302" ht="13.5" customHeight="1" x14ac:dyDescent="0.2">
      <c r="A253" s="48"/>
      <c r="B253" s="48"/>
      <c r="C253" s="48"/>
      <c r="D253" s="48"/>
      <c r="E253" s="48"/>
      <c r="F253" s="48"/>
      <c r="G253" s="48"/>
      <c r="H253" s="48"/>
      <c r="I253" s="48"/>
      <c r="J253" s="48"/>
      <c r="K253" s="48"/>
      <c r="L253" s="48"/>
      <c r="M253" s="48"/>
      <c r="N253" s="48"/>
      <c r="O253" s="22"/>
      <c r="P253" s="22"/>
      <c r="Q253" s="22"/>
      <c r="R253" s="22"/>
      <c r="S253" s="22"/>
      <c r="T253" s="22"/>
      <c r="U253" s="22"/>
      <c r="V253" s="22"/>
      <c r="W253" s="22"/>
      <c r="X253" s="22"/>
      <c r="Y253" s="22"/>
      <c r="Z253" s="22"/>
      <c r="AA253" s="22"/>
      <c r="AB253" s="22"/>
      <c r="AC253" s="48"/>
      <c r="AD253" s="48"/>
      <c r="AE253" s="48"/>
      <c r="AF253" s="48"/>
      <c r="AG253" s="48"/>
      <c r="AH253" s="48"/>
      <c r="AI253" s="48"/>
      <c r="AJ253" s="48"/>
      <c r="AK253" s="48"/>
      <c r="AL253" s="48"/>
      <c r="AM253" s="48"/>
      <c r="AN253" s="48"/>
      <c r="AO253" s="22"/>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22"/>
      <c r="BU253" s="505"/>
      <c r="BV253" s="505"/>
      <c r="BW253" s="552"/>
      <c r="BX253" s="22"/>
      <c r="BY253" s="22"/>
      <c r="BZ253" s="22"/>
      <c r="CA253" s="22"/>
      <c r="CB253" s="22"/>
      <c r="CC253" s="22"/>
      <c r="CD253" s="22"/>
      <c r="CE253" s="22"/>
      <c r="CF253" s="22"/>
      <c r="CG253" s="22"/>
      <c r="CH253" s="22"/>
      <c r="CI253" s="47"/>
      <c r="CJ253" s="47"/>
      <c r="CK253" s="47"/>
      <c r="CL253" s="47"/>
      <c r="CM253" s="47"/>
      <c r="CN253" s="47"/>
      <c r="CO253" s="47"/>
      <c r="CP253" s="47"/>
      <c r="CQ253" s="47"/>
      <c r="CR253" s="47"/>
      <c r="CS253" s="47"/>
      <c r="CT253" s="47"/>
      <c r="CU253" s="47"/>
      <c r="CV253" s="47"/>
      <c r="CW253" s="47"/>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W253" s="22"/>
      <c r="IX253" s="22"/>
      <c r="IY253" s="22"/>
      <c r="IZ253" s="22"/>
      <c r="JA253" s="22"/>
      <c r="JB253" s="22"/>
      <c r="JC253" s="22"/>
      <c r="JD253" s="22"/>
      <c r="JE253" s="22"/>
      <c r="JF253" s="22"/>
      <c r="JG253" s="22"/>
      <c r="JH253" s="22"/>
      <c r="JI253" s="22"/>
      <c r="JJ253" s="22"/>
      <c r="JK253" s="22"/>
      <c r="JL253" s="22"/>
      <c r="JM253" s="22"/>
      <c r="JN253" s="22"/>
      <c r="JO253" s="22"/>
      <c r="JP253" s="22"/>
      <c r="JQ253" s="22"/>
      <c r="JR253" s="22"/>
      <c r="JS253" s="22"/>
      <c r="JT253" s="22"/>
      <c r="JU253" s="22"/>
      <c r="JV253" s="22"/>
      <c r="JW253" s="22"/>
      <c r="JX253" s="22"/>
      <c r="JY253" s="22"/>
      <c r="JZ253" s="22"/>
      <c r="KA253" s="22"/>
      <c r="KB253" s="22"/>
      <c r="KC253" s="22"/>
      <c r="KD253" s="22"/>
      <c r="KE253" s="22"/>
      <c r="KF253" s="22"/>
      <c r="KG253" s="22"/>
      <c r="KH253" s="22"/>
      <c r="KI253" s="22"/>
      <c r="KJ253" s="22"/>
      <c r="KK253" s="22"/>
      <c r="KL253" s="22"/>
      <c r="KM253" s="22"/>
      <c r="KN253" s="22"/>
      <c r="KO253" s="22"/>
      <c r="KP253" s="22"/>
    </row>
    <row r="254" spans="1:302" ht="13.5" customHeight="1" x14ac:dyDescent="0.2">
      <c r="A254" s="48"/>
      <c r="B254" s="48"/>
      <c r="C254" s="48"/>
      <c r="D254" s="48"/>
      <c r="E254" s="48"/>
      <c r="F254" s="48"/>
      <c r="G254" s="48"/>
      <c r="H254" s="48"/>
      <c r="I254" s="48"/>
      <c r="J254" s="48"/>
      <c r="K254" s="48"/>
      <c r="L254" s="48"/>
      <c r="M254" s="48"/>
      <c r="N254" s="48"/>
      <c r="O254" s="22"/>
      <c r="P254" s="22"/>
      <c r="Q254" s="22"/>
      <c r="R254" s="22"/>
      <c r="S254" s="22"/>
      <c r="T254" s="22"/>
      <c r="U254" s="22"/>
      <c r="V254" s="22"/>
      <c r="W254" s="22"/>
      <c r="X254" s="22"/>
      <c r="Y254" s="22"/>
      <c r="Z254" s="22"/>
      <c r="AA254" s="22"/>
      <c r="AB254" s="22"/>
      <c r="AC254" s="48"/>
      <c r="AD254" s="48"/>
      <c r="AE254" s="48"/>
      <c r="AF254" s="48"/>
      <c r="AG254" s="48"/>
      <c r="AH254" s="48"/>
      <c r="AI254" s="48"/>
      <c r="AJ254" s="48"/>
      <c r="AK254" s="48"/>
      <c r="AL254" s="48"/>
      <c r="AM254" s="48"/>
      <c r="AN254" s="48"/>
      <c r="AO254" s="22"/>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22"/>
      <c r="BU254" s="505"/>
      <c r="BV254" s="505"/>
      <c r="BW254" s="552"/>
      <c r="BX254" s="22"/>
      <c r="BY254" s="22"/>
      <c r="BZ254" s="22"/>
      <c r="CA254" s="22"/>
      <c r="CB254" s="22"/>
      <c r="CC254" s="22"/>
      <c r="CD254" s="22"/>
      <c r="CE254" s="22"/>
      <c r="CF254" s="22"/>
      <c r="CG254" s="22"/>
      <c r="CH254" s="22"/>
      <c r="CI254" s="47"/>
      <c r="CJ254" s="47"/>
      <c r="CK254" s="47"/>
      <c r="CL254" s="47"/>
      <c r="CM254" s="47"/>
      <c r="CN254" s="47"/>
      <c r="CO254" s="47"/>
      <c r="CP254" s="47"/>
      <c r="CQ254" s="47"/>
      <c r="CR254" s="47"/>
      <c r="CS254" s="47"/>
      <c r="CT254" s="47"/>
      <c r="CU254" s="47"/>
      <c r="CV254" s="47"/>
      <c r="CW254" s="47"/>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W254" s="22"/>
      <c r="IX254" s="22"/>
      <c r="IY254" s="22"/>
      <c r="IZ254" s="22"/>
      <c r="JA254" s="22"/>
      <c r="JB254" s="22"/>
      <c r="JC254" s="22"/>
      <c r="JD254" s="22"/>
      <c r="JE254" s="22"/>
      <c r="JF254" s="22"/>
      <c r="JG254" s="22"/>
      <c r="JH254" s="22"/>
      <c r="JI254" s="22"/>
      <c r="JJ254" s="22"/>
      <c r="JK254" s="22"/>
      <c r="JL254" s="22"/>
      <c r="JM254" s="22"/>
      <c r="JN254" s="22"/>
      <c r="JO254" s="22"/>
      <c r="JP254" s="22"/>
      <c r="JQ254" s="22"/>
      <c r="JR254" s="22"/>
      <c r="JS254" s="22"/>
      <c r="JT254" s="22"/>
      <c r="JU254" s="22"/>
      <c r="JV254" s="22"/>
      <c r="JW254" s="22"/>
      <c r="JX254" s="22"/>
      <c r="JY254" s="22"/>
      <c r="JZ254" s="22"/>
      <c r="KA254" s="22"/>
      <c r="KB254" s="22"/>
      <c r="KC254" s="22"/>
      <c r="KD254" s="22"/>
      <c r="KE254" s="22"/>
      <c r="KF254" s="22"/>
      <c r="KG254" s="22"/>
      <c r="KH254" s="22"/>
      <c r="KI254" s="22"/>
      <c r="KJ254" s="22"/>
      <c r="KK254" s="22"/>
      <c r="KL254" s="22"/>
      <c r="KM254" s="22"/>
      <c r="KN254" s="22"/>
      <c r="KO254" s="22"/>
      <c r="KP254" s="22"/>
    </row>
    <row r="255" spans="1:302" ht="13.5" customHeight="1" x14ac:dyDescent="0.2">
      <c r="A255" s="48"/>
      <c r="B255" s="48"/>
      <c r="C255" s="48"/>
      <c r="D255" s="48"/>
      <c r="E255" s="48"/>
      <c r="F255" s="48"/>
      <c r="G255" s="48"/>
      <c r="H255" s="48"/>
      <c r="I255" s="48"/>
      <c r="J255" s="48"/>
      <c r="K255" s="48"/>
      <c r="L255" s="48"/>
      <c r="M255" s="48"/>
      <c r="N255" s="48"/>
      <c r="O255" s="22"/>
      <c r="P255" s="22"/>
      <c r="Q255" s="22"/>
      <c r="R255" s="22"/>
      <c r="S255" s="22"/>
      <c r="T255" s="22"/>
      <c r="U255" s="22"/>
      <c r="V255" s="22"/>
      <c r="W255" s="22"/>
      <c r="X255" s="22"/>
      <c r="Y255" s="22"/>
      <c r="Z255" s="22"/>
      <c r="AA255" s="22"/>
      <c r="AB255" s="22"/>
      <c r="AC255" s="48"/>
      <c r="AD255" s="48"/>
      <c r="AE255" s="48"/>
      <c r="AF255" s="48"/>
      <c r="AG255" s="48"/>
      <c r="AH255" s="48"/>
      <c r="AI255" s="48"/>
      <c r="AJ255" s="48"/>
      <c r="AK255" s="48"/>
      <c r="AL255" s="48"/>
      <c r="AM255" s="48"/>
      <c r="AN255" s="48"/>
      <c r="AO255" s="22"/>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22"/>
      <c r="BU255" s="505"/>
      <c r="BV255" s="505"/>
      <c r="BW255" s="552"/>
      <c r="BX255" s="22"/>
      <c r="BY255" s="22"/>
      <c r="BZ255" s="22"/>
      <c r="CA255" s="22"/>
      <c r="CB255" s="22"/>
      <c r="CC255" s="22"/>
      <c r="CD255" s="22"/>
      <c r="CE255" s="22"/>
      <c r="CF255" s="22"/>
      <c r="CG255" s="22"/>
      <c r="CH255" s="22"/>
      <c r="CI255" s="47"/>
      <c r="CJ255" s="47"/>
      <c r="CK255" s="47"/>
      <c r="CL255" s="47"/>
      <c r="CM255" s="47"/>
      <c r="CN255" s="47"/>
      <c r="CO255" s="47"/>
      <c r="CP255" s="47"/>
      <c r="CQ255" s="47"/>
      <c r="CR255" s="47"/>
      <c r="CS255" s="47"/>
      <c r="CT255" s="47"/>
      <c r="CU255" s="47"/>
      <c r="CV255" s="47"/>
      <c r="CW255" s="47"/>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W255" s="22"/>
      <c r="IX255" s="22"/>
      <c r="IY255" s="22"/>
      <c r="IZ255" s="22"/>
      <c r="JA255" s="22"/>
      <c r="JB255" s="22"/>
      <c r="JC255" s="22"/>
      <c r="JD255" s="22"/>
      <c r="JE255" s="22"/>
      <c r="JF255" s="22"/>
      <c r="JG255" s="22"/>
      <c r="JH255" s="22"/>
      <c r="JI255" s="22"/>
      <c r="JJ255" s="22"/>
      <c r="JK255" s="22"/>
      <c r="JL255" s="22"/>
      <c r="JM255" s="22"/>
      <c r="JN255" s="22"/>
      <c r="JO255" s="22"/>
      <c r="JP255" s="22"/>
      <c r="JQ255" s="22"/>
      <c r="JR255" s="22"/>
      <c r="JS255" s="22"/>
      <c r="JT255" s="22"/>
      <c r="JU255" s="22"/>
      <c r="JV255" s="22"/>
      <c r="JW255" s="22"/>
      <c r="JX255" s="22"/>
      <c r="JY255" s="22"/>
      <c r="JZ255" s="22"/>
      <c r="KA255" s="22"/>
      <c r="KB255" s="22"/>
      <c r="KC255" s="22"/>
      <c r="KD255" s="22"/>
      <c r="KE255" s="22"/>
      <c r="KF255" s="22"/>
      <c r="KG255" s="22"/>
      <c r="KH255" s="22"/>
      <c r="KI255" s="22"/>
      <c r="KJ255" s="22"/>
      <c r="KK255" s="22"/>
      <c r="KL255" s="22"/>
      <c r="KM255" s="22"/>
      <c r="KN255" s="22"/>
      <c r="KO255" s="22"/>
      <c r="KP255" s="22"/>
    </row>
    <row r="256" spans="1:302" ht="13.5" customHeight="1" x14ac:dyDescent="0.2">
      <c r="A256" s="48"/>
      <c r="B256" s="48"/>
      <c r="C256" s="48"/>
      <c r="D256" s="48"/>
      <c r="E256" s="48"/>
      <c r="F256" s="48"/>
      <c r="G256" s="48"/>
      <c r="H256" s="48"/>
      <c r="I256" s="48"/>
      <c r="J256" s="48"/>
      <c r="K256" s="48"/>
      <c r="L256" s="48"/>
      <c r="M256" s="48"/>
      <c r="N256" s="48"/>
      <c r="O256" s="22"/>
      <c r="P256" s="22"/>
      <c r="Q256" s="22"/>
      <c r="R256" s="22"/>
      <c r="S256" s="22"/>
      <c r="T256" s="22"/>
      <c r="U256" s="22"/>
      <c r="V256" s="22"/>
      <c r="W256" s="22"/>
      <c r="X256" s="22"/>
      <c r="Y256" s="22"/>
      <c r="Z256" s="22"/>
      <c r="AA256" s="22"/>
      <c r="AB256" s="22"/>
      <c r="AC256" s="48"/>
      <c r="AD256" s="48"/>
      <c r="AE256" s="48"/>
      <c r="AF256" s="48"/>
      <c r="AG256" s="48"/>
      <c r="AH256" s="48"/>
      <c r="AI256" s="48"/>
      <c r="AJ256" s="48"/>
      <c r="AK256" s="48"/>
      <c r="AL256" s="48"/>
      <c r="AM256" s="48"/>
      <c r="AN256" s="48"/>
      <c r="AO256" s="22"/>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22"/>
      <c r="BU256" s="505"/>
      <c r="BV256" s="505"/>
      <c r="BW256" s="552"/>
      <c r="BX256" s="22"/>
      <c r="BY256" s="22"/>
      <c r="BZ256" s="22"/>
      <c r="CA256" s="22"/>
      <c r="CB256" s="22"/>
      <c r="CC256" s="22"/>
      <c r="CD256" s="22"/>
      <c r="CE256" s="22"/>
      <c r="CF256" s="22"/>
      <c r="CG256" s="22"/>
      <c r="CH256" s="22"/>
      <c r="CI256" s="47"/>
      <c r="CJ256" s="47"/>
      <c r="CK256" s="47"/>
      <c r="CL256" s="47"/>
      <c r="CM256" s="47"/>
      <c r="CN256" s="47"/>
      <c r="CO256" s="47"/>
      <c r="CP256" s="47"/>
      <c r="CQ256" s="47"/>
      <c r="CR256" s="47"/>
      <c r="CS256" s="47"/>
      <c r="CT256" s="47"/>
      <c r="CU256" s="47"/>
      <c r="CV256" s="47"/>
      <c r="CW256" s="47"/>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W256" s="22"/>
      <c r="IX256" s="22"/>
      <c r="IY256" s="22"/>
      <c r="IZ256" s="22"/>
      <c r="JA256" s="22"/>
      <c r="JB256" s="22"/>
      <c r="JC256" s="22"/>
      <c r="JD256" s="22"/>
      <c r="JE256" s="22"/>
      <c r="JF256" s="22"/>
      <c r="JG256" s="22"/>
      <c r="JH256" s="22"/>
      <c r="JI256" s="22"/>
      <c r="JJ256" s="22"/>
      <c r="JK256" s="22"/>
      <c r="JL256" s="22"/>
      <c r="JM256" s="22"/>
      <c r="JN256" s="22"/>
      <c r="JO256" s="22"/>
      <c r="JP256" s="22"/>
      <c r="JQ256" s="22"/>
      <c r="JR256" s="22"/>
      <c r="JS256" s="22"/>
      <c r="JT256" s="22"/>
      <c r="JU256" s="22"/>
      <c r="JV256" s="22"/>
      <c r="JW256" s="22"/>
      <c r="JX256" s="22"/>
      <c r="JY256" s="22"/>
      <c r="JZ256" s="22"/>
      <c r="KA256" s="22"/>
      <c r="KB256" s="22"/>
      <c r="KC256" s="22"/>
      <c r="KD256" s="22"/>
      <c r="KE256" s="22"/>
      <c r="KF256" s="22"/>
      <c r="KG256" s="22"/>
      <c r="KH256" s="22"/>
      <c r="KI256" s="22"/>
      <c r="KJ256" s="22"/>
      <c r="KK256" s="22"/>
      <c r="KL256" s="22"/>
      <c r="KM256" s="22"/>
      <c r="KN256" s="22"/>
      <c r="KO256" s="22"/>
      <c r="KP256" s="22"/>
    </row>
    <row r="257" spans="1:302" ht="13.5" customHeight="1" x14ac:dyDescent="0.2">
      <c r="A257" s="48"/>
      <c r="B257" s="48"/>
      <c r="C257" s="48"/>
      <c r="D257" s="48"/>
      <c r="E257" s="48"/>
      <c r="F257" s="48"/>
      <c r="G257" s="48"/>
      <c r="H257" s="48"/>
      <c r="I257" s="48"/>
      <c r="J257" s="48"/>
      <c r="K257" s="48"/>
      <c r="L257" s="48"/>
      <c r="M257" s="48"/>
      <c r="N257" s="48"/>
      <c r="O257" s="22"/>
      <c r="P257" s="22"/>
      <c r="Q257" s="22"/>
      <c r="R257" s="22"/>
      <c r="S257" s="22"/>
      <c r="T257" s="22"/>
      <c r="U257" s="22"/>
      <c r="V257" s="22"/>
      <c r="W257" s="22"/>
      <c r="X257" s="22"/>
      <c r="Y257" s="22"/>
      <c r="Z257" s="22"/>
      <c r="AA257" s="22"/>
      <c r="AB257" s="22"/>
      <c r="AC257" s="48"/>
      <c r="AD257" s="48"/>
      <c r="AE257" s="48"/>
      <c r="AF257" s="48"/>
      <c r="AG257" s="48"/>
      <c r="AH257" s="48"/>
      <c r="AI257" s="48"/>
      <c r="AJ257" s="48"/>
      <c r="AK257" s="48"/>
      <c r="AL257" s="48"/>
      <c r="AM257" s="48"/>
      <c r="AN257" s="48"/>
      <c r="AO257" s="22"/>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22"/>
      <c r="BU257" s="505"/>
      <c r="BV257" s="505"/>
      <c r="BW257" s="552"/>
      <c r="BX257" s="22"/>
      <c r="BY257" s="22"/>
      <c r="BZ257" s="22"/>
      <c r="CA257" s="22"/>
      <c r="CB257" s="22"/>
      <c r="CC257" s="22"/>
      <c r="CD257" s="22"/>
      <c r="CE257" s="22"/>
      <c r="CF257" s="22"/>
      <c r="CG257" s="22"/>
      <c r="CH257" s="22"/>
      <c r="CI257" s="47"/>
      <c r="CJ257" s="47"/>
      <c r="CK257" s="47"/>
      <c r="CL257" s="47"/>
      <c r="CM257" s="47"/>
      <c r="CN257" s="47"/>
      <c r="CO257" s="47"/>
      <c r="CP257" s="47"/>
      <c r="CQ257" s="47"/>
      <c r="CR257" s="47"/>
      <c r="CS257" s="47"/>
      <c r="CT257" s="47"/>
      <c r="CU257" s="47"/>
      <c r="CV257" s="47"/>
      <c r="CW257" s="47"/>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22"/>
      <c r="FC257" s="22"/>
      <c r="FD257" s="22"/>
      <c r="FE257" s="22"/>
      <c r="FF257" s="22"/>
      <c r="FG257" s="22"/>
      <c r="FH257" s="22"/>
      <c r="FI257" s="22"/>
      <c r="FJ257" s="22"/>
      <c r="FK257" s="22"/>
      <c r="FL257" s="22"/>
      <c r="FM257" s="22"/>
      <c r="FN257" s="22"/>
      <c r="FO257" s="22"/>
      <c r="FP257" s="22"/>
      <c r="FQ257" s="22"/>
      <c r="FR257" s="22"/>
      <c r="FS257" s="22"/>
      <c r="FT257" s="22"/>
      <c r="FU257" s="22"/>
      <c r="FV257" s="22"/>
      <c r="FW257" s="22"/>
      <c r="FX257" s="22"/>
      <c r="FY257" s="22"/>
      <c r="FZ257" s="22"/>
      <c r="GA257" s="22"/>
      <c r="GB257" s="22"/>
      <c r="GC257" s="22"/>
      <c r="GD257" s="22"/>
      <c r="GE257" s="22"/>
      <c r="GF257" s="22"/>
      <c r="GG257" s="22"/>
      <c r="GH257" s="22"/>
      <c r="GI257" s="22"/>
      <c r="GJ257" s="22"/>
      <c r="GK257" s="22"/>
      <c r="GL257" s="22"/>
      <c r="GM257" s="22"/>
      <c r="GN257" s="22"/>
      <c r="GO257" s="22"/>
      <c r="GP257" s="22"/>
      <c r="GQ257" s="22"/>
      <c r="GR257" s="22"/>
      <c r="GS257" s="22"/>
      <c r="GT257" s="22"/>
      <c r="GU257" s="22"/>
      <c r="GV257" s="22"/>
      <c r="GW257" s="22"/>
      <c r="GX257" s="22"/>
      <c r="GY257" s="22"/>
      <c r="GZ257" s="22"/>
      <c r="HA257" s="22"/>
      <c r="HB257" s="22"/>
      <c r="HC257" s="22"/>
      <c r="HD257" s="22"/>
      <c r="HE257" s="22"/>
      <c r="HF257" s="22"/>
      <c r="HG257" s="22"/>
      <c r="HH257" s="22"/>
      <c r="HI257" s="22"/>
      <c r="HJ257" s="22"/>
      <c r="HK257" s="22"/>
      <c r="HL257" s="22"/>
      <c r="HM257" s="22"/>
      <c r="HN257" s="22"/>
      <c r="HO257" s="22"/>
      <c r="HP257" s="22"/>
      <c r="HQ257" s="22"/>
      <c r="HR257" s="22"/>
      <c r="HS257" s="22"/>
      <c r="HT257" s="22"/>
      <c r="HU257" s="22"/>
      <c r="HV257" s="22"/>
      <c r="HW257" s="22"/>
      <c r="HX257" s="22"/>
      <c r="HY257" s="22"/>
      <c r="HZ257" s="22"/>
      <c r="IA257" s="22"/>
      <c r="IB257" s="22"/>
      <c r="IC257" s="22"/>
      <c r="ID257" s="22"/>
      <c r="IE257" s="22"/>
      <c r="IF257" s="22"/>
      <c r="IG257" s="22"/>
      <c r="IH257" s="22"/>
      <c r="II257" s="22"/>
      <c r="IJ257" s="22"/>
      <c r="IK257" s="22"/>
      <c r="IL257" s="22"/>
      <c r="IM257" s="22"/>
      <c r="IN257" s="22"/>
      <c r="IO257" s="22"/>
      <c r="IP257" s="22"/>
      <c r="IQ257" s="22"/>
      <c r="IW257" s="22"/>
      <c r="IX257" s="22"/>
      <c r="IY257" s="22"/>
      <c r="IZ257" s="22"/>
      <c r="JA257" s="22"/>
      <c r="JB257" s="22"/>
      <c r="JC257" s="22"/>
      <c r="JD257" s="22"/>
      <c r="JE257" s="22"/>
      <c r="JF257" s="22"/>
      <c r="JG257" s="22"/>
      <c r="JH257" s="22"/>
      <c r="JI257" s="22"/>
      <c r="JJ257" s="22"/>
      <c r="JK257" s="22"/>
      <c r="JL257" s="22"/>
      <c r="JM257" s="22"/>
      <c r="JN257" s="22"/>
      <c r="JO257" s="22"/>
      <c r="JP257" s="22"/>
      <c r="JQ257" s="22"/>
      <c r="JR257" s="22"/>
      <c r="JS257" s="22"/>
      <c r="JT257" s="22"/>
      <c r="JU257" s="22"/>
      <c r="JV257" s="22"/>
      <c r="JW257" s="22"/>
      <c r="JX257" s="22"/>
      <c r="JY257" s="22"/>
      <c r="JZ257" s="22"/>
      <c r="KA257" s="22"/>
      <c r="KB257" s="22"/>
      <c r="KC257" s="22"/>
      <c r="KD257" s="22"/>
      <c r="KE257" s="22"/>
      <c r="KF257" s="22"/>
      <c r="KG257" s="22"/>
      <c r="KH257" s="22"/>
      <c r="KI257" s="22"/>
      <c r="KJ257" s="22"/>
      <c r="KK257" s="22"/>
      <c r="KL257" s="22"/>
      <c r="KM257" s="22"/>
      <c r="KN257" s="22"/>
      <c r="KO257" s="22"/>
      <c r="KP257" s="22"/>
    </row>
    <row r="258" spans="1:302" ht="13.5" customHeight="1" x14ac:dyDescent="0.2">
      <c r="A258" s="48"/>
      <c r="B258" s="48"/>
      <c r="C258" s="48"/>
      <c r="D258" s="48"/>
      <c r="E258" s="48"/>
      <c r="F258" s="48"/>
      <c r="G258" s="48"/>
      <c r="H258" s="48"/>
      <c r="I258" s="48"/>
      <c r="J258" s="48"/>
      <c r="K258" s="48"/>
      <c r="L258" s="48"/>
      <c r="M258" s="48"/>
      <c r="N258" s="48"/>
      <c r="O258" s="22"/>
      <c r="P258" s="22"/>
      <c r="Q258" s="22"/>
      <c r="R258" s="22"/>
      <c r="S258" s="22"/>
      <c r="T258" s="22"/>
      <c r="U258" s="22"/>
      <c r="V258" s="22"/>
      <c r="W258" s="22"/>
      <c r="X258" s="22"/>
      <c r="Y258" s="22"/>
      <c r="Z258" s="22"/>
      <c r="AA258" s="22"/>
      <c r="AB258" s="22"/>
      <c r="AC258" s="48"/>
      <c r="AD258" s="48"/>
      <c r="AE258" s="48"/>
      <c r="AF258" s="48"/>
      <c r="AG258" s="48"/>
      <c r="AH258" s="48"/>
      <c r="AI258" s="48"/>
      <c r="AJ258" s="48"/>
      <c r="AK258" s="48"/>
      <c r="AL258" s="48"/>
      <c r="AM258" s="48"/>
      <c r="AN258" s="48"/>
      <c r="AO258" s="22"/>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22"/>
      <c r="BU258" s="505"/>
      <c r="BV258" s="505"/>
      <c r="BW258" s="552"/>
      <c r="BX258" s="22"/>
      <c r="BY258" s="22"/>
      <c r="BZ258" s="22"/>
      <c r="CA258" s="22"/>
      <c r="CB258" s="22"/>
      <c r="CC258" s="22"/>
      <c r="CD258" s="22"/>
      <c r="CE258" s="22"/>
      <c r="CF258" s="22"/>
      <c r="CG258" s="22"/>
      <c r="CH258" s="22"/>
      <c r="CI258" s="47"/>
      <c r="CJ258" s="47"/>
      <c r="CK258" s="47"/>
      <c r="CL258" s="47"/>
      <c r="CM258" s="47"/>
      <c r="CN258" s="47"/>
      <c r="CO258" s="47"/>
      <c r="CP258" s="47"/>
      <c r="CQ258" s="47"/>
      <c r="CR258" s="47"/>
      <c r="CS258" s="47"/>
      <c r="CT258" s="47"/>
      <c r="CU258" s="47"/>
      <c r="CV258" s="47"/>
      <c r="CW258" s="47"/>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22"/>
      <c r="FC258" s="22"/>
      <c r="FD258" s="22"/>
      <c r="FE258" s="22"/>
      <c r="FF258" s="22"/>
      <c r="FG258" s="22"/>
      <c r="FH258" s="22"/>
      <c r="FI258" s="22"/>
      <c r="FJ258" s="22"/>
      <c r="FK258" s="22"/>
      <c r="FL258" s="22"/>
      <c r="FM258" s="22"/>
      <c r="FN258" s="22"/>
      <c r="FO258" s="22"/>
      <c r="FP258" s="22"/>
      <c r="FQ258" s="22"/>
      <c r="FR258" s="22"/>
      <c r="FS258" s="22"/>
      <c r="FT258" s="22"/>
      <c r="FU258" s="22"/>
      <c r="FV258" s="22"/>
      <c r="FW258" s="22"/>
      <c r="FX258" s="22"/>
      <c r="FY258" s="22"/>
      <c r="FZ258" s="22"/>
      <c r="GA258" s="22"/>
      <c r="GB258" s="22"/>
      <c r="GC258" s="22"/>
      <c r="GD258" s="22"/>
      <c r="GE258" s="22"/>
      <c r="GF258" s="22"/>
      <c r="GG258" s="22"/>
      <c r="GH258" s="22"/>
      <c r="GI258" s="22"/>
      <c r="GJ258" s="22"/>
      <c r="GK258" s="22"/>
      <c r="GL258" s="22"/>
      <c r="GM258" s="22"/>
      <c r="GN258" s="22"/>
      <c r="GO258" s="22"/>
      <c r="GP258" s="22"/>
      <c r="GQ258" s="22"/>
      <c r="GR258" s="22"/>
      <c r="GS258" s="22"/>
      <c r="GT258" s="22"/>
      <c r="GU258" s="22"/>
      <c r="GV258" s="22"/>
      <c r="GW258" s="22"/>
      <c r="GX258" s="22"/>
      <c r="GY258" s="22"/>
      <c r="GZ258" s="22"/>
      <c r="HA258" s="22"/>
      <c r="HB258" s="22"/>
      <c r="HC258" s="22"/>
      <c r="HD258" s="22"/>
      <c r="HE258" s="22"/>
      <c r="HF258" s="22"/>
      <c r="HG258" s="22"/>
      <c r="HH258" s="22"/>
      <c r="HI258" s="22"/>
      <c r="HJ258" s="22"/>
      <c r="HK258" s="22"/>
      <c r="HL258" s="22"/>
      <c r="HM258" s="22"/>
      <c r="HN258" s="22"/>
      <c r="HO258" s="22"/>
      <c r="HP258" s="22"/>
      <c r="HQ258" s="22"/>
      <c r="HR258" s="22"/>
      <c r="HS258" s="22"/>
      <c r="HT258" s="22"/>
      <c r="HU258" s="22"/>
      <c r="HV258" s="22"/>
      <c r="HW258" s="22"/>
      <c r="HX258" s="22"/>
      <c r="HY258" s="22"/>
      <c r="HZ258" s="22"/>
      <c r="IA258" s="22"/>
      <c r="IB258" s="22"/>
      <c r="IC258" s="22"/>
      <c r="ID258" s="22"/>
      <c r="IE258" s="22"/>
      <c r="IF258" s="22"/>
      <c r="IG258" s="22"/>
      <c r="IH258" s="22"/>
      <c r="II258" s="22"/>
      <c r="IJ258" s="22"/>
      <c r="IK258" s="22"/>
      <c r="IL258" s="22"/>
      <c r="IM258" s="22"/>
      <c r="IN258" s="22"/>
      <c r="IO258" s="22"/>
      <c r="IP258" s="22"/>
      <c r="IQ258" s="22"/>
      <c r="IW258" s="22"/>
      <c r="IX258" s="22"/>
      <c r="IY258" s="22"/>
      <c r="IZ258" s="22"/>
      <c r="JA258" s="22"/>
      <c r="JB258" s="22"/>
      <c r="JC258" s="22"/>
      <c r="JD258" s="22"/>
      <c r="JE258" s="22"/>
      <c r="JF258" s="22"/>
      <c r="JG258" s="22"/>
      <c r="JH258" s="22"/>
      <c r="JI258" s="22"/>
      <c r="JJ258" s="22"/>
      <c r="JK258" s="22"/>
      <c r="JL258" s="22"/>
      <c r="JM258" s="22"/>
      <c r="JN258" s="22"/>
      <c r="JO258" s="22"/>
      <c r="JP258" s="22"/>
      <c r="JQ258" s="22"/>
      <c r="JR258" s="22"/>
      <c r="JS258" s="22"/>
      <c r="JT258" s="22"/>
      <c r="JU258" s="22"/>
      <c r="JV258" s="22"/>
      <c r="JW258" s="22"/>
      <c r="JX258" s="22"/>
      <c r="JY258" s="22"/>
      <c r="JZ258" s="22"/>
      <c r="KA258" s="22"/>
      <c r="KB258" s="22"/>
      <c r="KC258" s="22"/>
      <c r="KD258" s="22"/>
      <c r="KE258" s="22"/>
      <c r="KF258" s="22"/>
      <c r="KG258" s="22"/>
      <c r="KH258" s="22"/>
      <c r="KI258" s="22"/>
      <c r="KJ258" s="22"/>
      <c r="KK258" s="22"/>
      <c r="KL258" s="22"/>
      <c r="KM258" s="22"/>
      <c r="KN258" s="22"/>
      <c r="KO258" s="22"/>
      <c r="KP258" s="22"/>
    </row>
    <row r="259" spans="1:302" ht="13.5" customHeight="1" x14ac:dyDescent="0.2">
      <c r="A259" s="48"/>
      <c r="B259" s="48"/>
      <c r="C259" s="48"/>
      <c r="D259" s="48"/>
      <c r="E259" s="48"/>
      <c r="F259" s="48"/>
      <c r="G259" s="48"/>
      <c r="H259" s="48"/>
      <c r="I259" s="48"/>
      <c r="J259" s="48"/>
      <c r="K259" s="48"/>
      <c r="L259" s="48"/>
      <c r="M259" s="48"/>
      <c r="N259" s="48"/>
      <c r="O259" s="22"/>
      <c r="P259" s="22"/>
      <c r="Q259" s="22"/>
      <c r="R259" s="22"/>
      <c r="S259" s="22"/>
      <c r="T259" s="22"/>
      <c r="U259" s="22"/>
      <c r="V259" s="22"/>
      <c r="W259" s="22"/>
      <c r="X259" s="22"/>
      <c r="Y259" s="22"/>
      <c r="Z259" s="22"/>
      <c r="AA259" s="22"/>
      <c r="AB259" s="22"/>
      <c r="AC259" s="48"/>
      <c r="AD259" s="48"/>
      <c r="AE259" s="48"/>
      <c r="AF259" s="48"/>
      <c r="AG259" s="48"/>
      <c r="AH259" s="48"/>
      <c r="AI259" s="48"/>
      <c r="AJ259" s="48"/>
      <c r="AK259" s="48"/>
      <c r="AL259" s="48"/>
      <c r="AM259" s="48"/>
      <c r="AN259" s="48"/>
      <c r="AO259" s="22"/>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22"/>
      <c r="BU259" s="505"/>
      <c r="BV259" s="505"/>
      <c r="BW259" s="552"/>
      <c r="BX259" s="22"/>
      <c r="BY259" s="22"/>
      <c r="BZ259" s="22"/>
      <c r="CA259" s="22"/>
      <c r="CB259" s="22"/>
      <c r="CC259" s="22"/>
      <c r="CD259" s="22"/>
      <c r="CE259" s="22"/>
      <c r="CF259" s="22"/>
      <c r="CG259" s="22"/>
      <c r="CH259" s="22"/>
      <c r="CI259" s="47"/>
      <c r="CJ259" s="47"/>
      <c r="CK259" s="47"/>
      <c r="CL259" s="47"/>
      <c r="CM259" s="47"/>
      <c r="CN259" s="47"/>
      <c r="CO259" s="47"/>
      <c r="CP259" s="47"/>
      <c r="CQ259" s="47"/>
      <c r="CR259" s="47"/>
      <c r="CS259" s="47"/>
      <c r="CT259" s="47"/>
      <c r="CU259" s="47"/>
      <c r="CV259" s="47"/>
      <c r="CW259" s="47"/>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row>
    <row r="260" spans="1:302" ht="13.5" customHeight="1" x14ac:dyDescent="0.2">
      <c r="A260" s="48"/>
      <c r="B260" s="48"/>
      <c r="C260" s="48"/>
      <c r="D260" s="48"/>
      <c r="E260" s="48"/>
      <c r="F260" s="48"/>
      <c r="G260" s="48"/>
      <c r="H260" s="48"/>
      <c r="I260" s="48"/>
      <c r="J260" s="48"/>
      <c r="K260" s="48"/>
      <c r="L260" s="48"/>
      <c r="M260" s="48"/>
      <c r="N260" s="48"/>
      <c r="O260" s="22"/>
      <c r="P260" s="22"/>
      <c r="Q260" s="22"/>
      <c r="R260" s="22"/>
      <c r="S260" s="22"/>
      <c r="T260" s="22"/>
      <c r="U260" s="22"/>
      <c r="V260" s="22"/>
      <c r="W260" s="22"/>
      <c r="X260" s="22"/>
      <c r="Y260" s="22"/>
      <c r="Z260" s="22"/>
      <c r="AA260" s="22"/>
      <c r="AB260" s="22"/>
      <c r="AC260" s="48"/>
      <c r="AD260" s="48"/>
      <c r="AE260" s="48"/>
      <c r="AF260" s="48"/>
      <c r="AG260" s="48"/>
      <c r="AH260" s="48"/>
      <c r="AI260" s="48"/>
      <c r="AJ260" s="48"/>
      <c r="AK260" s="48"/>
      <c r="AL260" s="48"/>
      <c r="AM260" s="48"/>
      <c r="AN260" s="48"/>
      <c r="AO260" s="22"/>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22"/>
      <c r="BU260" s="505"/>
      <c r="BV260" s="505"/>
      <c r="BW260" s="552"/>
      <c r="BX260" s="22"/>
      <c r="BY260" s="22"/>
      <c r="BZ260" s="22"/>
      <c r="CA260" s="22"/>
      <c r="CB260" s="22"/>
      <c r="CC260" s="22"/>
      <c r="CD260" s="22"/>
      <c r="CE260" s="22"/>
      <c r="CF260" s="22"/>
      <c r="CG260" s="22"/>
      <c r="CH260" s="22"/>
      <c r="CI260" s="47"/>
      <c r="CJ260" s="47"/>
      <c r="CK260" s="47"/>
      <c r="CL260" s="47"/>
      <c r="CM260" s="47"/>
      <c r="CN260" s="47"/>
      <c r="CO260" s="47"/>
      <c r="CP260" s="47"/>
      <c r="CQ260" s="47"/>
      <c r="CR260" s="47"/>
      <c r="CS260" s="47"/>
      <c r="CT260" s="47"/>
      <c r="CU260" s="47"/>
      <c r="CV260" s="47"/>
      <c r="CW260" s="47"/>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row>
    <row r="261" spans="1:302" ht="13.5" customHeight="1" x14ac:dyDescent="0.2">
      <c r="A261" s="48"/>
      <c r="B261" s="48"/>
      <c r="C261" s="48"/>
      <c r="D261" s="48"/>
      <c r="E261" s="48"/>
      <c r="F261" s="48"/>
      <c r="G261" s="48"/>
      <c r="H261" s="48"/>
      <c r="I261" s="48"/>
      <c r="J261" s="48"/>
      <c r="K261" s="48"/>
      <c r="L261" s="48"/>
      <c r="M261" s="48"/>
      <c r="N261" s="48"/>
      <c r="O261" s="22"/>
      <c r="P261" s="22"/>
      <c r="Q261" s="22"/>
      <c r="R261" s="22"/>
      <c r="S261" s="22"/>
      <c r="T261" s="22"/>
      <c r="U261" s="22"/>
      <c r="V261" s="22"/>
      <c r="W261" s="22"/>
      <c r="X261" s="22"/>
      <c r="Y261" s="22"/>
      <c r="Z261" s="22"/>
      <c r="AA261" s="22"/>
      <c r="AB261" s="22"/>
      <c r="AC261" s="48"/>
      <c r="AD261" s="48"/>
      <c r="AE261" s="48"/>
      <c r="AF261" s="48"/>
      <c r="AG261" s="48"/>
      <c r="AH261" s="48"/>
      <c r="AI261" s="48"/>
      <c r="AJ261" s="48"/>
      <c r="AK261" s="48"/>
      <c r="AL261" s="48"/>
      <c r="AM261" s="48"/>
      <c r="AN261" s="48"/>
      <c r="AO261" s="22"/>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22"/>
      <c r="BU261" s="505"/>
      <c r="BV261" s="505"/>
      <c r="BW261" s="552"/>
      <c r="BX261" s="22"/>
      <c r="BY261" s="22"/>
      <c r="BZ261" s="22"/>
      <c r="CA261" s="22"/>
      <c r="CB261" s="22"/>
      <c r="CC261" s="22"/>
      <c r="CD261" s="22"/>
      <c r="CE261" s="22"/>
      <c r="CF261" s="22"/>
      <c r="CG261" s="22"/>
      <c r="CH261" s="22"/>
      <c r="CI261" s="47"/>
      <c r="CJ261" s="47"/>
      <c r="CK261" s="47"/>
      <c r="CL261" s="47"/>
      <c r="CM261" s="47"/>
      <c r="CN261" s="47"/>
      <c r="CO261" s="47"/>
      <c r="CP261" s="47"/>
      <c r="CQ261" s="47"/>
      <c r="CR261" s="47"/>
      <c r="CS261" s="47"/>
      <c r="CT261" s="47"/>
      <c r="CU261" s="47"/>
      <c r="CV261" s="47"/>
      <c r="CW261" s="47"/>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row>
    <row r="262" spans="1:302" ht="13.5" customHeight="1" x14ac:dyDescent="0.2">
      <c r="A262" s="48"/>
      <c r="B262" s="48"/>
      <c r="C262" s="48"/>
      <c r="D262" s="48"/>
      <c r="E262" s="48"/>
      <c r="F262" s="48"/>
      <c r="G262" s="48"/>
      <c r="H262" s="48"/>
      <c r="I262" s="48"/>
      <c r="J262" s="48"/>
      <c r="K262" s="48"/>
      <c r="L262" s="48"/>
      <c r="M262" s="48"/>
      <c r="N262" s="48"/>
      <c r="O262" s="22"/>
      <c r="P262" s="22"/>
      <c r="Q262" s="22"/>
      <c r="R262" s="22"/>
      <c r="S262" s="22"/>
      <c r="T262" s="22"/>
      <c r="U262" s="22"/>
      <c r="V262" s="22"/>
      <c r="W262" s="22"/>
      <c r="X262" s="22"/>
      <c r="Y262" s="22"/>
      <c r="Z262" s="22"/>
      <c r="AA262" s="22"/>
      <c r="AB262" s="22"/>
      <c r="AC262" s="48"/>
      <c r="AD262" s="48"/>
      <c r="AE262" s="48"/>
      <c r="AF262" s="48"/>
      <c r="AG262" s="48"/>
      <c r="AH262" s="48"/>
      <c r="AI262" s="48"/>
      <c r="AJ262" s="48"/>
      <c r="AK262" s="48"/>
      <c r="AL262" s="48"/>
      <c r="AM262" s="48"/>
      <c r="AN262" s="48"/>
      <c r="AO262" s="22"/>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22"/>
      <c r="BU262" s="505"/>
      <c r="BV262" s="505"/>
      <c r="BW262" s="552"/>
      <c r="BX262" s="22"/>
      <c r="BY262" s="22"/>
      <c r="BZ262" s="22"/>
      <c r="CA262" s="22"/>
      <c r="CB262" s="22"/>
      <c r="CC262" s="22"/>
      <c r="CD262" s="22"/>
      <c r="CE262" s="22"/>
      <c r="CF262" s="22"/>
      <c r="CG262" s="22"/>
      <c r="CH262" s="22"/>
      <c r="CI262" s="47"/>
      <c r="CJ262" s="47"/>
      <c r="CK262" s="47"/>
      <c r="CL262" s="47"/>
      <c r="CM262" s="47"/>
      <c r="CN262" s="47"/>
      <c r="CO262" s="47"/>
      <c r="CP262" s="47"/>
      <c r="CQ262" s="47"/>
      <c r="CR262" s="47"/>
      <c r="CS262" s="47"/>
      <c r="CT262" s="47"/>
      <c r="CU262" s="47"/>
      <c r="CV262" s="47"/>
      <c r="CW262" s="47"/>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row>
    <row r="263" spans="1:302" ht="13.5" customHeight="1" x14ac:dyDescent="0.2">
      <c r="A263" s="48"/>
      <c r="B263" s="48"/>
      <c r="C263" s="48"/>
      <c r="D263" s="48"/>
      <c r="E263" s="48"/>
      <c r="F263" s="48"/>
      <c r="G263" s="48"/>
      <c r="H263" s="48"/>
      <c r="I263" s="48"/>
      <c r="J263" s="48"/>
      <c r="K263" s="48"/>
      <c r="L263" s="48"/>
      <c r="M263" s="48"/>
      <c r="N263" s="48"/>
      <c r="O263" s="22"/>
      <c r="P263" s="22"/>
      <c r="Q263" s="22"/>
      <c r="R263" s="22"/>
      <c r="S263" s="22"/>
      <c r="T263" s="22"/>
      <c r="U263" s="22"/>
      <c r="V263" s="22"/>
      <c r="W263" s="22"/>
      <c r="X263" s="22"/>
      <c r="Y263" s="22"/>
      <c r="Z263" s="22"/>
      <c r="AA263" s="22"/>
      <c r="AB263" s="22"/>
      <c r="AC263" s="48"/>
      <c r="AD263" s="48"/>
      <c r="AE263" s="48"/>
      <c r="AF263" s="48"/>
      <c r="AG263" s="48"/>
      <c r="AH263" s="48"/>
      <c r="AI263" s="48"/>
      <c r="AJ263" s="48"/>
      <c r="AK263" s="48"/>
      <c r="AL263" s="48"/>
      <c r="AM263" s="48"/>
      <c r="AN263" s="48"/>
      <c r="AO263" s="22"/>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22"/>
      <c r="BU263" s="505"/>
      <c r="BV263" s="505"/>
      <c r="BW263" s="552"/>
      <c r="BX263" s="22"/>
      <c r="BY263" s="22"/>
      <c r="BZ263" s="22"/>
      <c r="CA263" s="22"/>
      <c r="CB263" s="22"/>
      <c r="CC263" s="22"/>
      <c r="CD263" s="22"/>
      <c r="CE263" s="22"/>
      <c r="CF263" s="22"/>
      <c r="CG263" s="22"/>
      <c r="CH263" s="22"/>
      <c r="CI263" s="47"/>
      <c r="CJ263" s="47"/>
      <c r="CK263" s="47"/>
      <c r="CL263" s="47"/>
      <c r="CM263" s="47"/>
      <c r="CN263" s="47"/>
      <c r="CO263" s="47"/>
      <c r="CP263" s="47"/>
      <c r="CQ263" s="47"/>
      <c r="CR263" s="47"/>
      <c r="CS263" s="47"/>
      <c r="CT263" s="47"/>
      <c r="CU263" s="47"/>
      <c r="CV263" s="47"/>
      <c r="CW263" s="47"/>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row>
    <row r="264" spans="1:302" ht="13.5" customHeight="1" x14ac:dyDescent="0.2">
      <c r="A264" s="48"/>
      <c r="B264" s="48"/>
      <c r="C264" s="48"/>
      <c r="D264" s="48"/>
      <c r="E264" s="48"/>
      <c r="F264" s="48"/>
      <c r="G264" s="48"/>
      <c r="H264" s="48"/>
      <c r="I264" s="48"/>
      <c r="J264" s="48"/>
      <c r="K264" s="48"/>
      <c r="L264" s="48"/>
      <c r="M264" s="48"/>
      <c r="N264" s="48"/>
      <c r="O264" s="22"/>
      <c r="P264" s="22"/>
      <c r="Q264" s="22"/>
      <c r="R264" s="22"/>
      <c r="S264" s="22"/>
      <c r="T264" s="22"/>
      <c r="U264" s="22"/>
      <c r="V264" s="22"/>
      <c r="W264" s="22"/>
      <c r="X264" s="22"/>
      <c r="Y264" s="22"/>
      <c r="Z264" s="22"/>
      <c r="AA264" s="22"/>
      <c r="AB264" s="22"/>
      <c r="AC264" s="48"/>
      <c r="AD264" s="48"/>
      <c r="AE264" s="48"/>
      <c r="AF264" s="48"/>
      <c r="AG264" s="48"/>
      <c r="AH264" s="48"/>
      <c r="AI264" s="48"/>
      <c r="AJ264" s="48"/>
      <c r="AK264" s="48"/>
      <c r="AL264" s="48"/>
      <c r="AM264" s="48"/>
      <c r="AN264" s="48"/>
      <c r="AO264" s="22"/>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22"/>
      <c r="BU264" s="505"/>
      <c r="BV264" s="505"/>
      <c r="BW264" s="552"/>
      <c r="BX264" s="22"/>
      <c r="BY264" s="22"/>
      <c r="BZ264" s="22"/>
      <c r="CA264" s="22"/>
      <c r="CB264" s="22"/>
      <c r="CC264" s="22"/>
      <c r="CD264" s="22"/>
      <c r="CE264" s="22"/>
      <c r="CF264" s="22"/>
      <c r="CG264" s="22"/>
      <c r="CH264" s="22"/>
      <c r="CI264" s="47"/>
      <c r="CJ264" s="47"/>
      <c r="CK264" s="47"/>
      <c r="CL264" s="47"/>
      <c r="CM264" s="47"/>
      <c r="CN264" s="47"/>
      <c r="CO264" s="47"/>
      <c r="CP264" s="47"/>
      <c r="CQ264" s="47"/>
      <c r="CR264" s="47"/>
      <c r="CS264" s="47"/>
      <c r="CT264" s="47"/>
      <c r="CU264" s="47"/>
      <c r="CV264" s="47"/>
      <c r="CW264" s="47"/>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22"/>
      <c r="FC264" s="22"/>
      <c r="FD264" s="22"/>
      <c r="FE264" s="22"/>
      <c r="FF264" s="22"/>
      <c r="FG264" s="22"/>
      <c r="FH264" s="22"/>
      <c r="FI264" s="22"/>
      <c r="FJ264" s="22"/>
      <c r="FK264" s="22"/>
      <c r="FL264" s="22"/>
      <c r="FM264" s="22"/>
      <c r="FN264" s="22"/>
      <c r="FO264" s="22"/>
      <c r="FP264" s="22"/>
      <c r="FQ264" s="22"/>
      <c r="FR264" s="22"/>
      <c r="FS264" s="22"/>
      <c r="FT264" s="22"/>
      <c r="FU264" s="22"/>
      <c r="FV264" s="22"/>
      <c r="FW264" s="22"/>
      <c r="FX264" s="22"/>
      <c r="FY264" s="22"/>
      <c r="FZ264" s="22"/>
      <c r="GA264" s="22"/>
      <c r="GB264" s="22"/>
      <c r="GC264" s="22"/>
      <c r="GD264" s="22"/>
      <c r="GE264" s="22"/>
      <c r="GF264" s="22"/>
      <c r="GG264" s="22"/>
      <c r="GH264" s="22"/>
      <c r="GI264" s="22"/>
      <c r="GJ264" s="22"/>
      <c r="GK264" s="22"/>
      <c r="GL264" s="22"/>
      <c r="GM264" s="22"/>
      <c r="GN264" s="22"/>
      <c r="GO264" s="22"/>
      <c r="GP264" s="22"/>
      <c r="GQ264" s="22"/>
      <c r="GR264" s="22"/>
      <c r="GS264" s="22"/>
      <c r="GT264" s="22"/>
      <c r="GU264" s="22"/>
      <c r="GV264" s="22"/>
      <c r="GW264" s="22"/>
      <c r="GX264" s="22"/>
      <c r="GY264" s="22"/>
      <c r="GZ264" s="22"/>
      <c r="HA264" s="22"/>
      <c r="HB264" s="22"/>
      <c r="HC264" s="22"/>
      <c r="HD264" s="22"/>
      <c r="HE264" s="22"/>
      <c r="HF264" s="22"/>
      <c r="HG264" s="22"/>
      <c r="HH264" s="22"/>
      <c r="HI264" s="22"/>
      <c r="HJ264" s="22"/>
      <c r="HK264" s="22"/>
      <c r="HL264" s="22"/>
      <c r="HM264" s="22"/>
      <c r="HN264" s="22"/>
      <c r="HO264" s="22"/>
      <c r="HP264" s="22"/>
      <c r="HQ264" s="22"/>
      <c r="HR264" s="22"/>
      <c r="HS264" s="22"/>
      <c r="HT264" s="22"/>
      <c r="HU264" s="22"/>
      <c r="HV264" s="22"/>
      <c r="HW264" s="22"/>
      <c r="HX264" s="22"/>
      <c r="HY264" s="22"/>
      <c r="HZ264" s="22"/>
      <c r="IA264" s="22"/>
      <c r="IB264" s="22"/>
      <c r="IC264" s="22"/>
      <c r="ID264" s="22"/>
      <c r="IE264" s="22"/>
      <c r="IF264" s="22"/>
      <c r="IG264" s="22"/>
      <c r="IH264" s="22"/>
      <c r="II264" s="22"/>
      <c r="IJ264" s="22"/>
      <c r="IK264" s="22"/>
      <c r="IL264" s="22"/>
      <c r="IM264" s="22"/>
      <c r="IN264" s="22"/>
      <c r="IO264" s="22"/>
      <c r="IP264" s="22"/>
      <c r="IQ264" s="22"/>
      <c r="IW264" s="22"/>
      <c r="IX264" s="22"/>
      <c r="IY264" s="22"/>
      <c r="IZ264" s="22"/>
      <c r="JA264" s="22"/>
      <c r="JB264" s="22"/>
      <c r="JC264" s="22"/>
      <c r="JD264" s="22"/>
      <c r="JE264" s="22"/>
      <c r="JF264" s="22"/>
      <c r="JG264" s="22"/>
      <c r="JH264" s="22"/>
      <c r="JI264" s="22"/>
      <c r="JJ264" s="22"/>
      <c r="JK264" s="22"/>
      <c r="JL264" s="22"/>
      <c r="JM264" s="22"/>
      <c r="JN264" s="22"/>
      <c r="JO264" s="22"/>
      <c r="JP264" s="22"/>
      <c r="JQ264" s="22"/>
      <c r="JR264" s="22"/>
      <c r="JS264" s="22"/>
      <c r="JT264" s="22"/>
      <c r="JU264" s="22"/>
      <c r="JV264" s="22"/>
      <c r="JW264" s="22"/>
      <c r="JX264" s="22"/>
      <c r="JY264" s="22"/>
      <c r="JZ264" s="22"/>
      <c r="KA264" s="22"/>
      <c r="KB264" s="22"/>
      <c r="KC264" s="22"/>
      <c r="KD264" s="22"/>
      <c r="KE264" s="22"/>
      <c r="KF264" s="22"/>
      <c r="KG264" s="22"/>
      <c r="KH264" s="22"/>
      <c r="KI264" s="22"/>
      <c r="KJ264" s="22"/>
      <c r="KK264" s="22"/>
      <c r="KL264" s="22"/>
      <c r="KM264" s="22"/>
      <c r="KN264" s="22"/>
      <c r="KO264" s="22"/>
      <c r="KP264" s="22"/>
    </row>
    <row r="265" spans="1:302" ht="13.5" customHeight="1" x14ac:dyDescent="0.2">
      <c r="A265" s="48"/>
      <c r="B265" s="48"/>
      <c r="C265" s="48"/>
      <c r="D265" s="48"/>
      <c r="E265" s="48"/>
      <c r="F265" s="48"/>
      <c r="G265" s="48"/>
      <c r="H265" s="48"/>
      <c r="I265" s="48"/>
      <c r="J265" s="48"/>
      <c r="K265" s="48"/>
      <c r="L265" s="48"/>
      <c r="M265" s="48"/>
      <c r="N265" s="48"/>
      <c r="O265" s="22"/>
      <c r="P265" s="22"/>
      <c r="Q265" s="22"/>
      <c r="R265" s="22"/>
      <c r="S265" s="22"/>
      <c r="T265" s="22"/>
      <c r="U265" s="22"/>
      <c r="V265" s="22"/>
      <c r="W265" s="22"/>
      <c r="X265" s="22"/>
      <c r="Y265" s="22"/>
      <c r="Z265" s="22"/>
      <c r="AA265" s="22"/>
      <c r="AB265" s="22"/>
      <c r="AC265" s="48"/>
      <c r="AD265" s="48"/>
      <c r="AE265" s="48"/>
      <c r="AF265" s="48"/>
      <c r="AG265" s="48"/>
      <c r="AH265" s="48"/>
      <c r="AI265" s="48"/>
      <c r="AJ265" s="48"/>
      <c r="AK265" s="48"/>
      <c r="AL265" s="48"/>
      <c r="AM265" s="48"/>
      <c r="AN265" s="48"/>
      <c r="AO265" s="22"/>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22"/>
      <c r="BU265" s="505"/>
      <c r="BV265" s="505"/>
      <c r="BW265" s="552"/>
      <c r="BX265" s="22"/>
      <c r="BY265" s="22"/>
      <c r="BZ265" s="22"/>
      <c r="CA265" s="22"/>
      <c r="CB265" s="22"/>
      <c r="CC265" s="22"/>
      <c r="CD265" s="22"/>
      <c r="CE265" s="22"/>
      <c r="CF265" s="22"/>
      <c r="CG265" s="22"/>
      <c r="CH265" s="22"/>
      <c r="CI265" s="47"/>
      <c r="CJ265" s="47"/>
      <c r="CK265" s="47"/>
      <c r="CL265" s="47"/>
      <c r="CM265" s="47"/>
      <c r="CN265" s="47"/>
      <c r="CO265" s="47"/>
      <c r="CP265" s="47"/>
      <c r="CQ265" s="47"/>
      <c r="CR265" s="47"/>
      <c r="CS265" s="47"/>
      <c r="CT265" s="47"/>
      <c r="CU265" s="47"/>
      <c r="CV265" s="47"/>
      <c r="CW265" s="47"/>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c r="EX265" s="22"/>
      <c r="EY265" s="22"/>
      <c r="EZ265" s="22"/>
      <c r="FA265" s="22"/>
      <c r="FB265" s="22"/>
      <c r="FC265" s="22"/>
      <c r="FD265" s="22"/>
      <c r="FE265" s="22"/>
      <c r="FF265" s="22"/>
      <c r="FG265" s="22"/>
      <c r="FH265" s="22"/>
      <c r="FI265" s="22"/>
      <c r="FJ265" s="22"/>
      <c r="FK265" s="22"/>
      <c r="FL265" s="22"/>
      <c r="FM265" s="22"/>
      <c r="FN265" s="22"/>
      <c r="FO265" s="22"/>
      <c r="FP265" s="22"/>
      <c r="FQ265" s="22"/>
      <c r="FR265" s="22"/>
      <c r="FS265" s="22"/>
      <c r="FT265" s="22"/>
      <c r="FU265" s="22"/>
      <c r="FV265" s="22"/>
      <c r="FW265" s="22"/>
      <c r="FX265" s="22"/>
      <c r="FY265" s="22"/>
      <c r="FZ265" s="22"/>
      <c r="GA265" s="22"/>
      <c r="GB265" s="22"/>
      <c r="GC265" s="22"/>
      <c r="GD265" s="22"/>
      <c r="GE265" s="22"/>
      <c r="GF265" s="22"/>
      <c r="GG265" s="22"/>
      <c r="GH265" s="22"/>
      <c r="GI265" s="22"/>
      <c r="GJ265" s="22"/>
      <c r="GK265" s="22"/>
      <c r="GL265" s="22"/>
      <c r="GM265" s="22"/>
      <c r="GN265" s="22"/>
      <c r="GO265" s="22"/>
      <c r="GP265" s="22"/>
      <c r="GQ265" s="22"/>
      <c r="GR265" s="22"/>
      <c r="GS265" s="22"/>
      <c r="GT265" s="22"/>
      <c r="GU265" s="22"/>
      <c r="GV265" s="22"/>
      <c r="GW265" s="22"/>
      <c r="GX265" s="22"/>
      <c r="GY265" s="22"/>
      <c r="GZ265" s="22"/>
      <c r="HA265" s="22"/>
      <c r="HB265" s="22"/>
      <c r="HC265" s="22"/>
      <c r="HD265" s="22"/>
      <c r="HE265" s="22"/>
      <c r="HF265" s="22"/>
      <c r="HG265" s="22"/>
      <c r="HH265" s="22"/>
      <c r="HI265" s="22"/>
      <c r="HJ265" s="22"/>
      <c r="HK265" s="22"/>
      <c r="HL265" s="22"/>
      <c r="HM265" s="22"/>
      <c r="HN265" s="22"/>
      <c r="HO265" s="22"/>
      <c r="HP265" s="22"/>
      <c r="HQ265" s="22"/>
      <c r="HR265" s="22"/>
      <c r="HS265" s="22"/>
      <c r="HT265" s="22"/>
      <c r="HU265" s="22"/>
      <c r="HV265" s="22"/>
      <c r="HW265" s="22"/>
      <c r="HX265" s="22"/>
      <c r="HY265" s="22"/>
      <c r="HZ265" s="22"/>
      <c r="IA265" s="22"/>
      <c r="IB265" s="22"/>
      <c r="IC265" s="22"/>
      <c r="ID265" s="22"/>
      <c r="IE265" s="22"/>
      <c r="IF265" s="22"/>
      <c r="IG265" s="22"/>
      <c r="IH265" s="22"/>
      <c r="II265" s="22"/>
      <c r="IJ265" s="22"/>
      <c r="IK265" s="22"/>
      <c r="IL265" s="22"/>
      <c r="IM265" s="22"/>
      <c r="IN265" s="22"/>
      <c r="IO265" s="22"/>
      <c r="IP265" s="22"/>
      <c r="IQ265" s="22"/>
      <c r="IW265" s="22"/>
      <c r="IX265" s="22"/>
      <c r="IY265" s="22"/>
      <c r="IZ265" s="22"/>
      <c r="JA265" s="22"/>
      <c r="JB265" s="22"/>
      <c r="JC265" s="22"/>
      <c r="JD265" s="22"/>
      <c r="JE265" s="22"/>
      <c r="JF265" s="22"/>
      <c r="JG265" s="22"/>
      <c r="JH265" s="22"/>
      <c r="JI265" s="22"/>
      <c r="JJ265" s="22"/>
      <c r="JK265" s="22"/>
      <c r="JL265" s="22"/>
      <c r="JM265" s="22"/>
      <c r="JN265" s="22"/>
      <c r="JO265" s="22"/>
      <c r="JP265" s="22"/>
      <c r="JQ265" s="22"/>
      <c r="JR265" s="22"/>
      <c r="JS265" s="22"/>
      <c r="JT265" s="22"/>
      <c r="JU265" s="22"/>
      <c r="JV265" s="22"/>
      <c r="JW265" s="22"/>
      <c r="JX265" s="22"/>
      <c r="JY265" s="22"/>
      <c r="JZ265" s="22"/>
      <c r="KA265" s="22"/>
      <c r="KB265" s="22"/>
      <c r="KC265" s="22"/>
      <c r="KD265" s="22"/>
      <c r="KE265" s="22"/>
      <c r="KF265" s="22"/>
      <c r="KG265" s="22"/>
      <c r="KH265" s="22"/>
      <c r="KI265" s="22"/>
      <c r="KJ265" s="22"/>
      <c r="KK265" s="22"/>
      <c r="KL265" s="22"/>
      <c r="KM265" s="22"/>
      <c r="KN265" s="22"/>
      <c r="KO265" s="22"/>
      <c r="KP265" s="22"/>
    </row>
    <row r="266" spans="1:302" ht="13.5" customHeight="1" x14ac:dyDescent="0.2">
      <c r="A266" s="48"/>
      <c r="B266" s="48"/>
      <c r="C266" s="48"/>
      <c r="D266" s="48"/>
      <c r="E266" s="48"/>
      <c r="F266" s="48"/>
      <c r="G266" s="48"/>
      <c r="H266" s="48"/>
      <c r="I266" s="48"/>
      <c r="J266" s="48"/>
      <c r="K266" s="48"/>
      <c r="L266" s="48"/>
      <c r="M266" s="48"/>
      <c r="N266" s="48"/>
      <c r="O266" s="22"/>
      <c r="P266" s="22"/>
      <c r="Q266" s="22"/>
      <c r="R266" s="22"/>
      <c r="S266" s="22"/>
      <c r="T266" s="22"/>
      <c r="U266" s="22"/>
      <c r="V266" s="22"/>
      <c r="W266" s="22"/>
      <c r="X266" s="22"/>
      <c r="Y266" s="22"/>
      <c r="Z266" s="22"/>
      <c r="AA266" s="22"/>
      <c r="AB266" s="22"/>
      <c r="AC266" s="48"/>
      <c r="AD266" s="48"/>
      <c r="AE266" s="48"/>
      <c r="AF266" s="48"/>
      <c r="AG266" s="48"/>
      <c r="AH266" s="48"/>
      <c r="AI266" s="48"/>
      <c r="AJ266" s="48"/>
      <c r="AK266" s="48"/>
      <c r="AL266" s="48"/>
      <c r="AM266" s="48"/>
      <c r="AN266" s="48"/>
      <c r="AO266" s="22"/>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22"/>
      <c r="BU266" s="505"/>
      <c r="BV266" s="505"/>
      <c r="BW266" s="552"/>
      <c r="BX266" s="22"/>
      <c r="BY266" s="22"/>
      <c r="BZ266" s="22"/>
      <c r="CA266" s="22"/>
      <c r="CB266" s="22"/>
      <c r="CC266" s="22"/>
      <c r="CD266" s="22"/>
      <c r="CE266" s="22"/>
      <c r="CF266" s="22"/>
      <c r="CG266" s="22"/>
      <c r="CH266" s="22"/>
      <c r="CI266" s="47"/>
      <c r="CJ266" s="47"/>
      <c r="CK266" s="47"/>
      <c r="CL266" s="47"/>
      <c r="CM266" s="47"/>
      <c r="CN266" s="47"/>
      <c r="CO266" s="47"/>
      <c r="CP266" s="47"/>
      <c r="CQ266" s="47"/>
      <c r="CR266" s="47"/>
      <c r="CS266" s="47"/>
      <c r="CT266" s="47"/>
      <c r="CU266" s="47"/>
      <c r="CV266" s="47"/>
      <c r="CW266" s="47"/>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c r="HM266" s="22"/>
      <c r="HN266" s="22"/>
      <c r="HO266" s="22"/>
      <c r="HP266" s="22"/>
      <c r="HQ266" s="22"/>
      <c r="HR266" s="22"/>
      <c r="HS266" s="22"/>
      <c r="HT266" s="22"/>
      <c r="HU266" s="22"/>
      <c r="HV266" s="22"/>
      <c r="HW266" s="22"/>
      <c r="HX266" s="22"/>
      <c r="HY266" s="22"/>
      <c r="HZ266" s="22"/>
      <c r="IA266" s="22"/>
      <c r="IB266" s="22"/>
      <c r="IC266" s="22"/>
      <c r="ID266" s="22"/>
      <c r="IE266" s="22"/>
      <c r="IF266" s="22"/>
      <c r="IG266" s="22"/>
      <c r="IH266" s="22"/>
      <c r="II266" s="22"/>
      <c r="IJ266" s="22"/>
      <c r="IK266" s="22"/>
      <c r="IL266" s="22"/>
      <c r="IM266" s="22"/>
      <c r="IN266" s="22"/>
      <c r="IO266" s="22"/>
      <c r="IP266" s="22"/>
      <c r="IQ266" s="22"/>
      <c r="IR266" s="22"/>
      <c r="IS266" s="22"/>
      <c r="IT266" s="22"/>
      <c r="IU266" s="22"/>
      <c r="IV266" s="22"/>
      <c r="IW266" s="22"/>
      <c r="IX266" s="22"/>
      <c r="IY266" s="22"/>
      <c r="IZ266" s="22"/>
      <c r="JA266" s="22"/>
      <c r="JB266" s="22"/>
      <c r="JC266" s="22"/>
      <c r="JD266" s="22"/>
      <c r="JE266" s="22"/>
      <c r="JF266" s="22"/>
      <c r="JG266" s="22"/>
      <c r="JH266" s="22"/>
      <c r="JI266" s="22"/>
      <c r="JJ266" s="22"/>
      <c r="JK266" s="22"/>
      <c r="JL266" s="22"/>
      <c r="JM266" s="22"/>
      <c r="JN266" s="22"/>
      <c r="JO266" s="22"/>
      <c r="JP266" s="22"/>
      <c r="JQ266" s="22"/>
      <c r="JR266" s="22"/>
      <c r="JS266" s="22"/>
      <c r="JT266" s="22"/>
      <c r="JU266" s="22"/>
      <c r="JV266" s="22"/>
      <c r="JW266" s="22"/>
      <c r="JX266" s="22"/>
      <c r="JY266" s="22"/>
      <c r="JZ266" s="22"/>
      <c r="KA266" s="22"/>
      <c r="KB266" s="22"/>
      <c r="KC266" s="22"/>
      <c r="KD266" s="22"/>
      <c r="KE266" s="22"/>
      <c r="KF266" s="22"/>
      <c r="KG266" s="22"/>
      <c r="KH266" s="22"/>
      <c r="KI266" s="22"/>
      <c r="KJ266" s="22"/>
      <c r="KK266" s="22"/>
      <c r="KL266" s="22"/>
      <c r="KM266" s="22"/>
      <c r="KN266" s="22"/>
      <c r="KO266" s="22"/>
      <c r="KP266" s="22"/>
    </row>
    <row r="267" spans="1:302" ht="13.5" customHeight="1" x14ac:dyDescent="0.2">
      <c r="A267" s="48"/>
      <c r="B267" s="48"/>
      <c r="C267" s="48"/>
      <c r="D267" s="48"/>
      <c r="E267" s="48"/>
      <c r="F267" s="48"/>
      <c r="G267" s="48"/>
      <c r="H267" s="48"/>
      <c r="I267" s="48"/>
      <c r="J267" s="48"/>
      <c r="K267" s="48"/>
      <c r="L267" s="48"/>
      <c r="M267" s="48"/>
      <c r="N267" s="48"/>
      <c r="O267" s="22"/>
      <c r="P267" s="22"/>
      <c r="Q267" s="22"/>
      <c r="R267" s="22"/>
      <c r="S267" s="22"/>
      <c r="T267" s="22"/>
      <c r="U267" s="22"/>
      <c r="V267" s="22"/>
      <c r="W267" s="22"/>
      <c r="X267" s="22"/>
      <c r="Y267" s="22"/>
      <c r="Z267" s="22"/>
      <c r="AA267" s="22"/>
      <c r="AB267" s="22"/>
      <c r="AC267" s="48"/>
      <c r="AD267" s="48"/>
      <c r="AE267" s="48"/>
      <c r="AF267" s="48"/>
      <c r="AG267" s="48"/>
      <c r="AH267" s="48"/>
      <c r="AI267" s="48"/>
      <c r="AJ267" s="48"/>
      <c r="AK267" s="48"/>
      <c r="AL267" s="48"/>
      <c r="AM267" s="48"/>
      <c r="AN267" s="48"/>
      <c r="AO267" s="22"/>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22"/>
      <c r="BU267" s="505"/>
      <c r="BV267" s="505"/>
      <c r="BW267" s="552"/>
      <c r="BX267" s="22"/>
      <c r="BY267" s="22"/>
      <c r="BZ267" s="22"/>
      <c r="CA267" s="22"/>
      <c r="CB267" s="22"/>
      <c r="CC267" s="22"/>
      <c r="CD267" s="22"/>
      <c r="CE267" s="22"/>
      <c r="CF267" s="22"/>
      <c r="CG267" s="22"/>
      <c r="CH267" s="22"/>
      <c r="CI267" s="47"/>
      <c r="CJ267" s="47"/>
      <c r="CK267" s="47"/>
      <c r="CL267" s="47"/>
      <c r="CM267" s="47"/>
      <c r="CN267" s="47"/>
      <c r="CO267" s="47"/>
      <c r="CP267" s="47"/>
      <c r="CQ267" s="47"/>
      <c r="CR267" s="47"/>
      <c r="CS267" s="47"/>
      <c r="CT267" s="47"/>
      <c r="CU267" s="47"/>
      <c r="CV267" s="47"/>
      <c r="CW267" s="47"/>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c r="HM267" s="22"/>
      <c r="HN267" s="22"/>
      <c r="HO267" s="22"/>
      <c r="HP267" s="22"/>
      <c r="HQ267" s="22"/>
      <c r="HR267" s="22"/>
      <c r="HS267" s="22"/>
      <c r="HT267" s="22"/>
      <c r="HU267" s="22"/>
      <c r="HV267" s="22"/>
      <c r="HW267" s="22"/>
      <c r="HX267" s="22"/>
      <c r="HY267" s="22"/>
      <c r="HZ267" s="22"/>
      <c r="IA267" s="22"/>
      <c r="IB267" s="22"/>
      <c r="IC267" s="22"/>
      <c r="ID267" s="22"/>
      <c r="IE267" s="22"/>
      <c r="IF267" s="22"/>
      <c r="IG267" s="22"/>
      <c r="IH267" s="22"/>
      <c r="II267" s="22"/>
      <c r="IJ267" s="22"/>
      <c r="IK267" s="22"/>
      <c r="IL267" s="22"/>
      <c r="IM267" s="22"/>
      <c r="IN267" s="22"/>
      <c r="IO267" s="22"/>
      <c r="IP267" s="22"/>
      <c r="IQ267" s="22"/>
      <c r="IR267" s="22"/>
      <c r="IS267" s="22"/>
      <c r="IT267" s="22"/>
      <c r="IU267" s="22"/>
      <c r="IV267" s="22"/>
      <c r="IW267" s="22"/>
      <c r="IX267" s="22"/>
      <c r="IY267" s="22"/>
      <c r="IZ267" s="22"/>
      <c r="JA267" s="22"/>
      <c r="JB267" s="22"/>
      <c r="JC267" s="22"/>
      <c r="JD267" s="22"/>
      <c r="JE267" s="22"/>
      <c r="JF267" s="22"/>
      <c r="JG267" s="22"/>
      <c r="JH267" s="22"/>
      <c r="JI267" s="22"/>
      <c r="JJ267" s="22"/>
      <c r="JK267" s="22"/>
      <c r="JL267" s="22"/>
      <c r="JM267" s="22"/>
      <c r="JN267" s="22"/>
      <c r="JO267" s="22"/>
      <c r="JP267" s="22"/>
      <c r="JQ267" s="22"/>
      <c r="JR267" s="22"/>
      <c r="JS267" s="22"/>
      <c r="JT267" s="22"/>
      <c r="JU267" s="22"/>
      <c r="JV267" s="22"/>
      <c r="JW267" s="22"/>
      <c r="JX267" s="22"/>
      <c r="JY267" s="22"/>
      <c r="JZ267" s="22"/>
      <c r="KA267" s="22"/>
      <c r="KB267" s="22"/>
      <c r="KC267" s="22"/>
      <c r="KD267" s="22"/>
      <c r="KE267" s="22"/>
      <c r="KF267" s="22"/>
      <c r="KG267" s="22"/>
      <c r="KH267" s="22"/>
      <c r="KI267" s="22"/>
      <c r="KJ267" s="22"/>
      <c r="KK267" s="22"/>
      <c r="KL267" s="22"/>
      <c r="KM267" s="22"/>
      <c r="KN267" s="22"/>
      <c r="KO267" s="22"/>
      <c r="KP267" s="22"/>
    </row>
    <row r="268" spans="1:302" ht="13.5" customHeight="1" x14ac:dyDescent="0.2">
      <c r="A268" s="48"/>
      <c r="B268" s="48"/>
      <c r="C268" s="48"/>
      <c r="D268" s="48"/>
      <c r="E268" s="48"/>
      <c r="F268" s="48"/>
      <c r="G268" s="48"/>
      <c r="H268" s="48"/>
      <c r="I268" s="48"/>
      <c r="J268" s="48"/>
      <c r="K268" s="48"/>
      <c r="L268" s="48"/>
      <c r="M268" s="48"/>
      <c r="N268" s="48"/>
      <c r="O268" s="22"/>
      <c r="P268" s="22"/>
      <c r="Q268" s="22"/>
      <c r="R268" s="22"/>
      <c r="S268" s="22"/>
      <c r="T268" s="22"/>
      <c r="U268" s="22"/>
      <c r="V268" s="22"/>
      <c r="W268" s="22"/>
      <c r="X268" s="22"/>
      <c r="Y268" s="22"/>
      <c r="Z268" s="22"/>
      <c r="AA268" s="22"/>
      <c r="AB268" s="22"/>
      <c r="AC268" s="48"/>
      <c r="AD268" s="48"/>
      <c r="AE268" s="48"/>
      <c r="AF268" s="48"/>
      <c r="AG268" s="48"/>
      <c r="AH268" s="48"/>
      <c r="AI268" s="48"/>
      <c r="AJ268" s="48"/>
      <c r="AK268" s="48"/>
      <c r="AL268" s="48"/>
      <c r="AM268" s="48"/>
      <c r="AN268" s="48"/>
      <c r="AO268" s="22"/>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22"/>
      <c r="BU268" s="505"/>
      <c r="BV268" s="505"/>
      <c r="BW268" s="552"/>
      <c r="BX268" s="22"/>
      <c r="BY268" s="22"/>
      <c r="BZ268" s="22"/>
      <c r="CA268" s="22"/>
      <c r="CB268" s="22"/>
      <c r="CC268" s="22"/>
      <c r="CD268" s="22"/>
      <c r="CE268" s="22"/>
      <c r="CF268" s="22"/>
      <c r="CG268" s="22"/>
      <c r="CH268" s="22"/>
      <c r="CI268" s="47"/>
      <c r="CJ268" s="47"/>
      <c r="CK268" s="47"/>
      <c r="CL268" s="47"/>
      <c r="CM268" s="47"/>
      <c r="CN268" s="47"/>
      <c r="CO268" s="47"/>
      <c r="CP268" s="47"/>
      <c r="CQ268" s="47"/>
      <c r="CR268" s="47"/>
      <c r="CS268" s="47"/>
      <c r="CT268" s="47"/>
      <c r="CU268" s="47"/>
      <c r="CV268" s="47"/>
      <c r="CW268" s="47"/>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c r="HT268" s="22"/>
      <c r="HU268" s="22"/>
      <c r="HV268" s="22"/>
      <c r="HW268" s="22"/>
      <c r="HX268" s="22"/>
      <c r="HY268" s="22"/>
      <c r="HZ268" s="22"/>
      <c r="IA268" s="22"/>
      <c r="IB268" s="22"/>
      <c r="IC268" s="22"/>
      <c r="ID268" s="22"/>
      <c r="IE268" s="22"/>
      <c r="IF268" s="22"/>
      <c r="IG268" s="22"/>
      <c r="IH268" s="22"/>
      <c r="II268" s="22"/>
      <c r="IJ268" s="22"/>
      <c r="IK268" s="22"/>
      <c r="IL268" s="22"/>
      <c r="IM268" s="22"/>
      <c r="IN268" s="22"/>
      <c r="IO268" s="22"/>
      <c r="IP268" s="22"/>
      <c r="IQ268" s="22"/>
      <c r="IR268" s="22"/>
      <c r="IS268" s="22"/>
      <c r="IT268" s="22"/>
      <c r="IU268" s="22"/>
      <c r="IV268" s="22"/>
      <c r="IW268" s="22"/>
      <c r="IX268" s="22"/>
      <c r="IY268" s="22"/>
      <c r="IZ268" s="22"/>
      <c r="JA268" s="22"/>
      <c r="JB268" s="22"/>
      <c r="JC268" s="22"/>
      <c r="JD268" s="22"/>
      <c r="JE268" s="22"/>
      <c r="JF268" s="22"/>
      <c r="JG268" s="22"/>
      <c r="JH268" s="22"/>
      <c r="JI268" s="22"/>
      <c r="JJ268" s="22"/>
      <c r="JK268" s="22"/>
      <c r="JL268" s="22"/>
      <c r="JM268" s="22"/>
      <c r="JN268" s="22"/>
      <c r="JO268" s="22"/>
      <c r="JP268" s="22"/>
      <c r="JQ268" s="22"/>
      <c r="JR268" s="22"/>
      <c r="JS268" s="22"/>
      <c r="JT268" s="22"/>
      <c r="JU268" s="22"/>
      <c r="JV268" s="22"/>
      <c r="JW268" s="22"/>
      <c r="JX268" s="22"/>
      <c r="JY268" s="22"/>
      <c r="JZ268" s="22"/>
      <c r="KA268" s="22"/>
      <c r="KB268" s="22"/>
      <c r="KC268" s="22"/>
      <c r="KD268" s="22"/>
      <c r="KE268" s="22"/>
      <c r="KF268" s="22"/>
      <c r="KG268" s="22"/>
      <c r="KH268" s="22"/>
      <c r="KI268" s="22"/>
      <c r="KJ268" s="22"/>
      <c r="KK268" s="22"/>
      <c r="KL268" s="22"/>
      <c r="KM268" s="22"/>
      <c r="KN268" s="22"/>
      <c r="KO268" s="22"/>
      <c r="KP268" s="22"/>
    </row>
    <row r="269" spans="1:302" ht="13.5" customHeight="1" x14ac:dyDescent="0.2">
      <c r="A269" s="48"/>
      <c r="B269" s="48"/>
      <c r="C269" s="48"/>
      <c r="D269" s="48"/>
      <c r="E269" s="48"/>
      <c r="F269" s="48"/>
      <c r="G269" s="48"/>
      <c r="H269" s="48"/>
      <c r="I269" s="48"/>
      <c r="J269" s="48"/>
      <c r="K269" s="48"/>
      <c r="L269" s="48"/>
      <c r="M269" s="48"/>
      <c r="N269" s="48"/>
      <c r="O269" s="22"/>
      <c r="P269" s="22"/>
      <c r="Q269" s="22"/>
      <c r="R269" s="22"/>
      <c r="S269" s="22"/>
      <c r="T269" s="22"/>
      <c r="U269" s="22"/>
      <c r="V269" s="22"/>
      <c r="W269" s="22"/>
      <c r="X269" s="22"/>
      <c r="Y269" s="22"/>
      <c r="Z269" s="22"/>
      <c r="AA269" s="22"/>
      <c r="AB269" s="22"/>
      <c r="AC269" s="48"/>
      <c r="AD269" s="48"/>
      <c r="AE269" s="48"/>
      <c r="AF269" s="48"/>
      <c r="AG269" s="48"/>
      <c r="AH269" s="48"/>
      <c r="AI269" s="48"/>
      <c r="AJ269" s="48"/>
      <c r="AK269" s="48"/>
      <c r="AL269" s="48"/>
      <c r="AM269" s="48"/>
      <c r="AN269" s="48"/>
      <c r="AO269" s="22"/>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22"/>
      <c r="BU269" s="505"/>
      <c r="BV269" s="505"/>
      <c r="BW269" s="552"/>
      <c r="BX269" s="22"/>
      <c r="BY269" s="22"/>
      <c r="BZ269" s="22"/>
      <c r="CA269" s="22"/>
      <c r="CB269" s="22"/>
      <c r="CC269" s="22"/>
      <c r="CD269" s="22"/>
      <c r="CE269" s="22"/>
      <c r="CF269" s="22"/>
      <c r="CG269" s="22"/>
      <c r="CH269" s="22"/>
      <c r="CI269" s="47"/>
      <c r="CJ269" s="47"/>
      <c r="CK269" s="47"/>
      <c r="CL269" s="47"/>
      <c r="CM269" s="47"/>
      <c r="CN269" s="47"/>
      <c r="CO269" s="47"/>
      <c r="CP269" s="47"/>
      <c r="CQ269" s="47"/>
      <c r="CR269" s="47"/>
      <c r="CS269" s="47"/>
      <c r="CT269" s="47"/>
      <c r="CU269" s="47"/>
      <c r="CV269" s="47"/>
      <c r="CW269" s="47"/>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c r="HT269" s="22"/>
      <c r="HU269" s="22"/>
      <c r="HV269" s="22"/>
      <c r="HW269" s="22"/>
      <c r="HX269" s="22"/>
      <c r="HY269" s="22"/>
      <c r="HZ269" s="22"/>
      <c r="IA269" s="22"/>
      <c r="IB269" s="22"/>
      <c r="IC269" s="22"/>
      <c r="ID269" s="22"/>
      <c r="IE269" s="22"/>
      <c r="IF269" s="22"/>
      <c r="IG269" s="22"/>
      <c r="IH269" s="22"/>
      <c r="II269" s="22"/>
      <c r="IJ269" s="22"/>
      <c r="IK269" s="22"/>
      <c r="IL269" s="22"/>
      <c r="IM269" s="22"/>
      <c r="IN269" s="22"/>
      <c r="IO269" s="22"/>
      <c r="IP269" s="22"/>
      <c r="IQ269" s="22"/>
      <c r="IR269" s="22"/>
      <c r="IS269" s="22"/>
      <c r="IT269" s="22"/>
      <c r="IU269" s="22"/>
      <c r="IV269" s="22"/>
      <c r="IW269" s="22"/>
      <c r="IX269" s="22"/>
      <c r="IY269" s="22"/>
      <c r="IZ269" s="22"/>
      <c r="JA269" s="22"/>
      <c r="JB269" s="22"/>
      <c r="JC269" s="22"/>
      <c r="JD269" s="22"/>
      <c r="JE269" s="22"/>
      <c r="JF269" s="22"/>
      <c r="JG269" s="22"/>
      <c r="JH269" s="22"/>
      <c r="JI269" s="22"/>
      <c r="JJ269" s="22"/>
      <c r="JK269" s="22"/>
      <c r="JL269" s="22"/>
      <c r="JM269" s="22"/>
      <c r="JN269" s="22"/>
      <c r="JO269" s="22"/>
      <c r="JP269" s="22"/>
      <c r="JQ269" s="22"/>
      <c r="JR269" s="22"/>
      <c r="JS269" s="22"/>
      <c r="JT269" s="22"/>
      <c r="JU269" s="22"/>
      <c r="JV269" s="22"/>
      <c r="JW269" s="22"/>
      <c r="JX269" s="22"/>
      <c r="JY269" s="22"/>
      <c r="JZ269" s="22"/>
      <c r="KA269" s="22"/>
      <c r="KB269" s="22"/>
      <c r="KC269" s="22"/>
      <c r="KD269" s="22"/>
      <c r="KE269" s="22"/>
      <c r="KF269" s="22"/>
      <c r="KG269" s="22"/>
      <c r="KH269" s="22"/>
      <c r="KI269" s="22"/>
      <c r="KJ269" s="22"/>
      <c r="KK269" s="22"/>
      <c r="KL269" s="22"/>
      <c r="KM269" s="22"/>
      <c r="KN269" s="22"/>
      <c r="KO269" s="22"/>
      <c r="KP269" s="22"/>
    </row>
    <row r="270" spans="1:302" ht="13.5" customHeight="1" x14ac:dyDescent="0.2">
      <c r="A270" s="48"/>
      <c r="B270" s="48"/>
      <c r="C270" s="48"/>
      <c r="D270" s="48"/>
      <c r="E270" s="48"/>
      <c r="F270" s="48"/>
      <c r="G270" s="48"/>
      <c r="H270" s="48"/>
      <c r="I270" s="48"/>
      <c r="J270" s="48"/>
      <c r="K270" s="48"/>
      <c r="L270" s="48"/>
      <c r="M270" s="48"/>
      <c r="N270" s="48"/>
      <c r="O270" s="22"/>
      <c r="P270" s="22"/>
      <c r="Q270" s="22"/>
      <c r="R270" s="22"/>
      <c r="S270" s="22"/>
      <c r="T270" s="22"/>
      <c r="U270" s="22"/>
      <c r="V270" s="22"/>
      <c r="W270" s="22"/>
      <c r="X270" s="22"/>
      <c r="Y270" s="22"/>
      <c r="Z270" s="22"/>
      <c r="AA270" s="22"/>
      <c r="AB270" s="22"/>
      <c r="AC270" s="48"/>
      <c r="AD270" s="48"/>
      <c r="AE270" s="48"/>
      <c r="AF270" s="48"/>
      <c r="AG270" s="48"/>
      <c r="AH270" s="48"/>
      <c r="AI270" s="48"/>
      <c r="AJ270" s="48"/>
      <c r="AK270" s="48"/>
      <c r="AL270" s="48"/>
      <c r="AM270" s="48"/>
      <c r="AN270" s="48"/>
      <c r="AO270" s="22"/>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22"/>
      <c r="BU270" s="505"/>
      <c r="BV270" s="505"/>
      <c r="BW270" s="552"/>
      <c r="BX270" s="22"/>
      <c r="BY270" s="22"/>
      <c r="BZ270" s="22"/>
      <c r="CA270" s="22"/>
      <c r="CB270" s="22"/>
      <c r="CC270" s="22"/>
      <c r="CD270" s="22"/>
      <c r="CE270" s="22"/>
      <c r="CF270" s="22"/>
      <c r="CG270" s="22"/>
      <c r="CH270" s="22"/>
      <c r="CI270" s="47"/>
      <c r="CJ270" s="47"/>
      <c r="CK270" s="47"/>
      <c r="CL270" s="47"/>
      <c r="CM270" s="47"/>
      <c r="CN270" s="47"/>
      <c r="CO270" s="47"/>
      <c r="CP270" s="47"/>
      <c r="CQ270" s="47"/>
      <c r="CR270" s="47"/>
      <c r="CS270" s="47"/>
      <c r="CT270" s="47"/>
      <c r="CU270" s="47"/>
      <c r="CV270" s="47"/>
      <c r="CW270" s="47"/>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c r="HT270" s="22"/>
      <c r="HU270" s="22"/>
      <c r="HV270" s="22"/>
      <c r="HW270" s="22"/>
      <c r="HX270" s="22"/>
      <c r="HY270" s="22"/>
      <c r="HZ270" s="22"/>
      <c r="IA270" s="22"/>
      <c r="IB270" s="22"/>
      <c r="IC270" s="22"/>
      <c r="ID270" s="22"/>
      <c r="IE270" s="22"/>
      <c r="IF270" s="22"/>
      <c r="IG270" s="22"/>
      <c r="IH270" s="22"/>
      <c r="II270" s="22"/>
      <c r="IJ270" s="22"/>
      <c r="IK270" s="22"/>
      <c r="IL270" s="22"/>
      <c r="IM270" s="22"/>
      <c r="IN270" s="22"/>
      <c r="IO270" s="22"/>
      <c r="IP270" s="22"/>
      <c r="IQ270" s="22"/>
      <c r="IR270" s="22"/>
      <c r="IS270" s="22"/>
      <c r="IT270" s="22"/>
      <c r="IU270" s="22"/>
      <c r="IV270" s="22"/>
      <c r="IW270" s="22"/>
      <c r="IX270" s="22"/>
      <c r="IY270" s="22"/>
      <c r="IZ270" s="22"/>
      <c r="JA270" s="22"/>
      <c r="JB270" s="22"/>
      <c r="JC270" s="22"/>
      <c r="JD270" s="22"/>
      <c r="JE270" s="22"/>
      <c r="JF270" s="22"/>
      <c r="JG270" s="22"/>
      <c r="JH270" s="22"/>
      <c r="JI270" s="22"/>
      <c r="JJ270" s="22"/>
      <c r="JK270" s="22"/>
      <c r="JL270" s="22"/>
      <c r="JM270" s="22"/>
      <c r="JN270" s="22"/>
      <c r="JO270" s="22"/>
      <c r="JP270" s="22"/>
      <c r="JQ270" s="22"/>
      <c r="JR270" s="22"/>
      <c r="JS270" s="22"/>
      <c r="JT270" s="22"/>
      <c r="JU270" s="22"/>
      <c r="JV270" s="22"/>
      <c r="JW270" s="22"/>
      <c r="JX270" s="22"/>
      <c r="JY270" s="22"/>
      <c r="JZ270" s="22"/>
      <c r="KA270" s="22"/>
      <c r="KB270" s="22"/>
      <c r="KC270" s="22"/>
      <c r="KD270" s="22"/>
      <c r="KE270" s="22"/>
      <c r="KF270" s="22"/>
      <c r="KG270" s="22"/>
      <c r="KH270" s="22"/>
      <c r="KI270" s="22"/>
      <c r="KJ270" s="22"/>
      <c r="KK270" s="22"/>
      <c r="KL270" s="22"/>
      <c r="KM270" s="22"/>
      <c r="KN270" s="22"/>
      <c r="KO270" s="22"/>
      <c r="KP270" s="22"/>
    </row>
    <row r="271" spans="1:302" ht="13.5" customHeight="1" x14ac:dyDescent="0.2">
      <c r="A271" s="48"/>
      <c r="B271" s="48"/>
      <c r="C271" s="48"/>
      <c r="D271" s="48"/>
      <c r="E271" s="48"/>
      <c r="F271" s="48"/>
      <c r="G271" s="48"/>
      <c r="H271" s="48"/>
      <c r="I271" s="48"/>
      <c r="J271" s="48"/>
      <c r="K271" s="48"/>
      <c r="L271" s="48"/>
      <c r="M271" s="48"/>
      <c r="N271" s="48"/>
      <c r="O271" s="22"/>
      <c r="P271" s="22"/>
      <c r="Q271" s="22"/>
      <c r="R271" s="22"/>
      <c r="S271" s="22"/>
      <c r="T271" s="22"/>
      <c r="U271" s="22"/>
      <c r="V271" s="22"/>
      <c r="W271" s="22"/>
      <c r="X271" s="22"/>
      <c r="Y271" s="22"/>
      <c r="Z271" s="22"/>
      <c r="AA271" s="22"/>
      <c r="AB271" s="22"/>
      <c r="AC271" s="48"/>
      <c r="AD271" s="48"/>
      <c r="AE271" s="48"/>
      <c r="AF271" s="48"/>
      <c r="AG271" s="48"/>
      <c r="AH271" s="48"/>
      <c r="AI271" s="48"/>
      <c r="AJ271" s="48"/>
      <c r="AK271" s="48"/>
      <c r="AL271" s="48"/>
      <c r="AM271" s="48"/>
      <c r="AN271" s="48"/>
      <c r="AO271" s="22"/>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22"/>
      <c r="BU271" s="505"/>
      <c r="BV271" s="505"/>
      <c r="BW271" s="552"/>
      <c r="BX271" s="22"/>
      <c r="BY271" s="22"/>
      <c r="BZ271" s="22"/>
      <c r="CA271" s="22"/>
      <c r="CB271" s="22"/>
      <c r="CC271" s="22"/>
      <c r="CD271" s="22"/>
      <c r="CE271" s="22"/>
      <c r="CF271" s="22"/>
      <c r="CG271" s="22"/>
      <c r="CH271" s="22"/>
      <c r="CI271" s="47"/>
      <c r="CJ271" s="47"/>
      <c r="CK271" s="47"/>
      <c r="CL271" s="47"/>
      <c r="CM271" s="47"/>
      <c r="CN271" s="47"/>
      <c r="CO271" s="47"/>
      <c r="CP271" s="47"/>
      <c r="CQ271" s="47"/>
      <c r="CR271" s="47"/>
      <c r="CS271" s="47"/>
      <c r="CT271" s="47"/>
      <c r="CU271" s="47"/>
      <c r="CV271" s="47"/>
      <c r="CW271" s="47"/>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c r="HT271" s="22"/>
      <c r="HU271" s="22"/>
      <c r="HV271" s="22"/>
      <c r="HW271" s="22"/>
      <c r="HX271" s="22"/>
      <c r="HY271" s="22"/>
      <c r="HZ271" s="22"/>
      <c r="IA271" s="22"/>
      <c r="IB271" s="22"/>
      <c r="IC271" s="22"/>
      <c r="ID271" s="22"/>
      <c r="IE271" s="22"/>
      <c r="IF271" s="22"/>
      <c r="IG271" s="22"/>
      <c r="IH271" s="22"/>
      <c r="II271" s="22"/>
      <c r="IJ271" s="22"/>
      <c r="IK271" s="22"/>
      <c r="IL271" s="22"/>
      <c r="IM271" s="22"/>
      <c r="IN271" s="22"/>
      <c r="IO271" s="22"/>
      <c r="IP271" s="22"/>
      <c r="IQ271" s="22"/>
      <c r="IR271" s="22"/>
      <c r="IS271" s="22"/>
      <c r="IT271" s="22"/>
      <c r="IU271" s="22"/>
      <c r="IV271" s="22"/>
      <c r="IW271" s="22"/>
      <c r="IX271" s="22"/>
      <c r="IY271" s="22"/>
      <c r="IZ271" s="22"/>
      <c r="JA271" s="22"/>
      <c r="JB271" s="22"/>
      <c r="JC271" s="22"/>
      <c r="JD271" s="22"/>
      <c r="JE271" s="22"/>
      <c r="JF271" s="22"/>
      <c r="JG271" s="22"/>
      <c r="JH271" s="22"/>
      <c r="JI271" s="22"/>
      <c r="JJ271" s="22"/>
      <c r="JK271" s="22"/>
      <c r="JL271" s="22"/>
      <c r="JM271" s="22"/>
      <c r="JN271" s="22"/>
      <c r="JO271" s="22"/>
      <c r="JP271" s="22"/>
      <c r="JQ271" s="22"/>
      <c r="JR271" s="22"/>
      <c r="JS271" s="22"/>
      <c r="JT271" s="22"/>
      <c r="JU271" s="22"/>
      <c r="JV271" s="22"/>
      <c r="JW271" s="22"/>
      <c r="JX271" s="22"/>
      <c r="JY271" s="22"/>
      <c r="JZ271" s="22"/>
      <c r="KA271" s="22"/>
      <c r="KB271" s="22"/>
      <c r="KC271" s="22"/>
      <c r="KD271" s="22"/>
      <c r="KE271" s="22"/>
      <c r="KF271" s="22"/>
      <c r="KG271" s="22"/>
      <c r="KH271" s="22"/>
      <c r="KI271" s="22"/>
      <c r="KJ271" s="22"/>
      <c r="KK271" s="22"/>
      <c r="KL271" s="22"/>
      <c r="KM271" s="22"/>
      <c r="KN271" s="22"/>
      <c r="KO271" s="22"/>
      <c r="KP271" s="22"/>
    </row>
    <row r="272" spans="1:302" ht="13.5" customHeight="1" x14ac:dyDescent="0.2">
      <c r="A272" s="48"/>
      <c r="B272" s="48"/>
      <c r="C272" s="48"/>
      <c r="D272" s="48"/>
      <c r="E272" s="48"/>
      <c r="F272" s="48"/>
      <c r="G272" s="48"/>
      <c r="H272" s="48"/>
      <c r="I272" s="48"/>
      <c r="J272" s="48"/>
      <c r="K272" s="48"/>
      <c r="L272" s="48"/>
      <c r="M272" s="48"/>
      <c r="N272" s="48"/>
      <c r="O272" s="22"/>
      <c r="P272" s="22"/>
      <c r="Q272" s="22"/>
      <c r="R272" s="22"/>
      <c r="S272" s="22"/>
      <c r="T272" s="22"/>
      <c r="U272" s="22"/>
      <c r="V272" s="22"/>
      <c r="W272" s="22"/>
      <c r="X272" s="22"/>
      <c r="Y272" s="22"/>
      <c r="Z272" s="22"/>
      <c r="AA272" s="22"/>
      <c r="AB272" s="22"/>
      <c r="AC272" s="48"/>
      <c r="AD272" s="48"/>
      <c r="AE272" s="48"/>
      <c r="AF272" s="48"/>
      <c r="AG272" s="48"/>
      <c r="AH272" s="48"/>
      <c r="AI272" s="48"/>
      <c r="AJ272" s="48"/>
      <c r="AK272" s="48"/>
      <c r="AL272" s="48"/>
      <c r="AM272" s="48"/>
      <c r="AN272" s="48"/>
      <c r="AO272" s="22"/>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22"/>
      <c r="BU272" s="505"/>
      <c r="BV272" s="505"/>
      <c r="BW272" s="552"/>
      <c r="BX272" s="22"/>
      <c r="BY272" s="22"/>
      <c r="BZ272" s="22"/>
      <c r="CA272" s="22"/>
      <c r="CB272" s="22"/>
      <c r="CC272" s="22"/>
      <c r="CD272" s="22"/>
      <c r="CE272" s="22"/>
      <c r="CF272" s="22"/>
      <c r="CG272" s="22"/>
      <c r="CH272" s="22"/>
      <c r="CI272" s="47"/>
      <c r="CJ272" s="47"/>
      <c r="CK272" s="47"/>
      <c r="CL272" s="47"/>
      <c r="CM272" s="47"/>
      <c r="CN272" s="47"/>
      <c r="CO272" s="47"/>
      <c r="CP272" s="47"/>
      <c r="CQ272" s="47"/>
      <c r="CR272" s="47"/>
      <c r="CS272" s="47"/>
      <c r="CT272" s="47"/>
      <c r="CU272" s="47"/>
      <c r="CV272" s="47"/>
      <c r="CW272" s="47"/>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row>
    <row r="273" spans="1:302" ht="13.5" customHeight="1" x14ac:dyDescent="0.2">
      <c r="A273" s="48"/>
      <c r="B273" s="48"/>
      <c r="C273" s="48"/>
      <c r="D273" s="48"/>
      <c r="E273" s="48"/>
      <c r="F273" s="48"/>
      <c r="G273" s="48"/>
      <c r="H273" s="48"/>
      <c r="I273" s="48"/>
      <c r="J273" s="48"/>
      <c r="K273" s="48"/>
      <c r="L273" s="48"/>
      <c r="M273" s="48"/>
      <c r="N273" s="48"/>
      <c r="O273" s="22"/>
      <c r="P273" s="22"/>
      <c r="Q273" s="22"/>
      <c r="R273" s="22"/>
      <c r="S273" s="22"/>
      <c r="T273" s="22"/>
      <c r="U273" s="22"/>
      <c r="V273" s="22"/>
      <c r="W273" s="22"/>
      <c r="X273" s="22"/>
      <c r="Y273" s="22"/>
      <c r="Z273" s="22"/>
      <c r="AA273" s="22"/>
      <c r="AB273" s="22"/>
      <c r="AC273" s="48"/>
      <c r="AD273" s="48"/>
      <c r="AE273" s="48"/>
      <c r="AF273" s="48"/>
      <c r="AG273" s="48"/>
      <c r="AH273" s="48"/>
      <c r="AI273" s="48"/>
      <c r="AJ273" s="48"/>
      <c r="AK273" s="48"/>
      <c r="AL273" s="48"/>
      <c r="AM273" s="48"/>
      <c r="AN273" s="48"/>
      <c r="AO273" s="22"/>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22"/>
      <c r="BU273" s="505"/>
      <c r="BV273" s="505"/>
      <c r="BW273" s="552"/>
      <c r="BX273" s="22"/>
      <c r="BY273" s="22"/>
      <c r="BZ273" s="22"/>
      <c r="CA273" s="22"/>
      <c r="CB273" s="22"/>
      <c r="CC273" s="22"/>
      <c r="CD273" s="22"/>
      <c r="CE273" s="22"/>
      <c r="CF273" s="22"/>
      <c r="CG273" s="22"/>
      <c r="CH273" s="22"/>
      <c r="CI273" s="47"/>
      <c r="CJ273" s="47"/>
      <c r="CK273" s="47"/>
      <c r="CL273" s="47"/>
      <c r="CM273" s="47"/>
      <c r="CN273" s="47"/>
      <c r="CO273" s="47"/>
      <c r="CP273" s="47"/>
      <c r="CQ273" s="47"/>
      <c r="CR273" s="47"/>
      <c r="CS273" s="47"/>
      <c r="CT273" s="47"/>
      <c r="CU273" s="47"/>
      <c r="CV273" s="47"/>
      <c r="CW273" s="47"/>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22"/>
      <c r="IH273" s="22"/>
      <c r="II273" s="22"/>
      <c r="IJ273" s="22"/>
      <c r="IK273" s="22"/>
      <c r="IL273" s="22"/>
      <c r="IM273" s="22"/>
      <c r="IN273" s="22"/>
      <c r="IO273" s="22"/>
      <c r="IP273" s="22"/>
      <c r="IQ273" s="22"/>
      <c r="IR273" s="22"/>
      <c r="IS273" s="22"/>
      <c r="IT273" s="22"/>
      <c r="IU273" s="22"/>
      <c r="IV273" s="22"/>
      <c r="IW273" s="22"/>
      <c r="IX273" s="22"/>
      <c r="IY273" s="22"/>
      <c r="IZ273" s="22"/>
      <c r="JA273" s="22"/>
      <c r="JB273" s="22"/>
      <c r="JC273" s="22"/>
      <c r="JD273" s="22"/>
      <c r="JE273" s="22"/>
      <c r="JF273" s="22"/>
      <c r="JG273" s="22"/>
      <c r="JH273" s="22"/>
      <c r="JI273" s="22"/>
      <c r="JJ273" s="22"/>
      <c r="JK273" s="22"/>
      <c r="JL273" s="22"/>
      <c r="JM273" s="22"/>
      <c r="JN273" s="22"/>
      <c r="JO273" s="22"/>
      <c r="JP273" s="22"/>
      <c r="JQ273" s="22"/>
      <c r="JR273" s="22"/>
      <c r="JS273" s="22"/>
      <c r="JT273" s="22"/>
      <c r="JU273" s="22"/>
      <c r="JV273" s="22"/>
      <c r="JW273" s="22"/>
      <c r="JX273" s="22"/>
      <c r="JY273" s="22"/>
      <c r="JZ273" s="22"/>
      <c r="KA273" s="22"/>
      <c r="KB273" s="22"/>
      <c r="KC273" s="22"/>
      <c r="KD273" s="22"/>
      <c r="KE273" s="22"/>
      <c r="KF273" s="22"/>
      <c r="KG273" s="22"/>
      <c r="KH273" s="22"/>
      <c r="KI273" s="22"/>
      <c r="KJ273" s="22"/>
      <c r="KK273" s="22"/>
      <c r="KL273" s="22"/>
      <c r="KM273" s="22"/>
      <c r="KN273" s="22"/>
      <c r="KO273" s="22"/>
      <c r="KP273" s="22"/>
    </row>
    <row r="274" spans="1:302" ht="13.5" customHeight="1" x14ac:dyDescent="0.2">
      <c r="A274" s="48"/>
      <c r="B274" s="48"/>
      <c r="C274" s="48"/>
      <c r="D274" s="48"/>
      <c r="E274" s="48"/>
      <c r="F274" s="48"/>
      <c r="G274" s="48"/>
      <c r="H274" s="48"/>
      <c r="I274" s="48"/>
      <c r="J274" s="48"/>
      <c r="K274" s="48"/>
      <c r="L274" s="48"/>
      <c r="M274" s="48"/>
      <c r="N274" s="48"/>
      <c r="O274" s="22"/>
      <c r="P274" s="22"/>
      <c r="Q274" s="22"/>
      <c r="R274" s="22"/>
      <c r="S274" s="22"/>
      <c r="T274" s="22"/>
      <c r="U274" s="22"/>
      <c r="V274" s="22"/>
      <c r="W274" s="22"/>
      <c r="X274" s="22"/>
      <c r="Y274" s="22"/>
      <c r="Z274" s="22"/>
      <c r="AA274" s="22"/>
      <c r="AB274" s="22"/>
      <c r="AC274" s="48"/>
      <c r="AD274" s="48"/>
      <c r="AE274" s="48"/>
      <c r="AF274" s="48"/>
      <c r="AG274" s="48"/>
      <c r="AH274" s="48"/>
      <c r="AI274" s="48"/>
      <c r="AJ274" s="48"/>
      <c r="AK274" s="48"/>
      <c r="AL274" s="48"/>
      <c r="AM274" s="48"/>
      <c r="AN274" s="48"/>
      <c r="AO274" s="22"/>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22"/>
      <c r="BU274" s="505"/>
      <c r="BV274" s="505"/>
      <c r="BW274" s="552"/>
      <c r="BX274" s="22"/>
      <c r="BY274" s="22"/>
      <c r="BZ274" s="22"/>
      <c r="CA274" s="22"/>
      <c r="CB274" s="22"/>
      <c r="CC274" s="22"/>
      <c r="CD274" s="22"/>
      <c r="CE274" s="22"/>
      <c r="CF274" s="22"/>
      <c r="CG274" s="22"/>
      <c r="CH274" s="22"/>
      <c r="CI274" s="47"/>
      <c r="CJ274" s="47"/>
      <c r="CK274" s="47"/>
      <c r="CL274" s="47"/>
      <c r="CM274" s="47"/>
      <c r="CN274" s="47"/>
      <c r="CO274" s="47"/>
      <c r="CP274" s="47"/>
      <c r="CQ274" s="47"/>
      <c r="CR274" s="47"/>
      <c r="CS274" s="47"/>
      <c r="CT274" s="47"/>
      <c r="CU274" s="47"/>
      <c r="CV274" s="47"/>
      <c r="CW274" s="47"/>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row>
    <row r="275" spans="1:302" ht="13.5" customHeight="1" x14ac:dyDescent="0.2">
      <c r="A275" s="48"/>
      <c r="B275" s="48"/>
      <c r="C275" s="48"/>
      <c r="D275" s="48"/>
      <c r="E275" s="48"/>
      <c r="F275" s="48"/>
      <c r="G275" s="48"/>
      <c r="H275" s="48"/>
      <c r="I275" s="48"/>
      <c r="J275" s="48"/>
      <c r="K275" s="48"/>
      <c r="L275" s="48"/>
      <c r="M275" s="48"/>
      <c r="N275" s="48"/>
      <c r="O275" s="22"/>
      <c r="P275" s="22"/>
      <c r="Q275" s="22"/>
      <c r="R275" s="22"/>
      <c r="S275" s="22"/>
      <c r="T275" s="22"/>
      <c r="U275" s="22"/>
      <c r="V275" s="22"/>
      <c r="W275" s="22"/>
      <c r="X275" s="22"/>
      <c r="Y275" s="22"/>
      <c r="Z275" s="22"/>
      <c r="AA275" s="22"/>
      <c r="AB275" s="22"/>
      <c r="AC275" s="48"/>
      <c r="AD275" s="48"/>
      <c r="AE275" s="48"/>
      <c r="AF275" s="48"/>
      <c r="AG275" s="48"/>
      <c r="AH275" s="48"/>
      <c r="AI275" s="48"/>
      <c r="AJ275" s="48"/>
      <c r="AK275" s="48"/>
      <c r="AL275" s="48"/>
      <c r="AM275" s="48"/>
      <c r="AN275" s="48"/>
      <c r="AO275" s="22"/>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22"/>
      <c r="BU275" s="505"/>
      <c r="BV275" s="505"/>
      <c r="BW275" s="552"/>
      <c r="BX275" s="22"/>
      <c r="BY275" s="22"/>
      <c r="BZ275" s="22"/>
      <c r="CA275" s="22"/>
      <c r="CB275" s="22"/>
      <c r="CC275" s="22"/>
      <c r="CD275" s="22"/>
      <c r="CE275" s="22"/>
      <c r="CF275" s="22"/>
      <c r="CG275" s="22"/>
      <c r="CH275" s="22"/>
      <c r="CI275" s="47"/>
      <c r="CJ275" s="47"/>
      <c r="CK275" s="47"/>
      <c r="CL275" s="47"/>
      <c r="CM275" s="47"/>
      <c r="CN275" s="47"/>
      <c r="CO275" s="47"/>
      <c r="CP275" s="47"/>
      <c r="CQ275" s="47"/>
      <c r="CR275" s="47"/>
      <c r="CS275" s="47"/>
      <c r="CT275" s="47"/>
      <c r="CU275" s="47"/>
      <c r="CV275" s="47"/>
      <c r="CW275" s="47"/>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c r="HT275" s="22"/>
      <c r="HU275" s="22"/>
      <c r="HV275" s="22"/>
      <c r="HW275" s="22"/>
      <c r="HX275" s="22"/>
      <c r="HY275" s="22"/>
      <c r="HZ275" s="22"/>
      <c r="IA275" s="22"/>
      <c r="IB275" s="22"/>
      <c r="IC275" s="22"/>
      <c r="ID275" s="22"/>
      <c r="IE275" s="22"/>
      <c r="IF275" s="22"/>
      <c r="IG275" s="22"/>
      <c r="IH275" s="22"/>
      <c r="II275" s="22"/>
      <c r="IJ275" s="22"/>
      <c r="IK275" s="22"/>
      <c r="IL275" s="22"/>
      <c r="IM275" s="22"/>
      <c r="IN275" s="22"/>
      <c r="IO275" s="22"/>
      <c r="IP275" s="22"/>
      <c r="IQ275" s="22"/>
      <c r="IR275" s="22"/>
      <c r="IS275" s="22"/>
      <c r="IT275" s="22"/>
      <c r="IU275" s="22"/>
      <c r="IV275" s="22"/>
      <c r="IW275" s="22"/>
      <c r="IX275" s="22"/>
      <c r="IY275" s="22"/>
      <c r="IZ275" s="22"/>
      <c r="JA275" s="22"/>
      <c r="JB275" s="22"/>
      <c r="JC275" s="22"/>
      <c r="JD275" s="22"/>
      <c r="JE275" s="22"/>
      <c r="JF275" s="22"/>
      <c r="JG275" s="22"/>
      <c r="JH275" s="22"/>
      <c r="JI275" s="22"/>
      <c r="JJ275" s="22"/>
      <c r="JK275" s="22"/>
      <c r="JL275" s="22"/>
      <c r="JM275" s="22"/>
      <c r="JN275" s="22"/>
      <c r="JO275" s="22"/>
      <c r="JP275" s="22"/>
      <c r="JQ275" s="22"/>
      <c r="JR275" s="22"/>
      <c r="JS275" s="22"/>
      <c r="JT275" s="22"/>
      <c r="JU275" s="22"/>
      <c r="JV275" s="22"/>
      <c r="JW275" s="22"/>
      <c r="JX275" s="22"/>
      <c r="JY275" s="22"/>
      <c r="JZ275" s="22"/>
      <c r="KA275" s="22"/>
      <c r="KB275" s="22"/>
      <c r="KC275" s="22"/>
      <c r="KD275" s="22"/>
      <c r="KE275" s="22"/>
      <c r="KF275" s="22"/>
      <c r="KG275" s="22"/>
      <c r="KH275" s="22"/>
      <c r="KI275" s="22"/>
      <c r="KJ275" s="22"/>
      <c r="KK275" s="22"/>
      <c r="KL275" s="22"/>
      <c r="KM275" s="22"/>
      <c r="KN275" s="22"/>
      <c r="KO275" s="22"/>
      <c r="KP275" s="22"/>
    </row>
    <row r="276" spans="1:302" ht="13.5" customHeight="1" x14ac:dyDescent="0.2">
      <c r="A276" s="48"/>
      <c r="B276" s="48"/>
      <c r="C276" s="48"/>
      <c r="D276" s="48"/>
      <c r="E276" s="48"/>
      <c r="F276" s="48"/>
      <c r="G276" s="48"/>
      <c r="H276" s="48"/>
      <c r="I276" s="48"/>
      <c r="J276" s="48"/>
      <c r="K276" s="48"/>
      <c r="L276" s="48"/>
      <c r="M276" s="48"/>
      <c r="N276" s="48"/>
      <c r="O276" s="22"/>
      <c r="P276" s="22"/>
      <c r="Q276" s="22"/>
      <c r="R276" s="22"/>
      <c r="S276" s="22"/>
      <c r="T276" s="22"/>
      <c r="U276" s="22"/>
      <c r="V276" s="22"/>
      <c r="W276" s="22"/>
      <c r="X276" s="22"/>
      <c r="Y276" s="22"/>
      <c r="Z276" s="22"/>
      <c r="AA276" s="22"/>
      <c r="AB276" s="22"/>
      <c r="AC276" s="48"/>
      <c r="AD276" s="48"/>
      <c r="AE276" s="48"/>
      <c r="AF276" s="48"/>
      <c r="AG276" s="48"/>
      <c r="AH276" s="48"/>
      <c r="AI276" s="48"/>
      <c r="AJ276" s="48"/>
      <c r="AK276" s="48"/>
      <c r="AL276" s="48"/>
      <c r="AM276" s="48"/>
      <c r="AN276" s="48"/>
      <c r="AO276" s="22"/>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22"/>
      <c r="BU276" s="505"/>
      <c r="BV276" s="505"/>
      <c r="BW276" s="552"/>
      <c r="BX276" s="22"/>
      <c r="BY276" s="22"/>
      <c r="BZ276" s="22"/>
      <c r="CA276" s="22"/>
      <c r="CB276" s="22"/>
      <c r="CC276" s="22"/>
      <c r="CD276" s="22"/>
      <c r="CE276" s="22"/>
      <c r="CF276" s="22"/>
      <c r="CG276" s="22"/>
      <c r="CH276" s="22"/>
      <c r="CI276" s="47"/>
      <c r="CJ276" s="47"/>
      <c r="CK276" s="47"/>
      <c r="CL276" s="47"/>
      <c r="CM276" s="47"/>
      <c r="CN276" s="47"/>
      <c r="CO276" s="47"/>
      <c r="CP276" s="47"/>
      <c r="CQ276" s="47"/>
      <c r="CR276" s="47"/>
      <c r="CS276" s="47"/>
      <c r="CT276" s="47"/>
      <c r="CU276" s="47"/>
      <c r="CV276" s="47"/>
      <c r="CW276" s="47"/>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c r="HT276" s="22"/>
      <c r="HU276" s="22"/>
      <c r="HV276" s="22"/>
      <c r="HW276" s="22"/>
      <c r="HX276" s="22"/>
      <c r="HY276" s="22"/>
      <c r="HZ276" s="22"/>
      <c r="IA276" s="22"/>
      <c r="IB276" s="22"/>
      <c r="IC276" s="22"/>
      <c r="ID276" s="22"/>
      <c r="IE276" s="22"/>
      <c r="IF276" s="22"/>
      <c r="IG276" s="22"/>
      <c r="IH276" s="22"/>
      <c r="II276" s="22"/>
      <c r="IJ276" s="22"/>
      <c r="IK276" s="22"/>
      <c r="IL276" s="22"/>
      <c r="IM276" s="22"/>
      <c r="IN276" s="22"/>
      <c r="IO276" s="22"/>
      <c r="IP276" s="22"/>
      <c r="IQ276" s="22"/>
      <c r="IR276" s="22"/>
      <c r="IS276" s="22"/>
      <c r="IT276" s="22"/>
      <c r="IU276" s="22"/>
      <c r="IV276" s="22"/>
      <c r="IW276" s="22"/>
      <c r="IX276" s="22"/>
      <c r="IY276" s="22"/>
      <c r="IZ276" s="22"/>
      <c r="JA276" s="22"/>
      <c r="JB276" s="22"/>
      <c r="JC276" s="22"/>
      <c r="JD276" s="22"/>
      <c r="JE276" s="22"/>
      <c r="JF276" s="22"/>
      <c r="JG276" s="22"/>
      <c r="JH276" s="22"/>
      <c r="JI276" s="22"/>
      <c r="JJ276" s="22"/>
      <c r="JK276" s="22"/>
      <c r="JL276" s="22"/>
      <c r="JM276" s="22"/>
      <c r="JN276" s="22"/>
      <c r="JO276" s="22"/>
      <c r="JP276" s="22"/>
      <c r="JQ276" s="22"/>
      <c r="JR276" s="22"/>
      <c r="JS276" s="22"/>
      <c r="JT276" s="22"/>
      <c r="JU276" s="22"/>
      <c r="JV276" s="22"/>
      <c r="JW276" s="22"/>
      <c r="JX276" s="22"/>
      <c r="JY276" s="22"/>
      <c r="JZ276" s="22"/>
      <c r="KA276" s="22"/>
      <c r="KB276" s="22"/>
      <c r="KC276" s="22"/>
      <c r="KD276" s="22"/>
      <c r="KE276" s="22"/>
      <c r="KF276" s="22"/>
      <c r="KG276" s="22"/>
      <c r="KH276" s="22"/>
      <c r="KI276" s="22"/>
      <c r="KJ276" s="22"/>
      <c r="KK276" s="22"/>
      <c r="KL276" s="22"/>
      <c r="KM276" s="22"/>
      <c r="KN276" s="22"/>
      <c r="KO276" s="22"/>
      <c r="KP276" s="22"/>
    </row>
    <row r="277" spans="1:302" ht="13.5" customHeight="1" x14ac:dyDescent="0.2">
      <c r="A277" s="48"/>
      <c r="B277" s="48"/>
      <c r="C277" s="48"/>
      <c r="D277" s="48"/>
      <c r="E277" s="48"/>
      <c r="F277" s="48"/>
      <c r="G277" s="48"/>
      <c r="H277" s="48"/>
      <c r="I277" s="48"/>
      <c r="J277" s="48"/>
      <c r="K277" s="48"/>
      <c r="L277" s="48"/>
      <c r="M277" s="48"/>
      <c r="N277" s="48"/>
      <c r="O277" s="22"/>
      <c r="P277" s="22"/>
      <c r="Q277" s="22"/>
      <c r="R277" s="22"/>
      <c r="S277" s="22"/>
      <c r="T277" s="22"/>
      <c r="U277" s="22"/>
      <c r="V277" s="22"/>
      <c r="W277" s="22"/>
      <c r="X277" s="22"/>
      <c r="Y277" s="22"/>
      <c r="Z277" s="22"/>
      <c r="AA277" s="22"/>
      <c r="AB277" s="22"/>
      <c r="AC277" s="48"/>
      <c r="AD277" s="48"/>
      <c r="AE277" s="48"/>
      <c r="AF277" s="48"/>
      <c r="AG277" s="48"/>
      <c r="AH277" s="48"/>
      <c r="AI277" s="48"/>
      <c r="AJ277" s="48"/>
      <c r="AK277" s="48"/>
      <c r="AL277" s="48"/>
      <c r="AM277" s="48"/>
      <c r="AN277" s="48"/>
      <c r="AO277" s="22"/>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22"/>
      <c r="BU277" s="505"/>
      <c r="BV277" s="505"/>
      <c r="BW277" s="552"/>
      <c r="BX277" s="22"/>
      <c r="BY277" s="22"/>
      <c r="BZ277" s="22"/>
      <c r="CA277" s="22"/>
      <c r="CB277" s="22"/>
      <c r="CC277" s="22"/>
      <c r="CD277" s="22"/>
      <c r="CE277" s="22"/>
      <c r="CF277" s="22"/>
      <c r="CG277" s="22"/>
      <c r="CH277" s="22"/>
      <c r="CI277" s="47"/>
      <c r="CJ277" s="47"/>
      <c r="CK277" s="47"/>
      <c r="CL277" s="47"/>
      <c r="CM277" s="47"/>
      <c r="CN277" s="47"/>
      <c r="CO277" s="47"/>
      <c r="CP277" s="47"/>
      <c r="CQ277" s="47"/>
      <c r="CR277" s="47"/>
      <c r="CS277" s="47"/>
      <c r="CT277" s="47"/>
      <c r="CU277" s="47"/>
      <c r="CV277" s="47"/>
      <c r="CW277" s="47"/>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22"/>
      <c r="FC277" s="22"/>
      <c r="FD277" s="22"/>
      <c r="FE277" s="22"/>
      <c r="FF277" s="22"/>
      <c r="FG277" s="22"/>
      <c r="FH277" s="22"/>
      <c r="FI277" s="22"/>
      <c r="FJ277" s="22"/>
      <c r="FK277" s="22"/>
      <c r="FL277" s="22"/>
      <c r="FM277" s="22"/>
      <c r="FN277" s="22"/>
      <c r="FO277" s="22"/>
      <c r="FP277" s="22"/>
      <c r="FQ277" s="22"/>
      <c r="FR277" s="22"/>
      <c r="FS277" s="22"/>
      <c r="FT277" s="22"/>
      <c r="FU277" s="22"/>
      <c r="FV277" s="22"/>
      <c r="FW277" s="22"/>
      <c r="FX277" s="22"/>
      <c r="FY277" s="22"/>
      <c r="FZ277" s="22"/>
      <c r="GA277" s="22"/>
      <c r="GB277" s="22"/>
      <c r="GC277" s="22"/>
      <c r="GD277" s="22"/>
      <c r="GE277" s="22"/>
      <c r="GF277" s="22"/>
      <c r="GG277" s="22"/>
      <c r="GH277" s="22"/>
      <c r="GI277" s="22"/>
      <c r="GJ277" s="22"/>
      <c r="GK277" s="22"/>
      <c r="GL277" s="22"/>
      <c r="GM277" s="22"/>
      <c r="GN277" s="22"/>
      <c r="GO277" s="22"/>
      <c r="GP277" s="22"/>
      <c r="GQ277" s="22"/>
      <c r="GR277" s="22"/>
      <c r="GS277" s="22"/>
      <c r="GT277" s="22"/>
      <c r="GU277" s="22"/>
      <c r="GV277" s="22"/>
      <c r="GW277" s="22"/>
      <c r="GX277" s="22"/>
      <c r="GY277" s="22"/>
      <c r="GZ277" s="22"/>
      <c r="HA277" s="22"/>
      <c r="HB277" s="22"/>
      <c r="HC277" s="22"/>
      <c r="HD277" s="22"/>
      <c r="HE277" s="22"/>
      <c r="HF277" s="22"/>
      <c r="HG277" s="22"/>
      <c r="HH277" s="22"/>
      <c r="HI277" s="22"/>
      <c r="HJ277" s="22"/>
      <c r="HK277" s="22"/>
      <c r="HL277" s="22"/>
      <c r="HM277" s="22"/>
      <c r="HN277" s="22"/>
      <c r="HO277" s="22"/>
      <c r="HP277" s="22"/>
      <c r="HQ277" s="22"/>
      <c r="HR277" s="22"/>
      <c r="HS277" s="22"/>
      <c r="HT277" s="22"/>
      <c r="HU277" s="22"/>
      <c r="HV277" s="22"/>
      <c r="HW277" s="22"/>
      <c r="HX277" s="22"/>
      <c r="HY277" s="22"/>
      <c r="HZ277" s="22"/>
      <c r="IA277" s="22"/>
      <c r="IB277" s="22"/>
      <c r="IC277" s="22"/>
      <c r="ID277" s="22"/>
      <c r="IE277" s="22"/>
      <c r="IF277" s="22"/>
      <c r="IG277" s="22"/>
      <c r="IH277" s="22"/>
      <c r="II277" s="22"/>
      <c r="IJ277" s="22"/>
      <c r="IK277" s="22"/>
      <c r="IL277" s="22"/>
      <c r="IM277" s="22"/>
      <c r="IN277" s="22"/>
      <c r="IO277" s="22"/>
      <c r="IP277" s="22"/>
      <c r="IQ277" s="22"/>
      <c r="IR277" s="22"/>
      <c r="IS277" s="22"/>
      <c r="IT277" s="22"/>
      <c r="IU277" s="22"/>
      <c r="IV277" s="22"/>
      <c r="IW277" s="22"/>
      <c r="IX277" s="22"/>
      <c r="IY277" s="22"/>
      <c r="IZ277" s="22"/>
      <c r="JA277" s="22"/>
      <c r="JB277" s="22"/>
      <c r="JC277" s="22"/>
      <c r="JD277" s="22"/>
      <c r="JE277" s="22"/>
      <c r="JF277" s="22"/>
      <c r="JG277" s="22"/>
      <c r="JH277" s="22"/>
      <c r="JI277" s="22"/>
      <c r="JJ277" s="22"/>
      <c r="JK277" s="22"/>
      <c r="JL277" s="22"/>
      <c r="JM277" s="22"/>
      <c r="JN277" s="22"/>
      <c r="JO277" s="22"/>
      <c r="JP277" s="22"/>
      <c r="JQ277" s="22"/>
      <c r="JR277" s="22"/>
      <c r="JS277" s="22"/>
      <c r="JT277" s="22"/>
      <c r="JU277" s="22"/>
      <c r="JV277" s="22"/>
      <c r="JW277" s="22"/>
      <c r="JX277" s="22"/>
      <c r="JY277" s="22"/>
      <c r="JZ277" s="22"/>
      <c r="KA277" s="22"/>
      <c r="KB277" s="22"/>
      <c r="KC277" s="22"/>
      <c r="KD277" s="22"/>
      <c r="KE277" s="22"/>
      <c r="KF277" s="22"/>
      <c r="KG277" s="22"/>
      <c r="KH277" s="22"/>
      <c r="KI277" s="22"/>
      <c r="KJ277" s="22"/>
      <c r="KK277" s="22"/>
      <c r="KL277" s="22"/>
      <c r="KM277" s="22"/>
      <c r="KN277" s="22"/>
      <c r="KO277" s="22"/>
      <c r="KP277" s="22"/>
    </row>
    <row r="278" spans="1:302" ht="13.5" customHeight="1" x14ac:dyDescent="0.2">
      <c r="A278" s="48"/>
      <c r="B278" s="48"/>
      <c r="C278" s="48"/>
      <c r="D278" s="48"/>
      <c r="E278" s="48"/>
      <c r="F278" s="48"/>
      <c r="G278" s="48"/>
      <c r="H278" s="48"/>
      <c r="I278" s="48"/>
      <c r="J278" s="48"/>
      <c r="K278" s="48"/>
      <c r="L278" s="48"/>
      <c r="M278" s="48"/>
      <c r="N278" s="48"/>
      <c r="O278" s="22"/>
      <c r="P278" s="22"/>
      <c r="Q278" s="22"/>
      <c r="R278" s="22"/>
      <c r="S278" s="22"/>
      <c r="T278" s="22"/>
      <c r="U278" s="22"/>
      <c r="V278" s="22"/>
      <c r="W278" s="22"/>
      <c r="X278" s="22"/>
      <c r="Y278" s="22"/>
      <c r="Z278" s="22"/>
      <c r="AA278" s="22"/>
      <c r="AB278" s="22"/>
      <c r="AC278" s="48"/>
      <c r="AD278" s="48"/>
      <c r="AE278" s="48"/>
      <c r="AF278" s="48"/>
      <c r="AG278" s="48"/>
      <c r="AH278" s="48"/>
      <c r="AI278" s="48"/>
      <c r="AJ278" s="48"/>
      <c r="AK278" s="48"/>
      <c r="AL278" s="48"/>
      <c r="AM278" s="48"/>
      <c r="AN278" s="48"/>
      <c r="AO278" s="22"/>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22"/>
      <c r="BU278" s="505"/>
      <c r="BV278" s="505"/>
      <c r="BW278" s="552"/>
      <c r="BX278" s="22"/>
      <c r="BY278" s="22"/>
      <c r="BZ278" s="22"/>
      <c r="CA278" s="22"/>
      <c r="CB278" s="22"/>
      <c r="CC278" s="22"/>
      <c r="CD278" s="22"/>
      <c r="CE278" s="22"/>
      <c r="CF278" s="22"/>
      <c r="CG278" s="22"/>
      <c r="CH278" s="22"/>
      <c r="CI278" s="47"/>
      <c r="CJ278" s="47"/>
      <c r="CK278" s="47"/>
      <c r="CL278" s="47"/>
      <c r="CM278" s="47"/>
      <c r="CN278" s="47"/>
      <c r="CO278" s="47"/>
      <c r="CP278" s="47"/>
      <c r="CQ278" s="47"/>
      <c r="CR278" s="47"/>
      <c r="CS278" s="47"/>
      <c r="CT278" s="47"/>
      <c r="CU278" s="47"/>
      <c r="CV278" s="47"/>
      <c r="CW278" s="47"/>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22"/>
      <c r="FC278" s="22"/>
      <c r="FD278" s="22"/>
      <c r="FE278" s="22"/>
      <c r="FF278" s="22"/>
      <c r="FG278" s="22"/>
      <c r="FH278" s="22"/>
      <c r="FI278" s="22"/>
      <c r="FJ278" s="22"/>
      <c r="FK278" s="22"/>
      <c r="FL278" s="22"/>
      <c r="FM278" s="22"/>
      <c r="FN278" s="22"/>
      <c r="FO278" s="22"/>
      <c r="FP278" s="22"/>
      <c r="FQ278" s="22"/>
      <c r="FR278" s="22"/>
      <c r="FS278" s="22"/>
      <c r="FT278" s="22"/>
      <c r="FU278" s="22"/>
      <c r="FV278" s="22"/>
      <c r="FW278" s="22"/>
      <c r="FX278" s="22"/>
      <c r="FY278" s="22"/>
      <c r="FZ278" s="22"/>
      <c r="GA278" s="22"/>
      <c r="GB278" s="22"/>
      <c r="GC278" s="22"/>
      <c r="GD278" s="22"/>
      <c r="GE278" s="22"/>
      <c r="GF278" s="22"/>
      <c r="GG278" s="22"/>
      <c r="GH278" s="22"/>
      <c r="GI278" s="22"/>
      <c r="GJ278" s="22"/>
      <c r="GK278" s="22"/>
      <c r="GL278" s="22"/>
      <c r="GM278" s="22"/>
      <c r="GN278" s="22"/>
      <c r="GO278" s="22"/>
      <c r="GP278" s="22"/>
      <c r="GQ278" s="22"/>
      <c r="GR278" s="22"/>
      <c r="GS278" s="22"/>
      <c r="GT278" s="22"/>
      <c r="GU278" s="22"/>
      <c r="GV278" s="22"/>
      <c r="GW278" s="22"/>
      <c r="GX278" s="22"/>
      <c r="GY278" s="22"/>
      <c r="GZ278" s="22"/>
      <c r="HA278" s="22"/>
      <c r="HB278" s="22"/>
      <c r="HC278" s="22"/>
      <c r="HD278" s="22"/>
      <c r="HE278" s="22"/>
      <c r="HF278" s="22"/>
      <c r="HG278" s="22"/>
      <c r="HH278" s="22"/>
      <c r="HI278" s="22"/>
      <c r="HJ278" s="22"/>
      <c r="HK278" s="22"/>
      <c r="HL278" s="22"/>
      <c r="HM278" s="22"/>
      <c r="HN278" s="22"/>
      <c r="HO278" s="22"/>
      <c r="HP278" s="22"/>
      <c r="HQ278" s="22"/>
      <c r="HR278" s="22"/>
      <c r="HS278" s="22"/>
      <c r="HT278" s="22"/>
      <c r="HU278" s="22"/>
      <c r="HV278" s="22"/>
      <c r="HW278" s="22"/>
      <c r="HX278" s="22"/>
      <c r="HY278" s="22"/>
      <c r="HZ278" s="22"/>
      <c r="IA278" s="22"/>
      <c r="IB278" s="22"/>
      <c r="IC278" s="22"/>
      <c r="ID278" s="22"/>
      <c r="IE278" s="22"/>
      <c r="IF278" s="22"/>
      <c r="IG278" s="22"/>
      <c r="IH278" s="22"/>
      <c r="II278" s="22"/>
      <c r="IJ278" s="22"/>
      <c r="IK278" s="22"/>
      <c r="IL278" s="22"/>
      <c r="IM278" s="22"/>
      <c r="IN278" s="22"/>
      <c r="IO278" s="22"/>
      <c r="IP278" s="22"/>
      <c r="IQ278" s="22"/>
      <c r="IR278" s="22"/>
      <c r="IS278" s="22"/>
      <c r="IT278" s="22"/>
      <c r="IU278" s="22"/>
      <c r="IV278" s="22"/>
      <c r="IW278" s="22"/>
      <c r="IX278" s="22"/>
      <c r="IY278" s="22"/>
      <c r="IZ278" s="22"/>
      <c r="JA278" s="22"/>
      <c r="JB278" s="22"/>
      <c r="JC278" s="22"/>
      <c r="JD278" s="22"/>
      <c r="JE278" s="22"/>
      <c r="JF278" s="22"/>
      <c r="JG278" s="22"/>
      <c r="JH278" s="22"/>
      <c r="JI278" s="22"/>
      <c r="JJ278" s="22"/>
      <c r="JK278" s="22"/>
      <c r="JL278" s="22"/>
      <c r="JM278" s="22"/>
      <c r="JN278" s="22"/>
      <c r="JO278" s="22"/>
      <c r="JP278" s="22"/>
      <c r="JQ278" s="22"/>
      <c r="JR278" s="22"/>
      <c r="JS278" s="22"/>
      <c r="JT278" s="22"/>
      <c r="JU278" s="22"/>
      <c r="JV278" s="22"/>
      <c r="JW278" s="22"/>
      <c r="JX278" s="22"/>
      <c r="JY278" s="22"/>
      <c r="JZ278" s="22"/>
      <c r="KA278" s="22"/>
      <c r="KB278" s="22"/>
      <c r="KC278" s="22"/>
      <c r="KD278" s="22"/>
      <c r="KE278" s="22"/>
      <c r="KF278" s="22"/>
      <c r="KG278" s="22"/>
      <c r="KH278" s="22"/>
      <c r="KI278" s="22"/>
      <c r="KJ278" s="22"/>
      <c r="KK278" s="22"/>
      <c r="KL278" s="22"/>
      <c r="KM278" s="22"/>
      <c r="KN278" s="22"/>
      <c r="KO278" s="22"/>
      <c r="KP278" s="22"/>
    </row>
    <row r="279" spans="1:302" ht="13.5" customHeight="1" x14ac:dyDescent="0.2">
      <c r="A279" s="48"/>
      <c r="B279" s="48"/>
      <c r="C279" s="48"/>
      <c r="D279" s="48"/>
      <c r="E279" s="48"/>
      <c r="F279" s="48"/>
      <c r="G279" s="48"/>
      <c r="H279" s="48"/>
      <c r="I279" s="48"/>
      <c r="J279" s="48"/>
      <c r="K279" s="48"/>
      <c r="L279" s="48"/>
      <c r="M279" s="48"/>
      <c r="N279" s="48"/>
      <c r="O279" s="22"/>
      <c r="P279" s="22"/>
      <c r="Q279" s="22"/>
      <c r="R279" s="22"/>
      <c r="S279" s="22"/>
      <c r="T279" s="22"/>
      <c r="U279" s="22"/>
      <c r="V279" s="22"/>
      <c r="W279" s="22"/>
      <c r="X279" s="22"/>
      <c r="Y279" s="22"/>
      <c r="Z279" s="22"/>
      <c r="AA279" s="22"/>
      <c r="AB279" s="22"/>
      <c r="AC279" s="48"/>
      <c r="AD279" s="48"/>
      <c r="AE279" s="48"/>
      <c r="AF279" s="48"/>
      <c r="AG279" s="48"/>
      <c r="AH279" s="48"/>
      <c r="AI279" s="48"/>
      <c r="AJ279" s="48"/>
      <c r="AK279" s="48"/>
      <c r="AL279" s="48"/>
      <c r="AM279" s="48"/>
      <c r="AN279" s="48"/>
      <c r="AO279" s="22"/>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22"/>
      <c r="BU279" s="505"/>
      <c r="BV279" s="505"/>
      <c r="BW279" s="552"/>
      <c r="BX279" s="22"/>
      <c r="BY279" s="22"/>
      <c r="BZ279" s="22"/>
      <c r="CA279" s="22"/>
      <c r="CB279" s="22"/>
      <c r="CC279" s="22"/>
      <c r="CD279" s="22"/>
      <c r="CE279" s="22"/>
      <c r="CF279" s="22"/>
      <c r="CG279" s="22"/>
      <c r="CH279" s="22"/>
      <c r="CI279" s="47"/>
      <c r="CJ279" s="47"/>
      <c r="CK279" s="47"/>
      <c r="CL279" s="47"/>
      <c r="CM279" s="47"/>
      <c r="CN279" s="47"/>
      <c r="CO279" s="47"/>
      <c r="CP279" s="47"/>
      <c r="CQ279" s="47"/>
      <c r="CR279" s="47"/>
      <c r="CS279" s="47"/>
      <c r="CT279" s="47"/>
      <c r="CU279" s="47"/>
      <c r="CV279" s="47"/>
      <c r="CW279" s="47"/>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22"/>
      <c r="FC279" s="22"/>
      <c r="FD279" s="22"/>
      <c r="FE279" s="22"/>
      <c r="FF279" s="22"/>
      <c r="FG279" s="22"/>
      <c r="FH279" s="22"/>
      <c r="FI279" s="22"/>
      <c r="FJ279" s="22"/>
      <c r="FK279" s="22"/>
      <c r="FL279" s="22"/>
      <c r="FM279" s="22"/>
      <c r="FN279" s="22"/>
      <c r="FO279" s="22"/>
      <c r="FP279" s="22"/>
      <c r="FQ279" s="22"/>
      <c r="FR279" s="22"/>
      <c r="FS279" s="22"/>
      <c r="FT279" s="22"/>
      <c r="FU279" s="22"/>
      <c r="FV279" s="22"/>
      <c r="FW279" s="22"/>
      <c r="FX279" s="22"/>
      <c r="FY279" s="22"/>
      <c r="FZ279" s="22"/>
      <c r="GA279" s="22"/>
      <c r="GB279" s="22"/>
      <c r="GC279" s="22"/>
      <c r="GD279" s="22"/>
      <c r="GE279" s="22"/>
      <c r="GF279" s="22"/>
      <c r="GG279" s="22"/>
      <c r="GH279" s="22"/>
      <c r="GI279" s="22"/>
      <c r="GJ279" s="22"/>
      <c r="GK279" s="22"/>
      <c r="GL279" s="22"/>
      <c r="GM279" s="22"/>
      <c r="GN279" s="22"/>
      <c r="GO279" s="22"/>
      <c r="GP279" s="22"/>
      <c r="GQ279" s="22"/>
      <c r="GR279" s="22"/>
      <c r="GS279" s="22"/>
      <c r="GT279" s="22"/>
      <c r="GU279" s="22"/>
      <c r="GV279" s="22"/>
      <c r="GW279" s="22"/>
      <c r="GX279" s="22"/>
      <c r="GY279" s="22"/>
      <c r="GZ279" s="22"/>
      <c r="HA279" s="22"/>
      <c r="HB279" s="22"/>
      <c r="HC279" s="22"/>
      <c r="HD279" s="22"/>
      <c r="HE279" s="22"/>
      <c r="HF279" s="22"/>
      <c r="HG279" s="22"/>
      <c r="HH279" s="22"/>
      <c r="HI279" s="22"/>
      <c r="HJ279" s="22"/>
      <c r="HK279" s="22"/>
      <c r="HL279" s="22"/>
      <c r="HM279" s="22"/>
      <c r="HN279" s="22"/>
      <c r="HO279" s="22"/>
      <c r="HP279" s="22"/>
      <c r="HQ279" s="22"/>
      <c r="HR279" s="22"/>
      <c r="HS279" s="22"/>
      <c r="HT279" s="22"/>
      <c r="HU279" s="22"/>
      <c r="HV279" s="22"/>
      <c r="HW279" s="22"/>
      <c r="HX279" s="22"/>
      <c r="HY279" s="22"/>
      <c r="HZ279" s="22"/>
      <c r="IA279" s="22"/>
      <c r="IB279" s="22"/>
      <c r="IC279" s="22"/>
      <c r="ID279" s="22"/>
      <c r="IE279" s="22"/>
      <c r="IF279" s="22"/>
      <c r="IG279" s="22"/>
      <c r="IH279" s="22"/>
      <c r="II279" s="22"/>
      <c r="IJ279" s="22"/>
      <c r="IK279" s="22"/>
      <c r="IL279" s="22"/>
      <c r="IM279" s="22"/>
      <c r="IN279" s="22"/>
      <c r="IO279" s="22"/>
      <c r="IP279" s="22"/>
      <c r="IQ279" s="22"/>
      <c r="IR279" s="22"/>
      <c r="IS279" s="22"/>
      <c r="IT279" s="22"/>
      <c r="IU279" s="22"/>
      <c r="IV279" s="22"/>
      <c r="IW279" s="22"/>
      <c r="IX279" s="22"/>
      <c r="IY279" s="22"/>
      <c r="IZ279" s="22"/>
      <c r="JA279" s="22"/>
      <c r="JB279" s="22"/>
      <c r="JC279" s="22"/>
      <c r="JD279" s="22"/>
      <c r="JE279" s="22"/>
      <c r="JF279" s="22"/>
      <c r="JG279" s="22"/>
      <c r="JH279" s="22"/>
      <c r="JI279" s="22"/>
      <c r="JJ279" s="22"/>
      <c r="JK279" s="22"/>
      <c r="JL279" s="22"/>
      <c r="JM279" s="22"/>
      <c r="JN279" s="22"/>
      <c r="JO279" s="22"/>
      <c r="JP279" s="22"/>
      <c r="JQ279" s="22"/>
      <c r="JR279" s="22"/>
      <c r="JS279" s="22"/>
      <c r="JT279" s="22"/>
      <c r="JU279" s="22"/>
      <c r="JV279" s="22"/>
      <c r="JW279" s="22"/>
      <c r="JX279" s="22"/>
      <c r="JY279" s="22"/>
      <c r="JZ279" s="22"/>
      <c r="KA279" s="22"/>
      <c r="KB279" s="22"/>
      <c r="KC279" s="22"/>
      <c r="KD279" s="22"/>
      <c r="KE279" s="22"/>
      <c r="KF279" s="22"/>
      <c r="KG279" s="22"/>
      <c r="KH279" s="22"/>
      <c r="KI279" s="22"/>
      <c r="KJ279" s="22"/>
      <c r="KK279" s="22"/>
      <c r="KL279" s="22"/>
      <c r="KM279" s="22"/>
      <c r="KN279" s="22"/>
      <c r="KO279" s="22"/>
      <c r="KP279" s="22"/>
    </row>
    <row r="280" spans="1:302" ht="13.5" customHeight="1" x14ac:dyDescent="0.2">
      <c r="A280" s="48"/>
      <c r="B280" s="48"/>
      <c r="C280" s="48"/>
      <c r="D280" s="48"/>
      <c r="E280" s="48"/>
      <c r="F280" s="48"/>
      <c r="G280" s="48"/>
      <c r="H280" s="48"/>
      <c r="I280" s="48"/>
      <c r="J280" s="48"/>
      <c r="K280" s="48"/>
      <c r="L280" s="48"/>
      <c r="M280" s="48"/>
      <c r="N280" s="48"/>
      <c r="O280" s="22"/>
      <c r="P280" s="22"/>
      <c r="Q280" s="22"/>
      <c r="R280" s="22"/>
      <c r="S280" s="22"/>
      <c r="T280" s="22"/>
      <c r="U280" s="22"/>
      <c r="V280" s="22"/>
      <c r="W280" s="22"/>
      <c r="X280" s="22"/>
      <c r="Y280" s="22"/>
      <c r="Z280" s="22"/>
      <c r="AA280" s="22"/>
      <c r="AB280" s="22"/>
      <c r="AC280" s="48"/>
      <c r="AD280" s="48"/>
      <c r="AE280" s="48"/>
      <c r="AF280" s="48"/>
      <c r="AG280" s="48"/>
      <c r="AH280" s="48"/>
      <c r="AI280" s="48"/>
      <c r="AJ280" s="48"/>
      <c r="AK280" s="48"/>
      <c r="AL280" s="48"/>
      <c r="AM280" s="48"/>
      <c r="AN280" s="48"/>
      <c r="AO280" s="22"/>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22"/>
      <c r="BU280" s="505"/>
      <c r="BV280" s="505"/>
      <c r="BW280" s="552"/>
      <c r="BX280" s="22"/>
      <c r="BY280" s="22"/>
      <c r="BZ280" s="22"/>
      <c r="CA280" s="22"/>
      <c r="CB280" s="22"/>
      <c r="CC280" s="22"/>
      <c r="CD280" s="22"/>
      <c r="CE280" s="22"/>
      <c r="CF280" s="22"/>
      <c r="CG280" s="22"/>
      <c r="CH280" s="22"/>
      <c r="CI280" s="47"/>
      <c r="CJ280" s="47"/>
      <c r="CK280" s="47"/>
      <c r="CL280" s="47"/>
      <c r="CM280" s="47"/>
      <c r="CN280" s="47"/>
      <c r="CO280" s="47"/>
      <c r="CP280" s="47"/>
      <c r="CQ280" s="47"/>
      <c r="CR280" s="47"/>
      <c r="CS280" s="47"/>
      <c r="CT280" s="47"/>
      <c r="CU280" s="47"/>
      <c r="CV280" s="47"/>
      <c r="CW280" s="47"/>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22"/>
      <c r="FC280" s="22"/>
      <c r="FD280" s="22"/>
      <c r="FE280" s="22"/>
      <c r="FF280" s="22"/>
      <c r="FG280" s="22"/>
      <c r="FH280" s="22"/>
      <c r="FI280" s="22"/>
      <c r="FJ280" s="22"/>
      <c r="FK280" s="22"/>
      <c r="FL280" s="22"/>
      <c r="FM280" s="22"/>
      <c r="FN280" s="22"/>
      <c r="FO280" s="22"/>
      <c r="FP280" s="22"/>
      <c r="FQ280" s="22"/>
      <c r="FR280" s="22"/>
      <c r="FS280" s="22"/>
      <c r="FT280" s="22"/>
      <c r="FU280" s="22"/>
      <c r="FV280" s="22"/>
      <c r="FW280" s="22"/>
      <c r="FX280" s="22"/>
      <c r="FY280" s="22"/>
      <c r="FZ280" s="22"/>
      <c r="GA280" s="22"/>
      <c r="GB280" s="22"/>
      <c r="GC280" s="22"/>
      <c r="GD280" s="22"/>
      <c r="GE280" s="22"/>
      <c r="GF280" s="22"/>
      <c r="GG280" s="22"/>
      <c r="GH280" s="22"/>
      <c r="GI280" s="22"/>
      <c r="GJ280" s="22"/>
      <c r="GK280" s="22"/>
      <c r="GL280" s="22"/>
      <c r="GM280" s="22"/>
      <c r="GN280" s="22"/>
      <c r="GO280" s="22"/>
      <c r="GP280" s="22"/>
      <c r="GQ280" s="22"/>
      <c r="GR280" s="22"/>
      <c r="GS280" s="22"/>
      <c r="GT280" s="22"/>
      <c r="GU280" s="22"/>
      <c r="GV280" s="22"/>
      <c r="GW280" s="22"/>
      <c r="GX280" s="22"/>
      <c r="GY280" s="22"/>
      <c r="GZ280" s="22"/>
      <c r="HA280" s="22"/>
      <c r="HB280" s="22"/>
      <c r="HC280" s="22"/>
      <c r="HD280" s="22"/>
      <c r="HE280" s="22"/>
      <c r="HF280" s="22"/>
      <c r="HG280" s="22"/>
      <c r="HH280" s="22"/>
      <c r="HI280" s="22"/>
      <c r="HJ280" s="22"/>
      <c r="HK280" s="22"/>
      <c r="HL280" s="22"/>
      <c r="HM280" s="22"/>
      <c r="HN280" s="22"/>
      <c r="HO280" s="22"/>
      <c r="HP280" s="22"/>
      <c r="HQ280" s="22"/>
      <c r="HR280" s="22"/>
      <c r="HS280" s="22"/>
      <c r="HT280" s="22"/>
      <c r="HU280" s="22"/>
      <c r="HV280" s="22"/>
      <c r="HW280" s="22"/>
      <c r="HX280" s="22"/>
      <c r="HY280" s="22"/>
      <c r="HZ280" s="22"/>
      <c r="IA280" s="22"/>
      <c r="IB280" s="22"/>
      <c r="IC280" s="22"/>
      <c r="ID280" s="22"/>
      <c r="IE280" s="22"/>
      <c r="IF280" s="22"/>
      <c r="IG280" s="22"/>
      <c r="IH280" s="22"/>
      <c r="II280" s="22"/>
      <c r="IJ280" s="22"/>
      <c r="IK280" s="22"/>
      <c r="IL280" s="22"/>
      <c r="IM280" s="22"/>
      <c r="IN280" s="22"/>
      <c r="IO280" s="22"/>
      <c r="IP280" s="22"/>
      <c r="IQ280" s="22"/>
      <c r="IR280" s="22"/>
      <c r="IS280" s="22"/>
      <c r="IT280" s="22"/>
      <c r="IU280" s="22"/>
      <c r="IV280" s="22"/>
      <c r="IW280" s="22"/>
      <c r="IX280" s="22"/>
      <c r="IY280" s="22"/>
      <c r="IZ280" s="22"/>
      <c r="JA280" s="22"/>
      <c r="JB280" s="22"/>
      <c r="JC280" s="22"/>
      <c r="JD280" s="22"/>
      <c r="JE280" s="22"/>
      <c r="JF280" s="22"/>
      <c r="JG280" s="22"/>
      <c r="JH280" s="22"/>
      <c r="JI280" s="22"/>
      <c r="JJ280" s="22"/>
      <c r="JK280" s="22"/>
      <c r="JL280" s="22"/>
      <c r="JM280" s="22"/>
      <c r="JN280" s="22"/>
      <c r="JO280" s="22"/>
      <c r="JP280" s="22"/>
      <c r="JQ280" s="22"/>
      <c r="JR280" s="22"/>
      <c r="JS280" s="22"/>
      <c r="JT280" s="22"/>
      <c r="JU280" s="22"/>
      <c r="JV280" s="22"/>
      <c r="JW280" s="22"/>
      <c r="JX280" s="22"/>
      <c r="JY280" s="22"/>
      <c r="JZ280" s="22"/>
      <c r="KA280" s="22"/>
      <c r="KB280" s="22"/>
      <c r="KC280" s="22"/>
      <c r="KD280" s="22"/>
      <c r="KE280" s="22"/>
      <c r="KF280" s="22"/>
      <c r="KG280" s="22"/>
      <c r="KH280" s="22"/>
      <c r="KI280" s="22"/>
      <c r="KJ280" s="22"/>
      <c r="KK280" s="22"/>
      <c r="KL280" s="22"/>
      <c r="KM280" s="22"/>
      <c r="KN280" s="22"/>
      <c r="KO280" s="22"/>
      <c r="KP280" s="22"/>
    </row>
    <row r="281" spans="1:302" ht="13.5" customHeight="1" x14ac:dyDescent="0.2">
      <c r="A281" s="48"/>
      <c r="B281" s="48"/>
      <c r="C281" s="48"/>
      <c r="D281" s="48"/>
      <c r="E281" s="48"/>
      <c r="F281" s="48"/>
      <c r="G281" s="48"/>
      <c r="H281" s="48"/>
      <c r="I281" s="48"/>
      <c r="J281" s="48"/>
      <c r="K281" s="48"/>
      <c r="L281" s="48"/>
      <c r="M281" s="48"/>
      <c r="N281" s="48"/>
      <c r="O281" s="22"/>
      <c r="P281" s="22"/>
      <c r="Q281" s="22"/>
      <c r="R281" s="22"/>
      <c r="S281" s="22"/>
      <c r="T281" s="22"/>
      <c r="U281" s="22"/>
      <c r="V281" s="22"/>
      <c r="W281" s="22"/>
      <c r="X281" s="22"/>
      <c r="Y281" s="22"/>
      <c r="Z281" s="22"/>
      <c r="AA281" s="22"/>
      <c r="AB281" s="22"/>
      <c r="AC281" s="48"/>
      <c r="AD281" s="48"/>
      <c r="AE281" s="48"/>
      <c r="AF281" s="48"/>
      <c r="AG281" s="48"/>
      <c r="AH281" s="48"/>
      <c r="AI281" s="48"/>
      <c r="AJ281" s="48"/>
      <c r="AK281" s="48"/>
      <c r="AL281" s="48"/>
      <c r="AM281" s="48"/>
      <c r="AN281" s="48"/>
      <c r="AO281" s="22"/>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22"/>
      <c r="BU281" s="505"/>
      <c r="BV281" s="505"/>
      <c r="BW281" s="552"/>
      <c r="BX281" s="22"/>
      <c r="BY281" s="22"/>
      <c r="BZ281" s="22"/>
      <c r="CA281" s="22"/>
      <c r="CB281" s="22"/>
      <c r="CC281" s="22"/>
      <c r="CD281" s="22"/>
      <c r="CE281" s="22"/>
      <c r="CF281" s="22"/>
      <c r="CG281" s="22"/>
      <c r="CH281" s="22"/>
      <c r="CI281" s="47"/>
      <c r="CJ281" s="47"/>
      <c r="CK281" s="47"/>
      <c r="CL281" s="47"/>
      <c r="CM281" s="47"/>
      <c r="CN281" s="47"/>
      <c r="CO281" s="47"/>
      <c r="CP281" s="47"/>
      <c r="CQ281" s="47"/>
      <c r="CR281" s="47"/>
      <c r="CS281" s="47"/>
      <c r="CT281" s="47"/>
      <c r="CU281" s="47"/>
      <c r="CV281" s="47"/>
      <c r="CW281" s="47"/>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2"/>
      <c r="EX281" s="22"/>
      <c r="EY281" s="22"/>
      <c r="EZ281" s="22"/>
      <c r="FA281" s="22"/>
      <c r="FB281" s="22"/>
      <c r="FC281" s="22"/>
      <c r="FD281" s="22"/>
      <c r="FE281" s="22"/>
      <c r="FF281" s="22"/>
      <c r="FG281" s="22"/>
      <c r="FH281" s="22"/>
      <c r="FI281" s="22"/>
      <c r="FJ281" s="22"/>
      <c r="FK281" s="22"/>
      <c r="FL281" s="22"/>
      <c r="FM281" s="22"/>
      <c r="FN281" s="22"/>
      <c r="FO281" s="22"/>
      <c r="FP281" s="22"/>
      <c r="FQ281" s="22"/>
      <c r="FR281" s="22"/>
      <c r="FS281" s="22"/>
      <c r="FT281" s="22"/>
      <c r="FU281" s="22"/>
      <c r="FV281" s="22"/>
      <c r="FW281" s="22"/>
      <c r="FX281" s="22"/>
      <c r="FY281" s="22"/>
      <c r="FZ281" s="22"/>
      <c r="GA281" s="22"/>
      <c r="GB281" s="22"/>
      <c r="GC281" s="22"/>
      <c r="GD281" s="22"/>
      <c r="GE281" s="22"/>
      <c r="GF281" s="22"/>
      <c r="GG281" s="22"/>
      <c r="GH281" s="22"/>
      <c r="GI281" s="22"/>
      <c r="GJ281" s="22"/>
      <c r="GK281" s="22"/>
      <c r="GL281" s="22"/>
      <c r="GM281" s="22"/>
      <c r="GN281" s="22"/>
      <c r="GO281" s="22"/>
      <c r="GP281" s="22"/>
      <c r="GQ281" s="22"/>
      <c r="GR281" s="22"/>
      <c r="GS281" s="22"/>
      <c r="GT281" s="22"/>
      <c r="GU281" s="22"/>
      <c r="GV281" s="22"/>
      <c r="GW281" s="22"/>
      <c r="GX281" s="22"/>
      <c r="GY281" s="22"/>
      <c r="GZ281" s="22"/>
      <c r="HA281" s="22"/>
      <c r="HB281" s="22"/>
      <c r="HC281" s="22"/>
      <c r="HD281" s="22"/>
      <c r="HE281" s="22"/>
      <c r="HF281" s="22"/>
      <c r="HG281" s="22"/>
      <c r="HH281" s="22"/>
      <c r="HI281" s="22"/>
      <c r="HJ281" s="22"/>
      <c r="HK281" s="22"/>
      <c r="HL281" s="22"/>
      <c r="HM281" s="22"/>
      <c r="HN281" s="22"/>
      <c r="HO281" s="22"/>
      <c r="HP281" s="22"/>
      <c r="HQ281" s="22"/>
      <c r="HR281" s="22"/>
      <c r="HS281" s="22"/>
      <c r="HT281" s="22"/>
      <c r="HU281" s="22"/>
      <c r="HV281" s="22"/>
      <c r="HW281" s="22"/>
      <c r="HX281" s="22"/>
      <c r="HY281" s="22"/>
      <c r="HZ281" s="22"/>
      <c r="IA281" s="22"/>
      <c r="IB281" s="22"/>
      <c r="IC281" s="22"/>
      <c r="ID281" s="22"/>
      <c r="IE281" s="22"/>
      <c r="IF281" s="22"/>
      <c r="IG281" s="22"/>
      <c r="IH281" s="22"/>
      <c r="II281" s="22"/>
      <c r="IJ281" s="22"/>
      <c r="IK281" s="22"/>
      <c r="IL281" s="22"/>
      <c r="IM281" s="22"/>
      <c r="IN281" s="22"/>
      <c r="IO281" s="22"/>
      <c r="IP281" s="22"/>
      <c r="IQ281" s="22"/>
      <c r="IR281" s="22"/>
      <c r="IS281" s="22"/>
      <c r="IT281" s="22"/>
      <c r="IU281" s="22"/>
      <c r="IV281" s="22"/>
      <c r="IW281" s="22"/>
      <c r="IX281" s="22"/>
      <c r="IY281" s="22"/>
      <c r="IZ281" s="22"/>
      <c r="JA281" s="22"/>
      <c r="JB281" s="22"/>
      <c r="JC281" s="22"/>
      <c r="JD281" s="22"/>
      <c r="JE281" s="22"/>
      <c r="JF281" s="22"/>
      <c r="JG281" s="22"/>
      <c r="JH281" s="22"/>
      <c r="JI281" s="22"/>
      <c r="JJ281" s="22"/>
      <c r="JK281" s="22"/>
      <c r="JL281" s="22"/>
      <c r="JM281" s="22"/>
      <c r="JN281" s="22"/>
      <c r="JO281" s="22"/>
      <c r="JP281" s="22"/>
      <c r="JQ281" s="22"/>
      <c r="JR281" s="22"/>
      <c r="JS281" s="22"/>
      <c r="JT281" s="22"/>
      <c r="JU281" s="22"/>
      <c r="JV281" s="22"/>
      <c r="JW281" s="22"/>
      <c r="JX281" s="22"/>
      <c r="JY281" s="22"/>
      <c r="JZ281" s="22"/>
      <c r="KA281" s="22"/>
      <c r="KB281" s="22"/>
      <c r="KC281" s="22"/>
      <c r="KD281" s="22"/>
      <c r="KE281" s="22"/>
      <c r="KF281" s="22"/>
      <c r="KG281" s="22"/>
      <c r="KH281" s="22"/>
      <c r="KI281" s="22"/>
      <c r="KJ281" s="22"/>
      <c r="KK281" s="22"/>
      <c r="KL281" s="22"/>
      <c r="KM281" s="22"/>
      <c r="KN281" s="22"/>
      <c r="KO281" s="22"/>
      <c r="KP281" s="22"/>
    </row>
    <row r="282" spans="1:302" ht="13.5" customHeight="1" x14ac:dyDescent="0.2">
      <c r="A282" s="48"/>
      <c r="B282" s="48"/>
      <c r="C282" s="48"/>
      <c r="D282" s="48"/>
      <c r="E282" s="48"/>
      <c r="F282" s="48"/>
      <c r="G282" s="48"/>
      <c r="H282" s="48"/>
      <c r="I282" s="48"/>
      <c r="J282" s="48"/>
      <c r="K282" s="48"/>
      <c r="L282" s="48"/>
      <c r="M282" s="48"/>
      <c r="N282" s="48"/>
      <c r="O282" s="22"/>
      <c r="P282" s="22"/>
      <c r="Q282" s="22"/>
      <c r="R282" s="22"/>
      <c r="S282" s="22"/>
      <c r="T282" s="22"/>
      <c r="U282" s="22"/>
      <c r="V282" s="22"/>
      <c r="W282" s="22"/>
      <c r="X282" s="22"/>
      <c r="Y282" s="22"/>
      <c r="Z282" s="22"/>
      <c r="AA282" s="22"/>
      <c r="AB282" s="22"/>
      <c r="AC282" s="48"/>
      <c r="AD282" s="48"/>
      <c r="AE282" s="48"/>
      <c r="AF282" s="48"/>
      <c r="AG282" s="48"/>
      <c r="AH282" s="48"/>
      <c r="AI282" s="48"/>
      <c r="AJ282" s="48"/>
      <c r="AK282" s="48"/>
      <c r="AL282" s="48"/>
      <c r="AM282" s="48"/>
      <c r="AN282" s="48"/>
      <c r="AO282" s="22"/>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22"/>
      <c r="BU282" s="505"/>
      <c r="BV282" s="505"/>
      <c r="BW282" s="552"/>
      <c r="BX282" s="22"/>
      <c r="BY282" s="22"/>
      <c r="BZ282" s="22"/>
      <c r="CA282" s="22"/>
      <c r="CB282" s="22"/>
      <c r="CC282" s="22"/>
      <c r="CD282" s="22"/>
      <c r="CE282" s="22"/>
      <c r="CF282" s="22"/>
      <c r="CG282" s="22"/>
      <c r="CH282" s="22"/>
      <c r="CI282" s="47"/>
      <c r="CJ282" s="47"/>
      <c r="CK282" s="47"/>
      <c r="CL282" s="47"/>
      <c r="CM282" s="47"/>
      <c r="CN282" s="47"/>
      <c r="CO282" s="47"/>
      <c r="CP282" s="47"/>
      <c r="CQ282" s="47"/>
      <c r="CR282" s="47"/>
      <c r="CS282" s="47"/>
      <c r="CT282" s="47"/>
      <c r="CU282" s="47"/>
      <c r="CV282" s="47"/>
      <c r="CW282" s="47"/>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2"/>
      <c r="EX282" s="22"/>
      <c r="EY282" s="22"/>
      <c r="EZ282" s="22"/>
      <c r="FA282" s="22"/>
      <c r="FB282" s="22"/>
      <c r="FC282" s="22"/>
      <c r="FD282" s="22"/>
      <c r="FE282" s="22"/>
      <c r="FF282" s="22"/>
      <c r="FG282" s="22"/>
      <c r="FH282" s="22"/>
      <c r="FI282" s="22"/>
      <c r="FJ282" s="22"/>
      <c r="FK282" s="22"/>
      <c r="FL282" s="22"/>
      <c r="FM282" s="22"/>
      <c r="FN282" s="22"/>
      <c r="FO282" s="22"/>
      <c r="FP282" s="22"/>
      <c r="FQ282" s="22"/>
      <c r="FR282" s="22"/>
      <c r="FS282" s="22"/>
      <c r="FT282" s="22"/>
      <c r="FU282" s="22"/>
      <c r="FV282" s="22"/>
      <c r="FW282" s="22"/>
      <c r="FX282" s="22"/>
      <c r="FY282" s="22"/>
      <c r="FZ282" s="22"/>
      <c r="GA282" s="22"/>
      <c r="GB282" s="22"/>
      <c r="GC282" s="22"/>
      <c r="GD282" s="22"/>
      <c r="GE282" s="22"/>
      <c r="GF282" s="22"/>
      <c r="GG282" s="22"/>
      <c r="GH282" s="22"/>
      <c r="GI282" s="22"/>
      <c r="GJ282" s="22"/>
      <c r="GK282" s="22"/>
      <c r="GL282" s="22"/>
      <c r="GM282" s="22"/>
      <c r="GN282" s="22"/>
      <c r="GO282" s="22"/>
      <c r="GP282" s="22"/>
      <c r="GQ282" s="22"/>
      <c r="GR282" s="22"/>
      <c r="GS282" s="22"/>
      <c r="GT282" s="22"/>
      <c r="GU282" s="22"/>
      <c r="GV282" s="22"/>
      <c r="GW282" s="22"/>
      <c r="GX282" s="22"/>
      <c r="GY282" s="22"/>
      <c r="GZ282" s="22"/>
      <c r="HA282" s="22"/>
      <c r="HB282" s="22"/>
      <c r="HC282" s="22"/>
      <c r="HD282" s="22"/>
      <c r="HE282" s="22"/>
      <c r="HF282" s="22"/>
      <c r="HG282" s="22"/>
      <c r="HH282" s="22"/>
      <c r="HI282" s="22"/>
      <c r="HJ282" s="22"/>
      <c r="HK282" s="22"/>
      <c r="HL282" s="22"/>
      <c r="HM282" s="22"/>
      <c r="HN282" s="22"/>
      <c r="HO282" s="22"/>
      <c r="HP282" s="22"/>
      <c r="HQ282" s="22"/>
      <c r="HR282" s="22"/>
      <c r="HS282" s="22"/>
      <c r="HT282" s="22"/>
      <c r="HU282" s="22"/>
      <c r="HV282" s="22"/>
      <c r="HW282" s="22"/>
      <c r="HX282" s="22"/>
      <c r="HY282" s="22"/>
      <c r="HZ282" s="22"/>
      <c r="IA282" s="22"/>
      <c r="IB282" s="22"/>
      <c r="IC282" s="22"/>
      <c r="ID282" s="22"/>
      <c r="IE282" s="22"/>
      <c r="IF282" s="22"/>
      <c r="IG282" s="22"/>
      <c r="IH282" s="22"/>
      <c r="II282" s="22"/>
      <c r="IJ282" s="22"/>
      <c r="IK282" s="22"/>
      <c r="IL282" s="22"/>
      <c r="IM282" s="22"/>
      <c r="IN282" s="22"/>
      <c r="IO282" s="22"/>
      <c r="IP282" s="22"/>
      <c r="IQ282" s="22"/>
      <c r="IR282" s="22"/>
      <c r="IS282" s="22"/>
      <c r="IT282" s="22"/>
      <c r="IU282" s="22"/>
      <c r="IV282" s="22"/>
      <c r="IW282" s="22"/>
      <c r="IX282" s="22"/>
      <c r="IY282" s="22"/>
      <c r="IZ282" s="22"/>
      <c r="JA282" s="22"/>
      <c r="JB282" s="22"/>
      <c r="JC282" s="22"/>
      <c r="JD282" s="22"/>
      <c r="JE282" s="22"/>
      <c r="JF282" s="22"/>
      <c r="JG282" s="22"/>
      <c r="JH282" s="22"/>
      <c r="JI282" s="22"/>
      <c r="JJ282" s="22"/>
      <c r="JK282" s="22"/>
      <c r="JL282" s="22"/>
      <c r="JM282" s="22"/>
      <c r="JN282" s="22"/>
      <c r="JO282" s="22"/>
      <c r="JP282" s="22"/>
      <c r="JQ282" s="22"/>
      <c r="JR282" s="22"/>
      <c r="JS282" s="22"/>
      <c r="JT282" s="22"/>
      <c r="JU282" s="22"/>
      <c r="JV282" s="22"/>
      <c r="JW282" s="22"/>
      <c r="JX282" s="22"/>
      <c r="JY282" s="22"/>
      <c r="JZ282" s="22"/>
      <c r="KA282" s="22"/>
      <c r="KB282" s="22"/>
      <c r="KC282" s="22"/>
      <c r="KD282" s="22"/>
      <c r="KE282" s="22"/>
      <c r="KF282" s="22"/>
      <c r="KG282" s="22"/>
      <c r="KH282" s="22"/>
      <c r="KI282" s="22"/>
      <c r="KJ282" s="22"/>
      <c r="KK282" s="22"/>
      <c r="KL282" s="22"/>
      <c r="KM282" s="22"/>
      <c r="KN282" s="22"/>
      <c r="KO282" s="22"/>
      <c r="KP282" s="22"/>
    </row>
    <row r="283" spans="1:302" ht="13.5" customHeight="1" x14ac:dyDescent="0.2">
      <c r="A283" s="48"/>
      <c r="B283" s="48"/>
      <c r="C283" s="48"/>
      <c r="D283" s="48"/>
      <c r="E283" s="48"/>
      <c r="F283" s="48"/>
      <c r="G283" s="48"/>
      <c r="H283" s="48"/>
      <c r="I283" s="48"/>
      <c r="J283" s="48"/>
      <c r="K283" s="48"/>
      <c r="L283" s="48"/>
      <c r="M283" s="48"/>
      <c r="N283" s="48"/>
      <c r="O283" s="22"/>
      <c r="P283" s="22"/>
      <c r="Q283" s="22"/>
      <c r="R283" s="22"/>
      <c r="S283" s="22"/>
      <c r="T283" s="22"/>
      <c r="U283" s="22"/>
      <c r="V283" s="22"/>
      <c r="W283" s="22"/>
      <c r="X283" s="22"/>
      <c r="Y283" s="22"/>
      <c r="Z283" s="22"/>
      <c r="AA283" s="22"/>
      <c r="AB283" s="22"/>
      <c r="AC283" s="48"/>
      <c r="AD283" s="48"/>
      <c r="AE283" s="48"/>
      <c r="AF283" s="48"/>
      <c r="AG283" s="48"/>
      <c r="AH283" s="48"/>
      <c r="AI283" s="48"/>
      <c r="AJ283" s="48"/>
      <c r="AK283" s="48"/>
      <c r="AL283" s="48"/>
      <c r="AM283" s="48"/>
      <c r="AN283" s="48"/>
      <c r="AO283" s="22"/>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22"/>
      <c r="BU283" s="505"/>
      <c r="BV283" s="505"/>
      <c r="BW283" s="552"/>
      <c r="BX283" s="22"/>
      <c r="BY283" s="22"/>
      <c r="BZ283" s="22"/>
      <c r="CA283" s="22"/>
      <c r="CB283" s="22"/>
      <c r="CC283" s="22"/>
      <c r="CD283" s="22"/>
      <c r="CE283" s="22"/>
      <c r="CF283" s="22"/>
      <c r="CG283" s="22"/>
      <c r="CH283" s="22"/>
      <c r="CI283" s="47"/>
      <c r="CJ283" s="47"/>
      <c r="CK283" s="47"/>
      <c r="CL283" s="47"/>
      <c r="CM283" s="47"/>
      <c r="CN283" s="47"/>
      <c r="CO283" s="47"/>
      <c r="CP283" s="47"/>
      <c r="CQ283" s="47"/>
      <c r="CR283" s="47"/>
      <c r="CS283" s="47"/>
      <c r="CT283" s="47"/>
      <c r="CU283" s="47"/>
      <c r="CV283" s="47"/>
      <c r="CW283" s="47"/>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2"/>
      <c r="GN283" s="22"/>
      <c r="GO283" s="22"/>
      <c r="GP283" s="22"/>
      <c r="GQ283" s="22"/>
      <c r="GR283" s="22"/>
      <c r="GS283" s="22"/>
      <c r="GT283" s="22"/>
      <c r="GU283" s="22"/>
      <c r="GV283" s="22"/>
      <c r="GW283" s="22"/>
      <c r="GX283" s="22"/>
      <c r="GY283" s="22"/>
      <c r="GZ283" s="22"/>
      <c r="HA283" s="22"/>
      <c r="HB283" s="22"/>
      <c r="HC283" s="22"/>
      <c r="HD283" s="22"/>
      <c r="HE283" s="22"/>
      <c r="HF283" s="22"/>
      <c r="HG283" s="22"/>
      <c r="HH283" s="22"/>
      <c r="HI283" s="22"/>
      <c r="HJ283" s="22"/>
      <c r="HK283" s="22"/>
      <c r="HL283" s="22"/>
      <c r="HM283" s="22"/>
      <c r="HN283" s="22"/>
      <c r="HO283" s="22"/>
      <c r="HP283" s="22"/>
      <c r="HQ283" s="22"/>
      <c r="HR283" s="22"/>
      <c r="HS283" s="22"/>
      <c r="HT283" s="22"/>
      <c r="HU283" s="22"/>
      <c r="HV283" s="22"/>
      <c r="HW283" s="22"/>
      <c r="HX283" s="22"/>
      <c r="HY283" s="22"/>
      <c r="HZ283" s="22"/>
      <c r="IA283" s="22"/>
      <c r="IB283" s="22"/>
      <c r="IC283" s="22"/>
      <c r="ID283" s="22"/>
      <c r="IE283" s="22"/>
      <c r="IF283" s="22"/>
      <c r="IG283" s="22"/>
      <c r="IH283" s="22"/>
      <c r="II283" s="22"/>
      <c r="IJ283" s="22"/>
      <c r="IK283" s="22"/>
      <c r="IL283" s="22"/>
      <c r="IM283" s="22"/>
      <c r="IN283" s="22"/>
      <c r="IO283" s="22"/>
      <c r="IP283" s="22"/>
      <c r="IQ283" s="22"/>
      <c r="IR283" s="22"/>
      <c r="IS283" s="22"/>
      <c r="IT283" s="22"/>
      <c r="IU283" s="22"/>
      <c r="IV283" s="22"/>
      <c r="IW283" s="22"/>
      <c r="IX283" s="22"/>
      <c r="IY283" s="22"/>
      <c r="IZ283" s="22"/>
      <c r="JA283" s="22"/>
      <c r="JB283" s="22"/>
      <c r="JC283" s="22"/>
      <c r="JD283" s="22"/>
      <c r="JE283" s="22"/>
      <c r="JF283" s="22"/>
      <c r="JG283" s="22"/>
      <c r="JH283" s="22"/>
      <c r="JI283" s="22"/>
      <c r="JJ283" s="22"/>
      <c r="JK283" s="22"/>
      <c r="JL283" s="22"/>
      <c r="JM283" s="22"/>
      <c r="JN283" s="22"/>
      <c r="JO283" s="22"/>
      <c r="JP283" s="22"/>
      <c r="JQ283" s="22"/>
      <c r="JR283" s="22"/>
      <c r="JS283" s="22"/>
      <c r="JT283" s="22"/>
      <c r="JU283" s="22"/>
      <c r="JV283" s="22"/>
      <c r="JW283" s="22"/>
      <c r="JX283" s="22"/>
      <c r="JY283" s="22"/>
      <c r="JZ283" s="22"/>
      <c r="KA283" s="22"/>
      <c r="KB283" s="22"/>
      <c r="KC283" s="22"/>
      <c r="KD283" s="22"/>
      <c r="KE283" s="22"/>
      <c r="KF283" s="22"/>
      <c r="KG283" s="22"/>
      <c r="KH283" s="22"/>
      <c r="KI283" s="22"/>
      <c r="KJ283" s="22"/>
      <c r="KK283" s="22"/>
      <c r="KL283" s="22"/>
      <c r="KM283" s="22"/>
      <c r="KN283" s="22"/>
      <c r="KO283" s="22"/>
      <c r="KP283" s="22"/>
    </row>
    <row r="284" spans="1:302" ht="13.5" customHeight="1" x14ac:dyDescent="0.2">
      <c r="A284" s="48"/>
      <c r="B284" s="48"/>
      <c r="C284" s="48"/>
      <c r="D284" s="48"/>
      <c r="E284" s="48"/>
      <c r="F284" s="48"/>
      <c r="G284" s="48"/>
      <c r="H284" s="48"/>
      <c r="I284" s="48"/>
      <c r="J284" s="48"/>
      <c r="K284" s="48"/>
      <c r="L284" s="48"/>
      <c r="M284" s="48"/>
      <c r="N284" s="48"/>
      <c r="O284" s="22"/>
      <c r="P284" s="22"/>
      <c r="Q284" s="22"/>
      <c r="R284" s="22"/>
      <c r="S284" s="22"/>
      <c r="T284" s="22"/>
      <c r="U284" s="22"/>
      <c r="V284" s="22"/>
      <c r="W284" s="22"/>
      <c r="X284" s="22"/>
      <c r="Y284" s="22"/>
      <c r="Z284" s="22"/>
      <c r="AA284" s="22"/>
      <c r="AB284" s="22"/>
      <c r="AC284" s="48"/>
      <c r="AD284" s="48"/>
      <c r="AE284" s="48"/>
      <c r="AF284" s="48"/>
      <c r="AG284" s="48"/>
      <c r="AH284" s="48"/>
      <c r="AI284" s="48"/>
      <c r="AJ284" s="48"/>
      <c r="AK284" s="48"/>
      <c r="AL284" s="48"/>
      <c r="AM284" s="48"/>
      <c r="AN284" s="48"/>
      <c r="AO284" s="22"/>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22"/>
      <c r="BU284" s="505"/>
      <c r="BV284" s="505"/>
      <c r="BW284" s="552"/>
      <c r="BX284" s="22"/>
      <c r="BY284" s="22"/>
      <c r="BZ284" s="22"/>
      <c r="CA284" s="22"/>
      <c r="CB284" s="22"/>
      <c r="CC284" s="22"/>
      <c r="CD284" s="22"/>
      <c r="CE284" s="22"/>
      <c r="CF284" s="22"/>
      <c r="CG284" s="22"/>
      <c r="CH284" s="22"/>
      <c r="CI284" s="47"/>
      <c r="CJ284" s="47"/>
      <c r="CK284" s="47"/>
      <c r="CL284" s="47"/>
      <c r="CM284" s="47"/>
      <c r="CN284" s="47"/>
      <c r="CO284" s="47"/>
      <c r="CP284" s="47"/>
      <c r="CQ284" s="47"/>
      <c r="CR284" s="47"/>
      <c r="CS284" s="47"/>
      <c r="CT284" s="47"/>
      <c r="CU284" s="47"/>
      <c r="CV284" s="47"/>
      <c r="CW284" s="47"/>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c r="FY284" s="22"/>
      <c r="FZ284" s="22"/>
      <c r="GA284" s="22"/>
      <c r="GB284" s="22"/>
      <c r="GC284" s="22"/>
      <c r="GD284" s="22"/>
      <c r="GE284" s="22"/>
      <c r="GF284" s="22"/>
      <c r="GG284" s="22"/>
      <c r="GH284" s="22"/>
      <c r="GI284" s="22"/>
      <c r="GJ284" s="22"/>
      <c r="GK284" s="22"/>
      <c r="GL284" s="22"/>
      <c r="GM284" s="22"/>
      <c r="GN284" s="22"/>
      <c r="GO284" s="22"/>
      <c r="GP284" s="22"/>
      <c r="GQ284" s="22"/>
      <c r="GR284" s="22"/>
      <c r="GS284" s="22"/>
      <c r="GT284" s="22"/>
      <c r="GU284" s="22"/>
      <c r="GV284" s="22"/>
      <c r="GW284" s="22"/>
      <c r="GX284" s="22"/>
      <c r="GY284" s="22"/>
      <c r="GZ284" s="22"/>
      <c r="HA284" s="22"/>
      <c r="HB284" s="22"/>
      <c r="HC284" s="22"/>
      <c r="HD284" s="22"/>
      <c r="HE284" s="22"/>
      <c r="HF284" s="22"/>
      <c r="HG284" s="22"/>
      <c r="HH284" s="22"/>
      <c r="HI284" s="22"/>
      <c r="HJ284" s="22"/>
      <c r="HK284" s="22"/>
      <c r="HL284" s="22"/>
      <c r="HM284" s="22"/>
      <c r="HN284" s="22"/>
      <c r="HO284" s="22"/>
      <c r="HP284" s="22"/>
      <c r="HQ284" s="22"/>
      <c r="HR284" s="22"/>
      <c r="HS284" s="22"/>
      <c r="HT284" s="22"/>
      <c r="HU284" s="22"/>
      <c r="HV284" s="22"/>
      <c r="HW284" s="22"/>
      <c r="HX284" s="22"/>
      <c r="HY284" s="22"/>
      <c r="HZ284" s="22"/>
      <c r="IA284" s="22"/>
      <c r="IB284" s="22"/>
      <c r="IC284" s="22"/>
      <c r="ID284" s="22"/>
      <c r="IE284" s="22"/>
      <c r="IF284" s="22"/>
      <c r="IG284" s="22"/>
      <c r="IH284" s="22"/>
      <c r="II284" s="22"/>
      <c r="IJ284" s="22"/>
      <c r="IK284" s="22"/>
      <c r="IL284" s="22"/>
      <c r="IM284" s="22"/>
      <c r="IN284" s="22"/>
      <c r="IO284" s="22"/>
      <c r="IP284" s="22"/>
      <c r="IQ284" s="22"/>
      <c r="IR284" s="22"/>
      <c r="IS284" s="22"/>
      <c r="IT284" s="22"/>
      <c r="IU284" s="22"/>
      <c r="IV284" s="22"/>
      <c r="IW284" s="22"/>
      <c r="IX284" s="22"/>
      <c r="IY284" s="22"/>
      <c r="IZ284" s="22"/>
      <c r="JA284" s="22"/>
      <c r="JB284" s="22"/>
      <c r="JC284" s="22"/>
      <c r="JD284" s="22"/>
      <c r="JE284" s="22"/>
      <c r="JF284" s="22"/>
      <c r="JG284" s="22"/>
      <c r="JH284" s="22"/>
      <c r="JI284" s="22"/>
      <c r="JJ284" s="22"/>
      <c r="JK284" s="22"/>
      <c r="JL284" s="22"/>
      <c r="JM284" s="22"/>
      <c r="JN284" s="22"/>
      <c r="JO284" s="22"/>
      <c r="JP284" s="22"/>
      <c r="JQ284" s="22"/>
      <c r="JR284" s="22"/>
      <c r="JS284" s="22"/>
      <c r="JT284" s="22"/>
      <c r="JU284" s="22"/>
      <c r="JV284" s="22"/>
      <c r="JW284" s="22"/>
      <c r="JX284" s="22"/>
      <c r="JY284" s="22"/>
      <c r="JZ284" s="22"/>
      <c r="KA284" s="22"/>
      <c r="KB284" s="22"/>
      <c r="KC284" s="22"/>
      <c r="KD284" s="22"/>
      <c r="KE284" s="22"/>
      <c r="KF284" s="22"/>
      <c r="KG284" s="22"/>
      <c r="KH284" s="22"/>
      <c r="KI284" s="22"/>
      <c r="KJ284" s="22"/>
      <c r="KK284" s="22"/>
      <c r="KL284" s="22"/>
      <c r="KM284" s="22"/>
      <c r="KN284" s="22"/>
      <c r="KO284" s="22"/>
      <c r="KP284" s="22"/>
    </row>
    <row r="285" spans="1:302" ht="13.5" customHeight="1" x14ac:dyDescent="0.2">
      <c r="A285" s="48"/>
      <c r="B285" s="48"/>
      <c r="C285" s="48"/>
      <c r="D285" s="48"/>
      <c r="E285" s="48"/>
      <c r="F285" s="48"/>
      <c r="G285" s="48"/>
      <c r="H285" s="48"/>
      <c r="I285" s="48"/>
      <c r="J285" s="48"/>
      <c r="K285" s="48"/>
      <c r="L285" s="48"/>
      <c r="M285" s="48"/>
      <c r="N285" s="48"/>
      <c r="O285" s="22"/>
      <c r="P285" s="22"/>
      <c r="Q285" s="22"/>
      <c r="R285" s="22"/>
      <c r="S285" s="22"/>
      <c r="T285" s="22"/>
      <c r="U285" s="22"/>
      <c r="V285" s="22"/>
      <c r="W285" s="22"/>
      <c r="X285" s="22"/>
      <c r="Y285" s="22"/>
      <c r="Z285" s="22"/>
      <c r="AA285" s="22"/>
      <c r="AB285" s="22"/>
      <c r="AC285" s="48"/>
      <c r="AD285" s="48"/>
      <c r="AE285" s="48"/>
      <c r="AF285" s="48"/>
      <c r="AG285" s="48"/>
      <c r="AH285" s="48"/>
      <c r="AI285" s="48"/>
      <c r="AJ285" s="48"/>
      <c r="AK285" s="48"/>
      <c r="AL285" s="48"/>
      <c r="AM285" s="48"/>
      <c r="AN285" s="48"/>
      <c r="AO285" s="22"/>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22"/>
      <c r="BU285" s="505"/>
      <c r="BV285" s="505"/>
      <c r="BW285" s="552"/>
      <c r="BX285" s="22"/>
      <c r="BY285" s="22"/>
      <c r="BZ285" s="22"/>
      <c r="CA285" s="22"/>
      <c r="CB285" s="22"/>
      <c r="CC285" s="22"/>
      <c r="CD285" s="22"/>
      <c r="CE285" s="22"/>
      <c r="CF285" s="22"/>
      <c r="CG285" s="22"/>
      <c r="CH285" s="22"/>
      <c r="CI285" s="47"/>
      <c r="CJ285" s="47"/>
      <c r="CK285" s="47"/>
      <c r="CL285" s="47"/>
      <c r="CM285" s="47"/>
      <c r="CN285" s="47"/>
      <c r="CO285" s="47"/>
      <c r="CP285" s="47"/>
      <c r="CQ285" s="47"/>
      <c r="CR285" s="47"/>
      <c r="CS285" s="47"/>
      <c r="CT285" s="47"/>
      <c r="CU285" s="47"/>
      <c r="CV285" s="47"/>
      <c r="CW285" s="47"/>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c r="FY285" s="22"/>
      <c r="FZ285" s="22"/>
      <c r="GA285" s="22"/>
      <c r="GB285" s="22"/>
      <c r="GC285" s="22"/>
      <c r="GD285" s="22"/>
      <c r="GE285" s="22"/>
      <c r="GF285" s="22"/>
      <c r="GG285" s="22"/>
      <c r="GH285" s="22"/>
      <c r="GI285" s="22"/>
      <c r="GJ285" s="22"/>
      <c r="GK285" s="22"/>
      <c r="GL285" s="22"/>
      <c r="GM285" s="22"/>
      <c r="GN285" s="22"/>
      <c r="GO285" s="22"/>
      <c r="GP285" s="22"/>
      <c r="GQ285" s="22"/>
      <c r="GR285" s="22"/>
      <c r="GS285" s="22"/>
      <c r="GT285" s="22"/>
      <c r="GU285" s="22"/>
      <c r="GV285" s="22"/>
      <c r="GW285" s="22"/>
      <c r="GX285" s="22"/>
      <c r="GY285" s="22"/>
      <c r="GZ285" s="22"/>
      <c r="HA285" s="22"/>
      <c r="HB285" s="22"/>
      <c r="HC285" s="22"/>
      <c r="HD285" s="22"/>
      <c r="HE285" s="22"/>
      <c r="HF285" s="22"/>
      <c r="HG285" s="22"/>
      <c r="HH285" s="22"/>
      <c r="HI285" s="22"/>
      <c r="HJ285" s="22"/>
      <c r="HK285" s="22"/>
      <c r="HL285" s="22"/>
      <c r="HM285" s="22"/>
      <c r="HN285" s="22"/>
      <c r="HO285" s="22"/>
      <c r="HP285" s="22"/>
      <c r="HQ285" s="22"/>
      <c r="HR285" s="22"/>
      <c r="HS285" s="22"/>
      <c r="HT285" s="22"/>
      <c r="HU285" s="22"/>
      <c r="HV285" s="22"/>
      <c r="HW285" s="22"/>
      <c r="HX285" s="22"/>
      <c r="HY285" s="22"/>
      <c r="HZ285" s="22"/>
      <c r="IA285" s="22"/>
      <c r="IB285" s="22"/>
      <c r="IC285" s="22"/>
      <c r="ID285" s="22"/>
      <c r="IE285" s="22"/>
      <c r="IF285" s="22"/>
      <c r="IG285" s="22"/>
      <c r="IH285" s="22"/>
      <c r="II285" s="22"/>
      <c r="IJ285" s="22"/>
      <c r="IK285" s="22"/>
      <c r="IL285" s="22"/>
      <c r="IM285" s="22"/>
      <c r="IN285" s="22"/>
      <c r="IO285" s="22"/>
      <c r="IP285" s="22"/>
      <c r="IQ285" s="22"/>
      <c r="IR285" s="22"/>
      <c r="IS285" s="22"/>
      <c r="IT285" s="22"/>
      <c r="IU285" s="22"/>
      <c r="IV285" s="22"/>
      <c r="IW285" s="22"/>
      <c r="IX285" s="22"/>
      <c r="IY285" s="22"/>
      <c r="IZ285" s="22"/>
      <c r="JA285" s="22"/>
      <c r="JB285" s="22"/>
      <c r="JC285" s="22"/>
      <c r="JD285" s="22"/>
      <c r="JE285" s="22"/>
      <c r="JF285" s="22"/>
      <c r="JG285" s="22"/>
      <c r="JH285" s="22"/>
      <c r="JI285" s="22"/>
      <c r="JJ285" s="22"/>
      <c r="JK285" s="22"/>
      <c r="JL285" s="22"/>
      <c r="JM285" s="22"/>
      <c r="JN285" s="22"/>
      <c r="JO285" s="22"/>
      <c r="JP285" s="22"/>
      <c r="JQ285" s="22"/>
      <c r="JR285" s="22"/>
      <c r="JS285" s="22"/>
      <c r="JT285" s="22"/>
      <c r="JU285" s="22"/>
      <c r="JV285" s="22"/>
      <c r="JW285" s="22"/>
      <c r="JX285" s="22"/>
      <c r="JY285" s="22"/>
      <c r="JZ285" s="22"/>
      <c r="KA285" s="22"/>
      <c r="KB285" s="22"/>
      <c r="KC285" s="22"/>
      <c r="KD285" s="22"/>
      <c r="KE285" s="22"/>
      <c r="KF285" s="22"/>
      <c r="KG285" s="22"/>
      <c r="KH285" s="22"/>
      <c r="KI285" s="22"/>
      <c r="KJ285" s="22"/>
      <c r="KK285" s="22"/>
      <c r="KL285" s="22"/>
      <c r="KM285" s="22"/>
      <c r="KN285" s="22"/>
      <c r="KO285" s="22"/>
      <c r="KP285" s="22"/>
    </row>
    <row r="286" spans="1:302" ht="13.5" customHeight="1" x14ac:dyDescent="0.2">
      <c r="A286" s="48"/>
      <c r="B286" s="48"/>
      <c r="C286" s="48"/>
      <c r="D286" s="48"/>
      <c r="E286" s="48"/>
      <c r="F286" s="48"/>
      <c r="G286" s="48"/>
      <c r="H286" s="48"/>
      <c r="I286" s="48"/>
      <c r="J286" s="48"/>
      <c r="K286" s="48"/>
      <c r="L286" s="48"/>
      <c r="M286" s="48"/>
      <c r="N286" s="48"/>
      <c r="O286" s="22"/>
      <c r="P286" s="22"/>
      <c r="Q286" s="22"/>
      <c r="R286" s="22"/>
      <c r="S286" s="22"/>
      <c r="T286" s="22"/>
      <c r="U286" s="22"/>
      <c r="V286" s="22"/>
      <c r="W286" s="22"/>
      <c r="X286" s="22"/>
      <c r="Y286" s="22"/>
      <c r="Z286" s="22"/>
      <c r="AA286" s="22"/>
      <c r="AB286" s="22"/>
      <c r="AC286" s="48"/>
      <c r="AD286" s="48"/>
      <c r="AE286" s="48"/>
      <c r="AF286" s="48"/>
      <c r="AG286" s="48"/>
      <c r="AH286" s="48"/>
      <c r="AI286" s="48"/>
      <c r="AJ286" s="48"/>
      <c r="AK286" s="48"/>
      <c r="AL286" s="48"/>
      <c r="AM286" s="48"/>
      <c r="AN286" s="48"/>
      <c r="AO286" s="22"/>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22"/>
      <c r="BU286" s="505"/>
      <c r="BV286" s="505"/>
      <c r="BW286" s="552"/>
      <c r="BX286" s="22"/>
      <c r="BY286" s="22"/>
      <c r="BZ286" s="22"/>
      <c r="CA286" s="22"/>
      <c r="CB286" s="22"/>
      <c r="CC286" s="22"/>
      <c r="CD286" s="22"/>
      <c r="CE286" s="22"/>
      <c r="CF286" s="22"/>
      <c r="CG286" s="22"/>
      <c r="CH286" s="22"/>
      <c r="CI286" s="47"/>
      <c r="CJ286" s="47"/>
      <c r="CK286" s="47"/>
      <c r="CL286" s="47"/>
      <c r="CM286" s="47"/>
      <c r="CN286" s="47"/>
      <c r="CO286" s="47"/>
      <c r="CP286" s="47"/>
      <c r="CQ286" s="47"/>
      <c r="CR286" s="47"/>
      <c r="CS286" s="47"/>
      <c r="CT286" s="47"/>
      <c r="CU286" s="47"/>
      <c r="CV286" s="47"/>
      <c r="CW286" s="47"/>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c r="FY286" s="22"/>
      <c r="FZ286" s="22"/>
      <c r="GA286" s="22"/>
      <c r="GB286" s="22"/>
      <c r="GC286" s="22"/>
      <c r="GD286" s="22"/>
      <c r="GE286" s="22"/>
      <c r="GF286" s="22"/>
      <c r="GG286" s="22"/>
      <c r="GH286" s="22"/>
      <c r="GI286" s="22"/>
      <c r="GJ286" s="22"/>
      <c r="GK286" s="22"/>
      <c r="GL286" s="22"/>
      <c r="GM286" s="22"/>
      <c r="GN286" s="22"/>
      <c r="GO286" s="22"/>
      <c r="GP286" s="22"/>
      <c r="GQ286" s="22"/>
      <c r="GR286" s="22"/>
      <c r="GS286" s="22"/>
      <c r="GT286" s="22"/>
      <c r="GU286" s="22"/>
      <c r="GV286" s="22"/>
      <c r="GW286" s="22"/>
      <c r="GX286" s="22"/>
      <c r="GY286" s="22"/>
      <c r="GZ286" s="22"/>
      <c r="HA286" s="22"/>
      <c r="HB286" s="22"/>
      <c r="HC286" s="22"/>
      <c r="HD286" s="22"/>
      <c r="HE286" s="22"/>
      <c r="HF286" s="22"/>
      <c r="HG286" s="22"/>
      <c r="HH286" s="22"/>
      <c r="HI286" s="22"/>
      <c r="HJ286" s="22"/>
      <c r="HK286" s="22"/>
      <c r="HL286" s="22"/>
      <c r="HM286" s="22"/>
      <c r="HN286" s="22"/>
      <c r="HO286" s="22"/>
      <c r="HP286" s="22"/>
      <c r="HQ286" s="22"/>
      <c r="HR286" s="22"/>
      <c r="HS286" s="22"/>
      <c r="HT286" s="22"/>
      <c r="HU286" s="22"/>
      <c r="HV286" s="22"/>
      <c r="HW286" s="22"/>
      <c r="HX286" s="22"/>
      <c r="HY286" s="22"/>
      <c r="HZ286" s="22"/>
      <c r="IA286" s="22"/>
      <c r="IB286" s="22"/>
      <c r="IC286" s="22"/>
      <c r="ID286" s="22"/>
      <c r="IE286" s="22"/>
      <c r="IF286" s="22"/>
      <c r="IG286" s="22"/>
      <c r="IH286" s="22"/>
      <c r="II286" s="22"/>
      <c r="IJ286" s="22"/>
      <c r="IK286" s="22"/>
      <c r="IL286" s="22"/>
      <c r="IM286" s="22"/>
      <c r="IN286" s="22"/>
      <c r="IO286" s="22"/>
      <c r="IP286" s="22"/>
      <c r="IQ286" s="22"/>
      <c r="IR286" s="22"/>
      <c r="IS286" s="22"/>
      <c r="IT286" s="22"/>
      <c r="IU286" s="22"/>
      <c r="IV286" s="22"/>
      <c r="IW286" s="22"/>
      <c r="IX286" s="22"/>
      <c r="IY286" s="22"/>
      <c r="IZ286" s="22"/>
      <c r="JA286" s="22"/>
      <c r="JB286" s="22"/>
      <c r="JC286" s="22"/>
      <c r="JD286" s="22"/>
      <c r="JE286" s="22"/>
      <c r="JF286" s="22"/>
      <c r="JG286" s="22"/>
      <c r="JH286" s="22"/>
      <c r="JI286" s="22"/>
      <c r="JJ286" s="22"/>
      <c r="JK286" s="22"/>
      <c r="JL286" s="22"/>
      <c r="JM286" s="22"/>
      <c r="JN286" s="22"/>
      <c r="JO286" s="22"/>
      <c r="JP286" s="22"/>
      <c r="JQ286" s="22"/>
      <c r="JR286" s="22"/>
      <c r="JS286" s="22"/>
      <c r="JT286" s="22"/>
      <c r="JU286" s="22"/>
      <c r="JV286" s="22"/>
      <c r="JW286" s="22"/>
      <c r="JX286" s="22"/>
      <c r="JY286" s="22"/>
      <c r="JZ286" s="22"/>
      <c r="KA286" s="22"/>
      <c r="KB286" s="22"/>
      <c r="KC286" s="22"/>
      <c r="KD286" s="22"/>
      <c r="KE286" s="22"/>
      <c r="KF286" s="22"/>
      <c r="KG286" s="22"/>
      <c r="KH286" s="22"/>
      <c r="KI286" s="22"/>
      <c r="KJ286" s="22"/>
      <c r="KK286" s="22"/>
      <c r="KL286" s="22"/>
      <c r="KM286" s="22"/>
      <c r="KN286" s="22"/>
      <c r="KO286" s="22"/>
      <c r="KP286" s="22"/>
    </row>
    <row r="287" spans="1:302" ht="13.5" customHeight="1" x14ac:dyDescent="0.2">
      <c r="A287" s="48"/>
      <c r="B287" s="48"/>
      <c r="C287" s="48"/>
      <c r="D287" s="48"/>
      <c r="E287" s="48"/>
      <c r="F287" s="48"/>
      <c r="G287" s="48"/>
      <c r="H287" s="48"/>
      <c r="I287" s="48"/>
      <c r="J287" s="48"/>
      <c r="K287" s="48"/>
      <c r="L287" s="48"/>
      <c r="M287" s="48"/>
      <c r="N287" s="48"/>
      <c r="O287" s="22"/>
      <c r="P287" s="22"/>
      <c r="Q287" s="22"/>
      <c r="R287" s="22"/>
      <c r="S287" s="22"/>
      <c r="T287" s="22"/>
      <c r="U287" s="22"/>
      <c r="V287" s="22"/>
      <c r="W287" s="22"/>
      <c r="X287" s="22"/>
      <c r="Y287" s="22"/>
      <c r="Z287" s="22"/>
      <c r="AA287" s="22"/>
      <c r="AB287" s="22"/>
      <c r="AC287" s="48"/>
      <c r="AD287" s="48"/>
      <c r="AE287" s="48"/>
      <c r="AF287" s="48"/>
      <c r="AG287" s="48"/>
      <c r="AH287" s="48"/>
      <c r="AI287" s="48"/>
      <c r="AJ287" s="48"/>
      <c r="AK287" s="48"/>
      <c r="AL287" s="48"/>
      <c r="AM287" s="48"/>
      <c r="AN287" s="48"/>
      <c r="AO287" s="22"/>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22"/>
      <c r="BU287" s="505"/>
      <c r="BV287" s="505"/>
      <c r="BW287" s="552"/>
      <c r="BX287" s="22"/>
      <c r="BY287" s="22"/>
      <c r="BZ287" s="22"/>
      <c r="CA287" s="22"/>
      <c r="CB287" s="22"/>
      <c r="CC287" s="22"/>
      <c r="CD287" s="22"/>
      <c r="CE287" s="22"/>
      <c r="CF287" s="22"/>
      <c r="CG287" s="22"/>
      <c r="CH287" s="22"/>
      <c r="CI287" s="47"/>
      <c r="CJ287" s="47"/>
      <c r="CK287" s="47"/>
      <c r="CL287" s="47"/>
      <c r="CM287" s="47"/>
      <c r="CN287" s="47"/>
      <c r="CO287" s="47"/>
      <c r="CP287" s="47"/>
      <c r="CQ287" s="47"/>
      <c r="CR287" s="47"/>
      <c r="CS287" s="47"/>
      <c r="CT287" s="47"/>
      <c r="CU287" s="47"/>
      <c r="CV287" s="47"/>
      <c r="CW287" s="47"/>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c r="FY287" s="22"/>
      <c r="FZ287" s="22"/>
      <c r="GA287" s="22"/>
      <c r="GB287" s="22"/>
      <c r="GC287" s="22"/>
      <c r="GD287" s="22"/>
      <c r="GE287" s="22"/>
      <c r="GF287" s="22"/>
      <c r="GG287" s="22"/>
      <c r="GH287" s="22"/>
      <c r="GI287" s="22"/>
      <c r="GJ287" s="22"/>
      <c r="GK287" s="22"/>
      <c r="GL287" s="22"/>
      <c r="GM287" s="22"/>
      <c r="GN287" s="22"/>
      <c r="GO287" s="22"/>
      <c r="GP287" s="22"/>
      <c r="GQ287" s="22"/>
      <c r="GR287" s="22"/>
      <c r="GS287" s="22"/>
      <c r="GT287" s="22"/>
      <c r="GU287" s="22"/>
      <c r="GV287" s="22"/>
      <c r="GW287" s="22"/>
      <c r="GX287" s="22"/>
      <c r="GY287" s="22"/>
      <c r="GZ287" s="22"/>
      <c r="HA287" s="22"/>
      <c r="HB287" s="22"/>
      <c r="HC287" s="22"/>
      <c r="HD287" s="22"/>
      <c r="HE287" s="22"/>
      <c r="HF287" s="22"/>
      <c r="HG287" s="22"/>
      <c r="HH287" s="22"/>
      <c r="HI287" s="22"/>
      <c r="HJ287" s="22"/>
      <c r="HK287" s="22"/>
      <c r="HL287" s="22"/>
      <c r="HM287" s="22"/>
      <c r="HN287" s="22"/>
      <c r="HO287" s="22"/>
      <c r="HP287" s="22"/>
      <c r="HQ287" s="22"/>
      <c r="HR287" s="22"/>
      <c r="HS287" s="22"/>
      <c r="HT287" s="22"/>
      <c r="HU287" s="22"/>
      <c r="HV287" s="22"/>
      <c r="HW287" s="22"/>
      <c r="HX287" s="22"/>
      <c r="HY287" s="22"/>
      <c r="HZ287" s="22"/>
      <c r="IA287" s="22"/>
      <c r="IB287" s="22"/>
      <c r="IC287" s="22"/>
      <c r="ID287" s="22"/>
      <c r="IE287" s="22"/>
      <c r="IF287" s="22"/>
      <c r="IG287" s="22"/>
      <c r="IH287" s="22"/>
      <c r="II287" s="22"/>
      <c r="IJ287" s="22"/>
      <c r="IK287" s="22"/>
      <c r="IL287" s="22"/>
      <c r="IM287" s="22"/>
      <c r="IN287" s="22"/>
      <c r="IO287" s="22"/>
      <c r="IP287" s="22"/>
      <c r="IQ287" s="22"/>
      <c r="IR287" s="22"/>
      <c r="IS287" s="22"/>
      <c r="IT287" s="22"/>
      <c r="IU287" s="22"/>
      <c r="IV287" s="22"/>
      <c r="IW287" s="22"/>
      <c r="IX287" s="22"/>
      <c r="IY287" s="22"/>
      <c r="IZ287" s="22"/>
      <c r="JA287" s="22"/>
      <c r="JB287" s="22"/>
      <c r="JC287" s="22"/>
      <c r="JD287" s="22"/>
      <c r="JE287" s="22"/>
      <c r="JF287" s="22"/>
      <c r="JG287" s="22"/>
      <c r="JH287" s="22"/>
      <c r="JI287" s="22"/>
      <c r="JJ287" s="22"/>
      <c r="JK287" s="22"/>
      <c r="JL287" s="22"/>
      <c r="JM287" s="22"/>
      <c r="JN287" s="22"/>
      <c r="JO287" s="22"/>
      <c r="JP287" s="22"/>
      <c r="JQ287" s="22"/>
      <c r="JR287" s="22"/>
      <c r="JS287" s="22"/>
      <c r="JT287" s="22"/>
      <c r="JU287" s="22"/>
      <c r="JV287" s="22"/>
      <c r="JW287" s="22"/>
      <c r="JX287" s="22"/>
      <c r="JY287" s="22"/>
      <c r="JZ287" s="22"/>
      <c r="KA287" s="22"/>
      <c r="KB287" s="22"/>
      <c r="KC287" s="22"/>
      <c r="KD287" s="22"/>
      <c r="KE287" s="22"/>
      <c r="KF287" s="22"/>
      <c r="KG287" s="22"/>
      <c r="KH287" s="22"/>
      <c r="KI287" s="22"/>
      <c r="KJ287" s="22"/>
      <c r="KK287" s="22"/>
      <c r="KL287" s="22"/>
      <c r="KM287" s="22"/>
      <c r="KN287" s="22"/>
      <c r="KO287" s="22"/>
      <c r="KP287" s="22"/>
    </row>
    <row r="288" spans="1:302" ht="13.5" customHeight="1" x14ac:dyDescent="0.2">
      <c r="A288" s="48"/>
      <c r="B288" s="48"/>
      <c r="C288" s="48"/>
      <c r="D288" s="48"/>
      <c r="E288" s="48"/>
      <c r="F288" s="48"/>
      <c r="G288" s="48"/>
      <c r="H288" s="48"/>
      <c r="I288" s="48"/>
      <c r="J288" s="48"/>
      <c r="K288" s="48"/>
      <c r="L288" s="48"/>
      <c r="M288" s="48"/>
      <c r="N288" s="48"/>
      <c r="O288" s="22"/>
      <c r="P288" s="22"/>
      <c r="Q288" s="22"/>
      <c r="R288" s="22"/>
      <c r="S288" s="22"/>
      <c r="T288" s="22"/>
      <c r="U288" s="22"/>
      <c r="V288" s="22"/>
      <c r="W288" s="22"/>
      <c r="X288" s="22"/>
      <c r="Y288" s="22"/>
      <c r="Z288" s="22"/>
      <c r="AA288" s="22"/>
      <c r="AB288" s="22"/>
      <c r="AC288" s="48"/>
      <c r="AD288" s="48"/>
      <c r="AE288" s="48"/>
      <c r="AF288" s="48"/>
      <c r="AG288" s="48"/>
      <c r="AH288" s="48"/>
      <c r="AI288" s="48"/>
      <c r="AJ288" s="48"/>
      <c r="AK288" s="48"/>
      <c r="AL288" s="48"/>
      <c r="AM288" s="48"/>
      <c r="AN288" s="48"/>
      <c r="AO288" s="22"/>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22"/>
      <c r="BU288" s="505"/>
      <c r="BV288" s="505"/>
      <c r="BW288" s="552"/>
      <c r="BX288" s="22"/>
      <c r="BY288" s="22"/>
      <c r="BZ288" s="22"/>
      <c r="CA288" s="22"/>
      <c r="CB288" s="22"/>
      <c r="CC288" s="22"/>
      <c r="CD288" s="22"/>
      <c r="CE288" s="22"/>
      <c r="CF288" s="22"/>
      <c r="CG288" s="22"/>
      <c r="CH288" s="22"/>
      <c r="CI288" s="47"/>
      <c r="CJ288" s="47"/>
      <c r="CK288" s="47"/>
      <c r="CL288" s="47"/>
      <c r="CM288" s="47"/>
      <c r="CN288" s="47"/>
      <c r="CO288" s="47"/>
      <c r="CP288" s="47"/>
      <c r="CQ288" s="47"/>
      <c r="CR288" s="47"/>
      <c r="CS288" s="47"/>
      <c r="CT288" s="47"/>
      <c r="CU288" s="47"/>
      <c r="CV288" s="47"/>
      <c r="CW288" s="47"/>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c r="FY288" s="22"/>
      <c r="FZ288" s="22"/>
      <c r="GA288" s="22"/>
      <c r="GB288" s="22"/>
      <c r="GC288" s="22"/>
      <c r="GD288" s="22"/>
      <c r="GE288" s="22"/>
      <c r="GF288" s="22"/>
      <c r="GG288" s="22"/>
      <c r="GH288" s="22"/>
      <c r="GI288" s="22"/>
      <c r="GJ288" s="22"/>
      <c r="GK288" s="22"/>
      <c r="GL288" s="22"/>
      <c r="GM288" s="22"/>
      <c r="GN288" s="22"/>
      <c r="GO288" s="22"/>
      <c r="GP288" s="22"/>
      <c r="GQ288" s="22"/>
      <c r="GR288" s="22"/>
      <c r="GS288" s="22"/>
      <c r="GT288" s="22"/>
      <c r="GU288" s="22"/>
      <c r="GV288" s="22"/>
      <c r="GW288" s="22"/>
      <c r="GX288" s="22"/>
      <c r="GY288" s="22"/>
      <c r="GZ288" s="22"/>
      <c r="HA288" s="22"/>
      <c r="HB288" s="22"/>
      <c r="HC288" s="22"/>
      <c r="HD288" s="22"/>
      <c r="HE288" s="22"/>
      <c r="HF288" s="22"/>
      <c r="HG288" s="22"/>
      <c r="HH288" s="22"/>
      <c r="HI288" s="22"/>
      <c r="HJ288" s="22"/>
      <c r="HK288" s="22"/>
      <c r="HL288" s="22"/>
      <c r="HM288" s="22"/>
      <c r="HN288" s="22"/>
      <c r="HO288" s="22"/>
      <c r="HP288" s="22"/>
      <c r="HQ288" s="22"/>
      <c r="HR288" s="22"/>
      <c r="HS288" s="22"/>
      <c r="HT288" s="22"/>
      <c r="HU288" s="22"/>
      <c r="HV288" s="22"/>
      <c r="HW288" s="22"/>
      <c r="HX288" s="22"/>
      <c r="HY288" s="22"/>
      <c r="HZ288" s="22"/>
      <c r="IA288" s="22"/>
      <c r="IB288" s="22"/>
      <c r="IC288" s="22"/>
      <c r="ID288" s="22"/>
      <c r="IE288" s="22"/>
      <c r="IF288" s="22"/>
      <c r="IG288" s="22"/>
      <c r="IH288" s="22"/>
      <c r="II288" s="22"/>
      <c r="IJ288" s="22"/>
      <c r="IK288" s="22"/>
      <c r="IL288" s="22"/>
      <c r="IM288" s="22"/>
      <c r="IN288" s="22"/>
      <c r="IO288" s="22"/>
      <c r="IP288" s="22"/>
      <c r="IQ288" s="22"/>
      <c r="IR288" s="22"/>
      <c r="IS288" s="22"/>
      <c r="IT288" s="22"/>
      <c r="IU288" s="22"/>
      <c r="IV288" s="22"/>
      <c r="IW288" s="22"/>
      <c r="IX288" s="22"/>
      <c r="IY288" s="22"/>
      <c r="IZ288" s="22"/>
      <c r="JA288" s="22"/>
      <c r="JB288" s="22"/>
      <c r="JC288" s="22"/>
      <c r="JD288" s="22"/>
      <c r="JE288" s="22"/>
      <c r="JF288" s="22"/>
      <c r="JG288" s="22"/>
      <c r="JH288" s="22"/>
      <c r="JI288" s="22"/>
      <c r="JJ288" s="22"/>
      <c r="JK288" s="22"/>
      <c r="JL288" s="22"/>
      <c r="JM288" s="22"/>
      <c r="JN288" s="22"/>
      <c r="JO288" s="22"/>
      <c r="JP288" s="22"/>
      <c r="JQ288" s="22"/>
      <c r="JR288" s="22"/>
      <c r="JS288" s="22"/>
      <c r="JT288" s="22"/>
      <c r="JU288" s="22"/>
      <c r="JV288" s="22"/>
      <c r="JW288" s="22"/>
      <c r="JX288" s="22"/>
      <c r="JY288" s="22"/>
      <c r="JZ288" s="22"/>
      <c r="KA288" s="22"/>
      <c r="KB288" s="22"/>
      <c r="KC288" s="22"/>
      <c r="KD288" s="22"/>
      <c r="KE288" s="22"/>
      <c r="KF288" s="22"/>
      <c r="KG288" s="22"/>
      <c r="KH288" s="22"/>
      <c r="KI288" s="22"/>
      <c r="KJ288" s="22"/>
      <c r="KK288" s="22"/>
      <c r="KL288" s="22"/>
      <c r="KM288" s="22"/>
      <c r="KN288" s="22"/>
      <c r="KO288" s="22"/>
      <c r="KP288" s="22"/>
    </row>
    <row r="289" spans="1:302" ht="13.5" customHeight="1" x14ac:dyDescent="0.2">
      <c r="A289" s="48"/>
      <c r="B289" s="48"/>
      <c r="C289" s="48"/>
      <c r="D289" s="48"/>
      <c r="E289" s="48"/>
      <c r="F289" s="48"/>
      <c r="G289" s="48"/>
      <c r="H289" s="48"/>
      <c r="I289" s="48"/>
      <c r="J289" s="48"/>
      <c r="K289" s="48"/>
      <c r="L289" s="48"/>
      <c r="M289" s="48"/>
      <c r="N289" s="48"/>
      <c r="O289" s="22"/>
      <c r="P289" s="22"/>
      <c r="Q289" s="22"/>
      <c r="R289" s="22"/>
      <c r="S289" s="22"/>
      <c r="T289" s="22"/>
      <c r="U289" s="22"/>
      <c r="V289" s="22"/>
      <c r="W289" s="22"/>
      <c r="X289" s="22"/>
      <c r="Y289" s="22"/>
      <c r="Z289" s="22"/>
      <c r="AA289" s="22"/>
      <c r="AB289" s="22"/>
      <c r="AC289" s="48"/>
      <c r="AD289" s="48"/>
      <c r="AE289" s="48"/>
      <c r="AF289" s="48"/>
      <c r="AG289" s="48"/>
      <c r="AH289" s="48"/>
      <c r="AI289" s="48"/>
      <c r="AJ289" s="48"/>
      <c r="AK289" s="48"/>
      <c r="AL289" s="48"/>
      <c r="AM289" s="48"/>
      <c r="AN289" s="48"/>
      <c r="AO289" s="22"/>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22"/>
      <c r="BU289" s="505"/>
      <c r="BV289" s="505"/>
      <c r="BW289" s="552"/>
      <c r="BX289" s="22"/>
      <c r="BY289" s="22"/>
      <c r="BZ289" s="22"/>
      <c r="CA289" s="22"/>
      <c r="CB289" s="22"/>
      <c r="CC289" s="22"/>
      <c r="CD289" s="22"/>
      <c r="CE289" s="22"/>
      <c r="CF289" s="22"/>
      <c r="CG289" s="22"/>
      <c r="CH289" s="22"/>
      <c r="CI289" s="47"/>
      <c r="CJ289" s="47"/>
      <c r="CK289" s="47"/>
      <c r="CL289" s="47"/>
      <c r="CM289" s="47"/>
      <c r="CN289" s="47"/>
      <c r="CO289" s="47"/>
      <c r="CP289" s="47"/>
      <c r="CQ289" s="47"/>
      <c r="CR289" s="47"/>
      <c r="CS289" s="47"/>
      <c r="CT289" s="47"/>
      <c r="CU289" s="47"/>
      <c r="CV289" s="47"/>
      <c r="CW289" s="47"/>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c r="FY289" s="22"/>
      <c r="FZ289" s="22"/>
      <c r="GA289" s="22"/>
      <c r="GB289" s="22"/>
      <c r="GC289" s="22"/>
      <c r="GD289" s="22"/>
      <c r="GE289" s="22"/>
      <c r="GF289" s="22"/>
      <c r="GG289" s="22"/>
      <c r="GH289" s="22"/>
      <c r="GI289" s="22"/>
      <c r="GJ289" s="22"/>
      <c r="GK289" s="22"/>
      <c r="GL289" s="22"/>
      <c r="GM289" s="22"/>
      <c r="GN289" s="22"/>
      <c r="GO289" s="22"/>
      <c r="GP289" s="22"/>
      <c r="GQ289" s="22"/>
      <c r="GR289" s="22"/>
      <c r="GS289" s="22"/>
      <c r="GT289" s="22"/>
      <c r="GU289" s="22"/>
      <c r="GV289" s="22"/>
      <c r="GW289" s="22"/>
      <c r="GX289" s="22"/>
      <c r="GY289" s="22"/>
      <c r="GZ289" s="22"/>
      <c r="HA289" s="22"/>
      <c r="HB289" s="22"/>
      <c r="HC289" s="22"/>
      <c r="HD289" s="22"/>
      <c r="HE289" s="22"/>
      <c r="HF289" s="22"/>
      <c r="HG289" s="22"/>
      <c r="HH289" s="22"/>
      <c r="HI289" s="22"/>
      <c r="HJ289" s="22"/>
      <c r="HK289" s="22"/>
      <c r="HL289" s="22"/>
      <c r="HM289" s="22"/>
      <c r="HN289" s="22"/>
      <c r="HO289" s="22"/>
      <c r="HP289" s="22"/>
      <c r="HQ289" s="22"/>
      <c r="HR289" s="22"/>
      <c r="HS289" s="22"/>
      <c r="HT289" s="22"/>
      <c r="HU289" s="22"/>
      <c r="HV289" s="22"/>
      <c r="HW289" s="22"/>
      <c r="HX289" s="22"/>
      <c r="HY289" s="22"/>
      <c r="HZ289" s="22"/>
      <c r="IA289" s="22"/>
      <c r="IB289" s="22"/>
      <c r="IC289" s="22"/>
      <c r="ID289" s="22"/>
      <c r="IE289" s="22"/>
      <c r="IF289" s="22"/>
      <c r="IG289" s="22"/>
      <c r="IH289" s="22"/>
      <c r="II289" s="22"/>
      <c r="IJ289" s="22"/>
      <c r="IK289" s="22"/>
      <c r="IL289" s="22"/>
      <c r="IM289" s="22"/>
      <c r="IN289" s="22"/>
      <c r="IO289" s="22"/>
      <c r="IP289" s="22"/>
      <c r="IQ289" s="22"/>
      <c r="IR289" s="22"/>
      <c r="IS289" s="22"/>
      <c r="IT289" s="22"/>
      <c r="IU289" s="22"/>
      <c r="IV289" s="22"/>
      <c r="IW289" s="22"/>
      <c r="IX289" s="22"/>
      <c r="IY289" s="22"/>
      <c r="IZ289" s="22"/>
      <c r="JA289" s="22"/>
      <c r="JB289" s="22"/>
      <c r="JC289" s="22"/>
      <c r="JD289" s="22"/>
      <c r="JE289" s="22"/>
      <c r="JF289" s="22"/>
      <c r="JG289" s="22"/>
      <c r="JH289" s="22"/>
      <c r="JI289" s="22"/>
      <c r="JJ289" s="22"/>
      <c r="JK289" s="22"/>
      <c r="JL289" s="22"/>
      <c r="JM289" s="22"/>
      <c r="JN289" s="22"/>
      <c r="JO289" s="22"/>
      <c r="JP289" s="22"/>
      <c r="JQ289" s="22"/>
      <c r="JR289" s="22"/>
      <c r="JS289" s="22"/>
      <c r="JT289" s="22"/>
      <c r="JU289" s="22"/>
      <c r="JV289" s="22"/>
      <c r="JW289" s="22"/>
      <c r="JX289" s="22"/>
      <c r="JY289" s="22"/>
      <c r="JZ289" s="22"/>
      <c r="KA289" s="22"/>
      <c r="KB289" s="22"/>
      <c r="KC289" s="22"/>
      <c r="KD289" s="22"/>
      <c r="KE289" s="22"/>
      <c r="KF289" s="22"/>
      <c r="KG289" s="22"/>
      <c r="KH289" s="22"/>
      <c r="KI289" s="22"/>
      <c r="KJ289" s="22"/>
      <c r="KK289" s="22"/>
      <c r="KL289" s="22"/>
      <c r="KM289" s="22"/>
      <c r="KN289" s="22"/>
      <c r="KO289" s="22"/>
      <c r="KP289" s="22"/>
    </row>
    <row r="290" spans="1:302" ht="13.5" customHeight="1" x14ac:dyDescent="0.2">
      <c r="A290" s="48"/>
      <c r="B290" s="48"/>
      <c r="C290" s="48"/>
      <c r="D290" s="48"/>
      <c r="E290" s="48"/>
      <c r="F290" s="48"/>
      <c r="G290" s="48"/>
      <c r="H290" s="48"/>
      <c r="I290" s="48"/>
      <c r="J290" s="48"/>
      <c r="K290" s="48"/>
      <c r="L290" s="48"/>
      <c r="M290" s="48"/>
      <c r="N290" s="48"/>
      <c r="O290" s="22"/>
      <c r="P290" s="22"/>
      <c r="Q290" s="22"/>
      <c r="R290" s="22"/>
      <c r="S290" s="22"/>
      <c r="T290" s="22"/>
      <c r="U290" s="22"/>
      <c r="V290" s="22"/>
      <c r="W290" s="22"/>
      <c r="X290" s="22"/>
      <c r="Y290" s="22"/>
      <c r="Z290" s="22"/>
      <c r="AA290" s="22"/>
      <c r="AB290" s="22"/>
      <c r="AC290" s="48"/>
      <c r="AD290" s="48"/>
      <c r="AE290" s="48"/>
      <c r="AF290" s="48"/>
      <c r="AG290" s="48"/>
      <c r="AH290" s="48"/>
      <c r="AI290" s="48"/>
      <c r="AJ290" s="48"/>
      <c r="AK290" s="48"/>
      <c r="AL290" s="48"/>
      <c r="AM290" s="48"/>
      <c r="AN290" s="48"/>
      <c r="AO290" s="22"/>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22"/>
      <c r="BU290" s="505"/>
      <c r="BV290" s="505"/>
      <c r="BW290" s="552"/>
      <c r="BX290" s="22"/>
      <c r="BY290" s="22"/>
      <c r="BZ290" s="22"/>
      <c r="CA290" s="22"/>
      <c r="CB290" s="22"/>
      <c r="CC290" s="22"/>
      <c r="CD290" s="22"/>
      <c r="CE290" s="22"/>
      <c r="CF290" s="22"/>
      <c r="CG290" s="22"/>
      <c r="CH290" s="22"/>
      <c r="CI290" s="47"/>
      <c r="CJ290" s="47"/>
      <c r="CK290" s="47"/>
      <c r="CL290" s="47"/>
      <c r="CM290" s="47"/>
      <c r="CN290" s="47"/>
      <c r="CO290" s="47"/>
      <c r="CP290" s="47"/>
      <c r="CQ290" s="47"/>
      <c r="CR290" s="47"/>
      <c r="CS290" s="47"/>
      <c r="CT290" s="47"/>
      <c r="CU290" s="47"/>
      <c r="CV290" s="47"/>
      <c r="CW290" s="47"/>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c r="FY290" s="22"/>
      <c r="FZ290" s="22"/>
      <c r="GA290" s="22"/>
      <c r="GB290" s="22"/>
      <c r="GC290" s="22"/>
      <c r="GD290" s="22"/>
      <c r="GE290" s="22"/>
      <c r="GF290" s="22"/>
      <c r="GG290" s="22"/>
      <c r="GH290" s="22"/>
      <c r="GI290" s="22"/>
      <c r="GJ290" s="22"/>
      <c r="GK290" s="22"/>
      <c r="GL290" s="22"/>
      <c r="GM290" s="22"/>
      <c r="GN290" s="22"/>
      <c r="GO290" s="22"/>
      <c r="GP290" s="22"/>
      <c r="GQ290" s="22"/>
      <c r="GR290" s="22"/>
      <c r="GS290" s="22"/>
      <c r="GT290" s="22"/>
      <c r="GU290" s="22"/>
      <c r="GV290" s="22"/>
      <c r="GW290" s="22"/>
      <c r="GX290" s="22"/>
      <c r="GY290" s="22"/>
      <c r="GZ290" s="22"/>
      <c r="HA290" s="22"/>
      <c r="HB290" s="22"/>
      <c r="HC290" s="22"/>
      <c r="HD290" s="22"/>
      <c r="HE290" s="22"/>
      <c r="HF290" s="22"/>
      <c r="HG290" s="22"/>
      <c r="HH290" s="22"/>
      <c r="HI290" s="22"/>
      <c r="HJ290" s="22"/>
      <c r="HK290" s="22"/>
      <c r="HL290" s="22"/>
      <c r="HM290" s="22"/>
      <c r="HN290" s="22"/>
      <c r="HO290" s="22"/>
      <c r="HP290" s="22"/>
      <c r="HQ290" s="22"/>
      <c r="HR290" s="22"/>
      <c r="HS290" s="22"/>
      <c r="HT290" s="22"/>
      <c r="HU290" s="22"/>
      <c r="HV290" s="22"/>
      <c r="HW290" s="22"/>
      <c r="HX290" s="22"/>
      <c r="HY290" s="22"/>
      <c r="HZ290" s="22"/>
      <c r="IA290" s="22"/>
      <c r="IB290" s="22"/>
      <c r="IC290" s="22"/>
      <c r="ID290" s="22"/>
      <c r="IE290" s="22"/>
      <c r="IF290" s="22"/>
      <c r="IG290" s="22"/>
      <c r="IH290" s="22"/>
      <c r="II290" s="22"/>
      <c r="IJ290" s="22"/>
      <c r="IK290" s="22"/>
      <c r="IL290" s="22"/>
      <c r="IM290" s="22"/>
      <c r="IN290" s="22"/>
      <c r="IO290" s="22"/>
      <c r="IP290" s="22"/>
      <c r="IQ290" s="22"/>
      <c r="IR290" s="22"/>
      <c r="IS290" s="22"/>
      <c r="IT290" s="22"/>
      <c r="IU290" s="22"/>
      <c r="IV290" s="22"/>
      <c r="IW290" s="22"/>
      <c r="IX290" s="22"/>
      <c r="IY290" s="22"/>
      <c r="IZ290" s="22"/>
      <c r="JA290" s="22"/>
      <c r="JB290" s="22"/>
      <c r="JC290" s="22"/>
      <c r="JD290" s="22"/>
      <c r="JE290" s="22"/>
      <c r="JF290" s="22"/>
      <c r="JG290" s="22"/>
      <c r="JH290" s="22"/>
      <c r="JI290" s="22"/>
      <c r="JJ290" s="22"/>
      <c r="JK290" s="22"/>
      <c r="JL290" s="22"/>
      <c r="JM290" s="22"/>
      <c r="JN290" s="22"/>
      <c r="JO290" s="22"/>
      <c r="JP290" s="22"/>
      <c r="JQ290" s="22"/>
      <c r="JR290" s="22"/>
      <c r="JS290" s="22"/>
      <c r="JT290" s="22"/>
      <c r="JU290" s="22"/>
      <c r="JV290" s="22"/>
      <c r="JW290" s="22"/>
      <c r="JX290" s="22"/>
      <c r="JY290" s="22"/>
      <c r="JZ290" s="22"/>
      <c r="KA290" s="22"/>
      <c r="KB290" s="22"/>
      <c r="KC290" s="22"/>
      <c r="KD290" s="22"/>
      <c r="KE290" s="22"/>
      <c r="KF290" s="22"/>
      <c r="KG290" s="22"/>
      <c r="KH290" s="22"/>
      <c r="KI290" s="22"/>
      <c r="KJ290" s="22"/>
      <c r="KK290" s="22"/>
      <c r="KL290" s="22"/>
      <c r="KM290" s="22"/>
      <c r="KN290" s="22"/>
      <c r="KO290" s="22"/>
      <c r="KP290" s="22"/>
    </row>
    <row r="291" spans="1:302" ht="13.5" customHeight="1" x14ac:dyDescent="0.2">
      <c r="A291" s="48"/>
      <c r="B291" s="48"/>
      <c r="C291" s="48"/>
      <c r="D291" s="48"/>
      <c r="E291" s="48"/>
      <c r="F291" s="48"/>
      <c r="G291" s="48"/>
      <c r="H291" s="48"/>
      <c r="I291" s="48"/>
      <c r="J291" s="48"/>
      <c r="K291" s="48"/>
      <c r="L291" s="48"/>
      <c r="M291" s="48"/>
      <c r="N291" s="48"/>
      <c r="O291" s="22"/>
      <c r="P291" s="22"/>
      <c r="Q291" s="22"/>
      <c r="R291" s="22"/>
      <c r="S291" s="22"/>
      <c r="T291" s="22"/>
      <c r="U291" s="22"/>
      <c r="V291" s="22"/>
      <c r="W291" s="22"/>
      <c r="X291" s="22"/>
      <c r="Y291" s="22"/>
      <c r="Z291" s="22"/>
      <c r="AA291" s="22"/>
      <c r="AB291" s="22"/>
      <c r="AC291" s="48"/>
      <c r="AD291" s="48"/>
      <c r="AE291" s="48"/>
      <c r="AF291" s="48"/>
      <c r="AG291" s="48"/>
      <c r="AH291" s="48"/>
      <c r="AI291" s="48"/>
      <c r="AJ291" s="48"/>
      <c r="AK291" s="48"/>
      <c r="AL291" s="48"/>
      <c r="AM291" s="48"/>
      <c r="AN291" s="48"/>
      <c r="AO291" s="22"/>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22"/>
      <c r="BU291" s="505"/>
      <c r="BV291" s="505"/>
      <c r="BW291" s="552"/>
      <c r="BX291" s="22"/>
      <c r="BY291" s="22"/>
      <c r="BZ291" s="22"/>
      <c r="CA291" s="22"/>
      <c r="CB291" s="22"/>
      <c r="CC291" s="22"/>
      <c r="CD291" s="22"/>
      <c r="CE291" s="22"/>
      <c r="CF291" s="22"/>
      <c r="CG291" s="22"/>
      <c r="CH291" s="22"/>
      <c r="CI291" s="47"/>
      <c r="CJ291" s="47"/>
      <c r="CK291" s="47"/>
      <c r="CL291" s="47"/>
      <c r="CM291" s="47"/>
      <c r="CN291" s="47"/>
      <c r="CO291" s="47"/>
      <c r="CP291" s="47"/>
      <c r="CQ291" s="47"/>
      <c r="CR291" s="47"/>
      <c r="CS291" s="47"/>
      <c r="CT291" s="47"/>
      <c r="CU291" s="47"/>
      <c r="CV291" s="47"/>
      <c r="CW291" s="47"/>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c r="FY291" s="22"/>
      <c r="FZ291" s="22"/>
      <c r="GA291" s="22"/>
      <c r="GB291" s="22"/>
      <c r="GC291" s="22"/>
      <c r="GD291" s="22"/>
      <c r="GE291" s="22"/>
      <c r="GF291" s="22"/>
      <c r="GG291" s="22"/>
      <c r="GH291" s="22"/>
      <c r="GI291" s="22"/>
      <c r="GJ291" s="22"/>
      <c r="GK291" s="22"/>
      <c r="GL291" s="22"/>
      <c r="GM291" s="22"/>
      <c r="GN291" s="22"/>
      <c r="GO291" s="22"/>
      <c r="GP291" s="22"/>
      <c r="GQ291" s="22"/>
      <c r="GR291" s="22"/>
      <c r="GS291" s="22"/>
      <c r="GT291" s="22"/>
      <c r="GU291" s="22"/>
      <c r="GV291" s="22"/>
      <c r="GW291" s="22"/>
      <c r="GX291" s="22"/>
      <c r="GY291" s="22"/>
      <c r="GZ291" s="22"/>
      <c r="HA291" s="22"/>
      <c r="HB291" s="22"/>
      <c r="HC291" s="22"/>
      <c r="HD291" s="22"/>
      <c r="HE291" s="22"/>
      <c r="HF291" s="22"/>
      <c r="HG291" s="22"/>
      <c r="HH291" s="22"/>
      <c r="HI291" s="22"/>
      <c r="HJ291" s="22"/>
      <c r="HK291" s="22"/>
      <c r="HL291" s="22"/>
      <c r="HM291" s="22"/>
      <c r="HN291" s="22"/>
      <c r="HO291" s="22"/>
      <c r="HP291" s="22"/>
      <c r="HQ291" s="22"/>
      <c r="HR291" s="22"/>
      <c r="HS291" s="22"/>
      <c r="HT291" s="22"/>
      <c r="HU291" s="22"/>
      <c r="HV291" s="22"/>
      <c r="HW291" s="22"/>
      <c r="HX291" s="22"/>
      <c r="HY291" s="22"/>
      <c r="HZ291" s="22"/>
      <c r="IA291" s="22"/>
      <c r="IB291" s="22"/>
      <c r="IC291" s="22"/>
      <c r="ID291" s="22"/>
      <c r="IE291" s="22"/>
      <c r="IF291" s="22"/>
      <c r="IG291" s="22"/>
      <c r="IH291" s="22"/>
      <c r="II291" s="22"/>
      <c r="IJ291" s="22"/>
      <c r="IK291" s="22"/>
      <c r="IL291" s="22"/>
      <c r="IM291" s="22"/>
      <c r="IN291" s="22"/>
      <c r="IO291" s="22"/>
      <c r="IP291" s="22"/>
      <c r="IQ291" s="22"/>
      <c r="IR291" s="22"/>
      <c r="IS291" s="22"/>
      <c r="IT291" s="22"/>
      <c r="IU291" s="22"/>
      <c r="IV291" s="22"/>
      <c r="IW291" s="22"/>
      <c r="IX291" s="22"/>
      <c r="IY291" s="22"/>
      <c r="IZ291" s="22"/>
      <c r="JA291" s="22"/>
      <c r="JB291" s="22"/>
      <c r="JC291" s="22"/>
      <c r="JD291" s="22"/>
      <c r="JE291" s="22"/>
      <c r="JF291" s="22"/>
      <c r="JG291" s="22"/>
      <c r="JH291" s="22"/>
      <c r="JI291" s="22"/>
      <c r="JJ291" s="22"/>
      <c r="JK291" s="22"/>
      <c r="JL291" s="22"/>
      <c r="JM291" s="22"/>
      <c r="JN291" s="22"/>
      <c r="JO291" s="22"/>
      <c r="JP291" s="22"/>
      <c r="JQ291" s="22"/>
      <c r="JR291" s="22"/>
      <c r="JS291" s="22"/>
      <c r="JT291" s="22"/>
      <c r="JU291" s="22"/>
      <c r="JV291" s="22"/>
      <c r="JW291" s="22"/>
      <c r="JX291" s="22"/>
      <c r="JY291" s="22"/>
      <c r="JZ291" s="22"/>
      <c r="KA291" s="22"/>
      <c r="KB291" s="22"/>
      <c r="KC291" s="22"/>
      <c r="KD291" s="22"/>
      <c r="KE291" s="22"/>
      <c r="KF291" s="22"/>
      <c r="KG291" s="22"/>
      <c r="KH291" s="22"/>
      <c r="KI291" s="22"/>
      <c r="KJ291" s="22"/>
      <c r="KK291" s="22"/>
      <c r="KL291" s="22"/>
      <c r="KM291" s="22"/>
      <c r="KN291" s="22"/>
      <c r="KO291" s="22"/>
      <c r="KP291" s="22"/>
    </row>
    <row r="292" spans="1:302" ht="13.5" customHeight="1" x14ac:dyDescent="0.2">
      <c r="A292" s="48"/>
      <c r="B292" s="48"/>
      <c r="C292" s="48"/>
      <c r="D292" s="48"/>
      <c r="E292" s="48"/>
      <c r="F292" s="48"/>
      <c r="G292" s="48"/>
      <c r="H292" s="48"/>
      <c r="I292" s="48"/>
      <c r="J292" s="48"/>
      <c r="K292" s="48"/>
      <c r="L292" s="48"/>
      <c r="M292" s="48"/>
      <c r="N292" s="48"/>
      <c r="O292" s="22"/>
      <c r="P292" s="22"/>
      <c r="Q292" s="22"/>
      <c r="R292" s="22"/>
      <c r="S292" s="22"/>
      <c r="T292" s="22"/>
      <c r="U292" s="22"/>
      <c r="V292" s="22"/>
      <c r="W292" s="22"/>
      <c r="X292" s="22"/>
      <c r="Y292" s="22"/>
      <c r="Z292" s="22"/>
      <c r="AA292" s="22"/>
      <c r="AB292" s="22"/>
      <c r="AC292" s="48"/>
      <c r="AD292" s="48"/>
      <c r="AE292" s="48"/>
      <c r="AF292" s="48"/>
      <c r="AG292" s="48"/>
      <c r="AH292" s="48"/>
      <c r="AI292" s="48"/>
      <c r="AJ292" s="48"/>
      <c r="AK292" s="48"/>
      <c r="AL292" s="48"/>
      <c r="AM292" s="48"/>
      <c r="AN292" s="48"/>
      <c r="AO292" s="22"/>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22"/>
      <c r="BU292" s="505"/>
      <c r="BV292" s="505"/>
      <c r="BW292" s="552"/>
      <c r="BX292" s="22"/>
      <c r="BY292" s="22"/>
      <c r="BZ292" s="22"/>
      <c r="CA292" s="22"/>
      <c r="CB292" s="22"/>
      <c r="CC292" s="22"/>
      <c r="CD292" s="22"/>
      <c r="CE292" s="22"/>
      <c r="CF292" s="22"/>
      <c r="CG292" s="22"/>
      <c r="CH292" s="22"/>
      <c r="CI292" s="47"/>
      <c r="CJ292" s="47"/>
      <c r="CK292" s="47"/>
      <c r="CL292" s="47"/>
      <c r="CM292" s="47"/>
      <c r="CN292" s="47"/>
      <c r="CO292" s="47"/>
      <c r="CP292" s="47"/>
      <c r="CQ292" s="47"/>
      <c r="CR292" s="47"/>
      <c r="CS292" s="47"/>
      <c r="CT292" s="47"/>
      <c r="CU292" s="47"/>
      <c r="CV292" s="47"/>
      <c r="CW292" s="47"/>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c r="FY292" s="22"/>
      <c r="FZ292" s="22"/>
      <c r="GA292" s="22"/>
      <c r="GB292" s="22"/>
      <c r="GC292" s="22"/>
      <c r="GD292" s="22"/>
      <c r="GE292" s="22"/>
      <c r="GF292" s="22"/>
      <c r="GG292" s="22"/>
      <c r="GH292" s="22"/>
      <c r="GI292" s="22"/>
      <c r="GJ292" s="22"/>
      <c r="GK292" s="22"/>
      <c r="GL292" s="22"/>
      <c r="GM292" s="22"/>
      <c r="GN292" s="22"/>
      <c r="GO292" s="22"/>
      <c r="GP292" s="22"/>
      <c r="GQ292" s="22"/>
      <c r="GR292" s="22"/>
      <c r="GS292" s="22"/>
      <c r="GT292" s="22"/>
      <c r="GU292" s="22"/>
      <c r="GV292" s="22"/>
      <c r="GW292" s="22"/>
      <c r="GX292" s="22"/>
      <c r="GY292" s="22"/>
      <c r="GZ292" s="22"/>
      <c r="HA292" s="22"/>
      <c r="HB292" s="22"/>
      <c r="HC292" s="22"/>
      <c r="HD292" s="22"/>
      <c r="HE292" s="22"/>
      <c r="HF292" s="22"/>
      <c r="HG292" s="22"/>
      <c r="HH292" s="22"/>
      <c r="HI292" s="22"/>
      <c r="HJ292" s="22"/>
      <c r="HK292" s="22"/>
      <c r="HL292" s="22"/>
      <c r="HM292" s="22"/>
      <c r="HN292" s="22"/>
      <c r="HO292" s="22"/>
      <c r="HP292" s="22"/>
      <c r="HQ292" s="22"/>
      <c r="HR292" s="22"/>
      <c r="HS292" s="22"/>
      <c r="HT292" s="22"/>
      <c r="HU292" s="22"/>
      <c r="HV292" s="22"/>
      <c r="HW292" s="22"/>
      <c r="HX292" s="22"/>
      <c r="HY292" s="22"/>
      <c r="HZ292" s="22"/>
      <c r="IA292" s="22"/>
      <c r="IB292" s="22"/>
      <c r="IC292" s="22"/>
      <c r="ID292" s="22"/>
      <c r="IE292" s="22"/>
      <c r="IF292" s="22"/>
      <c r="IG292" s="22"/>
      <c r="IH292" s="22"/>
      <c r="II292" s="22"/>
      <c r="IJ292" s="22"/>
      <c r="IK292" s="22"/>
      <c r="IL292" s="22"/>
      <c r="IM292" s="22"/>
      <c r="IN292" s="22"/>
      <c r="IO292" s="22"/>
      <c r="IP292" s="22"/>
      <c r="IQ292" s="22"/>
      <c r="IR292" s="22"/>
      <c r="IS292" s="22"/>
      <c r="IT292" s="22"/>
      <c r="IU292" s="22"/>
      <c r="IV292" s="22"/>
      <c r="IW292" s="22"/>
      <c r="IX292" s="22"/>
      <c r="IY292" s="22"/>
      <c r="IZ292" s="22"/>
      <c r="JA292" s="22"/>
      <c r="JB292" s="22"/>
      <c r="JC292" s="22"/>
      <c r="JD292" s="22"/>
      <c r="JE292" s="22"/>
      <c r="JF292" s="22"/>
      <c r="JG292" s="22"/>
      <c r="JH292" s="22"/>
      <c r="JI292" s="22"/>
      <c r="JJ292" s="22"/>
      <c r="JK292" s="22"/>
      <c r="JL292" s="22"/>
      <c r="JM292" s="22"/>
      <c r="JN292" s="22"/>
      <c r="JO292" s="22"/>
      <c r="JP292" s="22"/>
      <c r="JQ292" s="22"/>
      <c r="JR292" s="22"/>
      <c r="JS292" s="22"/>
      <c r="JT292" s="22"/>
      <c r="JU292" s="22"/>
      <c r="JV292" s="22"/>
      <c r="JW292" s="22"/>
      <c r="JX292" s="22"/>
      <c r="JY292" s="22"/>
      <c r="JZ292" s="22"/>
      <c r="KA292" s="22"/>
      <c r="KB292" s="22"/>
      <c r="KC292" s="22"/>
      <c r="KD292" s="22"/>
      <c r="KE292" s="22"/>
      <c r="KF292" s="22"/>
      <c r="KG292" s="22"/>
      <c r="KH292" s="22"/>
      <c r="KI292" s="22"/>
      <c r="KJ292" s="22"/>
      <c r="KK292" s="22"/>
      <c r="KL292" s="22"/>
      <c r="KM292" s="22"/>
      <c r="KN292" s="22"/>
      <c r="KO292" s="22"/>
      <c r="KP292" s="22"/>
    </row>
    <row r="293" spans="1:302" ht="13.5" customHeight="1" x14ac:dyDescent="0.2">
      <c r="A293" s="48"/>
      <c r="B293" s="48"/>
      <c r="C293" s="48"/>
      <c r="D293" s="48"/>
      <c r="E293" s="48"/>
      <c r="F293" s="48"/>
      <c r="G293" s="48"/>
      <c r="H293" s="48"/>
      <c r="I293" s="48"/>
      <c r="J293" s="48"/>
      <c r="K293" s="48"/>
      <c r="L293" s="48"/>
      <c r="M293" s="48"/>
      <c r="N293" s="48"/>
      <c r="O293" s="22"/>
      <c r="P293" s="22"/>
      <c r="Q293" s="22"/>
      <c r="R293" s="22"/>
      <c r="S293" s="22"/>
      <c r="T293" s="22"/>
      <c r="U293" s="22"/>
      <c r="V293" s="22"/>
      <c r="W293" s="22"/>
      <c r="X293" s="22"/>
      <c r="Y293" s="22"/>
      <c r="Z293" s="22"/>
      <c r="AA293" s="22"/>
      <c r="AB293" s="22"/>
      <c r="AC293" s="48"/>
      <c r="AD293" s="48"/>
      <c r="AE293" s="48"/>
      <c r="AF293" s="48"/>
      <c r="AG293" s="48"/>
      <c r="AH293" s="48"/>
      <c r="AI293" s="48"/>
      <c r="AJ293" s="48"/>
      <c r="AK293" s="48"/>
      <c r="AL293" s="48"/>
      <c r="AM293" s="48"/>
      <c r="AN293" s="48"/>
      <c r="AO293" s="22"/>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22"/>
      <c r="BU293" s="505"/>
      <c r="BV293" s="505"/>
      <c r="BW293" s="552"/>
      <c r="BX293" s="22"/>
      <c r="BY293" s="22"/>
      <c r="BZ293" s="22"/>
      <c r="CA293" s="22"/>
      <c r="CB293" s="22"/>
      <c r="CC293" s="22"/>
      <c r="CD293" s="22"/>
      <c r="CE293" s="22"/>
      <c r="CF293" s="22"/>
      <c r="CG293" s="22"/>
      <c r="CH293" s="22"/>
      <c r="CI293" s="47"/>
      <c r="CJ293" s="47"/>
      <c r="CK293" s="47"/>
      <c r="CL293" s="47"/>
      <c r="CM293" s="47"/>
      <c r="CN293" s="47"/>
      <c r="CO293" s="47"/>
      <c r="CP293" s="47"/>
      <c r="CQ293" s="47"/>
      <c r="CR293" s="47"/>
      <c r="CS293" s="47"/>
      <c r="CT293" s="47"/>
      <c r="CU293" s="47"/>
      <c r="CV293" s="47"/>
      <c r="CW293" s="47"/>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c r="FY293" s="22"/>
      <c r="FZ293" s="22"/>
      <c r="GA293" s="22"/>
      <c r="GB293" s="22"/>
      <c r="GC293" s="22"/>
      <c r="GD293" s="22"/>
      <c r="GE293" s="22"/>
      <c r="GF293" s="22"/>
      <c r="GG293" s="22"/>
      <c r="GH293" s="22"/>
      <c r="GI293" s="22"/>
      <c r="GJ293" s="22"/>
      <c r="GK293" s="22"/>
      <c r="GL293" s="22"/>
      <c r="GM293" s="22"/>
      <c r="GN293" s="22"/>
      <c r="GO293" s="22"/>
      <c r="GP293" s="22"/>
      <c r="GQ293" s="22"/>
      <c r="GR293" s="22"/>
      <c r="GS293" s="22"/>
      <c r="GT293" s="22"/>
      <c r="GU293" s="22"/>
      <c r="GV293" s="22"/>
      <c r="GW293" s="22"/>
      <c r="GX293" s="22"/>
      <c r="GY293" s="22"/>
      <c r="GZ293" s="22"/>
      <c r="HA293" s="22"/>
      <c r="HB293" s="22"/>
      <c r="HC293" s="22"/>
      <c r="HD293" s="22"/>
      <c r="HE293" s="22"/>
      <c r="HF293" s="22"/>
      <c r="HG293" s="22"/>
      <c r="HH293" s="22"/>
      <c r="HI293" s="22"/>
      <c r="HJ293" s="22"/>
      <c r="HK293" s="22"/>
      <c r="HL293" s="22"/>
      <c r="HM293" s="22"/>
      <c r="HN293" s="22"/>
      <c r="HO293" s="22"/>
      <c r="HP293" s="22"/>
      <c r="HQ293" s="22"/>
      <c r="HR293" s="22"/>
      <c r="HS293" s="22"/>
      <c r="HT293" s="22"/>
      <c r="HU293" s="22"/>
      <c r="HV293" s="22"/>
      <c r="HW293" s="22"/>
      <c r="HX293" s="22"/>
      <c r="HY293" s="22"/>
      <c r="HZ293" s="22"/>
      <c r="IA293" s="22"/>
      <c r="IB293" s="22"/>
      <c r="IC293" s="22"/>
      <c r="ID293" s="22"/>
      <c r="IE293" s="22"/>
      <c r="IF293" s="22"/>
      <c r="IG293" s="22"/>
      <c r="IH293" s="22"/>
      <c r="II293" s="22"/>
      <c r="IJ293" s="22"/>
      <c r="IK293" s="22"/>
      <c r="IL293" s="22"/>
      <c r="IM293" s="22"/>
      <c r="IN293" s="22"/>
      <c r="IO293" s="22"/>
      <c r="IP293" s="22"/>
      <c r="IQ293" s="22"/>
      <c r="IR293" s="22"/>
      <c r="IS293" s="22"/>
      <c r="IT293" s="22"/>
      <c r="IU293" s="22"/>
      <c r="IV293" s="22"/>
      <c r="IW293" s="22"/>
      <c r="IX293" s="22"/>
      <c r="IY293" s="22"/>
      <c r="IZ293" s="22"/>
      <c r="JA293" s="22"/>
      <c r="JB293" s="22"/>
      <c r="JC293" s="22"/>
      <c r="JD293" s="22"/>
      <c r="JE293" s="22"/>
      <c r="JF293" s="22"/>
      <c r="JG293" s="22"/>
      <c r="JH293" s="22"/>
      <c r="JI293" s="22"/>
      <c r="JJ293" s="22"/>
      <c r="JK293" s="22"/>
      <c r="JL293" s="22"/>
      <c r="JM293" s="22"/>
      <c r="JN293" s="22"/>
      <c r="JO293" s="22"/>
      <c r="JP293" s="22"/>
      <c r="JQ293" s="22"/>
      <c r="JR293" s="22"/>
      <c r="JS293" s="22"/>
      <c r="JT293" s="22"/>
      <c r="JU293" s="22"/>
      <c r="JV293" s="22"/>
      <c r="JW293" s="22"/>
      <c r="JX293" s="22"/>
      <c r="JY293" s="22"/>
      <c r="JZ293" s="22"/>
      <c r="KA293" s="22"/>
      <c r="KB293" s="22"/>
      <c r="KC293" s="22"/>
      <c r="KD293" s="22"/>
      <c r="KE293" s="22"/>
      <c r="KF293" s="22"/>
      <c r="KG293" s="22"/>
      <c r="KH293" s="22"/>
      <c r="KI293" s="22"/>
      <c r="KJ293" s="22"/>
      <c r="KK293" s="22"/>
      <c r="KL293" s="22"/>
      <c r="KM293" s="22"/>
      <c r="KN293" s="22"/>
      <c r="KO293" s="22"/>
      <c r="KP293" s="22"/>
    </row>
    <row r="294" spans="1:302" ht="13.5" customHeight="1" x14ac:dyDescent="0.2">
      <c r="A294" s="48"/>
      <c r="B294" s="48"/>
      <c r="C294" s="48"/>
      <c r="D294" s="48"/>
      <c r="E294" s="48"/>
      <c r="F294" s="48"/>
      <c r="G294" s="48"/>
      <c r="H294" s="48"/>
      <c r="I294" s="48"/>
      <c r="J294" s="48"/>
      <c r="K294" s="48"/>
      <c r="L294" s="48"/>
      <c r="M294" s="48"/>
      <c r="N294" s="48"/>
      <c r="O294" s="22"/>
      <c r="P294" s="22"/>
      <c r="Q294" s="22"/>
      <c r="R294" s="22"/>
      <c r="S294" s="22"/>
      <c r="T294" s="22"/>
      <c r="U294" s="22"/>
      <c r="V294" s="22"/>
      <c r="W294" s="22"/>
      <c r="X294" s="22"/>
      <c r="Y294" s="22"/>
      <c r="Z294" s="22"/>
      <c r="AA294" s="22"/>
      <c r="AB294" s="22"/>
      <c r="AC294" s="48"/>
      <c r="AD294" s="48"/>
      <c r="AE294" s="48"/>
      <c r="AF294" s="48"/>
      <c r="AG294" s="48"/>
      <c r="AH294" s="48"/>
      <c r="AI294" s="48"/>
      <c r="AJ294" s="48"/>
      <c r="AK294" s="48"/>
      <c r="AL294" s="48"/>
      <c r="AM294" s="48"/>
      <c r="AN294" s="48"/>
      <c r="AO294" s="22"/>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22"/>
      <c r="BU294" s="505"/>
      <c r="BV294" s="505"/>
      <c r="BW294" s="552"/>
      <c r="BX294" s="22"/>
      <c r="BY294" s="22"/>
      <c r="BZ294" s="22"/>
      <c r="CA294" s="22"/>
      <c r="CB294" s="22"/>
      <c r="CC294" s="22"/>
      <c r="CD294" s="22"/>
      <c r="CE294" s="22"/>
      <c r="CF294" s="22"/>
      <c r="CG294" s="22"/>
      <c r="CH294" s="22"/>
      <c r="CI294" s="47"/>
      <c r="CJ294" s="47"/>
      <c r="CK294" s="47"/>
      <c r="CL294" s="47"/>
      <c r="CM294" s="47"/>
      <c r="CN294" s="47"/>
      <c r="CO294" s="47"/>
      <c r="CP294" s="47"/>
      <c r="CQ294" s="47"/>
      <c r="CR294" s="47"/>
      <c r="CS294" s="47"/>
      <c r="CT294" s="47"/>
      <c r="CU294" s="47"/>
      <c r="CV294" s="47"/>
      <c r="CW294" s="47"/>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c r="FY294" s="22"/>
      <c r="FZ294" s="22"/>
      <c r="GA294" s="22"/>
      <c r="GB294" s="22"/>
      <c r="GC294" s="22"/>
      <c r="GD294" s="22"/>
      <c r="GE294" s="22"/>
      <c r="GF294" s="22"/>
      <c r="GG294" s="22"/>
      <c r="GH294" s="22"/>
      <c r="GI294" s="22"/>
      <c r="GJ294" s="22"/>
      <c r="GK294" s="22"/>
      <c r="GL294" s="22"/>
      <c r="GM294" s="22"/>
      <c r="GN294" s="22"/>
      <c r="GO294" s="22"/>
      <c r="GP294" s="22"/>
      <c r="GQ294" s="22"/>
      <c r="GR294" s="22"/>
      <c r="GS294" s="22"/>
      <c r="GT294" s="22"/>
      <c r="GU294" s="22"/>
      <c r="GV294" s="22"/>
      <c r="GW294" s="22"/>
      <c r="GX294" s="22"/>
      <c r="GY294" s="22"/>
      <c r="GZ294" s="22"/>
      <c r="HA294" s="22"/>
      <c r="HB294" s="22"/>
      <c r="HC294" s="22"/>
      <c r="HD294" s="22"/>
      <c r="HE294" s="22"/>
      <c r="HF294" s="22"/>
      <c r="HG294" s="22"/>
      <c r="HH294" s="22"/>
      <c r="HI294" s="22"/>
      <c r="HJ294" s="22"/>
      <c r="HK294" s="22"/>
      <c r="HL294" s="22"/>
      <c r="HM294" s="22"/>
      <c r="HN294" s="22"/>
      <c r="HO294" s="22"/>
      <c r="HP294" s="22"/>
      <c r="HQ294" s="22"/>
      <c r="HR294" s="22"/>
      <c r="HS294" s="22"/>
      <c r="HT294" s="22"/>
      <c r="HU294" s="22"/>
      <c r="HV294" s="22"/>
      <c r="HW294" s="22"/>
      <c r="HX294" s="22"/>
      <c r="HY294" s="22"/>
      <c r="HZ294" s="22"/>
      <c r="IA294" s="22"/>
      <c r="IB294" s="22"/>
      <c r="IC294" s="22"/>
      <c r="ID294" s="22"/>
      <c r="IE294" s="22"/>
      <c r="IF294" s="22"/>
      <c r="IG294" s="22"/>
      <c r="IH294" s="22"/>
      <c r="II294" s="22"/>
      <c r="IJ294" s="22"/>
      <c r="IK294" s="22"/>
      <c r="IL294" s="22"/>
      <c r="IM294" s="22"/>
      <c r="IN294" s="22"/>
      <c r="IO294" s="22"/>
      <c r="IP294" s="22"/>
      <c r="IQ294" s="22"/>
      <c r="IR294" s="22"/>
      <c r="IS294" s="22"/>
      <c r="IT294" s="22"/>
      <c r="IU294" s="22"/>
      <c r="IV294" s="22"/>
      <c r="IW294" s="22"/>
      <c r="IX294" s="22"/>
      <c r="IY294" s="22"/>
      <c r="IZ294" s="22"/>
      <c r="JA294" s="22"/>
      <c r="JB294" s="22"/>
      <c r="JC294" s="22"/>
      <c r="JD294" s="22"/>
      <c r="JE294" s="22"/>
      <c r="JF294" s="22"/>
      <c r="JG294" s="22"/>
      <c r="JH294" s="22"/>
      <c r="JI294" s="22"/>
      <c r="JJ294" s="22"/>
      <c r="JK294" s="22"/>
      <c r="JL294" s="22"/>
      <c r="JM294" s="22"/>
      <c r="JN294" s="22"/>
      <c r="JO294" s="22"/>
      <c r="JP294" s="22"/>
      <c r="JQ294" s="22"/>
      <c r="JR294" s="22"/>
      <c r="JS294" s="22"/>
      <c r="JT294" s="22"/>
      <c r="JU294" s="22"/>
      <c r="JV294" s="22"/>
      <c r="JW294" s="22"/>
      <c r="JX294" s="22"/>
      <c r="JY294" s="22"/>
      <c r="JZ294" s="22"/>
      <c r="KA294" s="22"/>
      <c r="KB294" s="22"/>
      <c r="KC294" s="22"/>
      <c r="KD294" s="22"/>
      <c r="KE294" s="22"/>
      <c r="KF294" s="22"/>
      <c r="KG294" s="22"/>
      <c r="KH294" s="22"/>
      <c r="KI294" s="22"/>
      <c r="KJ294" s="22"/>
      <c r="KK294" s="22"/>
      <c r="KL294" s="22"/>
      <c r="KM294" s="22"/>
      <c r="KN294" s="22"/>
      <c r="KO294" s="22"/>
      <c r="KP294" s="22"/>
    </row>
    <row r="295" spans="1:302" ht="13.5" customHeight="1" x14ac:dyDescent="0.2">
      <c r="A295" s="48"/>
      <c r="B295" s="48"/>
      <c r="C295" s="48"/>
      <c r="D295" s="48"/>
      <c r="E295" s="48"/>
      <c r="F295" s="48"/>
      <c r="G295" s="48"/>
      <c r="H295" s="48"/>
      <c r="I295" s="48"/>
      <c r="J295" s="48"/>
      <c r="K295" s="48"/>
      <c r="L295" s="48"/>
      <c r="M295" s="48"/>
      <c r="N295" s="48"/>
      <c r="O295" s="22"/>
      <c r="P295" s="22"/>
      <c r="Q295" s="22"/>
      <c r="R295" s="22"/>
      <c r="S295" s="22"/>
      <c r="T295" s="22"/>
      <c r="U295" s="22"/>
      <c r="V295" s="22"/>
      <c r="W295" s="22"/>
      <c r="X295" s="22"/>
      <c r="Y295" s="22"/>
      <c r="Z295" s="22"/>
      <c r="AA295" s="22"/>
      <c r="AB295" s="22"/>
      <c r="AC295" s="48"/>
      <c r="AD295" s="48"/>
      <c r="AE295" s="48"/>
      <c r="AF295" s="48"/>
      <c r="AG295" s="48"/>
      <c r="AH295" s="48"/>
      <c r="AI295" s="48"/>
      <c r="AJ295" s="48"/>
      <c r="AK295" s="48"/>
      <c r="AL295" s="48"/>
      <c r="AM295" s="48"/>
      <c r="AN295" s="48"/>
      <c r="AO295" s="22"/>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22"/>
      <c r="BU295" s="505"/>
      <c r="BV295" s="505"/>
      <c r="BW295" s="552"/>
      <c r="BX295" s="22"/>
      <c r="BY295" s="22"/>
      <c r="BZ295" s="22"/>
      <c r="CA295" s="22"/>
      <c r="CB295" s="22"/>
      <c r="CC295" s="22"/>
      <c r="CD295" s="22"/>
      <c r="CE295" s="22"/>
      <c r="CF295" s="22"/>
      <c r="CG295" s="22"/>
      <c r="CH295" s="22"/>
      <c r="CI295" s="47"/>
      <c r="CJ295" s="47"/>
      <c r="CK295" s="47"/>
      <c r="CL295" s="47"/>
      <c r="CM295" s="47"/>
      <c r="CN295" s="47"/>
      <c r="CO295" s="47"/>
      <c r="CP295" s="47"/>
      <c r="CQ295" s="47"/>
      <c r="CR295" s="47"/>
      <c r="CS295" s="47"/>
      <c r="CT295" s="47"/>
      <c r="CU295" s="47"/>
      <c r="CV295" s="47"/>
      <c r="CW295" s="47"/>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c r="FY295" s="22"/>
      <c r="FZ295" s="22"/>
      <c r="GA295" s="22"/>
      <c r="GB295" s="22"/>
      <c r="GC295" s="22"/>
      <c r="GD295" s="22"/>
      <c r="GE295" s="22"/>
      <c r="GF295" s="22"/>
      <c r="GG295" s="22"/>
      <c r="GH295" s="22"/>
      <c r="GI295" s="22"/>
      <c r="GJ295" s="22"/>
      <c r="GK295" s="22"/>
      <c r="GL295" s="22"/>
      <c r="GM295" s="22"/>
      <c r="GN295" s="22"/>
      <c r="GO295" s="22"/>
      <c r="GP295" s="22"/>
      <c r="GQ295" s="22"/>
      <c r="GR295" s="22"/>
      <c r="GS295" s="22"/>
      <c r="GT295" s="22"/>
      <c r="GU295" s="22"/>
      <c r="GV295" s="22"/>
      <c r="GW295" s="22"/>
      <c r="GX295" s="22"/>
      <c r="GY295" s="22"/>
      <c r="GZ295" s="22"/>
      <c r="HA295" s="22"/>
      <c r="HB295" s="22"/>
      <c r="HC295" s="22"/>
      <c r="HD295" s="22"/>
      <c r="HE295" s="22"/>
      <c r="HF295" s="22"/>
      <c r="HG295" s="22"/>
      <c r="HH295" s="22"/>
      <c r="HI295" s="22"/>
      <c r="HJ295" s="22"/>
      <c r="HK295" s="22"/>
      <c r="HL295" s="22"/>
      <c r="HM295" s="22"/>
      <c r="HN295" s="22"/>
      <c r="HO295" s="22"/>
      <c r="HP295" s="22"/>
      <c r="HQ295" s="22"/>
      <c r="HR295" s="22"/>
      <c r="HS295" s="22"/>
      <c r="HT295" s="22"/>
      <c r="HU295" s="22"/>
      <c r="HV295" s="22"/>
      <c r="HW295" s="22"/>
      <c r="HX295" s="22"/>
      <c r="HY295" s="22"/>
      <c r="HZ295" s="22"/>
      <c r="IA295" s="22"/>
      <c r="IB295" s="22"/>
      <c r="IC295" s="22"/>
      <c r="ID295" s="22"/>
      <c r="IE295" s="22"/>
      <c r="IF295" s="22"/>
      <c r="IG295" s="22"/>
      <c r="IH295" s="22"/>
      <c r="II295" s="22"/>
      <c r="IJ295" s="22"/>
      <c r="IK295" s="22"/>
      <c r="IL295" s="22"/>
      <c r="IM295" s="22"/>
      <c r="IN295" s="22"/>
      <c r="IO295" s="22"/>
      <c r="IP295" s="22"/>
      <c r="IQ295" s="22"/>
      <c r="IR295" s="22"/>
      <c r="IS295" s="22"/>
      <c r="IT295" s="22"/>
      <c r="IU295" s="22"/>
      <c r="IV295" s="22"/>
      <c r="IW295" s="22"/>
      <c r="IX295" s="22"/>
      <c r="IY295" s="22"/>
      <c r="IZ295" s="22"/>
      <c r="JA295" s="22"/>
      <c r="JB295" s="22"/>
      <c r="JC295" s="22"/>
      <c r="JD295" s="22"/>
      <c r="JE295" s="22"/>
      <c r="JF295" s="22"/>
      <c r="JG295" s="22"/>
      <c r="JH295" s="22"/>
      <c r="JI295" s="22"/>
      <c r="JJ295" s="22"/>
      <c r="JK295" s="22"/>
      <c r="JL295" s="22"/>
      <c r="JM295" s="22"/>
      <c r="JN295" s="22"/>
      <c r="JO295" s="22"/>
      <c r="JP295" s="22"/>
      <c r="JQ295" s="22"/>
      <c r="JR295" s="22"/>
      <c r="JS295" s="22"/>
      <c r="JT295" s="22"/>
      <c r="JU295" s="22"/>
      <c r="JV295" s="22"/>
      <c r="JW295" s="22"/>
      <c r="JX295" s="22"/>
      <c r="JY295" s="22"/>
      <c r="JZ295" s="22"/>
      <c r="KA295" s="22"/>
      <c r="KB295" s="22"/>
      <c r="KC295" s="22"/>
      <c r="KD295" s="22"/>
      <c r="KE295" s="22"/>
      <c r="KF295" s="22"/>
      <c r="KG295" s="22"/>
      <c r="KH295" s="22"/>
      <c r="KI295" s="22"/>
      <c r="KJ295" s="22"/>
      <c r="KK295" s="22"/>
      <c r="KL295" s="22"/>
      <c r="KM295" s="22"/>
      <c r="KN295" s="22"/>
      <c r="KO295" s="22"/>
      <c r="KP295" s="22"/>
    </row>
    <row r="296" spans="1:302" ht="13.5" customHeight="1" x14ac:dyDescent="0.2">
      <c r="A296" s="48"/>
      <c r="B296" s="48"/>
      <c r="C296" s="48"/>
      <c r="D296" s="48"/>
      <c r="E296" s="48"/>
      <c r="F296" s="48"/>
      <c r="G296" s="48"/>
      <c r="H296" s="48"/>
      <c r="I296" s="48"/>
      <c r="J296" s="48"/>
      <c r="K296" s="48"/>
      <c r="L296" s="48"/>
      <c r="M296" s="48"/>
      <c r="N296" s="48"/>
      <c r="O296" s="22"/>
      <c r="P296" s="22"/>
      <c r="Q296" s="22"/>
      <c r="R296" s="22"/>
      <c r="S296" s="22"/>
      <c r="T296" s="22"/>
      <c r="U296" s="22"/>
      <c r="V296" s="22"/>
      <c r="W296" s="22"/>
      <c r="X296" s="22"/>
      <c r="Y296" s="22"/>
      <c r="Z296" s="22"/>
      <c r="AA296" s="22"/>
      <c r="AB296" s="22"/>
      <c r="AC296" s="48"/>
      <c r="AD296" s="48"/>
      <c r="AE296" s="48"/>
      <c r="AF296" s="48"/>
      <c r="AG296" s="48"/>
      <c r="AH296" s="48"/>
      <c r="AI296" s="48"/>
      <c r="AJ296" s="48"/>
      <c r="AK296" s="48"/>
      <c r="AL296" s="48"/>
      <c r="AM296" s="48"/>
      <c r="AN296" s="48"/>
      <c r="AO296" s="22"/>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22"/>
      <c r="BU296" s="505"/>
      <c r="BV296" s="505"/>
      <c r="BW296" s="552"/>
      <c r="BX296" s="22"/>
      <c r="BY296" s="22"/>
      <c r="BZ296" s="22"/>
      <c r="CA296" s="22"/>
      <c r="CB296" s="22"/>
      <c r="CC296" s="22"/>
      <c r="CD296" s="22"/>
      <c r="CE296" s="22"/>
      <c r="CF296" s="22"/>
      <c r="CG296" s="22"/>
      <c r="CH296" s="22"/>
      <c r="CI296" s="47"/>
      <c r="CJ296" s="47"/>
      <c r="CK296" s="47"/>
      <c r="CL296" s="47"/>
      <c r="CM296" s="47"/>
      <c r="CN296" s="47"/>
      <c r="CO296" s="47"/>
      <c r="CP296" s="47"/>
      <c r="CQ296" s="47"/>
      <c r="CR296" s="47"/>
      <c r="CS296" s="47"/>
      <c r="CT296" s="47"/>
      <c r="CU296" s="47"/>
      <c r="CV296" s="47"/>
      <c r="CW296" s="47"/>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c r="FY296" s="22"/>
      <c r="FZ296" s="22"/>
      <c r="GA296" s="22"/>
      <c r="GB296" s="22"/>
      <c r="GC296" s="22"/>
      <c r="GD296" s="22"/>
      <c r="GE296" s="22"/>
      <c r="GF296" s="22"/>
      <c r="GG296" s="22"/>
      <c r="GH296" s="22"/>
      <c r="GI296" s="22"/>
      <c r="GJ296" s="22"/>
      <c r="GK296" s="22"/>
      <c r="GL296" s="22"/>
      <c r="GM296" s="22"/>
      <c r="GN296" s="22"/>
      <c r="GO296" s="22"/>
      <c r="GP296" s="22"/>
      <c r="GQ296" s="22"/>
      <c r="GR296" s="22"/>
      <c r="GS296" s="22"/>
      <c r="GT296" s="22"/>
      <c r="GU296" s="22"/>
      <c r="GV296" s="22"/>
      <c r="GW296" s="22"/>
      <c r="GX296" s="22"/>
      <c r="GY296" s="22"/>
      <c r="GZ296" s="22"/>
      <c r="HA296" s="22"/>
      <c r="HB296" s="22"/>
      <c r="HC296" s="22"/>
      <c r="HD296" s="22"/>
      <c r="HE296" s="22"/>
      <c r="HF296" s="22"/>
      <c r="HG296" s="22"/>
      <c r="HH296" s="22"/>
      <c r="HI296" s="22"/>
      <c r="HJ296" s="22"/>
      <c r="HK296" s="22"/>
      <c r="HL296" s="22"/>
      <c r="HM296" s="22"/>
      <c r="HN296" s="22"/>
      <c r="HO296" s="22"/>
      <c r="HP296" s="22"/>
      <c r="HQ296" s="22"/>
      <c r="HR296" s="22"/>
      <c r="HS296" s="22"/>
      <c r="HT296" s="22"/>
      <c r="HU296" s="22"/>
      <c r="HV296" s="22"/>
      <c r="HW296" s="22"/>
      <c r="HX296" s="22"/>
      <c r="HY296" s="22"/>
      <c r="HZ296" s="22"/>
      <c r="IA296" s="22"/>
      <c r="IB296" s="22"/>
      <c r="IC296" s="22"/>
      <c r="ID296" s="22"/>
      <c r="IE296" s="22"/>
      <c r="IF296" s="22"/>
      <c r="IG296" s="22"/>
      <c r="IH296" s="22"/>
      <c r="II296" s="22"/>
      <c r="IJ296" s="22"/>
      <c r="IK296" s="22"/>
      <c r="IL296" s="22"/>
      <c r="IM296" s="22"/>
      <c r="IN296" s="22"/>
      <c r="IO296" s="22"/>
      <c r="IP296" s="22"/>
      <c r="IQ296" s="22"/>
      <c r="IR296" s="22"/>
      <c r="IS296" s="22"/>
      <c r="IT296" s="22"/>
      <c r="IU296" s="22"/>
      <c r="IV296" s="22"/>
      <c r="IW296" s="22"/>
      <c r="IX296" s="22"/>
      <c r="IY296" s="22"/>
      <c r="IZ296" s="22"/>
      <c r="JA296" s="22"/>
      <c r="JB296" s="22"/>
      <c r="JC296" s="22"/>
      <c r="JD296" s="22"/>
      <c r="JE296" s="22"/>
      <c r="JF296" s="22"/>
      <c r="JG296" s="22"/>
      <c r="JH296" s="22"/>
      <c r="JI296" s="22"/>
      <c r="JJ296" s="22"/>
      <c r="JK296" s="22"/>
      <c r="JL296" s="22"/>
      <c r="JM296" s="22"/>
      <c r="JN296" s="22"/>
      <c r="JO296" s="22"/>
      <c r="JP296" s="22"/>
      <c r="JQ296" s="22"/>
      <c r="JR296" s="22"/>
      <c r="JS296" s="22"/>
      <c r="JT296" s="22"/>
      <c r="JU296" s="22"/>
      <c r="JV296" s="22"/>
      <c r="JW296" s="22"/>
      <c r="JX296" s="22"/>
      <c r="JY296" s="22"/>
      <c r="JZ296" s="22"/>
      <c r="KA296" s="22"/>
      <c r="KB296" s="22"/>
      <c r="KC296" s="22"/>
      <c r="KD296" s="22"/>
      <c r="KE296" s="22"/>
      <c r="KF296" s="22"/>
      <c r="KG296" s="22"/>
      <c r="KH296" s="22"/>
      <c r="KI296" s="22"/>
      <c r="KJ296" s="22"/>
      <c r="KK296" s="22"/>
      <c r="KL296" s="22"/>
      <c r="KM296" s="22"/>
      <c r="KN296" s="22"/>
      <c r="KO296" s="22"/>
      <c r="KP296" s="22"/>
    </row>
    <row r="297" spans="1:302" ht="13.5" customHeight="1" x14ac:dyDescent="0.2">
      <c r="A297" s="48"/>
      <c r="B297" s="48"/>
      <c r="C297" s="48"/>
      <c r="D297" s="48"/>
      <c r="E297" s="48"/>
      <c r="F297" s="48"/>
      <c r="G297" s="48"/>
      <c r="H297" s="48"/>
      <c r="I297" s="48"/>
      <c r="J297" s="48"/>
      <c r="K297" s="48"/>
      <c r="L297" s="48"/>
      <c r="M297" s="48"/>
      <c r="N297" s="48"/>
      <c r="O297" s="22"/>
      <c r="P297" s="22"/>
      <c r="Q297" s="22"/>
      <c r="R297" s="22"/>
      <c r="S297" s="22"/>
      <c r="T297" s="22"/>
      <c r="U297" s="22"/>
      <c r="V297" s="22"/>
      <c r="W297" s="22"/>
      <c r="X297" s="22"/>
      <c r="Y297" s="22"/>
      <c r="Z297" s="22"/>
      <c r="AA297" s="22"/>
      <c r="AB297" s="22"/>
      <c r="AC297" s="48"/>
      <c r="AD297" s="48"/>
      <c r="AE297" s="48"/>
      <c r="AF297" s="48"/>
      <c r="AG297" s="48"/>
      <c r="AH297" s="48"/>
      <c r="AI297" s="48"/>
      <c r="AJ297" s="48"/>
      <c r="AK297" s="48"/>
      <c r="AL297" s="48"/>
      <c r="AM297" s="48"/>
      <c r="AN297" s="48"/>
      <c r="AO297" s="22"/>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22"/>
      <c r="BU297" s="505"/>
      <c r="BV297" s="505"/>
      <c r="BW297" s="552"/>
      <c r="BX297" s="22"/>
      <c r="BY297" s="22"/>
      <c r="BZ297" s="22"/>
      <c r="CA297" s="22"/>
      <c r="CB297" s="22"/>
      <c r="CC297" s="22"/>
      <c r="CD297" s="22"/>
      <c r="CE297" s="22"/>
      <c r="CF297" s="22"/>
      <c r="CG297" s="22"/>
      <c r="CH297" s="22"/>
      <c r="CI297" s="47"/>
      <c r="CJ297" s="47"/>
      <c r="CK297" s="47"/>
      <c r="CL297" s="47"/>
      <c r="CM297" s="47"/>
      <c r="CN297" s="47"/>
      <c r="CO297" s="47"/>
      <c r="CP297" s="47"/>
      <c r="CQ297" s="47"/>
      <c r="CR297" s="47"/>
      <c r="CS297" s="47"/>
      <c r="CT297" s="47"/>
      <c r="CU297" s="47"/>
      <c r="CV297" s="47"/>
      <c r="CW297" s="47"/>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c r="FY297" s="22"/>
      <c r="FZ297" s="22"/>
      <c r="GA297" s="22"/>
      <c r="GB297" s="22"/>
      <c r="GC297" s="22"/>
      <c r="GD297" s="22"/>
      <c r="GE297" s="22"/>
      <c r="GF297" s="22"/>
      <c r="GG297" s="22"/>
      <c r="GH297" s="22"/>
      <c r="GI297" s="22"/>
      <c r="GJ297" s="22"/>
      <c r="GK297" s="22"/>
      <c r="GL297" s="22"/>
      <c r="GM297" s="22"/>
      <c r="GN297" s="22"/>
      <c r="GO297" s="22"/>
      <c r="GP297" s="22"/>
      <c r="GQ297" s="22"/>
      <c r="GR297" s="22"/>
      <c r="GS297" s="22"/>
      <c r="GT297" s="22"/>
      <c r="GU297" s="22"/>
      <c r="GV297" s="22"/>
      <c r="GW297" s="22"/>
      <c r="GX297" s="22"/>
      <c r="GY297" s="22"/>
      <c r="GZ297" s="22"/>
      <c r="HA297" s="22"/>
      <c r="HB297" s="22"/>
      <c r="HC297" s="22"/>
      <c r="HD297" s="22"/>
      <c r="HE297" s="22"/>
      <c r="HF297" s="22"/>
      <c r="HG297" s="22"/>
      <c r="HH297" s="22"/>
      <c r="HI297" s="22"/>
      <c r="HJ297" s="22"/>
      <c r="HK297" s="22"/>
      <c r="HL297" s="22"/>
      <c r="HM297" s="22"/>
      <c r="HN297" s="22"/>
      <c r="HO297" s="22"/>
      <c r="HP297" s="22"/>
      <c r="HQ297" s="22"/>
      <c r="HR297" s="22"/>
      <c r="HS297" s="22"/>
      <c r="HT297" s="22"/>
      <c r="HU297" s="22"/>
      <c r="HV297" s="22"/>
      <c r="HW297" s="22"/>
      <c r="HX297" s="22"/>
      <c r="HY297" s="22"/>
      <c r="HZ297" s="22"/>
      <c r="IA297" s="22"/>
      <c r="IB297" s="22"/>
      <c r="IC297" s="22"/>
      <c r="ID297" s="22"/>
      <c r="IE297" s="22"/>
      <c r="IF297" s="22"/>
      <c r="IG297" s="22"/>
      <c r="IH297" s="22"/>
      <c r="II297" s="22"/>
      <c r="IJ297" s="22"/>
      <c r="IK297" s="22"/>
      <c r="IL297" s="22"/>
      <c r="IM297" s="22"/>
      <c r="IN297" s="22"/>
      <c r="IO297" s="22"/>
      <c r="IP297" s="22"/>
      <c r="IQ297" s="22"/>
      <c r="IR297" s="22"/>
      <c r="IS297" s="22"/>
      <c r="IT297" s="22"/>
      <c r="IU297" s="22"/>
      <c r="IV297" s="22"/>
      <c r="IW297" s="22"/>
      <c r="IX297" s="22"/>
      <c r="IY297" s="22"/>
      <c r="IZ297" s="22"/>
      <c r="JA297" s="22"/>
      <c r="JB297" s="22"/>
      <c r="JC297" s="22"/>
      <c r="JD297" s="22"/>
      <c r="JE297" s="22"/>
      <c r="JF297" s="22"/>
      <c r="JG297" s="22"/>
      <c r="JH297" s="22"/>
      <c r="JI297" s="22"/>
      <c r="JJ297" s="22"/>
      <c r="JK297" s="22"/>
      <c r="JL297" s="22"/>
      <c r="JM297" s="22"/>
      <c r="JN297" s="22"/>
      <c r="JO297" s="22"/>
      <c r="JP297" s="22"/>
      <c r="JQ297" s="22"/>
      <c r="JR297" s="22"/>
      <c r="JS297" s="22"/>
      <c r="JT297" s="22"/>
      <c r="JU297" s="22"/>
      <c r="JV297" s="22"/>
      <c r="JW297" s="22"/>
      <c r="JX297" s="22"/>
      <c r="JY297" s="22"/>
      <c r="JZ297" s="22"/>
      <c r="KA297" s="22"/>
      <c r="KB297" s="22"/>
      <c r="KC297" s="22"/>
      <c r="KD297" s="22"/>
      <c r="KE297" s="22"/>
      <c r="KF297" s="22"/>
      <c r="KG297" s="22"/>
      <c r="KH297" s="22"/>
      <c r="KI297" s="22"/>
      <c r="KJ297" s="22"/>
      <c r="KK297" s="22"/>
      <c r="KL297" s="22"/>
      <c r="KM297" s="22"/>
      <c r="KN297" s="22"/>
      <c r="KO297" s="22"/>
      <c r="KP297" s="22"/>
    </row>
    <row r="298" spans="1:302" ht="13.5" customHeight="1" x14ac:dyDescent="0.2">
      <c r="A298" s="48"/>
      <c r="B298" s="48"/>
      <c r="C298" s="48"/>
      <c r="D298" s="48"/>
      <c r="E298" s="48"/>
      <c r="F298" s="48"/>
      <c r="G298" s="48"/>
      <c r="H298" s="48"/>
      <c r="I298" s="48"/>
      <c r="J298" s="48"/>
      <c r="K298" s="48"/>
      <c r="L298" s="48"/>
      <c r="M298" s="48"/>
      <c r="N298" s="48"/>
      <c r="O298" s="22"/>
      <c r="P298" s="22"/>
      <c r="Q298" s="22"/>
      <c r="R298" s="22"/>
      <c r="S298" s="22"/>
      <c r="T298" s="22"/>
      <c r="U298" s="22"/>
      <c r="V298" s="22"/>
      <c r="W298" s="22"/>
      <c r="X298" s="22"/>
      <c r="Y298" s="22"/>
      <c r="Z298" s="22"/>
      <c r="AA298" s="22"/>
      <c r="AB298" s="22"/>
      <c r="AC298" s="48"/>
      <c r="AD298" s="48"/>
      <c r="AE298" s="48"/>
      <c r="AF298" s="48"/>
      <c r="AG298" s="48"/>
      <c r="AH298" s="48"/>
      <c r="AI298" s="48"/>
      <c r="AJ298" s="48"/>
      <c r="AK298" s="48"/>
      <c r="AL298" s="48"/>
      <c r="AM298" s="48"/>
      <c r="AN298" s="48"/>
      <c r="AO298" s="22"/>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22"/>
      <c r="BU298" s="505"/>
      <c r="BV298" s="505"/>
      <c r="BW298" s="552"/>
      <c r="BX298" s="22"/>
      <c r="BY298" s="22"/>
      <c r="BZ298" s="22"/>
      <c r="CA298" s="22"/>
      <c r="CB298" s="22"/>
      <c r="CC298" s="22"/>
      <c r="CD298" s="22"/>
      <c r="CE298" s="22"/>
      <c r="CF298" s="22"/>
      <c r="CG298" s="22"/>
      <c r="CH298" s="22"/>
      <c r="CI298" s="47"/>
      <c r="CJ298" s="47"/>
      <c r="CK298" s="47"/>
      <c r="CL298" s="47"/>
      <c r="CM298" s="47"/>
      <c r="CN298" s="47"/>
      <c r="CO298" s="47"/>
      <c r="CP298" s="47"/>
      <c r="CQ298" s="47"/>
      <c r="CR298" s="47"/>
      <c r="CS298" s="47"/>
      <c r="CT298" s="47"/>
      <c r="CU298" s="47"/>
      <c r="CV298" s="47"/>
      <c r="CW298" s="47"/>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c r="HT298" s="22"/>
      <c r="HU298" s="22"/>
      <c r="HV298" s="22"/>
      <c r="HW298" s="22"/>
      <c r="HX298" s="22"/>
      <c r="HY298" s="22"/>
      <c r="HZ298" s="22"/>
      <c r="IA298" s="22"/>
      <c r="IB298" s="22"/>
      <c r="IC298" s="22"/>
      <c r="ID298" s="22"/>
      <c r="IE298" s="22"/>
      <c r="IF298" s="22"/>
      <c r="IG298" s="22"/>
      <c r="IH298" s="22"/>
      <c r="II298" s="22"/>
      <c r="IJ298" s="22"/>
      <c r="IK298" s="22"/>
      <c r="IL298" s="22"/>
      <c r="IM298" s="22"/>
      <c r="IN298" s="22"/>
      <c r="IO298" s="22"/>
      <c r="IP298" s="22"/>
      <c r="IQ298" s="22"/>
      <c r="IR298" s="22"/>
      <c r="IS298" s="22"/>
      <c r="IT298" s="22"/>
      <c r="IU298" s="22"/>
      <c r="IV298" s="22"/>
      <c r="IW298" s="22"/>
      <c r="IX298" s="22"/>
      <c r="IY298" s="22"/>
      <c r="IZ298" s="22"/>
      <c r="JA298" s="22"/>
      <c r="JB298" s="22"/>
      <c r="JC298" s="22"/>
      <c r="JD298" s="22"/>
      <c r="JE298" s="22"/>
      <c r="JF298" s="22"/>
      <c r="JG298" s="22"/>
      <c r="JH298" s="22"/>
      <c r="JI298" s="22"/>
      <c r="JJ298" s="22"/>
      <c r="JK298" s="22"/>
      <c r="JL298" s="22"/>
      <c r="JM298" s="22"/>
      <c r="JN298" s="22"/>
      <c r="JO298" s="22"/>
      <c r="JP298" s="22"/>
      <c r="JQ298" s="22"/>
      <c r="JR298" s="22"/>
      <c r="JS298" s="22"/>
      <c r="JT298" s="22"/>
      <c r="JU298" s="22"/>
      <c r="JV298" s="22"/>
      <c r="JW298" s="22"/>
      <c r="JX298" s="22"/>
      <c r="JY298" s="22"/>
      <c r="JZ298" s="22"/>
      <c r="KA298" s="22"/>
      <c r="KB298" s="22"/>
      <c r="KC298" s="22"/>
      <c r="KD298" s="22"/>
      <c r="KE298" s="22"/>
      <c r="KF298" s="22"/>
      <c r="KG298" s="22"/>
      <c r="KH298" s="22"/>
      <c r="KI298" s="22"/>
      <c r="KJ298" s="22"/>
      <c r="KK298" s="22"/>
      <c r="KL298" s="22"/>
      <c r="KM298" s="22"/>
      <c r="KN298" s="22"/>
      <c r="KO298" s="22"/>
      <c r="KP298" s="22"/>
    </row>
    <row r="299" spans="1:302" ht="13.5" customHeight="1" x14ac:dyDescent="0.2">
      <c r="A299" s="48"/>
      <c r="B299" s="48"/>
      <c r="C299" s="48"/>
      <c r="D299" s="48"/>
      <c r="E299" s="48"/>
      <c r="F299" s="48"/>
      <c r="G299" s="48"/>
      <c r="H299" s="48"/>
      <c r="I299" s="48"/>
      <c r="J299" s="48"/>
      <c r="K299" s="48"/>
      <c r="L299" s="48"/>
      <c r="M299" s="48"/>
      <c r="N299" s="48"/>
      <c r="O299" s="22"/>
      <c r="P299" s="22"/>
      <c r="Q299" s="22"/>
      <c r="R299" s="22"/>
      <c r="S299" s="22"/>
      <c r="T299" s="22"/>
      <c r="U299" s="22"/>
      <c r="V299" s="22"/>
      <c r="W299" s="22"/>
      <c r="X299" s="22"/>
      <c r="Y299" s="22"/>
      <c r="Z299" s="22"/>
      <c r="AA299" s="22"/>
      <c r="AB299" s="22"/>
      <c r="AC299" s="48"/>
      <c r="AD299" s="48"/>
      <c r="AE299" s="48"/>
      <c r="AF299" s="48"/>
      <c r="AG299" s="48"/>
      <c r="AH299" s="48"/>
      <c r="AI299" s="48"/>
      <c r="AJ299" s="48"/>
      <c r="AK299" s="48"/>
      <c r="AL299" s="48"/>
      <c r="AM299" s="48"/>
      <c r="AN299" s="48"/>
      <c r="AO299" s="22"/>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22"/>
      <c r="BU299" s="505"/>
      <c r="BV299" s="505"/>
      <c r="BW299" s="552"/>
      <c r="BX299" s="22"/>
      <c r="BY299" s="22"/>
      <c r="BZ299" s="22"/>
      <c r="CA299" s="22"/>
      <c r="CB299" s="22"/>
      <c r="CC299" s="22"/>
      <c r="CD299" s="22"/>
      <c r="CE299" s="22"/>
      <c r="CF299" s="22"/>
      <c r="CG299" s="22"/>
      <c r="CH299" s="22"/>
      <c r="CI299" s="47"/>
      <c r="CJ299" s="47"/>
      <c r="CK299" s="47"/>
      <c r="CL299" s="47"/>
      <c r="CM299" s="47"/>
      <c r="CN299" s="47"/>
      <c r="CO299" s="47"/>
      <c r="CP299" s="47"/>
      <c r="CQ299" s="47"/>
      <c r="CR299" s="47"/>
      <c r="CS299" s="47"/>
      <c r="CT299" s="47"/>
      <c r="CU299" s="47"/>
      <c r="CV299" s="47"/>
      <c r="CW299" s="47"/>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c r="HT299" s="22"/>
      <c r="HU299" s="22"/>
      <c r="HV299" s="22"/>
      <c r="HW299" s="22"/>
      <c r="HX299" s="22"/>
      <c r="HY299" s="22"/>
      <c r="HZ299" s="22"/>
      <c r="IA299" s="22"/>
      <c r="IB299" s="22"/>
      <c r="IC299" s="22"/>
      <c r="ID299" s="22"/>
      <c r="IE299" s="22"/>
      <c r="IF299" s="22"/>
      <c r="IG299" s="22"/>
      <c r="IH299" s="22"/>
      <c r="II299" s="22"/>
      <c r="IJ299" s="22"/>
      <c r="IK299" s="22"/>
      <c r="IL299" s="22"/>
      <c r="IM299" s="22"/>
      <c r="IN299" s="22"/>
      <c r="IO299" s="22"/>
      <c r="IP299" s="22"/>
      <c r="IQ299" s="22"/>
      <c r="IR299" s="22"/>
      <c r="IS299" s="22"/>
      <c r="IT299" s="22"/>
      <c r="IU299" s="22"/>
      <c r="IV299" s="22"/>
      <c r="IW299" s="22"/>
      <c r="IX299" s="22"/>
      <c r="IY299" s="22"/>
      <c r="IZ299" s="22"/>
      <c r="JA299" s="22"/>
      <c r="JB299" s="22"/>
      <c r="JC299" s="22"/>
      <c r="JD299" s="22"/>
      <c r="JE299" s="22"/>
      <c r="JF299" s="22"/>
      <c r="JG299" s="22"/>
      <c r="JH299" s="22"/>
      <c r="JI299" s="22"/>
      <c r="JJ299" s="22"/>
      <c r="JK299" s="22"/>
      <c r="JL299" s="22"/>
      <c r="JM299" s="22"/>
      <c r="JN299" s="22"/>
      <c r="JO299" s="22"/>
      <c r="JP299" s="22"/>
      <c r="JQ299" s="22"/>
      <c r="JR299" s="22"/>
      <c r="JS299" s="22"/>
      <c r="JT299" s="22"/>
      <c r="JU299" s="22"/>
      <c r="JV299" s="22"/>
      <c r="JW299" s="22"/>
      <c r="JX299" s="22"/>
      <c r="JY299" s="22"/>
      <c r="JZ299" s="22"/>
      <c r="KA299" s="22"/>
      <c r="KB299" s="22"/>
      <c r="KC299" s="22"/>
      <c r="KD299" s="22"/>
      <c r="KE299" s="22"/>
      <c r="KF299" s="22"/>
      <c r="KG299" s="22"/>
      <c r="KH299" s="22"/>
      <c r="KI299" s="22"/>
      <c r="KJ299" s="22"/>
      <c r="KK299" s="22"/>
      <c r="KL299" s="22"/>
      <c r="KM299" s="22"/>
      <c r="KN299" s="22"/>
      <c r="KO299" s="22"/>
      <c r="KP299" s="22"/>
    </row>
    <row r="300" spans="1:302" ht="13.5" customHeight="1" x14ac:dyDescent="0.2">
      <c r="A300" s="48"/>
      <c r="B300" s="48"/>
      <c r="C300" s="48"/>
      <c r="D300" s="48"/>
      <c r="E300" s="48"/>
      <c r="F300" s="48"/>
      <c r="G300" s="48"/>
      <c r="H300" s="48"/>
      <c r="I300" s="48"/>
      <c r="J300" s="48"/>
      <c r="K300" s="48"/>
      <c r="L300" s="48"/>
      <c r="M300" s="48"/>
      <c r="N300" s="48"/>
      <c r="O300" s="22"/>
      <c r="P300" s="22"/>
      <c r="Q300" s="22"/>
      <c r="R300" s="22"/>
      <c r="S300" s="22"/>
      <c r="T300" s="22"/>
      <c r="U300" s="22"/>
      <c r="V300" s="22"/>
      <c r="W300" s="22"/>
      <c r="X300" s="22"/>
      <c r="Y300" s="22"/>
      <c r="Z300" s="22"/>
      <c r="AA300" s="22"/>
      <c r="AB300" s="22"/>
      <c r="AC300" s="48"/>
      <c r="AD300" s="48"/>
      <c r="AE300" s="48"/>
      <c r="AF300" s="48"/>
      <c r="AG300" s="48"/>
      <c r="AH300" s="48"/>
      <c r="AI300" s="48"/>
      <c r="AJ300" s="48"/>
      <c r="AK300" s="48"/>
      <c r="AL300" s="48"/>
      <c r="AM300" s="48"/>
      <c r="AN300" s="48"/>
      <c r="AO300" s="22"/>
      <c r="AP300" s="47"/>
      <c r="AQ300" s="47"/>
      <c r="AR300" s="47"/>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22"/>
      <c r="BU300" s="505"/>
      <c r="BV300" s="505"/>
      <c r="BW300" s="552"/>
      <c r="BX300" s="22"/>
      <c r="BY300" s="22"/>
      <c r="BZ300" s="22"/>
      <c r="CA300" s="22"/>
      <c r="CB300" s="22"/>
      <c r="CC300" s="22"/>
      <c r="CD300" s="22"/>
      <c r="CE300" s="22"/>
      <c r="CF300" s="22"/>
      <c r="CG300" s="22"/>
      <c r="CH300" s="22"/>
      <c r="CI300" s="47"/>
      <c r="CJ300" s="47"/>
      <c r="CK300" s="47"/>
      <c r="CL300" s="47"/>
      <c r="CM300" s="47"/>
      <c r="CN300" s="47"/>
      <c r="CO300" s="47"/>
      <c r="CP300" s="47"/>
      <c r="CQ300" s="47"/>
      <c r="CR300" s="47"/>
      <c r="CS300" s="47"/>
      <c r="CT300" s="47"/>
      <c r="CU300" s="47"/>
      <c r="CV300" s="47"/>
      <c r="CW300" s="47"/>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c r="IT300" s="22"/>
      <c r="IU300" s="22"/>
      <c r="IV300" s="22"/>
      <c r="IW300" s="22"/>
      <c r="IX300" s="22"/>
      <c r="IY300" s="22"/>
      <c r="IZ300" s="22"/>
      <c r="JA300" s="22"/>
      <c r="JB300" s="22"/>
      <c r="JC300" s="22"/>
      <c r="JD300" s="22"/>
      <c r="JE300" s="22"/>
      <c r="JF300" s="22"/>
      <c r="JG300" s="22"/>
      <c r="JH300" s="22"/>
      <c r="JI300" s="22"/>
      <c r="JJ300" s="22"/>
      <c r="JK300" s="22"/>
      <c r="JL300" s="22"/>
      <c r="JM300" s="22"/>
      <c r="JN300" s="22"/>
      <c r="JO300" s="22"/>
      <c r="JP300" s="22"/>
      <c r="JQ300" s="22"/>
      <c r="JR300" s="22"/>
      <c r="JS300" s="22"/>
      <c r="JT300" s="22"/>
      <c r="JU300" s="22"/>
      <c r="JV300" s="22"/>
      <c r="JW300" s="22"/>
      <c r="JX300" s="22"/>
      <c r="JY300" s="22"/>
      <c r="JZ300" s="22"/>
      <c r="KA300" s="22"/>
      <c r="KB300" s="22"/>
      <c r="KC300" s="22"/>
      <c r="KD300" s="22"/>
      <c r="KE300" s="22"/>
      <c r="KF300" s="22"/>
      <c r="KG300" s="22"/>
      <c r="KH300" s="22"/>
      <c r="KI300" s="22"/>
      <c r="KJ300" s="22"/>
      <c r="KK300" s="22"/>
      <c r="KL300" s="22"/>
      <c r="KM300" s="22"/>
      <c r="KN300" s="22"/>
      <c r="KO300" s="22"/>
      <c r="KP300" s="22"/>
    </row>
    <row r="301" spans="1:302" ht="13.5" customHeight="1" x14ac:dyDescent="0.2">
      <c r="A301" s="48"/>
      <c r="B301" s="48"/>
      <c r="C301" s="48"/>
      <c r="D301" s="48"/>
      <c r="E301" s="48"/>
      <c r="F301" s="48"/>
      <c r="G301" s="48"/>
      <c r="H301" s="48"/>
      <c r="I301" s="48"/>
      <c r="J301" s="48"/>
      <c r="K301" s="48"/>
      <c r="L301" s="48"/>
      <c r="M301" s="48"/>
      <c r="N301" s="48"/>
      <c r="O301" s="22"/>
      <c r="P301" s="22"/>
      <c r="Q301" s="22"/>
      <c r="R301" s="22"/>
      <c r="S301" s="22"/>
      <c r="T301" s="22"/>
      <c r="U301" s="22"/>
      <c r="V301" s="22"/>
      <c r="W301" s="22"/>
      <c r="X301" s="22"/>
      <c r="Y301" s="22"/>
      <c r="Z301" s="22"/>
      <c r="AA301" s="22"/>
      <c r="AB301" s="22"/>
      <c r="AC301" s="48"/>
      <c r="AD301" s="48"/>
      <c r="AE301" s="48"/>
      <c r="AF301" s="48"/>
      <c r="AG301" s="48"/>
      <c r="AH301" s="48"/>
      <c r="AI301" s="48"/>
      <c r="AJ301" s="48"/>
      <c r="AK301" s="48"/>
      <c r="AL301" s="48"/>
      <c r="AM301" s="48"/>
      <c r="AN301" s="48"/>
      <c r="AO301" s="22"/>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22"/>
      <c r="BU301" s="505"/>
      <c r="BV301" s="505"/>
      <c r="BW301" s="552"/>
      <c r="BX301" s="22"/>
      <c r="BY301" s="22"/>
      <c r="BZ301" s="22"/>
      <c r="CA301" s="22"/>
      <c r="CB301" s="22"/>
      <c r="CC301" s="22"/>
      <c r="CD301" s="22"/>
      <c r="CE301" s="22"/>
      <c r="CF301" s="22"/>
      <c r="CG301" s="22"/>
      <c r="CH301" s="22"/>
      <c r="CI301" s="47"/>
      <c r="CJ301" s="47"/>
      <c r="CK301" s="47"/>
      <c r="CL301" s="47"/>
      <c r="CM301" s="47"/>
      <c r="CN301" s="47"/>
      <c r="CO301" s="47"/>
      <c r="CP301" s="47"/>
      <c r="CQ301" s="47"/>
      <c r="CR301" s="47"/>
      <c r="CS301" s="47"/>
      <c r="CT301" s="47"/>
      <c r="CU301" s="47"/>
      <c r="CV301" s="47"/>
      <c r="CW301" s="47"/>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c r="IT301" s="22"/>
      <c r="IU301" s="22"/>
      <c r="IV301" s="22"/>
      <c r="IW301" s="22"/>
      <c r="IX301" s="22"/>
      <c r="IY301" s="22"/>
      <c r="IZ301" s="22"/>
      <c r="JA301" s="22"/>
      <c r="JB301" s="22"/>
      <c r="JC301" s="22"/>
      <c r="JD301" s="22"/>
      <c r="JE301" s="22"/>
      <c r="JF301" s="22"/>
      <c r="JG301" s="22"/>
      <c r="JH301" s="22"/>
      <c r="JI301" s="22"/>
      <c r="JJ301" s="22"/>
      <c r="JK301" s="22"/>
      <c r="JL301" s="22"/>
      <c r="JM301" s="22"/>
      <c r="JN301" s="22"/>
      <c r="JO301" s="22"/>
      <c r="JP301" s="22"/>
      <c r="JQ301" s="22"/>
      <c r="JR301" s="22"/>
      <c r="JS301" s="22"/>
      <c r="JT301" s="22"/>
      <c r="JU301" s="22"/>
      <c r="JV301" s="22"/>
      <c r="JW301" s="22"/>
      <c r="JX301" s="22"/>
      <c r="JY301" s="22"/>
      <c r="JZ301" s="22"/>
      <c r="KA301" s="22"/>
      <c r="KB301" s="22"/>
      <c r="KC301" s="22"/>
      <c r="KD301" s="22"/>
      <c r="KE301" s="22"/>
      <c r="KF301" s="22"/>
      <c r="KG301" s="22"/>
      <c r="KH301" s="22"/>
      <c r="KI301" s="22"/>
      <c r="KJ301" s="22"/>
      <c r="KK301" s="22"/>
      <c r="KL301" s="22"/>
      <c r="KM301" s="22"/>
      <c r="KN301" s="22"/>
      <c r="KO301" s="22"/>
      <c r="KP301" s="22"/>
    </row>
    <row r="302" spans="1:302" ht="13.5" customHeight="1" x14ac:dyDescent="0.2">
      <c r="A302" s="48"/>
      <c r="B302" s="48"/>
      <c r="C302" s="48"/>
      <c r="D302" s="48"/>
      <c r="E302" s="48"/>
      <c r="F302" s="48"/>
      <c r="G302" s="48"/>
      <c r="H302" s="48"/>
      <c r="I302" s="48"/>
      <c r="J302" s="48"/>
      <c r="K302" s="48"/>
      <c r="L302" s="48"/>
      <c r="M302" s="48"/>
      <c r="N302" s="48"/>
      <c r="O302" s="22"/>
      <c r="P302" s="22"/>
      <c r="Q302" s="22"/>
      <c r="R302" s="22"/>
      <c r="S302" s="22"/>
      <c r="T302" s="22"/>
      <c r="U302" s="22"/>
      <c r="V302" s="22"/>
      <c r="W302" s="22"/>
      <c r="X302" s="22"/>
      <c r="Y302" s="22"/>
      <c r="Z302" s="22"/>
      <c r="AA302" s="22"/>
      <c r="AB302" s="22"/>
      <c r="AC302" s="48"/>
      <c r="AD302" s="48"/>
      <c r="AE302" s="48"/>
      <c r="AF302" s="48"/>
      <c r="AG302" s="48"/>
      <c r="AH302" s="48"/>
      <c r="AI302" s="48"/>
      <c r="AJ302" s="48"/>
      <c r="AK302" s="48"/>
      <c r="AL302" s="48"/>
      <c r="AM302" s="48"/>
      <c r="AN302" s="48"/>
      <c r="AO302" s="22"/>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22"/>
      <c r="BU302" s="505"/>
      <c r="BV302" s="505"/>
      <c r="BW302" s="552"/>
      <c r="BX302" s="22"/>
      <c r="BY302" s="22"/>
      <c r="BZ302" s="22"/>
      <c r="CA302" s="22"/>
      <c r="CB302" s="22"/>
      <c r="CC302" s="22"/>
      <c r="CD302" s="22"/>
      <c r="CE302" s="22"/>
      <c r="CF302" s="22"/>
      <c r="CG302" s="22"/>
      <c r="CH302" s="22"/>
      <c r="CI302" s="47"/>
      <c r="CJ302" s="47"/>
      <c r="CK302" s="47"/>
      <c r="CL302" s="47"/>
      <c r="CM302" s="47"/>
      <c r="CN302" s="47"/>
      <c r="CO302" s="47"/>
      <c r="CP302" s="47"/>
      <c r="CQ302" s="47"/>
      <c r="CR302" s="47"/>
      <c r="CS302" s="47"/>
      <c r="CT302" s="47"/>
      <c r="CU302" s="47"/>
      <c r="CV302" s="47"/>
      <c r="CW302" s="47"/>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c r="IT302" s="22"/>
      <c r="IU302" s="22"/>
      <c r="IV302" s="22"/>
      <c r="IW302" s="22"/>
      <c r="IX302" s="22"/>
      <c r="IY302" s="22"/>
      <c r="IZ302" s="22"/>
      <c r="JA302" s="22"/>
      <c r="JB302" s="22"/>
      <c r="JC302" s="22"/>
      <c r="JD302" s="22"/>
      <c r="JE302" s="22"/>
      <c r="JF302" s="22"/>
      <c r="JG302" s="22"/>
      <c r="JH302" s="22"/>
      <c r="JI302" s="22"/>
      <c r="JJ302" s="22"/>
      <c r="JK302" s="22"/>
      <c r="JL302" s="22"/>
      <c r="JM302" s="22"/>
      <c r="JN302" s="22"/>
      <c r="JO302" s="22"/>
      <c r="JP302" s="22"/>
      <c r="JQ302" s="22"/>
      <c r="JR302" s="22"/>
      <c r="JS302" s="22"/>
      <c r="JT302" s="22"/>
      <c r="JU302" s="22"/>
      <c r="JV302" s="22"/>
      <c r="JW302" s="22"/>
      <c r="JX302" s="22"/>
      <c r="JY302" s="22"/>
      <c r="JZ302" s="22"/>
      <c r="KA302" s="22"/>
      <c r="KB302" s="22"/>
      <c r="KC302" s="22"/>
      <c r="KD302" s="22"/>
      <c r="KE302" s="22"/>
      <c r="KF302" s="22"/>
      <c r="KG302" s="22"/>
      <c r="KH302" s="22"/>
      <c r="KI302" s="22"/>
      <c r="KJ302" s="22"/>
      <c r="KK302" s="22"/>
      <c r="KL302" s="22"/>
      <c r="KM302" s="22"/>
      <c r="KN302" s="22"/>
      <c r="KO302" s="22"/>
      <c r="KP302" s="22"/>
    </row>
    <row r="303" spans="1:302" ht="13.5" customHeight="1" x14ac:dyDescent="0.2">
      <c r="A303" s="48"/>
      <c r="B303" s="48"/>
      <c r="C303" s="48"/>
      <c r="D303" s="48"/>
      <c r="E303" s="48"/>
      <c r="F303" s="48"/>
      <c r="G303" s="48"/>
      <c r="H303" s="48"/>
      <c r="I303" s="48"/>
      <c r="J303" s="48"/>
      <c r="K303" s="48"/>
      <c r="L303" s="48"/>
      <c r="M303" s="48"/>
      <c r="N303" s="48"/>
      <c r="O303" s="22"/>
      <c r="P303" s="22"/>
      <c r="Q303" s="22"/>
      <c r="R303" s="22"/>
      <c r="S303" s="22"/>
      <c r="T303" s="22"/>
      <c r="U303" s="22"/>
      <c r="V303" s="22"/>
      <c r="W303" s="22"/>
      <c r="X303" s="22"/>
      <c r="Y303" s="22"/>
      <c r="Z303" s="22"/>
      <c r="AA303" s="22"/>
      <c r="AB303" s="22"/>
      <c r="AC303" s="48"/>
      <c r="AD303" s="48"/>
      <c r="AE303" s="48"/>
      <c r="AF303" s="48"/>
      <c r="AG303" s="48"/>
      <c r="AH303" s="48"/>
      <c r="AI303" s="48"/>
      <c r="AJ303" s="48"/>
      <c r="AK303" s="48"/>
      <c r="AL303" s="48"/>
      <c r="AM303" s="48"/>
      <c r="AN303" s="48"/>
      <c r="AO303" s="22"/>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22"/>
      <c r="BU303" s="505"/>
      <c r="BV303" s="505"/>
      <c r="BW303" s="552"/>
      <c r="BX303" s="22"/>
      <c r="BY303" s="22"/>
      <c r="BZ303" s="22"/>
      <c r="CA303" s="22"/>
      <c r="CB303" s="22"/>
      <c r="CC303" s="22"/>
      <c r="CD303" s="22"/>
      <c r="CE303" s="22"/>
      <c r="CF303" s="22"/>
      <c r="CG303" s="22"/>
      <c r="CH303" s="22"/>
      <c r="CI303" s="47"/>
      <c r="CJ303" s="47"/>
      <c r="CK303" s="47"/>
      <c r="CL303" s="47"/>
      <c r="CM303" s="47"/>
      <c r="CN303" s="47"/>
      <c r="CO303" s="47"/>
      <c r="CP303" s="47"/>
      <c r="CQ303" s="47"/>
      <c r="CR303" s="47"/>
      <c r="CS303" s="47"/>
      <c r="CT303" s="47"/>
      <c r="CU303" s="47"/>
      <c r="CV303" s="47"/>
      <c r="CW303" s="47"/>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c r="IT303" s="22"/>
      <c r="IU303" s="22"/>
      <c r="IV303" s="22"/>
      <c r="IW303" s="22"/>
      <c r="IX303" s="22"/>
      <c r="IY303" s="22"/>
      <c r="IZ303" s="22"/>
      <c r="JA303" s="22"/>
      <c r="JB303" s="22"/>
      <c r="JC303" s="22"/>
      <c r="JD303" s="22"/>
      <c r="JE303" s="22"/>
      <c r="JF303" s="22"/>
      <c r="JG303" s="22"/>
      <c r="JH303" s="22"/>
      <c r="JI303" s="22"/>
      <c r="JJ303" s="22"/>
      <c r="JK303" s="22"/>
      <c r="JL303" s="22"/>
      <c r="JM303" s="22"/>
      <c r="JN303" s="22"/>
      <c r="JO303" s="22"/>
      <c r="JP303" s="22"/>
      <c r="JQ303" s="22"/>
      <c r="JR303" s="22"/>
      <c r="JS303" s="22"/>
      <c r="JT303" s="22"/>
      <c r="JU303" s="22"/>
      <c r="JV303" s="22"/>
      <c r="JW303" s="22"/>
      <c r="JX303" s="22"/>
      <c r="JY303" s="22"/>
      <c r="JZ303" s="22"/>
      <c r="KA303" s="22"/>
      <c r="KB303" s="22"/>
      <c r="KC303" s="22"/>
      <c r="KD303" s="22"/>
      <c r="KE303" s="22"/>
      <c r="KF303" s="22"/>
      <c r="KG303" s="22"/>
      <c r="KH303" s="22"/>
      <c r="KI303" s="22"/>
      <c r="KJ303" s="22"/>
      <c r="KK303" s="22"/>
      <c r="KL303" s="22"/>
      <c r="KM303" s="22"/>
      <c r="KN303" s="22"/>
      <c r="KO303" s="22"/>
      <c r="KP303" s="22"/>
    </row>
    <row r="304" spans="1:302" ht="13.5" customHeight="1" x14ac:dyDescent="0.2">
      <c r="A304" s="48"/>
      <c r="B304" s="48"/>
      <c r="C304" s="48"/>
      <c r="D304" s="48"/>
      <c r="E304" s="48"/>
      <c r="F304" s="48"/>
      <c r="G304" s="48"/>
      <c r="H304" s="48"/>
      <c r="I304" s="48"/>
      <c r="J304" s="48"/>
      <c r="K304" s="48"/>
      <c r="L304" s="48"/>
      <c r="M304" s="48"/>
      <c r="N304" s="48"/>
      <c r="O304" s="22"/>
      <c r="P304" s="22"/>
      <c r="Q304" s="22"/>
      <c r="R304" s="22"/>
      <c r="S304" s="22"/>
      <c r="T304" s="22"/>
      <c r="U304" s="22"/>
      <c r="V304" s="22"/>
      <c r="W304" s="22"/>
      <c r="X304" s="22"/>
      <c r="Y304" s="22"/>
      <c r="Z304" s="22"/>
      <c r="AA304" s="22"/>
      <c r="AB304" s="22"/>
      <c r="AC304" s="48"/>
      <c r="AD304" s="48"/>
      <c r="AE304" s="48"/>
      <c r="AF304" s="48"/>
      <c r="AG304" s="48"/>
      <c r="AH304" s="48"/>
      <c r="AI304" s="48"/>
      <c r="AJ304" s="48"/>
      <c r="AK304" s="48"/>
      <c r="AL304" s="48"/>
      <c r="AM304" s="48"/>
      <c r="AN304" s="48"/>
      <c r="AO304" s="22"/>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22"/>
      <c r="BU304" s="505"/>
      <c r="BV304" s="505"/>
      <c r="BW304" s="552"/>
      <c r="BX304" s="22"/>
      <c r="BY304" s="22"/>
      <c r="BZ304" s="22"/>
      <c r="CA304" s="22"/>
      <c r="CB304" s="22"/>
      <c r="CC304" s="22"/>
      <c r="CD304" s="22"/>
      <c r="CE304" s="22"/>
      <c r="CF304" s="22"/>
      <c r="CG304" s="22"/>
      <c r="CH304" s="22"/>
      <c r="CI304" s="47"/>
      <c r="CJ304" s="47"/>
      <c r="CK304" s="47"/>
      <c r="CL304" s="47"/>
      <c r="CM304" s="47"/>
      <c r="CN304" s="47"/>
      <c r="CO304" s="47"/>
      <c r="CP304" s="47"/>
      <c r="CQ304" s="47"/>
      <c r="CR304" s="47"/>
      <c r="CS304" s="47"/>
      <c r="CT304" s="47"/>
      <c r="CU304" s="47"/>
      <c r="CV304" s="47"/>
      <c r="CW304" s="47"/>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c r="IT304" s="22"/>
      <c r="IU304" s="22"/>
      <c r="IV304" s="22"/>
      <c r="IW304" s="22"/>
      <c r="IX304" s="22"/>
      <c r="IY304" s="22"/>
      <c r="IZ304" s="22"/>
      <c r="JA304" s="22"/>
      <c r="JB304" s="22"/>
      <c r="JC304" s="22"/>
      <c r="JD304" s="22"/>
      <c r="JE304" s="22"/>
      <c r="JF304" s="22"/>
      <c r="JG304" s="22"/>
      <c r="JH304" s="22"/>
      <c r="JI304" s="22"/>
      <c r="JJ304" s="22"/>
      <c r="JK304" s="22"/>
      <c r="JL304" s="22"/>
      <c r="JM304" s="22"/>
      <c r="JN304" s="22"/>
      <c r="JO304" s="22"/>
      <c r="JP304" s="22"/>
      <c r="JQ304" s="22"/>
      <c r="JR304" s="22"/>
      <c r="JS304" s="22"/>
      <c r="JT304" s="22"/>
      <c r="JU304" s="22"/>
      <c r="JV304" s="22"/>
      <c r="JW304" s="22"/>
      <c r="JX304" s="22"/>
      <c r="JY304" s="22"/>
      <c r="JZ304" s="22"/>
      <c r="KA304" s="22"/>
      <c r="KB304" s="22"/>
      <c r="KC304" s="22"/>
      <c r="KD304" s="22"/>
      <c r="KE304" s="22"/>
      <c r="KF304" s="22"/>
      <c r="KG304" s="22"/>
      <c r="KH304" s="22"/>
      <c r="KI304" s="22"/>
      <c r="KJ304" s="22"/>
      <c r="KK304" s="22"/>
      <c r="KL304" s="22"/>
      <c r="KM304" s="22"/>
      <c r="KN304" s="22"/>
      <c r="KO304" s="22"/>
      <c r="KP304" s="22"/>
    </row>
    <row r="305" spans="1:302" ht="13.5" customHeight="1" x14ac:dyDescent="0.2">
      <c r="A305" s="48"/>
      <c r="B305" s="48"/>
      <c r="C305" s="48"/>
      <c r="D305" s="48"/>
      <c r="E305" s="48"/>
      <c r="F305" s="48"/>
      <c r="G305" s="48"/>
      <c r="H305" s="48"/>
      <c r="I305" s="48"/>
      <c r="J305" s="48"/>
      <c r="K305" s="48"/>
      <c r="L305" s="48"/>
      <c r="M305" s="48"/>
      <c r="N305" s="48"/>
      <c r="O305" s="22"/>
      <c r="P305" s="22"/>
      <c r="Q305" s="22"/>
      <c r="R305" s="22"/>
      <c r="S305" s="22"/>
      <c r="T305" s="22"/>
      <c r="U305" s="22"/>
      <c r="V305" s="22"/>
      <c r="W305" s="22"/>
      <c r="X305" s="22"/>
      <c r="Y305" s="22"/>
      <c r="Z305" s="22"/>
      <c r="AA305" s="22"/>
      <c r="AB305" s="22"/>
      <c r="AC305" s="48"/>
      <c r="AD305" s="48"/>
      <c r="AE305" s="48"/>
      <c r="AF305" s="48"/>
      <c r="AG305" s="48"/>
      <c r="AH305" s="48"/>
      <c r="AI305" s="48"/>
      <c r="AJ305" s="48"/>
      <c r="AK305" s="48"/>
      <c r="AL305" s="48"/>
      <c r="AM305" s="48"/>
      <c r="AN305" s="48"/>
      <c r="AO305" s="22"/>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22"/>
      <c r="BU305" s="505"/>
      <c r="BV305" s="505"/>
      <c r="BW305" s="552"/>
      <c r="BX305" s="22"/>
      <c r="BY305" s="22"/>
      <c r="BZ305" s="22"/>
      <c r="CA305" s="22"/>
      <c r="CB305" s="22"/>
      <c r="CC305" s="22"/>
      <c r="CD305" s="22"/>
      <c r="CE305" s="22"/>
      <c r="CF305" s="22"/>
      <c r="CG305" s="22"/>
      <c r="CH305" s="22"/>
      <c r="CI305" s="47"/>
      <c r="CJ305" s="47"/>
      <c r="CK305" s="47"/>
      <c r="CL305" s="47"/>
      <c r="CM305" s="47"/>
      <c r="CN305" s="47"/>
      <c r="CO305" s="47"/>
      <c r="CP305" s="47"/>
      <c r="CQ305" s="47"/>
      <c r="CR305" s="47"/>
      <c r="CS305" s="47"/>
      <c r="CT305" s="47"/>
      <c r="CU305" s="47"/>
      <c r="CV305" s="47"/>
      <c r="CW305" s="47"/>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c r="IT305" s="22"/>
      <c r="IU305" s="22"/>
      <c r="IV305" s="22"/>
      <c r="IW305" s="22"/>
      <c r="IX305" s="22"/>
      <c r="IY305" s="22"/>
      <c r="IZ305" s="22"/>
      <c r="JA305" s="22"/>
      <c r="JB305" s="22"/>
      <c r="JC305" s="22"/>
      <c r="JD305" s="22"/>
      <c r="JE305" s="22"/>
      <c r="JF305" s="22"/>
      <c r="JG305" s="22"/>
      <c r="JH305" s="22"/>
      <c r="JI305" s="22"/>
      <c r="JJ305" s="22"/>
      <c r="JK305" s="22"/>
      <c r="JL305" s="22"/>
      <c r="JM305" s="22"/>
      <c r="JN305" s="22"/>
      <c r="JO305" s="22"/>
      <c r="JP305" s="22"/>
      <c r="JQ305" s="22"/>
      <c r="JR305" s="22"/>
      <c r="JS305" s="22"/>
      <c r="JT305" s="22"/>
      <c r="JU305" s="22"/>
      <c r="JV305" s="22"/>
      <c r="JW305" s="22"/>
      <c r="JX305" s="22"/>
      <c r="JY305" s="22"/>
      <c r="JZ305" s="22"/>
      <c r="KA305" s="22"/>
      <c r="KB305" s="22"/>
      <c r="KC305" s="22"/>
      <c r="KD305" s="22"/>
      <c r="KE305" s="22"/>
      <c r="KF305" s="22"/>
      <c r="KG305" s="22"/>
      <c r="KH305" s="22"/>
      <c r="KI305" s="22"/>
      <c r="KJ305" s="22"/>
      <c r="KK305" s="22"/>
      <c r="KL305" s="22"/>
      <c r="KM305" s="22"/>
      <c r="KN305" s="22"/>
      <c r="KO305" s="22"/>
      <c r="KP305" s="22"/>
    </row>
    <row r="306" spans="1:302" ht="13.5" customHeight="1" x14ac:dyDescent="0.2">
      <c r="A306" s="48"/>
      <c r="B306" s="48"/>
      <c r="C306" s="48"/>
      <c r="D306" s="48"/>
      <c r="E306" s="48"/>
      <c r="F306" s="48"/>
      <c r="G306" s="48"/>
      <c r="H306" s="48"/>
      <c r="I306" s="48"/>
      <c r="J306" s="48"/>
      <c r="K306" s="48"/>
      <c r="L306" s="48"/>
      <c r="M306" s="48"/>
      <c r="N306" s="48"/>
      <c r="O306" s="22"/>
      <c r="P306" s="22"/>
      <c r="Q306" s="22"/>
      <c r="R306" s="22"/>
      <c r="S306" s="22"/>
      <c r="T306" s="22"/>
      <c r="U306" s="22"/>
      <c r="V306" s="22"/>
      <c r="W306" s="22"/>
      <c r="X306" s="22"/>
      <c r="Y306" s="22"/>
      <c r="Z306" s="22"/>
      <c r="AA306" s="22"/>
      <c r="AB306" s="22"/>
      <c r="AC306" s="48"/>
      <c r="AD306" s="48"/>
      <c r="AE306" s="48"/>
      <c r="AF306" s="48"/>
      <c r="AG306" s="48"/>
      <c r="AH306" s="48"/>
      <c r="AI306" s="48"/>
      <c r="AJ306" s="48"/>
      <c r="AK306" s="48"/>
      <c r="AL306" s="48"/>
      <c r="AM306" s="48"/>
      <c r="AN306" s="48"/>
      <c r="AO306" s="22"/>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22"/>
      <c r="BU306" s="505"/>
      <c r="BV306" s="505"/>
      <c r="BW306" s="552"/>
      <c r="BX306" s="22"/>
      <c r="BY306" s="22"/>
      <c r="BZ306" s="22"/>
      <c r="CA306" s="22"/>
      <c r="CB306" s="22"/>
      <c r="CC306" s="22"/>
      <c r="CD306" s="22"/>
      <c r="CE306" s="22"/>
      <c r="CF306" s="22"/>
      <c r="CG306" s="22"/>
      <c r="CH306" s="22"/>
      <c r="CI306" s="47"/>
      <c r="CJ306" s="47"/>
      <c r="CK306" s="47"/>
      <c r="CL306" s="47"/>
      <c r="CM306" s="47"/>
      <c r="CN306" s="47"/>
      <c r="CO306" s="47"/>
      <c r="CP306" s="47"/>
      <c r="CQ306" s="47"/>
      <c r="CR306" s="47"/>
      <c r="CS306" s="47"/>
      <c r="CT306" s="47"/>
      <c r="CU306" s="47"/>
      <c r="CV306" s="47"/>
      <c r="CW306" s="47"/>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c r="IT306" s="22"/>
      <c r="IU306" s="22"/>
      <c r="IV306" s="22"/>
      <c r="IW306" s="22"/>
      <c r="IX306" s="22"/>
      <c r="IY306" s="22"/>
      <c r="IZ306" s="22"/>
      <c r="JA306" s="22"/>
      <c r="JB306" s="22"/>
      <c r="JC306" s="22"/>
      <c r="JD306" s="22"/>
      <c r="JE306" s="22"/>
      <c r="JF306" s="22"/>
      <c r="JG306" s="22"/>
      <c r="JH306" s="22"/>
      <c r="JI306" s="22"/>
      <c r="JJ306" s="22"/>
      <c r="JK306" s="22"/>
      <c r="JL306" s="22"/>
      <c r="JM306" s="22"/>
      <c r="JN306" s="22"/>
      <c r="JO306" s="22"/>
      <c r="JP306" s="22"/>
      <c r="JQ306" s="22"/>
      <c r="JR306" s="22"/>
      <c r="JS306" s="22"/>
      <c r="JT306" s="22"/>
      <c r="JU306" s="22"/>
      <c r="JV306" s="22"/>
      <c r="JW306" s="22"/>
      <c r="JX306" s="22"/>
      <c r="JY306" s="22"/>
      <c r="JZ306" s="22"/>
      <c r="KA306" s="22"/>
      <c r="KB306" s="22"/>
      <c r="KC306" s="22"/>
      <c r="KD306" s="22"/>
      <c r="KE306" s="22"/>
      <c r="KF306" s="22"/>
      <c r="KG306" s="22"/>
      <c r="KH306" s="22"/>
      <c r="KI306" s="22"/>
      <c r="KJ306" s="22"/>
      <c r="KK306" s="22"/>
      <c r="KL306" s="22"/>
      <c r="KM306" s="22"/>
      <c r="KN306" s="22"/>
      <c r="KO306" s="22"/>
      <c r="KP306" s="22"/>
    </row>
    <row r="307" spans="1:302" ht="13.5" customHeight="1" x14ac:dyDescent="0.2">
      <c r="A307" s="48"/>
      <c r="B307" s="48"/>
      <c r="C307" s="48"/>
      <c r="D307" s="48"/>
      <c r="E307" s="48"/>
      <c r="F307" s="48"/>
      <c r="G307" s="48"/>
      <c r="H307" s="48"/>
      <c r="I307" s="48"/>
      <c r="J307" s="48"/>
      <c r="K307" s="48"/>
      <c r="L307" s="48"/>
      <c r="M307" s="48"/>
      <c r="N307" s="48"/>
      <c r="O307" s="22"/>
      <c r="P307" s="22"/>
      <c r="Q307" s="22"/>
      <c r="R307" s="22"/>
      <c r="S307" s="22"/>
      <c r="T307" s="22"/>
      <c r="U307" s="22"/>
      <c r="V307" s="22"/>
      <c r="W307" s="22"/>
      <c r="X307" s="22"/>
      <c r="Y307" s="22"/>
      <c r="Z307" s="22"/>
      <c r="AA307" s="22"/>
      <c r="AB307" s="22"/>
      <c r="AC307" s="48"/>
      <c r="AD307" s="48"/>
      <c r="AE307" s="48"/>
      <c r="AF307" s="48"/>
      <c r="AG307" s="48"/>
      <c r="AH307" s="48"/>
      <c r="AI307" s="48"/>
      <c r="AJ307" s="48"/>
      <c r="AK307" s="48"/>
      <c r="AL307" s="48"/>
      <c r="AM307" s="48"/>
      <c r="AN307" s="48"/>
      <c r="AO307" s="22"/>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22"/>
      <c r="BU307" s="505"/>
      <c r="BV307" s="505"/>
      <c r="BW307" s="552"/>
      <c r="BX307" s="22"/>
      <c r="BY307" s="22"/>
      <c r="BZ307" s="22"/>
      <c r="CA307" s="22"/>
      <c r="CB307" s="22"/>
      <c r="CC307" s="22"/>
      <c r="CD307" s="22"/>
      <c r="CE307" s="22"/>
      <c r="CF307" s="22"/>
      <c r="CG307" s="22"/>
      <c r="CH307" s="22"/>
      <c r="CI307" s="47"/>
      <c r="CJ307" s="47"/>
      <c r="CK307" s="47"/>
      <c r="CL307" s="47"/>
      <c r="CM307" s="47"/>
      <c r="CN307" s="47"/>
      <c r="CO307" s="47"/>
      <c r="CP307" s="47"/>
      <c r="CQ307" s="47"/>
      <c r="CR307" s="47"/>
      <c r="CS307" s="47"/>
      <c r="CT307" s="47"/>
      <c r="CU307" s="47"/>
      <c r="CV307" s="47"/>
      <c r="CW307" s="47"/>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c r="IT307" s="22"/>
      <c r="IU307" s="22"/>
      <c r="IV307" s="22"/>
      <c r="IW307" s="22"/>
      <c r="IX307" s="22"/>
      <c r="IY307" s="22"/>
      <c r="IZ307" s="22"/>
      <c r="JA307" s="22"/>
      <c r="JB307" s="22"/>
      <c r="JC307" s="22"/>
      <c r="JD307" s="22"/>
      <c r="JE307" s="22"/>
      <c r="JF307" s="22"/>
      <c r="JG307" s="22"/>
      <c r="JH307" s="22"/>
      <c r="JI307" s="22"/>
      <c r="JJ307" s="22"/>
      <c r="JK307" s="22"/>
      <c r="JL307" s="22"/>
      <c r="JM307" s="22"/>
      <c r="JN307" s="22"/>
      <c r="JO307" s="22"/>
      <c r="JP307" s="22"/>
      <c r="JQ307" s="22"/>
      <c r="JR307" s="22"/>
      <c r="JS307" s="22"/>
      <c r="JT307" s="22"/>
      <c r="JU307" s="22"/>
      <c r="JV307" s="22"/>
      <c r="JW307" s="22"/>
      <c r="JX307" s="22"/>
      <c r="JY307" s="22"/>
      <c r="JZ307" s="22"/>
      <c r="KA307" s="22"/>
      <c r="KB307" s="22"/>
      <c r="KC307" s="22"/>
      <c r="KD307" s="22"/>
      <c r="KE307" s="22"/>
      <c r="KF307" s="22"/>
      <c r="KG307" s="22"/>
      <c r="KH307" s="22"/>
      <c r="KI307" s="22"/>
      <c r="KJ307" s="22"/>
      <c r="KK307" s="22"/>
      <c r="KL307" s="22"/>
      <c r="KM307" s="22"/>
      <c r="KN307" s="22"/>
      <c r="KO307" s="22"/>
      <c r="KP307" s="22"/>
    </row>
    <row r="308" spans="1:302" ht="13.5" customHeight="1" x14ac:dyDescent="0.2">
      <c r="A308" s="48"/>
      <c r="B308" s="48"/>
      <c r="C308" s="48"/>
      <c r="D308" s="48"/>
      <c r="E308" s="48"/>
      <c r="F308" s="48"/>
      <c r="G308" s="48"/>
      <c r="H308" s="48"/>
      <c r="I308" s="48"/>
      <c r="J308" s="48"/>
      <c r="K308" s="48"/>
      <c r="L308" s="48"/>
      <c r="M308" s="48"/>
      <c r="N308" s="48"/>
      <c r="O308" s="22"/>
      <c r="P308" s="22"/>
      <c r="Q308" s="22"/>
      <c r="R308" s="22"/>
      <c r="S308" s="22"/>
      <c r="T308" s="22"/>
      <c r="U308" s="22"/>
      <c r="V308" s="22"/>
      <c r="W308" s="22"/>
      <c r="X308" s="22"/>
      <c r="Y308" s="22"/>
      <c r="Z308" s="22"/>
      <c r="AA308" s="22"/>
      <c r="AB308" s="22"/>
      <c r="AC308" s="48"/>
      <c r="AD308" s="48"/>
      <c r="AE308" s="48"/>
      <c r="AF308" s="48"/>
      <c r="AG308" s="48"/>
      <c r="AH308" s="48"/>
      <c r="AI308" s="48"/>
      <c r="AJ308" s="48"/>
      <c r="AK308" s="48"/>
      <c r="AL308" s="48"/>
      <c r="AM308" s="48"/>
      <c r="AN308" s="48"/>
      <c r="AO308" s="22"/>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22"/>
      <c r="BU308" s="505"/>
      <c r="BV308" s="505"/>
      <c r="BW308" s="552"/>
      <c r="BX308" s="22"/>
      <c r="BY308" s="22"/>
      <c r="BZ308" s="22"/>
      <c r="CA308" s="22"/>
      <c r="CB308" s="22"/>
      <c r="CC308" s="22"/>
      <c r="CD308" s="22"/>
      <c r="CE308" s="22"/>
      <c r="CF308" s="22"/>
      <c r="CG308" s="22"/>
      <c r="CH308" s="22"/>
      <c r="CI308" s="47"/>
      <c r="CJ308" s="47"/>
      <c r="CK308" s="47"/>
      <c r="CL308" s="47"/>
      <c r="CM308" s="47"/>
      <c r="CN308" s="47"/>
      <c r="CO308" s="47"/>
      <c r="CP308" s="47"/>
      <c r="CQ308" s="47"/>
      <c r="CR308" s="47"/>
      <c r="CS308" s="47"/>
      <c r="CT308" s="47"/>
      <c r="CU308" s="47"/>
      <c r="CV308" s="47"/>
      <c r="CW308" s="47"/>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2"/>
      <c r="IX308" s="22"/>
      <c r="IY308" s="22"/>
      <c r="IZ308" s="22"/>
      <c r="JA308" s="22"/>
      <c r="JB308" s="22"/>
      <c r="JC308" s="22"/>
      <c r="JD308" s="22"/>
      <c r="JE308" s="22"/>
      <c r="JF308" s="22"/>
      <c r="JG308" s="22"/>
      <c r="JH308" s="22"/>
      <c r="JI308" s="22"/>
      <c r="JJ308" s="22"/>
      <c r="JK308" s="22"/>
      <c r="JL308" s="22"/>
      <c r="JM308" s="22"/>
      <c r="JN308" s="22"/>
      <c r="JO308" s="22"/>
      <c r="JP308" s="22"/>
      <c r="JQ308" s="22"/>
      <c r="JR308" s="22"/>
      <c r="JS308" s="22"/>
      <c r="JT308" s="22"/>
      <c r="JU308" s="22"/>
      <c r="JV308" s="22"/>
      <c r="JW308" s="22"/>
      <c r="JX308" s="22"/>
      <c r="JY308" s="22"/>
      <c r="JZ308" s="22"/>
      <c r="KA308" s="22"/>
      <c r="KB308" s="22"/>
      <c r="KC308" s="22"/>
      <c r="KD308" s="22"/>
      <c r="KE308" s="22"/>
      <c r="KF308" s="22"/>
      <c r="KG308" s="22"/>
      <c r="KH308" s="22"/>
      <c r="KI308" s="22"/>
      <c r="KJ308" s="22"/>
      <c r="KK308" s="22"/>
      <c r="KL308" s="22"/>
      <c r="KM308" s="22"/>
      <c r="KN308" s="22"/>
      <c r="KO308" s="22"/>
      <c r="KP308" s="22"/>
    </row>
    <row r="309" spans="1:302" ht="13.5" customHeight="1" x14ac:dyDescent="0.2">
      <c r="A309" s="48"/>
      <c r="B309" s="48"/>
      <c r="C309" s="48"/>
      <c r="D309" s="48"/>
      <c r="E309" s="48"/>
      <c r="F309" s="48"/>
      <c r="G309" s="48"/>
      <c r="H309" s="48"/>
      <c r="I309" s="48"/>
      <c r="J309" s="48"/>
      <c r="K309" s="48"/>
      <c r="L309" s="48"/>
      <c r="M309" s="48"/>
      <c r="N309" s="48"/>
      <c r="O309" s="22"/>
      <c r="P309" s="22"/>
      <c r="Q309" s="22"/>
      <c r="R309" s="22"/>
      <c r="S309" s="22"/>
      <c r="T309" s="22"/>
      <c r="U309" s="22"/>
      <c r="V309" s="22"/>
      <c r="W309" s="22"/>
      <c r="X309" s="22"/>
      <c r="Y309" s="22"/>
      <c r="Z309" s="22"/>
      <c r="AA309" s="22"/>
      <c r="AB309" s="22"/>
      <c r="AC309" s="48"/>
      <c r="AD309" s="48"/>
      <c r="AE309" s="48"/>
      <c r="AF309" s="48"/>
      <c r="AG309" s="48"/>
      <c r="AH309" s="48"/>
      <c r="AI309" s="48"/>
      <c r="AJ309" s="48"/>
      <c r="AK309" s="48"/>
      <c r="AL309" s="48"/>
      <c r="AM309" s="48"/>
      <c r="AN309" s="48"/>
      <c r="AO309" s="22"/>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22"/>
      <c r="BU309" s="505"/>
      <c r="BV309" s="505"/>
      <c r="BW309" s="552"/>
      <c r="BX309" s="22"/>
      <c r="BY309" s="22"/>
      <c r="BZ309" s="22"/>
      <c r="CA309" s="22"/>
      <c r="CB309" s="22"/>
      <c r="CC309" s="22"/>
      <c r="CD309" s="22"/>
      <c r="CE309" s="22"/>
      <c r="CF309" s="22"/>
      <c r="CG309" s="22"/>
      <c r="CH309" s="22"/>
      <c r="CI309" s="47"/>
      <c r="CJ309" s="47"/>
      <c r="CK309" s="47"/>
      <c r="CL309" s="47"/>
      <c r="CM309" s="47"/>
      <c r="CN309" s="47"/>
      <c r="CO309" s="47"/>
      <c r="CP309" s="47"/>
      <c r="CQ309" s="47"/>
      <c r="CR309" s="47"/>
      <c r="CS309" s="47"/>
      <c r="CT309" s="47"/>
      <c r="CU309" s="47"/>
      <c r="CV309" s="47"/>
      <c r="CW309" s="47"/>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2"/>
      <c r="IX309" s="22"/>
      <c r="IY309" s="22"/>
      <c r="IZ309" s="22"/>
      <c r="JA309" s="22"/>
      <c r="JB309" s="22"/>
      <c r="JC309" s="22"/>
      <c r="JD309" s="22"/>
      <c r="JE309" s="22"/>
      <c r="JF309" s="22"/>
      <c r="JG309" s="22"/>
      <c r="JH309" s="22"/>
      <c r="JI309" s="22"/>
      <c r="JJ309" s="22"/>
      <c r="JK309" s="22"/>
      <c r="JL309" s="22"/>
      <c r="JM309" s="22"/>
      <c r="JN309" s="22"/>
      <c r="JO309" s="22"/>
      <c r="JP309" s="22"/>
      <c r="JQ309" s="22"/>
      <c r="JR309" s="22"/>
      <c r="JS309" s="22"/>
      <c r="JT309" s="22"/>
      <c r="JU309" s="22"/>
      <c r="JV309" s="22"/>
      <c r="JW309" s="22"/>
      <c r="JX309" s="22"/>
      <c r="JY309" s="22"/>
      <c r="JZ309" s="22"/>
      <c r="KA309" s="22"/>
      <c r="KB309" s="22"/>
      <c r="KC309" s="22"/>
      <c r="KD309" s="22"/>
      <c r="KE309" s="22"/>
      <c r="KF309" s="22"/>
      <c r="KG309" s="22"/>
      <c r="KH309" s="22"/>
      <c r="KI309" s="22"/>
      <c r="KJ309" s="22"/>
      <c r="KK309" s="22"/>
      <c r="KL309" s="22"/>
      <c r="KM309" s="22"/>
      <c r="KN309" s="22"/>
      <c r="KO309" s="22"/>
      <c r="KP309" s="22"/>
    </row>
    <row r="310" spans="1:302" ht="13.5" customHeight="1" x14ac:dyDescent="0.2">
      <c r="A310" s="48"/>
      <c r="B310" s="48"/>
      <c r="C310" s="48"/>
      <c r="D310" s="48"/>
      <c r="E310" s="48"/>
      <c r="F310" s="48"/>
      <c r="G310" s="48"/>
      <c r="H310" s="48"/>
      <c r="I310" s="48"/>
      <c r="J310" s="48"/>
      <c r="K310" s="48"/>
      <c r="L310" s="48"/>
      <c r="M310" s="48"/>
      <c r="N310" s="48"/>
      <c r="O310" s="22"/>
      <c r="P310" s="22"/>
      <c r="Q310" s="22"/>
      <c r="R310" s="22"/>
      <c r="S310" s="22"/>
      <c r="T310" s="22"/>
      <c r="U310" s="22"/>
      <c r="V310" s="22"/>
      <c r="W310" s="22"/>
      <c r="X310" s="22"/>
      <c r="Y310" s="22"/>
      <c r="Z310" s="22"/>
      <c r="AA310" s="22"/>
      <c r="AB310" s="22"/>
      <c r="AC310" s="48"/>
      <c r="AD310" s="48"/>
      <c r="AE310" s="48"/>
      <c r="AF310" s="48"/>
      <c r="AG310" s="48"/>
      <c r="AH310" s="48"/>
      <c r="AI310" s="48"/>
      <c r="AJ310" s="48"/>
      <c r="AK310" s="48"/>
      <c r="AL310" s="48"/>
      <c r="AM310" s="48"/>
      <c r="AN310" s="48"/>
      <c r="AO310" s="22"/>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22"/>
      <c r="BU310" s="505"/>
      <c r="BV310" s="505"/>
      <c r="BW310" s="552"/>
      <c r="BX310" s="22"/>
      <c r="BY310" s="22"/>
      <c r="BZ310" s="22"/>
      <c r="CA310" s="22"/>
      <c r="CB310" s="22"/>
      <c r="CC310" s="22"/>
      <c r="CD310" s="22"/>
      <c r="CE310" s="22"/>
      <c r="CF310" s="22"/>
      <c r="CG310" s="22"/>
      <c r="CH310" s="22"/>
      <c r="CI310" s="47"/>
      <c r="CJ310" s="47"/>
      <c r="CK310" s="47"/>
      <c r="CL310" s="47"/>
      <c r="CM310" s="47"/>
      <c r="CN310" s="47"/>
      <c r="CO310" s="47"/>
      <c r="CP310" s="47"/>
      <c r="CQ310" s="47"/>
      <c r="CR310" s="47"/>
      <c r="CS310" s="47"/>
      <c r="CT310" s="47"/>
      <c r="CU310" s="47"/>
      <c r="CV310" s="47"/>
      <c r="CW310" s="47"/>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2"/>
      <c r="IX310" s="22"/>
      <c r="IY310" s="22"/>
      <c r="IZ310" s="22"/>
      <c r="JA310" s="22"/>
      <c r="JB310" s="22"/>
      <c r="JC310" s="22"/>
      <c r="JD310" s="22"/>
      <c r="JE310" s="22"/>
      <c r="JF310" s="22"/>
      <c r="JG310" s="22"/>
      <c r="JH310" s="22"/>
      <c r="JI310" s="22"/>
      <c r="JJ310" s="22"/>
      <c r="JK310" s="22"/>
      <c r="JL310" s="22"/>
      <c r="JM310" s="22"/>
      <c r="JN310" s="22"/>
      <c r="JO310" s="22"/>
      <c r="JP310" s="22"/>
      <c r="JQ310" s="22"/>
      <c r="JR310" s="22"/>
      <c r="JS310" s="22"/>
      <c r="JT310" s="22"/>
      <c r="JU310" s="22"/>
      <c r="JV310" s="22"/>
      <c r="JW310" s="22"/>
      <c r="JX310" s="22"/>
      <c r="JY310" s="22"/>
      <c r="JZ310" s="22"/>
      <c r="KA310" s="22"/>
      <c r="KB310" s="22"/>
      <c r="KC310" s="22"/>
      <c r="KD310" s="22"/>
      <c r="KE310" s="22"/>
      <c r="KF310" s="22"/>
      <c r="KG310" s="22"/>
      <c r="KH310" s="22"/>
      <c r="KI310" s="22"/>
      <c r="KJ310" s="22"/>
      <c r="KK310" s="22"/>
      <c r="KL310" s="22"/>
      <c r="KM310" s="22"/>
      <c r="KN310" s="22"/>
      <c r="KO310" s="22"/>
      <c r="KP310" s="22"/>
    </row>
    <row r="311" spans="1:302" ht="13.5" customHeight="1" x14ac:dyDescent="0.2">
      <c r="A311" s="48"/>
      <c r="B311" s="48"/>
      <c r="C311" s="48"/>
      <c r="D311" s="48"/>
      <c r="E311" s="48"/>
      <c r="F311" s="48"/>
      <c r="G311" s="48"/>
      <c r="H311" s="48"/>
      <c r="I311" s="48"/>
      <c r="J311" s="48"/>
      <c r="K311" s="48"/>
      <c r="L311" s="48"/>
      <c r="M311" s="48"/>
      <c r="N311" s="48"/>
      <c r="O311" s="22"/>
      <c r="P311" s="22"/>
      <c r="Q311" s="22"/>
      <c r="R311" s="22"/>
      <c r="S311" s="22"/>
      <c r="T311" s="22"/>
      <c r="U311" s="22"/>
      <c r="V311" s="22"/>
      <c r="W311" s="22"/>
      <c r="X311" s="22"/>
      <c r="Y311" s="22"/>
      <c r="Z311" s="22"/>
      <c r="AA311" s="22"/>
      <c r="AB311" s="22"/>
      <c r="AC311" s="48"/>
      <c r="AD311" s="48"/>
      <c r="AE311" s="48"/>
      <c r="AF311" s="48"/>
      <c r="AG311" s="48"/>
      <c r="AH311" s="48"/>
      <c r="AI311" s="48"/>
      <c r="AJ311" s="48"/>
      <c r="AK311" s="48"/>
      <c r="AL311" s="48"/>
      <c r="AM311" s="48"/>
      <c r="AN311" s="48"/>
      <c r="AO311" s="22"/>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22"/>
      <c r="BU311" s="505"/>
      <c r="BV311" s="505"/>
      <c r="BW311" s="552"/>
      <c r="BX311" s="22"/>
      <c r="BY311" s="22"/>
      <c r="BZ311" s="22"/>
      <c r="CA311" s="22"/>
      <c r="CB311" s="22"/>
      <c r="CC311" s="22"/>
      <c r="CD311" s="22"/>
      <c r="CE311" s="22"/>
      <c r="CF311" s="22"/>
      <c r="CG311" s="22"/>
      <c r="CH311" s="22"/>
      <c r="CI311" s="47"/>
      <c r="CJ311" s="47"/>
      <c r="CK311" s="47"/>
      <c r="CL311" s="47"/>
      <c r="CM311" s="47"/>
      <c r="CN311" s="47"/>
      <c r="CO311" s="47"/>
      <c r="CP311" s="47"/>
      <c r="CQ311" s="47"/>
      <c r="CR311" s="47"/>
      <c r="CS311" s="47"/>
      <c r="CT311" s="47"/>
      <c r="CU311" s="47"/>
      <c r="CV311" s="47"/>
      <c r="CW311" s="47"/>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row>
    <row r="312" spans="1:302" ht="13.5" customHeight="1" x14ac:dyDescent="0.2">
      <c r="A312" s="48"/>
      <c r="B312" s="48"/>
      <c r="C312" s="48"/>
      <c r="D312" s="48"/>
      <c r="E312" s="48"/>
      <c r="F312" s="48"/>
      <c r="G312" s="48"/>
      <c r="H312" s="48"/>
      <c r="I312" s="48"/>
      <c r="J312" s="48"/>
      <c r="K312" s="48"/>
      <c r="L312" s="48"/>
      <c r="M312" s="48"/>
      <c r="N312" s="48"/>
      <c r="O312" s="22"/>
      <c r="P312" s="22"/>
      <c r="Q312" s="22"/>
      <c r="R312" s="22"/>
      <c r="S312" s="22"/>
      <c r="T312" s="22"/>
      <c r="U312" s="22"/>
      <c r="V312" s="22"/>
      <c r="W312" s="22"/>
      <c r="X312" s="22"/>
      <c r="Y312" s="22"/>
      <c r="Z312" s="22"/>
      <c r="AA312" s="22"/>
      <c r="AB312" s="22"/>
      <c r="AC312" s="48"/>
      <c r="AD312" s="48"/>
      <c r="AE312" s="48"/>
      <c r="AF312" s="48"/>
      <c r="AG312" s="48"/>
      <c r="AH312" s="48"/>
      <c r="AI312" s="48"/>
      <c r="AJ312" s="48"/>
      <c r="AK312" s="48"/>
      <c r="AL312" s="48"/>
      <c r="AM312" s="48"/>
      <c r="AN312" s="48"/>
      <c r="AO312" s="22"/>
      <c r="AP312" s="47"/>
      <c r="AQ312" s="47"/>
      <c r="AR312" s="47"/>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22"/>
      <c r="BU312" s="505"/>
      <c r="BV312" s="505"/>
      <c r="BW312" s="552"/>
      <c r="BX312" s="22"/>
      <c r="BY312" s="22"/>
      <c r="BZ312" s="22"/>
      <c r="CA312" s="22"/>
      <c r="CB312" s="22"/>
      <c r="CC312" s="22"/>
      <c r="CD312" s="22"/>
      <c r="CE312" s="22"/>
      <c r="CF312" s="22"/>
      <c r="CG312" s="22"/>
      <c r="CH312" s="22"/>
      <c r="CI312" s="47"/>
      <c r="CJ312" s="47"/>
      <c r="CK312" s="47"/>
      <c r="CL312" s="47"/>
      <c r="CM312" s="47"/>
      <c r="CN312" s="47"/>
      <c r="CO312" s="47"/>
      <c r="CP312" s="47"/>
      <c r="CQ312" s="47"/>
      <c r="CR312" s="47"/>
      <c r="CS312" s="47"/>
      <c r="CT312" s="47"/>
      <c r="CU312" s="47"/>
      <c r="CV312" s="47"/>
      <c r="CW312" s="47"/>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row>
    <row r="313" spans="1:302" ht="13.5" customHeight="1" x14ac:dyDescent="0.2">
      <c r="A313" s="48"/>
      <c r="B313" s="48"/>
      <c r="C313" s="48"/>
      <c r="D313" s="48"/>
      <c r="E313" s="48"/>
      <c r="F313" s="48"/>
      <c r="G313" s="48"/>
      <c r="H313" s="48"/>
      <c r="I313" s="48"/>
      <c r="J313" s="48"/>
      <c r="K313" s="48"/>
      <c r="L313" s="48"/>
      <c r="M313" s="48"/>
      <c r="N313" s="48"/>
      <c r="O313" s="22"/>
      <c r="P313" s="22"/>
      <c r="Q313" s="22"/>
      <c r="R313" s="22"/>
      <c r="S313" s="22"/>
      <c r="T313" s="22"/>
      <c r="U313" s="22"/>
      <c r="V313" s="22"/>
      <c r="W313" s="22"/>
      <c r="X313" s="22"/>
      <c r="Y313" s="22"/>
      <c r="Z313" s="22"/>
      <c r="AA313" s="22"/>
      <c r="AB313" s="22"/>
      <c r="AC313" s="48"/>
      <c r="AD313" s="48"/>
      <c r="AE313" s="48"/>
      <c r="AF313" s="48"/>
      <c r="AG313" s="48"/>
      <c r="AH313" s="48"/>
      <c r="AI313" s="48"/>
      <c r="AJ313" s="48"/>
      <c r="AK313" s="48"/>
      <c r="AL313" s="48"/>
      <c r="AM313" s="48"/>
      <c r="AN313" s="48"/>
      <c r="AO313" s="22"/>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22"/>
      <c r="BU313" s="505"/>
      <c r="BV313" s="505"/>
      <c r="BW313" s="552"/>
      <c r="BX313" s="22"/>
      <c r="BY313" s="22"/>
      <c r="BZ313" s="22"/>
      <c r="CA313" s="22"/>
      <c r="CB313" s="22"/>
      <c r="CC313" s="22"/>
      <c r="CD313" s="22"/>
      <c r="CE313" s="22"/>
      <c r="CF313" s="22"/>
      <c r="CG313" s="22"/>
      <c r="CH313" s="22"/>
      <c r="CI313" s="47"/>
      <c r="CJ313" s="47"/>
      <c r="CK313" s="47"/>
      <c r="CL313" s="47"/>
      <c r="CM313" s="47"/>
      <c r="CN313" s="47"/>
      <c r="CO313" s="47"/>
      <c r="CP313" s="47"/>
      <c r="CQ313" s="47"/>
      <c r="CR313" s="47"/>
      <c r="CS313" s="47"/>
      <c r="CT313" s="47"/>
      <c r="CU313" s="47"/>
      <c r="CV313" s="47"/>
      <c r="CW313" s="47"/>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c r="IT313" s="22"/>
      <c r="IU313" s="22"/>
      <c r="IV313" s="22"/>
      <c r="IW313" s="22"/>
      <c r="IX313" s="22"/>
      <c r="IY313" s="22"/>
      <c r="IZ313" s="22"/>
      <c r="JA313" s="22"/>
      <c r="JB313" s="22"/>
      <c r="JC313" s="22"/>
      <c r="JD313" s="22"/>
      <c r="JE313" s="22"/>
      <c r="JF313" s="22"/>
      <c r="JG313" s="22"/>
      <c r="JH313" s="22"/>
      <c r="JI313" s="22"/>
      <c r="JJ313" s="22"/>
      <c r="JK313" s="22"/>
      <c r="JL313" s="22"/>
      <c r="JM313" s="22"/>
      <c r="JN313" s="22"/>
      <c r="JO313" s="22"/>
      <c r="JP313" s="22"/>
      <c r="JQ313" s="22"/>
      <c r="JR313" s="22"/>
      <c r="JS313" s="22"/>
      <c r="JT313" s="22"/>
      <c r="JU313" s="22"/>
      <c r="JV313" s="22"/>
      <c r="JW313" s="22"/>
      <c r="JX313" s="22"/>
      <c r="JY313" s="22"/>
      <c r="JZ313" s="22"/>
      <c r="KA313" s="22"/>
      <c r="KB313" s="22"/>
      <c r="KC313" s="22"/>
      <c r="KD313" s="22"/>
      <c r="KE313" s="22"/>
      <c r="KF313" s="22"/>
      <c r="KG313" s="22"/>
      <c r="KH313" s="22"/>
      <c r="KI313" s="22"/>
      <c r="KJ313" s="22"/>
      <c r="KK313" s="22"/>
      <c r="KL313" s="22"/>
      <c r="KM313" s="22"/>
      <c r="KN313" s="22"/>
      <c r="KO313" s="22"/>
      <c r="KP313" s="22"/>
    </row>
    <row r="314" spans="1:302" ht="13.5" customHeight="1" x14ac:dyDescent="0.2">
      <c r="A314" s="48"/>
      <c r="B314" s="48"/>
      <c r="C314" s="48"/>
      <c r="D314" s="48"/>
      <c r="E314" s="48"/>
      <c r="F314" s="48"/>
      <c r="G314" s="48"/>
      <c r="H314" s="48"/>
      <c r="I314" s="48"/>
      <c r="J314" s="48"/>
      <c r="K314" s="48"/>
      <c r="L314" s="48"/>
      <c r="M314" s="48"/>
      <c r="N314" s="48"/>
      <c r="O314" s="22"/>
      <c r="P314" s="22"/>
      <c r="Q314" s="22"/>
      <c r="R314" s="22"/>
      <c r="S314" s="22"/>
      <c r="T314" s="22"/>
      <c r="U314" s="22"/>
      <c r="V314" s="22"/>
      <c r="W314" s="22"/>
      <c r="X314" s="22"/>
      <c r="Y314" s="22"/>
      <c r="Z314" s="22"/>
      <c r="AA314" s="22"/>
      <c r="AB314" s="22"/>
      <c r="AC314" s="48"/>
      <c r="AD314" s="48"/>
      <c r="AE314" s="48"/>
      <c r="AF314" s="48"/>
      <c r="AG314" s="48"/>
      <c r="AH314" s="48"/>
      <c r="AI314" s="48"/>
      <c r="AJ314" s="48"/>
      <c r="AK314" s="48"/>
      <c r="AL314" s="48"/>
      <c r="AM314" s="48"/>
      <c r="AN314" s="48"/>
      <c r="AO314" s="22"/>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22"/>
      <c r="BU314" s="505"/>
      <c r="BV314" s="505"/>
      <c r="BW314" s="552"/>
      <c r="BX314" s="22"/>
      <c r="BY314" s="22"/>
      <c r="BZ314" s="22"/>
      <c r="CA314" s="22"/>
      <c r="CB314" s="22"/>
      <c r="CC314" s="22"/>
      <c r="CD314" s="22"/>
      <c r="CE314" s="22"/>
      <c r="CF314" s="22"/>
      <c r="CG314" s="22"/>
      <c r="CH314" s="22"/>
      <c r="CI314" s="47"/>
      <c r="CJ314" s="47"/>
      <c r="CK314" s="47"/>
      <c r="CL314" s="47"/>
      <c r="CM314" s="47"/>
      <c r="CN314" s="47"/>
      <c r="CO314" s="47"/>
      <c r="CP314" s="47"/>
      <c r="CQ314" s="47"/>
      <c r="CR314" s="47"/>
      <c r="CS314" s="47"/>
      <c r="CT314" s="47"/>
      <c r="CU314" s="47"/>
      <c r="CV314" s="47"/>
      <c r="CW314" s="47"/>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c r="HT314" s="22"/>
      <c r="HU314" s="22"/>
      <c r="HV314" s="22"/>
      <c r="HW314" s="22"/>
      <c r="HX314" s="22"/>
      <c r="HY314" s="22"/>
      <c r="HZ314" s="22"/>
      <c r="IA314" s="22"/>
      <c r="IB314" s="22"/>
      <c r="IC314" s="22"/>
      <c r="ID314" s="22"/>
      <c r="IE314" s="22"/>
      <c r="IF314" s="22"/>
      <c r="IG314" s="22"/>
      <c r="IH314" s="22"/>
      <c r="II314" s="22"/>
      <c r="IJ314" s="22"/>
      <c r="IK314" s="22"/>
      <c r="IL314" s="22"/>
      <c r="IM314" s="22"/>
      <c r="IN314" s="22"/>
      <c r="IO314" s="22"/>
      <c r="IP314" s="22"/>
      <c r="IQ314" s="22"/>
      <c r="IR314" s="22"/>
      <c r="IS314" s="22"/>
      <c r="IT314" s="22"/>
      <c r="IU314" s="22"/>
      <c r="IV314" s="22"/>
      <c r="IW314" s="22"/>
      <c r="IX314" s="22"/>
      <c r="IY314" s="22"/>
      <c r="IZ314" s="22"/>
      <c r="JA314" s="22"/>
      <c r="JB314" s="22"/>
      <c r="JC314" s="22"/>
      <c r="JD314" s="22"/>
      <c r="JE314" s="22"/>
      <c r="JF314" s="22"/>
      <c r="JG314" s="22"/>
      <c r="JH314" s="22"/>
      <c r="JI314" s="22"/>
      <c r="JJ314" s="22"/>
      <c r="JK314" s="22"/>
      <c r="JL314" s="22"/>
      <c r="JM314" s="22"/>
      <c r="JN314" s="22"/>
      <c r="JO314" s="22"/>
      <c r="JP314" s="22"/>
      <c r="JQ314" s="22"/>
      <c r="JR314" s="22"/>
      <c r="JS314" s="22"/>
      <c r="JT314" s="22"/>
      <c r="JU314" s="22"/>
      <c r="JV314" s="22"/>
      <c r="JW314" s="22"/>
      <c r="JX314" s="22"/>
      <c r="JY314" s="22"/>
      <c r="JZ314" s="22"/>
      <c r="KA314" s="22"/>
      <c r="KB314" s="22"/>
      <c r="KC314" s="22"/>
      <c r="KD314" s="22"/>
      <c r="KE314" s="22"/>
      <c r="KF314" s="22"/>
      <c r="KG314" s="22"/>
      <c r="KH314" s="22"/>
      <c r="KI314" s="22"/>
      <c r="KJ314" s="22"/>
      <c r="KK314" s="22"/>
      <c r="KL314" s="22"/>
      <c r="KM314" s="22"/>
      <c r="KN314" s="22"/>
      <c r="KO314" s="22"/>
      <c r="KP314" s="22"/>
    </row>
    <row r="315" spans="1:302" ht="13.5" customHeight="1" x14ac:dyDescent="0.2">
      <c r="A315" s="48"/>
      <c r="B315" s="48"/>
      <c r="C315" s="48"/>
      <c r="D315" s="48"/>
      <c r="E315" s="48"/>
      <c r="F315" s="48"/>
      <c r="G315" s="48"/>
      <c r="H315" s="48"/>
      <c r="I315" s="48"/>
      <c r="J315" s="48"/>
      <c r="K315" s="48"/>
      <c r="L315" s="48"/>
      <c r="M315" s="48"/>
      <c r="N315" s="48"/>
      <c r="O315" s="22"/>
      <c r="P315" s="22"/>
      <c r="Q315" s="22"/>
      <c r="R315" s="22"/>
      <c r="S315" s="22"/>
      <c r="T315" s="22"/>
      <c r="U315" s="22"/>
      <c r="V315" s="22"/>
      <c r="W315" s="22"/>
      <c r="X315" s="22"/>
      <c r="Y315" s="22"/>
      <c r="Z315" s="22"/>
      <c r="AA315" s="22"/>
      <c r="AB315" s="22"/>
      <c r="AC315" s="48"/>
      <c r="AD315" s="48"/>
      <c r="AE315" s="48"/>
      <c r="AF315" s="48"/>
      <c r="AG315" s="48"/>
      <c r="AH315" s="48"/>
      <c r="AI315" s="48"/>
      <c r="AJ315" s="48"/>
      <c r="AK315" s="48"/>
      <c r="AL315" s="48"/>
      <c r="AM315" s="48"/>
      <c r="AN315" s="48"/>
      <c r="AO315" s="22"/>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22"/>
      <c r="BU315" s="505"/>
      <c r="BV315" s="505"/>
      <c r="BW315" s="552"/>
      <c r="BX315" s="22"/>
      <c r="BY315" s="22"/>
      <c r="BZ315" s="22"/>
      <c r="CA315" s="22"/>
      <c r="CB315" s="22"/>
      <c r="CC315" s="22"/>
      <c r="CD315" s="22"/>
      <c r="CE315" s="22"/>
      <c r="CF315" s="22"/>
      <c r="CG315" s="22"/>
      <c r="CH315" s="22"/>
      <c r="CI315" s="47"/>
      <c r="CJ315" s="47"/>
      <c r="CK315" s="47"/>
      <c r="CL315" s="47"/>
      <c r="CM315" s="47"/>
      <c r="CN315" s="47"/>
      <c r="CO315" s="47"/>
      <c r="CP315" s="47"/>
      <c r="CQ315" s="47"/>
      <c r="CR315" s="47"/>
      <c r="CS315" s="47"/>
      <c r="CT315" s="47"/>
      <c r="CU315" s="47"/>
      <c r="CV315" s="47"/>
      <c r="CW315" s="47"/>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c r="IT315" s="22"/>
      <c r="IU315" s="22"/>
      <c r="IV315" s="22"/>
      <c r="IW315" s="22"/>
      <c r="IX315" s="22"/>
      <c r="IY315" s="22"/>
      <c r="IZ315" s="22"/>
      <c r="JA315" s="22"/>
      <c r="JB315" s="22"/>
      <c r="JC315" s="22"/>
      <c r="JD315" s="22"/>
      <c r="JE315" s="22"/>
      <c r="JF315" s="22"/>
      <c r="JG315" s="22"/>
      <c r="JH315" s="22"/>
      <c r="JI315" s="22"/>
      <c r="JJ315" s="22"/>
      <c r="JK315" s="22"/>
      <c r="JL315" s="22"/>
      <c r="JM315" s="22"/>
      <c r="JN315" s="22"/>
      <c r="JO315" s="22"/>
      <c r="JP315" s="22"/>
      <c r="JQ315" s="22"/>
      <c r="JR315" s="22"/>
      <c r="JS315" s="22"/>
      <c r="JT315" s="22"/>
      <c r="JU315" s="22"/>
      <c r="JV315" s="22"/>
      <c r="JW315" s="22"/>
      <c r="JX315" s="22"/>
      <c r="JY315" s="22"/>
      <c r="JZ315" s="22"/>
      <c r="KA315" s="22"/>
      <c r="KB315" s="22"/>
      <c r="KC315" s="22"/>
      <c r="KD315" s="22"/>
      <c r="KE315" s="22"/>
      <c r="KF315" s="22"/>
      <c r="KG315" s="22"/>
      <c r="KH315" s="22"/>
      <c r="KI315" s="22"/>
      <c r="KJ315" s="22"/>
      <c r="KK315" s="22"/>
      <c r="KL315" s="22"/>
      <c r="KM315" s="22"/>
      <c r="KN315" s="22"/>
      <c r="KO315" s="22"/>
      <c r="KP315" s="22"/>
    </row>
    <row r="316" spans="1:302" ht="13.5" customHeight="1" x14ac:dyDescent="0.2">
      <c r="A316" s="48"/>
      <c r="B316" s="48"/>
      <c r="C316" s="48"/>
      <c r="D316" s="48"/>
      <c r="E316" s="48"/>
      <c r="F316" s="48"/>
      <c r="G316" s="48"/>
      <c r="H316" s="48"/>
      <c r="I316" s="48"/>
      <c r="J316" s="48"/>
      <c r="K316" s="48"/>
      <c r="L316" s="48"/>
      <c r="M316" s="48"/>
      <c r="N316" s="48"/>
      <c r="O316" s="22"/>
      <c r="P316" s="22"/>
      <c r="Q316" s="22"/>
      <c r="R316" s="22"/>
      <c r="S316" s="22"/>
      <c r="T316" s="22"/>
      <c r="U316" s="22"/>
      <c r="V316" s="22"/>
      <c r="W316" s="22"/>
      <c r="X316" s="22"/>
      <c r="Y316" s="22"/>
      <c r="Z316" s="22"/>
      <c r="AA316" s="22"/>
      <c r="AB316" s="22"/>
      <c r="AC316" s="48"/>
      <c r="AD316" s="48"/>
      <c r="AE316" s="48"/>
      <c r="AF316" s="48"/>
      <c r="AG316" s="48"/>
      <c r="AH316" s="48"/>
      <c r="AI316" s="48"/>
      <c r="AJ316" s="48"/>
      <c r="AK316" s="48"/>
      <c r="AL316" s="48"/>
      <c r="AM316" s="48"/>
      <c r="AN316" s="48"/>
      <c r="AO316" s="22"/>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22"/>
      <c r="BU316" s="505"/>
      <c r="BV316" s="505"/>
      <c r="BW316" s="552"/>
      <c r="BX316" s="22"/>
      <c r="BY316" s="22"/>
      <c r="BZ316" s="22"/>
      <c r="CA316" s="22"/>
      <c r="CB316" s="22"/>
      <c r="CC316" s="22"/>
      <c r="CD316" s="22"/>
      <c r="CE316" s="22"/>
      <c r="CF316" s="22"/>
      <c r="CG316" s="22"/>
      <c r="CH316" s="22"/>
      <c r="CI316" s="47"/>
      <c r="CJ316" s="47"/>
      <c r="CK316" s="47"/>
      <c r="CL316" s="47"/>
      <c r="CM316" s="47"/>
      <c r="CN316" s="47"/>
      <c r="CO316" s="47"/>
      <c r="CP316" s="47"/>
      <c r="CQ316" s="47"/>
      <c r="CR316" s="47"/>
      <c r="CS316" s="47"/>
      <c r="CT316" s="47"/>
      <c r="CU316" s="47"/>
      <c r="CV316" s="47"/>
      <c r="CW316" s="47"/>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c r="HT316" s="22"/>
      <c r="HU316" s="22"/>
      <c r="HV316" s="22"/>
      <c r="HW316" s="22"/>
      <c r="HX316" s="22"/>
      <c r="HY316" s="22"/>
      <c r="HZ316" s="22"/>
      <c r="IA316" s="22"/>
      <c r="IB316" s="22"/>
      <c r="IC316" s="22"/>
      <c r="ID316" s="22"/>
      <c r="IE316" s="22"/>
      <c r="IF316" s="22"/>
      <c r="IG316" s="22"/>
      <c r="IH316" s="22"/>
      <c r="II316" s="22"/>
      <c r="IJ316" s="22"/>
      <c r="IK316" s="22"/>
      <c r="IL316" s="22"/>
      <c r="IM316" s="22"/>
      <c r="IN316" s="22"/>
      <c r="IO316" s="22"/>
      <c r="IP316" s="22"/>
      <c r="IQ316" s="22"/>
      <c r="IR316" s="22"/>
      <c r="IS316" s="22"/>
      <c r="IT316" s="22"/>
      <c r="IU316" s="22"/>
      <c r="IV316" s="22"/>
      <c r="IW316" s="22"/>
      <c r="IX316" s="22"/>
      <c r="IY316" s="22"/>
      <c r="IZ316" s="22"/>
      <c r="JA316" s="22"/>
      <c r="JB316" s="22"/>
      <c r="JC316" s="22"/>
      <c r="JD316" s="22"/>
      <c r="JE316" s="22"/>
      <c r="JF316" s="22"/>
      <c r="JG316" s="22"/>
      <c r="JH316" s="22"/>
      <c r="JI316" s="22"/>
      <c r="JJ316" s="22"/>
      <c r="JK316" s="22"/>
      <c r="JL316" s="22"/>
      <c r="JM316" s="22"/>
      <c r="JN316" s="22"/>
      <c r="JO316" s="22"/>
      <c r="JP316" s="22"/>
      <c r="JQ316" s="22"/>
      <c r="JR316" s="22"/>
      <c r="JS316" s="22"/>
      <c r="JT316" s="22"/>
      <c r="JU316" s="22"/>
      <c r="JV316" s="22"/>
      <c r="JW316" s="22"/>
      <c r="JX316" s="22"/>
      <c r="JY316" s="22"/>
      <c r="JZ316" s="22"/>
      <c r="KA316" s="22"/>
      <c r="KB316" s="22"/>
      <c r="KC316" s="22"/>
      <c r="KD316" s="22"/>
      <c r="KE316" s="22"/>
      <c r="KF316" s="22"/>
      <c r="KG316" s="22"/>
      <c r="KH316" s="22"/>
      <c r="KI316" s="22"/>
      <c r="KJ316" s="22"/>
      <c r="KK316" s="22"/>
      <c r="KL316" s="22"/>
      <c r="KM316" s="22"/>
      <c r="KN316" s="22"/>
      <c r="KO316" s="22"/>
      <c r="KP316" s="22"/>
    </row>
    <row r="317" spans="1:302" ht="13.5" customHeight="1" x14ac:dyDescent="0.2">
      <c r="A317" s="48"/>
      <c r="B317" s="48"/>
      <c r="C317" s="48"/>
      <c r="D317" s="48"/>
      <c r="E317" s="48"/>
      <c r="F317" s="48"/>
      <c r="G317" s="48"/>
      <c r="H317" s="48"/>
      <c r="I317" s="48"/>
      <c r="J317" s="48"/>
      <c r="K317" s="48"/>
      <c r="L317" s="48"/>
      <c r="M317" s="48"/>
      <c r="N317" s="48"/>
      <c r="O317" s="22"/>
      <c r="P317" s="22"/>
      <c r="Q317" s="22"/>
      <c r="R317" s="22"/>
      <c r="S317" s="22"/>
      <c r="T317" s="22"/>
      <c r="U317" s="22"/>
      <c r="V317" s="22"/>
      <c r="W317" s="22"/>
      <c r="X317" s="22"/>
      <c r="Y317" s="22"/>
      <c r="Z317" s="22"/>
      <c r="AA317" s="22"/>
      <c r="AB317" s="22"/>
      <c r="AC317" s="48"/>
      <c r="AD317" s="48"/>
      <c r="AE317" s="48"/>
      <c r="AF317" s="48"/>
      <c r="AG317" s="48"/>
      <c r="AH317" s="48"/>
      <c r="AI317" s="48"/>
      <c r="AJ317" s="48"/>
      <c r="AK317" s="48"/>
      <c r="AL317" s="48"/>
      <c r="AM317" s="48"/>
      <c r="AN317" s="48"/>
      <c r="AO317" s="22"/>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22"/>
      <c r="BU317" s="505"/>
      <c r="BV317" s="505"/>
      <c r="BW317" s="552"/>
      <c r="BX317" s="22"/>
      <c r="BY317" s="22"/>
      <c r="BZ317" s="22"/>
      <c r="CA317" s="22"/>
      <c r="CB317" s="22"/>
      <c r="CC317" s="22"/>
      <c r="CD317" s="22"/>
      <c r="CE317" s="22"/>
      <c r="CF317" s="22"/>
      <c r="CG317" s="22"/>
      <c r="CH317" s="22"/>
      <c r="CI317" s="47"/>
      <c r="CJ317" s="47"/>
      <c r="CK317" s="47"/>
      <c r="CL317" s="47"/>
      <c r="CM317" s="47"/>
      <c r="CN317" s="47"/>
      <c r="CO317" s="47"/>
      <c r="CP317" s="47"/>
      <c r="CQ317" s="47"/>
      <c r="CR317" s="47"/>
      <c r="CS317" s="47"/>
      <c r="CT317" s="47"/>
      <c r="CU317" s="47"/>
      <c r="CV317" s="47"/>
      <c r="CW317" s="47"/>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c r="HT317" s="22"/>
      <c r="HU317" s="22"/>
      <c r="HV317" s="22"/>
      <c r="HW317" s="22"/>
      <c r="HX317" s="22"/>
      <c r="HY317" s="22"/>
      <c r="HZ317" s="22"/>
      <c r="IA317" s="22"/>
      <c r="IB317" s="22"/>
      <c r="IC317" s="22"/>
      <c r="ID317" s="22"/>
      <c r="IE317" s="22"/>
      <c r="IF317" s="22"/>
      <c r="IG317" s="22"/>
      <c r="IH317" s="22"/>
      <c r="II317" s="22"/>
      <c r="IJ317" s="22"/>
      <c r="IK317" s="22"/>
      <c r="IL317" s="22"/>
      <c r="IM317" s="22"/>
      <c r="IN317" s="22"/>
      <c r="IO317" s="22"/>
      <c r="IP317" s="22"/>
      <c r="IQ317" s="22"/>
      <c r="IR317" s="22"/>
      <c r="IS317" s="22"/>
      <c r="IT317" s="22"/>
      <c r="IU317" s="22"/>
      <c r="IV317" s="22"/>
      <c r="IW317" s="22"/>
      <c r="IX317" s="22"/>
      <c r="IY317" s="22"/>
      <c r="IZ317" s="22"/>
      <c r="JA317" s="22"/>
      <c r="JB317" s="22"/>
      <c r="JC317" s="22"/>
      <c r="JD317" s="22"/>
      <c r="JE317" s="22"/>
      <c r="JF317" s="22"/>
      <c r="JG317" s="22"/>
      <c r="JH317" s="22"/>
      <c r="JI317" s="22"/>
      <c r="JJ317" s="22"/>
      <c r="JK317" s="22"/>
      <c r="JL317" s="22"/>
      <c r="JM317" s="22"/>
      <c r="JN317" s="22"/>
      <c r="JO317" s="22"/>
      <c r="JP317" s="22"/>
      <c r="JQ317" s="22"/>
      <c r="JR317" s="22"/>
      <c r="JS317" s="22"/>
      <c r="JT317" s="22"/>
      <c r="JU317" s="22"/>
      <c r="JV317" s="22"/>
      <c r="JW317" s="22"/>
      <c r="JX317" s="22"/>
      <c r="JY317" s="22"/>
      <c r="JZ317" s="22"/>
      <c r="KA317" s="22"/>
      <c r="KB317" s="22"/>
      <c r="KC317" s="22"/>
      <c r="KD317" s="22"/>
      <c r="KE317" s="22"/>
      <c r="KF317" s="22"/>
      <c r="KG317" s="22"/>
      <c r="KH317" s="22"/>
      <c r="KI317" s="22"/>
      <c r="KJ317" s="22"/>
      <c r="KK317" s="22"/>
      <c r="KL317" s="22"/>
      <c r="KM317" s="22"/>
      <c r="KN317" s="22"/>
      <c r="KO317" s="22"/>
      <c r="KP317" s="22"/>
    </row>
    <row r="318" spans="1:302" ht="13.5" customHeight="1" x14ac:dyDescent="0.2">
      <c r="A318" s="48"/>
      <c r="B318" s="48"/>
      <c r="C318" s="48"/>
      <c r="D318" s="48"/>
      <c r="E318" s="48"/>
      <c r="F318" s="48"/>
      <c r="G318" s="48"/>
      <c r="H318" s="48"/>
      <c r="I318" s="48"/>
      <c r="J318" s="48"/>
      <c r="K318" s="48"/>
      <c r="L318" s="48"/>
      <c r="M318" s="48"/>
      <c r="N318" s="48"/>
      <c r="O318" s="22"/>
      <c r="P318" s="22"/>
      <c r="Q318" s="22"/>
      <c r="R318" s="22"/>
      <c r="S318" s="22"/>
      <c r="T318" s="22"/>
      <c r="U318" s="22"/>
      <c r="V318" s="22"/>
      <c r="W318" s="22"/>
      <c r="X318" s="22"/>
      <c r="Y318" s="22"/>
      <c r="Z318" s="22"/>
      <c r="AA318" s="22"/>
      <c r="AB318" s="22"/>
      <c r="AC318" s="48"/>
      <c r="AD318" s="48"/>
      <c r="AE318" s="48"/>
      <c r="AF318" s="48"/>
      <c r="AG318" s="48"/>
      <c r="AH318" s="48"/>
      <c r="AI318" s="48"/>
      <c r="AJ318" s="48"/>
      <c r="AK318" s="48"/>
      <c r="AL318" s="48"/>
      <c r="AM318" s="48"/>
      <c r="AN318" s="48"/>
      <c r="AO318" s="22"/>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22"/>
      <c r="BU318" s="505"/>
      <c r="BV318" s="505"/>
      <c r="BW318" s="552"/>
      <c r="BX318" s="22"/>
      <c r="BY318" s="22"/>
      <c r="BZ318" s="22"/>
      <c r="CA318" s="22"/>
      <c r="CB318" s="22"/>
      <c r="CC318" s="22"/>
      <c r="CD318" s="22"/>
      <c r="CE318" s="22"/>
      <c r="CF318" s="22"/>
      <c r="CG318" s="22"/>
      <c r="CH318" s="22"/>
      <c r="CI318" s="47"/>
      <c r="CJ318" s="47"/>
      <c r="CK318" s="47"/>
      <c r="CL318" s="47"/>
      <c r="CM318" s="47"/>
      <c r="CN318" s="47"/>
      <c r="CO318" s="47"/>
      <c r="CP318" s="47"/>
      <c r="CQ318" s="47"/>
      <c r="CR318" s="47"/>
      <c r="CS318" s="47"/>
      <c r="CT318" s="47"/>
      <c r="CU318" s="47"/>
      <c r="CV318" s="47"/>
      <c r="CW318" s="47"/>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c r="HT318" s="22"/>
      <c r="HU318" s="22"/>
      <c r="HV318" s="22"/>
      <c r="HW318" s="22"/>
      <c r="HX318" s="22"/>
      <c r="HY318" s="22"/>
      <c r="HZ318" s="22"/>
      <c r="IA318" s="22"/>
      <c r="IB318" s="22"/>
      <c r="IC318" s="22"/>
      <c r="ID318" s="22"/>
      <c r="IE318" s="22"/>
      <c r="IF318" s="22"/>
      <c r="IG318" s="22"/>
      <c r="IH318" s="22"/>
      <c r="II318" s="22"/>
      <c r="IJ318" s="22"/>
      <c r="IK318" s="22"/>
      <c r="IL318" s="22"/>
      <c r="IM318" s="22"/>
      <c r="IN318" s="22"/>
      <c r="IO318" s="22"/>
      <c r="IP318" s="22"/>
      <c r="IQ318" s="22"/>
      <c r="IR318" s="22"/>
      <c r="IS318" s="22"/>
      <c r="IT318" s="22"/>
      <c r="IU318" s="22"/>
      <c r="IV318" s="22"/>
      <c r="IW318" s="22"/>
      <c r="IX318" s="22"/>
      <c r="IY318" s="22"/>
      <c r="IZ318" s="22"/>
      <c r="JA318" s="22"/>
      <c r="JB318" s="22"/>
      <c r="JC318" s="22"/>
      <c r="JD318" s="22"/>
      <c r="JE318" s="22"/>
      <c r="JF318" s="22"/>
      <c r="JG318" s="22"/>
      <c r="JH318" s="22"/>
      <c r="JI318" s="22"/>
      <c r="JJ318" s="22"/>
      <c r="JK318" s="22"/>
      <c r="JL318" s="22"/>
      <c r="JM318" s="22"/>
      <c r="JN318" s="22"/>
      <c r="JO318" s="22"/>
      <c r="JP318" s="22"/>
      <c r="JQ318" s="22"/>
      <c r="JR318" s="22"/>
      <c r="JS318" s="22"/>
      <c r="JT318" s="22"/>
      <c r="JU318" s="22"/>
      <c r="JV318" s="22"/>
      <c r="JW318" s="22"/>
      <c r="JX318" s="22"/>
      <c r="JY318" s="22"/>
      <c r="JZ318" s="22"/>
      <c r="KA318" s="22"/>
      <c r="KB318" s="22"/>
      <c r="KC318" s="22"/>
      <c r="KD318" s="22"/>
      <c r="KE318" s="22"/>
      <c r="KF318" s="22"/>
      <c r="KG318" s="22"/>
      <c r="KH318" s="22"/>
      <c r="KI318" s="22"/>
      <c r="KJ318" s="22"/>
      <c r="KK318" s="22"/>
      <c r="KL318" s="22"/>
      <c r="KM318" s="22"/>
      <c r="KN318" s="22"/>
      <c r="KO318" s="22"/>
      <c r="KP318" s="22"/>
    </row>
    <row r="319" spans="1:302" ht="13.5" customHeight="1" x14ac:dyDescent="0.2">
      <c r="A319" s="48"/>
      <c r="B319" s="48"/>
      <c r="C319" s="48"/>
      <c r="D319" s="48"/>
      <c r="E319" s="48"/>
      <c r="F319" s="48"/>
      <c r="G319" s="48"/>
      <c r="H319" s="48"/>
      <c r="I319" s="48"/>
      <c r="J319" s="48"/>
      <c r="K319" s="48"/>
      <c r="L319" s="48"/>
      <c r="M319" s="48"/>
      <c r="N319" s="48"/>
      <c r="O319" s="22"/>
      <c r="P319" s="22"/>
      <c r="Q319" s="22"/>
      <c r="R319" s="22"/>
      <c r="S319" s="22"/>
      <c r="T319" s="22"/>
      <c r="U319" s="22"/>
      <c r="V319" s="22"/>
      <c r="W319" s="22"/>
      <c r="X319" s="22"/>
      <c r="Y319" s="22"/>
      <c r="Z319" s="22"/>
      <c r="AA319" s="22"/>
      <c r="AB319" s="22"/>
      <c r="AC319" s="48"/>
      <c r="AD319" s="48"/>
      <c r="AE319" s="48"/>
      <c r="AF319" s="48"/>
      <c r="AG319" s="48"/>
      <c r="AH319" s="48"/>
      <c r="AI319" s="48"/>
      <c r="AJ319" s="48"/>
      <c r="AK319" s="48"/>
      <c r="AL319" s="48"/>
      <c r="AM319" s="48"/>
      <c r="AN319" s="48"/>
      <c r="AO319" s="22"/>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22"/>
      <c r="BU319" s="505"/>
      <c r="BV319" s="505"/>
      <c r="BW319" s="552"/>
      <c r="BX319" s="22"/>
      <c r="BY319" s="22"/>
      <c r="BZ319" s="22"/>
      <c r="CA319" s="22"/>
      <c r="CB319" s="22"/>
      <c r="CC319" s="22"/>
      <c r="CD319" s="22"/>
      <c r="CE319" s="22"/>
      <c r="CF319" s="22"/>
      <c r="CG319" s="22"/>
      <c r="CH319" s="22"/>
      <c r="CI319" s="47"/>
      <c r="CJ319" s="47"/>
      <c r="CK319" s="47"/>
      <c r="CL319" s="47"/>
      <c r="CM319" s="47"/>
      <c r="CN319" s="47"/>
      <c r="CO319" s="47"/>
      <c r="CP319" s="47"/>
      <c r="CQ319" s="47"/>
      <c r="CR319" s="47"/>
      <c r="CS319" s="47"/>
      <c r="CT319" s="47"/>
      <c r="CU319" s="47"/>
      <c r="CV319" s="47"/>
      <c r="CW319" s="47"/>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c r="HT319" s="22"/>
      <c r="HU319" s="22"/>
      <c r="HV319" s="22"/>
      <c r="HW319" s="22"/>
      <c r="HX319" s="22"/>
      <c r="HY319" s="22"/>
      <c r="HZ319" s="22"/>
      <c r="IA319" s="22"/>
      <c r="IB319" s="22"/>
      <c r="IC319" s="22"/>
      <c r="ID319" s="22"/>
      <c r="IE319" s="22"/>
      <c r="IF319" s="22"/>
      <c r="IG319" s="22"/>
      <c r="IH319" s="22"/>
      <c r="II319" s="22"/>
      <c r="IJ319" s="22"/>
      <c r="IK319" s="22"/>
      <c r="IL319" s="22"/>
      <c r="IM319" s="22"/>
      <c r="IN319" s="22"/>
      <c r="IO319" s="22"/>
      <c r="IP319" s="22"/>
      <c r="IQ319" s="22"/>
      <c r="IR319" s="22"/>
      <c r="IS319" s="22"/>
      <c r="IT319" s="22"/>
      <c r="IU319" s="22"/>
      <c r="IV319" s="22"/>
      <c r="IW319" s="22"/>
      <c r="IX319" s="22"/>
      <c r="IY319" s="22"/>
      <c r="IZ319" s="22"/>
      <c r="JA319" s="22"/>
      <c r="JB319" s="22"/>
      <c r="JC319" s="22"/>
      <c r="JD319" s="22"/>
      <c r="JE319" s="22"/>
      <c r="JF319" s="22"/>
      <c r="JG319" s="22"/>
      <c r="JH319" s="22"/>
      <c r="JI319" s="22"/>
      <c r="JJ319" s="22"/>
      <c r="JK319" s="22"/>
      <c r="JL319" s="22"/>
      <c r="JM319" s="22"/>
      <c r="JN319" s="22"/>
      <c r="JO319" s="22"/>
      <c r="JP319" s="22"/>
      <c r="JQ319" s="22"/>
      <c r="JR319" s="22"/>
      <c r="JS319" s="22"/>
      <c r="JT319" s="22"/>
      <c r="JU319" s="22"/>
      <c r="JV319" s="22"/>
      <c r="JW319" s="22"/>
      <c r="JX319" s="22"/>
      <c r="JY319" s="22"/>
      <c r="JZ319" s="22"/>
      <c r="KA319" s="22"/>
      <c r="KB319" s="22"/>
      <c r="KC319" s="22"/>
      <c r="KD319" s="22"/>
      <c r="KE319" s="22"/>
      <c r="KF319" s="22"/>
      <c r="KG319" s="22"/>
      <c r="KH319" s="22"/>
      <c r="KI319" s="22"/>
      <c r="KJ319" s="22"/>
      <c r="KK319" s="22"/>
      <c r="KL319" s="22"/>
      <c r="KM319" s="22"/>
      <c r="KN319" s="22"/>
      <c r="KO319" s="22"/>
      <c r="KP319" s="22"/>
    </row>
    <row r="320" spans="1:302" ht="13.5" customHeight="1" x14ac:dyDescent="0.2">
      <c r="A320" s="48"/>
      <c r="B320" s="48"/>
      <c r="C320" s="48"/>
      <c r="D320" s="48"/>
      <c r="E320" s="48"/>
      <c r="F320" s="48"/>
      <c r="G320" s="48"/>
      <c r="H320" s="48"/>
      <c r="I320" s="48"/>
      <c r="J320" s="48"/>
      <c r="K320" s="48"/>
      <c r="L320" s="48"/>
      <c r="M320" s="48"/>
      <c r="N320" s="48"/>
      <c r="O320" s="22"/>
      <c r="P320" s="22"/>
      <c r="Q320" s="22"/>
      <c r="R320" s="22"/>
      <c r="S320" s="22"/>
      <c r="T320" s="22"/>
      <c r="U320" s="22"/>
      <c r="V320" s="22"/>
      <c r="W320" s="22"/>
      <c r="X320" s="22"/>
      <c r="Y320" s="22"/>
      <c r="Z320" s="22"/>
      <c r="AA320" s="22"/>
      <c r="AB320" s="22"/>
      <c r="AC320" s="48"/>
      <c r="AD320" s="48"/>
      <c r="AE320" s="48"/>
      <c r="AF320" s="48"/>
      <c r="AG320" s="48"/>
      <c r="AH320" s="48"/>
      <c r="AI320" s="48"/>
      <c r="AJ320" s="48"/>
      <c r="AK320" s="48"/>
      <c r="AL320" s="48"/>
      <c r="AM320" s="48"/>
      <c r="AN320" s="48"/>
      <c r="AO320" s="22"/>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22"/>
      <c r="BU320" s="505"/>
      <c r="BV320" s="505"/>
      <c r="BW320" s="552"/>
      <c r="BX320" s="22"/>
      <c r="BY320" s="22"/>
      <c r="BZ320" s="22"/>
      <c r="CA320" s="22"/>
      <c r="CB320" s="22"/>
      <c r="CC320" s="22"/>
      <c r="CD320" s="22"/>
      <c r="CE320" s="22"/>
      <c r="CF320" s="22"/>
      <c r="CG320" s="22"/>
      <c r="CH320" s="22"/>
      <c r="CI320" s="47"/>
      <c r="CJ320" s="47"/>
      <c r="CK320" s="47"/>
      <c r="CL320" s="47"/>
      <c r="CM320" s="47"/>
      <c r="CN320" s="47"/>
      <c r="CO320" s="47"/>
      <c r="CP320" s="47"/>
      <c r="CQ320" s="47"/>
      <c r="CR320" s="47"/>
      <c r="CS320" s="47"/>
      <c r="CT320" s="47"/>
      <c r="CU320" s="47"/>
      <c r="CV320" s="47"/>
      <c r="CW320" s="47"/>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c r="IT320" s="22"/>
      <c r="IU320" s="22"/>
      <c r="IV320" s="22"/>
      <c r="IW320" s="22"/>
      <c r="IX320" s="22"/>
      <c r="IY320" s="22"/>
      <c r="IZ320" s="22"/>
      <c r="JA320" s="22"/>
      <c r="JB320" s="22"/>
      <c r="JC320" s="22"/>
      <c r="JD320" s="22"/>
      <c r="JE320" s="22"/>
      <c r="JF320" s="22"/>
      <c r="JG320" s="22"/>
      <c r="JH320" s="22"/>
      <c r="JI320" s="22"/>
      <c r="JJ320" s="22"/>
      <c r="JK320" s="22"/>
      <c r="JL320" s="22"/>
      <c r="JM320" s="22"/>
      <c r="JN320" s="22"/>
      <c r="JO320" s="22"/>
      <c r="JP320" s="22"/>
      <c r="JQ320" s="22"/>
      <c r="JR320" s="22"/>
      <c r="JS320" s="22"/>
      <c r="JT320" s="22"/>
      <c r="JU320" s="22"/>
      <c r="JV320" s="22"/>
      <c r="JW320" s="22"/>
      <c r="JX320" s="22"/>
      <c r="JY320" s="22"/>
      <c r="JZ320" s="22"/>
      <c r="KA320" s="22"/>
      <c r="KB320" s="22"/>
      <c r="KC320" s="22"/>
      <c r="KD320" s="22"/>
      <c r="KE320" s="22"/>
      <c r="KF320" s="22"/>
      <c r="KG320" s="22"/>
      <c r="KH320" s="22"/>
      <c r="KI320" s="22"/>
      <c r="KJ320" s="22"/>
      <c r="KK320" s="22"/>
      <c r="KL320" s="22"/>
      <c r="KM320" s="22"/>
      <c r="KN320" s="22"/>
      <c r="KO320" s="22"/>
      <c r="KP320" s="22"/>
    </row>
    <row r="321" spans="1:302" ht="13.5" customHeight="1" x14ac:dyDescent="0.2">
      <c r="A321" s="48"/>
      <c r="B321" s="48"/>
      <c r="C321" s="48"/>
      <c r="D321" s="48"/>
      <c r="E321" s="48"/>
      <c r="F321" s="48"/>
      <c r="G321" s="48"/>
      <c r="H321" s="48"/>
      <c r="I321" s="48"/>
      <c r="J321" s="48"/>
      <c r="K321" s="48"/>
      <c r="L321" s="48"/>
      <c r="M321" s="48"/>
      <c r="N321" s="48"/>
      <c r="O321" s="22"/>
      <c r="P321" s="22"/>
      <c r="Q321" s="22"/>
      <c r="R321" s="22"/>
      <c r="S321" s="22"/>
      <c r="T321" s="22"/>
      <c r="U321" s="22"/>
      <c r="V321" s="22"/>
      <c r="W321" s="22"/>
      <c r="X321" s="22"/>
      <c r="Y321" s="22"/>
      <c r="Z321" s="22"/>
      <c r="AA321" s="22"/>
      <c r="AB321" s="22"/>
      <c r="AC321" s="48"/>
      <c r="AD321" s="48"/>
      <c r="AE321" s="48"/>
      <c r="AF321" s="48"/>
      <c r="AG321" s="48"/>
      <c r="AH321" s="48"/>
      <c r="AI321" s="48"/>
      <c r="AJ321" s="48"/>
      <c r="AK321" s="48"/>
      <c r="AL321" s="48"/>
      <c r="AM321" s="48"/>
      <c r="AN321" s="48"/>
      <c r="AO321" s="22"/>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22"/>
      <c r="BU321" s="505"/>
      <c r="BV321" s="505"/>
      <c r="BW321" s="552"/>
      <c r="BX321" s="22"/>
      <c r="BY321" s="22"/>
      <c r="BZ321" s="22"/>
      <c r="CA321" s="22"/>
      <c r="CB321" s="22"/>
      <c r="CC321" s="22"/>
      <c r="CD321" s="22"/>
      <c r="CE321" s="22"/>
      <c r="CF321" s="22"/>
      <c r="CG321" s="22"/>
      <c r="CH321" s="22"/>
      <c r="CI321" s="47"/>
      <c r="CJ321" s="47"/>
      <c r="CK321" s="47"/>
      <c r="CL321" s="47"/>
      <c r="CM321" s="47"/>
      <c r="CN321" s="47"/>
      <c r="CO321" s="47"/>
      <c r="CP321" s="47"/>
      <c r="CQ321" s="47"/>
      <c r="CR321" s="47"/>
      <c r="CS321" s="47"/>
      <c r="CT321" s="47"/>
      <c r="CU321" s="47"/>
      <c r="CV321" s="47"/>
      <c r="CW321" s="47"/>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c r="IT321" s="22"/>
      <c r="IU321" s="22"/>
      <c r="IV321" s="22"/>
      <c r="IW321" s="22"/>
      <c r="IX321" s="22"/>
      <c r="IY321" s="22"/>
      <c r="IZ321" s="22"/>
      <c r="JA321" s="22"/>
      <c r="JB321" s="22"/>
      <c r="JC321" s="22"/>
      <c r="JD321" s="22"/>
      <c r="JE321" s="22"/>
      <c r="JF321" s="22"/>
      <c r="JG321" s="22"/>
      <c r="JH321" s="22"/>
      <c r="JI321" s="22"/>
      <c r="JJ321" s="22"/>
      <c r="JK321" s="22"/>
      <c r="JL321" s="22"/>
      <c r="JM321" s="22"/>
      <c r="JN321" s="22"/>
      <c r="JO321" s="22"/>
      <c r="JP321" s="22"/>
      <c r="JQ321" s="22"/>
      <c r="JR321" s="22"/>
      <c r="JS321" s="22"/>
      <c r="JT321" s="22"/>
      <c r="JU321" s="22"/>
      <c r="JV321" s="22"/>
      <c r="JW321" s="22"/>
      <c r="JX321" s="22"/>
      <c r="JY321" s="22"/>
      <c r="JZ321" s="22"/>
      <c r="KA321" s="22"/>
      <c r="KB321" s="22"/>
      <c r="KC321" s="22"/>
      <c r="KD321" s="22"/>
      <c r="KE321" s="22"/>
      <c r="KF321" s="22"/>
      <c r="KG321" s="22"/>
      <c r="KH321" s="22"/>
      <c r="KI321" s="22"/>
      <c r="KJ321" s="22"/>
      <c r="KK321" s="22"/>
      <c r="KL321" s="22"/>
      <c r="KM321" s="22"/>
      <c r="KN321" s="22"/>
      <c r="KO321" s="22"/>
      <c r="KP321" s="22"/>
    </row>
    <row r="322" spans="1:302" ht="13.5" customHeight="1" x14ac:dyDescent="0.2">
      <c r="A322" s="48"/>
      <c r="B322" s="48"/>
      <c r="C322" s="48"/>
      <c r="D322" s="48"/>
      <c r="E322" s="48"/>
      <c r="F322" s="48"/>
      <c r="G322" s="48"/>
      <c r="H322" s="48"/>
      <c r="I322" s="48"/>
      <c r="J322" s="48"/>
      <c r="K322" s="48"/>
      <c r="L322" s="48"/>
      <c r="M322" s="48"/>
      <c r="N322" s="48"/>
      <c r="O322" s="22"/>
      <c r="P322" s="22"/>
      <c r="Q322" s="22"/>
      <c r="R322" s="22"/>
      <c r="S322" s="22"/>
      <c r="T322" s="22"/>
      <c r="U322" s="22"/>
      <c r="V322" s="22"/>
      <c r="W322" s="22"/>
      <c r="X322" s="22"/>
      <c r="Y322" s="22"/>
      <c r="Z322" s="22"/>
      <c r="AA322" s="22"/>
      <c r="AB322" s="22"/>
      <c r="AC322" s="48"/>
      <c r="AD322" s="48"/>
      <c r="AE322" s="48"/>
      <c r="AF322" s="48"/>
      <c r="AG322" s="48"/>
      <c r="AH322" s="48"/>
      <c r="AI322" s="48"/>
      <c r="AJ322" s="48"/>
      <c r="AK322" s="48"/>
      <c r="AL322" s="48"/>
      <c r="AM322" s="48"/>
      <c r="AN322" s="48"/>
      <c r="AO322" s="22"/>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22"/>
      <c r="BU322" s="505"/>
      <c r="BV322" s="505"/>
      <c r="BW322" s="552"/>
      <c r="BX322" s="22"/>
      <c r="BY322" s="22"/>
      <c r="BZ322" s="22"/>
      <c r="CA322" s="22"/>
      <c r="CB322" s="22"/>
      <c r="CC322" s="22"/>
      <c r="CD322" s="22"/>
      <c r="CE322" s="22"/>
      <c r="CF322" s="22"/>
      <c r="CG322" s="22"/>
      <c r="CH322" s="22"/>
      <c r="CI322" s="47"/>
      <c r="CJ322" s="47"/>
      <c r="CK322" s="47"/>
      <c r="CL322" s="47"/>
      <c r="CM322" s="47"/>
      <c r="CN322" s="47"/>
      <c r="CO322" s="47"/>
      <c r="CP322" s="47"/>
      <c r="CQ322" s="47"/>
      <c r="CR322" s="47"/>
      <c r="CS322" s="47"/>
      <c r="CT322" s="47"/>
      <c r="CU322" s="47"/>
      <c r="CV322" s="47"/>
      <c r="CW322" s="47"/>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row>
    <row r="323" spans="1:302" ht="13.5" customHeight="1" x14ac:dyDescent="0.2">
      <c r="A323" s="48"/>
      <c r="B323" s="48"/>
      <c r="C323" s="48"/>
      <c r="D323" s="48"/>
      <c r="E323" s="48"/>
      <c r="F323" s="48"/>
      <c r="G323" s="48"/>
      <c r="H323" s="48"/>
      <c r="I323" s="48"/>
      <c r="J323" s="48"/>
      <c r="K323" s="48"/>
      <c r="L323" s="48"/>
      <c r="M323" s="48"/>
      <c r="N323" s="48"/>
      <c r="O323" s="22"/>
      <c r="P323" s="22"/>
      <c r="Q323" s="22"/>
      <c r="R323" s="22"/>
      <c r="S323" s="22"/>
      <c r="T323" s="22"/>
      <c r="U323" s="22"/>
      <c r="V323" s="22"/>
      <c r="W323" s="22"/>
      <c r="X323" s="22"/>
      <c r="Y323" s="22"/>
      <c r="Z323" s="22"/>
      <c r="AA323" s="22"/>
      <c r="AB323" s="22"/>
      <c r="AC323" s="48"/>
      <c r="AD323" s="48"/>
      <c r="AE323" s="48"/>
      <c r="AF323" s="48"/>
      <c r="AG323" s="48"/>
      <c r="AH323" s="48"/>
      <c r="AI323" s="48"/>
      <c r="AJ323" s="48"/>
      <c r="AK323" s="48"/>
      <c r="AL323" s="48"/>
      <c r="AM323" s="48"/>
      <c r="AN323" s="48"/>
      <c r="AO323" s="22"/>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22"/>
      <c r="BU323" s="505"/>
      <c r="BV323" s="505"/>
      <c r="BW323" s="552"/>
      <c r="BX323" s="22"/>
      <c r="BY323" s="22"/>
      <c r="BZ323" s="22"/>
      <c r="CA323" s="22"/>
      <c r="CB323" s="22"/>
      <c r="CC323" s="22"/>
      <c r="CD323" s="22"/>
      <c r="CE323" s="22"/>
      <c r="CF323" s="22"/>
      <c r="CG323" s="22"/>
      <c r="CH323" s="22"/>
      <c r="CI323" s="47"/>
      <c r="CJ323" s="47"/>
      <c r="CK323" s="47"/>
      <c r="CL323" s="47"/>
      <c r="CM323" s="47"/>
      <c r="CN323" s="47"/>
      <c r="CO323" s="47"/>
      <c r="CP323" s="47"/>
      <c r="CQ323" s="47"/>
      <c r="CR323" s="47"/>
      <c r="CS323" s="47"/>
      <c r="CT323" s="47"/>
      <c r="CU323" s="47"/>
      <c r="CV323" s="47"/>
      <c r="CW323" s="47"/>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c r="HT323" s="22"/>
      <c r="HU323" s="22"/>
      <c r="HV323" s="22"/>
      <c r="HW323" s="22"/>
      <c r="HX323" s="22"/>
      <c r="HY323" s="22"/>
      <c r="HZ323" s="22"/>
      <c r="IA323" s="22"/>
      <c r="IB323" s="22"/>
      <c r="IC323" s="22"/>
      <c r="ID323" s="22"/>
      <c r="IE323" s="22"/>
      <c r="IF323" s="22"/>
      <c r="IG323" s="22"/>
      <c r="IH323" s="22"/>
      <c r="II323" s="22"/>
      <c r="IJ323" s="22"/>
      <c r="IK323" s="22"/>
      <c r="IL323" s="22"/>
      <c r="IM323" s="22"/>
      <c r="IN323" s="22"/>
      <c r="IO323" s="22"/>
      <c r="IP323" s="22"/>
      <c r="IQ323" s="22"/>
      <c r="IR323" s="22"/>
      <c r="IS323" s="22"/>
      <c r="IT323" s="22"/>
      <c r="IU323" s="22"/>
      <c r="IV323" s="22"/>
      <c r="IW323" s="22"/>
      <c r="IX323" s="22"/>
      <c r="IY323" s="22"/>
      <c r="IZ323" s="22"/>
      <c r="JA323" s="22"/>
      <c r="JB323" s="22"/>
      <c r="JC323" s="22"/>
      <c r="JD323" s="22"/>
      <c r="JE323" s="22"/>
      <c r="JF323" s="22"/>
      <c r="JG323" s="22"/>
      <c r="JH323" s="22"/>
      <c r="JI323" s="22"/>
      <c r="JJ323" s="22"/>
      <c r="JK323" s="22"/>
      <c r="JL323" s="22"/>
      <c r="JM323" s="22"/>
      <c r="JN323" s="22"/>
      <c r="JO323" s="22"/>
      <c r="JP323" s="22"/>
      <c r="JQ323" s="22"/>
      <c r="JR323" s="22"/>
      <c r="JS323" s="22"/>
      <c r="JT323" s="22"/>
      <c r="JU323" s="22"/>
      <c r="JV323" s="22"/>
      <c r="JW323" s="22"/>
      <c r="JX323" s="22"/>
      <c r="JY323" s="22"/>
      <c r="JZ323" s="22"/>
      <c r="KA323" s="22"/>
      <c r="KB323" s="22"/>
      <c r="KC323" s="22"/>
      <c r="KD323" s="22"/>
      <c r="KE323" s="22"/>
      <c r="KF323" s="22"/>
      <c r="KG323" s="22"/>
      <c r="KH323" s="22"/>
      <c r="KI323" s="22"/>
      <c r="KJ323" s="22"/>
      <c r="KK323" s="22"/>
      <c r="KL323" s="22"/>
      <c r="KM323" s="22"/>
      <c r="KN323" s="22"/>
      <c r="KO323" s="22"/>
      <c r="KP323" s="22"/>
    </row>
    <row r="324" spans="1:302" ht="13.5" customHeight="1" x14ac:dyDescent="0.2">
      <c r="A324" s="48"/>
      <c r="B324" s="48"/>
      <c r="C324" s="48"/>
      <c r="D324" s="48"/>
      <c r="E324" s="48"/>
      <c r="F324" s="48"/>
      <c r="G324" s="48"/>
      <c r="H324" s="48"/>
      <c r="I324" s="48"/>
      <c r="J324" s="48"/>
      <c r="K324" s="48"/>
      <c r="L324" s="48"/>
      <c r="M324" s="48"/>
      <c r="N324" s="48"/>
      <c r="O324" s="22"/>
      <c r="P324" s="22"/>
      <c r="Q324" s="22"/>
      <c r="R324" s="22"/>
      <c r="S324" s="22"/>
      <c r="T324" s="22"/>
      <c r="U324" s="22"/>
      <c r="V324" s="22"/>
      <c r="W324" s="22"/>
      <c r="X324" s="22"/>
      <c r="Y324" s="22"/>
      <c r="Z324" s="22"/>
      <c r="AA324" s="22"/>
      <c r="AB324" s="22"/>
      <c r="AC324" s="48"/>
      <c r="AD324" s="48"/>
      <c r="AE324" s="48"/>
      <c r="AF324" s="48"/>
      <c r="AG324" s="48"/>
      <c r="AH324" s="48"/>
      <c r="AI324" s="48"/>
      <c r="AJ324" s="48"/>
      <c r="AK324" s="48"/>
      <c r="AL324" s="48"/>
      <c r="AM324" s="48"/>
      <c r="AN324" s="48"/>
      <c r="AO324" s="22"/>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22"/>
      <c r="BU324" s="505"/>
      <c r="BV324" s="505"/>
      <c r="BW324" s="552"/>
      <c r="BX324" s="22"/>
      <c r="BY324" s="22"/>
      <c r="BZ324" s="22"/>
      <c r="CA324" s="22"/>
      <c r="CB324" s="22"/>
      <c r="CC324" s="22"/>
      <c r="CD324" s="22"/>
      <c r="CE324" s="22"/>
      <c r="CF324" s="22"/>
      <c r="CG324" s="22"/>
      <c r="CH324" s="22"/>
      <c r="CI324" s="47"/>
      <c r="CJ324" s="47"/>
      <c r="CK324" s="47"/>
      <c r="CL324" s="47"/>
      <c r="CM324" s="47"/>
      <c r="CN324" s="47"/>
      <c r="CO324" s="47"/>
      <c r="CP324" s="47"/>
      <c r="CQ324" s="47"/>
      <c r="CR324" s="47"/>
      <c r="CS324" s="47"/>
      <c r="CT324" s="47"/>
      <c r="CU324" s="47"/>
      <c r="CV324" s="47"/>
      <c r="CW324" s="47"/>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c r="IT324" s="22"/>
      <c r="IU324" s="22"/>
      <c r="IV324" s="22"/>
      <c r="IW324" s="22"/>
      <c r="IX324" s="22"/>
      <c r="IY324" s="22"/>
      <c r="IZ324" s="22"/>
      <c r="JA324" s="22"/>
      <c r="JB324" s="22"/>
      <c r="JC324" s="22"/>
      <c r="JD324" s="22"/>
      <c r="JE324" s="22"/>
      <c r="JF324" s="22"/>
      <c r="JG324" s="22"/>
      <c r="JH324" s="22"/>
      <c r="JI324" s="22"/>
      <c r="JJ324" s="22"/>
      <c r="JK324" s="22"/>
      <c r="JL324" s="22"/>
      <c r="JM324" s="22"/>
      <c r="JN324" s="22"/>
      <c r="JO324" s="22"/>
      <c r="JP324" s="22"/>
      <c r="JQ324" s="22"/>
      <c r="JR324" s="22"/>
      <c r="JS324" s="22"/>
      <c r="JT324" s="22"/>
      <c r="JU324" s="22"/>
      <c r="JV324" s="22"/>
      <c r="JW324" s="22"/>
      <c r="JX324" s="22"/>
      <c r="JY324" s="22"/>
      <c r="JZ324" s="22"/>
      <c r="KA324" s="22"/>
      <c r="KB324" s="22"/>
      <c r="KC324" s="22"/>
      <c r="KD324" s="22"/>
      <c r="KE324" s="22"/>
      <c r="KF324" s="22"/>
      <c r="KG324" s="22"/>
      <c r="KH324" s="22"/>
      <c r="KI324" s="22"/>
      <c r="KJ324" s="22"/>
      <c r="KK324" s="22"/>
      <c r="KL324" s="22"/>
      <c r="KM324" s="22"/>
      <c r="KN324" s="22"/>
      <c r="KO324" s="22"/>
      <c r="KP324" s="22"/>
    </row>
    <row r="325" spans="1:302" ht="13.5" customHeight="1" x14ac:dyDescent="0.2">
      <c r="A325" s="48"/>
      <c r="B325" s="48"/>
      <c r="C325" s="48"/>
      <c r="D325" s="48"/>
      <c r="E325" s="48"/>
      <c r="F325" s="48"/>
      <c r="G325" s="48"/>
      <c r="H325" s="48"/>
      <c r="I325" s="48"/>
      <c r="J325" s="48"/>
      <c r="K325" s="48"/>
      <c r="L325" s="48"/>
      <c r="M325" s="48"/>
      <c r="N325" s="48"/>
      <c r="O325" s="22"/>
      <c r="P325" s="22"/>
      <c r="Q325" s="22"/>
      <c r="R325" s="22"/>
      <c r="S325" s="22"/>
      <c r="T325" s="22"/>
      <c r="U325" s="22"/>
      <c r="V325" s="22"/>
      <c r="W325" s="22"/>
      <c r="X325" s="22"/>
      <c r="Y325" s="22"/>
      <c r="Z325" s="22"/>
      <c r="AA325" s="22"/>
      <c r="AB325" s="22"/>
      <c r="AC325" s="48"/>
      <c r="AD325" s="48"/>
      <c r="AE325" s="48"/>
      <c r="AF325" s="48"/>
      <c r="AG325" s="48"/>
      <c r="AH325" s="48"/>
      <c r="AI325" s="48"/>
      <c r="AJ325" s="48"/>
      <c r="AK325" s="48"/>
      <c r="AL325" s="48"/>
      <c r="AM325" s="48"/>
      <c r="AN325" s="48"/>
      <c r="AO325" s="22"/>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22"/>
      <c r="BU325" s="505"/>
      <c r="BV325" s="505"/>
      <c r="BW325" s="552"/>
      <c r="BX325" s="22"/>
      <c r="BY325" s="22"/>
      <c r="BZ325" s="22"/>
      <c r="CA325" s="22"/>
      <c r="CB325" s="22"/>
      <c r="CC325" s="22"/>
      <c r="CD325" s="22"/>
      <c r="CE325" s="22"/>
      <c r="CF325" s="22"/>
      <c r="CG325" s="22"/>
      <c r="CH325" s="22"/>
      <c r="CI325" s="47"/>
      <c r="CJ325" s="47"/>
      <c r="CK325" s="47"/>
      <c r="CL325" s="47"/>
      <c r="CM325" s="47"/>
      <c r="CN325" s="47"/>
      <c r="CO325" s="47"/>
      <c r="CP325" s="47"/>
      <c r="CQ325" s="47"/>
      <c r="CR325" s="47"/>
      <c r="CS325" s="47"/>
      <c r="CT325" s="47"/>
      <c r="CU325" s="47"/>
      <c r="CV325" s="47"/>
      <c r="CW325" s="47"/>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c r="IT325" s="22"/>
      <c r="IU325" s="22"/>
      <c r="IV325" s="22"/>
      <c r="IW325" s="22"/>
      <c r="IX325" s="22"/>
      <c r="IY325" s="22"/>
      <c r="IZ325" s="22"/>
      <c r="JA325" s="22"/>
      <c r="JB325" s="22"/>
      <c r="JC325" s="22"/>
      <c r="JD325" s="22"/>
      <c r="JE325" s="22"/>
      <c r="JF325" s="22"/>
      <c r="JG325" s="22"/>
      <c r="JH325" s="22"/>
      <c r="JI325" s="22"/>
      <c r="JJ325" s="22"/>
      <c r="JK325" s="22"/>
      <c r="JL325" s="22"/>
      <c r="JM325" s="22"/>
      <c r="JN325" s="22"/>
      <c r="JO325" s="22"/>
      <c r="JP325" s="22"/>
      <c r="JQ325" s="22"/>
      <c r="JR325" s="22"/>
      <c r="JS325" s="22"/>
      <c r="JT325" s="22"/>
      <c r="JU325" s="22"/>
      <c r="JV325" s="22"/>
      <c r="JW325" s="22"/>
      <c r="JX325" s="22"/>
      <c r="JY325" s="22"/>
      <c r="JZ325" s="22"/>
      <c r="KA325" s="22"/>
      <c r="KB325" s="22"/>
      <c r="KC325" s="22"/>
      <c r="KD325" s="22"/>
      <c r="KE325" s="22"/>
      <c r="KF325" s="22"/>
      <c r="KG325" s="22"/>
      <c r="KH325" s="22"/>
      <c r="KI325" s="22"/>
      <c r="KJ325" s="22"/>
      <c r="KK325" s="22"/>
      <c r="KL325" s="22"/>
      <c r="KM325" s="22"/>
      <c r="KN325" s="22"/>
      <c r="KO325" s="22"/>
      <c r="KP325" s="22"/>
    </row>
    <row r="326" spans="1:302" ht="13.5" customHeight="1" x14ac:dyDescent="0.2">
      <c r="A326" s="48"/>
      <c r="B326" s="48"/>
      <c r="C326" s="48"/>
      <c r="D326" s="48"/>
      <c r="E326" s="48"/>
      <c r="F326" s="48"/>
      <c r="G326" s="48"/>
      <c r="H326" s="48"/>
      <c r="I326" s="48"/>
      <c r="J326" s="48"/>
      <c r="K326" s="48"/>
      <c r="L326" s="48"/>
      <c r="M326" s="48"/>
      <c r="N326" s="48"/>
      <c r="O326" s="22"/>
      <c r="P326" s="22"/>
      <c r="Q326" s="22"/>
      <c r="R326" s="22"/>
      <c r="S326" s="22"/>
      <c r="T326" s="22"/>
      <c r="U326" s="22"/>
      <c r="V326" s="22"/>
      <c r="W326" s="22"/>
      <c r="X326" s="22"/>
      <c r="Y326" s="22"/>
      <c r="Z326" s="22"/>
      <c r="AA326" s="22"/>
      <c r="AB326" s="22"/>
      <c r="AC326" s="48"/>
      <c r="AD326" s="48"/>
      <c r="AE326" s="48"/>
      <c r="AF326" s="48"/>
      <c r="AG326" s="48"/>
      <c r="AH326" s="48"/>
      <c r="AI326" s="48"/>
      <c r="AJ326" s="48"/>
      <c r="AK326" s="48"/>
      <c r="AL326" s="48"/>
      <c r="AM326" s="48"/>
      <c r="AN326" s="48"/>
      <c r="AO326" s="22"/>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22"/>
      <c r="BU326" s="505"/>
      <c r="BV326" s="505"/>
      <c r="BW326" s="552"/>
      <c r="BX326" s="22"/>
      <c r="BY326" s="22"/>
      <c r="BZ326" s="22"/>
      <c r="CA326" s="22"/>
      <c r="CB326" s="22"/>
      <c r="CC326" s="22"/>
      <c r="CD326" s="22"/>
      <c r="CE326" s="22"/>
      <c r="CF326" s="22"/>
      <c r="CG326" s="22"/>
      <c r="CH326" s="22"/>
      <c r="CI326" s="47"/>
      <c r="CJ326" s="47"/>
      <c r="CK326" s="47"/>
      <c r="CL326" s="47"/>
      <c r="CM326" s="47"/>
      <c r="CN326" s="47"/>
      <c r="CO326" s="47"/>
      <c r="CP326" s="47"/>
      <c r="CQ326" s="47"/>
      <c r="CR326" s="47"/>
      <c r="CS326" s="47"/>
      <c r="CT326" s="47"/>
      <c r="CU326" s="47"/>
      <c r="CV326" s="47"/>
      <c r="CW326" s="47"/>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c r="IT326" s="22"/>
      <c r="IU326" s="22"/>
      <c r="IV326" s="22"/>
      <c r="IW326" s="22"/>
      <c r="IX326" s="22"/>
      <c r="IY326" s="22"/>
      <c r="IZ326" s="22"/>
      <c r="JA326" s="22"/>
      <c r="JB326" s="22"/>
      <c r="JC326" s="22"/>
      <c r="JD326" s="22"/>
      <c r="JE326" s="22"/>
      <c r="JF326" s="22"/>
      <c r="JG326" s="22"/>
      <c r="JH326" s="22"/>
      <c r="JI326" s="22"/>
      <c r="JJ326" s="22"/>
      <c r="JK326" s="22"/>
      <c r="JL326" s="22"/>
      <c r="JM326" s="22"/>
      <c r="JN326" s="22"/>
      <c r="JO326" s="22"/>
      <c r="JP326" s="22"/>
      <c r="JQ326" s="22"/>
      <c r="JR326" s="22"/>
      <c r="JS326" s="22"/>
      <c r="JT326" s="22"/>
      <c r="JU326" s="22"/>
      <c r="JV326" s="22"/>
      <c r="JW326" s="22"/>
      <c r="JX326" s="22"/>
      <c r="JY326" s="22"/>
      <c r="JZ326" s="22"/>
      <c r="KA326" s="22"/>
      <c r="KB326" s="22"/>
      <c r="KC326" s="22"/>
      <c r="KD326" s="22"/>
      <c r="KE326" s="22"/>
      <c r="KF326" s="22"/>
      <c r="KG326" s="22"/>
      <c r="KH326" s="22"/>
      <c r="KI326" s="22"/>
      <c r="KJ326" s="22"/>
      <c r="KK326" s="22"/>
      <c r="KL326" s="22"/>
      <c r="KM326" s="22"/>
      <c r="KN326" s="22"/>
      <c r="KO326" s="22"/>
      <c r="KP326" s="22"/>
    </row>
    <row r="327" spans="1:302" ht="13.5" customHeight="1" x14ac:dyDescent="0.2">
      <c r="A327" s="48"/>
      <c r="B327" s="48"/>
      <c r="C327" s="48"/>
      <c r="D327" s="48"/>
      <c r="E327" s="48"/>
      <c r="F327" s="48"/>
      <c r="G327" s="48"/>
      <c r="H327" s="48"/>
      <c r="I327" s="48"/>
      <c r="J327" s="48"/>
      <c r="K327" s="48"/>
      <c r="L327" s="48"/>
      <c r="M327" s="48"/>
      <c r="N327" s="48"/>
      <c r="O327" s="22"/>
      <c r="P327" s="22"/>
      <c r="Q327" s="22"/>
      <c r="R327" s="22"/>
      <c r="S327" s="22"/>
      <c r="T327" s="22"/>
      <c r="U327" s="22"/>
      <c r="V327" s="22"/>
      <c r="W327" s="22"/>
      <c r="X327" s="22"/>
      <c r="Y327" s="22"/>
      <c r="Z327" s="22"/>
      <c r="AA327" s="22"/>
      <c r="AB327" s="22"/>
      <c r="AC327" s="48"/>
      <c r="AD327" s="48"/>
      <c r="AE327" s="48"/>
      <c r="AF327" s="48"/>
      <c r="AG327" s="48"/>
      <c r="AH327" s="48"/>
      <c r="AI327" s="48"/>
      <c r="AJ327" s="48"/>
      <c r="AK327" s="48"/>
      <c r="AL327" s="48"/>
      <c r="AM327" s="48"/>
      <c r="AN327" s="48"/>
      <c r="AO327" s="22"/>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22"/>
      <c r="BU327" s="505"/>
      <c r="BV327" s="505"/>
      <c r="BW327" s="552"/>
      <c r="BX327" s="22"/>
      <c r="BY327" s="22"/>
      <c r="BZ327" s="22"/>
      <c r="CA327" s="22"/>
      <c r="CB327" s="22"/>
      <c r="CC327" s="22"/>
      <c r="CD327" s="22"/>
      <c r="CE327" s="22"/>
      <c r="CF327" s="22"/>
      <c r="CG327" s="22"/>
      <c r="CH327" s="22"/>
      <c r="CI327" s="47"/>
      <c r="CJ327" s="47"/>
      <c r="CK327" s="47"/>
      <c r="CL327" s="47"/>
      <c r="CM327" s="47"/>
      <c r="CN327" s="47"/>
      <c r="CO327" s="47"/>
      <c r="CP327" s="47"/>
      <c r="CQ327" s="47"/>
      <c r="CR327" s="47"/>
      <c r="CS327" s="47"/>
      <c r="CT327" s="47"/>
      <c r="CU327" s="47"/>
      <c r="CV327" s="47"/>
      <c r="CW327" s="47"/>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c r="IT327" s="22"/>
      <c r="IU327" s="22"/>
      <c r="IV327" s="22"/>
      <c r="IW327" s="22"/>
      <c r="IX327" s="22"/>
      <c r="IY327" s="22"/>
      <c r="IZ327" s="22"/>
      <c r="JA327" s="22"/>
      <c r="JB327" s="22"/>
      <c r="JC327" s="22"/>
      <c r="JD327" s="22"/>
      <c r="JE327" s="22"/>
      <c r="JF327" s="22"/>
      <c r="JG327" s="22"/>
      <c r="JH327" s="22"/>
      <c r="JI327" s="22"/>
      <c r="JJ327" s="22"/>
      <c r="JK327" s="22"/>
      <c r="JL327" s="22"/>
      <c r="JM327" s="22"/>
      <c r="JN327" s="22"/>
      <c r="JO327" s="22"/>
      <c r="JP327" s="22"/>
      <c r="JQ327" s="22"/>
      <c r="JR327" s="22"/>
      <c r="JS327" s="22"/>
      <c r="JT327" s="22"/>
      <c r="JU327" s="22"/>
      <c r="JV327" s="22"/>
      <c r="JW327" s="22"/>
      <c r="JX327" s="22"/>
      <c r="JY327" s="22"/>
      <c r="JZ327" s="22"/>
      <c r="KA327" s="22"/>
      <c r="KB327" s="22"/>
      <c r="KC327" s="22"/>
      <c r="KD327" s="22"/>
      <c r="KE327" s="22"/>
      <c r="KF327" s="22"/>
      <c r="KG327" s="22"/>
      <c r="KH327" s="22"/>
      <c r="KI327" s="22"/>
      <c r="KJ327" s="22"/>
      <c r="KK327" s="22"/>
      <c r="KL327" s="22"/>
      <c r="KM327" s="22"/>
      <c r="KN327" s="22"/>
      <c r="KO327" s="22"/>
      <c r="KP327" s="22"/>
    </row>
    <row r="328" spans="1:302" ht="13.5" customHeight="1" x14ac:dyDescent="0.2">
      <c r="A328" s="48"/>
      <c r="B328" s="48"/>
      <c r="C328" s="48"/>
      <c r="D328" s="48"/>
      <c r="E328" s="48"/>
      <c r="F328" s="48"/>
      <c r="G328" s="48"/>
      <c r="H328" s="48"/>
      <c r="I328" s="48"/>
      <c r="J328" s="48"/>
      <c r="K328" s="48"/>
      <c r="L328" s="48"/>
      <c r="M328" s="48"/>
      <c r="N328" s="48"/>
      <c r="O328" s="22"/>
      <c r="P328" s="22"/>
      <c r="Q328" s="22"/>
      <c r="R328" s="22"/>
      <c r="S328" s="22"/>
      <c r="T328" s="22"/>
      <c r="U328" s="22"/>
      <c r="V328" s="22"/>
      <c r="W328" s="22"/>
      <c r="X328" s="22"/>
      <c r="Y328" s="22"/>
      <c r="Z328" s="22"/>
      <c r="AA328" s="22"/>
      <c r="AB328" s="22"/>
      <c r="AC328" s="48"/>
      <c r="AD328" s="48"/>
      <c r="AE328" s="48"/>
      <c r="AF328" s="48"/>
      <c r="AG328" s="48"/>
      <c r="AH328" s="48"/>
      <c r="AI328" s="48"/>
      <c r="AJ328" s="48"/>
      <c r="AK328" s="48"/>
      <c r="AL328" s="48"/>
      <c r="AM328" s="48"/>
      <c r="AN328" s="48"/>
      <c r="AO328" s="22"/>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22"/>
      <c r="BU328" s="505"/>
      <c r="BV328" s="505"/>
      <c r="BW328" s="552"/>
      <c r="BX328" s="22"/>
      <c r="BY328" s="22"/>
      <c r="BZ328" s="22"/>
      <c r="CA328" s="22"/>
      <c r="CB328" s="22"/>
      <c r="CC328" s="22"/>
      <c r="CD328" s="22"/>
      <c r="CE328" s="22"/>
      <c r="CF328" s="22"/>
      <c r="CG328" s="22"/>
      <c r="CH328" s="22"/>
      <c r="CI328" s="47"/>
      <c r="CJ328" s="47"/>
      <c r="CK328" s="47"/>
      <c r="CL328" s="47"/>
      <c r="CM328" s="47"/>
      <c r="CN328" s="47"/>
      <c r="CO328" s="47"/>
      <c r="CP328" s="47"/>
      <c r="CQ328" s="47"/>
      <c r="CR328" s="47"/>
      <c r="CS328" s="47"/>
      <c r="CT328" s="47"/>
      <c r="CU328" s="47"/>
      <c r="CV328" s="47"/>
      <c r="CW328" s="47"/>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c r="HT328" s="22"/>
      <c r="HU328" s="22"/>
      <c r="HV328" s="22"/>
      <c r="HW328" s="22"/>
      <c r="HX328" s="22"/>
      <c r="HY328" s="22"/>
      <c r="HZ328" s="22"/>
      <c r="IA328" s="22"/>
      <c r="IB328" s="22"/>
      <c r="IC328" s="22"/>
      <c r="ID328" s="22"/>
      <c r="IE328" s="22"/>
      <c r="IF328" s="22"/>
      <c r="IG328" s="22"/>
      <c r="IH328" s="22"/>
      <c r="II328" s="22"/>
      <c r="IJ328" s="22"/>
      <c r="IK328" s="22"/>
      <c r="IL328" s="22"/>
      <c r="IM328" s="22"/>
      <c r="IN328" s="22"/>
      <c r="IO328" s="22"/>
      <c r="IP328" s="22"/>
      <c r="IQ328" s="22"/>
      <c r="IR328" s="22"/>
      <c r="IS328" s="22"/>
      <c r="IT328" s="22"/>
      <c r="IU328" s="22"/>
      <c r="IV328" s="22"/>
      <c r="IW328" s="22"/>
      <c r="IX328" s="22"/>
      <c r="IY328" s="22"/>
      <c r="IZ328" s="22"/>
      <c r="JA328" s="22"/>
      <c r="JB328" s="22"/>
      <c r="JC328" s="22"/>
      <c r="JD328" s="22"/>
      <c r="JE328" s="22"/>
      <c r="JF328" s="22"/>
      <c r="JG328" s="22"/>
      <c r="JH328" s="22"/>
      <c r="JI328" s="22"/>
      <c r="JJ328" s="22"/>
      <c r="JK328" s="22"/>
      <c r="JL328" s="22"/>
      <c r="JM328" s="22"/>
      <c r="JN328" s="22"/>
      <c r="JO328" s="22"/>
      <c r="JP328" s="22"/>
      <c r="JQ328" s="22"/>
      <c r="JR328" s="22"/>
      <c r="JS328" s="22"/>
      <c r="JT328" s="22"/>
      <c r="JU328" s="22"/>
      <c r="JV328" s="22"/>
      <c r="JW328" s="22"/>
      <c r="JX328" s="22"/>
      <c r="JY328" s="22"/>
      <c r="JZ328" s="22"/>
      <c r="KA328" s="22"/>
      <c r="KB328" s="22"/>
      <c r="KC328" s="22"/>
      <c r="KD328" s="22"/>
      <c r="KE328" s="22"/>
      <c r="KF328" s="22"/>
      <c r="KG328" s="22"/>
      <c r="KH328" s="22"/>
      <c r="KI328" s="22"/>
      <c r="KJ328" s="22"/>
      <c r="KK328" s="22"/>
      <c r="KL328" s="22"/>
      <c r="KM328" s="22"/>
      <c r="KN328" s="22"/>
      <c r="KO328" s="22"/>
      <c r="KP328" s="22"/>
    </row>
    <row r="329" spans="1:302" ht="13.5" customHeight="1" x14ac:dyDescent="0.2">
      <c r="A329" s="48"/>
      <c r="B329" s="48"/>
      <c r="C329" s="48"/>
      <c r="D329" s="48"/>
      <c r="E329" s="48"/>
      <c r="F329" s="48"/>
      <c r="G329" s="48"/>
      <c r="H329" s="48"/>
      <c r="I329" s="48"/>
      <c r="J329" s="48"/>
      <c r="K329" s="48"/>
      <c r="L329" s="48"/>
      <c r="M329" s="48"/>
      <c r="N329" s="48"/>
      <c r="O329" s="22"/>
      <c r="P329" s="22"/>
      <c r="Q329" s="22"/>
      <c r="R329" s="22"/>
      <c r="S329" s="22"/>
      <c r="T329" s="22"/>
      <c r="U329" s="22"/>
      <c r="V329" s="22"/>
      <c r="W329" s="22"/>
      <c r="X329" s="22"/>
      <c r="Y329" s="22"/>
      <c r="Z329" s="22"/>
      <c r="AA329" s="22"/>
      <c r="AB329" s="22"/>
      <c r="AC329" s="48"/>
      <c r="AD329" s="48"/>
      <c r="AE329" s="48"/>
      <c r="AF329" s="48"/>
      <c r="AG329" s="48"/>
      <c r="AH329" s="48"/>
      <c r="AI329" s="48"/>
      <c r="AJ329" s="48"/>
      <c r="AK329" s="48"/>
      <c r="AL329" s="48"/>
      <c r="AM329" s="48"/>
      <c r="AN329" s="48"/>
      <c r="AO329" s="22"/>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22"/>
      <c r="BU329" s="505"/>
      <c r="BV329" s="505"/>
      <c r="BW329" s="552"/>
      <c r="BX329" s="22"/>
      <c r="BY329" s="22"/>
      <c r="BZ329" s="22"/>
      <c r="CA329" s="22"/>
      <c r="CB329" s="22"/>
      <c r="CC329" s="22"/>
      <c r="CD329" s="22"/>
      <c r="CE329" s="22"/>
      <c r="CF329" s="22"/>
      <c r="CG329" s="22"/>
      <c r="CH329" s="22"/>
      <c r="CI329" s="47"/>
      <c r="CJ329" s="47"/>
      <c r="CK329" s="47"/>
      <c r="CL329" s="47"/>
      <c r="CM329" s="47"/>
      <c r="CN329" s="47"/>
      <c r="CO329" s="47"/>
      <c r="CP329" s="47"/>
      <c r="CQ329" s="47"/>
      <c r="CR329" s="47"/>
      <c r="CS329" s="47"/>
      <c r="CT329" s="47"/>
      <c r="CU329" s="47"/>
      <c r="CV329" s="47"/>
      <c r="CW329" s="47"/>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c r="HT329" s="22"/>
      <c r="HU329" s="22"/>
      <c r="HV329" s="22"/>
      <c r="HW329" s="22"/>
      <c r="HX329" s="22"/>
      <c r="HY329" s="22"/>
      <c r="HZ329" s="22"/>
      <c r="IA329" s="22"/>
      <c r="IB329" s="22"/>
      <c r="IC329" s="22"/>
      <c r="ID329" s="22"/>
      <c r="IE329" s="22"/>
      <c r="IF329" s="22"/>
      <c r="IG329" s="22"/>
      <c r="IH329" s="22"/>
      <c r="II329" s="22"/>
      <c r="IJ329" s="22"/>
      <c r="IK329" s="22"/>
      <c r="IL329" s="22"/>
      <c r="IM329" s="22"/>
      <c r="IN329" s="22"/>
      <c r="IO329" s="22"/>
      <c r="IP329" s="22"/>
      <c r="IQ329" s="22"/>
      <c r="IR329" s="22"/>
      <c r="IS329" s="22"/>
      <c r="IT329" s="22"/>
      <c r="IU329" s="22"/>
      <c r="IV329" s="22"/>
      <c r="IW329" s="22"/>
      <c r="IX329" s="22"/>
      <c r="IY329" s="22"/>
      <c r="IZ329" s="22"/>
      <c r="JA329" s="22"/>
      <c r="JB329" s="22"/>
      <c r="JC329" s="22"/>
      <c r="JD329" s="22"/>
      <c r="JE329" s="22"/>
      <c r="JF329" s="22"/>
      <c r="JG329" s="22"/>
      <c r="JH329" s="22"/>
      <c r="JI329" s="22"/>
      <c r="JJ329" s="22"/>
      <c r="JK329" s="22"/>
      <c r="JL329" s="22"/>
      <c r="JM329" s="22"/>
      <c r="JN329" s="22"/>
      <c r="JO329" s="22"/>
      <c r="JP329" s="22"/>
      <c r="JQ329" s="22"/>
      <c r="JR329" s="22"/>
      <c r="JS329" s="22"/>
      <c r="JT329" s="22"/>
      <c r="JU329" s="22"/>
      <c r="JV329" s="22"/>
      <c r="JW329" s="22"/>
      <c r="JX329" s="22"/>
      <c r="JY329" s="22"/>
      <c r="JZ329" s="22"/>
      <c r="KA329" s="22"/>
      <c r="KB329" s="22"/>
      <c r="KC329" s="22"/>
      <c r="KD329" s="22"/>
      <c r="KE329" s="22"/>
      <c r="KF329" s="22"/>
      <c r="KG329" s="22"/>
      <c r="KH329" s="22"/>
      <c r="KI329" s="22"/>
      <c r="KJ329" s="22"/>
      <c r="KK329" s="22"/>
      <c r="KL329" s="22"/>
      <c r="KM329" s="22"/>
      <c r="KN329" s="22"/>
      <c r="KO329" s="22"/>
      <c r="KP329" s="22"/>
    </row>
    <row r="330" spans="1:302" ht="13.5" customHeight="1" x14ac:dyDescent="0.2">
      <c r="A330" s="48"/>
      <c r="B330" s="48"/>
      <c r="C330" s="48"/>
      <c r="D330" s="48"/>
      <c r="E330" s="48"/>
      <c r="F330" s="48"/>
      <c r="G330" s="48"/>
      <c r="H330" s="48"/>
      <c r="I330" s="48"/>
      <c r="J330" s="48"/>
      <c r="K330" s="48"/>
      <c r="L330" s="48"/>
      <c r="M330" s="48"/>
      <c r="N330" s="48"/>
      <c r="O330" s="22"/>
      <c r="P330" s="22"/>
      <c r="Q330" s="22"/>
      <c r="R330" s="22"/>
      <c r="S330" s="22"/>
      <c r="T330" s="22"/>
      <c r="U330" s="22"/>
      <c r="V330" s="22"/>
      <c r="W330" s="22"/>
      <c r="X330" s="22"/>
      <c r="Y330" s="22"/>
      <c r="Z330" s="22"/>
      <c r="AA330" s="22"/>
      <c r="AB330" s="22"/>
      <c r="AC330" s="48"/>
      <c r="AD330" s="48"/>
      <c r="AE330" s="48"/>
      <c r="AF330" s="48"/>
      <c r="AG330" s="48"/>
      <c r="AH330" s="48"/>
      <c r="AI330" s="48"/>
      <c r="AJ330" s="48"/>
      <c r="AK330" s="48"/>
      <c r="AL330" s="48"/>
      <c r="AM330" s="48"/>
      <c r="AN330" s="48"/>
      <c r="AO330" s="22"/>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22"/>
      <c r="BU330" s="505"/>
      <c r="BV330" s="505"/>
      <c r="BW330" s="552"/>
      <c r="BX330" s="22"/>
      <c r="BY330" s="22"/>
      <c r="BZ330" s="22"/>
      <c r="CA330" s="22"/>
      <c r="CB330" s="22"/>
      <c r="CC330" s="22"/>
      <c r="CD330" s="22"/>
      <c r="CE330" s="22"/>
      <c r="CF330" s="22"/>
      <c r="CG330" s="22"/>
      <c r="CH330" s="22"/>
      <c r="CI330" s="47"/>
      <c r="CJ330" s="47"/>
      <c r="CK330" s="47"/>
      <c r="CL330" s="47"/>
      <c r="CM330" s="47"/>
      <c r="CN330" s="47"/>
      <c r="CO330" s="47"/>
      <c r="CP330" s="47"/>
      <c r="CQ330" s="47"/>
      <c r="CR330" s="47"/>
      <c r="CS330" s="47"/>
      <c r="CT330" s="47"/>
      <c r="CU330" s="47"/>
      <c r="CV330" s="47"/>
      <c r="CW330" s="47"/>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c r="HT330" s="22"/>
      <c r="HU330" s="22"/>
      <c r="HV330" s="22"/>
      <c r="HW330" s="22"/>
      <c r="HX330" s="22"/>
      <c r="HY330" s="22"/>
      <c r="HZ330" s="22"/>
      <c r="IA330" s="22"/>
      <c r="IB330" s="22"/>
      <c r="IC330" s="22"/>
      <c r="ID330" s="22"/>
      <c r="IE330" s="22"/>
      <c r="IF330" s="22"/>
      <c r="IG330" s="22"/>
      <c r="IH330" s="22"/>
      <c r="II330" s="22"/>
      <c r="IJ330" s="22"/>
      <c r="IK330" s="22"/>
      <c r="IL330" s="22"/>
      <c r="IM330" s="22"/>
      <c r="IN330" s="22"/>
      <c r="IO330" s="22"/>
      <c r="IP330" s="22"/>
      <c r="IQ330" s="22"/>
      <c r="IR330" s="22"/>
      <c r="IS330" s="22"/>
      <c r="IT330" s="22"/>
      <c r="IU330" s="22"/>
      <c r="IV330" s="22"/>
      <c r="IW330" s="22"/>
      <c r="IX330" s="22"/>
      <c r="IY330" s="22"/>
      <c r="IZ330" s="22"/>
      <c r="JA330" s="22"/>
      <c r="JB330" s="22"/>
      <c r="JC330" s="22"/>
      <c r="JD330" s="22"/>
      <c r="JE330" s="22"/>
      <c r="JF330" s="22"/>
      <c r="JG330" s="22"/>
      <c r="JH330" s="22"/>
      <c r="JI330" s="22"/>
      <c r="JJ330" s="22"/>
      <c r="JK330" s="22"/>
      <c r="JL330" s="22"/>
      <c r="JM330" s="22"/>
      <c r="JN330" s="22"/>
      <c r="JO330" s="22"/>
      <c r="JP330" s="22"/>
      <c r="JQ330" s="22"/>
      <c r="JR330" s="22"/>
      <c r="JS330" s="22"/>
      <c r="JT330" s="22"/>
      <c r="JU330" s="22"/>
      <c r="JV330" s="22"/>
      <c r="JW330" s="22"/>
      <c r="JX330" s="22"/>
      <c r="JY330" s="22"/>
      <c r="JZ330" s="22"/>
      <c r="KA330" s="22"/>
      <c r="KB330" s="22"/>
      <c r="KC330" s="22"/>
      <c r="KD330" s="22"/>
      <c r="KE330" s="22"/>
      <c r="KF330" s="22"/>
      <c r="KG330" s="22"/>
      <c r="KH330" s="22"/>
      <c r="KI330" s="22"/>
      <c r="KJ330" s="22"/>
      <c r="KK330" s="22"/>
      <c r="KL330" s="22"/>
      <c r="KM330" s="22"/>
      <c r="KN330" s="22"/>
      <c r="KO330" s="22"/>
      <c r="KP330" s="22"/>
    </row>
    <row r="331" spans="1:302" ht="13.5" customHeight="1" x14ac:dyDescent="0.2">
      <c r="A331" s="48"/>
      <c r="B331" s="48"/>
      <c r="C331" s="48"/>
      <c r="D331" s="48"/>
      <c r="E331" s="48"/>
      <c r="F331" s="48"/>
      <c r="G331" s="48"/>
      <c r="H331" s="48"/>
      <c r="I331" s="48"/>
      <c r="J331" s="48"/>
      <c r="K331" s="48"/>
      <c r="L331" s="48"/>
      <c r="M331" s="48"/>
      <c r="N331" s="48"/>
      <c r="O331" s="22"/>
      <c r="P331" s="22"/>
      <c r="Q331" s="22"/>
      <c r="R331" s="22"/>
      <c r="S331" s="22"/>
      <c r="T331" s="22"/>
      <c r="U331" s="22"/>
      <c r="V331" s="22"/>
      <c r="W331" s="22"/>
      <c r="X331" s="22"/>
      <c r="Y331" s="22"/>
      <c r="Z331" s="22"/>
      <c r="AA331" s="22"/>
      <c r="AB331" s="22"/>
      <c r="AC331" s="48"/>
      <c r="AD331" s="48"/>
      <c r="AE331" s="48"/>
      <c r="AF331" s="48"/>
      <c r="AG331" s="48"/>
      <c r="AH331" s="48"/>
      <c r="AI331" s="48"/>
      <c r="AJ331" s="48"/>
      <c r="AK331" s="48"/>
      <c r="AL331" s="48"/>
      <c r="AM331" s="48"/>
      <c r="AN331" s="48"/>
      <c r="AO331" s="22"/>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22"/>
      <c r="BU331" s="505"/>
      <c r="BV331" s="505"/>
      <c r="BW331" s="552"/>
      <c r="BX331" s="22"/>
      <c r="BY331" s="22"/>
      <c r="BZ331" s="22"/>
      <c r="CA331" s="22"/>
      <c r="CB331" s="22"/>
      <c r="CC331" s="22"/>
      <c r="CD331" s="22"/>
      <c r="CE331" s="22"/>
      <c r="CF331" s="22"/>
      <c r="CG331" s="22"/>
      <c r="CH331" s="22"/>
      <c r="CI331" s="47"/>
      <c r="CJ331" s="47"/>
      <c r="CK331" s="47"/>
      <c r="CL331" s="47"/>
      <c r="CM331" s="47"/>
      <c r="CN331" s="47"/>
      <c r="CO331" s="47"/>
      <c r="CP331" s="47"/>
      <c r="CQ331" s="47"/>
      <c r="CR331" s="47"/>
      <c r="CS331" s="47"/>
      <c r="CT331" s="47"/>
      <c r="CU331" s="47"/>
      <c r="CV331" s="47"/>
      <c r="CW331" s="47"/>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c r="HT331" s="22"/>
      <c r="HU331" s="22"/>
      <c r="HV331" s="22"/>
      <c r="HW331" s="22"/>
      <c r="HX331" s="22"/>
      <c r="HY331" s="22"/>
      <c r="HZ331" s="22"/>
      <c r="IA331" s="22"/>
      <c r="IB331" s="22"/>
      <c r="IC331" s="22"/>
      <c r="ID331" s="22"/>
      <c r="IE331" s="22"/>
      <c r="IF331" s="22"/>
      <c r="IG331" s="22"/>
      <c r="IH331" s="22"/>
      <c r="II331" s="22"/>
      <c r="IJ331" s="22"/>
      <c r="IK331" s="22"/>
      <c r="IL331" s="22"/>
      <c r="IM331" s="22"/>
      <c r="IN331" s="22"/>
      <c r="IO331" s="22"/>
      <c r="IP331" s="22"/>
      <c r="IQ331" s="22"/>
      <c r="IR331" s="22"/>
      <c r="IS331" s="22"/>
      <c r="IT331" s="22"/>
      <c r="IU331" s="22"/>
      <c r="IV331" s="22"/>
      <c r="IW331" s="22"/>
      <c r="IX331" s="22"/>
      <c r="IY331" s="22"/>
      <c r="IZ331" s="22"/>
      <c r="JA331" s="22"/>
      <c r="JB331" s="22"/>
      <c r="JC331" s="22"/>
      <c r="JD331" s="22"/>
      <c r="JE331" s="22"/>
      <c r="JF331" s="22"/>
      <c r="JG331" s="22"/>
      <c r="JH331" s="22"/>
      <c r="JI331" s="22"/>
      <c r="JJ331" s="22"/>
      <c r="JK331" s="22"/>
      <c r="JL331" s="22"/>
      <c r="JM331" s="22"/>
      <c r="JN331" s="22"/>
      <c r="JO331" s="22"/>
      <c r="JP331" s="22"/>
      <c r="JQ331" s="22"/>
      <c r="JR331" s="22"/>
      <c r="JS331" s="22"/>
      <c r="JT331" s="22"/>
      <c r="JU331" s="22"/>
      <c r="JV331" s="22"/>
      <c r="JW331" s="22"/>
      <c r="JX331" s="22"/>
      <c r="JY331" s="22"/>
      <c r="JZ331" s="22"/>
      <c r="KA331" s="22"/>
      <c r="KB331" s="22"/>
      <c r="KC331" s="22"/>
      <c r="KD331" s="22"/>
      <c r="KE331" s="22"/>
      <c r="KF331" s="22"/>
      <c r="KG331" s="22"/>
      <c r="KH331" s="22"/>
      <c r="KI331" s="22"/>
      <c r="KJ331" s="22"/>
      <c r="KK331" s="22"/>
      <c r="KL331" s="22"/>
      <c r="KM331" s="22"/>
      <c r="KN331" s="22"/>
      <c r="KO331" s="22"/>
      <c r="KP331" s="22"/>
    </row>
    <row r="332" spans="1:302" ht="13.5" customHeight="1" x14ac:dyDescent="0.2">
      <c r="A332" s="48"/>
      <c r="B332" s="48"/>
      <c r="C332" s="48"/>
      <c r="D332" s="48"/>
      <c r="E332" s="48"/>
      <c r="F332" s="48"/>
      <c r="G332" s="48"/>
      <c r="H332" s="48"/>
      <c r="I332" s="48"/>
      <c r="J332" s="48"/>
      <c r="K332" s="48"/>
      <c r="L332" s="48"/>
      <c r="M332" s="48"/>
      <c r="N332" s="48"/>
      <c r="O332" s="22"/>
      <c r="P332" s="22"/>
      <c r="Q332" s="22"/>
      <c r="R332" s="22"/>
      <c r="S332" s="22"/>
      <c r="T332" s="22"/>
      <c r="U332" s="22"/>
      <c r="V332" s="22"/>
      <c r="W332" s="22"/>
      <c r="X332" s="22"/>
      <c r="Y332" s="22"/>
      <c r="Z332" s="22"/>
      <c r="AA332" s="22"/>
      <c r="AB332" s="22"/>
      <c r="AC332" s="48"/>
      <c r="AD332" s="48"/>
      <c r="AE332" s="48"/>
      <c r="AF332" s="48"/>
      <c r="AG332" s="48"/>
      <c r="AH332" s="48"/>
      <c r="AI332" s="48"/>
      <c r="AJ332" s="48"/>
      <c r="AK332" s="48"/>
      <c r="AL332" s="48"/>
      <c r="AM332" s="48"/>
      <c r="AN332" s="48"/>
      <c r="AO332" s="22"/>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22"/>
      <c r="BU332" s="505"/>
      <c r="BV332" s="505"/>
      <c r="BW332" s="552"/>
      <c r="BX332" s="22"/>
      <c r="BY332" s="22"/>
      <c r="BZ332" s="22"/>
      <c r="CA332" s="22"/>
      <c r="CB332" s="22"/>
      <c r="CC332" s="22"/>
      <c r="CD332" s="22"/>
      <c r="CE332" s="22"/>
      <c r="CF332" s="22"/>
      <c r="CG332" s="22"/>
      <c r="CH332" s="22"/>
      <c r="CI332" s="47"/>
      <c r="CJ332" s="47"/>
      <c r="CK332" s="47"/>
      <c r="CL332" s="47"/>
      <c r="CM332" s="47"/>
      <c r="CN332" s="47"/>
      <c r="CO332" s="47"/>
      <c r="CP332" s="47"/>
      <c r="CQ332" s="47"/>
      <c r="CR332" s="47"/>
      <c r="CS332" s="47"/>
      <c r="CT332" s="47"/>
      <c r="CU332" s="47"/>
      <c r="CV332" s="47"/>
      <c r="CW332" s="47"/>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c r="HT332" s="22"/>
      <c r="HU332" s="22"/>
      <c r="HV332" s="22"/>
      <c r="HW332" s="22"/>
      <c r="HX332" s="22"/>
      <c r="HY332" s="22"/>
      <c r="HZ332" s="22"/>
      <c r="IA332" s="22"/>
      <c r="IB332" s="22"/>
      <c r="IC332" s="22"/>
      <c r="ID332" s="22"/>
      <c r="IE332" s="22"/>
      <c r="IF332" s="22"/>
      <c r="IG332" s="22"/>
      <c r="IH332" s="22"/>
      <c r="II332" s="22"/>
      <c r="IJ332" s="22"/>
      <c r="IK332" s="22"/>
      <c r="IL332" s="22"/>
      <c r="IM332" s="22"/>
      <c r="IN332" s="22"/>
      <c r="IO332" s="22"/>
      <c r="IP332" s="22"/>
      <c r="IQ332" s="22"/>
      <c r="IR332" s="22"/>
      <c r="IS332" s="22"/>
      <c r="IT332" s="22"/>
      <c r="IU332" s="22"/>
      <c r="IV332" s="22"/>
      <c r="IW332" s="22"/>
      <c r="IX332" s="22"/>
      <c r="IY332" s="22"/>
      <c r="IZ332" s="22"/>
      <c r="JA332" s="22"/>
      <c r="JB332" s="22"/>
      <c r="JC332" s="22"/>
      <c r="JD332" s="22"/>
      <c r="JE332" s="22"/>
      <c r="JF332" s="22"/>
      <c r="JG332" s="22"/>
      <c r="JH332" s="22"/>
      <c r="JI332" s="22"/>
      <c r="JJ332" s="22"/>
      <c r="JK332" s="22"/>
      <c r="JL332" s="22"/>
      <c r="JM332" s="22"/>
      <c r="JN332" s="22"/>
      <c r="JO332" s="22"/>
      <c r="JP332" s="22"/>
      <c r="JQ332" s="22"/>
      <c r="JR332" s="22"/>
      <c r="JS332" s="22"/>
      <c r="JT332" s="22"/>
      <c r="JU332" s="22"/>
      <c r="JV332" s="22"/>
      <c r="JW332" s="22"/>
      <c r="JX332" s="22"/>
      <c r="JY332" s="22"/>
      <c r="JZ332" s="22"/>
      <c r="KA332" s="22"/>
      <c r="KB332" s="22"/>
      <c r="KC332" s="22"/>
      <c r="KD332" s="22"/>
      <c r="KE332" s="22"/>
      <c r="KF332" s="22"/>
      <c r="KG332" s="22"/>
      <c r="KH332" s="22"/>
      <c r="KI332" s="22"/>
      <c r="KJ332" s="22"/>
      <c r="KK332" s="22"/>
      <c r="KL332" s="22"/>
      <c r="KM332" s="22"/>
      <c r="KN332" s="22"/>
      <c r="KO332" s="22"/>
      <c r="KP332" s="22"/>
    </row>
    <row r="333" spans="1:302" ht="13.5" customHeight="1" x14ac:dyDescent="0.2">
      <c r="A333" s="48"/>
      <c r="B333" s="48"/>
      <c r="C333" s="48"/>
      <c r="D333" s="48"/>
      <c r="E333" s="48"/>
      <c r="F333" s="48"/>
      <c r="G333" s="48"/>
      <c r="H333" s="48"/>
      <c r="I333" s="48"/>
      <c r="J333" s="48"/>
      <c r="K333" s="48"/>
      <c r="L333" s="48"/>
      <c r="M333" s="48"/>
      <c r="N333" s="48"/>
      <c r="O333" s="22"/>
      <c r="P333" s="22"/>
      <c r="Q333" s="22"/>
      <c r="R333" s="22"/>
      <c r="S333" s="22"/>
      <c r="T333" s="22"/>
      <c r="U333" s="22"/>
      <c r="V333" s="22"/>
      <c r="W333" s="22"/>
      <c r="X333" s="22"/>
      <c r="Y333" s="22"/>
      <c r="Z333" s="22"/>
      <c r="AA333" s="22"/>
      <c r="AB333" s="22"/>
      <c r="AC333" s="48"/>
      <c r="AD333" s="48"/>
      <c r="AE333" s="48"/>
      <c r="AF333" s="48"/>
      <c r="AG333" s="48"/>
      <c r="AH333" s="48"/>
      <c r="AI333" s="48"/>
      <c r="AJ333" s="48"/>
      <c r="AK333" s="48"/>
      <c r="AL333" s="48"/>
      <c r="AM333" s="48"/>
      <c r="AN333" s="48"/>
      <c r="AO333" s="22"/>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22"/>
      <c r="BU333" s="505"/>
      <c r="BV333" s="505"/>
      <c r="BW333" s="552"/>
      <c r="BX333" s="22"/>
      <c r="BY333" s="22"/>
      <c r="BZ333" s="22"/>
      <c r="CA333" s="22"/>
      <c r="CB333" s="22"/>
      <c r="CC333" s="22"/>
      <c r="CD333" s="22"/>
      <c r="CE333" s="22"/>
      <c r="CF333" s="22"/>
      <c r="CG333" s="22"/>
      <c r="CH333" s="22"/>
      <c r="CI333" s="47"/>
      <c r="CJ333" s="47"/>
      <c r="CK333" s="47"/>
      <c r="CL333" s="47"/>
      <c r="CM333" s="47"/>
      <c r="CN333" s="47"/>
      <c r="CO333" s="47"/>
      <c r="CP333" s="47"/>
      <c r="CQ333" s="47"/>
      <c r="CR333" s="47"/>
      <c r="CS333" s="47"/>
      <c r="CT333" s="47"/>
      <c r="CU333" s="47"/>
      <c r="CV333" s="47"/>
      <c r="CW333" s="47"/>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c r="HT333" s="22"/>
      <c r="HU333" s="22"/>
      <c r="HV333" s="22"/>
      <c r="HW333" s="22"/>
      <c r="HX333" s="22"/>
      <c r="HY333" s="22"/>
      <c r="HZ333" s="22"/>
      <c r="IA333" s="22"/>
      <c r="IB333" s="22"/>
      <c r="IC333" s="22"/>
      <c r="ID333" s="22"/>
      <c r="IE333" s="22"/>
      <c r="IF333" s="22"/>
      <c r="IG333" s="22"/>
      <c r="IH333" s="22"/>
      <c r="II333" s="22"/>
      <c r="IJ333" s="22"/>
      <c r="IK333" s="22"/>
      <c r="IL333" s="22"/>
      <c r="IM333" s="22"/>
      <c r="IN333" s="22"/>
      <c r="IO333" s="22"/>
      <c r="IP333" s="22"/>
      <c r="IQ333" s="22"/>
      <c r="IR333" s="22"/>
      <c r="IS333" s="22"/>
      <c r="IT333" s="22"/>
      <c r="IU333" s="22"/>
      <c r="IV333" s="22"/>
      <c r="IW333" s="22"/>
      <c r="IX333" s="22"/>
      <c r="IY333" s="22"/>
      <c r="IZ333" s="22"/>
      <c r="JA333" s="22"/>
      <c r="JB333" s="22"/>
      <c r="JC333" s="22"/>
      <c r="JD333" s="22"/>
      <c r="JE333" s="22"/>
      <c r="JF333" s="22"/>
      <c r="JG333" s="22"/>
      <c r="JH333" s="22"/>
      <c r="JI333" s="22"/>
      <c r="JJ333" s="22"/>
      <c r="JK333" s="22"/>
      <c r="JL333" s="22"/>
      <c r="JM333" s="22"/>
      <c r="JN333" s="22"/>
      <c r="JO333" s="22"/>
      <c r="JP333" s="22"/>
      <c r="JQ333" s="22"/>
      <c r="JR333" s="22"/>
      <c r="JS333" s="22"/>
      <c r="JT333" s="22"/>
      <c r="JU333" s="22"/>
      <c r="JV333" s="22"/>
      <c r="JW333" s="22"/>
      <c r="JX333" s="22"/>
      <c r="JY333" s="22"/>
      <c r="JZ333" s="22"/>
      <c r="KA333" s="22"/>
      <c r="KB333" s="22"/>
      <c r="KC333" s="22"/>
      <c r="KD333" s="22"/>
      <c r="KE333" s="22"/>
      <c r="KF333" s="22"/>
      <c r="KG333" s="22"/>
      <c r="KH333" s="22"/>
      <c r="KI333" s="22"/>
      <c r="KJ333" s="22"/>
      <c r="KK333" s="22"/>
      <c r="KL333" s="22"/>
      <c r="KM333" s="22"/>
      <c r="KN333" s="22"/>
      <c r="KO333" s="22"/>
      <c r="KP333" s="22"/>
    </row>
    <row r="334" spans="1:302" ht="13.5" customHeight="1" x14ac:dyDescent="0.2">
      <c r="A334" s="48"/>
      <c r="B334" s="48"/>
      <c r="C334" s="48"/>
      <c r="D334" s="48"/>
      <c r="E334" s="48"/>
      <c r="F334" s="48"/>
      <c r="G334" s="48"/>
      <c r="H334" s="48"/>
      <c r="I334" s="48"/>
      <c r="J334" s="48"/>
      <c r="K334" s="48"/>
      <c r="L334" s="48"/>
      <c r="M334" s="48"/>
      <c r="N334" s="48"/>
      <c r="O334" s="22"/>
      <c r="P334" s="22"/>
      <c r="Q334" s="22"/>
      <c r="R334" s="22"/>
      <c r="S334" s="22"/>
      <c r="T334" s="22"/>
      <c r="U334" s="22"/>
      <c r="V334" s="22"/>
      <c r="W334" s="22"/>
      <c r="X334" s="22"/>
      <c r="Y334" s="22"/>
      <c r="Z334" s="22"/>
      <c r="AA334" s="22"/>
      <c r="AB334" s="22"/>
      <c r="AC334" s="48"/>
      <c r="AD334" s="48"/>
      <c r="AE334" s="48"/>
      <c r="AF334" s="48"/>
      <c r="AG334" s="48"/>
      <c r="AH334" s="48"/>
      <c r="AI334" s="48"/>
      <c r="AJ334" s="48"/>
      <c r="AK334" s="48"/>
      <c r="AL334" s="48"/>
      <c r="AM334" s="48"/>
      <c r="AN334" s="48"/>
      <c r="AO334" s="22"/>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22"/>
      <c r="BU334" s="505"/>
      <c r="BV334" s="505"/>
      <c r="BW334" s="552"/>
      <c r="BX334" s="22"/>
      <c r="BY334" s="22"/>
      <c r="BZ334" s="22"/>
      <c r="CA334" s="22"/>
      <c r="CB334" s="22"/>
      <c r="CC334" s="22"/>
      <c r="CD334" s="22"/>
      <c r="CE334" s="22"/>
      <c r="CF334" s="22"/>
      <c r="CG334" s="22"/>
      <c r="CH334" s="22"/>
      <c r="CI334" s="47"/>
      <c r="CJ334" s="47"/>
      <c r="CK334" s="47"/>
      <c r="CL334" s="47"/>
      <c r="CM334" s="47"/>
      <c r="CN334" s="47"/>
      <c r="CO334" s="47"/>
      <c r="CP334" s="47"/>
      <c r="CQ334" s="47"/>
      <c r="CR334" s="47"/>
      <c r="CS334" s="47"/>
      <c r="CT334" s="47"/>
      <c r="CU334" s="47"/>
      <c r="CV334" s="47"/>
      <c r="CW334" s="47"/>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c r="HT334" s="22"/>
      <c r="HU334" s="22"/>
      <c r="HV334" s="22"/>
      <c r="HW334" s="22"/>
      <c r="HX334" s="22"/>
      <c r="HY334" s="22"/>
      <c r="HZ334" s="22"/>
      <c r="IA334" s="22"/>
      <c r="IB334" s="22"/>
      <c r="IC334" s="22"/>
      <c r="ID334" s="22"/>
      <c r="IE334" s="22"/>
      <c r="IF334" s="22"/>
      <c r="IG334" s="22"/>
      <c r="IH334" s="22"/>
      <c r="II334" s="22"/>
      <c r="IJ334" s="22"/>
      <c r="IK334" s="22"/>
      <c r="IL334" s="22"/>
      <c r="IM334" s="22"/>
      <c r="IN334" s="22"/>
      <c r="IO334" s="22"/>
      <c r="IP334" s="22"/>
      <c r="IQ334" s="22"/>
      <c r="IR334" s="22"/>
      <c r="IS334" s="22"/>
      <c r="IT334" s="22"/>
      <c r="IU334" s="22"/>
      <c r="IV334" s="22"/>
      <c r="IW334" s="22"/>
      <c r="IX334" s="22"/>
      <c r="IY334" s="22"/>
      <c r="IZ334" s="22"/>
      <c r="JA334" s="22"/>
      <c r="JB334" s="22"/>
      <c r="JC334" s="22"/>
      <c r="JD334" s="22"/>
      <c r="JE334" s="22"/>
      <c r="JF334" s="22"/>
      <c r="JG334" s="22"/>
      <c r="JH334" s="22"/>
      <c r="JI334" s="22"/>
      <c r="JJ334" s="22"/>
      <c r="JK334" s="22"/>
      <c r="JL334" s="22"/>
      <c r="JM334" s="22"/>
      <c r="JN334" s="22"/>
      <c r="JO334" s="22"/>
      <c r="JP334" s="22"/>
      <c r="JQ334" s="22"/>
      <c r="JR334" s="22"/>
      <c r="JS334" s="22"/>
      <c r="JT334" s="22"/>
      <c r="JU334" s="22"/>
      <c r="JV334" s="22"/>
      <c r="JW334" s="22"/>
      <c r="JX334" s="22"/>
      <c r="JY334" s="22"/>
      <c r="JZ334" s="22"/>
      <c r="KA334" s="22"/>
      <c r="KB334" s="22"/>
      <c r="KC334" s="22"/>
      <c r="KD334" s="22"/>
      <c r="KE334" s="22"/>
      <c r="KF334" s="22"/>
      <c r="KG334" s="22"/>
      <c r="KH334" s="22"/>
      <c r="KI334" s="22"/>
      <c r="KJ334" s="22"/>
      <c r="KK334" s="22"/>
      <c r="KL334" s="22"/>
      <c r="KM334" s="22"/>
      <c r="KN334" s="22"/>
      <c r="KO334" s="22"/>
      <c r="KP334" s="22"/>
    </row>
    <row r="335" spans="1:302" ht="13.5" customHeight="1" x14ac:dyDescent="0.2">
      <c r="A335" s="48"/>
      <c r="B335" s="48"/>
      <c r="C335" s="48"/>
      <c r="D335" s="48"/>
      <c r="E335" s="48"/>
      <c r="F335" s="48"/>
      <c r="G335" s="48"/>
      <c r="H335" s="48"/>
      <c r="I335" s="48"/>
      <c r="J335" s="48"/>
      <c r="K335" s="48"/>
      <c r="L335" s="48"/>
      <c r="M335" s="48"/>
      <c r="N335" s="48"/>
      <c r="O335" s="22"/>
      <c r="P335" s="22"/>
      <c r="Q335" s="22"/>
      <c r="R335" s="22"/>
      <c r="S335" s="22"/>
      <c r="T335" s="22"/>
      <c r="U335" s="22"/>
      <c r="V335" s="22"/>
      <c r="W335" s="22"/>
      <c r="X335" s="22"/>
      <c r="Y335" s="22"/>
      <c r="Z335" s="22"/>
      <c r="AA335" s="22"/>
      <c r="AB335" s="22"/>
      <c r="AC335" s="48"/>
      <c r="AD335" s="48"/>
      <c r="AE335" s="48"/>
      <c r="AF335" s="48"/>
      <c r="AG335" s="48"/>
      <c r="AH335" s="48"/>
      <c r="AI335" s="48"/>
      <c r="AJ335" s="48"/>
      <c r="AK335" s="48"/>
      <c r="AL335" s="48"/>
      <c r="AM335" s="48"/>
      <c r="AN335" s="48"/>
      <c r="AO335" s="22"/>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22"/>
      <c r="BU335" s="505"/>
      <c r="BV335" s="505"/>
      <c r="BW335" s="552"/>
      <c r="BX335" s="22"/>
      <c r="BY335" s="22"/>
      <c r="BZ335" s="22"/>
      <c r="CA335" s="22"/>
      <c r="CB335" s="22"/>
      <c r="CC335" s="22"/>
      <c r="CD335" s="22"/>
      <c r="CE335" s="22"/>
      <c r="CF335" s="22"/>
      <c r="CG335" s="22"/>
      <c r="CH335" s="22"/>
      <c r="CI335" s="47"/>
      <c r="CJ335" s="47"/>
      <c r="CK335" s="47"/>
      <c r="CL335" s="47"/>
      <c r="CM335" s="47"/>
      <c r="CN335" s="47"/>
      <c r="CO335" s="47"/>
      <c r="CP335" s="47"/>
      <c r="CQ335" s="47"/>
      <c r="CR335" s="47"/>
      <c r="CS335" s="47"/>
      <c r="CT335" s="47"/>
      <c r="CU335" s="47"/>
      <c r="CV335" s="47"/>
      <c r="CW335" s="47"/>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c r="HT335" s="22"/>
      <c r="HU335" s="22"/>
      <c r="HV335" s="22"/>
      <c r="HW335" s="22"/>
      <c r="HX335" s="22"/>
      <c r="HY335" s="22"/>
      <c r="HZ335" s="22"/>
      <c r="IA335" s="22"/>
      <c r="IB335" s="22"/>
      <c r="IC335" s="22"/>
      <c r="ID335" s="22"/>
      <c r="IE335" s="22"/>
      <c r="IF335" s="22"/>
      <c r="IG335" s="22"/>
      <c r="IH335" s="22"/>
      <c r="II335" s="22"/>
      <c r="IJ335" s="22"/>
      <c r="IK335" s="22"/>
      <c r="IL335" s="22"/>
      <c r="IM335" s="22"/>
      <c r="IN335" s="22"/>
      <c r="IO335" s="22"/>
      <c r="IP335" s="22"/>
      <c r="IQ335" s="22"/>
      <c r="IR335" s="22"/>
      <c r="IS335" s="22"/>
      <c r="IT335" s="22"/>
      <c r="IU335" s="22"/>
      <c r="IV335" s="22"/>
      <c r="IW335" s="22"/>
      <c r="IX335" s="22"/>
      <c r="IY335" s="22"/>
      <c r="IZ335" s="22"/>
      <c r="JA335" s="22"/>
      <c r="JB335" s="22"/>
      <c r="JC335" s="22"/>
      <c r="JD335" s="22"/>
      <c r="JE335" s="22"/>
      <c r="JF335" s="22"/>
      <c r="JG335" s="22"/>
      <c r="JH335" s="22"/>
      <c r="JI335" s="22"/>
      <c r="JJ335" s="22"/>
      <c r="JK335" s="22"/>
      <c r="JL335" s="22"/>
      <c r="JM335" s="22"/>
      <c r="JN335" s="22"/>
      <c r="JO335" s="22"/>
      <c r="JP335" s="22"/>
      <c r="JQ335" s="22"/>
      <c r="JR335" s="22"/>
      <c r="JS335" s="22"/>
      <c r="JT335" s="22"/>
      <c r="JU335" s="22"/>
      <c r="JV335" s="22"/>
      <c r="JW335" s="22"/>
      <c r="JX335" s="22"/>
      <c r="JY335" s="22"/>
      <c r="JZ335" s="22"/>
      <c r="KA335" s="22"/>
      <c r="KB335" s="22"/>
      <c r="KC335" s="22"/>
      <c r="KD335" s="22"/>
      <c r="KE335" s="22"/>
      <c r="KF335" s="22"/>
      <c r="KG335" s="22"/>
      <c r="KH335" s="22"/>
      <c r="KI335" s="22"/>
      <c r="KJ335" s="22"/>
      <c r="KK335" s="22"/>
      <c r="KL335" s="22"/>
      <c r="KM335" s="22"/>
      <c r="KN335" s="22"/>
      <c r="KO335" s="22"/>
      <c r="KP335" s="22"/>
    </row>
    <row r="336" spans="1:302" ht="13.5" customHeight="1" x14ac:dyDescent="0.2">
      <c r="A336" s="48"/>
      <c r="B336" s="48"/>
      <c r="C336" s="48"/>
      <c r="D336" s="48"/>
      <c r="E336" s="48"/>
      <c r="F336" s="48"/>
      <c r="G336" s="48"/>
      <c r="H336" s="48"/>
      <c r="I336" s="48"/>
      <c r="J336" s="48"/>
      <c r="K336" s="48"/>
      <c r="L336" s="48"/>
      <c r="M336" s="48"/>
      <c r="N336" s="48"/>
      <c r="O336" s="22"/>
      <c r="P336" s="22"/>
      <c r="Q336" s="22"/>
      <c r="R336" s="22"/>
      <c r="S336" s="22"/>
      <c r="T336" s="22"/>
      <c r="U336" s="22"/>
      <c r="V336" s="22"/>
      <c r="W336" s="22"/>
      <c r="X336" s="22"/>
      <c r="Y336" s="22"/>
      <c r="Z336" s="22"/>
      <c r="AA336" s="22"/>
      <c r="AB336" s="22"/>
      <c r="AC336" s="48"/>
      <c r="AD336" s="48"/>
      <c r="AE336" s="48"/>
      <c r="AF336" s="48"/>
      <c r="AG336" s="48"/>
      <c r="AH336" s="48"/>
      <c r="AI336" s="48"/>
      <c r="AJ336" s="48"/>
      <c r="AK336" s="48"/>
      <c r="AL336" s="48"/>
      <c r="AM336" s="48"/>
      <c r="AN336" s="48"/>
      <c r="AO336" s="22"/>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22"/>
      <c r="BU336" s="505"/>
      <c r="BV336" s="505"/>
      <c r="BW336" s="552"/>
      <c r="BX336" s="22"/>
      <c r="BY336" s="22"/>
      <c r="BZ336" s="22"/>
      <c r="CA336" s="22"/>
      <c r="CB336" s="22"/>
      <c r="CC336" s="22"/>
      <c r="CD336" s="22"/>
      <c r="CE336" s="22"/>
      <c r="CF336" s="22"/>
      <c r="CG336" s="22"/>
      <c r="CH336" s="22"/>
      <c r="CI336" s="47"/>
      <c r="CJ336" s="47"/>
      <c r="CK336" s="47"/>
      <c r="CL336" s="47"/>
      <c r="CM336" s="47"/>
      <c r="CN336" s="47"/>
      <c r="CO336" s="47"/>
      <c r="CP336" s="47"/>
      <c r="CQ336" s="47"/>
      <c r="CR336" s="47"/>
      <c r="CS336" s="47"/>
      <c r="CT336" s="47"/>
      <c r="CU336" s="47"/>
      <c r="CV336" s="47"/>
      <c r="CW336" s="47"/>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c r="HT336" s="22"/>
      <c r="HU336" s="22"/>
      <c r="HV336" s="22"/>
      <c r="HW336" s="22"/>
      <c r="HX336" s="22"/>
      <c r="HY336" s="22"/>
      <c r="HZ336" s="22"/>
      <c r="IA336" s="22"/>
      <c r="IB336" s="22"/>
      <c r="IC336" s="22"/>
      <c r="ID336" s="22"/>
      <c r="IE336" s="22"/>
      <c r="IF336" s="22"/>
      <c r="IG336" s="22"/>
      <c r="IH336" s="22"/>
      <c r="II336" s="22"/>
      <c r="IJ336" s="22"/>
      <c r="IK336" s="22"/>
      <c r="IL336" s="22"/>
      <c r="IM336" s="22"/>
      <c r="IN336" s="22"/>
      <c r="IO336" s="22"/>
      <c r="IP336" s="22"/>
      <c r="IQ336" s="22"/>
      <c r="IR336" s="22"/>
      <c r="IS336" s="22"/>
      <c r="IT336" s="22"/>
      <c r="IU336" s="22"/>
      <c r="IV336" s="22"/>
      <c r="IW336" s="22"/>
      <c r="IX336" s="22"/>
      <c r="IY336" s="22"/>
      <c r="IZ336" s="22"/>
      <c r="JA336" s="22"/>
      <c r="JB336" s="22"/>
      <c r="JC336" s="22"/>
      <c r="JD336" s="22"/>
      <c r="JE336" s="22"/>
      <c r="JF336" s="22"/>
      <c r="JG336" s="22"/>
      <c r="JH336" s="22"/>
      <c r="JI336" s="22"/>
      <c r="JJ336" s="22"/>
      <c r="JK336" s="22"/>
      <c r="JL336" s="22"/>
      <c r="JM336" s="22"/>
      <c r="JN336" s="22"/>
      <c r="JO336" s="22"/>
      <c r="JP336" s="22"/>
      <c r="JQ336" s="22"/>
      <c r="JR336" s="22"/>
      <c r="JS336" s="22"/>
      <c r="JT336" s="22"/>
      <c r="JU336" s="22"/>
      <c r="JV336" s="22"/>
      <c r="JW336" s="22"/>
      <c r="JX336" s="22"/>
      <c r="JY336" s="22"/>
      <c r="JZ336" s="22"/>
      <c r="KA336" s="22"/>
      <c r="KB336" s="22"/>
      <c r="KC336" s="22"/>
      <c r="KD336" s="22"/>
      <c r="KE336" s="22"/>
      <c r="KF336" s="22"/>
      <c r="KG336" s="22"/>
      <c r="KH336" s="22"/>
      <c r="KI336" s="22"/>
      <c r="KJ336" s="22"/>
      <c r="KK336" s="22"/>
      <c r="KL336" s="22"/>
      <c r="KM336" s="22"/>
      <c r="KN336" s="22"/>
      <c r="KO336" s="22"/>
      <c r="KP336" s="22"/>
    </row>
    <row r="337" spans="1:302" ht="13.5" customHeight="1" x14ac:dyDescent="0.2">
      <c r="A337" s="48"/>
      <c r="B337" s="48"/>
      <c r="C337" s="48"/>
      <c r="D337" s="48"/>
      <c r="E337" s="48"/>
      <c r="F337" s="48"/>
      <c r="G337" s="48"/>
      <c r="H337" s="48"/>
      <c r="I337" s="48"/>
      <c r="J337" s="48"/>
      <c r="K337" s="48"/>
      <c r="L337" s="48"/>
      <c r="M337" s="48"/>
      <c r="N337" s="48"/>
      <c r="O337" s="22"/>
      <c r="P337" s="22"/>
      <c r="Q337" s="22"/>
      <c r="R337" s="22"/>
      <c r="S337" s="22"/>
      <c r="T337" s="22"/>
      <c r="U337" s="22"/>
      <c r="V337" s="22"/>
      <c r="W337" s="22"/>
      <c r="X337" s="22"/>
      <c r="Y337" s="22"/>
      <c r="Z337" s="22"/>
      <c r="AA337" s="22"/>
      <c r="AB337" s="22"/>
      <c r="AC337" s="48"/>
      <c r="AD337" s="48"/>
      <c r="AE337" s="48"/>
      <c r="AF337" s="48"/>
      <c r="AG337" s="48"/>
      <c r="AH337" s="48"/>
      <c r="AI337" s="48"/>
      <c r="AJ337" s="48"/>
      <c r="AK337" s="48"/>
      <c r="AL337" s="48"/>
      <c r="AM337" s="48"/>
      <c r="AN337" s="48"/>
      <c r="AO337" s="22"/>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22"/>
      <c r="BU337" s="505"/>
      <c r="BV337" s="505"/>
      <c r="BW337" s="552"/>
      <c r="BX337" s="22"/>
      <c r="BY337" s="22"/>
      <c r="BZ337" s="22"/>
      <c r="CA337" s="22"/>
      <c r="CB337" s="22"/>
      <c r="CC337" s="22"/>
      <c r="CD337" s="22"/>
      <c r="CE337" s="22"/>
      <c r="CF337" s="22"/>
      <c r="CG337" s="22"/>
      <c r="CH337" s="22"/>
      <c r="CI337" s="47"/>
      <c r="CJ337" s="47"/>
      <c r="CK337" s="47"/>
      <c r="CL337" s="47"/>
      <c r="CM337" s="47"/>
      <c r="CN337" s="47"/>
      <c r="CO337" s="47"/>
      <c r="CP337" s="47"/>
      <c r="CQ337" s="47"/>
      <c r="CR337" s="47"/>
      <c r="CS337" s="47"/>
      <c r="CT337" s="47"/>
      <c r="CU337" s="47"/>
      <c r="CV337" s="47"/>
      <c r="CW337" s="47"/>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c r="HT337" s="22"/>
      <c r="HU337" s="22"/>
      <c r="HV337" s="22"/>
      <c r="HW337" s="22"/>
      <c r="HX337" s="22"/>
      <c r="HY337" s="22"/>
      <c r="HZ337" s="22"/>
      <c r="IA337" s="22"/>
      <c r="IB337" s="22"/>
      <c r="IC337" s="22"/>
      <c r="ID337" s="22"/>
      <c r="IE337" s="22"/>
      <c r="IF337" s="22"/>
      <c r="IG337" s="22"/>
      <c r="IH337" s="22"/>
      <c r="II337" s="22"/>
      <c r="IJ337" s="22"/>
      <c r="IK337" s="22"/>
      <c r="IL337" s="22"/>
      <c r="IM337" s="22"/>
      <c r="IN337" s="22"/>
      <c r="IO337" s="22"/>
      <c r="IP337" s="22"/>
      <c r="IQ337" s="22"/>
      <c r="IR337" s="22"/>
      <c r="IS337" s="22"/>
      <c r="IT337" s="22"/>
      <c r="IU337" s="22"/>
      <c r="IV337" s="22"/>
      <c r="IW337" s="22"/>
      <c r="IX337" s="22"/>
      <c r="IY337" s="22"/>
      <c r="IZ337" s="22"/>
      <c r="JA337" s="22"/>
      <c r="JB337" s="22"/>
      <c r="JC337" s="22"/>
      <c r="JD337" s="22"/>
      <c r="JE337" s="22"/>
      <c r="JF337" s="22"/>
      <c r="JG337" s="22"/>
      <c r="JH337" s="22"/>
      <c r="JI337" s="22"/>
      <c r="JJ337" s="22"/>
      <c r="JK337" s="22"/>
      <c r="JL337" s="22"/>
      <c r="JM337" s="22"/>
      <c r="JN337" s="22"/>
      <c r="JO337" s="22"/>
      <c r="JP337" s="22"/>
      <c r="JQ337" s="22"/>
      <c r="JR337" s="22"/>
      <c r="JS337" s="22"/>
      <c r="JT337" s="22"/>
      <c r="JU337" s="22"/>
      <c r="JV337" s="22"/>
      <c r="JW337" s="22"/>
      <c r="JX337" s="22"/>
      <c r="JY337" s="22"/>
      <c r="JZ337" s="22"/>
      <c r="KA337" s="22"/>
      <c r="KB337" s="22"/>
      <c r="KC337" s="22"/>
      <c r="KD337" s="22"/>
      <c r="KE337" s="22"/>
      <c r="KF337" s="22"/>
      <c r="KG337" s="22"/>
      <c r="KH337" s="22"/>
      <c r="KI337" s="22"/>
      <c r="KJ337" s="22"/>
      <c r="KK337" s="22"/>
      <c r="KL337" s="22"/>
      <c r="KM337" s="22"/>
      <c r="KN337" s="22"/>
      <c r="KO337" s="22"/>
      <c r="KP337" s="22"/>
    </row>
    <row r="338" spans="1:302" ht="13.5" customHeight="1" x14ac:dyDescent="0.2">
      <c r="A338" s="48"/>
      <c r="B338" s="48"/>
      <c r="C338" s="48"/>
      <c r="D338" s="48"/>
      <c r="E338" s="48"/>
      <c r="F338" s="48"/>
      <c r="G338" s="48"/>
      <c r="H338" s="48"/>
      <c r="I338" s="48"/>
      <c r="J338" s="48"/>
      <c r="K338" s="48"/>
      <c r="L338" s="48"/>
      <c r="M338" s="48"/>
      <c r="N338" s="48"/>
      <c r="O338" s="22"/>
      <c r="P338" s="22"/>
      <c r="Q338" s="22"/>
      <c r="R338" s="22"/>
      <c r="S338" s="22"/>
      <c r="T338" s="22"/>
      <c r="U338" s="22"/>
      <c r="V338" s="22"/>
      <c r="W338" s="22"/>
      <c r="X338" s="22"/>
      <c r="Y338" s="22"/>
      <c r="Z338" s="22"/>
      <c r="AA338" s="22"/>
      <c r="AB338" s="22"/>
      <c r="AC338" s="48"/>
      <c r="AD338" s="48"/>
      <c r="AE338" s="48"/>
      <c r="AF338" s="48"/>
      <c r="AG338" s="48"/>
      <c r="AH338" s="48"/>
      <c r="AI338" s="48"/>
      <c r="AJ338" s="48"/>
      <c r="AK338" s="48"/>
      <c r="AL338" s="48"/>
      <c r="AM338" s="48"/>
      <c r="AN338" s="48"/>
      <c r="AO338" s="22"/>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22"/>
      <c r="BU338" s="505"/>
      <c r="BV338" s="505"/>
      <c r="BW338" s="552"/>
      <c r="BX338" s="22"/>
      <c r="BY338" s="22"/>
      <c r="BZ338" s="22"/>
      <c r="CA338" s="22"/>
      <c r="CB338" s="22"/>
      <c r="CC338" s="22"/>
      <c r="CD338" s="22"/>
      <c r="CE338" s="22"/>
      <c r="CF338" s="22"/>
      <c r="CG338" s="22"/>
      <c r="CH338" s="22"/>
      <c r="CI338" s="47"/>
      <c r="CJ338" s="47"/>
      <c r="CK338" s="47"/>
      <c r="CL338" s="47"/>
      <c r="CM338" s="47"/>
      <c r="CN338" s="47"/>
      <c r="CO338" s="47"/>
      <c r="CP338" s="47"/>
      <c r="CQ338" s="47"/>
      <c r="CR338" s="47"/>
      <c r="CS338" s="47"/>
      <c r="CT338" s="47"/>
      <c r="CU338" s="47"/>
      <c r="CV338" s="47"/>
      <c r="CW338" s="47"/>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c r="HT338" s="22"/>
      <c r="HU338" s="22"/>
      <c r="HV338" s="22"/>
      <c r="HW338" s="22"/>
      <c r="HX338" s="22"/>
      <c r="HY338" s="22"/>
      <c r="HZ338" s="22"/>
      <c r="IA338" s="22"/>
      <c r="IB338" s="22"/>
      <c r="IC338" s="22"/>
      <c r="ID338" s="22"/>
      <c r="IE338" s="22"/>
      <c r="IF338" s="22"/>
      <c r="IG338" s="22"/>
      <c r="IH338" s="22"/>
      <c r="II338" s="22"/>
      <c r="IJ338" s="22"/>
      <c r="IK338" s="22"/>
      <c r="IL338" s="22"/>
      <c r="IM338" s="22"/>
      <c r="IN338" s="22"/>
      <c r="IO338" s="22"/>
      <c r="IP338" s="22"/>
      <c r="IQ338" s="22"/>
      <c r="IR338" s="22"/>
      <c r="IS338" s="22"/>
      <c r="IT338" s="22"/>
      <c r="IU338" s="22"/>
      <c r="IV338" s="22"/>
      <c r="IW338" s="22"/>
      <c r="IX338" s="22"/>
      <c r="IY338" s="22"/>
      <c r="IZ338" s="22"/>
      <c r="JA338" s="22"/>
      <c r="JB338" s="22"/>
      <c r="JC338" s="22"/>
      <c r="JD338" s="22"/>
      <c r="JE338" s="22"/>
      <c r="JF338" s="22"/>
      <c r="JG338" s="22"/>
      <c r="JH338" s="22"/>
      <c r="JI338" s="22"/>
      <c r="JJ338" s="22"/>
      <c r="JK338" s="22"/>
      <c r="JL338" s="22"/>
      <c r="JM338" s="22"/>
      <c r="JN338" s="22"/>
      <c r="JO338" s="22"/>
      <c r="JP338" s="22"/>
      <c r="JQ338" s="22"/>
      <c r="JR338" s="22"/>
      <c r="JS338" s="22"/>
      <c r="JT338" s="22"/>
      <c r="JU338" s="22"/>
      <c r="JV338" s="22"/>
      <c r="JW338" s="22"/>
      <c r="JX338" s="22"/>
      <c r="JY338" s="22"/>
      <c r="JZ338" s="22"/>
      <c r="KA338" s="22"/>
      <c r="KB338" s="22"/>
      <c r="KC338" s="22"/>
      <c r="KD338" s="22"/>
      <c r="KE338" s="22"/>
      <c r="KF338" s="22"/>
      <c r="KG338" s="22"/>
      <c r="KH338" s="22"/>
      <c r="KI338" s="22"/>
      <c r="KJ338" s="22"/>
      <c r="KK338" s="22"/>
      <c r="KL338" s="22"/>
      <c r="KM338" s="22"/>
      <c r="KN338" s="22"/>
      <c r="KO338" s="22"/>
      <c r="KP338" s="22"/>
    </row>
    <row r="339" spans="1:302" ht="13.5" customHeight="1" x14ac:dyDescent="0.2">
      <c r="A339" s="48"/>
      <c r="B339" s="48"/>
      <c r="C339" s="48"/>
      <c r="D339" s="48"/>
      <c r="E339" s="48"/>
      <c r="F339" s="48"/>
      <c r="G339" s="48"/>
      <c r="H339" s="48"/>
      <c r="I339" s="48"/>
      <c r="J339" s="48"/>
      <c r="K339" s="48"/>
      <c r="L339" s="48"/>
      <c r="M339" s="48"/>
      <c r="N339" s="48"/>
      <c r="O339" s="22"/>
      <c r="P339" s="22"/>
      <c r="Q339" s="22"/>
      <c r="R339" s="22"/>
      <c r="S339" s="22"/>
      <c r="T339" s="22"/>
      <c r="U339" s="22"/>
      <c r="V339" s="22"/>
      <c r="W339" s="22"/>
      <c r="X339" s="22"/>
      <c r="Y339" s="22"/>
      <c r="Z339" s="22"/>
      <c r="AA339" s="22"/>
      <c r="AB339" s="22"/>
      <c r="AC339" s="48"/>
      <c r="AD339" s="48"/>
      <c r="AE339" s="48"/>
      <c r="AF339" s="48"/>
      <c r="AG339" s="48"/>
      <c r="AH339" s="48"/>
      <c r="AI339" s="48"/>
      <c r="AJ339" s="48"/>
      <c r="AK339" s="48"/>
      <c r="AL339" s="48"/>
      <c r="AM339" s="48"/>
      <c r="AN339" s="48"/>
      <c r="AO339" s="22"/>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22"/>
      <c r="BU339" s="505"/>
      <c r="BV339" s="505"/>
      <c r="BW339" s="552"/>
      <c r="BX339" s="22"/>
      <c r="BY339" s="22"/>
      <c r="BZ339" s="22"/>
      <c r="CA339" s="22"/>
      <c r="CB339" s="22"/>
      <c r="CC339" s="22"/>
      <c r="CD339" s="22"/>
      <c r="CE339" s="22"/>
      <c r="CF339" s="22"/>
      <c r="CG339" s="22"/>
      <c r="CH339" s="22"/>
      <c r="CI339" s="47"/>
      <c r="CJ339" s="47"/>
      <c r="CK339" s="47"/>
      <c r="CL339" s="47"/>
      <c r="CM339" s="47"/>
      <c r="CN339" s="47"/>
      <c r="CO339" s="47"/>
      <c r="CP339" s="47"/>
      <c r="CQ339" s="47"/>
      <c r="CR339" s="47"/>
      <c r="CS339" s="47"/>
      <c r="CT339" s="47"/>
      <c r="CU339" s="47"/>
      <c r="CV339" s="47"/>
      <c r="CW339" s="47"/>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c r="HT339" s="22"/>
      <c r="HU339" s="22"/>
      <c r="HV339" s="22"/>
      <c r="HW339" s="22"/>
      <c r="HX339" s="22"/>
      <c r="HY339" s="22"/>
      <c r="HZ339" s="22"/>
      <c r="IA339" s="22"/>
      <c r="IB339" s="22"/>
      <c r="IC339" s="22"/>
      <c r="ID339" s="22"/>
      <c r="IE339" s="22"/>
      <c r="IF339" s="22"/>
      <c r="IG339" s="22"/>
      <c r="IH339" s="22"/>
      <c r="II339" s="22"/>
      <c r="IJ339" s="22"/>
      <c r="IK339" s="22"/>
      <c r="IL339" s="22"/>
      <c r="IM339" s="22"/>
      <c r="IN339" s="22"/>
      <c r="IO339" s="22"/>
      <c r="IP339" s="22"/>
      <c r="IQ339" s="22"/>
      <c r="IR339" s="22"/>
      <c r="IS339" s="22"/>
      <c r="IT339" s="22"/>
      <c r="IU339" s="22"/>
      <c r="IV339" s="22"/>
      <c r="IW339" s="22"/>
      <c r="IX339" s="22"/>
      <c r="IY339" s="22"/>
      <c r="IZ339" s="22"/>
      <c r="JA339" s="22"/>
      <c r="JB339" s="22"/>
      <c r="JC339" s="22"/>
      <c r="JD339" s="22"/>
      <c r="JE339" s="22"/>
      <c r="JF339" s="22"/>
      <c r="JG339" s="22"/>
      <c r="JH339" s="22"/>
      <c r="JI339" s="22"/>
      <c r="JJ339" s="22"/>
      <c r="JK339" s="22"/>
      <c r="JL339" s="22"/>
      <c r="JM339" s="22"/>
      <c r="JN339" s="22"/>
      <c r="JO339" s="22"/>
      <c r="JP339" s="22"/>
      <c r="JQ339" s="22"/>
      <c r="JR339" s="22"/>
      <c r="JS339" s="22"/>
      <c r="JT339" s="22"/>
      <c r="JU339" s="22"/>
      <c r="JV339" s="22"/>
      <c r="JW339" s="22"/>
      <c r="JX339" s="22"/>
      <c r="JY339" s="22"/>
      <c r="JZ339" s="22"/>
      <c r="KA339" s="22"/>
      <c r="KB339" s="22"/>
      <c r="KC339" s="22"/>
      <c r="KD339" s="22"/>
      <c r="KE339" s="22"/>
      <c r="KF339" s="22"/>
      <c r="KG339" s="22"/>
      <c r="KH339" s="22"/>
      <c r="KI339" s="22"/>
      <c r="KJ339" s="22"/>
      <c r="KK339" s="22"/>
      <c r="KL339" s="22"/>
      <c r="KM339" s="22"/>
      <c r="KN339" s="22"/>
      <c r="KO339" s="22"/>
      <c r="KP339" s="22"/>
    </row>
    <row r="340" spans="1:302" ht="13.5" customHeight="1" x14ac:dyDescent="0.2">
      <c r="A340" s="48"/>
      <c r="B340" s="48"/>
      <c r="C340" s="48"/>
      <c r="D340" s="48"/>
      <c r="E340" s="48"/>
      <c r="F340" s="48"/>
      <c r="G340" s="48"/>
      <c r="H340" s="48"/>
      <c r="I340" s="48"/>
      <c r="J340" s="48"/>
      <c r="K340" s="48"/>
      <c r="L340" s="48"/>
      <c r="M340" s="48"/>
      <c r="N340" s="48"/>
      <c r="O340" s="22"/>
      <c r="P340" s="22"/>
      <c r="Q340" s="22"/>
      <c r="R340" s="22"/>
      <c r="S340" s="22"/>
      <c r="T340" s="22"/>
      <c r="U340" s="22"/>
      <c r="V340" s="22"/>
      <c r="W340" s="22"/>
      <c r="X340" s="22"/>
      <c r="Y340" s="22"/>
      <c r="Z340" s="22"/>
      <c r="AA340" s="22"/>
      <c r="AB340" s="22"/>
      <c r="AC340" s="48"/>
      <c r="AD340" s="48"/>
      <c r="AE340" s="48"/>
      <c r="AF340" s="48"/>
      <c r="AG340" s="48"/>
      <c r="AH340" s="48"/>
      <c r="AI340" s="48"/>
      <c r="AJ340" s="48"/>
      <c r="AK340" s="48"/>
      <c r="AL340" s="48"/>
      <c r="AM340" s="48"/>
      <c r="AN340" s="48"/>
      <c r="AO340" s="22"/>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22"/>
      <c r="BU340" s="505"/>
      <c r="BV340" s="505"/>
      <c r="BW340" s="552"/>
      <c r="BX340" s="22"/>
      <c r="BY340" s="22"/>
      <c r="BZ340" s="22"/>
      <c r="CA340" s="22"/>
      <c r="CB340" s="22"/>
      <c r="CC340" s="22"/>
      <c r="CD340" s="22"/>
      <c r="CE340" s="22"/>
      <c r="CF340" s="22"/>
      <c r="CG340" s="22"/>
      <c r="CH340" s="22"/>
      <c r="CI340" s="47"/>
      <c r="CJ340" s="47"/>
      <c r="CK340" s="47"/>
      <c r="CL340" s="47"/>
      <c r="CM340" s="47"/>
      <c r="CN340" s="47"/>
      <c r="CO340" s="47"/>
      <c r="CP340" s="47"/>
      <c r="CQ340" s="47"/>
      <c r="CR340" s="47"/>
      <c r="CS340" s="47"/>
      <c r="CT340" s="47"/>
      <c r="CU340" s="47"/>
      <c r="CV340" s="47"/>
      <c r="CW340" s="47"/>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c r="HT340" s="22"/>
      <c r="HU340" s="22"/>
      <c r="HV340" s="22"/>
      <c r="HW340" s="22"/>
      <c r="HX340" s="22"/>
      <c r="HY340" s="22"/>
      <c r="HZ340" s="22"/>
      <c r="IA340" s="22"/>
      <c r="IB340" s="22"/>
      <c r="IC340" s="22"/>
      <c r="ID340" s="22"/>
      <c r="IE340" s="22"/>
      <c r="IF340" s="22"/>
      <c r="IG340" s="22"/>
      <c r="IH340" s="22"/>
      <c r="II340" s="22"/>
      <c r="IJ340" s="22"/>
      <c r="IK340" s="22"/>
      <c r="IL340" s="22"/>
      <c r="IM340" s="22"/>
      <c r="IN340" s="22"/>
      <c r="IO340" s="22"/>
      <c r="IP340" s="22"/>
      <c r="IQ340" s="22"/>
      <c r="IR340" s="22"/>
      <c r="IS340" s="22"/>
      <c r="IT340" s="22"/>
      <c r="IU340" s="22"/>
      <c r="IV340" s="22"/>
      <c r="IW340" s="22"/>
      <c r="IX340" s="22"/>
      <c r="IY340" s="22"/>
      <c r="IZ340" s="22"/>
      <c r="JA340" s="22"/>
      <c r="JB340" s="22"/>
      <c r="JC340" s="22"/>
      <c r="JD340" s="22"/>
      <c r="JE340" s="22"/>
      <c r="JF340" s="22"/>
      <c r="JG340" s="22"/>
      <c r="JH340" s="22"/>
      <c r="JI340" s="22"/>
      <c r="JJ340" s="22"/>
      <c r="JK340" s="22"/>
      <c r="JL340" s="22"/>
      <c r="JM340" s="22"/>
      <c r="JN340" s="22"/>
      <c r="JO340" s="22"/>
      <c r="JP340" s="22"/>
      <c r="JQ340" s="22"/>
      <c r="JR340" s="22"/>
      <c r="JS340" s="22"/>
      <c r="JT340" s="22"/>
      <c r="JU340" s="22"/>
      <c r="JV340" s="22"/>
      <c r="JW340" s="22"/>
      <c r="JX340" s="22"/>
      <c r="JY340" s="22"/>
      <c r="JZ340" s="22"/>
      <c r="KA340" s="22"/>
      <c r="KB340" s="22"/>
      <c r="KC340" s="22"/>
      <c r="KD340" s="22"/>
      <c r="KE340" s="22"/>
      <c r="KF340" s="22"/>
      <c r="KG340" s="22"/>
      <c r="KH340" s="22"/>
      <c r="KI340" s="22"/>
      <c r="KJ340" s="22"/>
      <c r="KK340" s="22"/>
      <c r="KL340" s="22"/>
      <c r="KM340" s="22"/>
      <c r="KN340" s="22"/>
      <c r="KO340" s="22"/>
      <c r="KP340" s="22"/>
    </row>
    <row r="341" spans="1:302" ht="13.5" customHeight="1" x14ac:dyDescent="0.2">
      <c r="A341" s="48"/>
      <c r="B341" s="48"/>
      <c r="C341" s="48"/>
      <c r="D341" s="48"/>
      <c r="E341" s="48"/>
      <c r="F341" s="48"/>
      <c r="G341" s="48"/>
      <c r="H341" s="48"/>
      <c r="I341" s="48"/>
      <c r="J341" s="48"/>
      <c r="K341" s="48"/>
      <c r="L341" s="48"/>
      <c r="M341" s="48"/>
      <c r="N341" s="48"/>
      <c r="O341" s="22"/>
      <c r="P341" s="22"/>
      <c r="Q341" s="22"/>
      <c r="R341" s="22"/>
      <c r="S341" s="22"/>
      <c r="T341" s="22"/>
      <c r="U341" s="22"/>
      <c r="V341" s="22"/>
      <c r="W341" s="22"/>
      <c r="X341" s="22"/>
      <c r="Y341" s="22"/>
      <c r="Z341" s="22"/>
      <c r="AA341" s="22"/>
      <c r="AB341" s="22"/>
      <c r="AC341" s="48"/>
      <c r="AD341" s="48"/>
      <c r="AE341" s="48"/>
      <c r="AF341" s="48"/>
      <c r="AG341" s="48"/>
      <c r="AH341" s="48"/>
      <c r="AI341" s="48"/>
      <c r="AJ341" s="48"/>
      <c r="AK341" s="48"/>
      <c r="AL341" s="48"/>
      <c r="AM341" s="48"/>
      <c r="AN341" s="48"/>
      <c r="AO341" s="22"/>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22"/>
      <c r="BU341" s="505"/>
      <c r="BV341" s="505"/>
      <c r="BW341" s="552"/>
      <c r="BX341" s="22"/>
      <c r="BY341" s="22"/>
      <c r="BZ341" s="22"/>
      <c r="CA341" s="22"/>
      <c r="CB341" s="22"/>
      <c r="CC341" s="22"/>
      <c r="CD341" s="22"/>
      <c r="CE341" s="22"/>
      <c r="CF341" s="22"/>
      <c r="CG341" s="22"/>
      <c r="CH341" s="22"/>
      <c r="CI341" s="47"/>
      <c r="CJ341" s="47"/>
      <c r="CK341" s="47"/>
      <c r="CL341" s="47"/>
      <c r="CM341" s="47"/>
      <c r="CN341" s="47"/>
      <c r="CO341" s="47"/>
      <c r="CP341" s="47"/>
      <c r="CQ341" s="47"/>
      <c r="CR341" s="47"/>
      <c r="CS341" s="47"/>
      <c r="CT341" s="47"/>
      <c r="CU341" s="47"/>
      <c r="CV341" s="47"/>
      <c r="CW341" s="47"/>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22"/>
      <c r="JA341" s="22"/>
      <c r="JB341" s="22"/>
      <c r="JC341" s="22"/>
      <c r="JD341" s="22"/>
      <c r="JE341" s="22"/>
      <c r="JF341" s="22"/>
      <c r="JG341" s="22"/>
      <c r="JH341" s="22"/>
      <c r="JI341" s="22"/>
      <c r="JJ341" s="22"/>
      <c r="JK341" s="22"/>
      <c r="JL341" s="22"/>
      <c r="JM341" s="22"/>
      <c r="JN341" s="22"/>
      <c r="JO341" s="22"/>
      <c r="JP341" s="22"/>
      <c r="JQ341" s="22"/>
      <c r="JR341" s="22"/>
      <c r="JS341" s="22"/>
      <c r="JT341" s="22"/>
      <c r="JU341" s="22"/>
      <c r="JV341" s="22"/>
      <c r="JW341" s="22"/>
      <c r="JX341" s="22"/>
      <c r="JY341" s="22"/>
      <c r="JZ341" s="22"/>
      <c r="KA341" s="22"/>
      <c r="KB341" s="22"/>
      <c r="KC341" s="22"/>
      <c r="KD341" s="22"/>
      <c r="KE341" s="22"/>
      <c r="KF341" s="22"/>
      <c r="KG341" s="22"/>
      <c r="KH341" s="22"/>
      <c r="KI341" s="22"/>
      <c r="KJ341" s="22"/>
      <c r="KK341" s="22"/>
      <c r="KL341" s="22"/>
      <c r="KM341" s="22"/>
      <c r="KN341" s="22"/>
      <c r="KO341" s="22"/>
      <c r="KP341" s="22"/>
    </row>
    <row r="342" spans="1:302" ht="13.5" customHeight="1" x14ac:dyDescent="0.2">
      <c r="A342" s="48"/>
      <c r="B342" s="48"/>
      <c r="C342" s="48"/>
      <c r="D342" s="48"/>
      <c r="E342" s="48"/>
      <c r="F342" s="48"/>
      <c r="G342" s="48"/>
      <c r="H342" s="48"/>
      <c r="I342" s="48"/>
      <c r="J342" s="48"/>
      <c r="K342" s="48"/>
      <c r="L342" s="48"/>
      <c r="M342" s="48"/>
      <c r="N342" s="48"/>
      <c r="O342" s="22"/>
      <c r="P342" s="22"/>
      <c r="Q342" s="22"/>
      <c r="R342" s="22"/>
      <c r="S342" s="22"/>
      <c r="T342" s="22"/>
      <c r="U342" s="22"/>
      <c r="V342" s="22"/>
      <c r="W342" s="22"/>
      <c r="X342" s="22"/>
      <c r="Y342" s="22"/>
      <c r="Z342" s="22"/>
      <c r="AA342" s="22"/>
      <c r="AB342" s="22"/>
      <c r="AC342" s="48"/>
      <c r="AD342" s="48"/>
      <c r="AE342" s="48"/>
      <c r="AF342" s="48"/>
      <c r="AG342" s="48"/>
      <c r="AH342" s="48"/>
      <c r="AI342" s="48"/>
      <c r="AJ342" s="48"/>
      <c r="AK342" s="48"/>
      <c r="AL342" s="48"/>
      <c r="AM342" s="48"/>
      <c r="AN342" s="48"/>
      <c r="AO342" s="22"/>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22"/>
      <c r="BU342" s="505"/>
      <c r="BV342" s="505"/>
      <c r="BW342" s="552"/>
      <c r="BX342" s="22"/>
      <c r="BY342" s="22"/>
      <c r="BZ342" s="22"/>
      <c r="CA342" s="22"/>
      <c r="CB342" s="22"/>
      <c r="CC342" s="22"/>
      <c r="CD342" s="22"/>
      <c r="CE342" s="22"/>
      <c r="CF342" s="22"/>
      <c r="CG342" s="22"/>
      <c r="CH342" s="22"/>
      <c r="CI342" s="47"/>
      <c r="CJ342" s="47"/>
      <c r="CK342" s="47"/>
      <c r="CL342" s="47"/>
      <c r="CM342" s="47"/>
      <c r="CN342" s="47"/>
      <c r="CO342" s="47"/>
      <c r="CP342" s="47"/>
      <c r="CQ342" s="47"/>
      <c r="CR342" s="47"/>
      <c r="CS342" s="47"/>
      <c r="CT342" s="47"/>
      <c r="CU342" s="47"/>
      <c r="CV342" s="47"/>
      <c r="CW342" s="47"/>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22"/>
      <c r="JA342" s="22"/>
      <c r="JB342" s="22"/>
      <c r="JC342" s="22"/>
      <c r="JD342" s="22"/>
      <c r="JE342" s="22"/>
      <c r="JF342" s="22"/>
      <c r="JG342" s="22"/>
      <c r="JH342" s="22"/>
      <c r="JI342" s="22"/>
      <c r="JJ342" s="22"/>
      <c r="JK342" s="22"/>
      <c r="JL342" s="22"/>
      <c r="JM342" s="22"/>
      <c r="JN342" s="22"/>
      <c r="JO342" s="22"/>
      <c r="JP342" s="22"/>
      <c r="JQ342" s="22"/>
      <c r="JR342" s="22"/>
      <c r="JS342" s="22"/>
      <c r="JT342" s="22"/>
      <c r="JU342" s="22"/>
      <c r="JV342" s="22"/>
      <c r="JW342" s="22"/>
      <c r="JX342" s="22"/>
      <c r="JY342" s="22"/>
      <c r="JZ342" s="22"/>
      <c r="KA342" s="22"/>
      <c r="KB342" s="22"/>
      <c r="KC342" s="22"/>
      <c r="KD342" s="22"/>
      <c r="KE342" s="22"/>
      <c r="KF342" s="22"/>
      <c r="KG342" s="22"/>
      <c r="KH342" s="22"/>
      <c r="KI342" s="22"/>
      <c r="KJ342" s="22"/>
      <c r="KK342" s="22"/>
      <c r="KL342" s="22"/>
      <c r="KM342" s="22"/>
      <c r="KN342" s="22"/>
      <c r="KO342" s="22"/>
      <c r="KP342" s="22"/>
    </row>
    <row r="343" spans="1:302" ht="13.5" customHeight="1" x14ac:dyDescent="0.2">
      <c r="A343" s="48"/>
      <c r="B343" s="48"/>
      <c r="C343" s="48"/>
      <c r="D343" s="48"/>
      <c r="E343" s="48"/>
      <c r="F343" s="48"/>
      <c r="G343" s="48"/>
      <c r="H343" s="48"/>
      <c r="I343" s="48"/>
      <c r="J343" s="48"/>
      <c r="K343" s="48"/>
      <c r="L343" s="48"/>
      <c r="M343" s="48"/>
      <c r="N343" s="48"/>
      <c r="O343" s="22"/>
      <c r="P343" s="22"/>
      <c r="Q343" s="22"/>
      <c r="R343" s="22"/>
      <c r="S343" s="22"/>
      <c r="T343" s="22"/>
      <c r="U343" s="22"/>
      <c r="V343" s="22"/>
      <c r="W343" s="22"/>
      <c r="X343" s="22"/>
      <c r="Y343" s="22"/>
      <c r="Z343" s="22"/>
      <c r="AA343" s="22"/>
      <c r="AB343" s="22"/>
      <c r="AC343" s="48"/>
      <c r="AD343" s="48"/>
      <c r="AE343" s="48"/>
      <c r="AF343" s="48"/>
      <c r="AG343" s="48"/>
      <c r="AH343" s="48"/>
      <c r="AI343" s="48"/>
      <c r="AJ343" s="48"/>
      <c r="AK343" s="48"/>
      <c r="AL343" s="48"/>
      <c r="AM343" s="48"/>
      <c r="AN343" s="48"/>
      <c r="AO343" s="22"/>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22"/>
      <c r="BU343" s="505"/>
      <c r="BV343" s="505"/>
      <c r="BW343" s="552"/>
      <c r="BX343" s="22"/>
      <c r="BY343" s="22"/>
      <c r="BZ343" s="22"/>
      <c r="CA343" s="22"/>
      <c r="CB343" s="22"/>
      <c r="CC343" s="22"/>
      <c r="CD343" s="22"/>
      <c r="CE343" s="22"/>
      <c r="CF343" s="22"/>
      <c r="CG343" s="22"/>
      <c r="CH343" s="22"/>
      <c r="CI343" s="47"/>
      <c r="CJ343" s="47"/>
      <c r="CK343" s="47"/>
      <c r="CL343" s="47"/>
      <c r="CM343" s="47"/>
      <c r="CN343" s="47"/>
      <c r="CO343" s="47"/>
      <c r="CP343" s="47"/>
      <c r="CQ343" s="47"/>
      <c r="CR343" s="47"/>
      <c r="CS343" s="47"/>
      <c r="CT343" s="47"/>
      <c r="CU343" s="47"/>
      <c r="CV343" s="47"/>
      <c r="CW343" s="47"/>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c r="HT343" s="22"/>
      <c r="HU343" s="22"/>
      <c r="HV343" s="22"/>
      <c r="HW343" s="22"/>
      <c r="HX343" s="22"/>
      <c r="HY343" s="22"/>
      <c r="HZ343" s="22"/>
      <c r="IA343" s="22"/>
      <c r="IB343" s="22"/>
      <c r="IC343" s="22"/>
      <c r="ID343" s="22"/>
      <c r="IE343" s="22"/>
      <c r="IF343" s="22"/>
      <c r="IG343" s="22"/>
      <c r="IH343" s="22"/>
      <c r="II343" s="22"/>
      <c r="IJ343" s="22"/>
      <c r="IK343" s="22"/>
      <c r="IL343" s="22"/>
      <c r="IM343" s="22"/>
      <c r="IN343" s="22"/>
      <c r="IO343" s="22"/>
      <c r="IP343" s="22"/>
      <c r="IQ343" s="22"/>
      <c r="IR343" s="22"/>
      <c r="IS343" s="22"/>
      <c r="IT343" s="22"/>
      <c r="IU343" s="22"/>
      <c r="IV343" s="22"/>
      <c r="IW343" s="22"/>
      <c r="IX343" s="22"/>
      <c r="IY343" s="22"/>
      <c r="IZ343" s="22"/>
      <c r="JA343" s="22"/>
      <c r="JB343" s="22"/>
      <c r="JC343" s="22"/>
      <c r="JD343" s="22"/>
      <c r="JE343" s="22"/>
      <c r="JF343" s="22"/>
      <c r="JG343" s="22"/>
      <c r="JH343" s="22"/>
      <c r="JI343" s="22"/>
      <c r="JJ343" s="22"/>
      <c r="JK343" s="22"/>
      <c r="JL343" s="22"/>
      <c r="JM343" s="22"/>
      <c r="JN343" s="22"/>
      <c r="JO343" s="22"/>
      <c r="JP343" s="22"/>
      <c r="JQ343" s="22"/>
      <c r="JR343" s="22"/>
      <c r="JS343" s="22"/>
      <c r="JT343" s="22"/>
      <c r="JU343" s="22"/>
      <c r="JV343" s="22"/>
      <c r="JW343" s="22"/>
      <c r="JX343" s="22"/>
      <c r="JY343" s="22"/>
      <c r="JZ343" s="22"/>
      <c r="KA343" s="22"/>
      <c r="KB343" s="22"/>
      <c r="KC343" s="22"/>
      <c r="KD343" s="22"/>
      <c r="KE343" s="22"/>
      <c r="KF343" s="22"/>
      <c r="KG343" s="22"/>
      <c r="KH343" s="22"/>
      <c r="KI343" s="22"/>
      <c r="KJ343" s="22"/>
      <c r="KK343" s="22"/>
      <c r="KL343" s="22"/>
      <c r="KM343" s="22"/>
      <c r="KN343" s="22"/>
      <c r="KO343" s="22"/>
      <c r="KP343" s="22"/>
    </row>
    <row r="344" spans="1:302" ht="13.5" customHeight="1" x14ac:dyDescent="0.2">
      <c r="A344" s="48"/>
      <c r="B344" s="48"/>
      <c r="C344" s="48"/>
      <c r="D344" s="48"/>
      <c r="E344" s="48"/>
      <c r="F344" s="48"/>
      <c r="G344" s="48"/>
      <c r="H344" s="48"/>
      <c r="I344" s="48"/>
      <c r="J344" s="48"/>
      <c r="K344" s="48"/>
      <c r="L344" s="48"/>
      <c r="M344" s="48"/>
      <c r="N344" s="48"/>
      <c r="O344" s="22"/>
      <c r="P344" s="22"/>
      <c r="Q344" s="22"/>
      <c r="R344" s="22"/>
      <c r="S344" s="22"/>
      <c r="T344" s="22"/>
      <c r="U344" s="22"/>
      <c r="V344" s="22"/>
      <c r="W344" s="22"/>
      <c r="X344" s="22"/>
      <c r="Y344" s="22"/>
      <c r="Z344" s="22"/>
      <c r="AA344" s="22"/>
      <c r="AB344" s="22"/>
      <c r="AC344" s="48"/>
      <c r="AD344" s="48"/>
      <c r="AE344" s="48"/>
      <c r="AF344" s="48"/>
      <c r="AG344" s="48"/>
      <c r="AH344" s="48"/>
      <c r="AI344" s="48"/>
      <c r="AJ344" s="48"/>
      <c r="AK344" s="48"/>
      <c r="AL344" s="48"/>
      <c r="AM344" s="48"/>
      <c r="AN344" s="48"/>
      <c r="AO344" s="22"/>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22"/>
      <c r="BU344" s="505"/>
      <c r="BV344" s="505"/>
      <c r="BW344" s="552"/>
      <c r="BX344" s="22"/>
      <c r="BY344" s="22"/>
      <c r="BZ344" s="22"/>
      <c r="CA344" s="22"/>
      <c r="CB344" s="22"/>
      <c r="CC344" s="22"/>
      <c r="CD344" s="22"/>
      <c r="CE344" s="22"/>
      <c r="CF344" s="22"/>
      <c r="CG344" s="22"/>
      <c r="CH344" s="22"/>
      <c r="CI344" s="47"/>
      <c r="CJ344" s="47"/>
      <c r="CK344" s="47"/>
      <c r="CL344" s="47"/>
      <c r="CM344" s="47"/>
      <c r="CN344" s="47"/>
      <c r="CO344" s="47"/>
      <c r="CP344" s="47"/>
      <c r="CQ344" s="47"/>
      <c r="CR344" s="47"/>
      <c r="CS344" s="47"/>
      <c r="CT344" s="47"/>
      <c r="CU344" s="47"/>
      <c r="CV344" s="47"/>
      <c r="CW344" s="47"/>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c r="HT344" s="22"/>
      <c r="HU344" s="22"/>
      <c r="HV344" s="22"/>
      <c r="HW344" s="22"/>
      <c r="HX344" s="22"/>
      <c r="HY344" s="22"/>
      <c r="HZ344" s="22"/>
      <c r="IA344" s="22"/>
      <c r="IB344" s="22"/>
      <c r="IC344" s="22"/>
      <c r="ID344" s="22"/>
      <c r="IE344" s="22"/>
      <c r="IF344" s="22"/>
      <c r="IG344" s="22"/>
      <c r="IH344" s="22"/>
      <c r="II344" s="22"/>
      <c r="IJ344" s="22"/>
      <c r="IK344" s="22"/>
      <c r="IL344" s="22"/>
      <c r="IM344" s="22"/>
      <c r="IN344" s="22"/>
      <c r="IO344" s="22"/>
      <c r="IP344" s="22"/>
      <c r="IQ344" s="22"/>
      <c r="IR344" s="22"/>
      <c r="IS344" s="22"/>
      <c r="IT344" s="22"/>
      <c r="IU344" s="22"/>
      <c r="IV344" s="22"/>
      <c r="IW344" s="22"/>
      <c r="IX344" s="22"/>
      <c r="IY344" s="22"/>
      <c r="IZ344" s="22"/>
      <c r="JA344" s="22"/>
      <c r="JB344" s="22"/>
      <c r="JC344" s="22"/>
      <c r="JD344" s="22"/>
      <c r="JE344" s="22"/>
      <c r="JF344" s="22"/>
      <c r="JG344" s="22"/>
      <c r="JH344" s="22"/>
      <c r="JI344" s="22"/>
      <c r="JJ344" s="22"/>
      <c r="JK344" s="22"/>
      <c r="JL344" s="22"/>
      <c r="JM344" s="22"/>
      <c r="JN344" s="22"/>
      <c r="JO344" s="22"/>
      <c r="JP344" s="22"/>
      <c r="JQ344" s="22"/>
      <c r="JR344" s="22"/>
      <c r="JS344" s="22"/>
      <c r="JT344" s="22"/>
      <c r="JU344" s="22"/>
      <c r="JV344" s="22"/>
      <c r="JW344" s="22"/>
      <c r="JX344" s="22"/>
      <c r="JY344" s="22"/>
      <c r="JZ344" s="22"/>
      <c r="KA344" s="22"/>
      <c r="KB344" s="22"/>
      <c r="KC344" s="22"/>
      <c r="KD344" s="22"/>
      <c r="KE344" s="22"/>
      <c r="KF344" s="22"/>
      <c r="KG344" s="22"/>
      <c r="KH344" s="22"/>
      <c r="KI344" s="22"/>
      <c r="KJ344" s="22"/>
      <c r="KK344" s="22"/>
      <c r="KL344" s="22"/>
      <c r="KM344" s="22"/>
      <c r="KN344" s="22"/>
      <c r="KO344" s="22"/>
      <c r="KP344" s="22"/>
    </row>
    <row r="345" spans="1:302" ht="13.5" customHeight="1" x14ac:dyDescent="0.2">
      <c r="A345" s="48"/>
      <c r="B345" s="48"/>
      <c r="C345" s="48"/>
      <c r="D345" s="48"/>
      <c r="E345" s="48"/>
      <c r="F345" s="48"/>
      <c r="G345" s="48"/>
      <c r="H345" s="48"/>
      <c r="I345" s="48"/>
      <c r="J345" s="48"/>
      <c r="K345" s="48"/>
      <c r="L345" s="48"/>
      <c r="M345" s="48"/>
      <c r="N345" s="48"/>
      <c r="O345" s="22"/>
      <c r="P345" s="22"/>
      <c r="Q345" s="22"/>
      <c r="R345" s="22"/>
      <c r="S345" s="22"/>
      <c r="T345" s="22"/>
      <c r="U345" s="22"/>
      <c r="V345" s="22"/>
      <c r="W345" s="22"/>
      <c r="X345" s="22"/>
      <c r="Y345" s="22"/>
      <c r="Z345" s="22"/>
      <c r="AA345" s="22"/>
      <c r="AB345" s="22"/>
      <c r="AC345" s="48"/>
      <c r="AD345" s="48"/>
      <c r="AE345" s="48"/>
      <c r="AF345" s="48"/>
      <c r="AG345" s="48"/>
      <c r="AH345" s="48"/>
      <c r="AI345" s="48"/>
      <c r="AJ345" s="48"/>
      <c r="AK345" s="48"/>
      <c r="AL345" s="48"/>
      <c r="AM345" s="48"/>
      <c r="AN345" s="48"/>
      <c r="AO345" s="22"/>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22"/>
      <c r="BU345" s="505"/>
      <c r="BV345" s="505"/>
      <c r="BW345" s="552"/>
      <c r="BX345" s="22"/>
      <c r="BY345" s="22"/>
      <c r="BZ345" s="22"/>
      <c r="CA345" s="22"/>
      <c r="CB345" s="22"/>
      <c r="CC345" s="22"/>
      <c r="CD345" s="22"/>
      <c r="CE345" s="22"/>
      <c r="CF345" s="22"/>
      <c r="CG345" s="22"/>
      <c r="CH345" s="22"/>
      <c r="CI345" s="47"/>
      <c r="CJ345" s="47"/>
      <c r="CK345" s="47"/>
      <c r="CL345" s="47"/>
      <c r="CM345" s="47"/>
      <c r="CN345" s="47"/>
      <c r="CO345" s="47"/>
      <c r="CP345" s="47"/>
      <c r="CQ345" s="47"/>
      <c r="CR345" s="47"/>
      <c r="CS345" s="47"/>
      <c r="CT345" s="47"/>
      <c r="CU345" s="47"/>
      <c r="CV345" s="47"/>
      <c r="CW345" s="47"/>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c r="HT345" s="22"/>
      <c r="HU345" s="22"/>
      <c r="HV345" s="22"/>
      <c r="HW345" s="22"/>
      <c r="HX345" s="22"/>
      <c r="HY345" s="22"/>
      <c r="HZ345" s="22"/>
      <c r="IA345" s="22"/>
      <c r="IB345" s="22"/>
      <c r="IC345" s="22"/>
      <c r="ID345" s="22"/>
      <c r="IE345" s="22"/>
      <c r="IF345" s="22"/>
      <c r="IG345" s="22"/>
      <c r="IH345" s="22"/>
      <c r="II345" s="22"/>
      <c r="IJ345" s="22"/>
      <c r="IK345" s="22"/>
      <c r="IL345" s="22"/>
      <c r="IM345" s="22"/>
      <c r="IN345" s="22"/>
      <c r="IO345" s="22"/>
      <c r="IP345" s="22"/>
      <c r="IQ345" s="22"/>
      <c r="IR345" s="22"/>
      <c r="IS345" s="22"/>
      <c r="IT345" s="22"/>
      <c r="IU345" s="22"/>
      <c r="IV345" s="22"/>
      <c r="IW345" s="22"/>
      <c r="IX345" s="22"/>
      <c r="IY345" s="22"/>
      <c r="IZ345" s="22"/>
      <c r="JA345" s="22"/>
      <c r="JB345" s="22"/>
      <c r="JC345" s="22"/>
      <c r="JD345" s="22"/>
      <c r="JE345" s="22"/>
      <c r="JF345" s="22"/>
      <c r="JG345" s="22"/>
      <c r="JH345" s="22"/>
      <c r="JI345" s="22"/>
      <c r="JJ345" s="22"/>
      <c r="JK345" s="22"/>
      <c r="JL345" s="22"/>
      <c r="JM345" s="22"/>
      <c r="JN345" s="22"/>
      <c r="JO345" s="22"/>
      <c r="JP345" s="22"/>
      <c r="JQ345" s="22"/>
      <c r="JR345" s="22"/>
      <c r="JS345" s="22"/>
      <c r="JT345" s="22"/>
      <c r="JU345" s="22"/>
      <c r="JV345" s="22"/>
      <c r="JW345" s="22"/>
      <c r="JX345" s="22"/>
      <c r="JY345" s="22"/>
      <c r="JZ345" s="22"/>
      <c r="KA345" s="22"/>
      <c r="KB345" s="22"/>
      <c r="KC345" s="22"/>
      <c r="KD345" s="22"/>
      <c r="KE345" s="22"/>
      <c r="KF345" s="22"/>
      <c r="KG345" s="22"/>
      <c r="KH345" s="22"/>
      <c r="KI345" s="22"/>
      <c r="KJ345" s="22"/>
      <c r="KK345" s="22"/>
      <c r="KL345" s="22"/>
      <c r="KM345" s="22"/>
      <c r="KN345" s="22"/>
      <c r="KO345" s="22"/>
      <c r="KP345" s="22"/>
    </row>
    <row r="346" spans="1:302" ht="13.5" customHeight="1" x14ac:dyDescent="0.2">
      <c r="A346" s="48"/>
      <c r="B346" s="48"/>
      <c r="C346" s="48"/>
      <c r="D346" s="48"/>
      <c r="E346" s="48"/>
      <c r="F346" s="48"/>
      <c r="G346" s="48"/>
      <c r="H346" s="48"/>
      <c r="I346" s="48"/>
      <c r="J346" s="48"/>
      <c r="K346" s="48"/>
      <c r="L346" s="48"/>
      <c r="M346" s="48"/>
      <c r="N346" s="48"/>
      <c r="O346" s="22"/>
      <c r="P346" s="22"/>
      <c r="Q346" s="22"/>
      <c r="R346" s="22"/>
      <c r="S346" s="22"/>
      <c r="T346" s="22"/>
      <c r="U346" s="22"/>
      <c r="V346" s="22"/>
      <c r="W346" s="22"/>
      <c r="X346" s="22"/>
      <c r="Y346" s="22"/>
      <c r="Z346" s="22"/>
      <c r="AA346" s="22"/>
      <c r="AB346" s="22"/>
      <c r="AC346" s="48"/>
      <c r="AD346" s="48"/>
      <c r="AE346" s="48"/>
      <c r="AF346" s="48"/>
      <c r="AG346" s="48"/>
      <c r="AH346" s="48"/>
      <c r="AI346" s="48"/>
      <c r="AJ346" s="48"/>
      <c r="AK346" s="48"/>
      <c r="AL346" s="48"/>
      <c r="AM346" s="48"/>
      <c r="AN346" s="48"/>
      <c r="AO346" s="22"/>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22"/>
      <c r="BU346" s="505"/>
      <c r="BV346" s="505"/>
      <c r="BW346" s="552"/>
      <c r="BX346" s="22"/>
      <c r="BY346" s="22"/>
      <c r="BZ346" s="22"/>
      <c r="CA346" s="22"/>
      <c r="CB346" s="22"/>
      <c r="CC346" s="22"/>
      <c r="CD346" s="22"/>
      <c r="CE346" s="22"/>
      <c r="CF346" s="22"/>
      <c r="CG346" s="22"/>
      <c r="CH346" s="22"/>
      <c r="CI346" s="47"/>
      <c r="CJ346" s="47"/>
      <c r="CK346" s="47"/>
      <c r="CL346" s="47"/>
      <c r="CM346" s="47"/>
      <c r="CN346" s="47"/>
      <c r="CO346" s="47"/>
      <c r="CP346" s="47"/>
      <c r="CQ346" s="47"/>
      <c r="CR346" s="47"/>
      <c r="CS346" s="47"/>
      <c r="CT346" s="47"/>
      <c r="CU346" s="47"/>
      <c r="CV346" s="47"/>
      <c r="CW346" s="47"/>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c r="HT346" s="22"/>
      <c r="HU346" s="22"/>
      <c r="HV346" s="22"/>
      <c r="HW346" s="22"/>
      <c r="HX346" s="22"/>
      <c r="HY346" s="22"/>
      <c r="HZ346" s="22"/>
      <c r="IA346" s="22"/>
      <c r="IB346" s="22"/>
      <c r="IC346" s="22"/>
      <c r="ID346" s="22"/>
      <c r="IE346" s="22"/>
      <c r="IF346" s="22"/>
      <c r="IG346" s="22"/>
      <c r="IH346" s="22"/>
      <c r="II346" s="22"/>
      <c r="IJ346" s="22"/>
      <c r="IK346" s="22"/>
      <c r="IL346" s="22"/>
      <c r="IM346" s="22"/>
      <c r="IN346" s="22"/>
      <c r="IO346" s="22"/>
      <c r="IP346" s="22"/>
      <c r="IQ346" s="22"/>
      <c r="IR346" s="22"/>
      <c r="IS346" s="22"/>
      <c r="IT346" s="22"/>
      <c r="IU346" s="22"/>
      <c r="IV346" s="22"/>
      <c r="IW346" s="22"/>
      <c r="IX346" s="22"/>
      <c r="IY346" s="22"/>
      <c r="IZ346" s="22"/>
      <c r="JA346" s="22"/>
      <c r="JB346" s="22"/>
      <c r="JC346" s="22"/>
      <c r="JD346" s="22"/>
      <c r="JE346" s="22"/>
      <c r="JF346" s="22"/>
      <c r="JG346" s="22"/>
      <c r="JH346" s="22"/>
      <c r="JI346" s="22"/>
      <c r="JJ346" s="22"/>
      <c r="JK346" s="22"/>
      <c r="JL346" s="22"/>
      <c r="JM346" s="22"/>
      <c r="JN346" s="22"/>
      <c r="JO346" s="22"/>
      <c r="JP346" s="22"/>
      <c r="JQ346" s="22"/>
      <c r="JR346" s="22"/>
      <c r="JS346" s="22"/>
      <c r="JT346" s="22"/>
      <c r="JU346" s="22"/>
      <c r="JV346" s="22"/>
      <c r="JW346" s="22"/>
      <c r="JX346" s="22"/>
      <c r="JY346" s="22"/>
      <c r="JZ346" s="22"/>
      <c r="KA346" s="22"/>
      <c r="KB346" s="22"/>
      <c r="KC346" s="22"/>
      <c r="KD346" s="22"/>
      <c r="KE346" s="22"/>
      <c r="KF346" s="22"/>
      <c r="KG346" s="22"/>
      <c r="KH346" s="22"/>
      <c r="KI346" s="22"/>
      <c r="KJ346" s="22"/>
      <c r="KK346" s="22"/>
      <c r="KL346" s="22"/>
      <c r="KM346" s="22"/>
      <c r="KN346" s="22"/>
      <c r="KO346" s="22"/>
      <c r="KP346" s="22"/>
    </row>
    <row r="347" spans="1:302" ht="13.5" customHeight="1" x14ac:dyDescent="0.2">
      <c r="A347" s="48"/>
      <c r="B347" s="48"/>
      <c r="C347" s="48"/>
      <c r="D347" s="48"/>
      <c r="E347" s="48"/>
      <c r="F347" s="48"/>
      <c r="G347" s="48"/>
      <c r="H347" s="48"/>
      <c r="I347" s="48"/>
      <c r="J347" s="48"/>
      <c r="K347" s="48"/>
      <c r="L347" s="48"/>
      <c r="M347" s="48"/>
      <c r="N347" s="48"/>
      <c r="O347" s="22"/>
      <c r="P347" s="22"/>
      <c r="Q347" s="22"/>
      <c r="R347" s="22"/>
      <c r="S347" s="22"/>
      <c r="T347" s="22"/>
      <c r="U347" s="22"/>
      <c r="V347" s="22"/>
      <c r="W347" s="22"/>
      <c r="X347" s="22"/>
      <c r="Y347" s="22"/>
      <c r="Z347" s="22"/>
      <c r="AA347" s="22"/>
      <c r="AB347" s="22"/>
      <c r="AC347" s="48"/>
      <c r="AD347" s="48"/>
      <c r="AE347" s="48"/>
      <c r="AF347" s="48"/>
      <c r="AG347" s="48"/>
      <c r="AH347" s="48"/>
      <c r="AI347" s="48"/>
      <c r="AJ347" s="48"/>
      <c r="AK347" s="48"/>
      <c r="AL347" s="48"/>
      <c r="AM347" s="48"/>
      <c r="AN347" s="48"/>
      <c r="AO347" s="22"/>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22"/>
      <c r="BU347" s="505"/>
      <c r="BV347" s="505"/>
      <c r="BW347" s="552"/>
      <c r="BX347" s="22"/>
      <c r="BY347" s="22"/>
      <c r="BZ347" s="22"/>
      <c r="CA347" s="22"/>
      <c r="CB347" s="22"/>
      <c r="CC347" s="22"/>
      <c r="CD347" s="22"/>
      <c r="CE347" s="22"/>
      <c r="CF347" s="22"/>
      <c r="CG347" s="22"/>
      <c r="CH347" s="22"/>
      <c r="CI347" s="47"/>
      <c r="CJ347" s="47"/>
      <c r="CK347" s="47"/>
      <c r="CL347" s="47"/>
      <c r="CM347" s="47"/>
      <c r="CN347" s="47"/>
      <c r="CO347" s="47"/>
      <c r="CP347" s="47"/>
      <c r="CQ347" s="47"/>
      <c r="CR347" s="47"/>
      <c r="CS347" s="47"/>
      <c r="CT347" s="47"/>
      <c r="CU347" s="47"/>
      <c r="CV347" s="47"/>
      <c r="CW347" s="47"/>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c r="HT347" s="22"/>
      <c r="HU347" s="22"/>
      <c r="HV347" s="22"/>
      <c r="HW347" s="22"/>
      <c r="HX347" s="22"/>
      <c r="HY347" s="22"/>
      <c r="HZ347" s="22"/>
      <c r="IA347" s="22"/>
      <c r="IB347" s="22"/>
      <c r="IC347" s="22"/>
      <c r="ID347" s="22"/>
      <c r="IE347" s="22"/>
      <c r="IF347" s="22"/>
      <c r="IG347" s="22"/>
      <c r="IH347" s="22"/>
      <c r="II347" s="22"/>
      <c r="IJ347" s="22"/>
      <c r="IK347" s="22"/>
      <c r="IL347" s="22"/>
      <c r="IM347" s="22"/>
      <c r="IN347" s="22"/>
      <c r="IO347" s="22"/>
      <c r="IP347" s="22"/>
      <c r="IQ347" s="22"/>
      <c r="IR347" s="22"/>
      <c r="IS347" s="22"/>
      <c r="IT347" s="22"/>
      <c r="IU347" s="22"/>
      <c r="IV347" s="22"/>
      <c r="IW347" s="22"/>
      <c r="IX347" s="22"/>
      <c r="IY347" s="22"/>
      <c r="IZ347" s="22"/>
      <c r="JA347" s="22"/>
      <c r="JB347" s="22"/>
      <c r="JC347" s="22"/>
      <c r="JD347" s="22"/>
      <c r="JE347" s="22"/>
      <c r="JF347" s="22"/>
      <c r="JG347" s="22"/>
      <c r="JH347" s="22"/>
      <c r="JI347" s="22"/>
      <c r="JJ347" s="22"/>
      <c r="JK347" s="22"/>
      <c r="JL347" s="22"/>
      <c r="JM347" s="22"/>
      <c r="JN347" s="22"/>
      <c r="JO347" s="22"/>
      <c r="JP347" s="22"/>
      <c r="JQ347" s="22"/>
      <c r="JR347" s="22"/>
      <c r="JS347" s="22"/>
      <c r="JT347" s="22"/>
      <c r="JU347" s="22"/>
      <c r="JV347" s="22"/>
      <c r="JW347" s="22"/>
      <c r="JX347" s="22"/>
      <c r="JY347" s="22"/>
      <c r="JZ347" s="22"/>
      <c r="KA347" s="22"/>
      <c r="KB347" s="22"/>
      <c r="KC347" s="22"/>
      <c r="KD347" s="22"/>
      <c r="KE347" s="22"/>
      <c r="KF347" s="22"/>
      <c r="KG347" s="22"/>
      <c r="KH347" s="22"/>
      <c r="KI347" s="22"/>
      <c r="KJ347" s="22"/>
      <c r="KK347" s="22"/>
      <c r="KL347" s="22"/>
      <c r="KM347" s="22"/>
      <c r="KN347" s="22"/>
      <c r="KO347" s="22"/>
      <c r="KP347" s="22"/>
    </row>
    <row r="348" spans="1:302" ht="13.5" customHeight="1" x14ac:dyDescent="0.2">
      <c r="A348" s="48"/>
      <c r="B348" s="48"/>
      <c r="C348" s="48"/>
      <c r="D348" s="48"/>
      <c r="E348" s="48"/>
      <c r="F348" s="48"/>
      <c r="G348" s="48"/>
      <c r="H348" s="48"/>
      <c r="I348" s="48"/>
      <c r="J348" s="48"/>
      <c r="K348" s="48"/>
      <c r="L348" s="48"/>
      <c r="M348" s="48"/>
      <c r="N348" s="48"/>
      <c r="O348" s="22"/>
      <c r="P348" s="22"/>
      <c r="Q348" s="22"/>
      <c r="R348" s="22"/>
      <c r="S348" s="22"/>
      <c r="T348" s="22"/>
      <c r="U348" s="22"/>
      <c r="V348" s="22"/>
      <c r="W348" s="22"/>
      <c r="X348" s="22"/>
      <c r="Y348" s="22"/>
      <c r="Z348" s="22"/>
      <c r="AA348" s="22"/>
      <c r="AB348" s="22"/>
      <c r="AC348" s="48"/>
      <c r="AD348" s="48"/>
      <c r="AE348" s="48"/>
      <c r="AF348" s="48"/>
      <c r="AG348" s="48"/>
      <c r="AH348" s="48"/>
      <c r="AI348" s="48"/>
      <c r="AJ348" s="48"/>
      <c r="AK348" s="48"/>
      <c r="AL348" s="48"/>
      <c r="AM348" s="48"/>
      <c r="AN348" s="48"/>
      <c r="AO348" s="22"/>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22"/>
      <c r="BU348" s="505"/>
      <c r="BV348" s="505"/>
      <c r="BW348" s="552"/>
      <c r="BX348" s="22"/>
      <c r="BY348" s="22"/>
      <c r="BZ348" s="22"/>
      <c r="CA348" s="22"/>
      <c r="CB348" s="22"/>
      <c r="CC348" s="22"/>
      <c r="CD348" s="22"/>
      <c r="CE348" s="22"/>
      <c r="CF348" s="22"/>
      <c r="CG348" s="22"/>
      <c r="CH348" s="22"/>
      <c r="CI348" s="47"/>
      <c r="CJ348" s="47"/>
      <c r="CK348" s="47"/>
      <c r="CL348" s="47"/>
      <c r="CM348" s="47"/>
      <c r="CN348" s="47"/>
      <c r="CO348" s="47"/>
      <c r="CP348" s="47"/>
      <c r="CQ348" s="47"/>
      <c r="CR348" s="47"/>
      <c r="CS348" s="47"/>
      <c r="CT348" s="47"/>
      <c r="CU348" s="47"/>
      <c r="CV348" s="47"/>
      <c r="CW348" s="47"/>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c r="HT348" s="22"/>
      <c r="HU348" s="22"/>
      <c r="HV348" s="22"/>
      <c r="HW348" s="22"/>
      <c r="HX348" s="22"/>
      <c r="HY348" s="22"/>
      <c r="HZ348" s="22"/>
      <c r="IA348" s="22"/>
      <c r="IB348" s="22"/>
      <c r="IC348" s="22"/>
      <c r="ID348" s="22"/>
      <c r="IE348" s="22"/>
      <c r="IF348" s="22"/>
      <c r="IG348" s="22"/>
      <c r="IH348" s="22"/>
      <c r="II348" s="22"/>
      <c r="IJ348" s="22"/>
      <c r="IK348" s="22"/>
      <c r="IL348" s="22"/>
      <c r="IM348" s="22"/>
      <c r="IN348" s="22"/>
      <c r="IO348" s="22"/>
      <c r="IP348" s="22"/>
      <c r="IQ348" s="22"/>
      <c r="IR348" s="22"/>
      <c r="IS348" s="22"/>
      <c r="IT348" s="22"/>
      <c r="IU348" s="22"/>
      <c r="IV348" s="22"/>
      <c r="IW348" s="22"/>
      <c r="IX348" s="22"/>
      <c r="IY348" s="22"/>
      <c r="IZ348" s="22"/>
      <c r="JA348" s="22"/>
      <c r="JB348" s="22"/>
      <c r="JC348" s="22"/>
      <c r="JD348" s="22"/>
      <c r="JE348" s="22"/>
      <c r="JF348" s="22"/>
      <c r="JG348" s="22"/>
      <c r="JH348" s="22"/>
      <c r="JI348" s="22"/>
      <c r="JJ348" s="22"/>
      <c r="JK348" s="22"/>
      <c r="JL348" s="22"/>
      <c r="JM348" s="22"/>
      <c r="JN348" s="22"/>
      <c r="JO348" s="22"/>
      <c r="JP348" s="22"/>
      <c r="JQ348" s="22"/>
      <c r="JR348" s="22"/>
      <c r="JS348" s="22"/>
      <c r="JT348" s="22"/>
      <c r="JU348" s="22"/>
      <c r="JV348" s="22"/>
      <c r="JW348" s="22"/>
      <c r="JX348" s="22"/>
      <c r="JY348" s="22"/>
      <c r="JZ348" s="22"/>
      <c r="KA348" s="22"/>
      <c r="KB348" s="22"/>
      <c r="KC348" s="22"/>
      <c r="KD348" s="22"/>
      <c r="KE348" s="22"/>
      <c r="KF348" s="22"/>
      <c r="KG348" s="22"/>
      <c r="KH348" s="22"/>
      <c r="KI348" s="22"/>
      <c r="KJ348" s="22"/>
      <c r="KK348" s="22"/>
      <c r="KL348" s="22"/>
      <c r="KM348" s="22"/>
      <c r="KN348" s="22"/>
      <c r="KO348" s="22"/>
      <c r="KP348" s="22"/>
    </row>
    <row r="349" spans="1:302" ht="13.5" customHeight="1" x14ac:dyDescent="0.2">
      <c r="A349" s="48"/>
      <c r="B349" s="48"/>
      <c r="C349" s="48"/>
      <c r="D349" s="48"/>
      <c r="E349" s="48"/>
      <c r="F349" s="48"/>
      <c r="G349" s="48"/>
      <c r="H349" s="48"/>
      <c r="I349" s="48"/>
      <c r="J349" s="48"/>
      <c r="K349" s="48"/>
      <c r="L349" s="48"/>
      <c r="M349" s="48"/>
      <c r="N349" s="48"/>
      <c r="O349" s="22"/>
      <c r="P349" s="22"/>
      <c r="Q349" s="22"/>
      <c r="R349" s="22"/>
      <c r="S349" s="22"/>
      <c r="T349" s="22"/>
      <c r="U349" s="22"/>
      <c r="V349" s="22"/>
      <c r="W349" s="22"/>
      <c r="X349" s="22"/>
      <c r="Y349" s="22"/>
      <c r="Z349" s="22"/>
      <c r="AA349" s="22"/>
      <c r="AB349" s="22"/>
      <c r="AC349" s="48"/>
      <c r="AD349" s="48"/>
      <c r="AE349" s="48"/>
      <c r="AF349" s="48"/>
      <c r="AG349" s="48"/>
      <c r="AH349" s="48"/>
      <c r="AI349" s="48"/>
      <c r="AJ349" s="48"/>
      <c r="AK349" s="48"/>
      <c r="AL349" s="48"/>
      <c r="AM349" s="48"/>
      <c r="AN349" s="48"/>
      <c r="AO349" s="22"/>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22"/>
      <c r="BU349" s="505"/>
      <c r="BV349" s="505"/>
      <c r="BW349" s="552"/>
      <c r="BX349" s="22"/>
      <c r="BY349" s="22"/>
      <c r="BZ349" s="22"/>
      <c r="CA349" s="22"/>
      <c r="CB349" s="22"/>
      <c r="CC349" s="22"/>
      <c r="CD349" s="22"/>
      <c r="CE349" s="22"/>
      <c r="CF349" s="22"/>
      <c r="CG349" s="22"/>
      <c r="CH349" s="22"/>
      <c r="CI349" s="47"/>
      <c r="CJ349" s="47"/>
      <c r="CK349" s="47"/>
      <c r="CL349" s="47"/>
      <c r="CM349" s="47"/>
      <c r="CN349" s="47"/>
      <c r="CO349" s="47"/>
      <c r="CP349" s="47"/>
      <c r="CQ349" s="47"/>
      <c r="CR349" s="47"/>
      <c r="CS349" s="47"/>
      <c r="CT349" s="47"/>
      <c r="CU349" s="47"/>
      <c r="CV349" s="47"/>
      <c r="CW349" s="47"/>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c r="IT349" s="22"/>
      <c r="IU349" s="22"/>
      <c r="IV349" s="22"/>
      <c r="IW349" s="22"/>
      <c r="IX349" s="22"/>
      <c r="IY349" s="22"/>
      <c r="IZ349" s="22"/>
      <c r="JA349" s="22"/>
      <c r="JB349" s="22"/>
      <c r="JC349" s="22"/>
      <c r="JD349" s="22"/>
      <c r="JE349" s="22"/>
      <c r="JF349" s="22"/>
      <c r="JG349" s="22"/>
      <c r="JH349" s="22"/>
      <c r="JI349" s="22"/>
      <c r="JJ349" s="22"/>
      <c r="JK349" s="22"/>
      <c r="JL349" s="22"/>
      <c r="JM349" s="22"/>
      <c r="JN349" s="22"/>
      <c r="JO349" s="22"/>
      <c r="JP349" s="22"/>
      <c r="JQ349" s="22"/>
      <c r="JR349" s="22"/>
      <c r="JS349" s="22"/>
      <c r="JT349" s="22"/>
      <c r="JU349" s="22"/>
      <c r="JV349" s="22"/>
      <c r="JW349" s="22"/>
      <c r="JX349" s="22"/>
      <c r="JY349" s="22"/>
      <c r="JZ349" s="22"/>
      <c r="KA349" s="22"/>
      <c r="KB349" s="22"/>
      <c r="KC349" s="22"/>
      <c r="KD349" s="22"/>
      <c r="KE349" s="22"/>
      <c r="KF349" s="22"/>
      <c r="KG349" s="22"/>
      <c r="KH349" s="22"/>
      <c r="KI349" s="22"/>
      <c r="KJ349" s="22"/>
      <c r="KK349" s="22"/>
      <c r="KL349" s="22"/>
      <c r="KM349" s="22"/>
      <c r="KN349" s="22"/>
      <c r="KO349" s="22"/>
      <c r="KP349" s="22"/>
    </row>
    <row r="350" spans="1:302" ht="13.5" customHeight="1" x14ac:dyDescent="0.2">
      <c r="A350" s="48"/>
      <c r="B350" s="48"/>
      <c r="C350" s="48"/>
      <c r="D350" s="48"/>
      <c r="E350" s="48"/>
      <c r="F350" s="48"/>
      <c r="G350" s="48"/>
      <c r="H350" s="48"/>
      <c r="I350" s="48"/>
      <c r="J350" s="48"/>
      <c r="K350" s="48"/>
      <c r="L350" s="48"/>
      <c r="M350" s="48"/>
      <c r="N350" s="48"/>
      <c r="O350" s="22"/>
      <c r="P350" s="22"/>
      <c r="Q350" s="22"/>
      <c r="R350" s="22"/>
      <c r="S350" s="22"/>
      <c r="T350" s="22"/>
      <c r="U350" s="22"/>
      <c r="V350" s="22"/>
      <c r="W350" s="22"/>
      <c r="X350" s="22"/>
      <c r="Y350" s="22"/>
      <c r="Z350" s="22"/>
      <c r="AA350" s="22"/>
      <c r="AB350" s="22"/>
      <c r="AC350" s="48"/>
      <c r="AD350" s="48"/>
      <c r="AE350" s="48"/>
      <c r="AF350" s="48"/>
      <c r="AG350" s="48"/>
      <c r="AH350" s="48"/>
      <c r="AI350" s="48"/>
      <c r="AJ350" s="48"/>
      <c r="AK350" s="48"/>
      <c r="AL350" s="48"/>
      <c r="AM350" s="48"/>
      <c r="AN350" s="48"/>
      <c r="AO350" s="22"/>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22"/>
      <c r="BU350" s="505"/>
      <c r="BV350" s="505"/>
      <c r="BW350" s="552"/>
      <c r="BX350" s="22"/>
      <c r="BY350" s="22"/>
      <c r="BZ350" s="22"/>
      <c r="CA350" s="22"/>
      <c r="CB350" s="22"/>
      <c r="CC350" s="22"/>
      <c r="CD350" s="22"/>
      <c r="CE350" s="22"/>
      <c r="CF350" s="22"/>
      <c r="CG350" s="22"/>
      <c r="CH350" s="22"/>
      <c r="CI350" s="47"/>
      <c r="CJ350" s="47"/>
      <c r="CK350" s="47"/>
      <c r="CL350" s="47"/>
      <c r="CM350" s="47"/>
      <c r="CN350" s="47"/>
      <c r="CO350" s="47"/>
      <c r="CP350" s="47"/>
      <c r="CQ350" s="47"/>
      <c r="CR350" s="47"/>
      <c r="CS350" s="47"/>
      <c r="CT350" s="47"/>
      <c r="CU350" s="47"/>
      <c r="CV350" s="47"/>
      <c r="CW350" s="47"/>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c r="HT350" s="22"/>
      <c r="HU350" s="22"/>
      <c r="HV350" s="22"/>
      <c r="HW350" s="22"/>
      <c r="HX350" s="22"/>
      <c r="HY350" s="22"/>
      <c r="HZ350" s="22"/>
      <c r="IA350" s="22"/>
      <c r="IB350" s="22"/>
      <c r="IC350" s="22"/>
      <c r="ID350" s="22"/>
      <c r="IE350" s="22"/>
      <c r="IF350" s="22"/>
      <c r="IG350" s="22"/>
      <c r="IH350" s="22"/>
      <c r="II350" s="22"/>
      <c r="IJ350" s="22"/>
      <c r="IK350" s="22"/>
      <c r="IL350" s="22"/>
      <c r="IM350" s="22"/>
      <c r="IN350" s="22"/>
      <c r="IO350" s="22"/>
      <c r="IP350" s="22"/>
      <c r="IQ350" s="22"/>
      <c r="IR350" s="22"/>
      <c r="IS350" s="22"/>
      <c r="IT350" s="22"/>
      <c r="IU350" s="22"/>
      <c r="IV350" s="22"/>
      <c r="IW350" s="22"/>
      <c r="IX350" s="22"/>
      <c r="IY350" s="22"/>
      <c r="IZ350" s="22"/>
      <c r="JA350" s="22"/>
      <c r="JB350" s="22"/>
      <c r="JC350" s="22"/>
      <c r="JD350" s="22"/>
      <c r="JE350" s="22"/>
      <c r="JF350" s="22"/>
      <c r="JG350" s="22"/>
      <c r="JH350" s="22"/>
      <c r="JI350" s="22"/>
      <c r="JJ350" s="22"/>
      <c r="JK350" s="22"/>
      <c r="JL350" s="22"/>
      <c r="JM350" s="22"/>
      <c r="JN350" s="22"/>
      <c r="JO350" s="22"/>
      <c r="JP350" s="22"/>
      <c r="JQ350" s="22"/>
      <c r="JR350" s="22"/>
      <c r="JS350" s="22"/>
      <c r="JT350" s="22"/>
      <c r="JU350" s="22"/>
      <c r="JV350" s="22"/>
      <c r="JW350" s="22"/>
      <c r="JX350" s="22"/>
      <c r="JY350" s="22"/>
      <c r="JZ350" s="22"/>
      <c r="KA350" s="22"/>
      <c r="KB350" s="22"/>
      <c r="KC350" s="22"/>
      <c r="KD350" s="22"/>
      <c r="KE350" s="22"/>
      <c r="KF350" s="22"/>
      <c r="KG350" s="22"/>
      <c r="KH350" s="22"/>
      <c r="KI350" s="22"/>
      <c r="KJ350" s="22"/>
      <c r="KK350" s="22"/>
      <c r="KL350" s="22"/>
      <c r="KM350" s="22"/>
      <c r="KN350" s="22"/>
      <c r="KO350" s="22"/>
      <c r="KP350" s="22"/>
    </row>
    <row r="351" spans="1:302" ht="13.5" customHeight="1" x14ac:dyDescent="0.2">
      <c r="A351" s="48"/>
      <c r="B351" s="48"/>
      <c r="C351" s="48"/>
      <c r="D351" s="48"/>
      <c r="E351" s="48"/>
      <c r="F351" s="48"/>
      <c r="G351" s="48"/>
      <c r="H351" s="48"/>
      <c r="I351" s="48"/>
      <c r="J351" s="48"/>
      <c r="K351" s="48"/>
      <c r="L351" s="48"/>
      <c r="M351" s="48"/>
      <c r="N351" s="48"/>
      <c r="O351" s="22"/>
      <c r="P351" s="22"/>
      <c r="Q351" s="22"/>
      <c r="R351" s="22"/>
      <c r="S351" s="22"/>
      <c r="T351" s="22"/>
      <c r="U351" s="22"/>
      <c r="V351" s="22"/>
      <c r="W351" s="22"/>
      <c r="X351" s="22"/>
      <c r="Y351" s="22"/>
      <c r="Z351" s="22"/>
      <c r="AA351" s="22"/>
      <c r="AB351" s="22"/>
      <c r="AC351" s="48"/>
      <c r="AD351" s="48"/>
      <c r="AE351" s="48"/>
      <c r="AF351" s="48"/>
      <c r="AG351" s="48"/>
      <c r="AH351" s="48"/>
      <c r="AI351" s="48"/>
      <c r="AJ351" s="48"/>
      <c r="AK351" s="48"/>
      <c r="AL351" s="48"/>
      <c r="AM351" s="48"/>
      <c r="AN351" s="48"/>
      <c r="AO351" s="22"/>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22"/>
      <c r="BU351" s="505"/>
      <c r="BV351" s="505"/>
      <c r="BW351" s="552"/>
      <c r="BX351" s="22"/>
      <c r="BY351" s="22"/>
      <c r="BZ351" s="22"/>
      <c r="CA351" s="22"/>
      <c r="CB351" s="22"/>
      <c r="CC351" s="22"/>
      <c r="CD351" s="22"/>
      <c r="CE351" s="22"/>
      <c r="CF351" s="22"/>
      <c r="CG351" s="22"/>
      <c r="CH351" s="22"/>
      <c r="CI351" s="47"/>
      <c r="CJ351" s="47"/>
      <c r="CK351" s="47"/>
      <c r="CL351" s="47"/>
      <c r="CM351" s="47"/>
      <c r="CN351" s="47"/>
      <c r="CO351" s="47"/>
      <c r="CP351" s="47"/>
      <c r="CQ351" s="47"/>
      <c r="CR351" s="47"/>
      <c r="CS351" s="47"/>
      <c r="CT351" s="47"/>
      <c r="CU351" s="47"/>
      <c r="CV351" s="47"/>
      <c r="CW351" s="47"/>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c r="HT351" s="22"/>
      <c r="HU351" s="22"/>
      <c r="HV351" s="22"/>
      <c r="HW351" s="22"/>
      <c r="HX351" s="22"/>
      <c r="HY351" s="22"/>
      <c r="HZ351" s="22"/>
      <c r="IA351" s="22"/>
      <c r="IB351" s="22"/>
      <c r="IC351" s="22"/>
      <c r="ID351" s="22"/>
      <c r="IE351" s="22"/>
      <c r="IF351" s="22"/>
      <c r="IG351" s="22"/>
      <c r="IH351" s="22"/>
      <c r="II351" s="22"/>
      <c r="IJ351" s="22"/>
      <c r="IK351" s="22"/>
      <c r="IL351" s="22"/>
      <c r="IM351" s="22"/>
      <c r="IN351" s="22"/>
      <c r="IO351" s="22"/>
      <c r="IP351" s="22"/>
      <c r="IQ351" s="22"/>
      <c r="IR351" s="22"/>
      <c r="IS351" s="22"/>
      <c r="IT351" s="22"/>
      <c r="IU351" s="22"/>
      <c r="IV351" s="22"/>
      <c r="IW351" s="22"/>
      <c r="IX351" s="22"/>
      <c r="IY351" s="22"/>
      <c r="IZ351" s="22"/>
      <c r="JA351" s="22"/>
      <c r="JB351" s="22"/>
      <c r="JC351" s="22"/>
      <c r="JD351" s="22"/>
      <c r="JE351" s="22"/>
      <c r="JF351" s="22"/>
      <c r="JG351" s="22"/>
      <c r="JH351" s="22"/>
      <c r="JI351" s="22"/>
      <c r="JJ351" s="22"/>
      <c r="JK351" s="22"/>
      <c r="JL351" s="22"/>
      <c r="JM351" s="22"/>
      <c r="JN351" s="22"/>
      <c r="JO351" s="22"/>
      <c r="JP351" s="22"/>
      <c r="JQ351" s="22"/>
      <c r="JR351" s="22"/>
      <c r="JS351" s="22"/>
      <c r="JT351" s="22"/>
      <c r="JU351" s="22"/>
      <c r="JV351" s="22"/>
      <c r="JW351" s="22"/>
      <c r="JX351" s="22"/>
      <c r="JY351" s="22"/>
      <c r="JZ351" s="22"/>
      <c r="KA351" s="22"/>
      <c r="KB351" s="22"/>
      <c r="KC351" s="22"/>
      <c r="KD351" s="22"/>
      <c r="KE351" s="22"/>
      <c r="KF351" s="22"/>
      <c r="KG351" s="22"/>
      <c r="KH351" s="22"/>
      <c r="KI351" s="22"/>
      <c r="KJ351" s="22"/>
      <c r="KK351" s="22"/>
      <c r="KL351" s="22"/>
      <c r="KM351" s="22"/>
      <c r="KN351" s="22"/>
      <c r="KO351" s="22"/>
      <c r="KP351" s="22"/>
    </row>
    <row r="352" spans="1:302" ht="13.5" customHeight="1" x14ac:dyDescent="0.2">
      <c r="A352" s="48"/>
      <c r="B352" s="48"/>
      <c r="C352" s="48"/>
      <c r="D352" s="48"/>
      <c r="E352" s="48"/>
      <c r="F352" s="48"/>
      <c r="G352" s="48"/>
      <c r="H352" s="48"/>
      <c r="I352" s="48"/>
      <c r="J352" s="48"/>
      <c r="K352" s="48"/>
      <c r="L352" s="48"/>
      <c r="M352" s="48"/>
      <c r="N352" s="48"/>
      <c r="O352" s="22"/>
      <c r="P352" s="22"/>
      <c r="Q352" s="22"/>
      <c r="R352" s="22"/>
      <c r="S352" s="22"/>
      <c r="T352" s="22"/>
      <c r="U352" s="22"/>
      <c r="V352" s="22"/>
      <c r="W352" s="22"/>
      <c r="X352" s="22"/>
      <c r="Y352" s="22"/>
      <c r="Z352" s="22"/>
      <c r="AA352" s="22"/>
      <c r="AB352" s="22"/>
      <c r="AC352" s="48"/>
      <c r="AD352" s="48"/>
      <c r="AE352" s="48"/>
      <c r="AF352" s="48"/>
      <c r="AG352" s="48"/>
      <c r="AH352" s="48"/>
      <c r="AI352" s="48"/>
      <c r="AJ352" s="48"/>
      <c r="AK352" s="48"/>
      <c r="AL352" s="48"/>
      <c r="AM352" s="48"/>
      <c r="AN352" s="48"/>
      <c r="AO352" s="22"/>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22"/>
      <c r="BU352" s="505"/>
      <c r="BV352" s="505"/>
      <c r="BW352" s="552"/>
      <c r="BX352" s="22"/>
      <c r="BY352" s="22"/>
      <c r="BZ352" s="22"/>
      <c r="CA352" s="22"/>
      <c r="CB352" s="22"/>
      <c r="CC352" s="22"/>
      <c r="CD352" s="22"/>
      <c r="CE352" s="22"/>
      <c r="CF352" s="22"/>
      <c r="CG352" s="22"/>
      <c r="CH352" s="22"/>
      <c r="CI352" s="47"/>
      <c r="CJ352" s="47"/>
      <c r="CK352" s="47"/>
      <c r="CL352" s="47"/>
      <c r="CM352" s="47"/>
      <c r="CN352" s="47"/>
      <c r="CO352" s="47"/>
      <c r="CP352" s="47"/>
      <c r="CQ352" s="47"/>
      <c r="CR352" s="47"/>
      <c r="CS352" s="47"/>
      <c r="CT352" s="47"/>
      <c r="CU352" s="47"/>
      <c r="CV352" s="47"/>
      <c r="CW352" s="47"/>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c r="HT352" s="22"/>
      <c r="HU352" s="22"/>
      <c r="HV352" s="22"/>
      <c r="HW352" s="22"/>
      <c r="HX352" s="22"/>
      <c r="HY352" s="22"/>
      <c r="HZ352" s="22"/>
      <c r="IA352" s="22"/>
      <c r="IB352" s="22"/>
      <c r="IC352" s="22"/>
      <c r="ID352" s="22"/>
      <c r="IE352" s="22"/>
      <c r="IF352" s="22"/>
      <c r="IG352" s="22"/>
      <c r="IH352" s="22"/>
      <c r="II352" s="22"/>
      <c r="IJ352" s="22"/>
      <c r="IK352" s="22"/>
      <c r="IL352" s="22"/>
      <c r="IM352" s="22"/>
      <c r="IN352" s="22"/>
      <c r="IO352" s="22"/>
      <c r="IP352" s="22"/>
      <c r="IQ352" s="22"/>
      <c r="IR352" s="22"/>
      <c r="IS352" s="22"/>
      <c r="IT352" s="22"/>
      <c r="IU352" s="22"/>
      <c r="IV352" s="22"/>
      <c r="IW352" s="22"/>
      <c r="IX352" s="22"/>
      <c r="IY352" s="22"/>
      <c r="IZ352" s="22"/>
      <c r="JA352" s="22"/>
      <c r="JB352" s="22"/>
      <c r="JC352" s="22"/>
      <c r="JD352" s="22"/>
      <c r="JE352" s="22"/>
      <c r="JF352" s="22"/>
      <c r="JG352" s="22"/>
      <c r="JH352" s="22"/>
      <c r="JI352" s="22"/>
      <c r="JJ352" s="22"/>
      <c r="JK352" s="22"/>
      <c r="JL352" s="22"/>
      <c r="JM352" s="22"/>
      <c r="JN352" s="22"/>
      <c r="JO352" s="22"/>
      <c r="JP352" s="22"/>
      <c r="JQ352" s="22"/>
      <c r="JR352" s="22"/>
      <c r="JS352" s="22"/>
      <c r="JT352" s="22"/>
      <c r="JU352" s="22"/>
      <c r="JV352" s="22"/>
      <c r="JW352" s="22"/>
      <c r="JX352" s="22"/>
      <c r="JY352" s="22"/>
      <c r="JZ352" s="22"/>
      <c r="KA352" s="22"/>
      <c r="KB352" s="22"/>
      <c r="KC352" s="22"/>
      <c r="KD352" s="22"/>
      <c r="KE352" s="22"/>
      <c r="KF352" s="22"/>
      <c r="KG352" s="22"/>
      <c r="KH352" s="22"/>
      <c r="KI352" s="22"/>
      <c r="KJ352" s="22"/>
      <c r="KK352" s="22"/>
      <c r="KL352" s="22"/>
      <c r="KM352" s="22"/>
      <c r="KN352" s="22"/>
      <c r="KO352" s="22"/>
      <c r="KP352" s="22"/>
    </row>
    <row r="353" spans="1:302" ht="13.5" customHeight="1" x14ac:dyDescent="0.2">
      <c r="A353" s="48"/>
      <c r="B353" s="48"/>
      <c r="C353" s="48"/>
      <c r="D353" s="48"/>
      <c r="E353" s="48"/>
      <c r="F353" s="48"/>
      <c r="G353" s="48"/>
      <c r="H353" s="48"/>
      <c r="I353" s="48"/>
      <c r="J353" s="48"/>
      <c r="K353" s="48"/>
      <c r="L353" s="48"/>
      <c r="M353" s="48"/>
      <c r="N353" s="48"/>
      <c r="O353" s="22"/>
      <c r="P353" s="22"/>
      <c r="Q353" s="22"/>
      <c r="R353" s="22"/>
      <c r="S353" s="22"/>
      <c r="T353" s="22"/>
      <c r="U353" s="22"/>
      <c r="V353" s="22"/>
      <c r="W353" s="22"/>
      <c r="X353" s="22"/>
      <c r="Y353" s="22"/>
      <c r="Z353" s="22"/>
      <c r="AA353" s="22"/>
      <c r="AB353" s="22"/>
      <c r="AC353" s="48"/>
      <c r="AD353" s="48"/>
      <c r="AE353" s="48"/>
      <c r="AF353" s="48"/>
      <c r="AG353" s="48"/>
      <c r="AH353" s="48"/>
      <c r="AI353" s="48"/>
      <c r="AJ353" s="48"/>
      <c r="AK353" s="48"/>
      <c r="AL353" s="48"/>
      <c r="AM353" s="48"/>
      <c r="AN353" s="48"/>
      <c r="AO353" s="22"/>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22"/>
      <c r="BU353" s="505"/>
      <c r="BV353" s="505"/>
      <c r="BW353" s="552"/>
      <c r="BX353" s="22"/>
      <c r="BY353" s="22"/>
      <c r="BZ353" s="22"/>
      <c r="CA353" s="22"/>
      <c r="CB353" s="22"/>
      <c r="CC353" s="22"/>
      <c r="CD353" s="22"/>
      <c r="CE353" s="22"/>
      <c r="CF353" s="22"/>
      <c r="CG353" s="22"/>
      <c r="CH353" s="22"/>
      <c r="CI353" s="47"/>
      <c r="CJ353" s="47"/>
      <c r="CK353" s="47"/>
      <c r="CL353" s="47"/>
      <c r="CM353" s="47"/>
      <c r="CN353" s="47"/>
      <c r="CO353" s="47"/>
      <c r="CP353" s="47"/>
      <c r="CQ353" s="47"/>
      <c r="CR353" s="47"/>
      <c r="CS353" s="47"/>
      <c r="CT353" s="47"/>
      <c r="CU353" s="47"/>
      <c r="CV353" s="47"/>
      <c r="CW353" s="47"/>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c r="HT353" s="22"/>
      <c r="HU353" s="22"/>
      <c r="HV353" s="22"/>
      <c r="HW353" s="22"/>
      <c r="HX353" s="22"/>
      <c r="HY353" s="22"/>
      <c r="HZ353" s="22"/>
      <c r="IA353" s="22"/>
      <c r="IB353" s="22"/>
      <c r="IC353" s="22"/>
      <c r="ID353" s="22"/>
      <c r="IE353" s="22"/>
      <c r="IF353" s="22"/>
      <c r="IG353" s="22"/>
      <c r="IH353" s="22"/>
      <c r="II353" s="22"/>
      <c r="IJ353" s="22"/>
      <c r="IK353" s="22"/>
      <c r="IL353" s="22"/>
      <c r="IM353" s="22"/>
      <c r="IN353" s="22"/>
      <c r="IO353" s="22"/>
      <c r="IP353" s="22"/>
      <c r="IQ353" s="22"/>
      <c r="IR353" s="22"/>
      <c r="IS353" s="22"/>
      <c r="IT353" s="22"/>
      <c r="IU353" s="22"/>
      <c r="IV353" s="22"/>
      <c r="IW353" s="22"/>
      <c r="IX353" s="22"/>
      <c r="IY353" s="22"/>
      <c r="IZ353" s="22"/>
      <c r="JA353" s="22"/>
      <c r="JB353" s="22"/>
      <c r="JC353" s="22"/>
      <c r="JD353" s="22"/>
      <c r="JE353" s="22"/>
      <c r="JF353" s="22"/>
      <c r="JG353" s="22"/>
      <c r="JH353" s="22"/>
      <c r="JI353" s="22"/>
      <c r="JJ353" s="22"/>
      <c r="JK353" s="22"/>
      <c r="JL353" s="22"/>
      <c r="JM353" s="22"/>
      <c r="JN353" s="22"/>
      <c r="JO353" s="22"/>
      <c r="JP353" s="22"/>
      <c r="JQ353" s="22"/>
      <c r="JR353" s="22"/>
      <c r="JS353" s="22"/>
      <c r="JT353" s="22"/>
      <c r="JU353" s="22"/>
      <c r="JV353" s="22"/>
      <c r="JW353" s="22"/>
      <c r="JX353" s="22"/>
      <c r="JY353" s="22"/>
      <c r="JZ353" s="22"/>
      <c r="KA353" s="22"/>
      <c r="KB353" s="22"/>
      <c r="KC353" s="22"/>
      <c r="KD353" s="22"/>
      <c r="KE353" s="22"/>
      <c r="KF353" s="22"/>
      <c r="KG353" s="22"/>
      <c r="KH353" s="22"/>
      <c r="KI353" s="22"/>
      <c r="KJ353" s="22"/>
      <c r="KK353" s="22"/>
      <c r="KL353" s="22"/>
      <c r="KM353" s="22"/>
      <c r="KN353" s="22"/>
      <c r="KO353" s="22"/>
      <c r="KP353" s="22"/>
    </row>
    <row r="354" spans="1:302" ht="13.5" customHeight="1" x14ac:dyDescent="0.2">
      <c r="A354" s="48"/>
      <c r="B354" s="48"/>
      <c r="C354" s="48"/>
      <c r="D354" s="48"/>
      <c r="E354" s="48"/>
      <c r="F354" s="48"/>
      <c r="G354" s="48"/>
      <c r="H354" s="48"/>
      <c r="I354" s="48"/>
      <c r="J354" s="48"/>
      <c r="K354" s="48"/>
      <c r="L354" s="48"/>
      <c r="M354" s="48"/>
      <c r="N354" s="48"/>
      <c r="O354" s="22"/>
      <c r="P354" s="22"/>
      <c r="Q354" s="22"/>
      <c r="R354" s="22"/>
      <c r="S354" s="22"/>
      <c r="T354" s="22"/>
      <c r="U354" s="22"/>
      <c r="V354" s="22"/>
      <c r="W354" s="22"/>
      <c r="X354" s="22"/>
      <c r="Y354" s="22"/>
      <c r="Z354" s="22"/>
      <c r="AA354" s="22"/>
      <c r="AB354" s="22"/>
      <c r="AC354" s="48"/>
      <c r="AD354" s="48"/>
      <c r="AE354" s="48"/>
      <c r="AF354" s="48"/>
      <c r="AG354" s="48"/>
      <c r="AH354" s="48"/>
      <c r="AI354" s="48"/>
      <c r="AJ354" s="48"/>
      <c r="AK354" s="48"/>
      <c r="AL354" s="48"/>
      <c r="AM354" s="48"/>
      <c r="AN354" s="48"/>
      <c r="AO354" s="22"/>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22"/>
      <c r="BU354" s="505"/>
      <c r="BV354" s="505"/>
      <c r="BW354" s="552"/>
      <c r="BX354" s="22"/>
      <c r="BY354" s="22"/>
      <c r="BZ354" s="22"/>
      <c r="CA354" s="22"/>
      <c r="CB354" s="22"/>
      <c r="CC354" s="22"/>
      <c r="CD354" s="22"/>
      <c r="CE354" s="22"/>
      <c r="CF354" s="22"/>
      <c r="CG354" s="22"/>
      <c r="CH354" s="22"/>
      <c r="CI354" s="47"/>
      <c r="CJ354" s="47"/>
      <c r="CK354" s="47"/>
      <c r="CL354" s="47"/>
      <c r="CM354" s="47"/>
      <c r="CN354" s="47"/>
      <c r="CO354" s="47"/>
      <c r="CP354" s="47"/>
      <c r="CQ354" s="47"/>
      <c r="CR354" s="47"/>
      <c r="CS354" s="47"/>
      <c r="CT354" s="47"/>
      <c r="CU354" s="47"/>
      <c r="CV354" s="47"/>
      <c r="CW354" s="47"/>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c r="HT354" s="22"/>
      <c r="HU354" s="22"/>
      <c r="HV354" s="22"/>
      <c r="HW354" s="22"/>
      <c r="HX354" s="22"/>
      <c r="HY354" s="22"/>
      <c r="HZ354" s="22"/>
      <c r="IA354" s="22"/>
      <c r="IB354" s="22"/>
      <c r="IC354" s="22"/>
      <c r="ID354" s="22"/>
      <c r="IE354" s="22"/>
      <c r="IF354" s="22"/>
      <c r="IG354" s="22"/>
      <c r="IH354" s="22"/>
      <c r="II354" s="22"/>
      <c r="IJ354" s="22"/>
      <c r="IK354" s="22"/>
      <c r="IL354" s="22"/>
      <c r="IM354" s="22"/>
      <c r="IN354" s="22"/>
      <c r="IO354" s="22"/>
      <c r="IP354" s="22"/>
      <c r="IQ354" s="22"/>
      <c r="IR354" s="22"/>
      <c r="IS354" s="22"/>
      <c r="IT354" s="22"/>
      <c r="IU354" s="22"/>
      <c r="IV354" s="22"/>
      <c r="IW354" s="22"/>
      <c r="IX354" s="22"/>
      <c r="IY354" s="22"/>
      <c r="IZ354" s="22"/>
      <c r="JA354" s="22"/>
      <c r="JB354" s="22"/>
      <c r="JC354" s="22"/>
      <c r="JD354" s="22"/>
      <c r="JE354" s="22"/>
      <c r="JF354" s="22"/>
      <c r="JG354" s="22"/>
      <c r="JH354" s="22"/>
      <c r="JI354" s="22"/>
      <c r="JJ354" s="22"/>
      <c r="JK354" s="22"/>
      <c r="JL354" s="22"/>
      <c r="JM354" s="22"/>
      <c r="JN354" s="22"/>
      <c r="JO354" s="22"/>
      <c r="JP354" s="22"/>
      <c r="JQ354" s="22"/>
      <c r="JR354" s="22"/>
      <c r="JS354" s="22"/>
      <c r="JT354" s="22"/>
      <c r="JU354" s="22"/>
      <c r="JV354" s="22"/>
      <c r="JW354" s="22"/>
      <c r="JX354" s="22"/>
      <c r="JY354" s="22"/>
      <c r="JZ354" s="22"/>
      <c r="KA354" s="22"/>
      <c r="KB354" s="22"/>
      <c r="KC354" s="22"/>
      <c r="KD354" s="22"/>
      <c r="KE354" s="22"/>
      <c r="KF354" s="22"/>
      <c r="KG354" s="22"/>
      <c r="KH354" s="22"/>
      <c r="KI354" s="22"/>
      <c r="KJ354" s="22"/>
      <c r="KK354" s="22"/>
      <c r="KL354" s="22"/>
      <c r="KM354" s="22"/>
      <c r="KN354" s="22"/>
      <c r="KO354" s="22"/>
      <c r="KP354" s="22"/>
    </row>
    <row r="355" spans="1:302" ht="13.5" customHeight="1" x14ac:dyDescent="0.2">
      <c r="A355" s="48"/>
      <c r="B355" s="48"/>
      <c r="C355" s="48"/>
      <c r="D355" s="48"/>
      <c r="E355" s="48"/>
      <c r="F355" s="48"/>
      <c r="G355" s="48"/>
      <c r="H355" s="48"/>
      <c r="I355" s="48"/>
      <c r="J355" s="48"/>
      <c r="K355" s="48"/>
      <c r="L355" s="48"/>
      <c r="M355" s="48"/>
      <c r="N355" s="48"/>
      <c r="O355" s="22"/>
      <c r="P355" s="22"/>
      <c r="Q355" s="22"/>
      <c r="R355" s="22"/>
      <c r="S355" s="22"/>
      <c r="T355" s="22"/>
      <c r="U355" s="22"/>
      <c r="V355" s="22"/>
      <c r="W355" s="22"/>
      <c r="X355" s="22"/>
      <c r="Y355" s="22"/>
      <c r="Z355" s="22"/>
      <c r="AA355" s="22"/>
      <c r="AB355" s="22"/>
      <c r="AC355" s="48"/>
      <c r="AD355" s="48"/>
      <c r="AE355" s="48"/>
      <c r="AF355" s="48"/>
      <c r="AG355" s="48"/>
      <c r="AH355" s="48"/>
      <c r="AI355" s="48"/>
      <c r="AJ355" s="48"/>
      <c r="AK355" s="48"/>
      <c r="AL355" s="48"/>
      <c r="AM355" s="48"/>
      <c r="AN355" s="48"/>
      <c r="AO355" s="22"/>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22"/>
      <c r="BU355" s="505"/>
      <c r="BV355" s="505"/>
      <c r="BW355" s="552"/>
      <c r="BX355" s="22"/>
      <c r="BY355" s="22"/>
      <c r="BZ355" s="22"/>
      <c r="CA355" s="22"/>
      <c r="CB355" s="22"/>
      <c r="CC355" s="22"/>
      <c r="CD355" s="22"/>
      <c r="CE355" s="22"/>
      <c r="CF355" s="22"/>
      <c r="CG355" s="22"/>
      <c r="CH355" s="22"/>
      <c r="CI355" s="47"/>
      <c r="CJ355" s="47"/>
      <c r="CK355" s="47"/>
      <c r="CL355" s="47"/>
      <c r="CM355" s="47"/>
      <c r="CN355" s="47"/>
      <c r="CO355" s="47"/>
      <c r="CP355" s="47"/>
      <c r="CQ355" s="47"/>
      <c r="CR355" s="47"/>
      <c r="CS355" s="47"/>
      <c r="CT355" s="47"/>
      <c r="CU355" s="47"/>
      <c r="CV355" s="47"/>
      <c r="CW355" s="47"/>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c r="HT355" s="22"/>
      <c r="HU355" s="22"/>
      <c r="HV355" s="22"/>
      <c r="HW355" s="22"/>
      <c r="HX355" s="22"/>
      <c r="HY355" s="22"/>
      <c r="HZ355" s="22"/>
      <c r="IA355" s="22"/>
      <c r="IB355" s="22"/>
      <c r="IC355" s="22"/>
      <c r="ID355" s="22"/>
      <c r="IE355" s="22"/>
      <c r="IF355" s="22"/>
      <c r="IG355" s="22"/>
      <c r="IH355" s="22"/>
      <c r="II355" s="22"/>
      <c r="IJ355" s="22"/>
      <c r="IK355" s="22"/>
      <c r="IL355" s="22"/>
      <c r="IM355" s="22"/>
      <c r="IN355" s="22"/>
      <c r="IO355" s="22"/>
      <c r="IP355" s="22"/>
      <c r="IQ355" s="22"/>
      <c r="IR355" s="22"/>
      <c r="IS355" s="22"/>
      <c r="IT355" s="22"/>
      <c r="IU355" s="22"/>
      <c r="IV355" s="22"/>
      <c r="IW355" s="22"/>
      <c r="IX355" s="22"/>
      <c r="IY355" s="22"/>
      <c r="IZ355" s="22"/>
      <c r="JA355" s="22"/>
      <c r="JB355" s="22"/>
      <c r="JC355" s="22"/>
      <c r="JD355" s="22"/>
      <c r="JE355" s="22"/>
      <c r="JF355" s="22"/>
      <c r="JG355" s="22"/>
      <c r="JH355" s="22"/>
      <c r="JI355" s="22"/>
      <c r="JJ355" s="22"/>
      <c r="JK355" s="22"/>
      <c r="JL355" s="22"/>
      <c r="JM355" s="22"/>
      <c r="JN355" s="22"/>
      <c r="JO355" s="22"/>
      <c r="JP355" s="22"/>
      <c r="JQ355" s="22"/>
      <c r="JR355" s="22"/>
      <c r="JS355" s="22"/>
      <c r="JT355" s="22"/>
      <c r="JU355" s="22"/>
      <c r="JV355" s="22"/>
      <c r="JW355" s="22"/>
      <c r="JX355" s="22"/>
      <c r="JY355" s="22"/>
      <c r="JZ355" s="22"/>
      <c r="KA355" s="22"/>
      <c r="KB355" s="22"/>
      <c r="KC355" s="22"/>
      <c r="KD355" s="22"/>
      <c r="KE355" s="22"/>
      <c r="KF355" s="22"/>
      <c r="KG355" s="22"/>
      <c r="KH355" s="22"/>
      <c r="KI355" s="22"/>
      <c r="KJ355" s="22"/>
      <c r="KK355" s="22"/>
      <c r="KL355" s="22"/>
      <c r="KM355" s="22"/>
      <c r="KN355" s="22"/>
      <c r="KO355" s="22"/>
      <c r="KP355" s="22"/>
    </row>
    <row r="356" spans="1:302" ht="13.5" customHeight="1" x14ac:dyDescent="0.2">
      <c r="A356" s="48"/>
      <c r="B356" s="48"/>
      <c r="C356" s="48"/>
      <c r="D356" s="48"/>
      <c r="E356" s="48"/>
      <c r="F356" s="48"/>
      <c r="G356" s="48"/>
      <c r="H356" s="48"/>
      <c r="I356" s="48"/>
      <c r="J356" s="48"/>
      <c r="K356" s="48"/>
      <c r="L356" s="48"/>
      <c r="M356" s="48"/>
      <c r="N356" s="48"/>
      <c r="O356" s="22"/>
      <c r="P356" s="22"/>
      <c r="Q356" s="22"/>
      <c r="R356" s="22"/>
      <c r="S356" s="22"/>
      <c r="T356" s="22"/>
      <c r="U356" s="22"/>
      <c r="V356" s="22"/>
      <c r="W356" s="22"/>
      <c r="X356" s="22"/>
      <c r="Y356" s="22"/>
      <c r="Z356" s="22"/>
      <c r="AA356" s="22"/>
      <c r="AB356" s="22"/>
      <c r="AC356" s="48"/>
      <c r="AD356" s="48"/>
      <c r="AE356" s="48"/>
      <c r="AF356" s="48"/>
      <c r="AG356" s="48"/>
      <c r="AH356" s="48"/>
      <c r="AI356" s="48"/>
      <c r="AJ356" s="48"/>
      <c r="AK356" s="48"/>
      <c r="AL356" s="48"/>
      <c r="AM356" s="48"/>
      <c r="AN356" s="48"/>
      <c r="AO356" s="22"/>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22"/>
      <c r="BU356" s="505"/>
      <c r="BV356" s="505"/>
      <c r="BW356" s="552"/>
      <c r="BX356" s="22"/>
      <c r="BY356" s="22"/>
      <c r="BZ356" s="22"/>
      <c r="CA356" s="22"/>
      <c r="CB356" s="22"/>
      <c r="CC356" s="22"/>
      <c r="CD356" s="22"/>
      <c r="CE356" s="22"/>
      <c r="CF356" s="22"/>
      <c r="CG356" s="22"/>
      <c r="CH356" s="22"/>
      <c r="CI356" s="47"/>
      <c r="CJ356" s="47"/>
      <c r="CK356" s="47"/>
      <c r="CL356" s="47"/>
      <c r="CM356" s="47"/>
      <c r="CN356" s="47"/>
      <c r="CO356" s="47"/>
      <c r="CP356" s="47"/>
      <c r="CQ356" s="47"/>
      <c r="CR356" s="47"/>
      <c r="CS356" s="47"/>
      <c r="CT356" s="47"/>
      <c r="CU356" s="47"/>
      <c r="CV356" s="47"/>
      <c r="CW356" s="47"/>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c r="HT356" s="22"/>
      <c r="HU356" s="22"/>
      <c r="HV356" s="22"/>
      <c r="HW356" s="22"/>
      <c r="HX356" s="22"/>
      <c r="HY356" s="22"/>
      <c r="HZ356" s="22"/>
      <c r="IA356" s="22"/>
      <c r="IB356" s="22"/>
      <c r="IC356" s="22"/>
      <c r="ID356" s="22"/>
      <c r="IE356" s="22"/>
      <c r="IF356" s="22"/>
      <c r="IG356" s="22"/>
      <c r="IH356" s="22"/>
      <c r="II356" s="22"/>
      <c r="IJ356" s="22"/>
      <c r="IK356" s="22"/>
      <c r="IL356" s="22"/>
      <c r="IM356" s="22"/>
      <c r="IN356" s="22"/>
      <c r="IO356" s="22"/>
      <c r="IP356" s="22"/>
      <c r="IQ356" s="22"/>
      <c r="IR356" s="22"/>
      <c r="IS356" s="22"/>
      <c r="IT356" s="22"/>
      <c r="IU356" s="22"/>
      <c r="IV356" s="22"/>
      <c r="IW356" s="22"/>
      <c r="IX356" s="22"/>
      <c r="IY356" s="22"/>
      <c r="IZ356" s="22"/>
      <c r="JA356" s="22"/>
      <c r="JB356" s="22"/>
      <c r="JC356" s="22"/>
      <c r="JD356" s="22"/>
      <c r="JE356" s="22"/>
      <c r="JF356" s="22"/>
      <c r="JG356" s="22"/>
      <c r="JH356" s="22"/>
      <c r="JI356" s="22"/>
      <c r="JJ356" s="22"/>
      <c r="JK356" s="22"/>
      <c r="JL356" s="22"/>
      <c r="JM356" s="22"/>
      <c r="JN356" s="22"/>
      <c r="JO356" s="22"/>
      <c r="JP356" s="22"/>
      <c r="JQ356" s="22"/>
      <c r="JR356" s="22"/>
      <c r="JS356" s="22"/>
      <c r="JT356" s="22"/>
      <c r="JU356" s="22"/>
      <c r="JV356" s="22"/>
      <c r="JW356" s="22"/>
      <c r="JX356" s="22"/>
      <c r="JY356" s="22"/>
      <c r="JZ356" s="22"/>
      <c r="KA356" s="22"/>
      <c r="KB356" s="22"/>
      <c r="KC356" s="22"/>
      <c r="KD356" s="22"/>
      <c r="KE356" s="22"/>
      <c r="KF356" s="22"/>
      <c r="KG356" s="22"/>
      <c r="KH356" s="22"/>
      <c r="KI356" s="22"/>
      <c r="KJ356" s="22"/>
      <c r="KK356" s="22"/>
      <c r="KL356" s="22"/>
      <c r="KM356" s="22"/>
      <c r="KN356" s="22"/>
      <c r="KO356" s="22"/>
      <c r="KP356" s="22"/>
    </row>
    <row r="357" spans="1:302" ht="13.5" customHeight="1" x14ac:dyDescent="0.2">
      <c r="A357" s="48"/>
      <c r="B357" s="48"/>
      <c r="C357" s="48"/>
      <c r="D357" s="48"/>
      <c r="E357" s="48"/>
      <c r="F357" s="48"/>
      <c r="G357" s="48"/>
      <c r="H357" s="48"/>
      <c r="I357" s="48"/>
      <c r="J357" s="48"/>
      <c r="K357" s="48"/>
      <c r="L357" s="48"/>
      <c r="M357" s="48"/>
      <c r="N357" s="48"/>
      <c r="O357" s="22"/>
      <c r="P357" s="22"/>
      <c r="Q357" s="22"/>
      <c r="R357" s="22"/>
      <c r="S357" s="22"/>
      <c r="T357" s="22"/>
      <c r="U357" s="22"/>
      <c r="V357" s="22"/>
      <c r="W357" s="22"/>
      <c r="X357" s="22"/>
      <c r="Y357" s="22"/>
      <c r="Z357" s="22"/>
      <c r="AA357" s="22"/>
      <c r="AB357" s="22"/>
      <c r="AC357" s="48"/>
      <c r="AD357" s="48"/>
      <c r="AE357" s="48"/>
      <c r="AF357" s="48"/>
      <c r="AG357" s="48"/>
      <c r="AH357" s="48"/>
      <c r="AI357" s="48"/>
      <c r="AJ357" s="48"/>
      <c r="AK357" s="48"/>
      <c r="AL357" s="48"/>
      <c r="AM357" s="48"/>
      <c r="AN357" s="48"/>
      <c r="AO357" s="22"/>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22"/>
      <c r="BU357" s="505"/>
      <c r="BV357" s="505"/>
      <c r="BW357" s="552"/>
      <c r="BX357" s="22"/>
      <c r="BY357" s="22"/>
      <c r="BZ357" s="22"/>
      <c r="CA357" s="22"/>
      <c r="CB357" s="22"/>
      <c r="CC357" s="22"/>
      <c r="CD357" s="22"/>
      <c r="CE357" s="22"/>
      <c r="CF357" s="22"/>
      <c r="CG357" s="22"/>
      <c r="CH357" s="22"/>
      <c r="CI357" s="47"/>
      <c r="CJ357" s="47"/>
      <c r="CK357" s="47"/>
      <c r="CL357" s="47"/>
      <c r="CM357" s="47"/>
      <c r="CN357" s="47"/>
      <c r="CO357" s="47"/>
      <c r="CP357" s="47"/>
      <c r="CQ357" s="47"/>
      <c r="CR357" s="47"/>
      <c r="CS357" s="47"/>
      <c r="CT357" s="47"/>
      <c r="CU357" s="47"/>
      <c r="CV357" s="47"/>
      <c r="CW357" s="47"/>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c r="HT357" s="22"/>
      <c r="HU357" s="22"/>
      <c r="HV357" s="22"/>
      <c r="HW357" s="22"/>
      <c r="HX357" s="22"/>
      <c r="HY357" s="22"/>
      <c r="HZ357" s="22"/>
      <c r="IA357" s="22"/>
      <c r="IB357" s="22"/>
      <c r="IC357" s="22"/>
      <c r="ID357" s="22"/>
      <c r="IE357" s="22"/>
      <c r="IF357" s="22"/>
      <c r="IG357" s="22"/>
      <c r="IH357" s="22"/>
      <c r="II357" s="22"/>
      <c r="IJ357" s="22"/>
      <c r="IK357" s="22"/>
      <c r="IL357" s="22"/>
      <c r="IM357" s="22"/>
      <c r="IN357" s="22"/>
      <c r="IO357" s="22"/>
      <c r="IP357" s="22"/>
      <c r="IQ357" s="22"/>
      <c r="IR357" s="22"/>
      <c r="IS357" s="22"/>
      <c r="IT357" s="22"/>
      <c r="IU357" s="22"/>
      <c r="IV357" s="22"/>
      <c r="IW357" s="22"/>
      <c r="IX357" s="22"/>
      <c r="IY357" s="22"/>
      <c r="IZ357" s="22"/>
      <c r="JA357" s="22"/>
      <c r="JB357" s="22"/>
      <c r="JC357" s="22"/>
      <c r="JD357" s="22"/>
      <c r="JE357" s="22"/>
      <c r="JF357" s="22"/>
      <c r="JG357" s="22"/>
      <c r="JH357" s="22"/>
      <c r="JI357" s="22"/>
      <c r="JJ357" s="22"/>
      <c r="JK357" s="22"/>
      <c r="JL357" s="22"/>
      <c r="JM357" s="22"/>
      <c r="JN357" s="22"/>
      <c r="JO357" s="22"/>
      <c r="JP357" s="22"/>
      <c r="JQ357" s="22"/>
      <c r="JR357" s="22"/>
      <c r="JS357" s="22"/>
      <c r="JT357" s="22"/>
      <c r="JU357" s="22"/>
      <c r="JV357" s="22"/>
      <c r="JW357" s="22"/>
      <c r="JX357" s="22"/>
      <c r="JY357" s="22"/>
      <c r="JZ357" s="22"/>
      <c r="KA357" s="22"/>
      <c r="KB357" s="22"/>
      <c r="KC357" s="22"/>
      <c r="KD357" s="22"/>
      <c r="KE357" s="22"/>
      <c r="KF357" s="22"/>
      <c r="KG357" s="22"/>
      <c r="KH357" s="22"/>
      <c r="KI357" s="22"/>
      <c r="KJ357" s="22"/>
      <c r="KK357" s="22"/>
      <c r="KL357" s="22"/>
      <c r="KM357" s="22"/>
      <c r="KN357" s="22"/>
      <c r="KO357" s="22"/>
      <c r="KP357" s="22"/>
    </row>
    <row r="358" spans="1:302" ht="13.5" customHeight="1" x14ac:dyDescent="0.2">
      <c r="A358" s="48"/>
      <c r="B358" s="48"/>
      <c r="C358" s="48"/>
      <c r="D358" s="48"/>
      <c r="E358" s="48"/>
      <c r="F358" s="48"/>
      <c r="G358" s="48"/>
      <c r="H358" s="48"/>
      <c r="I358" s="48"/>
      <c r="J358" s="48"/>
      <c r="K358" s="48"/>
      <c r="L358" s="48"/>
      <c r="M358" s="48"/>
      <c r="N358" s="48"/>
      <c r="O358" s="22"/>
      <c r="P358" s="22"/>
      <c r="Q358" s="22"/>
      <c r="R358" s="22"/>
      <c r="S358" s="22"/>
      <c r="T358" s="22"/>
      <c r="U358" s="22"/>
      <c r="V358" s="22"/>
      <c r="W358" s="22"/>
      <c r="X358" s="22"/>
      <c r="Y358" s="22"/>
      <c r="Z358" s="22"/>
      <c r="AA358" s="22"/>
      <c r="AB358" s="22"/>
      <c r="AC358" s="48"/>
      <c r="AD358" s="48"/>
      <c r="AE358" s="48"/>
      <c r="AF358" s="48"/>
      <c r="AG358" s="48"/>
      <c r="AH358" s="48"/>
      <c r="AI358" s="48"/>
      <c r="AJ358" s="48"/>
      <c r="AK358" s="48"/>
      <c r="AL358" s="48"/>
      <c r="AM358" s="48"/>
      <c r="AN358" s="48"/>
      <c r="AO358" s="22"/>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22"/>
      <c r="BU358" s="505"/>
      <c r="BV358" s="505"/>
      <c r="BW358" s="552"/>
      <c r="BX358" s="22"/>
      <c r="BY358" s="22"/>
      <c r="BZ358" s="22"/>
      <c r="CA358" s="22"/>
      <c r="CB358" s="22"/>
      <c r="CC358" s="22"/>
      <c r="CD358" s="22"/>
      <c r="CE358" s="22"/>
      <c r="CF358" s="22"/>
      <c r="CG358" s="22"/>
      <c r="CH358" s="22"/>
      <c r="CI358" s="47"/>
      <c r="CJ358" s="47"/>
      <c r="CK358" s="47"/>
      <c r="CL358" s="47"/>
      <c r="CM358" s="47"/>
      <c r="CN358" s="47"/>
      <c r="CO358" s="47"/>
      <c r="CP358" s="47"/>
      <c r="CQ358" s="47"/>
      <c r="CR358" s="47"/>
      <c r="CS358" s="47"/>
      <c r="CT358" s="47"/>
      <c r="CU358" s="47"/>
      <c r="CV358" s="47"/>
      <c r="CW358" s="47"/>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c r="IT358" s="22"/>
      <c r="IU358" s="22"/>
      <c r="IV358" s="22"/>
      <c r="IW358" s="22"/>
      <c r="IX358" s="22"/>
      <c r="IY358" s="22"/>
      <c r="IZ358" s="22"/>
      <c r="JA358" s="22"/>
      <c r="JB358" s="22"/>
      <c r="JC358" s="22"/>
      <c r="JD358" s="22"/>
      <c r="JE358" s="22"/>
      <c r="JF358" s="22"/>
      <c r="JG358" s="22"/>
      <c r="JH358" s="22"/>
      <c r="JI358" s="22"/>
      <c r="JJ358" s="22"/>
      <c r="JK358" s="22"/>
      <c r="JL358" s="22"/>
      <c r="JM358" s="22"/>
      <c r="JN358" s="22"/>
      <c r="JO358" s="22"/>
      <c r="JP358" s="22"/>
      <c r="JQ358" s="22"/>
      <c r="JR358" s="22"/>
      <c r="JS358" s="22"/>
      <c r="JT358" s="22"/>
      <c r="JU358" s="22"/>
      <c r="JV358" s="22"/>
      <c r="JW358" s="22"/>
      <c r="JX358" s="22"/>
      <c r="JY358" s="22"/>
      <c r="JZ358" s="22"/>
      <c r="KA358" s="22"/>
      <c r="KB358" s="22"/>
      <c r="KC358" s="22"/>
      <c r="KD358" s="22"/>
      <c r="KE358" s="22"/>
      <c r="KF358" s="22"/>
      <c r="KG358" s="22"/>
      <c r="KH358" s="22"/>
      <c r="KI358" s="22"/>
      <c r="KJ358" s="22"/>
      <c r="KK358" s="22"/>
      <c r="KL358" s="22"/>
      <c r="KM358" s="22"/>
      <c r="KN358" s="22"/>
      <c r="KO358" s="22"/>
      <c r="KP358" s="22"/>
    </row>
    <row r="359" spans="1:302" ht="13.5" customHeight="1" x14ac:dyDescent="0.2">
      <c r="A359" s="48"/>
      <c r="B359" s="48"/>
      <c r="C359" s="48"/>
      <c r="D359" s="48"/>
      <c r="E359" s="48"/>
      <c r="F359" s="48"/>
      <c r="G359" s="48"/>
      <c r="H359" s="48"/>
      <c r="I359" s="48"/>
      <c r="J359" s="48"/>
      <c r="K359" s="48"/>
      <c r="L359" s="48"/>
      <c r="M359" s="48"/>
      <c r="N359" s="48"/>
      <c r="O359" s="22"/>
      <c r="P359" s="22"/>
      <c r="Q359" s="22"/>
      <c r="R359" s="22"/>
      <c r="S359" s="22"/>
      <c r="T359" s="22"/>
      <c r="U359" s="22"/>
      <c r="V359" s="22"/>
      <c r="W359" s="22"/>
      <c r="X359" s="22"/>
      <c r="Y359" s="22"/>
      <c r="Z359" s="22"/>
      <c r="AA359" s="22"/>
      <c r="AB359" s="22"/>
      <c r="AC359" s="48"/>
      <c r="AD359" s="48"/>
      <c r="AE359" s="48"/>
      <c r="AF359" s="48"/>
      <c r="AG359" s="48"/>
      <c r="AH359" s="48"/>
      <c r="AI359" s="48"/>
      <c r="AJ359" s="48"/>
      <c r="AK359" s="48"/>
      <c r="AL359" s="48"/>
      <c r="AM359" s="48"/>
      <c r="AN359" s="48"/>
      <c r="AO359" s="22"/>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22"/>
      <c r="BU359" s="505"/>
      <c r="BV359" s="505"/>
      <c r="BW359" s="552"/>
      <c r="BX359" s="22"/>
      <c r="BY359" s="22"/>
      <c r="BZ359" s="22"/>
      <c r="CA359" s="22"/>
      <c r="CB359" s="22"/>
      <c r="CC359" s="22"/>
      <c r="CD359" s="22"/>
      <c r="CE359" s="22"/>
      <c r="CF359" s="22"/>
      <c r="CG359" s="22"/>
      <c r="CH359" s="22"/>
      <c r="CI359" s="47"/>
      <c r="CJ359" s="47"/>
      <c r="CK359" s="47"/>
      <c r="CL359" s="47"/>
      <c r="CM359" s="47"/>
      <c r="CN359" s="47"/>
      <c r="CO359" s="47"/>
      <c r="CP359" s="47"/>
      <c r="CQ359" s="47"/>
      <c r="CR359" s="47"/>
      <c r="CS359" s="47"/>
      <c r="CT359" s="47"/>
      <c r="CU359" s="47"/>
      <c r="CV359" s="47"/>
      <c r="CW359" s="47"/>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c r="IT359" s="22"/>
      <c r="IU359" s="22"/>
      <c r="IV359" s="22"/>
      <c r="IW359" s="22"/>
      <c r="IX359" s="22"/>
      <c r="IY359" s="22"/>
      <c r="IZ359" s="22"/>
      <c r="JA359" s="22"/>
      <c r="JB359" s="22"/>
      <c r="JC359" s="22"/>
      <c r="JD359" s="22"/>
      <c r="JE359" s="22"/>
      <c r="JF359" s="22"/>
      <c r="JG359" s="22"/>
      <c r="JH359" s="22"/>
      <c r="JI359" s="22"/>
      <c r="JJ359" s="22"/>
      <c r="JK359" s="22"/>
      <c r="JL359" s="22"/>
      <c r="JM359" s="22"/>
      <c r="JN359" s="22"/>
      <c r="JO359" s="22"/>
      <c r="JP359" s="22"/>
      <c r="JQ359" s="22"/>
      <c r="JR359" s="22"/>
      <c r="JS359" s="22"/>
      <c r="JT359" s="22"/>
      <c r="JU359" s="22"/>
      <c r="JV359" s="22"/>
      <c r="JW359" s="22"/>
      <c r="JX359" s="22"/>
      <c r="JY359" s="22"/>
      <c r="JZ359" s="22"/>
      <c r="KA359" s="22"/>
      <c r="KB359" s="22"/>
      <c r="KC359" s="22"/>
      <c r="KD359" s="22"/>
      <c r="KE359" s="22"/>
      <c r="KF359" s="22"/>
      <c r="KG359" s="22"/>
      <c r="KH359" s="22"/>
      <c r="KI359" s="22"/>
      <c r="KJ359" s="22"/>
      <c r="KK359" s="22"/>
      <c r="KL359" s="22"/>
      <c r="KM359" s="22"/>
      <c r="KN359" s="22"/>
      <c r="KO359" s="22"/>
      <c r="KP359" s="22"/>
    </row>
    <row r="360" spans="1:302" ht="13.5" customHeight="1" x14ac:dyDescent="0.2">
      <c r="A360" s="48"/>
      <c r="B360" s="48"/>
      <c r="C360" s="48"/>
      <c r="D360" s="48"/>
      <c r="E360" s="48"/>
      <c r="F360" s="48"/>
      <c r="G360" s="48"/>
      <c r="H360" s="48"/>
      <c r="I360" s="48"/>
      <c r="J360" s="48"/>
      <c r="K360" s="48"/>
      <c r="L360" s="48"/>
      <c r="M360" s="48"/>
      <c r="N360" s="48"/>
      <c r="O360" s="22"/>
      <c r="P360" s="22"/>
      <c r="Q360" s="22"/>
      <c r="R360" s="22"/>
      <c r="S360" s="22"/>
      <c r="T360" s="22"/>
      <c r="U360" s="22"/>
      <c r="V360" s="22"/>
      <c r="W360" s="22"/>
      <c r="X360" s="22"/>
      <c r="Y360" s="22"/>
      <c r="Z360" s="22"/>
      <c r="AA360" s="22"/>
      <c r="AB360" s="22"/>
      <c r="AC360" s="48"/>
      <c r="AD360" s="48"/>
      <c r="AE360" s="48"/>
      <c r="AF360" s="48"/>
      <c r="AG360" s="48"/>
      <c r="AH360" s="48"/>
      <c r="AI360" s="48"/>
      <c r="AJ360" s="48"/>
      <c r="AK360" s="48"/>
      <c r="AL360" s="48"/>
      <c r="AM360" s="48"/>
      <c r="AN360" s="48"/>
      <c r="AO360" s="22"/>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22"/>
      <c r="BU360" s="505"/>
      <c r="BV360" s="505"/>
      <c r="BW360" s="552"/>
      <c r="BX360" s="22"/>
      <c r="BY360" s="22"/>
      <c r="BZ360" s="22"/>
      <c r="CA360" s="22"/>
      <c r="CB360" s="22"/>
      <c r="CC360" s="22"/>
      <c r="CD360" s="22"/>
      <c r="CE360" s="22"/>
      <c r="CF360" s="22"/>
      <c r="CG360" s="22"/>
      <c r="CH360" s="22"/>
      <c r="CI360" s="47"/>
      <c r="CJ360" s="47"/>
      <c r="CK360" s="47"/>
      <c r="CL360" s="47"/>
      <c r="CM360" s="47"/>
      <c r="CN360" s="47"/>
      <c r="CO360" s="47"/>
      <c r="CP360" s="47"/>
      <c r="CQ360" s="47"/>
      <c r="CR360" s="47"/>
      <c r="CS360" s="47"/>
      <c r="CT360" s="47"/>
      <c r="CU360" s="47"/>
      <c r="CV360" s="47"/>
      <c r="CW360" s="47"/>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c r="IT360" s="22"/>
      <c r="IU360" s="22"/>
      <c r="IV360" s="22"/>
      <c r="IW360" s="22"/>
      <c r="IX360" s="22"/>
      <c r="IY360" s="22"/>
      <c r="IZ360" s="22"/>
      <c r="JA360" s="22"/>
      <c r="JB360" s="22"/>
      <c r="JC360" s="22"/>
      <c r="JD360" s="22"/>
      <c r="JE360" s="22"/>
      <c r="JF360" s="22"/>
      <c r="JG360" s="22"/>
      <c r="JH360" s="22"/>
      <c r="JI360" s="22"/>
      <c r="JJ360" s="22"/>
      <c r="JK360" s="22"/>
      <c r="JL360" s="22"/>
      <c r="JM360" s="22"/>
      <c r="JN360" s="22"/>
      <c r="JO360" s="22"/>
      <c r="JP360" s="22"/>
      <c r="JQ360" s="22"/>
      <c r="JR360" s="22"/>
      <c r="JS360" s="22"/>
      <c r="JT360" s="22"/>
      <c r="JU360" s="22"/>
      <c r="JV360" s="22"/>
      <c r="JW360" s="22"/>
      <c r="JX360" s="22"/>
      <c r="JY360" s="22"/>
      <c r="JZ360" s="22"/>
      <c r="KA360" s="22"/>
      <c r="KB360" s="22"/>
      <c r="KC360" s="22"/>
      <c r="KD360" s="22"/>
      <c r="KE360" s="22"/>
      <c r="KF360" s="22"/>
      <c r="KG360" s="22"/>
      <c r="KH360" s="22"/>
      <c r="KI360" s="22"/>
      <c r="KJ360" s="22"/>
      <c r="KK360" s="22"/>
      <c r="KL360" s="22"/>
      <c r="KM360" s="22"/>
      <c r="KN360" s="22"/>
      <c r="KO360" s="22"/>
      <c r="KP360" s="22"/>
    </row>
    <row r="361" spans="1:302" ht="13.5" customHeight="1" x14ac:dyDescent="0.2">
      <c r="A361" s="48"/>
      <c r="B361" s="48"/>
      <c r="C361" s="48"/>
      <c r="D361" s="48"/>
      <c r="E361" s="48"/>
      <c r="F361" s="48"/>
      <c r="G361" s="48"/>
      <c r="H361" s="48"/>
      <c r="I361" s="48"/>
      <c r="J361" s="48"/>
      <c r="K361" s="48"/>
      <c r="L361" s="48"/>
      <c r="M361" s="48"/>
      <c r="N361" s="48"/>
      <c r="O361" s="22"/>
      <c r="P361" s="22"/>
      <c r="Q361" s="22"/>
      <c r="R361" s="22"/>
      <c r="S361" s="22"/>
      <c r="T361" s="22"/>
      <c r="U361" s="22"/>
      <c r="V361" s="22"/>
      <c r="W361" s="22"/>
      <c r="X361" s="22"/>
      <c r="Y361" s="22"/>
      <c r="Z361" s="22"/>
      <c r="AA361" s="22"/>
      <c r="AB361" s="22"/>
      <c r="AC361" s="48"/>
      <c r="AD361" s="48"/>
      <c r="AE361" s="48"/>
      <c r="AF361" s="48"/>
      <c r="AG361" s="48"/>
      <c r="AH361" s="48"/>
      <c r="AI361" s="48"/>
      <c r="AJ361" s="48"/>
      <c r="AK361" s="48"/>
      <c r="AL361" s="48"/>
      <c r="AM361" s="48"/>
      <c r="AN361" s="48"/>
      <c r="AO361" s="22"/>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22"/>
      <c r="BU361" s="505"/>
      <c r="BV361" s="505"/>
      <c r="BW361" s="552"/>
      <c r="BX361" s="22"/>
      <c r="BY361" s="22"/>
      <c r="BZ361" s="22"/>
      <c r="CA361" s="22"/>
      <c r="CB361" s="22"/>
      <c r="CC361" s="22"/>
      <c r="CD361" s="22"/>
      <c r="CE361" s="22"/>
      <c r="CF361" s="22"/>
      <c r="CG361" s="22"/>
      <c r="CH361" s="22"/>
      <c r="CI361" s="47"/>
      <c r="CJ361" s="47"/>
      <c r="CK361" s="47"/>
      <c r="CL361" s="47"/>
      <c r="CM361" s="47"/>
      <c r="CN361" s="47"/>
      <c r="CO361" s="47"/>
      <c r="CP361" s="47"/>
      <c r="CQ361" s="47"/>
      <c r="CR361" s="47"/>
      <c r="CS361" s="47"/>
      <c r="CT361" s="47"/>
      <c r="CU361" s="47"/>
      <c r="CV361" s="47"/>
      <c r="CW361" s="47"/>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c r="HT361" s="22"/>
      <c r="HU361" s="22"/>
      <c r="HV361" s="22"/>
      <c r="HW361" s="22"/>
      <c r="HX361" s="22"/>
      <c r="HY361" s="22"/>
      <c r="HZ361" s="22"/>
      <c r="IA361" s="22"/>
      <c r="IB361" s="22"/>
      <c r="IC361" s="22"/>
      <c r="ID361" s="22"/>
      <c r="IE361" s="22"/>
      <c r="IF361" s="22"/>
      <c r="IG361" s="22"/>
      <c r="IH361" s="22"/>
      <c r="II361" s="22"/>
      <c r="IJ361" s="22"/>
      <c r="IK361" s="22"/>
      <c r="IL361" s="22"/>
      <c r="IM361" s="22"/>
      <c r="IN361" s="22"/>
      <c r="IO361" s="22"/>
      <c r="IP361" s="22"/>
      <c r="IQ361" s="22"/>
      <c r="IR361" s="22"/>
      <c r="IS361" s="22"/>
      <c r="IT361" s="22"/>
      <c r="IU361" s="22"/>
      <c r="IV361" s="22"/>
      <c r="IW361" s="22"/>
      <c r="IX361" s="22"/>
      <c r="IY361" s="22"/>
      <c r="IZ361" s="22"/>
      <c r="JA361" s="22"/>
      <c r="JB361" s="22"/>
      <c r="JC361" s="22"/>
      <c r="JD361" s="22"/>
      <c r="JE361" s="22"/>
      <c r="JF361" s="22"/>
      <c r="JG361" s="22"/>
      <c r="JH361" s="22"/>
      <c r="JI361" s="22"/>
      <c r="JJ361" s="22"/>
      <c r="JK361" s="22"/>
      <c r="JL361" s="22"/>
      <c r="JM361" s="22"/>
      <c r="JN361" s="22"/>
      <c r="JO361" s="22"/>
      <c r="JP361" s="22"/>
      <c r="JQ361" s="22"/>
      <c r="JR361" s="22"/>
      <c r="JS361" s="22"/>
      <c r="JT361" s="22"/>
      <c r="JU361" s="22"/>
      <c r="JV361" s="22"/>
      <c r="JW361" s="22"/>
      <c r="JX361" s="22"/>
      <c r="JY361" s="22"/>
      <c r="JZ361" s="22"/>
      <c r="KA361" s="22"/>
      <c r="KB361" s="22"/>
      <c r="KC361" s="22"/>
      <c r="KD361" s="22"/>
      <c r="KE361" s="22"/>
      <c r="KF361" s="22"/>
      <c r="KG361" s="22"/>
      <c r="KH361" s="22"/>
      <c r="KI361" s="22"/>
      <c r="KJ361" s="22"/>
      <c r="KK361" s="22"/>
      <c r="KL361" s="22"/>
      <c r="KM361" s="22"/>
      <c r="KN361" s="22"/>
      <c r="KO361" s="22"/>
      <c r="KP361" s="22"/>
    </row>
    <row r="362" spans="1:302" ht="13.5" customHeight="1" x14ac:dyDescent="0.2">
      <c r="A362" s="48"/>
      <c r="B362" s="48"/>
      <c r="C362" s="48"/>
      <c r="D362" s="48"/>
      <c r="E362" s="48"/>
      <c r="F362" s="48"/>
      <c r="G362" s="48"/>
      <c r="H362" s="48"/>
      <c r="I362" s="48"/>
      <c r="J362" s="48"/>
      <c r="K362" s="48"/>
      <c r="L362" s="48"/>
      <c r="M362" s="48"/>
      <c r="N362" s="48"/>
      <c r="O362" s="22"/>
      <c r="P362" s="22"/>
      <c r="Q362" s="22"/>
      <c r="R362" s="22"/>
      <c r="S362" s="22"/>
      <c r="T362" s="22"/>
      <c r="U362" s="22"/>
      <c r="V362" s="22"/>
      <c r="W362" s="22"/>
      <c r="X362" s="22"/>
      <c r="Y362" s="22"/>
      <c r="Z362" s="22"/>
      <c r="AA362" s="22"/>
      <c r="AB362" s="22"/>
      <c r="AC362" s="48"/>
      <c r="AD362" s="48"/>
      <c r="AE362" s="48"/>
      <c r="AF362" s="48"/>
      <c r="AG362" s="48"/>
      <c r="AH362" s="48"/>
      <c r="AI362" s="48"/>
      <c r="AJ362" s="48"/>
      <c r="AK362" s="48"/>
      <c r="AL362" s="48"/>
      <c r="AM362" s="48"/>
      <c r="AN362" s="48"/>
      <c r="AO362" s="22"/>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22"/>
      <c r="BU362" s="505"/>
      <c r="BV362" s="505"/>
      <c r="BW362" s="552"/>
      <c r="BX362" s="22"/>
      <c r="BY362" s="22"/>
      <c r="BZ362" s="22"/>
      <c r="CA362" s="22"/>
      <c r="CB362" s="22"/>
      <c r="CC362" s="22"/>
      <c r="CD362" s="22"/>
      <c r="CE362" s="22"/>
      <c r="CF362" s="22"/>
      <c r="CG362" s="22"/>
      <c r="CH362" s="22"/>
      <c r="CI362" s="47"/>
      <c r="CJ362" s="47"/>
      <c r="CK362" s="47"/>
      <c r="CL362" s="47"/>
      <c r="CM362" s="47"/>
      <c r="CN362" s="47"/>
      <c r="CO362" s="47"/>
      <c r="CP362" s="47"/>
      <c r="CQ362" s="47"/>
      <c r="CR362" s="47"/>
      <c r="CS362" s="47"/>
      <c r="CT362" s="47"/>
      <c r="CU362" s="47"/>
      <c r="CV362" s="47"/>
      <c r="CW362" s="47"/>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c r="HT362" s="22"/>
      <c r="HU362" s="22"/>
      <c r="HV362" s="22"/>
      <c r="HW362" s="22"/>
      <c r="HX362" s="22"/>
      <c r="HY362" s="22"/>
      <c r="HZ362" s="22"/>
      <c r="IA362" s="22"/>
      <c r="IB362" s="22"/>
      <c r="IC362" s="22"/>
      <c r="ID362" s="22"/>
      <c r="IE362" s="22"/>
      <c r="IF362" s="22"/>
      <c r="IG362" s="22"/>
      <c r="IH362" s="22"/>
      <c r="II362" s="22"/>
      <c r="IJ362" s="22"/>
      <c r="IK362" s="22"/>
      <c r="IL362" s="22"/>
      <c r="IM362" s="22"/>
      <c r="IN362" s="22"/>
      <c r="IO362" s="22"/>
      <c r="IP362" s="22"/>
      <c r="IQ362" s="22"/>
      <c r="IR362" s="22"/>
      <c r="IS362" s="22"/>
      <c r="IT362" s="22"/>
      <c r="IU362" s="22"/>
      <c r="IV362" s="22"/>
      <c r="IW362" s="22"/>
      <c r="IX362" s="22"/>
      <c r="IY362" s="22"/>
      <c r="IZ362" s="22"/>
      <c r="JA362" s="22"/>
      <c r="JB362" s="22"/>
      <c r="JC362" s="22"/>
      <c r="JD362" s="22"/>
      <c r="JE362" s="22"/>
      <c r="JF362" s="22"/>
      <c r="JG362" s="22"/>
      <c r="JH362" s="22"/>
      <c r="JI362" s="22"/>
      <c r="JJ362" s="22"/>
      <c r="JK362" s="22"/>
      <c r="JL362" s="22"/>
      <c r="JM362" s="22"/>
      <c r="JN362" s="22"/>
      <c r="JO362" s="22"/>
      <c r="JP362" s="22"/>
      <c r="JQ362" s="22"/>
      <c r="JR362" s="22"/>
      <c r="JS362" s="22"/>
      <c r="JT362" s="22"/>
      <c r="JU362" s="22"/>
      <c r="JV362" s="22"/>
      <c r="JW362" s="22"/>
      <c r="JX362" s="22"/>
      <c r="JY362" s="22"/>
      <c r="JZ362" s="22"/>
      <c r="KA362" s="22"/>
      <c r="KB362" s="22"/>
      <c r="KC362" s="22"/>
      <c r="KD362" s="22"/>
      <c r="KE362" s="22"/>
      <c r="KF362" s="22"/>
      <c r="KG362" s="22"/>
      <c r="KH362" s="22"/>
      <c r="KI362" s="22"/>
      <c r="KJ362" s="22"/>
      <c r="KK362" s="22"/>
      <c r="KL362" s="22"/>
      <c r="KM362" s="22"/>
      <c r="KN362" s="22"/>
      <c r="KO362" s="22"/>
      <c r="KP362" s="22"/>
    </row>
    <row r="363" spans="1:302" ht="13.5" customHeight="1" x14ac:dyDescent="0.2">
      <c r="A363" s="48"/>
      <c r="B363" s="48"/>
      <c r="C363" s="48"/>
      <c r="D363" s="48"/>
      <c r="E363" s="48"/>
      <c r="F363" s="48"/>
      <c r="G363" s="48"/>
      <c r="H363" s="48"/>
      <c r="I363" s="48"/>
      <c r="J363" s="48"/>
      <c r="K363" s="48"/>
      <c r="L363" s="48"/>
      <c r="M363" s="48"/>
      <c r="N363" s="48"/>
      <c r="O363" s="22"/>
      <c r="P363" s="22"/>
      <c r="Q363" s="22"/>
      <c r="R363" s="22"/>
      <c r="S363" s="22"/>
      <c r="T363" s="22"/>
      <c r="U363" s="22"/>
      <c r="V363" s="22"/>
      <c r="W363" s="22"/>
      <c r="X363" s="22"/>
      <c r="Y363" s="22"/>
      <c r="Z363" s="22"/>
      <c r="AA363" s="22"/>
      <c r="AB363" s="22"/>
      <c r="AC363" s="48"/>
      <c r="AD363" s="48"/>
      <c r="AE363" s="48"/>
      <c r="AF363" s="48"/>
      <c r="AG363" s="48"/>
      <c r="AH363" s="48"/>
      <c r="AI363" s="48"/>
      <c r="AJ363" s="48"/>
      <c r="AK363" s="48"/>
      <c r="AL363" s="48"/>
      <c r="AM363" s="48"/>
      <c r="AN363" s="48"/>
      <c r="AO363" s="22"/>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22"/>
      <c r="BU363" s="505"/>
      <c r="BV363" s="505"/>
      <c r="BW363" s="552"/>
      <c r="BX363" s="22"/>
      <c r="BY363" s="22"/>
      <c r="BZ363" s="22"/>
      <c r="CA363" s="22"/>
      <c r="CB363" s="22"/>
      <c r="CC363" s="22"/>
      <c r="CD363" s="22"/>
      <c r="CE363" s="22"/>
      <c r="CF363" s="22"/>
      <c r="CG363" s="22"/>
      <c r="CH363" s="22"/>
      <c r="CI363" s="47"/>
      <c r="CJ363" s="47"/>
      <c r="CK363" s="47"/>
      <c r="CL363" s="47"/>
      <c r="CM363" s="47"/>
      <c r="CN363" s="47"/>
      <c r="CO363" s="47"/>
      <c r="CP363" s="47"/>
      <c r="CQ363" s="47"/>
      <c r="CR363" s="47"/>
      <c r="CS363" s="47"/>
      <c r="CT363" s="47"/>
      <c r="CU363" s="47"/>
      <c r="CV363" s="47"/>
      <c r="CW363" s="47"/>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c r="HT363" s="22"/>
      <c r="HU363" s="22"/>
      <c r="HV363" s="22"/>
      <c r="HW363" s="22"/>
      <c r="HX363" s="22"/>
      <c r="HY363" s="22"/>
      <c r="HZ363" s="22"/>
      <c r="IA363" s="22"/>
      <c r="IB363" s="22"/>
      <c r="IC363" s="22"/>
      <c r="ID363" s="22"/>
      <c r="IE363" s="22"/>
      <c r="IF363" s="22"/>
      <c r="IG363" s="22"/>
      <c r="IH363" s="22"/>
      <c r="II363" s="22"/>
      <c r="IJ363" s="22"/>
      <c r="IK363" s="22"/>
      <c r="IL363" s="22"/>
      <c r="IM363" s="22"/>
      <c r="IN363" s="22"/>
      <c r="IO363" s="22"/>
      <c r="IP363" s="22"/>
      <c r="IQ363" s="22"/>
      <c r="IR363" s="22"/>
      <c r="IS363" s="22"/>
      <c r="IT363" s="22"/>
      <c r="IU363" s="22"/>
      <c r="IV363" s="22"/>
      <c r="IW363" s="22"/>
      <c r="IX363" s="22"/>
      <c r="IY363" s="22"/>
      <c r="IZ363" s="22"/>
      <c r="JA363" s="22"/>
      <c r="JB363" s="22"/>
      <c r="JC363" s="22"/>
      <c r="JD363" s="22"/>
      <c r="JE363" s="22"/>
      <c r="JF363" s="22"/>
      <c r="JG363" s="22"/>
      <c r="JH363" s="22"/>
      <c r="JI363" s="22"/>
      <c r="JJ363" s="22"/>
      <c r="JK363" s="22"/>
      <c r="JL363" s="22"/>
      <c r="JM363" s="22"/>
      <c r="JN363" s="22"/>
      <c r="JO363" s="22"/>
      <c r="JP363" s="22"/>
      <c r="JQ363" s="22"/>
      <c r="JR363" s="22"/>
      <c r="JS363" s="22"/>
      <c r="JT363" s="22"/>
      <c r="JU363" s="22"/>
      <c r="JV363" s="22"/>
      <c r="JW363" s="22"/>
      <c r="JX363" s="22"/>
      <c r="JY363" s="22"/>
      <c r="JZ363" s="22"/>
      <c r="KA363" s="22"/>
      <c r="KB363" s="22"/>
      <c r="KC363" s="22"/>
      <c r="KD363" s="22"/>
      <c r="KE363" s="22"/>
      <c r="KF363" s="22"/>
      <c r="KG363" s="22"/>
      <c r="KH363" s="22"/>
      <c r="KI363" s="22"/>
      <c r="KJ363" s="22"/>
      <c r="KK363" s="22"/>
      <c r="KL363" s="22"/>
      <c r="KM363" s="22"/>
      <c r="KN363" s="22"/>
      <c r="KO363" s="22"/>
      <c r="KP363" s="22"/>
    </row>
    <row r="364" spans="1:302" ht="13.5" customHeight="1" x14ac:dyDescent="0.2">
      <c r="A364" s="48"/>
      <c r="B364" s="48"/>
      <c r="C364" s="48"/>
      <c r="D364" s="48"/>
      <c r="E364" s="48"/>
      <c r="F364" s="48"/>
      <c r="G364" s="48"/>
      <c r="H364" s="48"/>
      <c r="I364" s="48"/>
      <c r="J364" s="48"/>
      <c r="K364" s="48"/>
      <c r="L364" s="48"/>
      <c r="M364" s="48"/>
      <c r="N364" s="48"/>
      <c r="O364" s="22"/>
      <c r="P364" s="22"/>
      <c r="Q364" s="22"/>
      <c r="R364" s="22"/>
      <c r="S364" s="22"/>
      <c r="T364" s="22"/>
      <c r="U364" s="22"/>
      <c r="V364" s="22"/>
      <c r="W364" s="22"/>
      <c r="X364" s="22"/>
      <c r="Y364" s="22"/>
      <c r="Z364" s="22"/>
      <c r="AA364" s="22"/>
      <c r="AB364" s="22"/>
      <c r="AC364" s="48"/>
      <c r="AD364" s="48"/>
      <c r="AE364" s="48"/>
      <c r="AF364" s="48"/>
      <c r="AG364" s="48"/>
      <c r="AH364" s="48"/>
      <c r="AI364" s="48"/>
      <c r="AJ364" s="48"/>
      <c r="AK364" s="48"/>
      <c r="AL364" s="48"/>
      <c r="AM364" s="48"/>
      <c r="AN364" s="48"/>
      <c r="AO364" s="22"/>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22"/>
      <c r="BU364" s="505"/>
      <c r="BV364" s="505"/>
      <c r="BW364" s="552"/>
      <c r="BX364" s="22"/>
      <c r="BY364" s="22"/>
      <c r="BZ364" s="22"/>
      <c r="CA364" s="22"/>
      <c r="CB364" s="22"/>
      <c r="CC364" s="22"/>
      <c r="CD364" s="22"/>
      <c r="CE364" s="22"/>
      <c r="CF364" s="22"/>
      <c r="CG364" s="22"/>
      <c r="CH364" s="22"/>
      <c r="CI364" s="47"/>
      <c r="CJ364" s="47"/>
      <c r="CK364" s="47"/>
      <c r="CL364" s="47"/>
      <c r="CM364" s="47"/>
      <c r="CN364" s="47"/>
      <c r="CO364" s="47"/>
      <c r="CP364" s="47"/>
      <c r="CQ364" s="47"/>
      <c r="CR364" s="47"/>
      <c r="CS364" s="47"/>
      <c r="CT364" s="47"/>
      <c r="CU364" s="47"/>
      <c r="CV364" s="47"/>
      <c r="CW364" s="47"/>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c r="HT364" s="22"/>
      <c r="HU364" s="22"/>
      <c r="HV364" s="22"/>
      <c r="HW364" s="22"/>
      <c r="HX364" s="22"/>
      <c r="HY364" s="22"/>
      <c r="HZ364" s="22"/>
      <c r="IA364" s="22"/>
      <c r="IB364" s="22"/>
      <c r="IC364" s="22"/>
      <c r="ID364" s="22"/>
      <c r="IE364" s="22"/>
      <c r="IF364" s="22"/>
      <c r="IG364" s="22"/>
      <c r="IH364" s="22"/>
      <c r="II364" s="22"/>
      <c r="IJ364" s="22"/>
      <c r="IK364" s="22"/>
      <c r="IL364" s="22"/>
      <c r="IM364" s="22"/>
      <c r="IN364" s="22"/>
      <c r="IO364" s="22"/>
      <c r="IP364" s="22"/>
      <c r="IQ364" s="22"/>
      <c r="IR364" s="22"/>
      <c r="IS364" s="22"/>
      <c r="IT364" s="22"/>
      <c r="IU364" s="22"/>
      <c r="IV364" s="22"/>
      <c r="IW364" s="22"/>
      <c r="IX364" s="22"/>
      <c r="IY364" s="22"/>
      <c r="IZ364" s="22"/>
      <c r="JA364" s="22"/>
      <c r="JB364" s="22"/>
      <c r="JC364" s="22"/>
      <c r="JD364" s="22"/>
      <c r="JE364" s="22"/>
      <c r="JF364" s="22"/>
      <c r="JG364" s="22"/>
      <c r="JH364" s="22"/>
      <c r="JI364" s="22"/>
      <c r="JJ364" s="22"/>
      <c r="JK364" s="22"/>
      <c r="JL364" s="22"/>
      <c r="JM364" s="22"/>
      <c r="JN364" s="22"/>
      <c r="JO364" s="22"/>
      <c r="JP364" s="22"/>
      <c r="JQ364" s="22"/>
      <c r="JR364" s="22"/>
      <c r="JS364" s="22"/>
      <c r="JT364" s="22"/>
      <c r="JU364" s="22"/>
      <c r="JV364" s="22"/>
      <c r="JW364" s="22"/>
      <c r="JX364" s="22"/>
      <c r="JY364" s="22"/>
      <c r="JZ364" s="22"/>
      <c r="KA364" s="22"/>
      <c r="KB364" s="22"/>
      <c r="KC364" s="22"/>
      <c r="KD364" s="22"/>
      <c r="KE364" s="22"/>
      <c r="KF364" s="22"/>
      <c r="KG364" s="22"/>
      <c r="KH364" s="22"/>
      <c r="KI364" s="22"/>
      <c r="KJ364" s="22"/>
      <c r="KK364" s="22"/>
      <c r="KL364" s="22"/>
      <c r="KM364" s="22"/>
      <c r="KN364" s="22"/>
      <c r="KO364" s="22"/>
      <c r="KP364" s="22"/>
    </row>
    <row r="365" spans="1:302" ht="13.5" customHeight="1" x14ac:dyDescent="0.2">
      <c r="A365" s="48"/>
      <c r="B365" s="48"/>
      <c r="C365" s="48"/>
      <c r="D365" s="48"/>
      <c r="E365" s="48"/>
      <c r="F365" s="48"/>
      <c r="G365" s="48"/>
      <c r="H365" s="48"/>
      <c r="I365" s="48"/>
      <c r="J365" s="48"/>
      <c r="K365" s="48"/>
      <c r="L365" s="48"/>
      <c r="M365" s="48"/>
      <c r="N365" s="48"/>
      <c r="O365" s="22"/>
      <c r="P365" s="22"/>
      <c r="Q365" s="22"/>
      <c r="R365" s="22"/>
      <c r="S365" s="22"/>
      <c r="T365" s="22"/>
      <c r="U365" s="22"/>
      <c r="V365" s="22"/>
      <c r="W365" s="22"/>
      <c r="X365" s="22"/>
      <c r="Y365" s="22"/>
      <c r="Z365" s="22"/>
      <c r="AA365" s="22"/>
      <c r="AB365" s="22"/>
      <c r="AC365" s="48"/>
      <c r="AD365" s="48"/>
      <c r="AE365" s="48"/>
      <c r="AF365" s="48"/>
      <c r="AG365" s="48"/>
      <c r="AH365" s="48"/>
      <c r="AI365" s="48"/>
      <c r="AJ365" s="48"/>
      <c r="AK365" s="48"/>
      <c r="AL365" s="48"/>
      <c r="AM365" s="48"/>
      <c r="AN365" s="48"/>
      <c r="AO365" s="22"/>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22"/>
      <c r="BU365" s="505"/>
      <c r="BV365" s="505"/>
      <c r="BW365" s="552"/>
      <c r="BX365" s="22"/>
      <c r="BY365" s="22"/>
      <c r="BZ365" s="22"/>
      <c r="CA365" s="22"/>
      <c r="CB365" s="22"/>
      <c r="CC365" s="22"/>
      <c r="CD365" s="22"/>
      <c r="CE365" s="22"/>
      <c r="CF365" s="22"/>
      <c r="CG365" s="22"/>
      <c r="CH365" s="22"/>
      <c r="CI365" s="47"/>
      <c r="CJ365" s="47"/>
      <c r="CK365" s="47"/>
      <c r="CL365" s="47"/>
      <c r="CM365" s="47"/>
      <c r="CN365" s="47"/>
      <c r="CO365" s="47"/>
      <c r="CP365" s="47"/>
      <c r="CQ365" s="47"/>
      <c r="CR365" s="47"/>
      <c r="CS365" s="47"/>
      <c r="CT365" s="47"/>
      <c r="CU365" s="47"/>
      <c r="CV365" s="47"/>
      <c r="CW365" s="47"/>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c r="HT365" s="22"/>
      <c r="HU365" s="22"/>
      <c r="HV365" s="22"/>
      <c r="HW365" s="22"/>
      <c r="HX365" s="22"/>
      <c r="HY365" s="22"/>
      <c r="HZ365" s="22"/>
      <c r="IA365" s="22"/>
      <c r="IB365" s="22"/>
      <c r="IC365" s="22"/>
      <c r="ID365" s="22"/>
      <c r="IE365" s="22"/>
      <c r="IF365" s="22"/>
      <c r="IG365" s="22"/>
      <c r="IH365" s="22"/>
      <c r="II365" s="22"/>
      <c r="IJ365" s="22"/>
      <c r="IK365" s="22"/>
      <c r="IL365" s="22"/>
      <c r="IM365" s="22"/>
      <c r="IN365" s="22"/>
      <c r="IO365" s="22"/>
      <c r="IP365" s="22"/>
      <c r="IQ365" s="22"/>
      <c r="IR365" s="22"/>
      <c r="IS365" s="22"/>
      <c r="IT365" s="22"/>
      <c r="IU365" s="22"/>
      <c r="IV365" s="22"/>
      <c r="IW365" s="22"/>
      <c r="IX365" s="22"/>
      <c r="IY365" s="22"/>
      <c r="IZ365" s="22"/>
      <c r="JA365" s="22"/>
      <c r="JB365" s="22"/>
      <c r="JC365" s="22"/>
      <c r="JD365" s="22"/>
      <c r="JE365" s="22"/>
      <c r="JF365" s="22"/>
      <c r="JG365" s="22"/>
      <c r="JH365" s="22"/>
      <c r="JI365" s="22"/>
      <c r="JJ365" s="22"/>
      <c r="JK365" s="22"/>
      <c r="JL365" s="22"/>
      <c r="JM365" s="22"/>
      <c r="JN365" s="22"/>
      <c r="JO365" s="22"/>
      <c r="JP365" s="22"/>
      <c r="JQ365" s="22"/>
      <c r="JR365" s="22"/>
      <c r="JS365" s="22"/>
      <c r="JT365" s="22"/>
      <c r="JU365" s="22"/>
      <c r="JV365" s="22"/>
      <c r="JW365" s="22"/>
      <c r="JX365" s="22"/>
      <c r="JY365" s="22"/>
      <c r="JZ365" s="22"/>
      <c r="KA365" s="22"/>
      <c r="KB365" s="22"/>
      <c r="KC365" s="22"/>
      <c r="KD365" s="22"/>
      <c r="KE365" s="22"/>
      <c r="KF365" s="22"/>
      <c r="KG365" s="22"/>
      <c r="KH365" s="22"/>
      <c r="KI365" s="22"/>
      <c r="KJ365" s="22"/>
      <c r="KK365" s="22"/>
      <c r="KL365" s="22"/>
      <c r="KM365" s="22"/>
      <c r="KN365" s="22"/>
      <c r="KO365" s="22"/>
      <c r="KP365" s="22"/>
    </row>
    <row r="366" spans="1:302" ht="13.5" customHeight="1" x14ac:dyDescent="0.2">
      <c r="A366" s="48"/>
      <c r="B366" s="48"/>
      <c r="C366" s="48"/>
      <c r="D366" s="48"/>
      <c r="E366" s="48"/>
      <c r="F366" s="48"/>
      <c r="G366" s="48"/>
      <c r="H366" s="48"/>
      <c r="I366" s="48"/>
      <c r="J366" s="48"/>
      <c r="K366" s="48"/>
      <c r="L366" s="48"/>
      <c r="M366" s="48"/>
      <c r="N366" s="48"/>
      <c r="O366" s="22"/>
      <c r="P366" s="22"/>
      <c r="Q366" s="22"/>
      <c r="R366" s="22"/>
      <c r="S366" s="22"/>
      <c r="T366" s="22"/>
      <c r="U366" s="22"/>
      <c r="V366" s="22"/>
      <c r="W366" s="22"/>
      <c r="X366" s="22"/>
      <c r="Y366" s="22"/>
      <c r="Z366" s="22"/>
      <c r="AA366" s="22"/>
      <c r="AB366" s="22"/>
      <c r="AC366" s="48"/>
      <c r="AD366" s="48"/>
      <c r="AE366" s="48"/>
      <c r="AF366" s="48"/>
      <c r="AG366" s="48"/>
      <c r="AH366" s="48"/>
      <c r="AI366" s="48"/>
      <c r="AJ366" s="48"/>
      <c r="AK366" s="48"/>
      <c r="AL366" s="48"/>
      <c r="AM366" s="48"/>
      <c r="AN366" s="48"/>
      <c r="AO366" s="22"/>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22"/>
      <c r="BU366" s="505"/>
      <c r="BV366" s="505"/>
      <c r="BW366" s="552"/>
      <c r="BX366" s="22"/>
      <c r="BY366" s="22"/>
      <c r="BZ366" s="22"/>
      <c r="CA366" s="22"/>
      <c r="CB366" s="22"/>
      <c r="CC366" s="22"/>
      <c r="CD366" s="22"/>
      <c r="CE366" s="22"/>
      <c r="CF366" s="22"/>
      <c r="CG366" s="22"/>
      <c r="CH366" s="22"/>
      <c r="CI366" s="47"/>
      <c r="CJ366" s="47"/>
      <c r="CK366" s="47"/>
      <c r="CL366" s="47"/>
      <c r="CM366" s="47"/>
      <c r="CN366" s="47"/>
      <c r="CO366" s="47"/>
      <c r="CP366" s="47"/>
      <c r="CQ366" s="47"/>
      <c r="CR366" s="47"/>
      <c r="CS366" s="47"/>
      <c r="CT366" s="47"/>
      <c r="CU366" s="47"/>
      <c r="CV366" s="47"/>
      <c r="CW366" s="47"/>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c r="HT366" s="22"/>
      <c r="HU366" s="22"/>
      <c r="HV366" s="22"/>
      <c r="HW366" s="22"/>
      <c r="HX366" s="22"/>
      <c r="HY366" s="22"/>
      <c r="HZ366" s="22"/>
      <c r="IA366" s="22"/>
      <c r="IB366" s="22"/>
      <c r="IC366" s="22"/>
      <c r="ID366" s="22"/>
      <c r="IE366" s="22"/>
      <c r="IF366" s="22"/>
      <c r="IG366" s="22"/>
      <c r="IH366" s="22"/>
      <c r="II366" s="22"/>
      <c r="IJ366" s="22"/>
      <c r="IK366" s="22"/>
      <c r="IL366" s="22"/>
      <c r="IM366" s="22"/>
      <c r="IN366" s="22"/>
      <c r="IO366" s="22"/>
      <c r="IP366" s="22"/>
      <c r="IQ366" s="22"/>
      <c r="IR366" s="22"/>
      <c r="IS366" s="22"/>
      <c r="IT366" s="22"/>
      <c r="IU366" s="22"/>
      <c r="IV366" s="22"/>
      <c r="IW366" s="22"/>
      <c r="IX366" s="22"/>
      <c r="IY366" s="22"/>
      <c r="IZ366" s="22"/>
      <c r="JA366" s="22"/>
      <c r="JB366" s="22"/>
      <c r="JC366" s="22"/>
      <c r="JD366" s="22"/>
      <c r="JE366" s="22"/>
      <c r="JF366" s="22"/>
      <c r="JG366" s="22"/>
      <c r="JH366" s="22"/>
      <c r="JI366" s="22"/>
      <c r="JJ366" s="22"/>
      <c r="JK366" s="22"/>
      <c r="JL366" s="22"/>
      <c r="JM366" s="22"/>
      <c r="JN366" s="22"/>
      <c r="JO366" s="22"/>
      <c r="JP366" s="22"/>
      <c r="JQ366" s="22"/>
      <c r="JR366" s="22"/>
      <c r="JS366" s="22"/>
      <c r="JT366" s="22"/>
      <c r="JU366" s="22"/>
      <c r="JV366" s="22"/>
      <c r="JW366" s="22"/>
      <c r="JX366" s="22"/>
      <c r="JY366" s="22"/>
      <c r="JZ366" s="22"/>
      <c r="KA366" s="22"/>
      <c r="KB366" s="22"/>
      <c r="KC366" s="22"/>
      <c r="KD366" s="22"/>
      <c r="KE366" s="22"/>
      <c r="KF366" s="22"/>
      <c r="KG366" s="22"/>
      <c r="KH366" s="22"/>
      <c r="KI366" s="22"/>
      <c r="KJ366" s="22"/>
      <c r="KK366" s="22"/>
      <c r="KL366" s="22"/>
      <c r="KM366" s="22"/>
      <c r="KN366" s="22"/>
      <c r="KO366" s="22"/>
      <c r="KP366" s="22"/>
    </row>
    <row r="367" spans="1:302" ht="13.5" customHeight="1" x14ac:dyDescent="0.2">
      <c r="A367" s="48"/>
      <c r="B367" s="48"/>
      <c r="C367" s="48"/>
      <c r="D367" s="48"/>
      <c r="E367" s="48"/>
      <c r="F367" s="48"/>
      <c r="G367" s="48"/>
      <c r="H367" s="48"/>
      <c r="I367" s="48"/>
      <c r="J367" s="48"/>
      <c r="K367" s="48"/>
      <c r="L367" s="48"/>
      <c r="M367" s="48"/>
      <c r="N367" s="48"/>
      <c r="O367" s="22"/>
      <c r="P367" s="22"/>
      <c r="Q367" s="22"/>
      <c r="R367" s="22"/>
      <c r="S367" s="22"/>
      <c r="T367" s="22"/>
      <c r="U367" s="22"/>
      <c r="V367" s="22"/>
      <c r="W367" s="22"/>
      <c r="X367" s="22"/>
      <c r="Y367" s="22"/>
      <c r="Z367" s="22"/>
      <c r="AA367" s="22"/>
      <c r="AB367" s="22"/>
      <c r="AC367" s="48"/>
      <c r="AD367" s="48"/>
      <c r="AE367" s="48"/>
      <c r="AF367" s="48"/>
      <c r="AG367" s="48"/>
      <c r="AH367" s="48"/>
      <c r="AI367" s="48"/>
      <c r="AJ367" s="48"/>
      <c r="AK367" s="48"/>
      <c r="AL367" s="48"/>
      <c r="AM367" s="48"/>
      <c r="AN367" s="48"/>
      <c r="AO367" s="22"/>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22"/>
      <c r="BU367" s="505"/>
      <c r="BV367" s="505"/>
      <c r="BW367" s="552"/>
      <c r="BX367" s="22"/>
      <c r="BY367" s="22"/>
      <c r="BZ367" s="22"/>
      <c r="CA367" s="22"/>
      <c r="CB367" s="22"/>
      <c r="CC367" s="22"/>
      <c r="CD367" s="22"/>
      <c r="CE367" s="22"/>
      <c r="CF367" s="22"/>
      <c r="CG367" s="22"/>
      <c r="CH367" s="22"/>
      <c r="CI367" s="47"/>
      <c r="CJ367" s="47"/>
      <c r="CK367" s="47"/>
      <c r="CL367" s="47"/>
      <c r="CM367" s="47"/>
      <c r="CN367" s="47"/>
      <c r="CO367" s="47"/>
      <c r="CP367" s="47"/>
      <c r="CQ367" s="47"/>
      <c r="CR367" s="47"/>
      <c r="CS367" s="47"/>
      <c r="CT367" s="47"/>
      <c r="CU367" s="47"/>
      <c r="CV367" s="47"/>
      <c r="CW367" s="47"/>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c r="HT367" s="22"/>
      <c r="HU367" s="22"/>
      <c r="HV367" s="22"/>
      <c r="HW367" s="22"/>
      <c r="HX367" s="22"/>
      <c r="HY367" s="22"/>
      <c r="HZ367" s="22"/>
      <c r="IA367" s="22"/>
      <c r="IB367" s="22"/>
      <c r="IC367" s="22"/>
      <c r="ID367" s="22"/>
      <c r="IE367" s="22"/>
      <c r="IF367" s="22"/>
      <c r="IG367" s="22"/>
      <c r="IH367" s="22"/>
      <c r="II367" s="22"/>
      <c r="IJ367" s="22"/>
      <c r="IK367" s="22"/>
      <c r="IL367" s="22"/>
      <c r="IM367" s="22"/>
      <c r="IN367" s="22"/>
      <c r="IO367" s="22"/>
      <c r="IP367" s="22"/>
      <c r="IQ367" s="22"/>
      <c r="IR367" s="22"/>
      <c r="IS367" s="22"/>
      <c r="IT367" s="22"/>
      <c r="IU367" s="22"/>
      <c r="IV367" s="22"/>
      <c r="IW367" s="22"/>
      <c r="IX367" s="22"/>
      <c r="IY367" s="22"/>
      <c r="IZ367" s="22"/>
      <c r="JA367" s="22"/>
      <c r="JB367" s="22"/>
      <c r="JC367" s="22"/>
      <c r="JD367" s="22"/>
      <c r="JE367" s="22"/>
      <c r="JF367" s="22"/>
      <c r="JG367" s="22"/>
      <c r="JH367" s="22"/>
      <c r="JI367" s="22"/>
      <c r="JJ367" s="22"/>
      <c r="JK367" s="22"/>
      <c r="JL367" s="22"/>
      <c r="JM367" s="22"/>
      <c r="JN367" s="22"/>
      <c r="JO367" s="22"/>
      <c r="JP367" s="22"/>
      <c r="JQ367" s="22"/>
      <c r="JR367" s="22"/>
      <c r="JS367" s="22"/>
      <c r="JT367" s="22"/>
      <c r="JU367" s="22"/>
      <c r="JV367" s="22"/>
      <c r="JW367" s="22"/>
      <c r="JX367" s="22"/>
      <c r="JY367" s="22"/>
      <c r="JZ367" s="22"/>
      <c r="KA367" s="22"/>
      <c r="KB367" s="22"/>
      <c r="KC367" s="22"/>
      <c r="KD367" s="22"/>
      <c r="KE367" s="22"/>
      <c r="KF367" s="22"/>
      <c r="KG367" s="22"/>
      <c r="KH367" s="22"/>
      <c r="KI367" s="22"/>
      <c r="KJ367" s="22"/>
      <c r="KK367" s="22"/>
      <c r="KL367" s="22"/>
      <c r="KM367" s="22"/>
      <c r="KN367" s="22"/>
      <c r="KO367" s="22"/>
      <c r="KP367" s="22"/>
    </row>
    <row r="368" spans="1:302" ht="13.5" customHeight="1" x14ac:dyDescent="0.2">
      <c r="A368" s="48"/>
      <c r="B368" s="48"/>
      <c r="C368" s="48"/>
      <c r="D368" s="48"/>
      <c r="E368" s="48"/>
      <c r="F368" s="48"/>
      <c r="G368" s="48"/>
      <c r="H368" s="48"/>
      <c r="I368" s="48"/>
      <c r="J368" s="48"/>
      <c r="K368" s="48"/>
      <c r="L368" s="48"/>
      <c r="M368" s="48"/>
      <c r="N368" s="48"/>
      <c r="O368" s="22"/>
      <c r="P368" s="22"/>
      <c r="Q368" s="22"/>
      <c r="R368" s="22"/>
      <c r="S368" s="22"/>
      <c r="T368" s="22"/>
      <c r="U368" s="22"/>
      <c r="V368" s="22"/>
      <c r="W368" s="22"/>
      <c r="X368" s="22"/>
      <c r="Y368" s="22"/>
      <c r="Z368" s="22"/>
      <c r="AA368" s="22"/>
      <c r="AB368" s="22"/>
      <c r="AC368" s="48"/>
      <c r="AD368" s="48"/>
      <c r="AE368" s="48"/>
      <c r="AF368" s="48"/>
      <c r="AG368" s="48"/>
      <c r="AH368" s="48"/>
      <c r="AI368" s="48"/>
      <c r="AJ368" s="48"/>
      <c r="AK368" s="48"/>
      <c r="AL368" s="48"/>
      <c r="AM368" s="48"/>
      <c r="AN368" s="48"/>
      <c r="AO368" s="22"/>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22"/>
      <c r="BU368" s="505"/>
      <c r="BV368" s="505"/>
      <c r="BW368" s="552"/>
      <c r="BX368" s="22"/>
      <c r="BY368" s="22"/>
      <c r="BZ368" s="22"/>
      <c r="CA368" s="22"/>
      <c r="CB368" s="22"/>
      <c r="CC368" s="22"/>
      <c r="CD368" s="22"/>
      <c r="CE368" s="22"/>
      <c r="CF368" s="22"/>
      <c r="CG368" s="22"/>
      <c r="CH368" s="22"/>
      <c r="CI368" s="47"/>
      <c r="CJ368" s="47"/>
      <c r="CK368" s="47"/>
      <c r="CL368" s="47"/>
      <c r="CM368" s="47"/>
      <c r="CN368" s="47"/>
      <c r="CO368" s="47"/>
      <c r="CP368" s="47"/>
      <c r="CQ368" s="47"/>
      <c r="CR368" s="47"/>
      <c r="CS368" s="47"/>
      <c r="CT368" s="47"/>
      <c r="CU368" s="47"/>
      <c r="CV368" s="47"/>
      <c r="CW368" s="47"/>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c r="IT368" s="22"/>
      <c r="IU368" s="22"/>
      <c r="IV368" s="22"/>
      <c r="IW368" s="22"/>
      <c r="IX368" s="22"/>
      <c r="IY368" s="22"/>
      <c r="IZ368" s="22"/>
      <c r="JA368" s="22"/>
      <c r="JB368" s="22"/>
      <c r="JC368" s="22"/>
      <c r="JD368" s="22"/>
      <c r="JE368" s="22"/>
      <c r="JF368" s="22"/>
      <c r="JG368" s="22"/>
      <c r="JH368" s="22"/>
      <c r="JI368" s="22"/>
      <c r="JJ368" s="22"/>
      <c r="JK368" s="22"/>
      <c r="JL368" s="22"/>
      <c r="JM368" s="22"/>
      <c r="JN368" s="22"/>
      <c r="JO368" s="22"/>
      <c r="JP368" s="22"/>
      <c r="JQ368" s="22"/>
      <c r="JR368" s="22"/>
      <c r="JS368" s="22"/>
      <c r="JT368" s="22"/>
      <c r="JU368" s="22"/>
      <c r="JV368" s="22"/>
      <c r="JW368" s="22"/>
      <c r="JX368" s="22"/>
      <c r="JY368" s="22"/>
      <c r="JZ368" s="22"/>
      <c r="KA368" s="22"/>
      <c r="KB368" s="22"/>
      <c r="KC368" s="22"/>
      <c r="KD368" s="22"/>
      <c r="KE368" s="22"/>
      <c r="KF368" s="22"/>
      <c r="KG368" s="22"/>
      <c r="KH368" s="22"/>
      <c r="KI368" s="22"/>
      <c r="KJ368" s="22"/>
      <c r="KK368" s="22"/>
      <c r="KL368" s="22"/>
      <c r="KM368" s="22"/>
      <c r="KN368" s="22"/>
      <c r="KO368" s="22"/>
      <c r="KP368" s="22"/>
    </row>
    <row r="369" spans="1:302" ht="13.5" customHeight="1" x14ac:dyDescent="0.2">
      <c r="A369" s="48"/>
      <c r="B369" s="48"/>
      <c r="C369" s="48"/>
      <c r="D369" s="48"/>
      <c r="E369" s="48"/>
      <c r="F369" s="48"/>
      <c r="G369" s="48"/>
      <c r="H369" s="48"/>
      <c r="I369" s="48"/>
      <c r="J369" s="48"/>
      <c r="K369" s="48"/>
      <c r="L369" s="48"/>
      <c r="M369" s="48"/>
      <c r="N369" s="48"/>
      <c r="O369" s="22"/>
      <c r="P369" s="22"/>
      <c r="Q369" s="22"/>
      <c r="R369" s="22"/>
      <c r="S369" s="22"/>
      <c r="T369" s="22"/>
      <c r="U369" s="22"/>
      <c r="V369" s="22"/>
      <c r="W369" s="22"/>
      <c r="X369" s="22"/>
      <c r="Y369" s="22"/>
      <c r="Z369" s="22"/>
      <c r="AA369" s="22"/>
      <c r="AB369" s="22"/>
      <c r="AC369" s="48"/>
      <c r="AD369" s="48"/>
      <c r="AE369" s="48"/>
      <c r="AF369" s="48"/>
      <c r="AG369" s="48"/>
      <c r="AH369" s="48"/>
      <c r="AI369" s="48"/>
      <c r="AJ369" s="48"/>
      <c r="AK369" s="48"/>
      <c r="AL369" s="48"/>
      <c r="AM369" s="48"/>
      <c r="AN369" s="48"/>
      <c r="AO369" s="22"/>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22"/>
      <c r="BU369" s="505"/>
      <c r="BV369" s="505"/>
      <c r="BW369" s="552"/>
      <c r="BX369" s="22"/>
      <c r="BY369" s="22"/>
      <c r="BZ369" s="22"/>
      <c r="CA369" s="22"/>
      <c r="CB369" s="22"/>
      <c r="CC369" s="22"/>
      <c r="CD369" s="22"/>
      <c r="CE369" s="22"/>
      <c r="CF369" s="22"/>
      <c r="CG369" s="22"/>
      <c r="CH369" s="22"/>
      <c r="CI369" s="47"/>
      <c r="CJ369" s="47"/>
      <c r="CK369" s="47"/>
      <c r="CL369" s="47"/>
      <c r="CM369" s="47"/>
      <c r="CN369" s="47"/>
      <c r="CO369" s="47"/>
      <c r="CP369" s="47"/>
      <c r="CQ369" s="47"/>
      <c r="CR369" s="47"/>
      <c r="CS369" s="47"/>
      <c r="CT369" s="47"/>
      <c r="CU369" s="47"/>
      <c r="CV369" s="47"/>
      <c r="CW369" s="47"/>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c r="IT369" s="22"/>
      <c r="IU369" s="22"/>
      <c r="IV369" s="22"/>
      <c r="IW369" s="22"/>
      <c r="IX369" s="22"/>
      <c r="IY369" s="22"/>
      <c r="IZ369" s="22"/>
      <c r="JA369" s="22"/>
      <c r="JB369" s="22"/>
      <c r="JC369" s="22"/>
      <c r="JD369" s="22"/>
      <c r="JE369" s="22"/>
      <c r="JF369" s="22"/>
      <c r="JG369" s="22"/>
      <c r="JH369" s="22"/>
      <c r="JI369" s="22"/>
      <c r="JJ369" s="22"/>
      <c r="JK369" s="22"/>
      <c r="JL369" s="22"/>
      <c r="JM369" s="22"/>
      <c r="JN369" s="22"/>
      <c r="JO369" s="22"/>
      <c r="JP369" s="22"/>
      <c r="JQ369" s="22"/>
      <c r="JR369" s="22"/>
      <c r="JS369" s="22"/>
      <c r="JT369" s="22"/>
      <c r="JU369" s="22"/>
      <c r="JV369" s="22"/>
      <c r="JW369" s="22"/>
      <c r="JX369" s="22"/>
      <c r="JY369" s="22"/>
      <c r="JZ369" s="22"/>
      <c r="KA369" s="22"/>
      <c r="KB369" s="22"/>
      <c r="KC369" s="22"/>
      <c r="KD369" s="22"/>
      <c r="KE369" s="22"/>
      <c r="KF369" s="22"/>
      <c r="KG369" s="22"/>
      <c r="KH369" s="22"/>
      <c r="KI369" s="22"/>
      <c r="KJ369" s="22"/>
      <c r="KK369" s="22"/>
      <c r="KL369" s="22"/>
      <c r="KM369" s="22"/>
      <c r="KN369" s="22"/>
      <c r="KO369" s="22"/>
      <c r="KP369" s="22"/>
    </row>
    <row r="370" spans="1:302" ht="13.5" customHeight="1" x14ac:dyDescent="0.2">
      <c r="A370" s="48"/>
      <c r="B370" s="48"/>
      <c r="C370" s="48"/>
      <c r="D370" s="48"/>
      <c r="E370" s="48"/>
      <c r="F370" s="48"/>
      <c r="G370" s="48"/>
      <c r="H370" s="48"/>
      <c r="I370" s="48"/>
      <c r="J370" s="48"/>
      <c r="K370" s="48"/>
      <c r="L370" s="48"/>
      <c r="M370" s="48"/>
      <c r="N370" s="48"/>
      <c r="O370" s="22"/>
      <c r="P370" s="22"/>
      <c r="Q370" s="22"/>
      <c r="R370" s="22"/>
      <c r="S370" s="22"/>
      <c r="T370" s="22"/>
      <c r="U370" s="22"/>
      <c r="V370" s="22"/>
      <c r="W370" s="22"/>
      <c r="X370" s="22"/>
      <c r="Y370" s="22"/>
      <c r="Z370" s="22"/>
      <c r="AA370" s="22"/>
      <c r="AB370" s="22"/>
      <c r="AC370" s="48"/>
      <c r="AD370" s="48"/>
      <c r="AE370" s="48"/>
      <c r="AF370" s="48"/>
      <c r="AG370" s="48"/>
      <c r="AH370" s="48"/>
      <c r="AI370" s="48"/>
      <c r="AJ370" s="48"/>
      <c r="AK370" s="48"/>
      <c r="AL370" s="48"/>
      <c r="AM370" s="48"/>
      <c r="AN370" s="48"/>
      <c r="AO370" s="22"/>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22"/>
      <c r="BU370" s="505"/>
      <c r="BV370" s="505"/>
      <c r="BW370" s="552"/>
      <c r="BX370" s="22"/>
      <c r="BY370" s="22"/>
      <c r="BZ370" s="22"/>
      <c r="CA370" s="22"/>
      <c r="CB370" s="22"/>
      <c r="CC370" s="22"/>
      <c r="CD370" s="22"/>
      <c r="CE370" s="22"/>
      <c r="CF370" s="22"/>
      <c r="CG370" s="22"/>
      <c r="CH370" s="22"/>
      <c r="CI370" s="47"/>
      <c r="CJ370" s="47"/>
      <c r="CK370" s="47"/>
      <c r="CL370" s="47"/>
      <c r="CM370" s="47"/>
      <c r="CN370" s="47"/>
      <c r="CO370" s="47"/>
      <c r="CP370" s="47"/>
      <c r="CQ370" s="47"/>
      <c r="CR370" s="47"/>
      <c r="CS370" s="47"/>
      <c r="CT370" s="47"/>
      <c r="CU370" s="47"/>
      <c r="CV370" s="47"/>
      <c r="CW370" s="47"/>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c r="IT370" s="22"/>
      <c r="IU370" s="22"/>
      <c r="IV370" s="22"/>
      <c r="IW370" s="22"/>
      <c r="IX370" s="22"/>
      <c r="IY370" s="22"/>
      <c r="IZ370" s="22"/>
      <c r="JA370" s="22"/>
      <c r="JB370" s="22"/>
      <c r="JC370" s="22"/>
      <c r="JD370" s="22"/>
      <c r="JE370" s="22"/>
      <c r="JF370" s="22"/>
      <c r="JG370" s="22"/>
      <c r="JH370" s="22"/>
      <c r="JI370" s="22"/>
      <c r="JJ370" s="22"/>
      <c r="JK370" s="22"/>
      <c r="JL370" s="22"/>
      <c r="JM370" s="22"/>
      <c r="JN370" s="22"/>
      <c r="JO370" s="22"/>
      <c r="JP370" s="22"/>
      <c r="JQ370" s="22"/>
      <c r="JR370" s="22"/>
      <c r="JS370" s="22"/>
      <c r="JT370" s="22"/>
      <c r="JU370" s="22"/>
      <c r="JV370" s="22"/>
      <c r="JW370" s="22"/>
      <c r="JX370" s="22"/>
      <c r="JY370" s="22"/>
      <c r="JZ370" s="22"/>
      <c r="KA370" s="22"/>
      <c r="KB370" s="22"/>
      <c r="KC370" s="22"/>
      <c r="KD370" s="22"/>
      <c r="KE370" s="22"/>
      <c r="KF370" s="22"/>
      <c r="KG370" s="22"/>
      <c r="KH370" s="22"/>
      <c r="KI370" s="22"/>
      <c r="KJ370" s="22"/>
      <c r="KK370" s="22"/>
      <c r="KL370" s="22"/>
      <c r="KM370" s="22"/>
      <c r="KN370" s="22"/>
      <c r="KO370" s="22"/>
      <c r="KP370" s="22"/>
    </row>
    <row r="371" spans="1:302" ht="13.5" customHeight="1" x14ac:dyDescent="0.2">
      <c r="A371" s="48"/>
      <c r="B371" s="48"/>
      <c r="C371" s="48"/>
      <c r="D371" s="48"/>
      <c r="E371" s="48"/>
      <c r="F371" s="48"/>
      <c r="G371" s="48"/>
      <c r="H371" s="48"/>
      <c r="I371" s="48"/>
      <c r="J371" s="48"/>
      <c r="K371" s="48"/>
      <c r="L371" s="48"/>
      <c r="M371" s="48"/>
      <c r="N371" s="48"/>
      <c r="O371" s="22"/>
      <c r="P371" s="22"/>
      <c r="Q371" s="22"/>
      <c r="R371" s="22"/>
      <c r="S371" s="22"/>
      <c r="T371" s="22"/>
      <c r="U371" s="22"/>
      <c r="V371" s="22"/>
      <c r="W371" s="22"/>
      <c r="X371" s="22"/>
      <c r="Y371" s="22"/>
      <c r="Z371" s="22"/>
      <c r="AA371" s="22"/>
      <c r="AB371" s="22"/>
      <c r="AC371" s="48"/>
      <c r="AD371" s="48"/>
      <c r="AE371" s="48"/>
      <c r="AF371" s="48"/>
      <c r="AG371" s="48"/>
      <c r="AH371" s="48"/>
      <c r="AI371" s="48"/>
      <c r="AJ371" s="48"/>
      <c r="AK371" s="48"/>
      <c r="AL371" s="48"/>
      <c r="AM371" s="48"/>
      <c r="AN371" s="48"/>
      <c r="AO371" s="22"/>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22"/>
      <c r="BU371" s="505"/>
      <c r="BV371" s="505"/>
      <c r="BW371" s="552"/>
      <c r="BX371" s="22"/>
      <c r="BY371" s="22"/>
      <c r="BZ371" s="22"/>
      <c r="CA371" s="22"/>
      <c r="CB371" s="22"/>
      <c r="CC371" s="22"/>
      <c r="CD371" s="22"/>
      <c r="CE371" s="22"/>
      <c r="CF371" s="22"/>
      <c r="CG371" s="22"/>
      <c r="CH371" s="22"/>
      <c r="CI371" s="47"/>
      <c r="CJ371" s="47"/>
      <c r="CK371" s="47"/>
      <c r="CL371" s="47"/>
      <c r="CM371" s="47"/>
      <c r="CN371" s="47"/>
      <c r="CO371" s="47"/>
      <c r="CP371" s="47"/>
      <c r="CQ371" s="47"/>
      <c r="CR371" s="47"/>
      <c r="CS371" s="47"/>
      <c r="CT371" s="47"/>
      <c r="CU371" s="47"/>
      <c r="CV371" s="47"/>
      <c r="CW371" s="47"/>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c r="IT371" s="22"/>
      <c r="IU371" s="22"/>
      <c r="IV371" s="22"/>
      <c r="IW371" s="22"/>
      <c r="IX371" s="22"/>
      <c r="IY371" s="22"/>
      <c r="IZ371" s="22"/>
      <c r="JA371" s="22"/>
      <c r="JB371" s="22"/>
      <c r="JC371" s="22"/>
      <c r="JD371" s="22"/>
      <c r="JE371" s="22"/>
      <c r="JF371" s="22"/>
      <c r="JG371" s="22"/>
      <c r="JH371" s="22"/>
      <c r="JI371" s="22"/>
      <c r="JJ371" s="22"/>
      <c r="JK371" s="22"/>
      <c r="JL371" s="22"/>
      <c r="JM371" s="22"/>
      <c r="JN371" s="22"/>
      <c r="JO371" s="22"/>
      <c r="JP371" s="22"/>
      <c r="JQ371" s="22"/>
      <c r="JR371" s="22"/>
      <c r="JS371" s="22"/>
      <c r="JT371" s="22"/>
      <c r="JU371" s="22"/>
      <c r="JV371" s="22"/>
      <c r="JW371" s="22"/>
      <c r="JX371" s="22"/>
      <c r="JY371" s="22"/>
      <c r="JZ371" s="22"/>
      <c r="KA371" s="22"/>
      <c r="KB371" s="22"/>
      <c r="KC371" s="22"/>
      <c r="KD371" s="22"/>
      <c r="KE371" s="22"/>
      <c r="KF371" s="22"/>
      <c r="KG371" s="22"/>
      <c r="KH371" s="22"/>
      <c r="KI371" s="22"/>
      <c r="KJ371" s="22"/>
      <c r="KK371" s="22"/>
      <c r="KL371" s="22"/>
      <c r="KM371" s="22"/>
      <c r="KN371" s="22"/>
      <c r="KO371" s="22"/>
      <c r="KP371" s="22"/>
    </row>
    <row r="372" spans="1:302" ht="13.5" customHeight="1" x14ac:dyDescent="0.2">
      <c r="A372" s="48"/>
      <c r="B372" s="48"/>
      <c r="C372" s="48"/>
      <c r="D372" s="48"/>
      <c r="E372" s="48"/>
      <c r="F372" s="48"/>
      <c r="G372" s="48"/>
      <c r="H372" s="48"/>
      <c r="I372" s="48"/>
      <c r="J372" s="48"/>
      <c r="K372" s="48"/>
      <c r="L372" s="48"/>
      <c r="M372" s="48"/>
      <c r="N372" s="48"/>
      <c r="O372" s="22"/>
      <c r="P372" s="22"/>
      <c r="Q372" s="22"/>
      <c r="R372" s="22"/>
      <c r="S372" s="22"/>
      <c r="T372" s="22"/>
      <c r="U372" s="22"/>
      <c r="V372" s="22"/>
      <c r="W372" s="22"/>
      <c r="X372" s="22"/>
      <c r="Y372" s="22"/>
      <c r="Z372" s="22"/>
      <c r="AA372" s="22"/>
      <c r="AB372" s="22"/>
      <c r="AC372" s="48"/>
      <c r="AD372" s="48"/>
      <c r="AE372" s="48"/>
      <c r="AF372" s="48"/>
      <c r="AG372" s="48"/>
      <c r="AH372" s="48"/>
      <c r="AI372" s="48"/>
      <c r="AJ372" s="48"/>
      <c r="AK372" s="48"/>
      <c r="AL372" s="48"/>
      <c r="AM372" s="48"/>
      <c r="AN372" s="48"/>
      <c r="AO372" s="22"/>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22"/>
      <c r="BU372" s="505"/>
      <c r="BV372" s="505"/>
      <c r="BW372" s="552"/>
      <c r="BX372" s="22"/>
      <c r="BY372" s="22"/>
      <c r="BZ372" s="22"/>
      <c r="CA372" s="22"/>
      <c r="CB372" s="22"/>
      <c r="CC372" s="22"/>
      <c r="CD372" s="22"/>
      <c r="CE372" s="22"/>
      <c r="CF372" s="22"/>
      <c r="CG372" s="22"/>
      <c r="CH372" s="22"/>
      <c r="CI372" s="47"/>
      <c r="CJ372" s="47"/>
      <c r="CK372" s="47"/>
      <c r="CL372" s="47"/>
      <c r="CM372" s="47"/>
      <c r="CN372" s="47"/>
      <c r="CO372" s="47"/>
      <c r="CP372" s="47"/>
      <c r="CQ372" s="47"/>
      <c r="CR372" s="47"/>
      <c r="CS372" s="47"/>
      <c r="CT372" s="47"/>
      <c r="CU372" s="47"/>
      <c r="CV372" s="47"/>
      <c r="CW372" s="47"/>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c r="IT372" s="22"/>
      <c r="IU372" s="22"/>
      <c r="IV372" s="22"/>
      <c r="IW372" s="22"/>
      <c r="IX372" s="22"/>
      <c r="IY372" s="22"/>
      <c r="IZ372" s="22"/>
      <c r="JA372" s="22"/>
      <c r="JB372" s="22"/>
      <c r="JC372" s="22"/>
      <c r="JD372" s="22"/>
      <c r="JE372" s="22"/>
      <c r="JF372" s="22"/>
      <c r="JG372" s="22"/>
      <c r="JH372" s="22"/>
      <c r="JI372" s="22"/>
      <c r="JJ372" s="22"/>
      <c r="JK372" s="22"/>
      <c r="JL372" s="22"/>
      <c r="JM372" s="22"/>
      <c r="JN372" s="22"/>
      <c r="JO372" s="22"/>
      <c r="JP372" s="22"/>
      <c r="JQ372" s="22"/>
      <c r="JR372" s="22"/>
      <c r="JS372" s="22"/>
      <c r="JT372" s="22"/>
      <c r="JU372" s="22"/>
      <c r="JV372" s="22"/>
      <c r="JW372" s="22"/>
      <c r="JX372" s="22"/>
      <c r="JY372" s="22"/>
      <c r="JZ372" s="22"/>
      <c r="KA372" s="22"/>
      <c r="KB372" s="22"/>
      <c r="KC372" s="22"/>
      <c r="KD372" s="22"/>
      <c r="KE372" s="22"/>
      <c r="KF372" s="22"/>
      <c r="KG372" s="22"/>
      <c r="KH372" s="22"/>
      <c r="KI372" s="22"/>
      <c r="KJ372" s="22"/>
      <c r="KK372" s="22"/>
      <c r="KL372" s="22"/>
      <c r="KM372" s="22"/>
      <c r="KN372" s="22"/>
      <c r="KO372" s="22"/>
      <c r="KP372" s="22"/>
    </row>
    <row r="373" spans="1:302" ht="13.5" customHeight="1" x14ac:dyDescent="0.2">
      <c r="A373" s="48"/>
      <c r="B373" s="48"/>
      <c r="C373" s="48"/>
      <c r="D373" s="48"/>
      <c r="E373" s="48"/>
      <c r="F373" s="48"/>
      <c r="G373" s="48"/>
      <c r="H373" s="48"/>
      <c r="I373" s="48"/>
      <c r="J373" s="48"/>
      <c r="K373" s="48"/>
      <c r="L373" s="48"/>
      <c r="M373" s="48"/>
      <c r="N373" s="48"/>
      <c r="O373" s="22"/>
      <c r="P373" s="22"/>
      <c r="Q373" s="22"/>
      <c r="R373" s="22"/>
      <c r="S373" s="22"/>
      <c r="T373" s="22"/>
      <c r="U373" s="22"/>
      <c r="V373" s="22"/>
      <c r="W373" s="22"/>
      <c r="X373" s="22"/>
      <c r="Y373" s="22"/>
      <c r="Z373" s="22"/>
      <c r="AA373" s="22"/>
      <c r="AB373" s="22"/>
      <c r="AC373" s="48"/>
      <c r="AD373" s="48"/>
      <c r="AE373" s="48"/>
      <c r="AF373" s="48"/>
      <c r="AG373" s="48"/>
      <c r="AH373" s="48"/>
      <c r="AI373" s="48"/>
      <c r="AJ373" s="48"/>
      <c r="AK373" s="48"/>
      <c r="AL373" s="48"/>
      <c r="AM373" s="48"/>
      <c r="AN373" s="48"/>
      <c r="AO373" s="22"/>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22"/>
      <c r="BU373" s="505"/>
      <c r="BV373" s="505"/>
      <c r="BW373" s="552"/>
      <c r="BX373" s="22"/>
      <c r="BY373" s="22"/>
      <c r="BZ373" s="22"/>
      <c r="CA373" s="22"/>
      <c r="CB373" s="22"/>
      <c r="CC373" s="22"/>
      <c r="CD373" s="22"/>
      <c r="CE373" s="22"/>
      <c r="CF373" s="22"/>
      <c r="CG373" s="22"/>
      <c r="CH373" s="22"/>
      <c r="CI373" s="47"/>
      <c r="CJ373" s="47"/>
      <c r="CK373" s="47"/>
      <c r="CL373" s="47"/>
      <c r="CM373" s="47"/>
      <c r="CN373" s="47"/>
      <c r="CO373" s="47"/>
      <c r="CP373" s="47"/>
      <c r="CQ373" s="47"/>
      <c r="CR373" s="47"/>
      <c r="CS373" s="47"/>
      <c r="CT373" s="47"/>
      <c r="CU373" s="47"/>
      <c r="CV373" s="47"/>
      <c r="CW373" s="47"/>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c r="IT373" s="22"/>
      <c r="IU373" s="22"/>
      <c r="IV373" s="22"/>
      <c r="IW373" s="22"/>
      <c r="IX373" s="22"/>
      <c r="IY373" s="22"/>
      <c r="IZ373" s="22"/>
      <c r="JA373" s="22"/>
      <c r="JB373" s="22"/>
      <c r="JC373" s="22"/>
      <c r="JD373" s="22"/>
      <c r="JE373" s="22"/>
      <c r="JF373" s="22"/>
      <c r="JG373" s="22"/>
      <c r="JH373" s="22"/>
      <c r="JI373" s="22"/>
      <c r="JJ373" s="22"/>
      <c r="JK373" s="22"/>
      <c r="JL373" s="22"/>
      <c r="JM373" s="22"/>
      <c r="JN373" s="22"/>
      <c r="JO373" s="22"/>
      <c r="JP373" s="22"/>
      <c r="JQ373" s="22"/>
      <c r="JR373" s="22"/>
      <c r="JS373" s="22"/>
      <c r="JT373" s="22"/>
      <c r="JU373" s="22"/>
      <c r="JV373" s="22"/>
      <c r="JW373" s="22"/>
      <c r="JX373" s="22"/>
      <c r="JY373" s="22"/>
      <c r="JZ373" s="22"/>
      <c r="KA373" s="22"/>
      <c r="KB373" s="22"/>
      <c r="KC373" s="22"/>
      <c r="KD373" s="22"/>
      <c r="KE373" s="22"/>
      <c r="KF373" s="22"/>
      <c r="KG373" s="22"/>
      <c r="KH373" s="22"/>
      <c r="KI373" s="22"/>
      <c r="KJ373" s="22"/>
      <c r="KK373" s="22"/>
      <c r="KL373" s="22"/>
      <c r="KM373" s="22"/>
      <c r="KN373" s="22"/>
      <c r="KO373" s="22"/>
      <c r="KP373" s="22"/>
    </row>
    <row r="374" spans="1:302" ht="13.5" customHeight="1" x14ac:dyDescent="0.2">
      <c r="A374" s="48"/>
      <c r="B374" s="48"/>
      <c r="C374" s="48"/>
      <c r="D374" s="48"/>
      <c r="E374" s="48"/>
      <c r="F374" s="48"/>
      <c r="G374" s="48"/>
      <c r="H374" s="48"/>
      <c r="I374" s="48"/>
      <c r="J374" s="48"/>
      <c r="K374" s="48"/>
      <c r="L374" s="48"/>
      <c r="M374" s="48"/>
      <c r="N374" s="48"/>
      <c r="O374" s="22"/>
      <c r="P374" s="22"/>
      <c r="Q374" s="22"/>
      <c r="R374" s="22"/>
      <c r="S374" s="22"/>
      <c r="T374" s="22"/>
      <c r="U374" s="22"/>
      <c r="V374" s="22"/>
      <c r="W374" s="22"/>
      <c r="X374" s="22"/>
      <c r="Y374" s="22"/>
      <c r="Z374" s="22"/>
      <c r="AA374" s="22"/>
      <c r="AB374" s="22"/>
      <c r="AC374" s="48"/>
      <c r="AD374" s="48"/>
      <c r="AE374" s="48"/>
      <c r="AF374" s="48"/>
      <c r="AG374" s="48"/>
      <c r="AH374" s="48"/>
      <c r="AI374" s="48"/>
      <c r="AJ374" s="48"/>
      <c r="AK374" s="48"/>
      <c r="AL374" s="48"/>
      <c r="AM374" s="48"/>
      <c r="AN374" s="48"/>
      <c r="AO374" s="22"/>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22"/>
      <c r="BU374" s="505"/>
      <c r="BV374" s="505"/>
      <c r="BW374" s="552"/>
      <c r="BX374" s="22"/>
      <c r="BY374" s="22"/>
      <c r="BZ374" s="22"/>
      <c r="CA374" s="22"/>
      <c r="CB374" s="22"/>
      <c r="CC374" s="22"/>
      <c r="CD374" s="22"/>
      <c r="CE374" s="22"/>
      <c r="CF374" s="22"/>
      <c r="CG374" s="22"/>
      <c r="CH374" s="22"/>
      <c r="CI374" s="47"/>
      <c r="CJ374" s="47"/>
      <c r="CK374" s="47"/>
      <c r="CL374" s="47"/>
      <c r="CM374" s="47"/>
      <c r="CN374" s="47"/>
      <c r="CO374" s="47"/>
      <c r="CP374" s="47"/>
      <c r="CQ374" s="47"/>
      <c r="CR374" s="47"/>
      <c r="CS374" s="47"/>
      <c r="CT374" s="47"/>
      <c r="CU374" s="47"/>
      <c r="CV374" s="47"/>
      <c r="CW374" s="47"/>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c r="IT374" s="22"/>
      <c r="IU374" s="22"/>
      <c r="IV374" s="22"/>
      <c r="IW374" s="22"/>
      <c r="IX374" s="22"/>
      <c r="IY374" s="22"/>
      <c r="IZ374" s="22"/>
      <c r="JA374" s="22"/>
      <c r="JB374" s="22"/>
      <c r="JC374" s="22"/>
      <c r="JD374" s="22"/>
      <c r="JE374" s="22"/>
      <c r="JF374" s="22"/>
      <c r="JG374" s="22"/>
      <c r="JH374" s="22"/>
      <c r="JI374" s="22"/>
      <c r="JJ374" s="22"/>
      <c r="JK374" s="22"/>
      <c r="JL374" s="22"/>
      <c r="JM374" s="22"/>
      <c r="JN374" s="22"/>
      <c r="JO374" s="22"/>
      <c r="JP374" s="22"/>
      <c r="JQ374" s="22"/>
      <c r="JR374" s="22"/>
      <c r="JS374" s="22"/>
      <c r="JT374" s="22"/>
      <c r="JU374" s="22"/>
      <c r="JV374" s="22"/>
      <c r="JW374" s="22"/>
      <c r="JX374" s="22"/>
      <c r="JY374" s="22"/>
      <c r="JZ374" s="22"/>
      <c r="KA374" s="22"/>
      <c r="KB374" s="22"/>
      <c r="KC374" s="22"/>
      <c r="KD374" s="22"/>
      <c r="KE374" s="22"/>
      <c r="KF374" s="22"/>
      <c r="KG374" s="22"/>
      <c r="KH374" s="22"/>
      <c r="KI374" s="22"/>
      <c r="KJ374" s="22"/>
      <c r="KK374" s="22"/>
      <c r="KL374" s="22"/>
      <c r="KM374" s="22"/>
      <c r="KN374" s="22"/>
      <c r="KO374" s="22"/>
      <c r="KP374" s="22"/>
    </row>
    <row r="375" spans="1:302" ht="13.5" customHeight="1" x14ac:dyDescent="0.2">
      <c r="A375" s="48"/>
      <c r="B375" s="48"/>
      <c r="C375" s="48"/>
      <c r="D375" s="48"/>
      <c r="E375" s="48"/>
      <c r="F375" s="48"/>
      <c r="G375" s="48"/>
      <c r="H375" s="48"/>
      <c r="I375" s="48"/>
      <c r="J375" s="48"/>
      <c r="K375" s="48"/>
      <c r="L375" s="48"/>
      <c r="M375" s="48"/>
      <c r="N375" s="48"/>
      <c r="O375" s="22"/>
      <c r="P375" s="22"/>
      <c r="Q375" s="22"/>
      <c r="R375" s="22"/>
      <c r="S375" s="22"/>
      <c r="T375" s="22"/>
      <c r="U375" s="22"/>
      <c r="V375" s="22"/>
      <c r="W375" s="22"/>
      <c r="X375" s="22"/>
      <c r="Y375" s="22"/>
      <c r="Z375" s="22"/>
      <c r="AA375" s="22"/>
      <c r="AB375" s="22"/>
      <c r="AC375" s="48"/>
      <c r="AD375" s="48"/>
      <c r="AE375" s="48"/>
      <c r="AF375" s="48"/>
      <c r="AG375" s="48"/>
      <c r="AH375" s="48"/>
      <c r="AI375" s="48"/>
      <c r="AJ375" s="48"/>
      <c r="AK375" s="48"/>
      <c r="AL375" s="48"/>
      <c r="AM375" s="48"/>
      <c r="AN375" s="48"/>
      <c r="AO375" s="22"/>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22"/>
      <c r="BU375" s="505"/>
      <c r="BV375" s="505"/>
      <c r="BW375" s="552"/>
      <c r="BX375" s="22"/>
      <c r="BY375" s="22"/>
      <c r="BZ375" s="22"/>
      <c r="CA375" s="22"/>
      <c r="CB375" s="22"/>
      <c r="CC375" s="22"/>
      <c r="CD375" s="22"/>
      <c r="CE375" s="22"/>
      <c r="CF375" s="22"/>
      <c r="CG375" s="22"/>
      <c r="CH375" s="22"/>
      <c r="CI375" s="47"/>
      <c r="CJ375" s="47"/>
      <c r="CK375" s="47"/>
      <c r="CL375" s="47"/>
      <c r="CM375" s="47"/>
      <c r="CN375" s="47"/>
      <c r="CO375" s="47"/>
      <c r="CP375" s="47"/>
      <c r="CQ375" s="47"/>
      <c r="CR375" s="47"/>
      <c r="CS375" s="47"/>
      <c r="CT375" s="47"/>
      <c r="CU375" s="47"/>
      <c r="CV375" s="47"/>
      <c r="CW375" s="47"/>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c r="HT375" s="22"/>
      <c r="HU375" s="22"/>
      <c r="HV375" s="22"/>
      <c r="HW375" s="22"/>
      <c r="HX375" s="22"/>
      <c r="HY375" s="22"/>
      <c r="HZ375" s="22"/>
      <c r="IA375" s="22"/>
      <c r="IB375" s="22"/>
      <c r="IC375" s="22"/>
      <c r="ID375" s="22"/>
      <c r="IE375" s="22"/>
      <c r="IF375" s="22"/>
      <c r="IG375" s="22"/>
      <c r="IH375" s="22"/>
      <c r="II375" s="22"/>
      <c r="IJ375" s="22"/>
      <c r="IK375" s="22"/>
      <c r="IL375" s="22"/>
      <c r="IM375" s="22"/>
      <c r="IN375" s="22"/>
      <c r="IO375" s="22"/>
      <c r="IP375" s="22"/>
      <c r="IQ375" s="22"/>
      <c r="IR375" s="22"/>
      <c r="IS375" s="22"/>
      <c r="IT375" s="22"/>
      <c r="IU375" s="22"/>
      <c r="IV375" s="22"/>
      <c r="IW375" s="22"/>
      <c r="IX375" s="22"/>
      <c r="IY375" s="22"/>
      <c r="IZ375" s="22"/>
      <c r="JA375" s="22"/>
      <c r="JB375" s="22"/>
      <c r="JC375" s="22"/>
      <c r="JD375" s="22"/>
      <c r="JE375" s="22"/>
      <c r="JF375" s="22"/>
      <c r="JG375" s="22"/>
      <c r="JH375" s="22"/>
      <c r="JI375" s="22"/>
      <c r="JJ375" s="22"/>
      <c r="JK375" s="22"/>
      <c r="JL375" s="22"/>
      <c r="JM375" s="22"/>
      <c r="JN375" s="22"/>
      <c r="JO375" s="22"/>
      <c r="JP375" s="22"/>
      <c r="JQ375" s="22"/>
      <c r="JR375" s="22"/>
      <c r="JS375" s="22"/>
      <c r="JT375" s="22"/>
      <c r="JU375" s="22"/>
      <c r="JV375" s="22"/>
      <c r="JW375" s="22"/>
      <c r="JX375" s="22"/>
      <c r="JY375" s="22"/>
      <c r="JZ375" s="22"/>
      <c r="KA375" s="22"/>
      <c r="KB375" s="22"/>
      <c r="KC375" s="22"/>
      <c r="KD375" s="22"/>
      <c r="KE375" s="22"/>
      <c r="KF375" s="22"/>
      <c r="KG375" s="22"/>
      <c r="KH375" s="22"/>
      <c r="KI375" s="22"/>
      <c r="KJ375" s="22"/>
      <c r="KK375" s="22"/>
      <c r="KL375" s="22"/>
      <c r="KM375" s="22"/>
      <c r="KN375" s="22"/>
      <c r="KO375" s="22"/>
      <c r="KP375" s="22"/>
    </row>
    <row r="376" spans="1:302" ht="13.5" customHeight="1" x14ac:dyDescent="0.2">
      <c r="A376" s="48"/>
      <c r="B376" s="48"/>
      <c r="C376" s="48"/>
      <c r="D376" s="48"/>
      <c r="E376" s="48"/>
      <c r="F376" s="48"/>
      <c r="G376" s="48"/>
      <c r="H376" s="48"/>
      <c r="I376" s="48"/>
      <c r="J376" s="48"/>
      <c r="K376" s="48"/>
      <c r="L376" s="48"/>
      <c r="M376" s="48"/>
      <c r="N376" s="48"/>
      <c r="O376" s="22"/>
      <c r="P376" s="22"/>
      <c r="Q376" s="22"/>
      <c r="R376" s="22"/>
      <c r="S376" s="22"/>
      <c r="T376" s="22"/>
      <c r="U376" s="22"/>
      <c r="V376" s="22"/>
      <c r="W376" s="22"/>
      <c r="X376" s="22"/>
      <c r="Y376" s="22"/>
      <c r="Z376" s="22"/>
      <c r="AA376" s="22"/>
      <c r="AB376" s="22"/>
      <c r="AC376" s="48"/>
      <c r="AD376" s="48"/>
      <c r="AE376" s="48"/>
      <c r="AF376" s="48"/>
      <c r="AG376" s="48"/>
      <c r="AH376" s="48"/>
      <c r="AI376" s="48"/>
      <c r="AJ376" s="48"/>
      <c r="AK376" s="48"/>
      <c r="AL376" s="48"/>
      <c r="AM376" s="48"/>
      <c r="AN376" s="48"/>
      <c r="AO376" s="22"/>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22"/>
      <c r="BU376" s="505"/>
      <c r="BV376" s="505"/>
      <c r="BW376" s="552"/>
      <c r="BX376" s="22"/>
      <c r="BY376" s="22"/>
      <c r="BZ376" s="22"/>
      <c r="CA376" s="22"/>
      <c r="CB376" s="22"/>
      <c r="CC376" s="22"/>
      <c r="CD376" s="22"/>
      <c r="CE376" s="22"/>
      <c r="CF376" s="22"/>
      <c r="CG376" s="22"/>
      <c r="CH376" s="22"/>
      <c r="CI376" s="47"/>
      <c r="CJ376" s="47"/>
      <c r="CK376" s="47"/>
      <c r="CL376" s="47"/>
      <c r="CM376" s="47"/>
      <c r="CN376" s="47"/>
      <c r="CO376" s="47"/>
      <c r="CP376" s="47"/>
      <c r="CQ376" s="47"/>
      <c r="CR376" s="47"/>
      <c r="CS376" s="47"/>
      <c r="CT376" s="47"/>
      <c r="CU376" s="47"/>
      <c r="CV376" s="47"/>
      <c r="CW376" s="47"/>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c r="IT376" s="22"/>
      <c r="IU376" s="22"/>
      <c r="IV376" s="22"/>
      <c r="IW376" s="22"/>
      <c r="IX376" s="22"/>
      <c r="IY376" s="22"/>
      <c r="IZ376" s="22"/>
      <c r="JA376" s="22"/>
      <c r="JB376" s="22"/>
      <c r="JC376" s="22"/>
      <c r="JD376" s="22"/>
      <c r="JE376" s="22"/>
      <c r="JF376" s="22"/>
      <c r="JG376" s="22"/>
      <c r="JH376" s="22"/>
      <c r="JI376" s="22"/>
      <c r="JJ376" s="22"/>
      <c r="JK376" s="22"/>
      <c r="JL376" s="22"/>
      <c r="JM376" s="22"/>
      <c r="JN376" s="22"/>
      <c r="JO376" s="22"/>
      <c r="JP376" s="22"/>
      <c r="JQ376" s="22"/>
      <c r="JR376" s="22"/>
      <c r="JS376" s="22"/>
      <c r="JT376" s="22"/>
      <c r="JU376" s="22"/>
      <c r="JV376" s="22"/>
      <c r="JW376" s="22"/>
      <c r="JX376" s="22"/>
      <c r="JY376" s="22"/>
      <c r="JZ376" s="22"/>
      <c r="KA376" s="22"/>
      <c r="KB376" s="22"/>
      <c r="KC376" s="22"/>
      <c r="KD376" s="22"/>
      <c r="KE376" s="22"/>
      <c r="KF376" s="22"/>
      <c r="KG376" s="22"/>
      <c r="KH376" s="22"/>
      <c r="KI376" s="22"/>
      <c r="KJ376" s="22"/>
      <c r="KK376" s="22"/>
      <c r="KL376" s="22"/>
      <c r="KM376" s="22"/>
      <c r="KN376" s="22"/>
      <c r="KO376" s="22"/>
      <c r="KP376" s="22"/>
    </row>
    <row r="377" spans="1:302" ht="13.5" customHeight="1" x14ac:dyDescent="0.2">
      <c r="A377" s="48"/>
      <c r="B377" s="48"/>
      <c r="C377" s="48"/>
      <c r="D377" s="48"/>
      <c r="E377" s="48"/>
      <c r="F377" s="48"/>
      <c r="G377" s="48"/>
      <c r="H377" s="48"/>
      <c r="I377" s="48"/>
      <c r="J377" s="48"/>
      <c r="K377" s="48"/>
      <c r="L377" s="48"/>
      <c r="M377" s="48"/>
      <c r="N377" s="48"/>
      <c r="O377" s="22"/>
      <c r="P377" s="22"/>
      <c r="Q377" s="22"/>
      <c r="R377" s="22"/>
      <c r="S377" s="22"/>
      <c r="T377" s="22"/>
      <c r="U377" s="22"/>
      <c r="V377" s="22"/>
      <c r="W377" s="22"/>
      <c r="X377" s="22"/>
      <c r="Y377" s="22"/>
      <c r="Z377" s="22"/>
      <c r="AA377" s="22"/>
      <c r="AB377" s="22"/>
      <c r="AC377" s="48"/>
      <c r="AD377" s="48"/>
      <c r="AE377" s="48"/>
      <c r="AF377" s="48"/>
      <c r="AG377" s="48"/>
      <c r="AH377" s="48"/>
      <c r="AI377" s="48"/>
      <c r="AJ377" s="48"/>
      <c r="AK377" s="48"/>
      <c r="AL377" s="48"/>
      <c r="AM377" s="48"/>
      <c r="AN377" s="48"/>
      <c r="AO377" s="22"/>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22"/>
      <c r="BU377" s="505"/>
      <c r="BV377" s="505"/>
      <c r="BW377" s="552"/>
      <c r="BX377" s="22"/>
      <c r="BY377" s="22"/>
      <c r="BZ377" s="22"/>
      <c r="CA377" s="22"/>
      <c r="CB377" s="22"/>
      <c r="CC377" s="22"/>
      <c r="CD377" s="22"/>
      <c r="CE377" s="22"/>
      <c r="CF377" s="22"/>
      <c r="CG377" s="22"/>
      <c r="CH377" s="22"/>
      <c r="CI377" s="47"/>
      <c r="CJ377" s="47"/>
      <c r="CK377" s="47"/>
      <c r="CL377" s="47"/>
      <c r="CM377" s="47"/>
      <c r="CN377" s="47"/>
      <c r="CO377" s="47"/>
      <c r="CP377" s="47"/>
      <c r="CQ377" s="47"/>
      <c r="CR377" s="47"/>
      <c r="CS377" s="47"/>
      <c r="CT377" s="47"/>
      <c r="CU377" s="47"/>
      <c r="CV377" s="47"/>
      <c r="CW377" s="47"/>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s="22"/>
      <c r="IV377" s="22"/>
      <c r="IW377" s="22"/>
      <c r="IX377" s="22"/>
      <c r="IY377" s="22"/>
      <c r="IZ377" s="22"/>
      <c r="JA377" s="22"/>
      <c r="JB377" s="22"/>
      <c r="JC377" s="22"/>
      <c r="JD377" s="22"/>
      <c r="JE377" s="22"/>
      <c r="JF377" s="22"/>
      <c r="JG377" s="22"/>
      <c r="JH377" s="22"/>
      <c r="JI377" s="22"/>
      <c r="JJ377" s="22"/>
      <c r="JK377" s="22"/>
      <c r="JL377" s="22"/>
      <c r="JM377" s="22"/>
      <c r="JN377" s="22"/>
      <c r="JO377" s="22"/>
      <c r="JP377" s="22"/>
      <c r="JQ377" s="22"/>
      <c r="JR377" s="22"/>
      <c r="JS377" s="22"/>
      <c r="JT377" s="22"/>
      <c r="JU377" s="22"/>
      <c r="JV377" s="22"/>
      <c r="JW377" s="22"/>
      <c r="JX377" s="22"/>
      <c r="JY377" s="22"/>
      <c r="JZ377" s="22"/>
      <c r="KA377" s="22"/>
      <c r="KB377" s="22"/>
      <c r="KC377" s="22"/>
      <c r="KD377" s="22"/>
      <c r="KE377" s="22"/>
      <c r="KF377" s="22"/>
      <c r="KG377" s="22"/>
      <c r="KH377" s="22"/>
      <c r="KI377" s="22"/>
      <c r="KJ377" s="22"/>
      <c r="KK377" s="22"/>
      <c r="KL377" s="22"/>
      <c r="KM377" s="22"/>
      <c r="KN377" s="22"/>
      <c r="KO377" s="22"/>
      <c r="KP377" s="22"/>
    </row>
    <row r="378" spans="1:302" ht="13.5" customHeight="1" x14ac:dyDescent="0.2">
      <c r="A378" s="48"/>
      <c r="B378" s="48"/>
      <c r="C378" s="48"/>
      <c r="D378" s="48"/>
      <c r="E378" s="48"/>
      <c r="F378" s="48"/>
      <c r="G378" s="48"/>
      <c r="H378" s="48"/>
      <c r="I378" s="48"/>
      <c r="J378" s="48"/>
      <c r="K378" s="48"/>
      <c r="L378" s="48"/>
      <c r="M378" s="48"/>
      <c r="N378" s="48"/>
      <c r="O378" s="22"/>
      <c r="P378" s="22"/>
      <c r="Q378" s="22"/>
      <c r="R378" s="22"/>
      <c r="S378" s="22"/>
      <c r="T378" s="22"/>
      <c r="U378" s="22"/>
      <c r="V378" s="22"/>
      <c r="W378" s="22"/>
      <c r="X378" s="22"/>
      <c r="Y378" s="22"/>
      <c r="Z378" s="22"/>
      <c r="AA378" s="22"/>
      <c r="AB378" s="22"/>
      <c r="AC378" s="48"/>
      <c r="AD378" s="48"/>
      <c r="AE378" s="48"/>
      <c r="AF378" s="48"/>
      <c r="AG378" s="48"/>
      <c r="AH378" s="48"/>
      <c r="AI378" s="48"/>
      <c r="AJ378" s="48"/>
      <c r="AK378" s="48"/>
      <c r="AL378" s="48"/>
      <c r="AM378" s="48"/>
      <c r="AN378" s="48"/>
      <c r="AO378" s="22"/>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22"/>
      <c r="BU378" s="505"/>
      <c r="BV378" s="505"/>
      <c r="BW378" s="552"/>
      <c r="BX378" s="22"/>
      <c r="BY378" s="22"/>
      <c r="BZ378" s="22"/>
      <c r="CA378" s="22"/>
      <c r="CB378" s="22"/>
      <c r="CC378" s="22"/>
      <c r="CD378" s="22"/>
      <c r="CE378" s="22"/>
      <c r="CF378" s="22"/>
      <c r="CG378" s="22"/>
      <c r="CH378" s="22"/>
      <c r="CI378" s="47"/>
      <c r="CJ378" s="47"/>
      <c r="CK378" s="47"/>
      <c r="CL378" s="47"/>
      <c r="CM378" s="47"/>
      <c r="CN378" s="47"/>
      <c r="CO378" s="47"/>
      <c r="CP378" s="47"/>
      <c r="CQ378" s="47"/>
      <c r="CR378" s="47"/>
      <c r="CS378" s="47"/>
      <c r="CT378" s="47"/>
      <c r="CU378" s="47"/>
      <c r="CV378" s="47"/>
      <c r="CW378" s="47"/>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c r="IT378" s="22"/>
      <c r="IU378" s="22"/>
      <c r="IV378" s="22"/>
      <c r="IW378" s="22"/>
      <c r="IX378" s="22"/>
      <c r="IY378" s="22"/>
      <c r="IZ378" s="22"/>
      <c r="JA378" s="22"/>
      <c r="JB378" s="22"/>
      <c r="JC378" s="22"/>
      <c r="JD378" s="22"/>
      <c r="JE378" s="22"/>
      <c r="JF378" s="22"/>
      <c r="JG378" s="22"/>
      <c r="JH378" s="22"/>
      <c r="JI378" s="22"/>
      <c r="JJ378" s="22"/>
      <c r="JK378" s="22"/>
      <c r="JL378" s="22"/>
      <c r="JM378" s="22"/>
      <c r="JN378" s="22"/>
      <c r="JO378" s="22"/>
      <c r="JP378" s="22"/>
      <c r="JQ378" s="22"/>
      <c r="JR378" s="22"/>
      <c r="JS378" s="22"/>
      <c r="JT378" s="22"/>
      <c r="JU378" s="22"/>
      <c r="JV378" s="22"/>
      <c r="JW378" s="22"/>
      <c r="JX378" s="22"/>
      <c r="JY378" s="22"/>
      <c r="JZ378" s="22"/>
      <c r="KA378" s="22"/>
      <c r="KB378" s="22"/>
      <c r="KC378" s="22"/>
      <c r="KD378" s="22"/>
      <c r="KE378" s="22"/>
      <c r="KF378" s="22"/>
      <c r="KG378" s="22"/>
      <c r="KH378" s="22"/>
      <c r="KI378" s="22"/>
      <c r="KJ378" s="22"/>
      <c r="KK378" s="22"/>
      <c r="KL378" s="22"/>
      <c r="KM378" s="22"/>
      <c r="KN378" s="22"/>
      <c r="KO378" s="22"/>
      <c r="KP378" s="22"/>
    </row>
    <row r="379" spans="1:302" ht="13.5" customHeight="1" x14ac:dyDescent="0.2">
      <c r="A379" s="48"/>
      <c r="B379" s="48"/>
      <c r="C379" s="48"/>
      <c r="D379" s="48"/>
      <c r="E379" s="48"/>
      <c r="F379" s="48"/>
      <c r="G379" s="48"/>
      <c r="H379" s="48"/>
      <c r="I379" s="48"/>
      <c r="J379" s="48"/>
      <c r="K379" s="48"/>
      <c r="L379" s="48"/>
      <c r="M379" s="48"/>
      <c r="N379" s="48"/>
      <c r="O379" s="22"/>
      <c r="P379" s="22"/>
      <c r="Q379" s="22"/>
      <c r="R379" s="22"/>
      <c r="S379" s="22"/>
      <c r="T379" s="22"/>
      <c r="U379" s="22"/>
      <c r="V379" s="22"/>
      <c r="W379" s="22"/>
      <c r="X379" s="22"/>
      <c r="Y379" s="22"/>
      <c r="Z379" s="22"/>
      <c r="AA379" s="22"/>
      <c r="AB379" s="22"/>
      <c r="AC379" s="48"/>
      <c r="AD379" s="48"/>
      <c r="AE379" s="48"/>
      <c r="AF379" s="48"/>
      <c r="AG379" s="48"/>
      <c r="AH379" s="48"/>
      <c r="AI379" s="48"/>
      <c r="AJ379" s="48"/>
      <c r="AK379" s="48"/>
      <c r="AL379" s="48"/>
      <c r="AM379" s="48"/>
      <c r="AN379" s="48"/>
      <c r="AO379" s="22"/>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22"/>
      <c r="BU379" s="505"/>
      <c r="BV379" s="505"/>
      <c r="BW379" s="552"/>
      <c r="BX379" s="22"/>
      <c r="BY379" s="22"/>
      <c r="BZ379" s="22"/>
      <c r="CA379" s="22"/>
      <c r="CB379" s="22"/>
      <c r="CC379" s="22"/>
      <c r="CD379" s="22"/>
      <c r="CE379" s="22"/>
      <c r="CF379" s="22"/>
      <c r="CG379" s="22"/>
      <c r="CH379" s="22"/>
      <c r="CI379" s="47"/>
      <c r="CJ379" s="47"/>
      <c r="CK379" s="47"/>
      <c r="CL379" s="47"/>
      <c r="CM379" s="47"/>
      <c r="CN379" s="47"/>
      <c r="CO379" s="47"/>
      <c r="CP379" s="47"/>
      <c r="CQ379" s="47"/>
      <c r="CR379" s="47"/>
      <c r="CS379" s="47"/>
      <c r="CT379" s="47"/>
      <c r="CU379" s="47"/>
      <c r="CV379" s="47"/>
      <c r="CW379" s="47"/>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c r="IT379" s="22"/>
      <c r="IU379" s="22"/>
      <c r="IV379" s="22"/>
      <c r="IW379" s="22"/>
      <c r="IX379" s="22"/>
      <c r="IY379" s="22"/>
      <c r="IZ379" s="22"/>
      <c r="JA379" s="22"/>
      <c r="JB379" s="22"/>
      <c r="JC379" s="22"/>
      <c r="JD379" s="22"/>
      <c r="JE379" s="22"/>
      <c r="JF379" s="22"/>
      <c r="JG379" s="22"/>
      <c r="JH379" s="22"/>
      <c r="JI379" s="22"/>
      <c r="JJ379" s="22"/>
      <c r="JK379" s="22"/>
      <c r="JL379" s="22"/>
      <c r="JM379" s="22"/>
      <c r="JN379" s="22"/>
      <c r="JO379" s="22"/>
      <c r="JP379" s="22"/>
      <c r="JQ379" s="22"/>
      <c r="JR379" s="22"/>
      <c r="JS379" s="22"/>
      <c r="JT379" s="22"/>
      <c r="JU379" s="22"/>
      <c r="JV379" s="22"/>
      <c r="JW379" s="22"/>
      <c r="JX379" s="22"/>
      <c r="JY379" s="22"/>
      <c r="JZ379" s="22"/>
      <c r="KA379" s="22"/>
      <c r="KB379" s="22"/>
      <c r="KC379" s="22"/>
      <c r="KD379" s="22"/>
      <c r="KE379" s="22"/>
      <c r="KF379" s="22"/>
      <c r="KG379" s="22"/>
      <c r="KH379" s="22"/>
      <c r="KI379" s="22"/>
      <c r="KJ379" s="22"/>
      <c r="KK379" s="22"/>
      <c r="KL379" s="22"/>
      <c r="KM379" s="22"/>
      <c r="KN379" s="22"/>
      <c r="KO379" s="22"/>
      <c r="KP379" s="22"/>
    </row>
    <row r="380" spans="1:302" ht="13.5" customHeight="1" x14ac:dyDescent="0.2">
      <c r="A380" s="48"/>
      <c r="B380" s="48"/>
      <c r="C380" s="48"/>
      <c r="D380" s="48"/>
      <c r="E380" s="48"/>
      <c r="F380" s="48"/>
      <c r="G380" s="48"/>
      <c r="H380" s="48"/>
      <c r="I380" s="48"/>
      <c r="J380" s="48"/>
      <c r="K380" s="48"/>
      <c r="L380" s="48"/>
      <c r="M380" s="48"/>
      <c r="N380" s="48"/>
      <c r="O380" s="22"/>
      <c r="P380" s="22"/>
      <c r="Q380" s="22"/>
      <c r="R380" s="22"/>
      <c r="S380" s="22"/>
      <c r="T380" s="22"/>
      <c r="U380" s="22"/>
      <c r="V380" s="22"/>
      <c r="W380" s="22"/>
      <c r="X380" s="22"/>
      <c r="Y380" s="22"/>
      <c r="Z380" s="22"/>
      <c r="AA380" s="22"/>
      <c r="AB380" s="22"/>
      <c r="AC380" s="48"/>
      <c r="AD380" s="48"/>
      <c r="AE380" s="48"/>
      <c r="AF380" s="48"/>
      <c r="AG380" s="48"/>
      <c r="AH380" s="48"/>
      <c r="AI380" s="48"/>
      <c r="AJ380" s="48"/>
      <c r="AK380" s="48"/>
      <c r="AL380" s="48"/>
      <c r="AM380" s="48"/>
      <c r="AN380" s="48"/>
      <c r="AO380" s="22"/>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22"/>
      <c r="BU380" s="505"/>
      <c r="BV380" s="505"/>
      <c r="BW380" s="552"/>
      <c r="BX380" s="22"/>
      <c r="BY380" s="22"/>
      <c r="BZ380" s="22"/>
      <c r="CA380" s="22"/>
      <c r="CB380" s="22"/>
      <c r="CC380" s="22"/>
      <c r="CD380" s="22"/>
      <c r="CE380" s="22"/>
      <c r="CF380" s="22"/>
      <c r="CG380" s="22"/>
      <c r="CH380" s="22"/>
      <c r="CI380" s="47"/>
      <c r="CJ380" s="47"/>
      <c r="CK380" s="47"/>
      <c r="CL380" s="47"/>
      <c r="CM380" s="47"/>
      <c r="CN380" s="47"/>
      <c r="CO380" s="47"/>
      <c r="CP380" s="47"/>
      <c r="CQ380" s="47"/>
      <c r="CR380" s="47"/>
      <c r="CS380" s="47"/>
      <c r="CT380" s="47"/>
      <c r="CU380" s="47"/>
      <c r="CV380" s="47"/>
      <c r="CW380" s="47"/>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c r="IT380" s="22"/>
      <c r="IU380" s="22"/>
      <c r="IV380" s="22"/>
      <c r="IW380" s="22"/>
      <c r="IX380" s="22"/>
      <c r="IY380" s="22"/>
      <c r="IZ380" s="22"/>
      <c r="JA380" s="22"/>
      <c r="JB380" s="22"/>
      <c r="JC380" s="22"/>
      <c r="JD380" s="22"/>
      <c r="JE380" s="22"/>
      <c r="JF380" s="22"/>
      <c r="JG380" s="22"/>
      <c r="JH380" s="22"/>
      <c r="JI380" s="22"/>
      <c r="JJ380" s="22"/>
      <c r="JK380" s="22"/>
      <c r="JL380" s="22"/>
      <c r="JM380" s="22"/>
      <c r="JN380" s="22"/>
      <c r="JO380" s="22"/>
      <c r="JP380" s="22"/>
      <c r="JQ380" s="22"/>
      <c r="JR380" s="22"/>
      <c r="JS380" s="22"/>
      <c r="JT380" s="22"/>
      <c r="JU380" s="22"/>
      <c r="JV380" s="22"/>
      <c r="JW380" s="22"/>
      <c r="JX380" s="22"/>
      <c r="JY380" s="22"/>
      <c r="JZ380" s="22"/>
      <c r="KA380" s="22"/>
      <c r="KB380" s="22"/>
      <c r="KC380" s="22"/>
      <c r="KD380" s="22"/>
      <c r="KE380" s="22"/>
      <c r="KF380" s="22"/>
      <c r="KG380" s="22"/>
      <c r="KH380" s="22"/>
      <c r="KI380" s="22"/>
      <c r="KJ380" s="22"/>
      <c r="KK380" s="22"/>
      <c r="KL380" s="22"/>
      <c r="KM380" s="22"/>
      <c r="KN380" s="22"/>
      <c r="KO380" s="22"/>
      <c r="KP380" s="22"/>
    </row>
    <row r="381" spans="1:302" ht="13.5" customHeight="1" x14ac:dyDescent="0.2">
      <c r="A381" s="48"/>
      <c r="B381" s="48"/>
      <c r="C381" s="48"/>
      <c r="D381" s="48"/>
      <c r="E381" s="48"/>
      <c r="F381" s="48"/>
      <c r="G381" s="48"/>
      <c r="H381" s="48"/>
      <c r="I381" s="48"/>
      <c r="J381" s="48"/>
      <c r="K381" s="48"/>
      <c r="L381" s="48"/>
      <c r="M381" s="48"/>
      <c r="N381" s="48"/>
      <c r="O381" s="22"/>
      <c r="P381" s="22"/>
      <c r="Q381" s="22"/>
      <c r="R381" s="22"/>
      <c r="S381" s="22"/>
      <c r="T381" s="22"/>
      <c r="U381" s="22"/>
      <c r="V381" s="22"/>
      <c r="W381" s="22"/>
      <c r="X381" s="22"/>
      <c r="Y381" s="22"/>
      <c r="Z381" s="22"/>
      <c r="AA381" s="22"/>
      <c r="AB381" s="22"/>
      <c r="AC381" s="48"/>
      <c r="AD381" s="48"/>
      <c r="AE381" s="48"/>
      <c r="AF381" s="48"/>
      <c r="AG381" s="48"/>
      <c r="AH381" s="48"/>
      <c r="AI381" s="48"/>
      <c r="AJ381" s="48"/>
      <c r="AK381" s="48"/>
      <c r="AL381" s="48"/>
      <c r="AM381" s="48"/>
      <c r="AN381" s="48"/>
      <c r="AO381" s="22"/>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22"/>
      <c r="BU381" s="505"/>
      <c r="BV381" s="505"/>
      <c r="BW381" s="552"/>
      <c r="BX381" s="22"/>
      <c r="BY381" s="22"/>
      <c r="BZ381" s="22"/>
      <c r="CA381" s="22"/>
      <c r="CB381" s="22"/>
      <c r="CC381" s="22"/>
      <c r="CD381" s="22"/>
      <c r="CE381" s="22"/>
      <c r="CF381" s="22"/>
      <c r="CG381" s="22"/>
      <c r="CH381" s="22"/>
      <c r="CI381" s="47"/>
      <c r="CJ381" s="47"/>
      <c r="CK381" s="47"/>
      <c r="CL381" s="47"/>
      <c r="CM381" s="47"/>
      <c r="CN381" s="47"/>
      <c r="CO381" s="47"/>
      <c r="CP381" s="47"/>
      <c r="CQ381" s="47"/>
      <c r="CR381" s="47"/>
      <c r="CS381" s="47"/>
      <c r="CT381" s="47"/>
      <c r="CU381" s="47"/>
      <c r="CV381" s="47"/>
      <c r="CW381" s="47"/>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c r="HT381" s="22"/>
      <c r="HU381" s="22"/>
      <c r="HV381" s="22"/>
      <c r="HW381" s="22"/>
      <c r="HX381" s="22"/>
      <c r="HY381" s="22"/>
      <c r="HZ381" s="22"/>
      <c r="IA381" s="22"/>
      <c r="IB381" s="22"/>
      <c r="IC381" s="22"/>
      <c r="ID381" s="22"/>
      <c r="IE381" s="22"/>
      <c r="IF381" s="22"/>
      <c r="IG381" s="22"/>
      <c r="IH381" s="22"/>
      <c r="II381" s="22"/>
      <c r="IJ381" s="22"/>
      <c r="IK381" s="22"/>
      <c r="IL381" s="22"/>
      <c r="IM381" s="22"/>
      <c r="IN381" s="22"/>
      <c r="IO381" s="22"/>
      <c r="IP381" s="22"/>
      <c r="IQ381" s="22"/>
      <c r="IR381" s="22"/>
      <c r="IS381" s="22"/>
      <c r="IT381" s="22"/>
      <c r="IU381" s="22"/>
      <c r="IV381" s="22"/>
      <c r="IW381" s="22"/>
      <c r="IX381" s="22"/>
      <c r="IY381" s="22"/>
      <c r="IZ381" s="22"/>
      <c r="JA381" s="22"/>
      <c r="JB381" s="22"/>
      <c r="JC381" s="22"/>
      <c r="JD381" s="22"/>
      <c r="JE381" s="22"/>
      <c r="JF381" s="22"/>
      <c r="JG381" s="22"/>
      <c r="JH381" s="22"/>
      <c r="JI381" s="22"/>
      <c r="JJ381" s="22"/>
      <c r="JK381" s="22"/>
      <c r="JL381" s="22"/>
      <c r="JM381" s="22"/>
      <c r="JN381" s="22"/>
      <c r="JO381" s="22"/>
      <c r="JP381" s="22"/>
      <c r="JQ381" s="22"/>
      <c r="JR381" s="22"/>
      <c r="JS381" s="22"/>
      <c r="JT381" s="22"/>
      <c r="JU381" s="22"/>
      <c r="JV381" s="22"/>
      <c r="JW381" s="22"/>
      <c r="JX381" s="22"/>
      <c r="JY381" s="22"/>
      <c r="JZ381" s="22"/>
      <c r="KA381" s="22"/>
      <c r="KB381" s="22"/>
      <c r="KC381" s="22"/>
      <c r="KD381" s="22"/>
      <c r="KE381" s="22"/>
      <c r="KF381" s="22"/>
      <c r="KG381" s="22"/>
      <c r="KH381" s="22"/>
      <c r="KI381" s="22"/>
      <c r="KJ381" s="22"/>
      <c r="KK381" s="22"/>
      <c r="KL381" s="22"/>
      <c r="KM381" s="22"/>
      <c r="KN381" s="22"/>
      <c r="KO381" s="22"/>
      <c r="KP381" s="22"/>
    </row>
    <row r="382" spans="1:302" ht="13.5" customHeight="1" x14ac:dyDescent="0.2">
      <c r="A382" s="48"/>
      <c r="B382" s="48"/>
      <c r="C382" s="48"/>
      <c r="D382" s="48"/>
      <c r="E382" s="48"/>
      <c r="F382" s="48"/>
      <c r="G382" s="48"/>
      <c r="H382" s="48"/>
      <c r="I382" s="48"/>
      <c r="J382" s="48"/>
      <c r="K382" s="48"/>
      <c r="L382" s="48"/>
      <c r="M382" s="48"/>
      <c r="N382" s="48"/>
      <c r="O382" s="22"/>
      <c r="P382" s="22"/>
      <c r="Q382" s="22"/>
      <c r="R382" s="22"/>
      <c r="S382" s="22"/>
      <c r="T382" s="22"/>
      <c r="U382" s="22"/>
      <c r="V382" s="22"/>
      <c r="W382" s="22"/>
      <c r="X382" s="22"/>
      <c r="Y382" s="22"/>
      <c r="Z382" s="22"/>
      <c r="AA382" s="22"/>
      <c r="AB382" s="22"/>
      <c r="AC382" s="48"/>
      <c r="AD382" s="48"/>
      <c r="AE382" s="48"/>
      <c r="AF382" s="48"/>
      <c r="AG382" s="48"/>
      <c r="AH382" s="48"/>
      <c r="AI382" s="48"/>
      <c r="AJ382" s="48"/>
      <c r="AK382" s="48"/>
      <c r="AL382" s="48"/>
      <c r="AM382" s="48"/>
      <c r="AN382" s="48"/>
      <c r="AO382" s="22"/>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22"/>
      <c r="BU382" s="505"/>
      <c r="BV382" s="505"/>
      <c r="BW382" s="552"/>
      <c r="BX382" s="22"/>
      <c r="BY382" s="22"/>
      <c r="BZ382" s="22"/>
      <c r="CA382" s="22"/>
      <c r="CB382" s="22"/>
      <c r="CC382" s="22"/>
      <c r="CD382" s="22"/>
      <c r="CE382" s="22"/>
      <c r="CF382" s="22"/>
      <c r="CG382" s="22"/>
      <c r="CH382" s="22"/>
      <c r="CI382" s="47"/>
      <c r="CJ382" s="47"/>
      <c r="CK382" s="47"/>
      <c r="CL382" s="47"/>
      <c r="CM382" s="47"/>
      <c r="CN382" s="47"/>
      <c r="CO382" s="47"/>
      <c r="CP382" s="47"/>
      <c r="CQ382" s="47"/>
      <c r="CR382" s="47"/>
      <c r="CS382" s="47"/>
      <c r="CT382" s="47"/>
      <c r="CU382" s="47"/>
      <c r="CV382" s="47"/>
      <c r="CW382" s="47"/>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c r="HT382" s="22"/>
      <c r="HU382" s="22"/>
      <c r="HV382" s="22"/>
      <c r="HW382" s="22"/>
      <c r="HX382" s="22"/>
      <c r="HY382" s="22"/>
      <c r="HZ382" s="22"/>
      <c r="IA382" s="22"/>
      <c r="IB382" s="22"/>
      <c r="IC382" s="22"/>
      <c r="ID382" s="22"/>
      <c r="IE382" s="22"/>
      <c r="IF382" s="22"/>
      <c r="IG382" s="22"/>
      <c r="IH382" s="22"/>
      <c r="II382" s="22"/>
      <c r="IJ382" s="22"/>
      <c r="IK382" s="22"/>
      <c r="IL382" s="22"/>
      <c r="IM382" s="22"/>
      <c r="IN382" s="22"/>
      <c r="IO382" s="22"/>
      <c r="IP382" s="22"/>
      <c r="IQ382" s="22"/>
      <c r="IR382" s="22"/>
      <c r="IS382" s="22"/>
      <c r="IT382" s="22"/>
      <c r="IU382" s="22"/>
      <c r="IV382" s="22"/>
      <c r="IW382" s="22"/>
      <c r="IX382" s="22"/>
      <c r="IY382" s="22"/>
      <c r="IZ382" s="22"/>
      <c r="JA382" s="22"/>
      <c r="JB382" s="22"/>
      <c r="JC382" s="22"/>
      <c r="JD382" s="22"/>
      <c r="JE382" s="22"/>
      <c r="JF382" s="22"/>
      <c r="JG382" s="22"/>
      <c r="JH382" s="22"/>
      <c r="JI382" s="22"/>
      <c r="JJ382" s="22"/>
      <c r="JK382" s="22"/>
      <c r="JL382" s="22"/>
      <c r="JM382" s="22"/>
      <c r="JN382" s="22"/>
      <c r="JO382" s="22"/>
      <c r="JP382" s="22"/>
      <c r="JQ382" s="22"/>
      <c r="JR382" s="22"/>
      <c r="JS382" s="22"/>
      <c r="JT382" s="22"/>
      <c r="JU382" s="22"/>
      <c r="JV382" s="22"/>
      <c r="JW382" s="22"/>
      <c r="JX382" s="22"/>
      <c r="JY382" s="22"/>
      <c r="JZ382" s="22"/>
      <c r="KA382" s="22"/>
      <c r="KB382" s="22"/>
      <c r="KC382" s="22"/>
      <c r="KD382" s="22"/>
      <c r="KE382" s="22"/>
      <c r="KF382" s="22"/>
      <c r="KG382" s="22"/>
      <c r="KH382" s="22"/>
      <c r="KI382" s="22"/>
      <c r="KJ382" s="22"/>
      <c r="KK382" s="22"/>
      <c r="KL382" s="22"/>
      <c r="KM382" s="22"/>
      <c r="KN382" s="22"/>
      <c r="KO382" s="22"/>
      <c r="KP382" s="22"/>
    </row>
    <row r="383" spans="1:302" ht="13.5" customHeight="1" x14ac:dyDescent="0.2">
      <c r="A383" s="48"/>
      <c r="B383" s="48"/>
      <c r="C383" s="48"/>
      <c r="D383" s="48"/>
      <c r="E383" s="48"/>
      <c r="F383" s="48"/>
      <c r="G383" s="48"/>
      <c r="H383" s="48"/>
      <c r="I383" s="48"/>
      <c r="J383" s="48"/>
      <c r="K383" s="48"/>
      <c r="L383" s="48"/>
      <c r="M383" s="48"/>
      <c r="N383" s="48"/>
      <c r="O383" s="22"/>
      <c r="P383" s="22"/>
      <c r="Q383" s="22"/>
      <c r="R383" s="22"/>
      <c r="S383" s="22"/>
      <c r="T383" s="22"/>
      <c r="U383" s="22"/>
      <c r="V383" s="22"/>
      <c r="W383" s="22"/>
      <c r="X383" s="22"/>
      <c r="Y383" s="22"/>
      <c r="Z383" s="22"/>
      <c r="AA383" s="22"/>
      <c r="AB383" s="22"/>
      <c r="AC383" s="48"/>
      <c r="AD383" s="48"/>
      <c r="AE383" s="48"/>
      <c r="AF383" s="48"/>
      <c r="AG383" s="48"/>
      <c r="AH383" s="48"/>
      <c r="AI383" s="48"/>
      <c r="AJ383" s="48"/>
      <c r="AK383" s="48"/>
      <c r="AL383" s="48"/>
      <c r="AM383" s="48"/>
      <c r="AN383" s="48"/>
      <c r="AO383" s="22"/>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22"/>
      <c r="BU383" s="505"/>
      <c r="BV383" s="505"/>
      <c r="BW383" s="552"/>
      <c r="BX383" s="22"/>
      <c r="BY383" s="22"/>
      <c r="BZ383" s="22"/>
      <c r="CA383" s="22"/>
      <c r="CB383" s="22"/>
      <c r="CC383" s="22"/>
      <c r="CD383" s="22"/>
      <c r="CE383" s="22"/>
      <c r="CF383" s="22"/>
      <c r="CG383" s="22"/>
      <c r="CH383" s="22"/>
      <c r="CI383" s="47"/>
      <c r="CJ383" s="47"/>
      <c r="CK383" s="47"/>
      <c r="CL383" s="47"/>
      <c r="CM383" s="47"/>
      <c r="CN383" s="47"/>
      <c r="CO383" s="47"/>
      <c r="CP383" s="47"/>
      <c r="CQ383" s="47"/>
      <c r="CR383" s="47"/>
      <c r="CS383" s="47"/>
      <c r="CT383" s="47"/>
      <c r="CU383" s="47"/>
      <c r="CV383" s="47"/>
      <c r="CW383" s="47"/>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c r="IT383" s="22"/>
      <c r="IU383" s="22"/>
      <c r="IV383" s="22"/>
      <c r="IW383" s="22"/>
      <c r="IX383" s="22"/>
      <c r="IY383" s="22"/>
      <c r="IZ383" s="22"/>
      <c r="JA383" s="22"/>
      <c r="JB383" s="22"/>
      <c r="JC383" s="22"/>
      <c r="JD383" s="22"/>
      <c r="JE383" s="22"/>
      <c r="JF383" s="22"/>
      <c r="JG383" s="22"/>
      <c r="JH383" s="22"/>
      <c r="JI383" s="22"/>
      <c r="JJ383" s="22"/>
      <c r="JK383" s="22"/>
      <c r="JL383" s="22"/>
      <c r="JM383" s="22"/>
      <c r="JN383" s="22"/>
      <c r="JO383" s="22"/>
      <c r="JP383" s="22"/>
      <c r="JQ383" s="22"/>
      <c r="JR383" s="22"/>
      <c r="JS383" s="22"/>
      <c r="JT383" s="22"/>
      <c r="JU383" s="22"/>
      <c r="JV383" s="22"/>
      <c r="JW383" s="22"/>
      <c r="JX383" s="22"/>
      <c r="JY383" s="22"/>
      <c r="JZ383" s="22"/>
      <c r="KA383" s="22"/>
      <c r="KB383" s="22"/>
      <c r="KC383" s="22"/>
      <c r="KD383" s="22"/>
      <c r="KE383" s="22"/>
      <c r="KF383" s="22"/>
      <c r="KG383" s="22"/>
      <c r="KH383" s="22"/>
      <c r="KI383" s="22"/>
      <c r="KJ383" s="22"/>
      <c r="KK383" s="22"/>
      <c r="KL383" s="22"/>
      <c r="KM383" s="22"/>
      <c r="KN383" s="22"/>
      <c r="KO383" s="22"/>
      <c r="KP383" s="22"/>
    </row>
    <row r="384" spans="1:302" ht="13.5" customHeight="1" x14ac:dyDescent="0.2">
      <c r="A384" s="48"/>
      <c r="B384" s="48"/>
      <c r="C384" s="48"/>
      <c r="D384" s="48"/>
      <c r="E384" s="48"/>
      <c r="F384" s="48"/>
      <c r="G384" s="48"/>
      <c r="H384" s="48"/>
      <c r="I384" s="48"/>
      <c r="J384" s="48"/>
      <c r="K384" s="48"/>
      <c r="L384" s="48"/>
      <c r="M384" s="48"/>
      <c r="N384" s="48"/>
      <c r="O384" s="22"/>
      <c r="P384" s="22"/>
      <c r="Q384" s="22"/>
      <c r="R384" s="22"/>
      <c r="S384" s="22"/>
      <c r="T384" s="22"/>
      <c r="U384" s="22"/>
      <c r="V384" s="22"/>
      <c r="W384" s="22"/>
      <c r="X384" s="22"/>
      <c r="Y384" s="22"/>
      <c r="Z384" s="22"/>
      <c r="AA384" s="22"/>
      <c r="AB384" s="22"/>
      <c r="AC384" s="48"/>
      <c r="AD384" s="48"/>
      <c r="AE384" s="48"/>
      <c r="AF384" s="48"/>
      <c r="AG384" s="48"/>
      <c r="AH384" s="48"/>
      <c r="AI384" s="48"/>
      <c r="AJ384" s="48"/>
      <c r="AK384" s="48"/>
      <c r="AL384" s="48"/>
      <c r="AM384" s="48"/>
      <c r="AN384" s="48"/>
      <c r="AO384" s="22"/>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22"/>
      <c r="BU384" s="505"/>
      <c r="BV384" s="505"/>
      <c r="BW384" s="552"/>
      <c r="BX384" s="22"/>
      <c r="BY384" s="22"/>
      <c r="BZ384" s="22"/>
      <c r="CA384" s="22"/>
      <c r="CB384" s="22"/>
      <c r="CC384" s="22"/>
      <c r="CD384" s="22"/>
      <c r="CE384" s="22"/>
      <c r="CF384" s="22"/>
      <c r="CG384" s="22"/>
      <c r="CH384" s="22"/>
      <c r="CI384" s="47"/>
      <c r="CJ384" s="47"/>
      <c r="CK384" s="47"/>
      <c r="CL384" s="47"/>
      <c r="CM384" s="47"/>
      <c r="CN384" s="47"/>
      <c r="CO384" s="47"/>
      <c r="CP384" s="47"/>
      <c r="CQ384" s="47"/>
      <c r="CR384" s="47"/>
      <c r="CS384" s="47"/>
      <c r="CT384" s="47"/>
      <c r="CU384" s="47"/>
      <c r="CV384" s="47"/>
      <c r="CW384" s="47"/>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c r="IT384" s="22"/>
      <c r="IU384" s="22"/>
      <c r="IV384" s="22"/>
      <c r="IW384" s="22"/>
      <c r="IX384" s="22"/>
      <c r="IY384" s="22"/>
      <c r="IZ384" s="22"/>
      <c r="JA384" s="22"/>
      <c r="JB384" s="22"/>
      <c r="JC384" s="22"/>
      <c r="JD384" s="22"/>
      <c r="JE384" s="22"/>
      <c r="JF384" s="22"/>
      <c r="JG384" s="22"/>
      <c r="JH384" s="22"/>
      <c r="JI384" s="22"/>
      <c r="JJ384" s="22"/>
      <c r="JK384" s="22"/>
      <c r="JL384" s="22"/>
      <c r="JM384" s="22"/>
      <c r="JN384" s="22"/>
      <c r="JO384" s="22"/>
      <c r="JP384" s="22"/>
      <c r="JQ384" s="22"/>
      <c r="JR384" s="22"/>
      <c r="JS384" s="22"/>
      <c r="JT384" s="22"/>
      <c r="JU384" s="22"/>
      <c r="JV384" s="22"/>
      <c r="JW384" s="22"/>
      <c r="JX384" s="22"/>
      <c r="JY384" s="22"/>
      <c r="JZ384" s="22"/>
      <c r="KA384" s="22"/>
      <c r="KB384" s="22"/>
      <c r="KC384" s="22"/>
      <c r="KD384" s="22"/>
      <c r="KE384" s="22"/>
      <c r="KF384" s="22"/>
      <c r="KG384" s="22"/>
      <c r="KH384" s="22"/>
      <c r="KI384" s="22"/>
      <c r="KJ384" s="22"/>
      <c r="KK384" s="22"/>
      <c r="KL384" s="22"/>
      <c r="KM384" s="22"/>
      <c r="KN384" s="22"/>
      <c r="KO384" s="22"/>
      <c r="KP384" s="22"/>
    </row>
    <row r="385" spans="1:302" ht="13.5" customHeight="1" x14ac:dyDescent="0.2">
      <c r="A385" s="48"/>
      <c r="B385" s="48"/>
      <c r="C385" s="48"/>
      <c r="D385" s="48"/>
      <c r="E385" s="48"/>
      <c r="F385" s="48"/>
      <c r="G385" s="48"/>
      <c r="H385" s="48"/>
      <c r="I385" s="48"/>
      <c r="J385" s="48"/>
      <c r="K385" s="48"/>
      <c r="L385" s="48"/>
      <c r="M385" s="48"/>
      <c r="N385" s="48"/>
      <c r="O385" s="22"/>
      <c r="P385" s="22"/>
      <c r="Q385" s="22"/>
      <c r="R385" s="22"/>
      <c r="S385" s="22"/>
      <c r="T385" s="22"/>
      <c r="U385" s="22"/>
      <c r="V385" s="22"/>
      <c r="W385" s="22"/>
      <c r="X385" s="22"/>
      <c r="Y385" s="22"/>
      <c r="Z385" s="22"/>
      <c r="AA385" s="22"/>
      <c r="AB385" s="22"/>
      <c r="AC385" s="48"/>
      <c r="AD385" s="48"/>
      <c r="AE385" s="48"/>
      <c r="AF385" s="48"/>
      <c r="AG385" s="48"/>
      <c r="AH385" s="48"/>
      <c r="AI385" s="48"/>
      <c r="AJ385" s="48"/>
      <c r="AK385" s="48"/>
      <c r="AL385" s="48"/>
      <c r="AM385" s="48"/>
      <c r="AN385" s="48"/>
      <c r="AO385" s="22"/>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22"/>
      <c r="BU385" s="505"/>
      <c r="BV385" s="505"/>
      <c r="BW385" s="552"/>
      <c r="BX385" s="22"/>
      <c r="BY385" s="22"/>
      <c r="BZ385" s="22"/>
      <c r="CA385" s="22"/>
      <c r="CB385" s="22"/>
      <c r="CC385" s="22"/>
      <c r="CD385" s="22"/>
      <c r="CE385" s="22"/>
      <c r="CF385" s="22"/>
      <c r="CG385" s="22"/>
      <c r="CH385" s="22"/>
      <c r="CI385" s="47"/>
      <c r="CJ385" s="47"/>
      <c r="CK385" s="47"/>
      <c r="CL385" s="47"/>
      <c r="CM385" s="47"/>
      <c r="CN385" s="47"/>
      <c r="CO385" s="47"/>
      <c r="CP385" s="47"/>
      <c r="CQ385" s="47"/>
      <c r="CR385" s="47"/>
      <c r="CS385" s="47"/>
      <c r="CT385" s="47"/>
      <c r="CU385" s="47"/>
      <c r="CV385" s="47"/>
      <c r="CW385" s="47"/>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c r="IU385" s="22"/>
      <c r="IV385" s="22"/>
      <c r="IW385" s="22"/>
      <c r="IX385" s="22"/>
      <c r="IY385" s="22"/>
      <c r="IZ385" s="22"/>
      <c r="JA385" s="22"/>
      <c r="JB385" s="22"/>
      <c r="JC385" s="22"/>
      <c r="JD385" s="22"/>
      <c r="JE385" s="22"/>
      <c r="JF385" s="22"/>
      <c r="JG385" s="22"/>
      <c r="JH385" s="22"/>
      <c r="JI385" s="22"/>
      <c r="JJ385" s="22"/>
      <c r="JK385" s="22"/>
      <c r="JL385" s="22"/>
      <c r="JM385" s="22"/>
      <c r="JN385" s="22"/>
      <c r="JO385" s="22"/>
      <c r="JP385" s="22"/>
      <c r="JQ385" s="22"/>
      <c r="JR385" s="22"/>
      <c r="JS385" s="22"/>
      <c r="JT385" s="22"/>
      <c r="JU385" s="22"/>
      <c r="JV385" s="22"/>
      <c r="JW385" s="22"/>
      <c r="JX385" s="22"/>
      <c r="JY385" s="22"/>
      <c r="JZ385" s="22"/>
      <c r="KA385" s="22"/>
      <c r="KB385" s="22"/>
      <c r="KC385" s="22"/>
      <c r="KD385" s="22"/>
      <c r="KE385" s="22"/>
      <c r="KF385" s="22"/>
      <c r="KG385" s="22"/>
      <c r="KH385" s="22"/>
      <c r="KI385" s="22"/>
      <c r="KJ385" s="22"/>
      <c r="KK385" s="22"/>
      <c r="KL385" s="22"/>
      <c r="KM385" s="22"/>
      <c r="KN385" s="22"/>
      <c r="KO385" s="22"/>
      <c r="KP385" s="22"/>
    </row>
    <row r="386" spans="1:302" ht="13.5" customHeight="1" x14ac:dyDescent="0.2">
      <c r="A386" s="48"/>
      <c r="B386" s="48"/>
      <c r="C386" s="48"/>
      <c r="D386" s="48"/>
      <c r="E386" s="48"/>
      <c r="F386" s="48"/>
      <c r="G386" s="48"/>
      <c r="H386" s="48"/>
      <c r="I386" s="48"/>
      <c r="J386" s="48"/>
      <c r="K386" s="48"/>
      <c r="L386" s="48"/>
      <c r="M386" s="48"/>
      <c r="N386" s="48"/>
      <c r="O386" s="22"/>
      <c r="P386" s="22"/>
      <c r="Q386" s="22"/>
      <c r="R386" s="22"/>
      <c r="S386" s="22"/>
      <c r="T386" s="22"/>
      <c r="U386" s="22"/>
      <c r="V386" s="22"/>
      <c r="W386" s="22"/>
      <c r="X386" s="22"/>
      <c r="Y386" s="22"/>
      <c r="Z386" s="22"/>
      <c r="AA386" s="22"/>
      <c r="AB386" s="22"/>
      <c r="AC386" s="48"/>
      <c r="AD386" s="48"/>
      <c r="AE386" s="48"/>
      <c r="AF386" s="48"/>
      <c r="AG386" s="48"/>
      <c r="AH386" s="48"/>
      <c r="AI386" s="48"/>
      <c r="AJ386" s="48"/>
      <c r="AK386" s="48"/>
      <c r="AL386" s="48"/>
      <c r="AM386" s="48"/>
      <c r="AN386" s="48"/>
      <c r="AO386" s="22"/>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22"/>
      <c r="BU386" s="505"/>
      <c r="BV386" s="505"/>
      <c r="BW386" s="552"/>
      <c r="BX386" s="22"/>
      <c r="BY386" s="22"/>
      <c r="BZ386" s="22"/>
      <c r="CA386" s="22"/>
      <c r="CB386" s="22"/>
      <c r="CC386" s="22"/>
      <c r="CD386" s="22"/>
      <c r="CE386" s="22"/>
      <c r="CF386" s="22"/>
      <c r="CG386" s="22"/>
      <c r="CH386" s="22"/>
      <c r="CI386" s="47"/>
      <c r="CJ386" s="47"/>
      <c r="CK386" s="47"/>
      <c r="CL386" s="47"/>
      <c r="CM386" s="47"/>
      <c r="CN386" s="47"/>
      <c r="CO386" s="47"/>
      <c r="CP386" s="47"/>
      <c r="CQ386" s="47"/>
      <c r="CR386" s="47"/>
      <c r="CS386" s="47"/>
      <c r="CT386" s="47"/>
      <c r="CU386" s="47"/>
      <c r="CV386" s="47"/>
      <c r="CW386" s="47"/>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c r="IT386" s="22"/>
      <c r="IU386" s="22"/>
      <c r="IV386" s="22"/>
      <c r="IW386" s="22"/>
      <c r="IX386" s="22"/>
      <c r="IY386" s="22"/>
      <c r="IZ386" s="22"/>
      <c r="JA386" s="22"/>
      <c r="JB386" s="22"/>
      <c r="JC386" s="22"/>
      <c r="JD386" s="22"/>
      <c r="JE386" s="22"/>
      <c r="JF386" s="22"/>
      <c r="JG386" s="22"/>
      <c r="JH386" s="22"/>
      <c r="JI386" s="22"/>
      <c r="JJ386" s="22"/>
      <c r="JK386" s="22"/>
      <c r="JL386" s="22"/>
      <c r="JM386" s="22"/>
      <c r="JN386" s="22"/>
      <c r="JO386" s="22"/>
      <c r="JP386" s="22"/>
      <c r="JQ386" s="22"/>
      <c r="JR386" s="22"/>
      <c r="JS386" s="22"/>
      <c r="JT386" s="22"/>
      <c r="JU386" s="22"/>
      <c r="JV386" s="22"/>
      <c r="JW386" s="22"/>
      <c r="JX386" s="22"/>
      <c r="JY386" s="22"/>
      <c r="JZ386" s="22"/>
      <c r="KA386" s="22"/>
      <c r="KB386" s="22"/>
      <c r="KC386" s="22"/>
      <c r="KD386" s="22"/>
      <c r="KE386" s="22"/>
      <c r="KF386" s="22"/>
      <c r="KG386" s="22"/>
      <c r="KH386" s="22"/>
      <c r="KI386" s="22"/>
      <c r="KJ386" s="22"/>
      <c r="KK386" s="22"/>
      <c r="KL386" s="22"/>
      <c r="KM386" s="22"/>
      <c r="KN386" s="22"/>
      <c r="KO386" s="22"/>
      <c r="KP386" s="22"/>
    </row>
    <row r="387" spans="1:302" ht="13.5" customHeight="1" x14ac:dyDescent="0.2">
      <c r="A387" s="48"/>
      <c r="B387" s="48"/>
      <c r="C387" s="48"/>
      <c r="D387" s="48"/>
      <c r="E387" s="48"/>
      <c r="F387" s="48"/>
      <c r="G387" s="48"/>
      <c r="H387" s="48"/>
      <c r="I387" s="48"/>
      <c r="J387" s="48"/>
      <c r="K387" s="48"/>
      <c r="L387" s="48"/>
      <c r="M387" s="48"/>
      <c r="N387" s="48"/>
      <c r="O387" s="22"/>
      <c r="P387" s="22"/>
      <c r="Q387" s="22"/>
      <c r="R387" s="22"/>
      <c r="S387" s="22"/>
      <c r="T387" s="22"/>
      <c r="U387" s="22"/>
      <c r="V387" s="22"/>
      <c r="W387" s="22"/>
      <c r="X387" s="22"/>
      <c r="Y387" s="22"/>
      <c r="Z387" s="22"/>
      <c r="AA387" s="22"/>
      <c r="AB387" s="22"/>
      <c r="AC387" s="48"/>
      <c r="AD387" s="48"/>
      <c r="AE387" s="48"/>
      <c r="AF387" s="48"/>
      <c r="AG387" s="48"/>
      <c r="AH387" s="48"/>
      <c r="AI387" s="48"/>
      <c r="AJ387" s="48"/>
      <c r="AK387" s="48"/>
      <c r="AL387" s="48"/>
      <c r="AM387" s="48"/>
      <c r="AN387" s="48"/>
      <c r="AO387" s="22"/>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22"/>
      <c r="BU387" s="505"/>
      <c r="BV387" s="505"/>
      <c r="BW387" s="552"/>
      <c r="BX387" s="22"/>
      <c r="BY387" s="22"/>
      <c r="BZ387" s="22"/>
      <c r="CA387" s="22"/>
      <c r="CB387" s="22"/>
      <c r="CC387" s="22"/>
      <c r="CD387" s="22"/>
      <c r="CE387" s="22"/>
      <c r="CF387" s="22"/>
      <c r="CG387" s="22"/>
      <c r="CH387" s="22"/>
      <c r="CI387" s="47"/>
      <c r="CJ387" s="47"/>
      <c r="CK387" s="47"/>
      <c r="CL387" s="47"/>
      <c r="CM387" s="47"/>
      <c r="CN387" s="47"/>
      <c r="CO387" s="47"/>
      <c r="CP387" s="47"/>
      <c r="CQ387" s="47"/>
      <c r="CR387" s="47"/>
      <c r="CS387" s="47"/>
      <c r="CT387" s="47"/>
      <c r="CU387" s="47"/>
      <c r="CV387" s="47"/>
      <c r="CW387" s="47"/>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c r="IT387" s="22"/>
      <c r="IU387" s="22"/>
      <c r="IV387" s="22"/>
      <c r="IW387" s="22"/>
      <c r="IX387" s="22"/>
      <c r="IY387" s="22"/>
      <c r="IZ387" s="22"/>
      <c r="JA387" s="22"/>
      <c r="JB387" s="22"/>
      <c r="JC387" s="22"/>
      <c r="JD387" s="22"/>
      <c r="JE387" s="22"/>
      <c r="JF387" s="22"/>
      <c r="JG387" s="22"/>
      <c r="JH387" s="22"/>
      <c r="JI387" s="22"/>
      <c r="JJ387" s="22"/>
      <c r="JK387" s="22"/>
      <c r="JL387" s="22"/>
      <c r="JM387" s="22"/>
      <c r="JN387" s="22"/>
      <c r="JO387" s="22"/>
      <c r="JP387" s="22"/>
      <c r="JQ387" s="22"/>
      <c r="JR387" s="22"/>
      <c r="JS387" s="22"/>
      <c r="JT387" s="22"/>
      <c r="JU387" s="22"/>
      <c r="JV387" s="22"/>
      <c r="JW387" s="22"/>
      <c r="JX387" s="22"/>
      <c r="JY387" s="22"/>
      <c r="JZ387" s="22"/>
      <c r="KA387" s="22"/>
      <c r="KB387" s="22"/>
      <c r="KC387" s="22"/>
      <c r="KD387" s="22"/>
      <c r="KE387" s="22"/>
      <c r="KF387" s="22"/>
      <c r="KG387" s="22"/>
      <c r="KH387" s="22"/>
      <c r="KI387" s="22"/>
      <c r="KJ387" s="22"/>
      <c r="KK387" s="22"/>
      <c r="KL387" s="22"/>
      <c r="KM387" s="22"/>
      <c r="KN387" s="22"/>
      <c r="KO387" s="22"/>
      <c r="KP387" s="22"/>
    </row>
    <row r="388" spans="1:302" ht="13.5" customHeight="1" x14ac:dyDescent="0.2">
      <c r="A388" s="48"/>
      <c r="B388" s="48"/>
      <c r="C388" s="48"/>
      <c r="D388" s="48"/>
      <c r="E388" s="48"/>
      <c r="F388" s="48"/>
      <c r="G388" s="48"/>
      <c r="H388" s="48"/>
      <c r="I388" s="48"/>
      <c r="J388" s="48"/>
      <c r="K388" s="48"/>
      <c r="L388" s="48"/>
      <c r="M388" s="48"/>
      <c r="N388" s="48"/>
      <c r="O388" s="22"/>
      <c r="P388" s="22"/>
      <c r="Q388" s="22"/>
      <c r="R388" s="22"/>
      <c r="S388" s="22"/>
      <c r="T388" s="22"/>
      <c r="U388" s="22"/>
      <c r="V388" s="22"/>
      <c r="W388" s="22"/>
      <c r="X388" s="22"/>
      <c r="Y388" s="22"/>
      <c r="Z388" s="22"/>
      <c r="AA388" s="22"/>
      <c r="AB388" s="22"/>
      <c r="AC388" s="48"/>
      <c r="AD388" s="48"/>
      <c r="AE388" s="48"/>
      <c r="AF388" s="48"/>
      <c r="AG388" s="48"/>
      <c r="AH388" s="48"/>
      <c r="AI388" s="48"/>
      <c r="AJ388" s="48"/>
      <c r="AK388" s="48"/>
      <c r="AL388" s="48"/>
      <c r="AM388" s="48"/>
      <c r="AN388" s="48"/>
      <c r="AO388" s="22"/>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22"/>
      <c r="BU388" s="505"/>
      <c r="BV388" s="505"/>
      <c r="BW388" s="552"/>
      <c r="BX388" s="22"/>
      <c r="BY388" s="22"/>
      <c r="BZ388" s="22"/>
      <c r="CA388" s="22"/>
      <c r="CB388" s="22"/>
      <c r="CC388" s="22"/>
      <c r="CD388" s="22"/>
      <c r="CE388" s="22"/>
      <c r="CF388" s="22"/>
      <c r="CG388" s="22"/>
      <c r="CH388" s="22"/>
      <c r="CI388" s="47"/>
      <c r="CJ388" s="47"/>
      <c r="CK388" s="47"/>
      <c r="CL388" s="47"/>
      <c r="CM388" s="47"/>
      <c r="CN388" s="47"/>
      <c r="CO388" s="47"/>
      <c r="CP388" s="47"/>
      <c r="CQ388" s="47"/>
      <c r="CR388" s="47"/>
      <c r="CS388" s="47"/>
      <c r="CT388" s="47"/>
      <c r="CU388" s="47"/>
      <c r="CV388" s="47"/>
      <c r="CW388" s="47"/>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c r="IU388" s="22"/>
      <c r="IV388" s="22"/>
      <c r="IW388" s="22"/>
      <c r="IX388" s="22"/>
      <c r="IY388" s="22"/>
      <c r="IZ388" s="22"/>
      <c r="JA388" s="22"/>
      <c r="JB388" s="22"/>
      <c r="JC388" s="22"/>
      <c r="JD388" s="22"/>
      <c r="JE388" s="22"/>
      <c r="JF388" s="22"/>
      <c r="JG388" s="22"/>
      <c r="JH388" s="22"/>
      <c r="JI388" s="22"/>
      <c r="JJ388" s="22"/>
      <c r="JK388" s="22"/>
      <c r="JL388" s="22"/>
      <c r="JM388" s="22"/>
      <c r="JN388" s="22"/>
      <c r="JO388" s="22"/>
      <c r="JP388" s="22"/>
      <c r="JQ388" s="22"/>
      <c r="JR388" s="22"/>
      <c r="JS388" s="22"/>
      <c r="JT388" s="22"/>
      <c r="JU388" s="22"/>
      <c r="JV388" s="22"/>
      <c r="JW388" s="22"/>
      <c r="JX388" s="22"/>
      <c r="JY388" s="22"/>
      <c r="JZ388" s="22"/>
      <c r="KA388" s="22"/>
      <c r="KB388" s="22"/>
      <c r="KC388" s="22"/>
      <c r="KD388" s="22"/>
      <c r="KE388" s="22"/>
      <c r="KF388" s="22"/>
      <c r="KG388" s="22"/>
      <c r="KH388" s="22"/>
      <c r="KI388" s="22"/>
      <c r="KJ388" s="22"/>
      <c r="KK388" s="22"/>
      <c r="KL388" s="22"/>
      <c r="KM388" s="22"/>
      <c r="KN388" s="22"/>
      <c r="KO388" s="22"/>
      <c r="KP388" s="22"/>
    </row>
    <row r="389" spans="1:302" ht="13.5" customHeight="1" x14ac:dyDescent="0.2">
      <c r="A389" s="48"/>
      <c r="B389" s="48"/>
      <c r="C389" s="48"/>
      <c r="D389" s="48"/>
      <c r="E389" s="48"/>
      <c r="F389" s="48"/>
      <c r="G389" s="48"/>
      <c r="H389" s="48"/>
      <c r="I389" s="48"/>
      <c r="J389" s="48"/>
      <c r="K389" s="48"/>
      <c r="L389" s="48"/>
      <c r="M389" s="48"/>
      <c r="N389" s="48"/>
      <c r="O389" s="22"/>
      <c r="P389" s="22"/>
      <c r="Q389" s="22"/>
      <c r="R389" s="22"/>
      <c r="S389" s="22"/>
      <c r="T389" s="22"/>
      <c r="U389" s="22"/>
      <c r="V389" s="22"/>
      <c r="W389" s="22"/>
      <c r="X389" s="22"/>
      <c r="Y389" s="22"/>
      <c r="Z389" s="22"/>
      <c r="AA389" s="22"/>
      <c r="AB389" s="22"/>
      <c r="AC389" s="48"/>
      <c r="AD389" s="48"/>
      <c r="AE389" s="48"/>
      <c r="AF389" s="48"/>
      <c r="AG389" s="48"/>
      <c r="AH389" s="48"/>
      <c r="AI389" s="48"/>
      <c r="AJ389" s="48"/>
      <c r="AK389" s="48"/>
      <c r="AL389" s="48"/>
      <c r="AM389" s="48"/>
      <c r="AN389" s="48"/>
      <c r="AO389" s="22"/>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22"/>
      <c r="BU389" s="505"/>
      <c r="BV389" s="505"/>
      <c r="BW389" s="552"/>
      <c r="BX389" s="22"/>
      <c r="BY389" s="22"/>
      <c r="BZ389" s="22"/>
      <c r="CA389" s="22"/>
      <c r="CB389" s="22"/>
      <c r="CC389" s="22"/>
      <c r="CD389" s="22"/>
      <c r="CE389" s="22"/>
      <c r="CF389" s="22"/>
      <c r="CG389" s="22"/>
      <c r="CH389" s="22"/>
      <c r="CI389" s="47"/>
      <c r="CJ389" s="47"/>
      <c r="CK389" s="47"/>
      <c r="CL389" s="47"/>
      <c r="CM389" s="47"/>
      <c r="CN389" s="47"/>
      <c r="CO389" s="47"/>
      <c r="CP389" s="47"/>
      <c r="CQ389" s="47"/>
      <c r="CR389" s="47"/>
      <c r="CS389" s="47"/>
      <c r="CT389" s="47"/>
      <c r="CU389" s="47"/>
      <c r="CV389" s="47"/>
      <c r="CW389" s="47"/>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c r="IT389" s="22"/>
      <c r="IU389" s="22"/>
      <c r="IV389" s="22"/>
      <c r="IW389" s="22"/>
      <c r="IX389" s="22"/>
      <c r="IY389" s="22"/>
      <c r="IZ389" s="22"/>
      <c r="JA389" s="22"/>
      <c r="JB389" s="22"/>
      <c r="JC389" s="22"/>
      <c r="JD389" s="22"/>
      <c r="JE389" s="22"/>
      <c r="JF389" s="22"/>
      <c r="JG389" s="22"/>
      <c r="JH389" s="22"/>
      <c r="JI389" s="22"/>
      <c r="JJ389" s="22"/>
      <c r="JK389" s="22"/>
      <c r="JL389" s="22"/>
      <c r="JM389" s="22"/>
      <c r="JN389" s="22"/>
      <c r="JO389" s="22"/>
      <c r="JP389" s="22"/>
      <c r="JQ389" s="22"/>
      <c r="JR389" s="22"/>
      <c r="JS389" s="22"/>
      <c r="JT389" s="22"/>
      <c r="JU389" s="22"/>
      <c r="JV389" s="22"/>
      <c r="JW389" s="22"/>
      <c r="JX389" s="22"/>
      <c r="JY389" s="22"/>
      <c r="JZ389" s="22"/>
      <c r="KA389" s="22"/>
      <c r="KB389" s="22"/>
      <c r="KC389" s="22"/>
      <c r="KD389" s="22"/>
      <c r="KE389" s="22"/>
      <c r="KF389" s="22"/>
      <c r="KG389" s="22"/>
      <c r="KH389" s="22"/>
      <c r="KI389" s="22"/>
      <c r="KJ389" s="22"/>
      <c r="KK389" s="22"/>
      <c r="KL389" s="22"/>
      <c r="KM389" s="22"/>
      <c r="KN389" s="22"/>
      <c r="KO389" s="22"/>
      <c r="KP389" s="22"/>
    </row>
    <row r="390" spans="1:302" ht="13.5" customHeight="1" x14ac:dyDescent="0.2">
      <c r="A390" s="48"/>
      <c r="B390" s="48"/>
      <c r="C390" s="48"/>
      <c r="D390" s="48"/>
      <c r="E390" s="48"/>
      <c r="F390" s="48"/>
      <c r="G390" s="48"/>
      <c r="H390" s="48"/>
      <c r="I390" s="48"/>
      <c r="J390" s="48"/>
      <c r="K390" s="48"/>
      <c r="L390" s="48"/>
      <c r="M390" s="48"/>
      <c r="N390" s="48"/>
      <c r="O390" s="22"/>
      <c r="P390" s="22"/>
      <c r="Q390" s="22"/>
      <c r="R390" s="22"/>
      <c r="S390" s="22"/>
      <c r="T390" s="22"/>
      <c r="U390" s="22"/>
      <c r="V390" s="22"/>
      <c r="W390" s="22"/>
      <c r="X390" s="22"/>
      <c r="Y390" s="22"/>
      <c r="Z390" s="22"/>
      <c r="AA390" s="22"/>
      <c r="AB390" s="22"/>
      <c r="AC390" s="48"/>
      <c r="AD390" s="48"/>
      <c r="AE390" s="48"/>
      <c r="AF390" s="48"/>
      <c r="AG390" s="48"/>
      <c r="AH390" s="48"/>
      <c r="AI390" s="48"/>
      <c r="AJ390" s="48"/>
      <c r="AK390" s="48"/>
      <c r="AL390" s="48"/>
      <c r="AM390" s="48"/>
      <c r="AN390" s="48"/>
      <c r="AO390" s="22"/>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22"/>
      <c r="BU390" s="505"/>
      <c r="BV390" s="505"/>
      <c r="BW390" s="552"/>
      <c r="BX390" s="22"/>
      <c r="BY390" s="22"/>
      <c r="BZ390" s="22"/>
      <c r="CA390" s="22"/>
      <c r="CB390" s="22"/>
      <c r="CC390" s="22"/>
      <c r="CD390" s="22"/>
      <c r="CE390" s="22"/>
      <c r="CF390" s="22"/>
      <c r="CG390" s="22"/>
      <c r="CH390" s="22"/>
      <c r="CI390" s="47"/>
      <c r="CJ390" s="47"/>
      <c r="CK390" s="47"/>
      <c r="CL390" s="47"/>
      <c r="CM390" s="47"/>
      <c r="CN390" s="47"/>
      <c r="CO390" s="47"/>
      <c r="CP390" s="47"/>
      <c r="CQ390" s="47"/>
      <c r="CR390" s="47"/>
      <c r="CS390" s="47"/>
      <c r="CT390" s="47"/>
      <c r="CU390" s="47"/>
      <c r="CV390" s="47"/>
      <c r="CW390" s="47"/>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c r="HT390" s="22"/>
      <c r="HU390" s="22"/>
      <c r="HV390" s="22"/>
      <c r="HW390" s="22"/>
      <c r="HX390" s="22"/>
      <c r="HY390" s="22"/>
      <c r="HZ390" s="22"/>
      <c r="IA390" s="22"/>
      <c r="IB390" s="22"/>
      <c r="IC390" s="22"/>
      <c r="ID390" s="22"/>
      <c r="IE390" s="22"/>
      <c r="IF390" s="22"/>
      <c r="IG390" s="22"/>
      <c r="IH390" s="22"/>
      <c r="II390" s="22"/>
      <c r="IJ390" s="22"/>
      <c r="IK390" s="22"/>
      <c r="IL390" s="22"/>
      <c r="IM390" s="22"/>
      <c r="IN390" s="22"/>
      <c r="IO390" s="22"/>
      <c r="IP390" s="22"/>
      <c r="IQ390" s="22"/>
      <c r="IR390" s="22"/>
      <c r="IS390" s="22"/>
      <c r="IT390" s="22"/>
      <c r="IU390" s="22"/>
      <c r="IV390" s="22"/>
      <c r="IW390" s="22"/>
      <c r="IX390" s="22"/>
      <c r="IY390" s="22"/>
      <c r="IZ390" s="22"/>
      <c r="JA390" s="22"/>
      <c r="JB390" s="22"/>
      <c r="JC390" s="22"/>
      <c r="JD390" s="22"/>
      <c r="JE390" s="22"/>
      <c r="JF390" s="22"/>
      <c r="JG390" s="22"/>
      <c r="JH390" s="22"/>
      <c r="JI390" s="22"/>
      <c r="JJ390" s="22"/>
      <c r="JK390" s="22"/>
      <c r="JL390" s="22"/>
      <c r="JM390" s="22"/>
      <c r="JN390" s="22"/>
      <c r="JO390" s="22"/>
      <c r="JP390" s="22"/>
      <c r="JQ390" s="22"/>
      <c r="JR390" s="22"/>
      <c r="JS390" s="22"/>
      <c r="JT390" s="22"/>
      <c r="JU390" s="22"/>
      <c r="JV390" s="22"/>
      <c r="JW390" s="22"/>
      <c r="JX390" s="22"/>
      <c r="JY390" s="22"/>
      <c r="JZ390" s="22"/>
      <c r="KA390" s="22"/>
      <c r="KB390" s="22"/>
      <c r="KC390" s="22"/>
      <c r="KD390" s="22"/>
      <c r="KE390" s="22"/>
      <c r="KF390" s="22"/>
      <c r="KG390" s="22"/>
      <c r="KH390" s="22"/>
      <c r="KI390" s="22"/>
      <c r="KJ390" s="22"/>
      <c r="KK390" s="22"/>
      <c r="KL390" s="22"/>
      <c r="KM390" s="22"/>
      <c r="KN390" s="22"/>
      <c r="KO390" s="22"/>
      <c r="KP390" s="22"/>
    </row>
    <row r="391" spans="1:302" ht="13.5" customHeight="1" x14ac:dyDescent="0.2">
      <c r="A391" s="48"/>
      <c r="B391" s="48"/>
      <c r="C391" s="48"/>
      <c r="D391" s="48"/>
      <c r="E391" s="48"/>
      <c r="F391" s="48"/>
      <c r="G391" s="48"/>
      <c r="H391" s="48"/>
      <c r="I391" s="48"/>
      <c r="J391" s="48"/>
      <c r="K391" s="48"/>
      <c r="L391" s="48"/>
      <c r="M391" s="48"/>
      <c r="N391" s="48"/>
      <c r="O391" s="22"/>
      <c r="P391" s="22"/>
      <c r="Q391" s="22"/>
      <c r="R391" s="22"/>
      <c r="S391" s="22"/>
      <c r="T391" s="22"/>
      <c r="U391" s="22"/>
      <c r="V391" s="22"/>
      <c r="W391" s="22"/>
      <c r="X391" s="22"/>
      <c r="Y391" s="22"/>
      <c r="Z391" s="22"/>
      <c r="AA391" s="22"/>
      <c r="AB391" s="22"/>
      <c r="AC391" s="48"/>
      <c r="AD391" s="48"/>
      <c r="AE391" s="48"/>
      <c r="AF391" s="48"/>
      <c r="AG391" s="48"/>
      <c r="AH391" s="48"/>
      <c r="AI391" s="48"/>
      <c r="AJ391" s="48"/>
      <c r="AK391" s="48"/>
      <c r="AL391" s="48"/>
      <c r="AM391" s="48"/>
      <c r="AN391" s="48"/>
      <c r="AO391" s="22"/>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22"/>
      <c r="BU391" s="505"/>
      <c r="BV391" s="505"/>
      <c r="BW391" s="552"/>
      <c r="BX391" s="22"/>
      <c r="BY391" s="22"/>
      <c r="BZ391" s="22"/>
      <c r="CA391" s="22"/>
      <c r="CB391" s="22"/>
      <c r="CC391" s="22"/>
      <c r="CD391" s="22"/>
      <c r="CE391" s="22"/>
      <c r="CF391" s="22"/>
      <c r="CG391" s="22"/>
      <c r="CH391" s="22"/>
      <c r="CI391" s="47"/>
      <c r="CJ391" s="47"/>
      <c r="CK391" s="47"/>
      <c r="CL391" s="47"/>
      <c r="CM391" s="47"/>
      <c r="CN391" s="47"/>
      <c r="CO391" s="47"/>
      <c r="CP391" s="47"/>
      <c r="CQ391" s="47"/>
      <c r="CR391" s="47"/>
      <c r="CS391" s="47"/>
      <c r="CT391" s="47"/>
      <c r="CU391" s="47"/>
      <c r="CV391" s="47"/>
      <c r="CW391" s="47"/>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c r="HT391" s="22"/>
      <c r="HU391" s="22"/>
      <c r="HV391" s="22"/>
      <c r="HW391" s="22"/>
      <c r="HX391" s="22"/>
      <c r="HY391" s="22"/>
      <c r="HZ391" s="22"/>
      <c r="IA391" s="22"/>
      <c r="IB391" s="22"/>
      <c r="IC391" s="22"/>
      <c r="ID391" s="22"/>
      <c r="IE391" s="22"/>
      <c r="IF391" s="22"/>
      <c r="IG391" s="22"/>
      <c r="IH391" s="22"/>
      <c r="II391" s="22"/>
      <c r="IJ391" s="22"/>
      <c r="IK391" s="22"/>
      <c r="IL391" s="22"/>
      <c r="IM391" s="22"/>
      <c r="IN391" s="22"/>
      <c r="IO391" s="22"/>
      <c r="IP391" s="22"/>
      <c r="IQ391" s="22"/>
      <c r="IR391" s="22"/>
      <c r="IS391" s="22"/>
      <c r="IT391" s="22"/>
      <c r="IU391" s="22"/>
      <c r="IV391" s="22"/>
      <c r="IW391" s="22"/>
      <c r="IX391" s="22"/>
      <c r="IY391" s="22"/>
      <c r="IZ391" s="22"/>
      <c r="JA391" s="22"/>
      <c r="JB391" s="22"/>
      <c r="JC391" s="22"/>
      <c r="JD391" s="22"/>
      <c r="JE391" s="22"/>
      <c r="JF391" s="22"/>
      <c r="JG391" s="22"/>
      <c r="JH391" s="22"/>
      <c r="JI391" s="22"/>
      <c r="JJ391" s="22"/>
      <c r="JK391" s="22"/>
      <c r="JL391" s="22"/>
      <c r="JM391" s="22"/>
      <c r="JN391" s="22"/>
      <c r="JO391" s="22"/>
      <c r="JP391" s="22"/>
      <c r="JQ391" s="22"/>
      <c r="JR391" s="22"/>
      <c r="JS391" s="22"/>
      <c r="JT391" s="22"/>
      <c r="JU391" s="22"/>
      <c r="JV391" s="22"/>
      <c r="JW391" s="22"/>
      <c r="JX391" s="22"/>
      <c r="JY391" s="22"/>
      <c r="JZ391" s="22"/>
      <c r="KA391" s="22"/>
      <c r="KB391" s="22"/>
      <c r="KC391" s="22"/>
      <c r="KD391" s="22"/>
      <c r="KE391" s="22"/>
      <c r="KF391" s="22"/>
      <c r="KG391" s="22"/>
      <c r="KH391" s="22"/>
      <c r="KI391" s="22"/>
      <c r="KJ391" s="22"/>
      <c r="KK391" s="22"/>
      <c r="KL391" s="22"/>
      <c r="KM391" s="22"/>
      <c r="KN391" s="22"/>
      <c r="KO391" s="22"/>
      <c r="KP391" s="22"/>
    </row>
    <row r="392" spans="1:302" ht="13.5" customHeight="1" x14ac:dyDescent="0.2">
      <c r="A392" s="48"/>
      <c r="B392" s="48"/>
      <c r="C392" s="48"/>
      <c r="D392" s="48"/>
      <c r="E392" s="48"/>
      <c r="F392" s="48"/>
      <c r="G392" s="48"/>
      <c r="H392" s="48"/>
      <c r="I392" s="48"/>
      <c r="J392" s="48"/>
      <c r="K392" s="48"/>
      <c r="L392" s="48"/>
      <c r="M392" s="48"/>
      <c r="N392" s="48"/>
      <c r="O392" s="22"/>
      <c r="P392" s="22"/>
      <c r="Q392" s="22"/>
      <c r="R392" s="22"/>
      <c r="S392" s="22"/>
      <c r="T392" s="22"/>
      <c r="U392" s="22"/>
      <c r="V392" s="22"/>
      <c r="W392" s="22"/>
      <c r="X392" s="22"/>
      <c r="Y392" s="22"/>
      <c r="Z392" s="22"/>
      <c r="AA392" s="22"/>
      <c r="AB392" s="22"/>
      <c r="AC392" s="48"/>
      <c r="AD392" s="48"/>
      <c r="AE392" s="48"/>
      <c r="AF392" s="48"/>
      <c r="AG392" s="48"/>
      <c r="AH392" s="48"/>
      <c r="AI392" s="48"/>
      <c r="AJ392" s="48"/>
      <c r="AK392" s="48"/>
      <c r="AL392" s="48"/>
      <c r="AM392" s="48"/>
      <c r="AN392" s="48"/>
      <c r="AO392" s="22"/>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22"/>
      <c r="BU392" s="505"/>
      <c r="BV392" s="505"/>
      <c r="BW392" s="552"/>
      <c r="BX392" s="22"/>
      <c r="BY392" s="22"/>
      <c r="BZ392" s="22"/>
      <c r="CA392" s="22"/>
      <c r="CB392" s="22"/>
      <c r="CC392" s="22"/>
      <c r="CD392" s="22"/>
      <c r="CE392" s="22"/>
      <c r="CF392" s="22"/>
      <c r="CG392" s="22"/>
      <c r="CH392" s="22"/>
      <c r="CI392" s="47"/>
      <c r="CJ392" s="47"/>
      <c r="CK392" s="47"/>
      <c r="CL392" s="47"/>
      <c r="CM392" s="47"/>
      <c r="CN392" s="47"/>
      <c r="CO392" s="47"/>
      <c r="CP392" s="47"/>
      <c r="CQ392" s="47"/>
      <c r="CR392" s="47"/>
      <c r="CS392" s="47"/>
      <c r="CT392" s="47"/>
      <c r="CU392" s="47"/>
      <c r="CV392" s="47"/>
      <c r="CW392" s="47"/>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c r="HT392" s="22"/>
      <c r="HU392" s="22"/>
      <c r="HV392" s="22"/>
      <c r="HW392" s="22"/>
      <c r="HX392" s="22"/>
      <c r="HY392" s="22"/>
      <c r="HZ392" s="22"/>
      <c r="IA392" s="22"/>
      <c r="IB392" s="22"/>
      <c r="IC392" s="22"/>
      <c r="ID392" s="22"/>
      <c r="IE392" s="22"/>
      <c r="IF392" s="22"/>
      <c r="IG392" s="22"/>
      <c r="IH392" s="22"/>
      <c r="II392" s="22"/>
      <c r="IJ392" s="22"/>
      <c r="IK392" s="22"/>
      <c r="IL392" s="22"/>
      <c r="IM392" s="22"/>
      <c r="IN392" s="22"/>
      <c r="IO392" s="22"/>
      <c r="IP392" s="22"/>
      <c r="IQ392" s="22"/>
      <c r="IR392" s="22"/>
      <c r="IS392" s="22"/>
      <c r="IT392" s="22"/>
      <c r="IU392" s="22"/>
      <c r="IV392" s="22"/>
      <c r="IW392" s="22"/>
      <c r="IX392" s="22"/>
      <c r="IY392" s="22"/>
      <c r="IZ392" s="22"/>
      <c r="JA392" s="22"/>
      <c r="JB392" s="22"/>
      <c r="JC392" s="22"/>
      <c r="JD392" s="22"/>
      <c r="JE392" s="22"/>
      <c r="JF392" s="22"/>
      <c r="JG392" s="22"/>
      <c r="JH392" s="22"/>
      <c r="JI392" s="22"/>
      <c r="JJ392" s="22"/>
      <c r="JK392" s="22"/>
      <c r="JL392" s="22"/>
      <c r="JM392" s="22"/>
      <c r="JN392" s="22"/>
      <c r="JO392" s="22"/>
      <c r="JP392" s="22"/>
      <c r="JQ392" s="22"/>
      <c r="JR392" s="22"/>
      <c r="JS392" s="22"/>
      <c r="JT392" s="22"/>
      <c r="JU392" s="22"/>
      <c r="JV392" s="22"/>
      <c r="JW392" s="22"/>
      <c r="JX392" s="22"/>
      <c r="JY392" s="22"/>
      <c r="JZ392" s="22"/>
      <c r="KA392" s="22"/>
      <c r="KB392" s="22"/>
      <c r="KC392" s="22"/>
      <c r="KD392" s="22"/>
      <c r="KE392" s="22"/>
      <c r="KF392" s="22"/>
      <c r="KG392" s="22"/>
      <c r="KH392" s="22"/>
      <c r="KI392" s="22"/>
      <c r="KJ392" s="22"/>
      <c r="KK392" s="22"/>
      <c r="KL392" s="22"/>
      <c r="KM392" s="22"/>
      <c r="KN392" s="22"/>
      <c r="KO392" s="22"/>
      <c r="KP392" s="22"/>
    </row>
    <row r="393" spans="1:302" ht="13.5" customHeight="1" x14ac:dyDescent="0.2">
      <c r="A393" s="48"/>
      <c r="B393" s="48"/>
      <c r="C393" s="48"/>
      <c r="D393" s="48"/>
      <c r="E393" s="48"/>
      <c r="F393" s="48"/>
      <c r="G393" s="48"/>
      <c r="H393" s="48"/>
      <c r="I393" s="48"/>
      <c r="J393" s="48"/>
      <c r="K393" s="48"/>
      <c r="L393" s="48"/>
      <c r="M393" s="48"/>
      <c r="N393" s="48"/>
      <c r="O393" s="22"/>
      <c r="P393" s="22"/>
      <c r="Q393" s="22"/>
      <c r="R393" s="22"/>
      <c r="S393" s="22"/>
      <c r="T393" s="22"/>
      <c r="U393" s="22"/>
      <c r="V393" s="22"/>
      <c r="W393" s="22"/>
      <c r="X393" s="22"/>
      <c r="Y393" s="22"/>
      <c r="Z393" s="22"/>
      <c r="AA393" s="22"/>
      <c r="AB393" s="22"/>
      <c r="AC393" s="48"/>
      <c r="AD393" s="48"/>
      <c r="AE393" s="48"/>
      <c r="AF393" s="48"/>
      <c r="AG393" s="48"/>
      <c r="AH393" s="48"/>
      <c r="AI393" s="48"/>
      <c r="AJ393" s="48"/>
      <c r="AK393" s="48"/>
      <c r="AL393" s="48"/>
      <c r="AM393" s="48"/>
      <c r="AN393" s="48"/>
      <c r="AO393" s="22"/>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22"/>
      <c r="BU393" s="505"/>
      <c r="BV393" s="505"/>
      <c r="BW393" s="552"/>
      <c r="BX393" s="22"/>
      <c r="BY393" s="22"/>
      <c r="BZ393" s="22"/>
      <c r="CA393" s="22"/>
      <c r="CB393" s="22"/>
      <c r="CC393" s="22"/>
      <c r="CD393" s="22"/>
      <c r="CE393" s="22"/>
      <c r="CF393" s="22"/>
      <c r="CG393" s="22"/>
      <c r="CH393" s="22"/>
      <c r="CI393" s="47"/>
      <c r="CJ393" s="47"/>
      <c r="CK393" s="47"/>
      <c r="CL393" s="47"/>
      <c r="CM393" s="47"/>
      <c r="CN393" s="47"/>
      <c r="CO393" s="47"/>
      <c r="CP393" s="47"/>
      <c r="CQ393" s="47"/>
      <c r="CR393" s="47"/>
      <c r="CS393" s="47"/>
      <c r="CT393" s="47"/>
      <c r="CU393" s="47"/>
      <c r="CV393" s="47"/>
      <c r="CW393" s="47"/>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c r="HT393" s="22"/>
      <c r="HU393" s="22"/>
      <c r="HV393" s="22"/>
      <c r="HW393" s="22"/>
      <c r="HX393" s="22"/>
      <c r="HY393" s="22"/>
      <c r="HZ393" s="22"/>
      <c r="IA393" s="22"/>
      <c r="IB393" s="22"/>
      <c r="IC393" s="22"/>
      <c r="ID393" s="22"/>
      <c r="IE393" s="22"/>
      <c r="IF393" s="22"/>
      <c r="IG393" s="22"/>
      <c r="IH393" s="22"/>
      <c r="II393" s="22"/>
      <c r="IJ393" s="22"/>
      <c r="IK393" s="22"/>
      <c r="IL393" s="22"/>
      <c r="IM393" s="22"/>
      <c r="IN393" s="22"/>
      <c r="IO393" s="22"/>
      <c r="IP393" s="22"/>
      <c r="IQ393" s="22"/>
      <c r="IR393" s="22"/>
      <c r="IS393" s="22"/>
      <c r="IT393" s="22"/>
      <c r="IU393" s="22"/>
      <c r="IV393" s="22"/>
      <c r="IW393" s="22"/>
      <c r="IX393" s="22"/>
      <c r="IY393" s="22"/>
      <c r="IZ393" s="22"/>
      <c r="JA393" s="22"/>
      <c r="JB393" s="22"/>
      <c r="JC393" s="22"/>
      <c r="JD393" s="22"/>
      <c r="JE393" s="22"/>
      <c r="JF393" s="22"/>
      <c r="JG393" s="22"/>
      <c r="JH393" s="22"/>
      <c r="JI393" s="22"/>
      <c r="JJ393" s="22"/>
      <c r="JK393" s="22"/>
      <c r="JL393" s="22"/>
      <c r="JM393" s="22"/>
      <c r="JN393" s="22"/>
      <c r="JO393" s="22"/>
      <c r="JP393" s="22"/>
      <c r="JQ393" s="22"/>
      <c r="JR393" s="22"/>
      <c r="JS393" s="22"/>
      <c r="JT393" s="22"/>
      <c r="JU393" s="22"/>
      <c r="JV393" s="22"/>
      <c r="JW393" s="22"/>
      <c r="JX393" s="22"/>
      <c r="JY393" s="22"/>
      <c r="JZ393" s="22"/>
      <c r="KA393" s="22"/>
      <c r="KB393" s="22"/>
      <c r="KC393" s="22"/>
      <c r="KD393" s="22"/>
      <c r="KE393" s="22"/>
      <c r="KF393" s="22"/>
      <c r="KG393" s="22"/>
      <c r="KH393" s="22"/>
      <c r="KI393" s="22"/>
      <c r="KJ393" s="22"/>
      <c r="KK393" s="22"/>
      <c r="KL393" s="22"/>
      <c r="KM393" s="22"/>
      <c r="KN393" s="22"/>
      <c r="KO393" s="22"/>
      <c r="KP393" s="22"/>
    </row>
    <row r="394" spans="1:302" ht="13.5" customHeight="1" x14ac:dyDescent="0.2">
      <c r="A394" s="48"/>
      <c r="B394" s="48"/>
      <c r="C394" s="48"/>
      <c r="D394" s="48"/>
      <c r="E394" s="48"/>
      <c r="F394" s="48"/>
      <c r="G394" s="48"/>
      <c r="H394" s="48"/>
      <c r="I394" s="48"/>
      <c r="J394" s="48"/>
      <c r="K394" s="48"/>
      <c r="L394" s="48"/>
      <c r="M394" s="48"/>
      <c r="N394" s="48"/>
      <c r="O394" s="22"/>
      <c r="P394" s="22"/>
      <c r="Q394" s="22"/>
      <c r="R394" s="22"/>
      <c r="S394" s="22"/>
      <c r="T394" s="22"/>
      <c r="U394" s="22"/>
      <c r="V394" s="22"/>
      <c r="W394" s="22"/>
      <c r="X394" s="22"/>
      <c r="Y394" s="22"/>
      <c r="Z394" s="22"/>
      <c r="AA394" s="22"/>
      <c r="AB394" s="22"/>
      <c r="AC394" s="48"/>
      <c r="AD394" s="48"/>
      <c r="AE394" s="48"/>
      <c r="AF394" s="48"/>
      <c r="AG394" s="48"/>
      <c r="AH394" s="48"/>
      <c r="AI394" s="48"/>
      <c r="AJ394" s="48"/>
      <c r="AK394" s="48"/>
      <c r="AL394" s="48"/>
      <c r="AM394" s="48"/>
      <c r="AN394" s="48"/>
      <c r="AO394" s="22"/>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22"/>
      <c r="BU394" s="505"/>
      <c r="BV394" s="505"/>
      <c r="BW394" s="552"/>
      <c r="BX394" s="22"/>
      <c r="BY394" s="22"/>
      <c r="BZ394" s="22"/>
      <c r="CA394" s="22"/>
      <c r="CB394" s="22"/>
      <c r="CC394" s="22"/>
      <c r="CD394" s="22"/>
      <c r="CE394" s="22"/>
      <c r="CF394" s="22"/>
      <c r="CG394" s="22"/>
      <c r="CH394" s="22"/>
      <c r="CI394" s="47"/>
      <c r="CJ394" s="47"/>
      <c r="CK394" s="47"/>
      <c r="CL394" s="47"/>
      <c r="CM394" s="47"/>
      <c r="CN394" s="47"/>
      <c r="CO394" s="47"/>
      <c r="CP394" s="47"/>
      <c r="CQ394" s="47"/>
      <c r="CR394" s="47"/>
      <c r="CS394" s="47"/>
      <c r="CT394" s="47"/>
      <c r="CU394" s="47"/>
      <c r="CV394" s="47"/>
      <c r="CW394" s="47"/>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c r="HT394" s="22"/>
      <c r="HU394" s="22"/>
      <c r="HV394" s="22"/>
      <c r="HW394" s="22"/>
      <c r="HX394" s="22"/>
      <c r="HY394" s="22"/>
      <c r="HZ394" s="22"/>
      <c r="IA394" s="22"/>
      <c r="IB394" s="22"/>
      <c r="IC394" s="22"/>
      <c r="ID394" s="22"/>
      <c r="IE394" s="22"/>
      <c r="IF394" s="22"/>
      <c r="IG394" s="22"/>
      <c r="IH394" s="22"/>
      <c r="II394" s="22"/>
      <c r="IJ394" s="22"/>
      <c r="IK394" s="22"/>
      <c r="IL394" s="22"/>
      <c r="IM394" s="22"/>
      <c r="IN394" s="22"/>
      <c r="IO394" s="22"/>
      <c r="IP394" s="22"/>
      <c r="IQ394" s="22"/>
      <c r="IR394" s="22"/>
      <c r="IS394" s="22"/>
      <c r="IT394" s="22"/>
      <c r="IU394" s="22"/>
      <c r="IV394" s="22"/>
      <c r="IW394" s="22"/>
      <c r="IX394" s="22"/>
      <c r="IY394" s="22"/>
      <c r="IZ394" s="22"/>
      <c r="JA394" s="22"/>
      <c r="JB394" s="22"/>
      <c r="JC394" s="22"/>
      <c r="JD394" s="22"/>
      <c r="JE394" s="22"/>
      <c r="JF394" s="22"/>
      <c r="JG394" s="22"/>
      <c r="JH394" s="22"/>
      <c r="JI394" s="22"/>
      <c r="JJ394" s="22"/>
      <c r="JK394" s="22"/>
      <c r="JL394" s="22"/>
      <c r="JM394" s="22"/>
      <c r="JN394" s="22"/>
      <c r="JO394" s="22"/>
      <c r="JP394" s="22"/>
      <c r="JQ394" s="22"/>
      <c r="JR394" s="22"/>
      <c r="JS394" s="22"/>
      <c r="JT394" s="22"/>
      <c r="JU394" s="22"/>
      <c r="JV394" s="22"/>
      <c r="JW394" s="22"/>
      <c r="JX394" s="22"/>
      <c r="JY394" s="22"/>
      <c r="JZ394" s="22"/>
      <c r="KA394" s="22"/>
      <c r="KB394" s="22"/>
      <c r="KC394" s="22"/>
      <c r="KD394" s="22"/>
      <c r="KE394" s="22"/>
      <c r="KF394" s="22"/>
      <c r="KG394" s="22"/>
      <c r="KH394" s="22"/>
      <c r="KI394" s="22"/>
      <c r="KJ394" s="22"/>
      <c r="KK394" s="22"/>
      <c r="KL394" s="22"/>
      <c r="KM394" s="22"/>
      <c r="KN394" s="22"/>
      <c r="KO394" s="22"/>
      <c r="KP394" s="22"/>
    </row>
    <row r="395" spans="1:302" ht="13.5" customHeight="1" x14ac:dyDescent="0.2">
      <c r="A395" s="48"/>
      <c r="B395" s="48"/>
      <c r="C395" s="48"/>
      <c r="D395" s="48"/>
      <c r="E395" s="48"/>
      <c r="F395" s="48"/>
      <c r="G395" s="48"/>
      <c r="H395" s="48"/>
      <c r="I395" s="48"/>
      <c r="J395" s="48"/>
      <c r="K395" s="48"/>
      <c r="L395" s="48"/>
      <c r="M395" s="48"/>
      <c r="N395" s="48"/>
      <c r="O395" s="22"/>
      <c r="P395" s="22"/>
      <c r="Q395" s="22"/>
      <c r="R395" s="22"/>
      <c r="S395" s="22"/>
      <c r="T395" s="22"/>
      <c r="U395" s="22"/>
      <c r="V395" s="22"/>
      <c r="W395" s="22"/>
      <c r="X395" s="22"/>
      <c r="Y395" s="22"/>
      <c r="Z395" s="22"/>
      <c r="AA395" s="22"/>
      <c r="AB395" s="22"/>
      <c r="AC395" s="48"/>
      <c r="AD395" s="48"/>
      <c r="AE395" s="48"/>
      <c r="AF395" s="48"/>
      <c r="AG395" s="48"/>
      <c r="AH395" s="48"/>
      <c r="AI395" s="48"/>
      <c r="AJ395" s="48"/>
      <c r="AK395" s="48"/>
      <c r="AL395" s="48"/>
      <c r="AM395" s="48"/>
      <c r="AN395" s="48"/>
      <c r="AO395" s="22"/>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22"/>
      <c r="BU395" s="505"/>
      <c r="BV395" s="505"/>
      <c r="BW395" s="552"/>
      <c r="BX395" s="22"/>
      <c r="BY395" s="22"/>
      <c r="BZ395" s="22"/>
      <c r="CA395" s="22"/>
      <c r="CB395" s="22"/>
      <c r="CC395" s="22"/>
      <c r="CD395" s="22"/>
      <c r="CE395" s="22"/>
      <c r="CF395" s="22"/>
      <c r="CG395" s="22"/>
      <c r="CH395" s="22"/>
      <c r="CI395" s="47"/>
      <c r="CJ395" s="47"/>
      <c r="CK395" s="47"/>
      <c r="CL395" s="47"/>
      <c r="CM395" s="47"/>
      <c r="CN395" s="47"/>
      <c r="CO395" s="47"/>
      <c r="CP395" s="47"/>
      <c r="CQ395" s="47"/>
      <c r="CR395" s="47"/>
      <c r="CS395" s="47"/>
      <c r="CT395" s="47"/>
      <c r="CU395" s="47"/>
      <c r="CV395" s="47"/>
      <c r="CW395" s="47"/>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c r="HT395" s="22"/>
      <c r="HU395" s="22"/>
      <c r="HV395" s="22"/>
      <c r="HW395" s="22"/>
      <c r="HX395" s="22"/>
      <c r="HY395" s="22"/>
      <c r="HZ395" s="22"/>
      <c r="IA395" s="22"/>
      <c r="IB395" s="22"/>
      <c r="IC395" s="22"/>
      <c r="ID395" s="22"/>
      <c r="IE395" s="22"/>
      <c r="IF395" s="22"/>
      <c r="IG395" s="22"/>
      <c r="IH395" s="22"/>
      <c r="II395" s="22"/>
      <c r="IJ395" s="22"/>
      <c r="IK395" s="22"/>
      <c r="IL395" s="22"/>
      <c r="IM395" s="22"/>
      <c r="IN395" s="22"/>
      <c r="IO395" s="22"/>
      <c r="IP395" s="22"/>
      <c r="IQ395" s="22"/>
      <c r="IR395" s="22"/>
      <c r="IS395" s="22"/>
      <c r="IT395" s="22"/>
      <c r="IU395" s="22"/>
      <c r="IV395" s="22"/>
      <c r="IW395" s="22"/>
      <c r="IX395" s="22"/>
      <c r="IY395" s="22"/>
      <c r="IZ395" s="22"/>
      <c r="JA395" s="22"/>
      <c r="JB395" s="22"/>
      <c r="JC395" s="22"/>
      <c r="JD395" s="22"/>
      <c r="JE395" s="22"/>
      <c r="JF395" s="22"/>
      <c r="JG395" s="22"/>
      <c r="JH395" s="22"/>
      <c r="JI395" s="22"/>
      <c r="JJ395" s="22"/>
      <c r="JK395" s="22"/>
      <c r="JL395" s="22"/>
      <c r="JM395" s="22"/>
      <c r="JN395" s="22"/>
      <c r="JO395" s="22"/>
      <c r="JP395" s="22"/>
      <c r="JQ395" s="22"/>
      <c r="JR395" s="22"/>
      <c r="JS395" s="22"/>
      <c r="JT395" s="22"/>
      <c r="JU395" s="22"/>
      <c r="JV395" s="22"/>
      <c r="JW395" s="22"/>
      <c r="JX395" s="22"/>
      <c r="JY395" s="22"/>
      <c r="JZ395" s="22"/>
      <c r="KA395" s="22"/>
      <c r="KB395" s="22"/>
      <c r="KC395" s="22"/>
      <c r="KD395" s="22"/>
      <c r="KE395" s="22"/>
      <c r="KF395" s="22"/>
      <c r="KG395" s="22"/>
      <c r="KH395" s="22"/>
      <c r="KI395" s="22"/>
      <c r="KJ395" s="22"/>
      <c r="KK395" s="22"/>
      <c r="KL395" s="22"/>
      <c r="KM395" s="22"/>
      <c r="KN395" s="22"/>
      <c r="KO395" s="22"/>
      <c r="KP395" s="22"/>
    </row>
    <row r="396" spans="1:302" ht="13.5" customHeight="1" x14ac:dyDescent="0.2">
      <c r="A396" s="48"/>
      <c r="B396" s="48"/>
      <c r="C396" s="48"/>
      <c r="D396" s="48"/>
      <c r="E396" s="48"/>
      <c r="F396" s="48"/>
      <c r="G396" s="48"/>
      <c r="H396" s="48"/>
      <c r="I396" s="48"/>
      <c r="J396" s="48"/>
      <c r="K396" s="48"/>
      <c r="L396" s="48"/>
      <c r="M396" s="48"/>
      <c r="N396" s="48"/>
      <c r="O396" s="22"/>
      <c r="P396" s="22"/>
      <c r="Q396" s="22"/>
      <c r="R396" s="22"/>
      <c r="S396" s="22"/>
      <c r="T396" s="22"/>
      <c r="U396" s="22"/>
      <c r="V396" s="22"/>
      <c r="W396" s="22"/>
      <c r="X396" s="22"/>
      <c r="Y396" s="22"/>
      <c r="Z396" s="22"/>
      <c r="AA396" s="22"/>
      <c r="AB396" s="22"/>
      <c r="AC396" s="48"/>
      <c r="AD396" s="48"/>
      <c r="AE396" s="48"/>
      <c r="AF396" s="48"/>
      <c r="AG396" s="48"/>
      <c r="AH396" s="48"/>
      <c r="AI396" s="48"/>
      <c r="AJ396" s="48"/>
      <c r="AK396" s="48"/>
      <c r="AL396" s="48"/>
      <c r="AM396" s="48"/>
      <c r="AN396" s="48"/>
      <c r="AO396" s="22"/>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22"/>
      <c r="BU396" s="505"/>
      <c r="BV396" s="505"/>
      <c r="BW396" s="552"/>
      <c r="BX396" s="22"/>
      <c r="BY396" s="22"/>
      <c r="BZ396" s="22"/>
      <c r="CA396" s="22"/>
      <c r="CB396" s="22"/>
      <c r="CC396" s="22"/>
      <c r="CD396" s="22"/>
      <c r="CE396" s="22"/>
      <c r="CF396" s="22"/>
      <c r="CG396" s="22"/>
      <c r="CH396" s="22"/>
      <c r="CI396" s="47"/>
      <c r="CJ396" s="47"/>
      <c r="CK396" s="47"/>
      <c r="CL396" s="47"/>
      <c r="CM396" s="47"/>
      <c r="CN396" s="47"/>
      <c r="CO396" s="47"/>
      <c r="CP396" s="47"/>
      <c r="CQ396" s="47"/>
      <c r="CR396" s="47"/>
      <c r="CS396" s="47"/>
      <c r="CT396" s="47"/>
      <c r="CU396" s="47"/>
      <c r="CV396" s="47"/>
      <c r="CW396" s="47"/>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c r="HT396" s="22"/>
      <c r="HU396" s="22"/>
      <c r="HV396" s="22"/>
      <c r="HW396" s="22"/>
      <c r="HX396" s="22"/>
      <c r="HY396" s="22"/>
      <c r="HZ396" s="22"/>
      <c r="IA396" s="22"/>
      <c r="IB396" s="22"/>
      <c r="IC396" s="22"/>
      <c r="ID396" s="22"/>
      <c r="IE396" s="22"/>
      <c r="IF396" s="22"/>
      <c r="IG396" s="22"/>
      <c r="IH396" s="22"/>
      <c r="II396" s="22"/>
      <c r="IJ396" s="22"/>
      <c r="IK396" s="22"/>
      <c r="IL396" s="22"/>
      <c r="IM396" s="22"/>
      <c r="IN396" s="22"/>
      <c r="IO396" s="22"/>
      <c r="IP396" s="22"/>
      <c r="IQ396" s="22"/>
      <c r="IR396" s="22"/>
      <c r="IS396" s="22"/>
      <c r="IT396" s="22"/>
      <c r="IU396" s="22"/>
      <c r="IV396" s="22"/>
      <c r="IW396" s="22"/>
      <c r="IX396" s="22"/>
      <c r="IY396" s="22"/>
      <c r="IZ396" s="22"/>
      <c r="JA396" s="22"/>
      <c r="JB396" s="22"/>
      <c r="JC396" s="22"/>
      <c r="JD396" s="22"/>
      <c r="JE396" s="22"/>
      <c r="JF396" s="22"/>
      <c r="JG396" s="22"/>
      <c r="JH396" s="22"/>
      <c r="JI396" s="22"/>
      <c r="JJ396" s="22"/>
      <c r="JK396" s="22"/>
      <c r="JL396" s="22"/>
      <c r="JM396" s="22"/>
      <c r="JN396" s="22"/>
      <c r="JO396" s="22"/>
      <c r="JP396" s="22"/>
      <c r="JQ396" s="22"/>
      <c r="JR396" s="22"/>
      <c r="JS396" s="22"/>
      <c r="JT396" s="22"/>
      <c r="JU396" s="22"/>
      <c r="JV396" s="22"/>
      <c r="JW396" s="22"/>
      <c r="JX396" s="22"/>
      <c r="JY396" s="22"/>
      <c r="JZ396" s="22"/>
      <c r="KA396" s="22"/>
      <c r="KB396" s="22"/>
      <c r="KC396" s="22"/>
      <c r="KD396" s="22"/>
      <c r="KE396" s="22"/>
      <c r="KF396" s="22"/>
      <c r="KG396" s="22"/>
      <c r="KH396" s="22"/>
      <c r="KI396" s="22"/>
      <c r="KJ396" s="22"/>
      <c r="KK396" s="22"/>
      <c r="KL396" s="22"/>
      <c r="KM396" s="22"/>
      <c r="KN396" s="22"/>
      <c r="KO396" s="22"/>
      <c r="KP396" s="22"/>
    </row>
    <row r="397" spans="1:302" ht="13.5" customHeight="1" x14ac:dyDescent="0.2">
      <c r="A397" s="48"/>
      <c r="B397" s="48"/>
      <c r="C397" s="48"/>
      <c r="D397" s="48"/>
      <c r="E397" s="48"/>
      <c r="F397" s="48"/>
      <c r="G397" s="48"/>
      <c r="H397" s="48"/>
      <c r="I397" s="48"/>
      <c r="J397" s="48"/>
      <c r="K397" s="48"/>
      <c r="L397" s="48"/>
      <c r="M397" s="48"/>
      <c r="N397" s="48"/>
      <c r="O397" s="22"/>
      <c r="P397" s="22"/>
      <c r="Q397" s="22"/>
      <c r="R397" s="22"/>
      <c r="S397" s="22"/>
      <c r="T397" s="22"/>
      <c r="U397" s="22"/>
      <c r="V397" s="22"/>
      <c r="W397" s="22"/>
      <c r="X397" s="22"/>
      <c r="Y397" s="22"/>
      <c r="Z397" s="22"/>
      <c r="AA397" s="22"/>
      <c r="AB397" s="22"/>
      <c r="AC397" s="48"/>
      <c r="AD397" s="48"/>
      <c r="AE397" s="48"/>
      <c r="AF397" s="48"/>
      <c r="AG397" s="48"/>
      <c r="AH397" s="48"/>
      <c r="AI397" s="48"/>
      <c r="AJ397" s="48"/>
      <c r="AK397" s="48"/>
      <c r="AL397" s="48"/>
      <c r="AM397" s="48"/>
      <c r="AN397" s="48"/>
      <c r="AO397" s="22"/>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22"/>
      <c r="BU397" s="505"/>
      <c r="BV397" s="505"/>
      <c r="BW397" s="552"/>
      <c r="BX397" s="22"/>
      <c r="BY397" s="22"/>
      <c r="BZ397" s="22"/>
      <c r="CA397" s="22"/>
      <c r="CB397" s="22"/>
      <c r="CC397" s="22"/>
      <c r="CD397" s="22"/>
      <c r="CE397" s="22"/>
      <c r="CF397" s="22"/>
      <c r="CG397" s="22"/>
      <c r="CH397" s="22"/>
      <c r="CI397" s="47"/>
      <c r="CJ397" s="47"/>
      <c r="CK397" s="47"/>
      <c r="CL397" s="47"/>
      <c r="CM397" s="47"/>
      <c r="CN397" s="47"/>
      <c r="CO397" s="47"/>
      <c r="CP397" s="47"/>
      <c r="CQ397" s="47"/>
      <c r="CR397" s="47"/>
      <c r="CS397" s="47"/>
      <c r="CT397" s="47"/>
      <c r="CU397" s="47"/>
      <c r="CV397" s="47"/>
      <c r="CW397" s="47"/>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c r="HT397" s="22"/>
      <c r="HU397" s="22"/>
      <c r="HV397" s="22"/>
      <c r="HW397" s="22"/>
      <c r="HX397" s="22"/>
      <c r="HY397" s="22"/>
      <c r="HZ397" s="22"/>
      <c r="IA397" s="22"/>
      <c r="IB397" s="22"/>
      <c r="IC397" s="22"/>
      <c r="ID397" s="22"/>
      <c r="IE397" s="22"/>
      <c r="IF397" s="22"/>
      <c r="IG397" s="22"/>
      <c r="IH397" s="22"/>
      <c r="II397" s="22"/>
      <c r="IJ397" s="22"/>
      <c r="IK397" s="22"/>
      <c r="IL397" s="22"/>
      <c r="IM397" s="22"/>
      <c r="IN397" s="22"/>
      <c r="IO397" s="22"/>
      <c r="IP397" s="22"/>
      <c r="IQ397" s="22"/>
      <c r="IR397" s="22"/>
      <c r="IS397" s="22"/>
      <c r="IT397" s="22"/>
      <c r="IU397" s="22"/>
      <c r="IV397" s="22"/>
      <c r="IW397" s="22"/>
      <c r="IX397" s="22"/>
      <c r="IY397" s="22"/>
      <c r="IZ397" s="22"/>
      <c r="JA397" s="22"/>
      <c r="JB397" s="22"/>
      <c r="JC397" s="22"/>
      <c r="JD397" s="22"/>
      <c r="JE397" s="22"/>
      <c r="JF397" s="22"/>
      <c r="JG397" s="22"/>
      <c r="JH397" s="22"/>
      <c r="JI397" s="22"/>
      <c r="JJ397" s="22"/>
      <c r="JK397" s="22"/>
      <c r="JL397" s="22"/>
      <c r="JM397" s="22"/>
      <c r="JN397" s="22"/>
      <c r="JO397" s="22"/>
      <c r="JP397" s="22"/>
      <c r="JQ397" s="22"/>
      <c r="JR397" s="22"/>
      <c r="JS397" s="22"/>
      <c r="JT397" s="22"/>
      <c r="JU397" s="22"/>
      <c r="JV397" s="22"/>
      <c r="JW397" s="22"/>
      <c r="JX397" s="22"/>
      <c r="JY397" s="22"/>
      <c r="JZ397" s="22"/>
      <c r="KA397" s="22"/>
      <c r="KB397" s="22"/>
      <c r="KC397" s="22"/>
      <c r="KD397" s="22"/>
      <c r="KE397" s="22"/>
      <c r="KF397" s="22"/>
      <c r="KG397" s="22"/>
      <c r="KH397" s="22"/>
      <c r="KI397" s="22"/>
      <c r="KJ397" s="22"/>
      <c r="KK397" s="22"/>
      <c r="KL397" s="22"/>
      <c r="KM397" s="22"/>
      <c r="KN397" s="22"/>
      <c r="KO397" s="22"/>
      <c r="KP397" s="22"/>
    </row>
    <row r="398" spans="1:302" ht="13.5" customHeight="1" x14ac:dyDescent="0.2">
      <c r="A398" s="48"/>
      <c r="B398" s="48"/>
      <c r="C398" s="48"/>
      <c r="D398" s="48"/>
      <c r="E398" s="48"/>
      <c r="F398" s="48"/>
      <c r="G398" s="48"/>
      <c r="H398" s="48"/>
      <c r="I398" s="48"/>
      <c r="J398" s="48"/>
      <c r="K398" s="48"/>
      <c r="L398" s="48"/>
      <c r="M398" s="48"/>
      <c r="N398" s="48"/>
      <c r="O398" s="22"/>
      <c r="P398" s="22"/>
      <c r="Q398" s="22"/>
      <c r="R398" s="22"/>
      <c r="S398" s="22"/>
      <c r="T398" s="22"/>
      <c r="U398" s="22"/>
      <c r="V398" s="22"/>
      <c r="W398" s="22"/>
      <c r="X398" s="22"/>
      <c r="Y398" s="22"/>
      <c r="Z398" s="22"/>
      <c r="AA398" s="22"/>
      <c r="AB398" s="22"/>
      <c r="AC398" s="48"/>
      <c r="AD398" s="48"/>
      <c r="AE398" s="48"/>
      <c r="AF398" s="48"/>
      <c r="AG398" s="48"/>
      <c r="AH398" s="48"/>
      <c r="AI398" s="48"/>
      <c r="AJ398" s="48"/>
      <c r="AK398" s="48"/>
      <c r="AL398" s="48"/>
      <c r="AM398" s="48"/>
      <c r="AN398" s="48"/>
      <c r="AO398" s="22"/>
      <c r="AP398" s="47"/>
      <c r="AQ398" s="47"/>
      <c r="AR398" s="47"/>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22"/>
      <c r="BU398" s="505"/>
      <c r="BV398" s="505"/>
      <c r="BW398" s="552"/>
      <c r="BX398" s="22"/>
      <c r="BY398" s="22"/>
      <c r="BZ398" s="22"/>
      <c r="CA398" s="22"/>
      <c r="CB398" s="22"/>
      <c r="CC398" s="22"/>
      <c r="CD398" s="22"/>
      <c r="CE398" s="22"/>
      <c r="CF398" s="22"/>
      <c r="CG398" s="22"/>
      <c r="CH398" s="22"/>
      <c r="CI398" s="47"/>
      <c r="CJ398" s="47"/>
      <c r="CK398" s="47"/>
      <c r="CL398" s="47"/>
      <c r="CM398" s="47"/>
      <c r="CN398" s="47"/>
      <c r="CO398" s="47"/>
      <c r="CP398" s="47"/>
      <c r="CQ398" s="47"/>
      <c r="CR398" s="47"/>
      <c r="CS398" s="47"/>
      <c r="CT398" s="47"/>
      <c r="CU398" s="47"/>
      <c r="CV398" s="47"/>
      <c r="CW398" s="47"/>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c r="HT398" s="22"/>
      <c r="HU398" s="22"/>
      <c r="HV398" s="22"/>
      <c r="HW398" s="22"/>
      <c r="HX398" s="22"/>
      <c r="HY398" s="22"/>
      <c r="HZ398" s="22"/>
      <c r="IA398" s="22"/>
      <c r="IB398" s="22"/>
      <c r="IC398" s="22"/>
      <c r="ID398" s="22"/>
      <c r="IE398" s="22"/>
      <c r="IF398" s="22"/>
      <c r="IG398" s="22"/>
      <c r="IH398" s="22"/>
      <c r="II398" s="22"/>
      <c r="IJ398" s="22"/>
      <c r="IK398" s="22"/>
      <c r="IL398" s="22"/>
      <c r="IM398" s="22"/>
      <c r="IN398" s="22"/>
      <c r="IO398" s="22"/>
      <c r="IP398" s="22"/>
      <c r="IQ398" s="22"/>
      <c r="IR398" s="22"/>
      <c r="IS398" s="22"/>
      <c r="IT398" s="22"/>
      <c r="IU398" s="22"/>
      <c r="IV398" s="22"/>
      <c r="IW398" s="22"/>
      <c r="IX398" s="22"/>
      <c r="IY398" s="22"/>
      <c r="IZ398" s="22"/>
      <c r="JA398" s="22"/>
      <c r="JB398" s="22"/>
      <c r="JC398" s="22"/>
      <c r="JD398" s="22"/>
      <c r="JE398" s="22"/>
      <c r="JF398" s="22"/>
      <c r="JG398" s="22"/>
      <c r="JH398" s="22"/>
      <c r="JI398" s="22"/>
      <c r="JJ398" s="22"/>
      <c r="JK398" s="22"/>
      <c r="JL398" s="22"/>
      <c r="JM398" s="22"/>
      <c r="JN398" s="22"/>
      <c r="JO398" s="22"/>
      <c r="JP398" s="22"/>
      <c r="JQ398" s="22"/>
      <c r="JR398" s="22"/>
      <c r="JS398" s="22"/>
      <c r="JT398" s="22"/>
      <c r="JU398" s="22"/>
      <c r="JV398" s="22"/>
      <c r="JW398" s="22"/>
      <c r="JX398" s="22"/>
      <c r="JY398" s="22"/>
      <c r="JZ398" s="22"/>
      <c r="KA398" s="22"/>
      <c r="KB398" s="22"/>
      <c r="KC398" s="22"/>
      <c r="KD398" s="22"/>
      <c r="KE398" s="22"/>
      <c r="KF398" s="22"/>
      <c r="KG398" s="22"/>
      <c r="KH398" s="22"/>
      <c r="KI398" s="22"/>
      <c r="KJ398" s="22"/>
      <c r="KK398" s="22"/>
      <c r="KL398" s="22"/>
      <c r="KM398" s="22"/>
      <c r="KN398" s="22"/>
      <c r="KO398" s="22"/>
      <c r="KP398" s="22"/>
    </row>
    <row r="399" spans="1:302" ht="13.5" customHeight="1" x14ac:dyDescent="0.2">
      <c r="A399" s="48"/>
      <c r="B399" s="48"/>
      <c r="C399" s="48"/>
      <c r="D399" s="48"/>
      <c r="E399" s="48"/>
      <c r="F399" s="48"/>
      <c r="G399" s="48"/>
      <c r="H399" s="48"/>
      <c r="I399" s="48"/>
      <c r="J399" s="48"/>
      <c r="K399" s="48"/>
      <c r="L399" s="48"/>
      <c r="M399" s="48"/>
      <c r="N399" s="48"/>
      <c r="O399" s="22"/>
      <c r="P399" s="22"/>
      <c r="Q399" s="22"/>
      <c r="R399" s="22"/>
      <c r="S399" s="22"/>
      <c r="T399" s="22"/>
      <c r="U399" s="22"/>
      <c r="V399" s="22"/>
      <c r="W399" s="22"/>
      <c r="X399" s="22"/>
      <c r="Y399" s="22"/>
      <c r="Z399" s="22"/>
      <c r="AA399" s="22"/>
      <c r="AB399" s="22"/>
      <c r="AC399" s="48"/>
      <c r="AD399" s="48"/>
      <c r="AE399" s="48"/>
      <c r="AF399" s="48"/>
      <c r="AG399" s="48"/>
      <c r="AH399" s="48"/>
      <c r="AI399" s="48"/>
      <c r="AJ399" s="48"/>
      <c r="AK399" s="48"/>
      <c r="AL399" s="48"/>
      <c r="AM399" s="48"/>
      <c r="AN399" s="48"/>
      <c r="AO399" s="22"/>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22"/>
      <c r="BU399" s="505"/>
      <c r="BV399" s="505"/>
      <c r="BW399" s="552"/>
      <c r="BX399" s="22"/>
      <c r="BY399" s="22"/>
      <c r="BZ399" s="22"/>
      <c r="CA399" s="22"/>
      <c r="CB399" s="22"/>
      <c r="CC399" s="22"/>
      <c r="CD399" s="22"/>
      <c r="CE399" s="22"/>
      <c r="CF399" s="22"/>
      <c r="CG399" s="22"/>
      <c r="CH399" s="22"/>
      <c r="CI399" s="47"/>
      <c r="CJ399" s="47"/>
      <c r="CK399" s="47"/>
      <c r="CL399" s="47"/>
      <c r="CM399" s="47"/>
      <c r="CN399" s="47"/>
      <c r="CO399" s="47"/>
      <c r="CP399" s="47"/>
      <c r="CQ399" s="47"/>
      <c r="CR399" s="47"/>
      <c r="CS399" s="47"/>
      <c r="CT399" s="47"/>
      <c r="CU399" s="47"/>
      <c r="CV399" s="47"/>
      <c r="CW399" s="47"/>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c r="HT399" s="22"/>
      <c r="HU399" s="22"/>
      <c r="HV399" s="22"/>
      <c r="HW399" s="22"/>
      <c r="HX399" s="22"/>
      <c r="HY399" s="22"/>
      <c r="HZ399" s="22"/>
      <c r="IA399" s="22"/>
      <c r="IB399" s="22"/>
      <c r="IC399" s="22"/>
      <c r="ID399" s="22"/>
      <c r="IE399" s="22"/>
      <c r="IF399" s="22"/>
      <c r="IG399" s="22"/>
      <c r="IH399" s="22"/>
      <c r="II399" s="22"/>
      <c r="IJ399" s="22"/>
      <c r="IK399" s="22"/>
      <c r="IL399" s="22"/>
      <c r="IM399" s="22"/>
      <c r="IN399" s="22"/>
      <c r="IO399" s="22"/>
      <c r="IP399" s="22"/>
      <c r="IQ399" s="22"/>
      <c r="IR399" s="22"/>
      <c r="IS399" s="22"/>
      <c r="IT399" s="22"/>
      <c r="IU399" s="22"/>
      <c r="IV399" s="22"/>
      <c r="IW399" s="22"/>
      <c r="IX399" s="22"/>
      <c r="IY399" s="22"/>
      <c r="IZ399" s="22"/>
      <c r="JA399" s="22"/>
      <c r="JB399" s="22"/>
      <c r="JC399" s="22"/>
      <c r="JD399" s="22"/>
      <c r="JE399" s="22"/>
      <c r="JF399" s="22"/>
      <c r="JG399" s="22"/>
      <c r="JH399" s="22"/>
      <c r="JI399" s="22"/>
      <c r="JJ399" s="22"/>
      <c r="JK399" s="22"/>
      <c r="JL399" s="22"/>
      <c r="JM399" s="22"/>
      <c r="JN399" s="22"/>
      <c r="JO399" s="22"/>
      <c r="JP399" s="22"/>
      <c r="JQ399" s="22"/>
      <c r="JR399" s="22"/>
      <c r="JS399" s="22"/>
      <c r="JT399" s="22"/>
      <c r="JU399" s="22"/>
      <c r="JV399" s="22"/>
      <c r="JW399" s="22"/>
      <c r="JX399" s="22"/>
      <c r="JY399" s="22"/>
      <c r="JZ399" s="22"/>
      <c r="KA399" s="22"/>
      <c r="KB399" s="22"/>
      <c r="KC399" s="22"/>
      <c r="KD399" s="22"/>
      <c r="KE399" s="22"/>
      <c r="KF399" s="22"/>
      <c r="KG399" s="22"/>
      <c r="KH399" s="22"/>
      <c r="KI399" s="22"/>
      <c r="KJ399" s="22"/>
      <c r="KK399" s="22"/>
      <c r="KL399" s="22"/>
      <c r="KM399" s="22"/>
      <c r="KN399" s="22"/>
      <c r="KO399" s="22"/>
      <c r="KP399" s="22"/>
    </row>
    <row r="400" spans="1:302" ht="13.5" customHeight="1" x14ac:dyDescent="0.2">
      <c r="A400" s="48"/>
      <c r="B400" s="48"/>
      <c r="C400" s="48"/>
      <c r="D400" s="48"/>
      <c r="E400" s="48"/>
      <c r="F400" s="48"/>
      <c r="G400" s="48"/>
      <c r="H400" s="48"/>
      <c r="I400" s="48"/>
      <c r="J400" s="48"/>
      <c r="K400" s="48"/>
      <c r="L400" s="48"/>
      <c r="M400" s="48"/>
      <c r="N400" s="48"/>
      <c r="O400" s="22"/>
      <c r="P400" s="22"/>
      <c r="Q400" s="22"/>
      <c r="R400" s="22"/>
      <c r="S400" s="22"/>
      <c r="T400" s="22"/>
      <c r="U400" s="22"/>
      <c r="V400" s="22"/>
      <c r="W400" s="22"/>
      <c r="X400" s="22"/>
      <c r="Y400" s="22"/>
      <c r="Z400" s="22"/>
      <c r="AA400" s="22"/>
      <c r="AB400" s="22"/>
      <c r="AC400" s="48"/>
      <c r="AD400" s="48"/>
      <c r="AE400" s="48"/>
      <c r="AF400" s="48"/>
      <c r="AG400" s="48"/>
      <c r="AH400" s="48"/>
      <c r="AI400" s="48"/>
      <c r="AJ400" s="48"/>
      <c r="AK400" s="48"/>
      <c r="AL400" s="48"/>
      <c r="AM400" s="48"/>
      <c r="AN400" s="48"/>
      <c r="AO400" s="22"/>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22"/>
      <c r="BU400" s="505"/>
      <c r="BV400" s="505"/>
      <c r="BW400" s="552"/>
      <c r="BX400" s="22"/>
      <c r="BY400" s="22"/>
      <c r="BZ400" s="22"/>
      <c r="CA400" s="22"/>
      <c r="CB400" s="22"/>
      <c r="CC400" s="22"/>
      <c r="CD400" s="22"/>
      <c r="CE400" s="22"/>
      <c r="CF400" s="22"/>
      <c r="CG400" s="22"/>
      <c r="CH400" s="22"/>
      <c r="CI400" s="47"/>
      <c r="CJ400" s="47"/>
      <c r="CK400" s="47"/>
      <c r="CL400" s="47"/>
      <c r="CM400" s="47"/>
      <c r="CN400" s="47"/>
      <c r="CO400" s="47"/>
      <c r="CP400" s="47"/>
      <c r="CQ400" s="47"/>
      <c r="CR400" s="47"/>
      <c r="CS400" s="47"/>
      <c r="CT400" s="47"/>
      <c r="CU400" s="47"/>
      <c r="CV400" s="47"/>
      <c r="CW400" s="47"/>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c r="HT400" s="22"/>
      <c r="HU400" s="22"/>
      <c r="HV400" s="22"/>
      <c r="HW400" s="22"/>
      <c r="HX400" s="22"/>
      <c r="HY400" s="22"/>
      <c r="HZ400" s="22"/>
      <c r="IA400" s="22"/>
      <c r="IB400" s="22"/>
      <c r="IC400" s="22"/>
      <c r="ID400" s="22"/>
      <c r="IE400" s="22"/>
      <c r="IF400" s="22"/>
      <c r="IG400" s="22"/>
      <c r="IH400" s="22"/>
      <c r="II400" s="22"/>
      <c r="IJ400" s="22"/>
      <c r="IK400" s="22"/>
      <c r="IL400" s="22"/>
      <c r="IM400" s="22"/>
      <c r="IN400" s="22"/>
      <c r="IO400" s="22"/>
      <c r="IP400" s="22"/>
      <c r="IQ400" s="22"/>
      <c r="IR400" s="22"/>
      <c r="IS400" s="22"/>
      <c r="IT400" s="22"/>
      <c r="IU400" s="22"/>
      <c r="IV400" s="22"/>
      <c r="IW400" s="22"/>
      <c r="IX400" s="22"/>
      <c r="IY400" s="22"/>
      <c r="IZ400" s="22"/>
      <c r="JA400" s="22"/>
      <c r="JB400" s="22"/>
      <c r="JC400" s="22"/>
      <c r="JD400" s="22"/>
      <c r="JE400" s="22"/>
      <c r="JF400" s="22"/>
      <c r="JG400" s="22"/>
      <c r="JH400" s="22"/>
      <c r="JI400" s="22"/>
      <c r="JJ400" s="22"/>
      <c r="JK400" s="22"/>
      <c r="JL400" s="22"/>
      <c r="JM400" s="22"/>
      <c r="JN400" s="22"/>
      <c r="JO400" s="22"/>
      <c r="JP400" s="22"/>
      <c r="JQ400" s="22"/>
      <c r="JR400" s="22"/>
      <c r="JS400" s="22"/>
      <c r="JT400" s="22"/>
      <c r="JU400" s="22"/>
      <c r="JV400" s="22"/>
      <c r="JW400" s="22"/>
      <c r="JX400" s="22"/>
      <c r="JY400" s="22"/>
      <c r="JZ400" s="22"/>
      <c r="KA400" s="22"/>
      <c r="KB400" s="22"/>
      <c r="KC400" s="22"/>
      <c r="KD400" s="22"/>
      <c r="KE400" s="22"/>
      <c r="KF400" s="22"/>
      <c r="KG400" s="22"/>
      <c r="KH400" s="22"/>
      <c r="KI400" s="22"/>
      <c r="KJ400" s="22"/>
      <c r="KK400" s="22"/>
      <c r="KL400" s="22"/>
      <c r="KM400" s="22"/>
      <c r="KN400" s="22"/>
      <c r="KO400" s="22"/>
      <c r="KP400" s="22"/>
    </row>
    <row r="401" spans="1:302" ht="13.5" customHeight="1" x14ac:dyDescent="0.2">
      <c r="A401" s="48"/>
      <c r="B401" s="48"/>
      <c r="C401" s="48"/>
      <c r="D401" s="48"/>
      <c r="E401" s="48"/>
      <c r="F401" s="48"/>
      <c r="G401" s="48"/>
      <c r="H401" s="48"/>
      <c r="I401" s="48"/>
      <c r="J401" s="48"/>
      <c r="K401" s="48"/>
      <c r="L401" s="48"/>
      <c r="M401" s="48"/>
      <c r="N401" s="48"/>
      <c r="O401" s="22"/>
      <c r="P401" s="22"/>
      <c r="Q401" s="22"/>
      <c r="R401" s="22"/>
      <c r="S401" s="22"/>
      <c r="T401" s="22"/>
      <c r="U401" s="22"/>
      <c r="V401" s="22"/>
      <c r="W401" s="22"/>
      <c r="X401" s="22"/>
      <c r="Y401" s="22"/>
      <c r="Z401" s="22"/>
      <c r="AA401" s="22"/>
      <c r="AB401" s="22"/>
      <c r="AC401" s="48"/>
      <c r="AD401" s="48"/>
      <c r="AE401" s="48"/>
      <c r="AF401" s="48"/>
      <c r="AG401" s="48"/>
      <c r="AH401" s="48"/>
      <c r="AI401" s="48"/>
      <c r="AJ401" s="48"/>
      <c r="AK401" s="48"/>
      <c r="AL401" s="48"/>
      <c r="AM401" s="48"/>
      <c r="AN401" s="48"/>
      <c r="AO401" s="22"/>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22"/>
      <c r="BU401" s="505"/>
      <c r="BV401" s="505"/>
      <c r="BW401" s="552"/>
      <c r="BX401" s="22"/>
      <c r="BY401" s="22"/>
      <c r="BZ401" s="22"/>
      <c r="CA401" s="22"/>
      <c r="CB401" s="22"/>
      <c r="CC401" s="22"/>
      <c r="CD401" s="22"/>
      <c r="CE401" s="22"/>
      <c r="CF401" s="22"/>
      <c r="CG401" s="22"/>
      <c r="CH401" s="22"/>
      <c r="CI401" s="47"/>
      <c r="CJ401" s="47"/>
      <c r="CK401" s="47"/>
      <c r="CL401" s="47"/>
      <c r="CM401" s="47"/>
      <c r="CN401" s="47"/>
      <c r="CO401" s="47"/>
      <c r="CP401" s="47"/>
      <c r="CQ401" s="47"/>
      <c r="CR401" s="47"/>
      <c r="CS401" s="47"/>
      <c r="CT401" s="47"/>
      <c r="CU401" s="47"/>
      <c r="CV401" s="47"/>
      <c r="CW401" s="47"/>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c r="HT401" s="22"/>
      <c r="HU401" s="22"/>
      <c r="HV401" s="22"/>
      <c r="HW401" s="22"/>
      <c r="HX401" s="22"/>
      <c r="HY401" s="22"/>
      <c r="HZ401" s="22"/>
      <c r="IA401" s="22"/>
      <c r="IB401" s="22"/>
      <c r="IC401" s="22"/>
      <c r="ID401" s="22"/>
      <c r="IE401" s="22"/>
      <c r="IF401" s="22"/>
      <c r="IG401" s="22"/>
      <c r="IH401" s="22"/>
      <c r="II401" s="22"/>
      <c r="IJ401" s="22"/>
      <c r="IK401" s="22"/>
      <c r="IL401" s="22"/>
      <c r="IM401" s="22"/>
      <c r="IN401" s="22"/>
      <c r="IO401" s="22"/>
      <c r="IP401" s="22"/>
      <c r="IQ401" s="22"/>
      <c r="IR401" s="22"/>
      <c r="IS401" s="22"/>
      <c r="IT401" s="22"/>
      <c r="IU401" s="22"/>
      <c r="IV401" s="22"/>
      <c r="IW401" s="22"/>
      <c r="IX401" s="22"/>
      <c r="IY401" s="22"/>
      <c r="IZ401" s="22"/>
      <c r="JA401" s="22"/>
      <c r="JB401" s="22"/>
      <c r="JC401" s="22"/>
      <c r="JD401" s="22"/>
      <c r="JE401" s="22"/>
      <c r="JF401" s="22"/>
      <c r="JG401" s="22"/>
      <c r="JH401" s="22"/>
      <c r="JI401" s="22"/>
      <c r="JJ401" s="22"/>
      <c r="JK401" s="22"/>
      <c r="JL401" s="22"/>
      <c r="JM401" s="22"/>
      <c r="JN401" s="22"/>
      <c r="JO401" s="22"/>
      <c r="JP401" s="22"/>
      <c r="JQ401" s="22"/>
      <c r="JR401" s="22"/>
      <c r="JS401" s="22"/>
      <c r="JT401" s="22"/>
      <c r="JU401" s="22"/>
      <c r="JV401" s="22"/>
      <c r="JW401" s="22"/>
      <c r="JX401" s="22"/>
      <c r="JY401" s="22"/>
      <c r="JZ401" s="22"/>
      <c r="KA401" s="22"/>
      <c r="KB401" s="22"/>
      <c r="KC401" s="22"/>
      <c r="KD401" s="22"/>
      <c r="KE401" s="22"/>
      <c r="KF401" s="22"/>
      <c r="KG401" s="22"/>
      <c r="KH401" s="22"/>
      <c r="KI401" s="22"/>
      <c r="KJ401" s="22"/>
      <c r="KK401" s="22"/>
      <c r="KL401" s="22"/>
      <c r="KM401" s="22"/>
      <c r="KN401" s="22"/>
      <c r="KO401" s="22"/>
      <c r="KP401" s="22"/>
    </row>
    <row r="402" spans="1:302" ht="13.5" customHeight="1" x14ac:dyDescent="0.2">
      <c r="A402" s="48"/>
      <c r="B402" s="48"/>
      <c r="C402" s="48"/>
      <c r="D402" s="48"/>
      <c r="E402" s="48"/>
      <c r="F402" s="48"/>
      <c r="G402" s="48"/>
      <c r="H402" s="48"/>
      <c r="I402" s="48"/>
      <c r="J402" s="48"/>
      <c r="K402" s="48"/>
      <c r="L402" s="48"/>
      <c r="M402" s="48"/>
      <c r="N402" s="48"/>
      <c r="O402" s="22"/>
      <c r="P402" s="22"/>
      <c r="Q402" s="22"/>
      <c r="R402" s="22"/>
      <c r="S402" s="22"/>
      <c r="T402" s="22"/>
      <c r="U402" s="22"/>
      <c r="V402" s="22"/>
      <c r="W402" s="22"/>
      <c r="X402" s="22"/>
      <c r="Y402" s="22"/>
      <c r="Z402" s="22"/>
      <c r="AA402" s="22"/>
      <c r="AB402" s="22"/>
      <c r="AC402" s="48"/>
      <c r="AD402" s="48"/>
      <c r="AE402" s="48"/>
      <c r="AF402" s="48"/>
      <c r="AG402" s="48"/>
      <c r="AH402" s="48"/>
      <c r="AI402" s="48"/>
      <c r="AJ402" s="48"/>
      <c r="AK402" s="48"/>
      <c r="AL402" s="48"/>
      <c r="AM402" s="48"/>
      <c r="AN402" s="48"/>
      <c r="AO402" s="22"/>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22"/>
      <c r="BU402" s="505"/>
      <c r="BV402" s="505"/>
      <c r="BW402" s="552"/>
      <c r="BX402" s="22"/>
      <c r="BY402" s="22"/>
      <c r="BZ402" s="22"/>
      <c r="CA402" s="22"/>
      <c r="CB402" s="22"/>
      <c r="CC402" s="22"/>
      <c r="CD402" s="22"/>
      <c r="CE402" s="22"/>
      <c r="CF402" s="22"/>
      <c r="CG402" s="22"/>
      <c r="CH402" s="22"/>
      <c r="CI402" s="47"/>
      <c r="CJ402" s="47"/>
      <c r="CK402" s="47"/>
      <c r="CL402" s="47"/>
      <c r="CM402" s="47"/>
      <c r="CN402" s="47"/>
      <c r="CO402" s="47"/>
      <c r="CP402" s="47"/>
      <c r="CQ402" s="47"/>
      <c r="CR402" s="47"/>
      <c r="CS402" s="47"/>
      <c r="CT402" s="47"/>
      <c r="CU402" s="47"/>
      <c r="CV402" s="47"/>
      <c r="CW402" s="47"/>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c r="HT402" s="22"/>
      <c r="HU402" s="22"/>
      <c r="HV402" s="22"/>
      <c r="HW402" s="22"/>
      <c r="HX402" s="22"/>
      <c r="HY402" s="22"/>
      <c r="HZ402" s="22"/>
      <c r="IA402" s="22"/>
      <c r="IB402" s="22"/>
      <c r="IC402" s="22"/>
      <c r="ID402" s="22"/>
      <c r="IE402" s="22"/>
      <c r="IF402" s="22"/>
      <c r="IG402" s="22"/>
      <c r="IH402" s="22"/>
      <c r="II402" s="22"/>
      <c r="IJ402" s="22"/>
      <c r="IK402" s="22"/>
      <c r="IL402" s="22"/>
      <c r="IM402" s="22"/>
      <c r="IN402" s="22"/>
      <c r="IO402" s="22"/>
      <c r="IP402" s="22"/>
      <c r="IQ402" s="22"/>
      <c r="IR402" s="22"/>
      <c r="IS402" s="22"/>
      <c r="IT402" s="22"/>
      <c r="IU402" s="22"/>
      <c r="IV402" s="22"/>
      <c r="IW402" s="22"/>
      <c r="IX402" s="22"/>
      <c r="IY402" s="22"/>
      <c r="IZ402" s="22"/>
      <c r="JA402" s="22"/>
      <c r="JB402" s="22"/>
      <c r="JC402" s="22"/>
      <c r="JD402" s="22"/>
      <c r="JE402" s="22"/>
      <c r="JF402" s="22"/>
      <c r="JG402" s="22"/>
      <c r="JH402" s="22"/>
      <c r="JI402" s="22"/>
      <c r="JJ402" s="22"/>
      <c r="JK402" s="22"/>
      <c r="JL402" s="22"/>
      <c r="JM402" s="22"/>
      <c r="JN402" s="22"/>
      <c r="JO402" s="22"/>
      <c r="JP402" s="22"/>
      <c r="JQ402" s="22"/>
      <c r="JR402" s="22"/>
      <c r="JS402" s="22"/>
      <c r="JT402" s="22"/>
      <c r="JU402" s="22"/>
      <c r="JV402" s="22"/>
      <c r="JW402" s="22"/>
      <c r="JX402" s="22"/>
      <c r="JY402" s="22"/>
      <c r="JZ402" s="22"/>
      <c r="KA402" s="22"/>
      <c r="KB402" s="22"/>
      <c r="KC402" s="22"/>
      <c r="KD402" s="22"/>
      <c r="KE402" s="22"/>
      <c r="KF402" s="22"/>
      <c r="KG402" s="22"/>
      <c r="KH402" s="22"/>
      <c r="KI402" s="22"/>
      <c r="KJ402" s="22"/>
      <c r="KK402" s="22"/>
      <c r="KL402" s="22"/>
      <c r="KM402" s="22"/>
      <c r="KN402" s="22"/>
      <c r="KO402" s="22"/>
      <c r="KP402" s="22"/>
    </row>
    <row r="403" spans="1:302" ht="13.5" customHeight="1" x14ac:dyDescent="0.2">
      <c r="A403" s="48"/>
      <c r="B403" s="48"/>
      <c r="C403" s="48"/>
      <c r="D403" s="48"/>
      <c r="E403" s="48"/>
      <c r="F403" s="48"/>
      <c r="G403" s="48"/>
      <c r="H403" s="48"/>
      <c r="I403" s="48"/>
      <c r="J403" s="48"/>
      <c r="K403" s="48"/>
      <c r="L403" s="48"/>
      <c r="M403" s="48"/>
      <c r="N403" s="48"/>
      <c r="O403" s="22"/>
      <c r="P403" s="22"/>
      <c r="Q403" s="22"/>
      <c r="R403" s="22"/>
      <c r="S403" s="22"/>
      <c r="T403" s="22"/>
      <c r="U403" s="22"/>
      <c r="V403" s="22"/>
      <c r="W403" s="22"/>
      <c r="X403" s="22"/>
      <c r="Y403" s="22"/>
      <c r="Z403" s="22"/>
      <c r="AA403" s="22"/>
      <c r="AB403" s="22"/>
      <c r="AC403" s="48"/>
      <c r="AD403" s="48"/>
      <c r="AE403" s="48"/>
      <c r="AF403" s="48"/>
      <c r="AG403" s="48"/>
      <c r="AH403" s="48"/>
      <c r="AI403" s="48"/>
      <c r="AJ403" s="48"/>
      <c r="AK403" s="48"/>
      <c r="AL403" s="48"/>
      <c r="AM403" s="48"/>
      <c r="AN403" s="48"/>
      <c r="AO403" s="22"/>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22"/>
      <c r="BU403" s="505"/>
      <c r="BV403" s="505"/>
      <c r="BW403" s="552"/>
      <c r="BX403" s="22"/>
      <c r="BY403" s="22"/>
      <c r="BZ403" s="22"/>
      <c r="CA403" s="22"/>
      <c r="CB403" s="22"/>
      <c r="CC403" s="22"/>
      <c r="CD403" s="22"/>
      <c r="CE403" s="22"/>
      <c r="CF403" s="22"/>
      <c r="CG403" s="22"/>
      <c r="CH403" s="22"/>
      <c r="CI403" s="47"/>
      <c r="CJ403" s="47"/>
      <c r="CK403" s="47"/>
      <c r="CL403" s="47"/>
      <c r="CM403" s="47"/>
      <c r="CN403" s="47"/>
      <c r="CO403" s="47"/>
      <c r="CP403" s="47"/>
      <c r="CQ403" s="47"/>
      <c r="CR403" s="47"/>
      <c r="CS403" s="47"/>
      <c r="CT403" s="47"/>
      <c r="CU403" s="47"/>
      <c r="CV403" s="47"/>
      <c r="CW403" s="47"/>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c r="HT403" s="22"/>
      <c r="HU403" s="22"/>
      <c r="HV403" s="22"/>
      <c r="HW403" s="22"/>
      <c r="HX403" s="22"/>
      <c r="HY403" s="22"/>
      <c r="HZ403" s="22"/>
      <c r="IA403" s="22"/>
      <c r="IB403" s="22"/>
      <c r="IC403" s="22"/>
      <c r="ID403" s="22"/>
      <c r="IE403" s="22"/>
      <c r="IF403" s="22"/>
      <c r="IG403" s="22"/>
      <c r="IH403" s="22"/>
      <c r="II403" s="22"/>
      <c r="IJ403" s="22"/>
      <c r="IK403" s="22"/>
      <c r="IL403" s="22"/>
      <c r="IM403" s="22"/>
      <c r="IN403" s="22"/>
      <c r="IO403" s="22"/>
      <c r="IP403" s="22"/>
      <c r="IQ403" s="22"/>
      <c r="IR403" s="22"/>
      <c r="IS403" s="22"/>
      <c r="IT403" s="22"/>
      <c r="IU403" s="22"/>
      <c r="IV403" s="22"/>
      <c r="IW403" s="22"/>
      <c r="IX403" s="22"/>
      <c r="IY403" s="22"/>
      <c r="IZ403" s="22"/>
      <c r="JA403" s="22"/>
      <c r="JB403" s="22"/>
      <c r="JC403" s="22"/>
      <c r="JD403" s="22"/>
      <c r="JE403" s="22"/>
      <c r="JF403" s="22"/>
      <c r="JG403" s="22"/>
      <c r="JH403" s="22"/>
      <c r="JI403" s="22"/>
      <c r="JJ403" s="22"/>
      <c r="JK403" s="22"/>
      <c r="JL403" s="22"/>
      <c r="JM403" s="22"/>
      <c r="JN403" s="22"/>
      <c r="JO403" s="22"/>
      <c r="JP403" s="22"/>
      <c r="JQ403" s="22"/>
      <c r="JR403" s="22"/>
      <c r="JS403" s="22"/>
      <c r="JT403" s="22"/>
      <c r="JU403" s="22"/>
      <c r="JV403" s="22"/>
      <c r="JW403" s="22"/>
      <c r="JX403" s="22"/>
      <c r="JY403" s="22"/>
      <c r="JZ403" s="22"/>
      <c r="KA403" s="22"/>
      <c r="KB403" s="22"/>
      <c r="KC403" s="22"/>
      <c r="KD403" s="22"/>
      <c r="KE403" s="22"/>
      <c r="KF403" s="22"/>
      <c r="KG403" s="22"/>
      <c r="KH403" s="22"/>
      <c r="KI403" s="22"/>
      <c r="KJ403" s="22"/>
      <c r="KK403" s="22"/>
      <c r="KL403" s="22"/>
      <c r="KM403" s="22"/>
      <c r="KN403" s="22"/>
      <c r="KO403" s="22"/>
      <c r="KP403" s="22"/>
    </row>
    <row r="404" spans="1:302" ht="13.5" customHeight="1" x14ac:dyDescent="0.2">
      <c r="A404" s="48"/>
      <c r="B404" s="48"/>
      <c r="C404" s="48"/>
      <c r="D404" s="48"/>
      <c r="E404" s="48"/>
      <c r="F404" s="48"/>
      <c r="G404" s="48"/>
      <c r="H404" s="48"/>
      <c r="I404" s="48"/>
      <c r="J404" s="48"/>
      <c r="K404" s="48"/>
      <c r="L404" s="48"/>
      <c r="M404" s="48"/>
      <c r="N404" s="48"/>
      <c r="O404" s="22"/>
      <c r="P404" s="22"/>
      <c r="Q404" s="22"/>
      <c r="R404" s="22"/>
      <c r="S404" s="22"/>
      <c r="T404" s="22"/>
      <c r="U404" s="22"/>
      <c r="V404" s="22"/>
      <c r="W404" s="22"/>
      <c r="X404" s="22"/>
      <c r="Y404" s="22"/>
      <c r="Z404" s="22"/>
      <c r="AA404" s="22"/>
      <c r="AB404" s="22"/>
      <c r="AC404" s="48"/>
      <c r="AD404" s="48"/>
      <c r="AE404" s="48"/>
      <c r="AF404" s="48"/>
      <c r="AG404" s="48"/>
      <c r="AH404" s="48"/>
      <c r="AI404" s="48"/>
      <c r="AJ404" s="48"/>
      <c r="AK404" s="48"/>
      <c r="AL404" s="48"/>
      <c r="AM404" s="48"/>
      <c r="AN404" s="48"/>
      <c r="AO404" s="22"/>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22"/>
      <c r="BU404" s="505"/>
      <c r="BV404" s="505"/>
      <c r="BW404" s="552"/>
      <c r="BX404" s="22"/>
      <c r="BY404" s="22"/>
      <c r="BZ404" s="22"/>
      <c r="CA404" s="22"/>
      <c r="CB404" s="22"/>
      <c r="CC404" s="22"/>
      <c r="CD404" s="22"/>
      <c r="CE404" s="22"/>
      <c r="CF404" s="22"/>
      <c r="CG404" s="22"/>
      <c r="CH404" s="22"/>
      <c r="CI404" s="47"/>
      <c r="CJ404" s="47"/>
      <c r="CK404" s="47"/>
      <c r="CL404" s="47"/>
      <c r="CM404" s="47"/>
      <c r="CN404" s="47"/>
      <c r="CO404" s="47"/>
      <c r="CP404" s="47"/>
      <c r="CQ404" s="47"/>
      <c r="CR404" s="47"/>
      <c r="CS404" s="47"/>
      <c r="CT404" s="47"/>
      <c r="CU404" s="47"/>
      <c r="CV404" s="47"/>
      <c r="CW404" s="47"/>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c r="HT404" s="22"/>
      <c r="HU404" s="22"/>
      <c r="HV404" s="22"/>
      <c r="HW404" s="22"/>
      <c r="HX404" s="22"/>
      <c r="HY404" s="22"/>
      <c r="HZ404" s="22"/>
      <c r="IA404" s="22"/>
      <c r="IB404" s="22"/>
      <c r="IC404" s="22"/>
      <c r="ID404" s="22"/>
      <c r="IE404" s="22"/>
      <c r="IF404" s="22"/>
      <c r="IG404" s="22"/>
      <c r="IH404" s="22"/>
      <c r="II404" s="22"/>
      <c r="IJ404" s="22"/>
      <c r="IK404" s="22"/>
      <c r="IL404" s="22"/>
      <c r="IM404" s="22"/>
      <c r="IN404" s="22"/>
      <c r="IO404" s="22"/>
      <c r="IP404" s="22"/>
      <c r="IQ404" s="22"/>
      <c r="IR404" s="22"/>
      <c r="IS404" s="22"/>
      <c r="IT404" s="22"/>
      <c r="IU404" s="22"/>
      <c r="IV404" s="22"/>
      <c r="IW404" s="22"/>
      <c r="IX404" s="22"/>
      <c r="IY404" s="22"/>
      <c r="IZ404" s="22"/>
      <c r="JA404" s="22"/>
      <c r="JB404" s="22"/>
      <c r="JC404" s="22"/>
      <c r="JD404" s="22"/>
      <c r="JE404" s="22"/>
      <c r="JF404" s="22"/>
      <c r="JG404" s="22"/>
      <c r="JH404" s="22"/>
      <c r="JI404" s="22"/>
      <c r="JJ404" s="22"/>
      <c r="JK404" s="22"/>
      <c r="JL404" s="22"/>
      <c r="JM404" s="22"/>
      <c r="JN404" s="22"/>
      <c r="JO404" s="22"/>
      <c r="JP404" s="22"/>
      <c r="JQ404" s="22"/>
      <c r="JR404" s="22"/>
      <c r="JS404" s="22"/>
      <c r="JT404" s="22"/>
      <c r="JU404" s="22"/>
      <c r="JV404" s="22"/>
      <c r="JW404" s="22"/>
      <c r="JX404" s="22"/>
      <c r="JY404" s="22"/>
      <c r="JZ404" s="22"/>
      <c r="KA404" s="22"/>
      <c r="KB404" s="22"/>
      <c r="KC404" s="22"/>
      <c r="KD404" s="22"/>
      <c r="KE404" s="22"/>
      <c r="KF404" s="22"/>
      <c r="KG404" s="22"/>
      <c r="KH404" s="22"/>
      <c r="KI404" s="22"/>
      <c r="KJ404" s="22"/>
      <c r="KK404" s="22"/>
      <c r="KL404" s="22"/>
      <c r="KM404" s="22"/>
      <c r="KN404" s="22"/>
      <c r="KO404" s="22"/>
      <c r="KP404" s="22"/>
    </row>
    <row r="405" spans="1:302" ht="13.5" customHeight="1" x14ac:dyDescent="0.2">
      <c r="A405" s="48"/>
      <c r="B405" s="48"/>
      <c r="C405" s="48"/>
      <c r="D405" s="48"/>
      <c r="E405" s="48"/>
      <c r="F405" s="48"/>
      <c r="G405" s="48"/>
      <c r="H405" s="48"/>
      <c r="I405" s="48"/>
      <c r="J405" s="48"/>
      <c r="K405" s="48"/>
      <c r="L405" s="48"/>
      <c r="M405" s="48"/>
      <c r="N405" s="48"/>
      <c r="O405" s="22"/>
      <c r="P405" s="22"/>
      <c r="Q405" s="22"/>
      <c r="R405" s="22"/>
      <c r="S405" s="22"/>
      <c r="T405" s="22"/>
      <c r="U405" s="22"/>
      <c r="V405" s="22"/>
      <c r="W405" s="22"/>
      <c r="X405" s="22"/>
      <c r="Y405" s="22"/>
      <c r="Z405" s="22"/>
      <c r="AA405" s="22"/>
      <c r="AB405" s="22"/>
      <c r="AC405" s="48"/>
      <c r="AD405" s="48"/>
      <c r="AE405" s="48"/>
      <c r="AF405" s="48"/>
      <c r="AG405" s="48"/>
      <c r="AH405" s="48"/>
      <c r="AI405" s="48"/>
      <c r="AJ405" s="48"/>
      <c r="AK405" s="48"/>
      <c r="AL405" s="48"/>
      <c r="AM405" s="48"/>
      <c r="AN405" s="48"/>
      <c r="AO405" s="22"/>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22"/>
      <c r="BU405" s="505"/>
      <c r="BV405" s="505"/>
      <c r="BW405" s="552"/>
      <c r="BX405" s="22"/>
      <c r="BY405" s="22"/>
      <c r="BZ405" s="22"/>
      <c r="CA405" s="22"/>
      <c r="CB405" s="22"/>
      <c r="CC405" s="22"/>
      <c r="CD405" s="22"/>
      <c r="CE405" s="22"/>
      <c r="CF405" s="22"/>
      <c r="CG405" s="22"/>
      <c r="CH405" s="22"/>
      <c r="CI405" s="47"/>
      <c r="CJ405" s="47"/>
      <c r="CK405" s="47"/>
      <c r="CL405" s="47"/>
      <c r="CM405" s="47"/>
      <c r="CN405" s="47"/>
      <c r="CO405" s="47"/>
      <c r="CP405" s="47"/>
      <c r="CQ405" s="47"/>
      <c r="CR405" s="47"/>
      <c r="CS405" s="47"/>
      <c r="CT405" s="47"/>
      <c r="CU405" s="47"/>
      <c r="CV405" s="47"/>
      <c r="CW405" s="47"/>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c r="HT405" s="22"/>
      <c r="HU405" s="22"/>
      <c r="HV405" s="22"/>
      <c r="HW405" s="22"/>
      <c r="HX405" s="22"/>
      <c r="HY405" s="22"/>
      <c r="HZ405" s="22"/>
      <c r="IA405" s="22"/>
      <c r="IB405" s="22"/>
      <c r="IC405" s="22"/>
      <c r="ID405" s="22"/>
      <c r="IE405" s="22"/>
      <c r="IF405" s="22"/>
      <c r="IG405" s="22"/>
      <c r="IH405" s="22"/>
      <c r="II405" s="22"/>
      <c r="IJ405" s="22"/>
      <c r="IK405" s="22"/>
      <c r="IL405" s="22"/>
      <c r="IM405" s="22"/>
      <c r="IN405" s="22"/>
      <c r="IO405" s="22"/>
      <c r="IP405" s="22"/>
      <c r="IQ405" s="22"/>
      <c r="IR405" s="22"/>
      <c r="IS405" s="22"/>
      <c r="IT405" s="22"/>
      <c r="IU405" s="22"/>
      <c r="IV405" s="22"/>
      <c r="IW405" s="22"/>
      <c r="IX405" s="22"/>
      <c r="IY405" s="22"/>
      <c r="IZ405" s="22"/>
      <c r="JA405" s="22"/>
      <c r="JB405" s="22"/>
      <c r="JC405" s="22"/>
      <c r="JD405" s="22"/>
      <c r="JE405" s="22"/>
      <c r="JF405" s="22"/>
      <c r="JG405" s="22"/>
      <c r="JH405" s="22"/>
      <c r="JI405" s="22"/>
      <c r="JJ405" s="22"/>
      <c r="JK405" s="22"/>
      <c r="JL405" s="22"/>
      <c r="JM405" s="22"/>
      <c r="JN405" s="22"/>
      <c r="JO405" s="22"/>
      <c r="JP405" s="22"/>
      <c r="JQ405" s="22"/>
      <c r="JR405" s="22"/>
      <c r="JS405" s="22"/>
      <c r="JT405" s="22"/>
      <c r="JU405" s="22"/>
      <c r="JV405" s="22"/>
      <c r="JW405" s="22"/>
      <c r="JX405" s="22"/>
      <c r="JY405" s="22"/>
      <c r="JZ405" s="22"/>
      <c r="KA405" s="22"/>
      <c r="KB405" s="22"/>
      <c r="KC405" s="22"/>
      <c r="KD405" s="22"/>
      <c r="KE405" s="22"/>
      <c r="KF405" s="22"/>
      <c r="KG405" s="22"/>
      <c r="KH405" s="22"/>
      <c r="KI405" s="22"/>
      <c r="KJ405" s="22"/>
      <c r="KK405" s="22"/>
      <c r="KL405" s="22"/>
      <c r="KM405" s="22"/>
      <c r="KN405" s="22"/>
      <c r="KO405" s="22"/>
      <c r="KP405" s="22"/>
    </row>
    <row r="406" spans="1:302" ht="13.5" customHeight="1" x14ac:dyDescent="0.2">
      <c r="A406" s="48"/>
      <c r="B406" s="48"/>
      <c r="C406" s="48"/>
      <c r="D406" s="48"/>
      <c r="E406" s="48"/>
      <c r="F406" s="48"/>
      <c r="G406" s="48"/>
      <c r="H406" s="48"/>
      <c r="I406" s="48"/>
      <c r="J406" s="48"/>
      <c r="K406" s="48"/>
      <c r="L406" s="48"/>
      <c r="M406" s="48"/>
      <c r="N406" s="48"/>
      <c r="O406" s="22"/>
      <c r="P406" s="22"/>
      <c r="Q406" s="22"/>
      <c r="R406" s="22"/>
      <c r="S406" s="22"/>
      <c r="T406" s="22"/>
      <c r="U406" s="22"/>
      <c r="V406" s="22"/>
      <c r="W406" s="22"/>
      <c r="X406" s="22"/>
      <c r="Y406" s="22"/>
      <c r="Z406" s="22"/>
      <c r="AA406" s="22"/>
      <c r="AB406" s="22"/>
      <c r="AC406" s="48"/>
      <c r="AD406" s="48"/>
      <c r="AE406" s="48"/>
      <c r="AF406" s="48"/>
      <c r="AG406" s="48"/>
      <c r="AH406" s="48"/>
      <c r="AI406" s="48"/>
      <c r="AJ406" s="48"/>
      <c r="AK406" s="48"/>
      <c r="AL406" s="48"/>
      <c r="AM406" s="48"/>
      <c r="AN406" s="48"/>
      <c r="AO406" s="22"/>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22"/>
      <c r="BU406" s="505"/>
      <c r="BV406" s="505"/>
      <c r="BW406" s="552"/>
      <c r="BX406" s="22"/>
      <c r="BY406" s="22"/>
      <c r="BZ406" s="22"/>
      <c r="CA406" s="22"/>
      <c r="CB406" s="22"/>
      <c r="CC406" s="22"/>
      <c r="CD406" s="22"/>
      <c r="CE406" s="22"/>
      <c r="CF406" s="22"/>
      <c r="CG406" s="22"/>
      <c r="CH406" s="22"/>
      <c r="CI406" s="47"/>
      <c r="CJ406" s="47"/>
      <c r="CK406" s="47"/>
      <c r="CL406" s="47"/>
      <c r="CM406" s="47"/>
      <c r="CN406" s="47"/>
      <c r="CO406" s="47"/>
      <c r="CP406" s="47"/>
      <c r="CQ406" s="47"/>
      <c r="CR406" s="47"/>
      <c r="CS406" s="47"/>
      <c r="CT406" s="47"/>
      <c r="CU406" s="47"/>
      <c r="CV406" s="47"/>
      <c r="CW406" s="47"/>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c r="HT406" s="22"/>
      <c r="HU406" s="22"/>
      <c r="HV406" s="22"/>
      <c r="HW406" s="22"/>
      <c r="HX406" s="22"/>
      <c r="HY406" s="22"/>
      <c r="HZ406" s="22"/>
      <c r="IA406" s="22"/>
      <c r="IB406" s="22"/>
      <c r="IC406" s="22"/>
      <c r="ID406" s="22"/>
      <c r="IE406" s="22"/>
      <c r="IF406" s="22"/>
      <c r="IG406" s="22"/>
      <c r="IH406" s="22"/>
      <c r="II406" s="22"/>
      <c r="IJ406" s="22"/>
      <c r="IK406" s="22"/>
      <c r="IL406" s="22"/>
      <c r="IM406" s="22"/>
      <c r="IN406" s="22"/>
      <c r="IO406" s="22"/>
      <c r="IP406" s="22"/>
      <c r="IQ406" s="22"/>
      <c r="IR406" s="22"/>
      <c r="IS406" s="22"/>
      <c r="IT406" s="22"/>
      <c r="IU406" s="22"/>
      <c r="IV406" s="22"/>
      <c r="IW406" s="22"/>
      <c r="IX406" s="22"/>
      <c r="IY406" s="22"/>
      <c r="IZ406" s="22"/>
      <c r="JA406" s="22"/>
      <c r="JB406" s="22"/>
      <c r="JC406" s="22"/>
      <c r="JD406" s="22"/>
      <c r="JE406" s="22"/>
      <c r="JF406" s="22"/>
      <c r="JG406" s="22"/>
      <c r="JH406" s="22"/>
      <c r="JI406" s="22"/>
      <c r="JJ406" s="22"/>
      <c r="JK406" s="22"/>
      <c r="JL406" s="22"/>
      <c r="JM406" s="22"/>
      <c r="JN406" s="22"/>
      <c r="JO406" s="22"/>
      <c r="JP406" s="22"/>
      <c r="JQ406" s="22"/>
      <c r="JR406" s="22"/>
      <c r="JS406" s="22"/>
      <c r="JT406" s="22"/>
      <c r="JU406" s="22"/>
      <c r="JV406" s="22"/>
      <c r="JW406" s="22"/>
      <c r="JX406" s="22"/>
      <c r="JY406" s="22"/>
      <c r="JZ406" s="22"/>
      <c r="KA406" s="22"/>
      <c r="KB406" s="22"/>
      <c r="KC406" s="22"/>
      <c r="KD406" s="22"/>
      <c r="KE406" s="22"/>
      <c r="KF406" s="22"/>
      <c r="KG406" s="22"/>
      <c r="KH406" s="22"/>
      <c r="KI406" s="22"/>
      <c r="KJ406" s="22"/>
      <c r="KK406" s="22"/>
      <c r="KL406" s="22"/>
      <c r="KM406" s="22"/>
      <c r="KN406" s="22"/>
      <c r="KO406" s="22"/>
      <c r="KP406" s="22"/>
    </row>
    <row r="407" spans="1:302" ht="13.5" customHeight="1" x14ac:dyDescent="0.2">
      <c r="A407" s="48"/>
      <c r="B407" s="48"/>
      <c r="C407" s="48"/>
      <c r="D407" s="48"/>
      <c r="E407" s="48"/>
      <c r="F407" s="48"/>
      <c r="G407" s="48"/>
      <c r="H407" s="48"/>
      <c r="I407" s="48"/>
      <c r="J407" s="48"/>
      <c r="K407" s="48"/>
      <c r="L407" s="48"/>
      <c r="M407" s="48"/>
      <c r="N407" s="48"/>
      <c r="O407" s="22"/>
      <c r="P407" s="22"/>
      <c r="Q407" s="22"/>
      <c r="R407" s="22"/>
      <c r="S407" s="22"/>
      <c r="T407" s="22"/>
      <c r="U407" s="22"/>
      <c r="V407" s="22"/>
      <c r="W407" s="22"/>
      <c r="X407" s="22"/>
      <c r="Y407" s="22"/>
      <c r="Z407" s="22"/>
      <c r="AA407" s="22"/>
      <c r="AB407" s="22"/>
      <c r="AC407" s="48"/>
      <c r="AD407" s="48"/>
      <c r="AE407" s="48"/>
      <c r="AF407" s="48"/>
      <c r="AG407" s="48"/>
      <c r="AH407" s="48"/>
      <c r="AI407" s="48"/>
      <c r="AJ407" s="48"/>
      <c r="AK407" s="48"/>
      <c r="AL407" s="48"/>
      <c r="AM407" s="48"/>
      <c r="AN407" s="48"/>
      <c r="AO407" s="22"/>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22"/>
      <c r="BU407" s="505"/>
      <c r="BV407" s="505"/>
      <c r="BW407" s="552"/>
      <c r="BX407" s="22"/>
      <c r="BY407" s="22"/>
      <c r="BZ407" s="22"/>
      <c r="CA407" s="22"/>
      <c r="CB407" s="22"/>
      <c r="CC407" s="22"/>
      <c r="CD407" s="22"/>
      <c r="CE407" s="22"/>
      <c r="CF407" s="22"/>
      <c r="CG407" s="22"/>
      <c r="CH407" s="22"/>
      <c r="CI407" s="47"/>
      <c r="CJ407" s="47"/>
      <c r="CK407" s="47"/>
      <c r="CL407" s="47"/>
      <c r="CM407" s="47"/>
      <c r="CN407" s="47"/>
      <c r="CO407" s="47"/>
      <c r="CP407" s="47"/>
      <c r="CQ407" s="47"/>
      <c r="CR407" s="47"/>
      <c r="CS407" s="47"/>
      <c r="CT407" s="47"/>
      <c r="CU407" s="47"/>
      <c r="CV407" s="47"/>
      <c r="CW407" s="47"/>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c r="HT407" s="22"/>
      <c r="HU407" s="22"/>
      <c r="HV407" s="22"/>
      <c r="HW407" s="22"/>
      <c r="HX407" s="22"/>
      <c r="HY407" s="22"/>
      <c r="HZ407" s="22"/>
      <c r="IA407" s="22"/>
      <c r="IB407" s="22"/>
      <c r="IC407" s="22"/>
      <c r="ID407" s="22"/>
      <c r="IE407" s="22"/>
      <c r="IF407" s="22"/>
      <c r="IG407" s="22"/>
      <c r="IH407" s="22"/>
      <c r="II407" s="22"/>
      <c r="IJ407" s="22"/>
      <c r="IK407" s="22"/>
      <c r="IL407" s="22"/>
      <c r="IM407" s="22"/>
      <c r="IN407" s="22"/>
      <c r="IO407" s="22"/>
      <c r="IP407" s="22"/>
      <c r="IQ407" s="22"/>
      <c r="IR407" s="22"/>
      <c r="IS407" s="22"/>
      <c r="IT407" s="22"/>
      <c r="IU407" s="22"/>
      <c r="IV407" s="22"/>
      <c r="IW407" s="22"/>
      <c r="IX407" s="22"/>
      <c r="IY407" s="22"/>
      <c r="IZ407" s="22"/>
      <c r="JA407" s="22"/>
      <c r="JB407" s="22"/>
      <c r="JC407" s="22"/>
      <c r="JD407" s="22"/>
      <c r="JE407" s="22"/>
      <c r="JF407" s="22"/>
      <c r="JG407" s="22"/>
      <c r="JH407" s="22"/>
      <c r="JI407" s="22"/>
      <c r="JJ407" s="22"/>
      <c r="JK407" s="22"/>
      <c r="JL407" s="22"/>
      <c r="JM407" s="22"/>
      <c r="JN407" s="22"/>
      <c r="JO407" s="22"/>
      <c r="JP407" s="22"/>
      <c r="JQ407" s="22"/>
      <c r="JR407" s="22"/>
      <c r="JS407" s="22"/>
      <c r="JT407" s="22"/>
      <c r="JU407" s="22"/>
      <c r="JV407" s="22"/>
      <c r="JW407" s="22"/>
      <c r="JX407" s="22"/>
      <c r="JY407" s="22"/>
      <c r="JZ407" s="22"/>
      <c r="KA407" s="22"/>
      <c r="KB407" s="22"/>
      <c r="KC407" s="22"/>
      <c r="KD407" s="22"/>
      <c r="KE407" s="22"/>
      <c r="KF407" s="22"/>
      <c r="KG407" s="22"/>
      <c r="KH407" s="22"/>
      <c r="KI407" s="22"/>
      <c r="KJ407" s="22"/>
      <c r="KK407" s="22"/>
      <c r="KL407" s="22"/>
      <c r="KM407" s="22"/>
      <c r="KN407" s="22"/>
      <c r="KO407" s="22"/>
      <c r="KP407" s="22"/>
    </row>
    <row r="408" spans="1:302" ht="13.5" customHeight="1" x14ac:dyDescent="0.2">
      <c r="A408" s="48"/>
      <c r="B408" s="48"/>
      <c r="C408" s="48"/>
      <c r="D408" s="48"/>
      <c r="E408" s="48"/>
      <c r="F408" s="48"/>
      <c r="G408" s="48"/>
      <c r="H408" s="48"/>
      <c r="I408" s="48"/>
      <c r="J408" s="48"/>
      <c r="K408" s="48"/>
      <c r="L408" s="48"/>
      <c r="M408" s="48"/>
      <c r="N408" s="48"/>
      <c r="O408" s="22"/>
      <c r="P408" s="22"/>
      <c r="Q408" s="22"/>
      <c r="R408" s="22"/>
      <c r="S408" s="22"/>
      <c r="T408" s="22"/>
      <c r="U408" s="22"/>
      <c r="V408" s="22"/>
      <c r="W408" s="22"/>
      <c r="X408" s="22"/>
      <c r="Y408" s="22"/>
      <c r="Z408" s="22"/>
      <c r="AA408" s="22"/>
      <c r="AB408" s="22"/>
      <c r="AC408" s="48"/>
      <c r="AD408" s="48"/>
      <c r="AE408" s="48"/>
      <c r="AF408" s="48"/>
      <c r="AG408" s="48"/>
      <c r="AH408" s="48"/>
      <c r="AI408" s="48"/>
      <c r="AJ408" s="48"/>
      <c r="AK408" s="48"/>
      <c r="AL408" s="48"/>
      <c r="AM408" s="48"/>
      <c r="AN408" s="48"/>
      <c r="AO408" s="22"/>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22"/>
      <c r="BU408" s="505"/>
      <c r="BV408" s="505"/>
      <c r="BW408" s="552"/>
      <c r="BX408" s="22"/>
      <c r="BY408" s="22"/>
      <c r="BZ408" s="22"/>
      <c r="CA408" s="22"/>
      <c r="CB408" s="22"/>
      <c r="CC408" s="22"/>
      <c r="CD408" s="22"/>
      <c r="CE408" s="22"/>
      <c r="CF408" s="22"/>
      <c r="CG408" s="22"/>
      <c r="CH408" s="22"/>
      <c r="CI408" s="47"/>
      <c r="CJ408" s="47"/>
      <c r="CK408" s="47"/>
      <c r="CL408" s="47"/>
      <c r="CM408" s="47"/>
      <c r="CN408" s="47"/>
      <c r="CO408" s="47"/>
      <c r="CP408" s="47"/>
      <c r="CQ408" s="47"/>
      <c r="CR408" s="47"/>
      <c r="CS408" s="47"/>
      <c r="CT408" s="47"/>
      <c r="CU408" s="47"/>
      <c r="CV408" s="47"/>
      <c r="CW408" s="47"/>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c r="HT408" s="22"/>
      <c r="HU408" s="22"/>
      <c r="HV408" s="22"/>
      <c r="HW408" s="22"/>
      <c r="HX408" s="22"/>
      <c r="HY408" s="22"/>
      <c r="HZ408" s="22"/>
      <c r="IA408" s="22"/>
      <c r="IB408" s="22"/>
      <c r="IC408" s="22"/>
      <c r="ID408" s="22"/>
      <c r="IE408" s="22"/>
      <c r="IF408" s="22"/>
      <c r="IG408" s="22"/>
      <c r="IH408" s="22"/>
      <c r="II408" s="22"/>
      <c r="IJ408" s="22"/>
      <c r="IK408" s="22"/>
      <c r="IL408" s="22"/>
      <c r="IM408" s="22"/>
      <c r="IN408" s="22"/>
      <c r="IO408" s="22"/>
      <c r="IP408" s="22"/>
      <c r="IQ408" s="22"/>
      <c r="IR408" s="22"/>
      <c r="IS408" s="22"/>
      <c r="IT408" s="22"/>
      <c r="IU408" s="22"/>
      <c r="IV408" s="22"/>
      <c r="IW408" s="22"/>
      <c r="IX408" s="22"/>
      <c r="IY408" s="22"/>
      <c r="IZ408" s="22"/>
      <c r="JA408" s="22"/>
      <c r="JB408" s="22"/>
      <c r="JC408" s="22"/>
      <c r="JD408" s="22"/>
      <c r="JE408" s="22"/>
      <c r="JF408" s="22"/>
      <c r="JG408" s="22"/>
      <c r="JH408" s="22"/>
      <c r="JI408" s="22"/>
      <c r="JJ408" s="22"/>
      <c r="JK408" s="22"/>
      <c r="JL408" s="22"/>
      <c r="JM408" s="22"/>
      <c r="JN408" s="22"/>
      <c r="JO408" s="22"/>
      <c r="JP408" s="22"/>
      <c r="JQ408" s="22"/>
      <c r="JR408" s="22"/>
      <c r="JS408" s="22"/>
      <c r="JT408" s="22"/>
      <c r="JU408" s="22"/>
      <c r="JV408" s="22"/>
      <c r="JW408" s="22"/>
      <c r="JX408" s="22"/>
      <c r="JY408" s="22"/>
      <c r="JZ408" s="22"/>
      <c r="KA408" s="22"/>
      <c r="KB408" s="22"/>
      <c r="KC408" s="22"/>
      <c r="KD408" s="22"/>
      <c r="KE408" s="22"/>
      <c r="KF408" s="22"/>
      <c r="KG408" s="22"/>
      <c r="KH408" s="22"/>
      <c r="KI408" s="22"/>
      <c r="KJ408" s="22"/>
      <c r="KK408" s="22"/>
      <c r="KL408" s="22"/>
      <c r="KM408" s="22"/>
      <c r="KN408" s="22"/>
      <c r="KO408" s="22"/>
      <c r="KP408" s="22"/>
    </row>
    <row r="409" spans="1:302" ht="13.5" customHeight="1" x14ac:dyDescent="0.2">
      <c r="A409" s="48"/>
      <c r="B409" s="48"/>
      <c r="C409" s="48"/>
      <c r="D409" s="48"/>
      <c r="E409" s="48"/>
      <c r="F409" s="48"/>
      <c r="G409" s="48"/>
      <c r="H409" s="48"/>
      <c r="I409" s="48"/>
      <c r="J409" s="48"/>
      <c r="K409" s="48"/>
      <c r="L409" s="48"/>
      <c r="M409" s="48"/>
      <c r="N409" s="48"/>
      <c r="O409" s="22"/>
      <c r="P409" s="22"/>
      <c r="Q409" s="22"/>
      <c r="R409" s="22"/>
      <c r="S409" s="22"/>
      <c r="T409" s="22"/>
      <c r="U409" s="22"/>
      <c r="V409" s="22"/>
      <c r="W409" s="22"/>
      <c r="X409" s="22"/>
      <c r="Y409" s="22"/>
      <c r="Z409" s="22"/>
      <c r="AA409" s="22"/>
      <c r="AB409" s="22"/>
      <c r="AC409" s="48"/>
      <c r="AD409" s="48"/>
      <c r="AE409" s="48"/>
      <c r="AF409" s="48"/>
      <c r="AG409" s="48"/>
      <c r="AH409" s="48"/>
      <c r="AI409" s="48"/>
      <c r="AJ409" s="48"/>
      <c r="AK409" s="48"/>
      <c r="AL409" s="48"/>
      <c r="AM409" s="48"/>
      <c r="AN409" s="48"/>
      <c r="AO409" s="22"/>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22"/>
      <c r="BU409" s="505"/>
      <c r="BV409" s="505"/>
      <c r="BW409" s="552"/>
      <c r="BX409" s="22"/>
      <c r="BY409" s="22"/>
      <c r="BZ409" s="22"/>
      <c r="CA409" s="22"/>
      <c r="CB409" s="22"/>
      <c r="CC409" s="22"/>
      <c r="CD409" s="22"/>
      <c r="CE409" s="22"/>
      <c r="CF409" s="22"/>
      <c r="CG409" s="22"/>
      <c r="CH409" s="22"/>
      <c r="CI409" s="47"/>
      <c r="CJ409" s="47"/>
      <c r="CK409" s="47"/>
      <c r="CL409" s="47"/>
      <c r="CM409" s="47"/>
      <c r="CN409" s="47"/>
      <c r="CO409" s="47"/>
      <c r="CP409" s="47"/>
      <c r="CQ409" s="47"/>
      <c r="CR409" s="47"/>
      <c r="CS409" s="47"/>
      <c r="CT409" s="47"/>
      <c r="CU409" s="47"/>
      <c r="CV409" s="47"/>
      <c r="CW409" s="47"/>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c r="HT409" s="22"/>
      <c r="HU409" s="22"/>
      <c r="HV409" s="22"/>
      <c r="HW409" s="22"/>
      <c r="HX409" s="22"/>
      <c r="HY409" s="22"/>
      <c r="HZ409" s="22"/>
      <c r="IA409" s="22"/>
      <c r="IB409" s="22"/>
      <c r="IC409" s="22"/>
      <c r="ID409" s="22"/>
      <c r="IE409" s="22"/>
      <c r="IF409" s="22"/>
      <c r="IG409" s="22"/>
      <c r="IH409" s="22"/>
      <c r="II409" s="22"/>
      <c r="IJ409" s="22"/>
      <c r="IK409" s="22"/>
      <c r="IL409" s="22"/>
      <c r="IM409" s="22"/>
      <c r="IN409" s="22"/>
      <c r="IO409" s="22"/>
      <c r="IP409" s="22"/>
      <c r="IQ409" s="22"/>
      <c r="IR409" s="22"/>
      <c r="IS409" s="22"/>
      <c r="IT409" s="22"/>
      <c r="IU409" s="22"/>
      <c r="IV409" s="22"/>
      <c r="IW409" s="22"/>
      <c r="IX409" s="22"/>
      <c r="IY409" s="22"/>
      <c r="IZ409" s="22"/>
      <c r="JA409" s="22"/>
      <c r="JB409" s="22"/>
      <c r="JC409" s="22"/>
      <c r="JD409" s="22"/>
      <c r="JE409" s="22"/>
      <c r="JF409" s="22"/>
      <c r="JG409" s="22"/>
      <c r="JH409" s="22"/>
      <c r="JI409" s="22"/>
      <c r="JJ409" s="22"/>
      <c r="JK409" s="22"/>
      <c r="JL409" s="22"/>
      <c r="JM409" s="22"/>
      <c r="JN409" s="22"/>
      <c r="JO409" s="22"/>
      <c r="JP409" s="22"/>
      <c r="JQ409" s="22"/>
      <c r="JR409" s="22"/>
      <c r="JS409" s="22"/>
      <c r="JT409" s="22"/>
      <c r="JU409" s="22"/>
      <c r="JV409" s="22"/>
      <c r="JW409" s="22"/>
      <c r="JX409" s="22"/>
      <c r="JY409" s="22"/>
      <c r="JZ409" s="22"/>
      <c r="KA409" s="22"/>
      <c r="KB409" s="22"/>
      <c r="KC409" s="22"/>
      <c r="KD409" s="22"/>
      <c r="KE409" s="22"/>
      <c r="KF409" s="22"/>
      <c r="KG409" s="22"/>
      <c r="KH409" s="22"/>
      <c r="KI409" s="22"/>
      <c r="KJ409" s="22"/>
      <c r="KK409" s="22"/>
      <c r="KL409" s="22"/>
      <c r="KM409" s="22"/>
      <c r="KN409" s="22"/>
      <c r="KO409" s="22"/>
      <c r="KP409" s="22"/>
    </row>
    <row r="410" spans="1:302" ht="13.5" customHeight="1" x14ac:dyDescent="0.2">
      <c r="A410" s="48"/>
      <c r="B410" s="48"/>
      <c r="C410" s="48"/>
      <c r="D410" s="48"/>
      <c r="E410" s="48"/>
      <c r="F410" s="48"/>
      <c r="G410" s="48"/>
      <c r="H410" s="48"/>
      <c r="I410" s="48"/>
      <c r="J410" s="48"/>
      <c r="K410" s="48"/>
      <c r="L410" s="48"/>
      <c r="M410" s="48"/>
      <c r="N410" s="48"/>
      <c r="O410" s="22"/>
      <c r="P410" s="22"/>
      <c r="Q410" s="22"/>
      <c r="R410" s="22"/>
      <c r="S410" s="22"/>
      <c r="T410" s="22"/>
      <c r="U410" s="22"/>
      <c r="V410" s="22"/>
      <c r="W410" s="22"/>
      <c r="X410" s="22"/>
      <c r="Y410" s="22"/>
      <c r="Z410" s="22"/>
      <c r="AA410" s="22"/>
      <c r="AB410" s="22"/>
      <c r="AC410" s="48"/>
      <c r="AD410" s="48"/>
      <c r="AE410" s="48"/>
      <c r="AF410" s="48"/>
      <c r="AG410" s="48"/>
      <c r="AH410" s="48"/>
      <c r="AI410" s="48"/>
      <c r="AJ410" s="48"/>
      <c r="AK410" s="48"/>
      <c r="AL410" s="48"/>
      <c r="AM410" s="48"/>
      <c r="AN410" s="48"/>
      <c r="AO410" s="22"/>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22"/>
      <c r="BU410" s="505"/>
      <c r="BV410" s="505"/>
      <c r="BW410" s="552"/>
      <c r="BX410" s="22"/>
      <c r="BY410" s="22"/>
      <c r="BZ410" s="22"/>
      <c r="CA410" s="22"/>
      <c r="CB410" s="22"/>
      <c r="CC410" s="22"/>
      <c r="CD410" s="22"/>
      <c r="CE410" s="22"/>
      <c r="CF410" s="22"/>
      <c r="CG410" s="22"/>
      <c r="CH410" s="22"/>
      <c r="CI410" s="47"/>
      <c r="CJ410" s="47"/>
      <c r="CK410" s="47"/>
      <c r="CL410" s="47"/>
      <c r="CM410" s="47"/>
      <c r="CN410" s="47"/>
      <c r="CO410" s="47"/>
      <c r="CP410" s="47"/>
      <c r="CQ410" s="47"/>
      <c r="CR410" s="47"/>
      <c r="CS410" s="47"/>
      <c r="CT410" s="47"/>
      <c r="CU410" s="47"/>
      <c r="CV410" s="47"/>
      <c r="CW410" s="47"/>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c r="HT410" s="22"/>
      <c r="HU410" s="22"/>
      <c r="HV410" s="22"/>
      <c r="HW410" s="22"/>
      <c r="HX410" s="22"/>
      <c r="HY410" s="22"/>
      <c r="HZ410" s="22"/>
      <c r="IA410" s="22"/>
      <c r="IB410" s="22"/>
      <c r="IC410" s="22"/>
      <c r="ID410" s="22"/>
      <c r="IE410" s="22"/>
      <c r="IF410" s="22"/>
      <c r="IG410" s="22"/>
      <c r="IH410" s="22"/>
      <c r="II410" s="22"/>
      <c r="IJ410" s="22"/>
      <c r="IK410" s="22"/>
      <c r="IL410" s="22"/>
      <c r="IM410" s="22"/>
      <c r="IN410" s="22"/>
      <c r="IO410" s="22"/>
      <c r="IP410" s="22"/>
      <c r="IQ410" s="22"/>
      <c r="IR410" s="22"/>
      <c r="IS410" s="22"/>
      <c r="IT410" s="22"/>
      <c r="IU410" s="22"/>
      <c r="IV410" s="22"/>
      <c r="IW410" s="22"/>
      <c r="IX410" s="22"/>
      <c r="IY410" s="22"/>
      <c r="IZ410" s="22"/>
      <c r="JA410" s="22"/>
      <c r="JB410" s="22"/>
      <c r="JC410" s="22"/>
      <c r="JD410" s="22"/>
      <c r="JE410" s="22"/>
      <c r="JF410" s="22"/>
      <c r="JG410" s="22"/>
      <c r="JH410" s="22"/>
      <c r="JI410" s="22"/>
      <c r="JJ410" s="22"/>
      <c r="JK410" s="22"/>
      <c r="JL410" s="22"/>
      <c r="JM410" s="22"/>
      <c r="JN410" s="22"/>
      <c r="JO410" s="22"/>
      <c r="JP410" s="22"/>
      <c r="JQ410" s="22"/>
      <c r="JR410" s="22"/>
      <c r="JS410" s="22"/>
      <c r="JT410" s="22"/>
      <c r="JU410" s="22"/>
      <c r="JV410" s="22"/>
      <c r="JW410" s="22"/>
      <c r="JX410" s="22"/>
      <c r="JY410" s="22"/>
      <c r="JZ410" s="22"/>
      <c r="KA410" s="22"/>
      <c r="KB410" s="22"/>
      <c r="KC410" s="22"/>
      <c r="KD410" s="22"/>
      <c r="KE410" s="22"/>
      <c r="KF410" s="22"/>
      <c r="KG410" s="22"/>
      <c r="KH410" s="22"/>
      <c r="KI410" s="22"/>
      <c r="KJ410" s="22"/>
      <c r="KK410" s="22"/>
      <c r="KL410" s="22"/>
      <c r="KM410" s="22"/>
      <c r="KN410" s="22"/>
      <c r="KO410" s="22"/>
      <c r="KP410" s="22"/>
    </row>
    <row r="411" spans="1:302" ht="13.5" customHeight="1" x14ac:dyDescent="0.2">
      <c r="A411" s="48"/>
      <c r="B411" s="48"/>
      <c r="C411" s="48"/>
      <c r="D411" s="48"/>
      <c r="E411" s="48"/>
      <c r="F411" s="48"/>
      <c r="G411" s="48"/>
      <c r="H411" s="48"/>
      <c r="I411" s="48"/>
      <c r="J411" s="48"/>
      <c r="K411" s="48"/>
      <c r="L411" s="48"/>
      <c r="M411" s="48"/>
      <c r="N411" s="48"/>
      <c r="O411" s="22"/>
      <c r="P411" s="22"/>
      <c r="Q411" s="22"/>
      <c r="R411" s="22"/>
      <c r="S411" s="22"/>
      <c r="T411" s="22"/>
      <c r="U411" s="22"/>
      <c r="V411" s="22"/>
      <c r="W411" s="22"/>
      <c r="X411" s="22"/>
      <c r="Y411" s="22"/>
      <c r="Z411" s="22"/>
      <c r="AA411" s="22"/>
      <c r="AB411" s="22"/>
      <c r="AC411" s="48"/>
      <c r="AD411" s="48"/>
      <c r="AE411" s="48"/>
      <c r="AF411" s="48"/>
      <c r="AG411" s="48"/>
      <c r="AH411" s="48"/>
      <c r="AI411" s="48"/>
      <c r="AJ411" s="48"/>
      <c r="AK411" s="48"/>
      <c r="AL411" s="48"/>
      <c r="AM411" s="48"/>
      <c r="AN411" s="48"/>
      <c r="AO411" s="22"/>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22"/>
      <c r="BU411" s="505"/>
      <c r="BV411" s="505"/>
      <c r="BW411" s="552"/>
      <c r="BX411" s="22"/>
      <c r="BY411" s="22"/>
      <c r="BZ411" s="22"/>
      <c r="CA411" s="22"/>
      <c r="CB411" s="22"/>
      <c r="CC411" s="22"/>
      <c r="CD411" s="22"/>
      <c r="CE411" s="22"/>
      <c r="CF411" s="22"/>
      <c r="CG411" s="22"/>
      <c r="CH411" s="22"/>
      <c r="CI411" s="47"/>
      <c r="CJ411" s="47"/>
      <c r="CK411" s="47"/>
      <c r="CL411" s="47"/>
      <c r="CM411" s="47"/>
      <c r="CN411" s="47"/>
      <c r="CO411" s="47"/>
      <c r="CP411" s="47"/>
      <c r="CQ411" s="47"/>
      <c r="CR411" s="47"/>
      <c r="CS411" s="47"/>
      <c r="CT411" s="47"/>
      <c r="CU411" s="47"/>
      <c r="CV411" s="47"/>
      <c r="CW411" s="47"/>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c r="HT411" s="22"/>
      <c r="HU411" s="22"/>
      <c r="HV411" s="22"/>
      <c r="HW411" s="22"/>
      <c r="HX411" s="22"/>
      <c r="HY411" s="22"/>
      <c r="HZ411" s="22"/>
      <c r="IA411" s="22"/>
      <c r="IB411" s="22"/>
      <c r="IC411" s="22"/>
      <c r="ID411" s="22"/>
      <c r="IE411" s="22"/>
      <c r="IF411" s="22"/>
      <c r="IG411" s="22"/>
      <c r="IH411" s="22"/>
      <c r="II411" s="22"/>
      <c r="IJ411" s="22"/>
      <c r="IK411" s="22"/>
      <c r="IL411" s="22"/>
      <c r="IM411" s="22"/>
      <c r="IN411" s="22"/>
      <c r="IO411" s="22"/>
      <c r="IP411" s="22"/>
      <c r="IQ411" s="22"/>
      <c r="IR411" s="22"/>
      <c r="IS411" s="22"/>
      <c r="IT411" s="22"/>
      <c r="IU411" s="22"/>
      <c r="IV411" s="22"/>
      <c r="IW411" s="22"/>
      <c r="IX411" s="22"/>
      <c r="IY411" s="22"/>
      <c r="IZ411" s="22"/>
      <c r="JA411" s="22"/>
      <c r="JB411" s="22"/>
      <c r="JC411" s="22"/>
      <c r="JD411" s="22"/>
      <c r="JE411" s="22"/>
      <c r="JF411" s="22"/>
      <c r="JG411" s="22"/>
      <c r="JH411" s="22"/>
      <c r="JI411" s="22"/>
      <c r="JJ411" s="22"/>
      <c r="JK411" s="22"/>
      <c r="JL411" s="22"/>
      <c r="JM411" s="22"/>
      <c r="JN411" s="22"/>
      <c r="JO411" s="22"/>
      <c r="JP411" s="22"/>
      <c r="JQ411" s="22"/>
      <c r="JR411" s="22"/>
      <c r="JS411" s="22"/>
      <c r="JT411" s="22"/>
      <c r="JU411" s="22"/>
      <c r="JV411" s="22"/>
      <c r="JW411" s="22"/>
      <c r="JX411" s="22"/>
      <c r="JY411" s="22"/>
      <c r="JZ411" s="22"/>
      <c r="KA411" s="22"/>
      <c r="KB411" s="22"/>
      <c r="KC411" s="22"/>
      <c r="KD411" s="22"/>
      <c r="KE411" s="22"/>
      <c r="KF411" s="22"/>
      <c r="KG411" s="22"/>
      <c r="KH411" s="22"/>
      <c r="KI411" s="22"/>
      <c r="KJ411" s="22"/>
      <c r="KK411" s="22"/>
      <c r="KL411" s="22"/>
      <c r="KM411" s="22"/>
      <c r="KN411" s="22"/>
      <c r="KO411" s="22"/>
      <c r="KP411" s="22"/>
    </row>
    <row r="412" spans="1:302" ht="13.5" customHeight="1" x14ac:dyDescent="0.2">
      <c r="A412" s="48"/>
      <c r="B412" s="48"/>
      <c r="C412" s="48"/>
      <c r="D412" s="48"/>
      <c r="E412" s="48"/>
      <c r="F412" s="48"/>
      <c r="G412" s="48"/>
      <c r="H412" s="48"/>
      <c r="I412" s="48"/>
      <c r="J412" s="48"/>
      <c r="K412" s="48"/>
      <c r="L412" s="48"/>
      <c r="M412" s="48"/>
      <c r="N412" s="48"/>
      <c r="O412" s="22"/>
      <c r="P412" s="22"/>
      <c r="Q412" s="22"/>
      <c r="R412" s="22"/>
      <c r="S412" s="22"/>
      <c r="T412" s="22"/>
      <c r="U412" s="22"/>
      <c r="V412" s="22"/>
      <c r="W412" s="22"/>
      <c r="X412" s="22"/>
      <c r="Y412" s="22"/>
      <c r="Z412" s="22"/>
      <c r="AA412" s="22"/>
      <c r="AB412" s="22"/>
      <c r="AC412" s="48"/>
      <c r="AD412" s="48"/>
      <c r="AE412" s="48"/>
      <c r="AF412" s="48"/>
      <c r="AG412" s="48"/>
      <c r="AH412" s="48"/>
      <c r="AI412" s="48"/>
      <c r="AJ412" s="48"/>
      <c r="AK412" s="48"/>
      <c r="AL412" s="48"/>
      <c r="AM412" s="48"/>
      <c r="AN412" s="48"/>
      <c r="AO412" s="22"/>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22"/>
      <c r="BU412" s="505"/>
      <c r="BV412" s="505"/>
      <c r="BW412" s="552"/>
      <c r="BX412" s="22"/>
      <c r="BY412" s="22"/>
      <c r="BZ412" s="22"/>
      <c r="CA412" s="22"/>
      <c r="CB412" s="22"/>
      <c r="CC412" s="22"/>
      <c r="CD412" s="22"/>
      <c r="CE412" s="22"/>
      <c r="CF412" s="22"/>
      <c r="CG412" s="22"/>
      <c r="CH412" s="22"/>
      <c r="CI412" s="47"/>
      <c r="CJ412" s="47"/>
      <c r="CK412" s="47"/>
      <c r="CL412" s="47"/>
      <c r="CM412" s="47"/>
      <c r="CN412" s="47"/>
      <c r="CO412" s="47"/>
      <c r="CP412" s="47"/>
      <c r="CQ412" s="47"/>
      <c r="CR412" s="47"/>
      <c r="CS412" s="47"/>
      <c r="CT412" s="47"/>
      <c r="CU412" s="47"/>
      <c r="CV412" s="47"/>
      <c r="CW412" s="47"/>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c r="HT412" s="22"/>
      <c r="HU412" s="22"/>
      <c r="HV412" s="22"/>
      <c r="HW412" s="22"/>
      <c r="HX412" s="22"/>
      <c r="HY412" s="22"/>
      <c r="HZ412" s="22"/>
      <c r="IA412" s="22"/>
      <c r="IB412" s="22"/>
      <c r="IC412" s="22"/>
      <c r="ID412" s="22"/>
      <c r="IE412" s="22"/>
      <c r="IF412" s="22"/>
      <c r="IG412" s="22"/>
      <c r="IH412" s="22"/>
      <c r="II412" s="22"/>
      <c r="IJ412" s="22"/>
      <c r="IK412" s="22"/>
      <c r="IL412" s="22"/>
      <c r="IM412" s="22"/>
      <c r="IN412" s="22"/>
      <c r="IO412" s="22"/>
      <c r="IP412" s="22"/>
      <c r="IQ412" s="22"/>
      <c r="IR412" s="22"/>
      <c r="IS412" s="22"/>
      <c r="IT412" s="22"/>
      <c r="IU412" s="22"/>
      <c r="IV412" s="22"/>
      <c r="IW412" s="22"/>
      <c r="IX412" s="22"/>
      <c r="IY412" s="22"/>
      <c r="IZ412" s="22"/>
      <c r="JA412" s="22"/>
      <c r="JB412" s="22"/>
      <c r="JC412" s="22"/>
      <c r="JD412" s="22"/>
      <c r="JE412" s="22"/>
      <c r="JF412" s="22"/>
      <c r="JG412" s="22"/>
      <c r="JH412" s="22"/>
      <c r="JI412" s="22"/>
      <c r="JJ412" s="22"/>
      <c r="JK412" s="22"/>
      <c r="JL412" s="22"/>
      <c r="JM412" s="22"/>
      <c r="JN412" s="22"/>
      <c r="JO412" s="22"/>
      <c r="JP412" s="22"/>
      <c r="JQ412" s="22"/>
      <c r="JR412" s="22"/>
      <c r="JS412" s="22"/>
      <c r="JT412" s="22"/>
      <c r="JU412" s="22"/>
      <c r="JV412" s="22"/>
      <c r="JW412" s="22"/>
      <c r="JX412" s="22"/>
      <c r="JY412" s="22"/>
      <c r="JZ412" s="22"/>
      <c r="KA412" s="22"/>
      <c r="KB412" s="22"/>
      <c r="KC412" s="22"/>
      <c r="KD412" s="22"/>
      <c r="KE412" s="22"/>
      <c r="KF412" s="22"/>
      <c r="KG412" s="22"/>
      <c r="KH412" s="22"/>
      <c r="KI412" s="22"/>
      <c r="KJ412" s="22"/>
      <c r="KK412" s="22"/>
      <c r="KL412" s="22"/>
      <c r="KM412" s="22"/>
      <c r="KN412" s="22"/>
      <c r="KO412" s="22"/>
      <c r="KP412" s="22"/>
    </row>
    <row r="413" spans="1:302" ht="13.5" customHeight="1" x14ac:dyDescent="0.2">
      <c r="A413" s="48"/>
      <c r="B413" s="48"/>
      <c r="C413" s="48"/>
      <c r="D413" s="48"/>
      <c r="E413" s="48"/>
      <c r="F413" s="48"/>
      <c r="G413" s="48"/>
      <c r="H413" s="48"/>
      <c r="I413" s="48"/>
      <c r="J413" s="48"/>
      <c r="K413" s="48"/>
      <c r="L413" s="48"/>
      <c r="M413" s="48"/>
      <c r="N413" s="48"/>
      <c r="O413" s="22"/>
      <c r="P413" s="22"/>
      <c r="Q413" s="22"/>
      <c r="R413" s="22"/>
      <c r="S413" s="22"/>
      <c r="T413" s="22"/>
      <c r="U413" s="22"/>
      <c r="V413" s="22"/>
      <c r="W413" s="22"/>
      <c r="X413" s="22"/>
      <c r="Y413" s="22"/>
      <c r="Z413" s="22"/>
      <c r="AA413" s="22"/>
      <c r="AB413" s="22"/>
      <c r="AC413" s="48"/>
      <c r="AD413" s="48"/>
      <c r="AE413" s="48"/>
      <c r="AF413" s="48"/>
      <c r="AG413" s="48"/>
      <c r="AH413" s="48"/>
      <c r="AI413" s="48"/>
      <c r="AJ413" s="48"/>
      <c r="AK413" s="48"/>
      <c r="AL413" s="48"/>
      <c r="AM413" s="48"/>
      <c r="AN413" s="48"/>
      <c r="AO413" s="22"/>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22"/>
      <c r="BU413" s="505"/>
      <c r="BV413" s="505"/>
      <c r="BW413" s="552"/>
      <c r="BX413" s="22"/>
      <c r="BY413" s="22"/>
      <c r="BZ413" s="22"/>
      <c r="CA413" s="22"/>
      <c r="CB413" s="22"/>
      <c r="CC413" s="22"/>
      <c r="CD413" s="22"/>
      <c r="CE413" s="22"/>
      <c r="CF413" s="22"/>
      <c r="CG413" s="22"/>
      <c r="CH413" s="22"/>
      <c r="CI413" s="47"/>
      <c r="CJ413" s="47"/>
      <c r="CK413" s="47"/>
      <c r="CL413" s="47"/>
      <c r="CM413" s="47"/>
      <c r="CN413" s="47"/>
      <c r="CO413" s="47"/>
      <c r="CP413" s="47"/>
      <c r="CQ413" s="47"/>
      <c r="CR413" s="47"/>
      <c r="CS413" s="47"/>
      <c r="CT413" s="47"/>
      <c r="CU413" s="47"/>
      <c r="CV413" s="47"/>
      <c r="CW413" s="47"/>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c r="IT413" s="22"/>
      <c r="IU413" s="22"/>
      <c r="IV413" s="22"/>
      <c r="IW413" s="22"/>
      <c r="IX413" s="22"/>
      <c r="IY413" s="22"/>
      <c r="IZ413" s="22"/>
      <c r="JA413" s="22"/>
      <c r="JB413" s="22"/>
      <c r="JC413" s="22"/>
      <c r="JD413" s="22"/>
      <c r="JE413" s="22"/>
      <c r="JF413" s="22"/>
      <c r="JG413" s="22"/>
      <c r="JH413" s="22"/>
      <c r="JI413" s="22"/>
      <c r="JJ413" s="22"/>
      <c r="JK413" s="22"/>
      <c r="JL413" s="22"/>
      <c r="JM413" s="22"/>
      <c r="JN413" s="22"/>
      <c r="JO413" s="22"/>
      <c r="JP413" s="22"/>
      <c r="JQ413" s="22"/>
      <c r="JR413" s="22"/>
      <c r="JS413" s="22"/>
      <c r="JT413" s="22"/>
      <c r="JU413" s="22"/>
      <c r="JV413" s="22"/>
      <c r="JW413" s="22"/>
      <c r="JX413" s="22"/>
      <c r="JY413" s="22"/>
      <c r="JZ413" s="22"/>
      <c r="KA413" s="22"/>
      <c r="KB413" s="22"/>
      <c r="KC413" s="22"/>
      <c r="KD413" s="22"/>
      <c r="KE413" s="22"/>
      <c r="KF413" s="22"/>
      <c r="KG413" s="22"/>
      <c r="KH413" s="22"/>
      <c r="KI413" s="22"/>
      <c r="KJ413" s="22"/>
      <c r="KK413" s="22"/>
      <c r="KL413" s="22"/>
      <c r="KM413" s="22"/>
      <c r="KN413" s="22"/>
      <c r="KO413" s="22"/>
      <c r="KP413" s="22"/>
    </row>
    <row r="414" spans="1:302" ht="13.5" customHeight="1" x14ac:dyDescent="0.2">
      <c r="A414" s="48"/>
      <c r="B414" s="48"/>
      <c r="C414" s="48"/>
      <c r="D414" s="48"/>
      <c r="E414" s="48"/>
      <c r="F414" s="48"/>
      <c r="G414" s="48"/>
      <c r="H414" s="48"/>
      <c r="I414" s="48"/>
      <c r="J414" s="48"/>
      <c r="K414" s="48"/>
      <c r="L414" s="48"/>
      <c r="M414" s="48"/>
      <c r="N414" s="48"/>
      <c r="O414" s="22"/>
      <c r="P414" s="22"/>
      <c r="Q414" s="22"/>
      <c r="R414" s="22"/>
      <c r="S414" s="22"/>
      <c r="T414" s="22"/>
      <c r="U414" s="22"/>
      <c r="V414" s="22"/>
      <c r="W414" s="22"/>
      <c r="X414" s="22"/>
      <c r="Y414" s="22"/>
      <c r="Z414" s="22"/>
      <c r="AA414" s="22"/>
      <c r="AB414" s="22"/>
      <c r="AC414" s="48"/>
      <c r="AD414" s="48"/>
      <c r="AE414" s="48"/>
      <c r="AF414" s="48"/>
      <c r="AG414" s="48"/>
      <c r="AH414" s="48"/>
      <c r="AI414" s="48"/>
      <c r="AJ414" s="48"/>
      <c r="AK414" s="48"/>
      <c r="AL414" s="48"/>
      <c r="AM414" s="48"/>
      <c r="AN414" s="48"/>
      <c r="AO414" s="22"/>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22"/>
      <c r="BU414" s="505"/>
      <c r="BV414" s="505"/>
      <c r="BW414" s="552"/>
      <c r="BX414" s="22"/>
      <c r="BY414" s="22"/>
      <c r="BZ414" s="22"/>
      <c r="CA414" s="22"/>
      <c r="CB414" s="22"/>
      <c r="CC414" s="22"/>
      <c r="CD414" s="22"/>
      <c r="CE414" s="22"/>
      <c r="CF414" s="22"/>
      <c r="CG414" s="22"/>
      <c r="CH414" s="22"/>
      <c r="CI414" s="47"/>
      <c r="CJ414" s="47"/>
      <c r="CK414" s="47"/>
      <c r="CL414" s="47"/>
      <c r="CM414" s="47"/>
      <c r="CN414" s="47"/>
      <c r="CO414" s="47"/>
      <c r="CP414" s="47"/>
      <c r="CQ414" s="47"/>
      <c r="CR414" s="47"/>
      <c r="CS414" s="47"/>
      <c r="CT414" s="47"/>
      <c r="CU414" s="47"/>
      <c r="CV414" s="47"/>
      <c r="CW414" s="47"/>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c r="HT414" s="22"/>
      <c r="HU414" s="22"/>
      <c r="HV414" s="22"/>
      <c r="HW414" s="22"/>
      <c r="HX414" s="22"/>
      <c r="HY414" s="22"/>
      <c r="HZ414" s="22"/>
      <c r="IA414" s="22"/>
      <c r="IB414" s="22"/>
      <c r="IC414" s="22"/>
      <c r="ID414" s="22"/>
      <c r="IE414" s="22"/>
      <c r="IF414" s="22"/>
      <c r="IG414" s="22"/>
      <c r="IH414" s="22"/>
      <c r="II414" s="22"/>
      <c r="IJ414" s="22"/>
      <c r="IK414" s="22"/>
      <c r="IL414" s="22"/>
      <c r="IM414" s="22"/>
      <c r="IN414" s="22"/>
      <c r="IO414" s="22"/>
      <c r="IP414" s="22"/>
      <c r="IQ414" s="22"/>
      <c r="IR414" s="22"/>
      <c r="IS414" s="22"/>
      <c r="IT414" s="22"/>
      <c r="IU414" s="22"/>
      <c r="IV414" s="22"/>
      <c r="IW414" s="22"/>
      <c r="IX414" s="22"/>
      <c r="IY414" s="22"/>
      <c r="IZ414" s="22"/>
      <c r="JA414" s="22"/>
      <c r="JB414" s="22"/>
      <c r="JC414" s="22"/>
      <c r="JD414" s="22"/>
      <c r="JE414" s="22"/>
      <c r="JF414" s="22"/>
      <c r="JG414" s="22"/>
      <c r="JH414" s="22"/>
      <c r="JI414" s="22"/>
      <c r="JJ414" s="22"/>
      <c r="JK414" s="22"/>
      <c r="JL414" s="22"/>
      <c r="JM414" s="22"/>
      <c r="JN414" s="22"/>
      <c r="JO414" s="22"/>
      <c r="JP414" s="22"/>
      <c r="JQ414" s="22"/>
      <c r="JR414" s="22"/>
      <c r="JS414" s="22"/>
      <c r="JT414" s="22"/>
      <c r="JU414" s="22"/>
      <c r="JV414" s="22"/>
      <c r="JW414" s="22"/>
      <c r="JX414" s="22"/>
      <c r="JY414" s="22"/>
      <c r="JZ414" s="22"/>
      <c r="KA414" s="22"/>
      <c r="KB414" s="22"/>
      <c r="KC414" s="22"/>
      <c r="KD414" s="22"/>
      <c r="KE414" s="22"/>
      <c r="KF414" s="22"/>
      <c r="KG414" s="22"/>
      <c r="KH414" s="22"/>
      <c r="KI414" s="22"/>
      <c r="KJ414" s="22"/>
      <c r="KK414" s="22"/>
      <c r="KL414" s="22"/>
      <c r="KM414" s="22"/>
      <c r="KN414" s="22"/>
      <c r="KO414" s="22"/>
      <c r="KP414" s="22"/>
    </row>
    <row r="415" spans="1:302" ht="13.5" customHeight="1" x14ac:dyDescent="0.2">
      <c r="A415" s="48"/>
      <c r="B415" s="48"/>
      <c r="C415" s="48"/>
      <c r="D415" s="48"/>
      <c r="E415" s="48"/>
      <c r="F415" s="48"/>
      <c r="G415" s="48"/>
      <c r="H415" s="48"/>
      <c r="I415" s="48"/>
      <c r="J415" s="48"/>
      <c r="K415" s="48"/>
      <c r="L415" s="48"/>
      <c r="M415" s="48"/>
      <c r="N415" s="48"/>
      <c r="O415" s="22"/>
      <c r="P415" s="22"/>
      <c r="Q415" s="22"/>
      <c r="R415" s="22"/>
      <c r="S415" s="22"/>
      <c r="T415" s="22"/>
      <c r="U415" s="22"/>
      <c r="V415" s="22"/>
      <c r="W415" s="22"/>
      <c r="X415" s="22"/>
      <c r="Y415" s="22"/>
      <c r="Z415" s="22"/>
      <c r="AA415" s="22"/>
      <c r="AB415" s="22"/>
      <c r="AC415" s="48"/>
      <c r="AD415" s="48"/>
      <c r="AE415" s="48"/>
      <c r="AF415" s="48"/>
      <c r="AG415" s="48"/>
      <c r="AH415" s="48"/>
      <c r="AI415" s="48"/>
      <c r="AJ415" s="48"/>
      <c r="AK415" s="48"/>
      <c r="AL415" s="48"/>
      <c r="AM415" s="48"/>
      <c r="AN415" s="48"/>
      <c r="AO415" s="22"/>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22"/>
      <c r="BU415" s="505"/>
      <c r="BV415" s="505"/>
      <c r="BW415" s="552"/>
      <c r="BX415" s="22"/>
      <c r="BY415" s="22"/>
      <c r="BZ415" s="22"/>
      <c r="CA415" s="22"/>
      <c r="CB415" s="22"/>
      <c r="CC415" s="22"/>
      <c r="CD415" s="22"/>
      <c r="CE415" s="22"/>
      <c r="CF415" s="22"/>
      <c r="CG415" s="22"/>
      <c r="CH415" s="22"/>
      <c r="CI415" s="47"/>
      <c r="CJ415" s="47"/>
      <c r="CK415" s="47"/>
      <c r="CL415" s="47"/>
      <c r="CM415" s="47"/>
      <c r="CN415" s="47"/>
      <c r="CO415" s="47"/>
      <c r="CP415" s="47"/>
      <c r="CQ415" s="47"/>
      <c r="CR415" s="47"/>
      <c r="CS415" s="47"/>
      <c r="CT415" s="47"/>
      <c r="CU415" s="47"/>
      <c r="CV415" s="47"/>
      <c r="CW415" s="47"/>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c r="HT415" s="22"/>
      <c r="HU415" s="22"/>
      <c r="HV415" s="22"/>
      <c r="HW415" s="22"/>
      <c r="HX415" s="22"/>
      <c r="HY415" s="22"/>
      <c r="HZ415" s="22"/>
      <c r="IA415" s="22"/>
      <c r="IB415" s="22"/>
      <c r="IC415" s="22"/>
      <c r="ID415" s="22"/>
      <c r="IE415" s="22"/>
      <c r="IF415" s="22"/>
      <c r="IG415" s="22"/>
      <c r="IH415" s="22"/>
      <c r="II415" s="22"/>
      <c r="IJ415" s="22"/>
      <c r="IK415" s="22"/>
      <c r="IL415" s="22"/>
      <c r="IM415" s="22"/>
      <c r="IN415" s="22"/>
      <c r="IO415" s="22"/>
      <c r="IP415" s="22"/>
      <c r="IQ415" s="22"/>
      <c r="IR415" s="22"/>
      <c r="IS415" s="22"/>
      <c r="IT415" s="22"/>
      <c r="IU415" s="22"/>
      <c r="IV415" s="22"/>
      <c r="IW415" s="22"/>
      <c r="IX415" s="22"/>
      <c r="IY415" s="22"/>
      <c r="IZ415" s="22"/>
      <c r="JA415" s="22"/>
      <c r="JB415" s="22"/>
      <c r="JC415" s="22"/>
      <c r="JD415" s="22"/>
      <c r="JE415" s="22"/>
      <c r="JF415" s="22"/>
      <c r="JG415" s="22"/>
      <c r="JH415" s="22"/>
      <c r="JI415" s="22"/>
      <c r="JJ415" s="22"/>
      <c r="JK415" s="22"/>
      <c r="JL415" s="22"/>
      <c r="JM415" s="22"/>
      <c r="JN415" s="22"/>
      <c r="JO415" s="22"/>
      <c r="JP415" s="22"/>
      <c r="JQ415" s="22"/>
      <c r="JR415" s="22"/>
      <c r="JS415" s="22"/>
      <c r="JT415" s="22"/>
      <c r="JU415" s="22"/>
      <c r="JV415" s="22"/>
      <c r="JW415" s="22"/>
      <c r="JX415" s="22"/>
      <c r="JY415" s="22"/>
      <c r="JZ415" s="22"/>
      <c r="KA415" s="22"/>
      <c r="KB415" s="22"/>
      <c r="KC415" s="22"/>
      <c r="KD415" s="22"/>
      <c r="KE415" s="22"/>
      <c r="KF415" s="22"/>
      <c r="KG415" s="22"/>
      <c r="KH415" s="22"/>
      <c r="KI415" s="22"/>
      <c r="KJ415" s="22"/>
      <c r="KK415" s="22"/>
      <c r="KL415" s="22"/>
      <c r="KM415" s="22"/>
      <c r="KN415" s="22"/>
      <c r="KO415" s="22"/>
      <c r="KP415" s="22"/>
    </row>
    <row r="416" spans="1:302" ht="13.5" customHeight="1" x14ac:dyDescent="0.2">
      <c r="A416" s="48"/>
      <c r="B416" s="48"/>
      <c r="C416" s="48"/>
      <c r="D416" s="48"/>
      <c r="E416" s="48"/>
      <c r="F416" s="48"/>
      <c r="G416" s="48"/>
      <c r="H416" s="48"/>
      <c r="I416" s="48"/>
      <c r="J416" s="48"/>
      <c r="K416" s="48"/>
      <c r="L416" s="48"/>
      <c r="M416" s="48"/>
      <c r="N416" s="48"/>
      <c r="O416" s="22"/>
      <c r="P416" s="22"/>
      <c r="Q416" s="22"/>
      <c r="R416" s="22"/>
      <c r="S416" s="22"/>
      <c r="T416" s="22"/>
      <c r="U416" s="22"/>
      <c r="V416" s="22"/>
      <c r="W416" s="22"/>
      <c r="X416" s="22"/>
      <c r="Y416" s="22"/>
      <c r="Z416" s="22"/>
      <c r="AA416" s="22"/>
      <c r="AB416" s="22"/>
      <c r="AC416" s="48"/>
      <c r="AD416" s="48"/>
      <c r="AE416" s="48"/>
      <c r="AF416" s="48"/>
      <c r="AG416" s="48"/>
      <c r="AH416" s="48"/>
      <c r="AI416" s="48"/>
      <c r="AJ416" s="48"/>
      <c r="AK416" s="48"/>
      <c r="AL416" s="48"/>
      <c r="AM416" s="48"/>
      <c r="AN416" s="48"/>
      <c r="AO416" s="22"/>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22"/>
      <c r="BU416" s="505"/>
      <c r="BV416" s="505"/>
      <c r="BW416" s="552"/>
      <c r="BX416" s="22"/>
      <c r="BY416" s="22"/>
      <c r="BZ416" s="22"/>
      <c r="CA416" s="22"/>
      <c r="CB416" s="22"/>
      <c r="CC416" s="22"/>
      <c r="CD416" s="22"/>
      <c r="CE416" s="22"/>
      <c r="CF416" s="22"/>
      <c r="CG416" s="22"/>
      <c r="CH416" s="22"/>
      <c r="CI416" s="47"/>
      <c r="CJ416" s="47"/>
      <c r="CK416" s="47"/>
      <c r="CL416" s="47"/>
      <c r="CM416" s="47"/>
      <c r="CN416" s="47"/>
      <c r="CO416" s="47"/>
      <c r="CP416" s="47"/>
      <c r="CQ416" s="47"/>
      <c r="CR416" s="47"/>
      <c r="CS416" s="47"/>
      <c r="CT416" s="47"/>
      <c r="CU416" s="47"/>
      <c r="CV416" s="47"/>
      <c r="CW416" s="47"/>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c r="HT416" s="22"/>
      <c r="HU416" s="22"/>
      <c r="HV416" s="22"/>
      <c r="HW416" s="22"/>
      <c r="HX416" s="22"/>
      <c r="HY416" s="22"/>
      <c r="HZ416" s="22"/>
      <c r="IA416" s="22"/>
      <c r="IB416" s="22"/>
      <c r="IC416" s="22"/>
      <c r="ID416" s="22"/>
      <c r="IE416" s="22"/>
      <c r="IF416" s="22"/>
      <c r="IG416" s="22"/>
      <c r="IH416" s="22"/>
      <c r="II416" s="22"/>
      <c r="IJ416" s="22"/>
      <c r="IK416" s="22"/>
      <c r="IL416" s="22"/>
      <c r="IM416" s="22"/>
      <c r="IN416" s="22"/>
      <c r="IO416" s="22"/>
      <c r="IP416" s="22"/>
      <c r="IQ416" s="22"/>
      <c r="IR416" s="22"/>
      <c r="IS416" s="22"/>
      <c r="IT416" s="22"/>
      <c r="IU416" s="22"/>
      <c r="IV416" s="22"/>
      <c r="IW416" s="22"/>
      <c r="IX416" s="22"/>
      <c r="IY416" s="22"/>
      <c r="IZ416" s="22"/>
      <c r="JA416" s="22"/>
      <c r="JB416" s="22"/>
      <c r="JC416" s="22"/>
      <c r="JD416" s="22"/>
      <c r="JE416" s="22"/>
      <c r="JF416" s="22"/>
      <c r="JG416" s="22"/>
      <c r="JH416" s="22"/>
      <c r="JI416" s="22"/>
      <c r="JJ416" s="22"/>
      <c r="JK416" s="22"/>
      <c r="JL416" s="22"/>
      <c r="JM416" s="22"/>
      <c r="JN416" s="22"/>
      <c r="JO416" s="22"/>
      <c r="JP416" s="22"/>
      <c r="JQ416" s="22"/>
      <c r="JR416" s="22"/>
      <c r="JS416" s="22"/>
      <c r="JT416" s="22"/>
      <c r="JU416" s="22"/>
      <c r="JV416" s="22"/>
      <c r="JW416" s="22"/>
      <c r="JX416" s="22"/>
      <c r="JY416" s="22"/>
      <c r="JZ416" s="22"/>
      <c r="KA416" s="22"/>
      <c r="KB416" s="22"/>
      <c r="KC416" s="22"/>
      <c r="KD416" s="22"/>
      <c r="KE416" s="22"/>
      <c r="KF416" s="22"/>
      <c r="KG416" s="22"/>
      <c r="KH416" s="22"/>
      <c r="KI416" s="22"/>
      <c r="KJ416" s="22"/>
      <c r="KK416" s="22"/>
      <c r="KL416" s="22"/>
      <c r="KM416" s="22"/>
      <c r="KN416" s="22"/>
      <c r="KO416" s="22"/>
      <c r="KP416" s="22"/>
    </row>
    <row r="417" spans="1:302" ht="13.5" customHeight="1" x14ac:dyDescent="0.2">
      <c r="A417" s="48"/>
      <c r="B417" s="48"/>
      <c r="C417" s="48"/>
      <c r="D417" s="48"/>
      <c r="E417" s="48"/>
      <c r="F417" s="48"/>
      <c r="G417" s="48"/>
      <c r="H417" s="48"/>
      <c r="I417" s="48"/>
      <c r="J417" s="48"/>
      <c r="K417" s="48"/>
      <c r="L417" s="48"/>
      <c r="M417" s="48"/>
      <c r="N417" s="48"/>
      <c r="O417" s="22"/>
      <c r="P417" s="22"/>
      <c r="Q417" s="22"/>
      <c r="R417" s="22"/>
      <c r="S417" s="22"/>
      <c r="T417" s="22"/>
      <c r="U417" s="22"/>
      <c r="V417" s="22"/>
      <c r="W417" s="22"/>
      <c r="X417" s="22"/>
      <c r="Y417" s="22"/>
      <c r="Z417" s="22"/>
      <c r="AA417" s="22"/>
      <c r="AB417" s="22"/>
      <c r="AC417" s="48"/>
      <c r="AD417" s="48"/>
      <c r="AE417" s="48"/>
      <c r="AF417" s="48"/>
      <c r="AG417" s="48"/>
      <c r="AH417" s="48"/>
      <c r="AI417" s="48"/>
      <c r="AJ417" s="48"/>
      <c r="AK417" s="48"/>
      <c r="AL417" s="48"/>
      <c r="AM417" s="48"/>
      <c r="AN417" s="48"/>
      <c r="AO417" s="22"/>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22"/>
      <c r="BU417" s="505"/>
      <c r="BV417" s="505"/>
      <c r="BW417" s="552"/>
      <c r="BX417" s="22"/>
      <c r="BY417" s="22"/>
      <c r="BZ417" s="22"/>
      <c r="CA417" s="22"/>
      <c r="CB417" s="22"/>
      <c r="CC417" s="22"/>
      <c r="CD417" s="22"/>
      <c r="CE417" s="22"/>
      <c r="CF417" s="22"/>
      <c r="CG417" s="22"/>
      <c r="CH417" s="22"/>
      <c r="CI417" s="47"/>
      <c r="CJ417" s="47"/>
      <c r="CK417" s="47"/>
      <c r="CL417" s="47"/>
      <c r="CM417" s="47"/>
      <c r="CN417" s="47"/>
      <c r="CO417" s="47"/>
      <c r="CP417" s="47"/>
      <c r="CQ417" s="47"/>
      <c r="CR417" s="47"/>
      <c r="CS417" s="47"/>
      <c r="CT417" s="47"/>
      <c r="CU417" s="47"/>
      <c r="CV417" s="47"/>
      <c r="CW417" s="47"/>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c r="HT417" s="22"/>
      <c r="HU417" s="22"/>
      <c r="HV417" s="22"/>
      <c r="HW417" s="22"/>
      <c r="HX417" s="22"/>
      <c r="HY417" s="22"/>
      <c r="HZ417" s="22"/>
      <c r="IA417" s="22"/>
      <c r="IB417" s="22"/>
      <c r="IC417" s="22"/>
      <c r="ID417" s="22"/>
      <c r="IE417" s="22"/>
      <c r="IF417" s="22"/>
      <c r="IG417" s="22"/>
      <c r="IH417" s="22"/>
      <c r="II417" s="22"/>
      <c r="IJ417" s="22"/>
      <c r="IK417" s="22"/>
      <c r="IL417" s="22"/>
      <c r="IM417" s="22"/>
      <c r="IN417" s="22"/>
      <c r="IO417" s="22"/>
      <c r="IP417" s="22"/>
      <c r="IQ417" s="22"/>
      <c r="IR417" s="22"/>
      <c r="IS417" s="22"/>
      <c r="IT417" s="22"/>
      <c r="IU417" s="22"/>
      <c r="IV417" s="22"/>
      <c r="IW417" s="22"/>
      <c r="IX417" s="22"/>
      <c r="IY417" s="22"/>
      <c r="IZ417" s="22"/>
      <c r="JA417" s="22"/>
      <c r="JB417" s="22"/>
      <c r="JC417" s="22"/>
      <c r="JD417" s="22"/>
      <c r="JE417" s="22"/>
      <c r="JF417" s="22"/>
      <c r="JG417" s="22"/>
      <c r="JH417" s="22"/>
      <c r="JI417" s="22"/>
      <c r="JJ417" s="22"/>
      <c r="JK417" s="22"/>
      <c r="JL417" s="22"/>
      <c r="JM417" s="22"/>
      <c r="JN417" s="22"/>
      <c r="JO417" s="22"/>
      <c r="JP417" s="22"/>
      <c r="JQ417" s="22"/>
      <c r="JR417" s="22"/>
      <c r="JS417" s="22"/>
      <c r="JT417" s="22"/>
      <c r="JU417" s="22"/>
      <c r="JV417" s="22"/>
      <c r="JW417" s="22"/>
      <c r="JX417" s="22"/>
      <c r="JY417" s="22"/>
      <c r="JZ417" s="22"/>
      <c r="KA417" s="22"/>
      <c r="KB417" s="22"/>
      <c r="KC417" s="22"/>
      <c r="KD417" s="22"/>
      <c r="KE417" s="22"/>
      <c r="KF417" s="22"/>
      <c r="KG417" s="22"/>
      <c r="KH417" s="22"/>
      <c r="KI417" s="22"/>
      <c r="KJ417" s="22"/>
      <c r="KK417" s="22"/>
      <c r="KL417" s="22"/>
      <c r="KM417" s="22"/>
      <c r="KN417" s="22"/>
      <c r="KO417" s="22"/>
      <c r="KP417" s="22"/>
    </row>
    <row r="418" spans="1:302" ht="13.5" customHeight="1" x14ac:dyDescent="0.2">
      <c r="A418" s="48"/>
      <c r="B418" s="48"/>
      <c r="C418" s="48"/>
      <c r="D418" s="48"/>
      <c r="E418" s="48"/>
      <c r="F418" s="48"/>
      <c r="G418" s="48"/>
      <c r="H418" s="48"/>
      <c r="I418" s="48"/>
      <c r="J418" s="48"/>
      <c r="K418" s="48"/>
      <c r="L418" s="48"/>
      <c r="M418" s="48"/>
      <c r="N418" s="48"/>
      <c r="O418" s="22"/>
      <c r="P418" s="22"/>
      <c r="Q418" s="22"/>
      <c r="R418" s="22"/>
      <c r="S418" s="22"/>
      <c r="T418" s="22"/>
      <c r="U418" s="22"/>
      <c r="V418" s="22"/>
      <c r="W418" s="22"/>
      <c r="X418" s="22"/>
      <c r="Y418" s="22"/>
      <c r="Z418" s="22"/>
      <c r="AA418" s="22"/>
      <c r="AB418" s="22"/>
      <c r="AC418" s="48"/>
      <c r="AD418" s="48"/>
      <c r="AE418" s="48"/>
      <c r="AF418" s="48"/>
      <c r="AG418" s="48"/>
      <c r="AH418" s="48"/>
      <c r="AI418" s="48"/>
      <c r="AJ418" s="48"/>
      <c r="AK418" s="48"/>
      <c r="AL418" s="48"/>
      <c r="AM418" s="48"/>
      <c r="AN418" s="48"/>
      <c r="AO418" s="22"/>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22"/>
      <c r="BU418" s="505"/>
      <c r="BV418" s="505"/>
      <c r="BW418" s="552"/>
      <c r="BX418" s="22"/>
      <c r="BY418" s="22"/>
      <c r="BZ418" s="22"/>
      <c r="CA418" s="22"/>
      <c r="CB418" s="22"/>
      <c r="CC418" s="22"/>
      <c r="CD418" s="22"/>
      <c r="CE418" s="22"/>
      <c r="CF418" s="22"/>
      <c r="CG418" s="22"/>
      <c r="CH418" s="22"/>
      <c r="CI418" s="47"/>
      <c r="CJ418" s="47"/>
      <c r="CK418" s="47"/>
      <c r="CL418" s="47"/>
      <c r="CM418" s="47"/>
      <c r="CN418" s="47"/>
      <c r="CO418" s="47"/>
      <c r="CP418" s="47"/>
      <c r="CQ418" s="47"/>
      <c r="CR418" s="47"/>
      <c r="CS418" s="47"/>
      <c r="CT418" s="47"/>
      <c r="CU418" s="47"/>
      <c r="CV418" s="47"/>
      <c r="CW418" s="47"/>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c r="HT418" s="22"/>
      <c r="HU418" s="22"/>
      <c r="HV418" s="22"/>
      <c r="HW418" s="22"/>
      <c r="HX418" s="22"/>
      <c r="HY418" s="22"/>
      <c r="HZ418" s="22"/>
      <c r="IA418" s="22"/>
      <c r="IB418" s="22"/>
      <c r="IC418" s="22"/>
      <c r="ID418" s="22"/>
      <c r="IE418" s="22"/>
      <c r="IF418" s="22"/>
      <c r="IG418" s="22"/>
      <c r="IH418" s="22"/>
      <c r="II418" s="22"/>
      <c r="IJ418" s="22"/>
      <c r="IK418" s="22"/>
      <c r="IL418" s="22"/>
      <c r="IM418" s="22"/>
      <c r="IN418" s="22"/>
      <c r="IO418" s="22"/>
      <c r="IP418" s="22"/>
      <c r="IQ418" s="22"/>
      <c r="IR418" s="22"/>
      <c r="IS418" s="22"/>
      <c r="IT418" s="22"/>
      <c r="IU418" s="22"/>
      <c r="IV418" s="22"/>
      <c r="IW418" s="22"/>
      <c r="IX418" s="22"/>
      <c r="IY418" s="22"/>
      <c r="IZ418" s="22"/>
      <c r="JA418" s="22"/>
      <c r="JB418" s="22"/>
      <c r="JC418" s="22"/>
      <c r="JD418" s="22"/>
      <c r="JE418" s="22"/>
      <c r="JF418" s="22"/>
      <c r="JG418" s="22"/>
      <c r="JH418" s="22"/>
      <c r="JI418" s="22"/>
      <c r="JJ418" s="22"/>
      <c r="JK418" s="22"/>
      <c r="JL418" s="22"/>
      <c r="JM418" s="22"/>
      <c r="JN418" s="22"/>
      <c r="JO418" s="22"/>
      <c r="JP418" s="22"/>
      <c r="JQ418" s="22"/>
      <c r="JR418" s="22"/>
      <c r="JS418" s="22"/>
      <c r="JT418" s="22"/>
      <c r="JU418" s="22"/>
      <c r="JV418" s="22"/>
      <c r="JW418" s="22"/>
      <c r="JX418" s="22"/>
      <c r="JY418" s="22"/>
      <c r="JZ418" s="22"/>
      <c r="KA418" s="22"/>
      <c r="KB418" s="22"/>
      <c r="KC418" s="22"/>
      <c r="KD418" s="22"/>
      <c r="KE418" s="22"/>
      <c r="KF418" s="22"/>
      <c r="KG418" s="22"/>
      <c r="KH418" s="22"/>
      <c r="KI418" s="22"/>
      <c r="KJ418" s="22"/>
      <c r="KK418" s="22"/>
      <c r="KL418" s="22"/>
      <c r="KM418" s="22"/>
      <c r="KN418" s="22"/>
      <c r="KO418" s="22"/>
      <c r="KP418" s="22"/>
    </row>
    <row r="419" spans="1:302" ht="13.5" customHeight="1" x14ac:dyDescent="0.2">
      <c r="A419" s="48"/>
      <c r="B419" s="48"/>
      <c r="C419" s="48"/>
      <c r="D419" s="48"/>
      <c r="E419" s="48"/>
      <c r="F419" s="48"/>
      <c r="G419" s="48"/>
      <c r="H419" s="48"/>
      <c r="I419" s="48"/>
      <c r="J419" s="48"/>
      <c r="K419" s="48"/>
      <c r="L419" s="48"/>
      <c r="M419" s="48"/>
      <c r="N419" s="48"/>
      <c r="O419" s="22"/>
      <c r="P419" s="22"/>
      <c r="Q419" s="22"/>
      <c r="R419" s="22"/>
      <c r="S419" s="22"/>
      <c r="T419" s="22"/>
      <c r="U419" s="22"/>
      <c r="V419" s="22"/>
      <c r="W419" s="22"/>
      <c r="X419" s="22"/>
      <c r="Y419" s="22"/>
      <c r="Z419" s="22"/>
      <c r="AA419" s="22"/>
      <c r="AB419" s="22"/>
      <c r="AC419" s="48"/>
      <c r="AD419" s="48"/>
      <c r="AE419" s="48"/>
      <c r="AF419" s="48"/>
      <c r="AG419" s="48"/>
      <c r="AH419" s="48"/>
      <c r="AI419" s="48"/>
      <c r="AJ419" s="48"/>
      <c r="AK419" s="48"/>
      <c r="AL419" s="48"/>
      <c r="AM419" s="48"/>
      <c r="AN419" s="48"/>
      <c r="AO419" s="22"/>
      <c r="AP419" s="47"/>
      <c r="AQ419" s="47"/>
      <c r="AR419" s="47"/>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22"/>
      <c r="BU419" s="505"/>
      <c r="BV419" s="505"/>
      <c r="BW419" s="552"/>
      <c r="BX419" s="22"/>
      <c r="BY419" s="22"/>
      <c r="BZ419" s="22"/>
      <c r="CA419" s="22"/>
      <c r="CB419" s="22"/>
      <c r="CC419" s="22"/>
      <c r="CD419" s="22"/>
      <c r="CE419" s="22"/>
      <c r="CF419" s="22"/>
      <c r="CG419" s="22"/>
      <c r="CH419" s="22"/>
      <c r="CI419" s="47"/>
      <c r="CJ419" s="47"/>
      <c r="CK419" s="47"/>
      <c r="CL419" s="47"/>
      <c r="CM419" s="47"/>
      <c r="CN419" s="47"/>
      <c r="CO419" s="47"/>
      <c r="CP419" s="47"/>
      <c r="CQ419" s="47"/>
      <c r="CR419" s="47"/>
      <c r="CS419" s="47"/>
      <c r="CT419" s="47"/>
      <c r="CU419" s="47"/>
      <c r="CV419" s="47"/>
      <c r="CW419" s="47"/>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c r="HT419" s="22"/>
      <c r="HU419" s="22"/>
      <c r="HV419" s="22"/>
      <c r="HW419" s="22"/>
      <c r="HX419" s="22"/>
      <c r="HY419" s="22"/>
      <c r="HZ419" s="22"/>
      <c r="IA419" s="22"/>
      <c r="IB419" s="22"/>
      <c r="IC419" s="22"/>
      <c r="ID419" s="22"/>
      <c r="IE419" s="22"/>
      <c r="IF419" s="22"/>
      <c r="IG419" s="22"/>
      <c r="IH419" s="22"/>
      <c r="II419" s="22"/>
      <c r="IJ419" s="22"/>
      <c r="IK419" s="22"/>
      <c r="IL419" s="22"/>
      <c r="IM419" s="22"/>
      <c r="IN419" s="22"/>
      <c r="IO419" s="22"/>
      <c r="IP419" s="22"/>
      <c r="IQ419" s="22"/>
      <c r="IR419" s="22"/>
      <c r="IS419" s="22"/>
      <c r="IT419" s="22"/>
      <c r="IU419" s="22"/>
      <c r="IV419" s="22"/>
      <c r="IW419" s="22"/>
      <c r="IX419" s="22"/>
      <c r="IY419" s="22"/>
      <c r="IZ419" s="22"/>
      <c r="JA419" s="22"/>
      <c r="JB419" s="22"/>
      <c r="JC419" s="22"/>
      <c r="JD419" s="22"/>
      <c r="JE419" s="22"/>
      <c r="JF419" s="22"/>
      <c r="JG419" s="22"/>
      <c r="JH419" s="22"/>
      <c r="JI419" s="22"/>
      <c r="JJ419" s="22"/>
      <c r="JK419" s="22"/>
      <c r="JL419" s="22"/>
      <c r="JM419" s="22"/>
      <c r="JN419" s="22"/>
      <c r="JO419" s="22"/>
      <c r="JP419" s="22"/>
      <c r="JQ419" s="22"/>
      <c r="JR419" s="22"/>
      <c r="JS419" s="22"/>
      <c r="JT419" s="22"/>
      <c r="JU419" s="22"/>
      <c r="JV419" s="22"/>
      <c r="JW419" s="22"/>
      <c r="JX419" s="22"/>
      <c r="JY419" s="22"/>
      <c r="JZ419" s="22"/>
      <c r="KA419" s="22"/>
      <c r="KB419" s="22"/>
      <c r="KC419" s="22"/>
      <c r="KD419" s="22"/>
      <c r="KE419" s="22"/>
      <c r="KF419" s="22"/>
      <c r="KG419" s="22"/>
      <c r="KH419" s="22"/>
      <c r="KI419" s="22"/>
      <c r="KJ419" s="22"/>
      <c r="KK419" s="22"/>
      <c r="KL419" s="22"/>
      <c r="KM419" s="22"/>
      <c r="KN419" s="22"/>
      <c r="KO419" s="22"/>
      <c r="KP419" s="22"/>
    </row>
    <row r="420" spans="1:302" ht="13.5" customHeight="1" x14ac:dyDescent="0.2">
      <c r="A420" s="48"/>
      <c r="B420" s="48"/>
      <c r="C420" s="48"/>
      <c r="D420" s="48"/>
      <c r="E420" s="48"/>
      <c r="F420" s="48"/>
      <c r="G420" s="48"/>
      <c r="H420" s="48"/>
      <c r="I420" s="48"/>
      <c r="J420" s="48"/>
      <c r="K420" s="48"/>
      <c r="L420" s="48"/>
      <c r="M420" s="48"/>
      <c r="N420" s="48"/>
      <c r="O420" s="22"/>
      <c r="P420" s="22"/>
      <c r="Q420" s="22"/>
      <c r="R420" s="22"/>
      <c r="S420" s="22"/>
      <c r="T420" s="22"/>
      <c r="U420" s="22"/>
      <c r="V420" s="22"/>
      <c r="W420" s="22"/>
      <c r="X420" s="22"/>
      <c r="Y420" s="22"/>
      <c r="Z420" s="22"/>
      <c r="AA420" s="22"/>
      <c r="AB420" s="22"/>
      <c r="AC420" s="48"/>
      <c r="AD420" s="48"/>
      <c r="AE420" s="48"/>
      <c r="AF420" s="48"/>
      <c r="AG420" s="48"/>
      <c r="AH420" s="48"/>
      <c r="AI420" s="48"/>
      <c r="AJ420" s="48"/>
      <c r="AK420" s="48"/>
      <c r="AL420" s="48"/>
      <c r="AM420" s="48"/>
      <c r="AN420" s="48"/>
      <c r="AO420" s="22"/>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22"/>
      <c r="BU420" s="505"/>
      <c r="BV420" s="505"/>
      <c r="BW420" s="552"/>
      <c r="BX420" s="22"/>
      <c r="BY420" s="22"/>
      <c r="BZ420" s="22"/>
      <c r="CA420" s="22"/>
      <c r="CB420" s="22"/>
      <c r="CC420" s="22"/>
      <c r="CD420" s="22"/>
      <c r="CE420" s="22"/>
      <c r="CF420" s="22"/>
      <c r="CG420" s="22"/>
      <c r="CH420" s="22"/>
      <c r="CI420" s="47"/>
      <c r="CJ420" s="47"/>
      <c r="CK420" s="47"/>
      <c r="CL420" s="47"/>
      <c r="CM420" s="47"/>
      <c r="CN420" s="47"/>
      <c r="CO420" s="47"/>
      <c r="CP420" s="47"/>
      <c r="CQ420" s="47"/>
      <c r="CR420" s="47"/>
      <c r="CS420" s="47"/>
      <c r="CT420" s="47"/>
      <c r="CU420" s="47"/>
      <c r="CV420" s="47"/>
      <c r="CW420" s="47"/>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c r="HT420" s="22"/>
      <c r="HU420" s="22"/>
      <c r="HV420" s="22"/>
      <c r="HW420" s="22"/>
      <c r="HX420" s="22"/>
      <c r="HY420" s="22"/>
      <c r="HZ420" s="22"/>
      <c r="IA420" s="22"/>
      <c r="IB420" s="22"/>
      <c r="IC420" s="22"/>
      <c r="ID420" s="22"/>
      <c r="IE420" s="22"/>
      <c r="IF420" s="22"/>
      <c r="IG420" s="22"/>
      <c r="IH420" s="22"/>
      <c r="II420" s="22"/>
      <c r="IJ420" s="22"/>
      <c r="IK420" s="22"/>
      <c r="IL420" s="22"/>
      <c r="IM420" s="22"/>
      <c r="IN420" s="22"/>
      <c r="IO420" s="22"/>
      <c r="IP420" s="22"/>
      <c r="IQ420" s="22"/>
      <c r="IR420" s="22"/>
      <c r="IS420" s="22"/>
      <c r="IT420" s="22"/>
      <c r="IU420" s="22"/>
      <c r="IV420" s="22"/>
      <c r="IW420" s="22"/>
      <c r="IX420" s="22"/>
      <c r="IY420" s="22"/>
      <c r="IZ420" s="22"/>
      <c r="JA420" s="22"/>
      <c r="JB420" s="22"/>
      <c r="JC420" s="22"/>
      <c r="JD420" s="22"/>
      <c r="JE420" s="22"/>
      <c r="JF420" s="22"/>
      <c r="JG420" s="22"/>
      <c r="JH420" s="22"/>
      <c r="JI420" s="22"/>
      <c r="JJ420" s="22"/>
      <c r="JK420" s="22"/>
      <c r="JL420" s="22"/>
      <c r="JM420" s="22"/>
      <c r="JN420" s="22"/>
      <c r="JO420" s="22"/>
      <c r="JP420" s="22"/>
      <c r="JQ420" s="22"/>
      <c r="JR420" s="22"/>
      <c r="JS420" s="22"/>
      <c r="JT420" s="22"/>
      <c r="JU420" s="22"/>
      <c r="JV420" s="22"/>
      <c r="JW420" s="22"/>
      <c r="JX420" s="22"/>
      <c r="JY420" s="22"/>
      <c r="JZ420" s="22"/>
      <c r="KA420" s="22"/>
      <c r="KB420" s="22"/>
      <c r="KC420" s="22"/>
      <c r="KD420" s="22"/>
      <c r="KE420" s="22"/>
      <c r="KF420" s="22"/>
      <c r="KG420" s="22"/>
      <c r="KH420" s="22"/>
      <c r="KI420" s="22"/>
      <c r="KJ420" s="22"/>
      <c r="KK420" s="22"/>
      <c r="KL420" s="22"/>
      <c r="KM420" s="22"/>
      <c r="KN420" s="22"/>
      <c r="KO420" s="22"/>
      <c r="KP420" s="22"/>
    </row>
    <row r="421" spans="1:302" ht="13.5" customHeight="1" x14ac:dyDescent="0.2">
      <c r="A421" s="48"/>
      <c r="B421" s="48"/>
      <c r="C421" s="48"/>
      <c r="D421" s="48"/>
      <c r="E421" s="48"/>
      <c r="F421" s="48"/>
      <c r="G421" s="48"/>
      <c r="H421" s="48"/>
      <c r="I421" s="48"/>
      <c r="J421" s="48"/>
      <c r="K421" s="48"/>
      <c r="L421" s="48"/>
      <c r="M421" s="48"/>
      <c r="N421" s="48"/>
      <c r="O421" s="22"/>
      <c r="P421" s="22"/>
      <c r="Q421" s="22"/>
      <c r="R421" s="22"/>
      <c r="S421" s="22"/>
      <c r="T421" s="22"/>
      <c r="U421" s="22"/>
      <c r="V421" s="22"/>
      <c r="W421" s="22"/>
      <c r="X421" s="22"/>
      <c r="Y421" s="22"/>
      <c r="Z421" s="22"/>
      <c r="AA421" s="22"/>
      <c r="AB421" s="22"/>
      <c r="AC421" s="48"/>
      <c r="AD421" s="48"/>
      <c r="AE421" s="48"/>
      <c r="AF421" s="48"/>
      <c r="AG421" s="48"/>
      <c r="AH421" s="48"/>
      <c r="AI421" s="48"/>
      <c r="AJ421" s="48"/>
      <c r="AK421" s="48"/>
      <c r="AL421" s="48"/>
      <c r="AM421" s="48"/>
      <c r="AN421" s="48"/>
      <c r="AO421" s="22"/>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22"/>
      <c r="BU421" s="505"/>
      <c r="BV421" s="505"/>
      <c r="BW421" s="552"/>
      <c r="BX421" s="22"/>
      <c r="BY421" s="22"/>
      <c r="BZ421" s="22"/>
      <c r="CA421" s="22"/>
      <c r="CB421" s="22"/>
      <c r="CC421" s="22"/>
      <c r="CD421" s="22"/>
      <c r="CE421" s="22"/>
      <c r="CF421" s="22"/>
      <c r="CG421" s="22"/>
      <c r="CH421" s="22"/>
      <c r="CI421" s="47"/>
      <c r="CJ421" s="47"/>
      <c r="CK421" s="47"/>
      <c r="CL421" s="47"/>
      <c r="CM421" s="47"/>
      <c r="CN421" s="47"/>
      <c r="CO421" s="47"/>
      <c r="CP421" s="47"/>
      <c r="CQ421" s="47"/>
      <c r="CR421" s="47"/>
      <c r="CS421" s="47"/>
      <c r="CT421" s="47"/>
      <c r="CU421" s="47"/>
      <c r="CV421" s="47"/>
      <c r="CW421" s="47"/>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c r="HT421" s="22"/>
      <c r="HU421" s="22"/>
      <c r="HV421" s="22"/>
      <c r="HW421" s="22"/>
      <c r="HX421" s="22"/>
      <c r="HY421" s="22"/>
      <c r="HZ421" s="22"/>
      <c r="IA421" s="22"/>
      <c r="IB421" s="22"/>
      <c r="IC421" s="22"/>
      <c r="ID421" s="22"/>
      <c r="IE421" s="22"/>
      <c r="IF421" s="22"/>
      <c r="IG421" s="22"/>
      <c r="IH421" s="22"/>
      <c r="II421" s="22"/>
      <c r="IJ421" s="22"/>
      <c r="IK421" s="22"/>
      <c r="IL421" s="22"/>
      <c r="IM421" s="22"/>
      <c r="IN421" s="22"/>
      <c r="IO421" s="22"/>
      <c r="IP421" s="22"/>
      <c r="IQ421" s="22"/>
      <c r="IR421" s="22"/>
      <c r="IS421" s="22"/>
      <c r="IT421" s="22"/>
      <c r="IU421" s="22"/>
      <c r="IV421" s="22"/>
      <c r="IW421" s="22"/>
      <c r="IX421" s="22"/>
      <c r="IY421" s="22"/>
      <c r="IZ421" s="22"/>
      <c r="JA421" s="22"/>
      <c r="JB421" s="22"/>
      <c r="JC421" s="22"/>
      <c r="JD421" s="22"/>
      <c r="JE421" s="22"/>
      <c r="JF421" s="22"/>
      <c r="JG421" s="22"/>
      <c r="JH421" s="22"/>
      <c r="JI421" s="22"/>
      <c r="JJ421" s="22"/>
      <c r="JK421" s="22"/>
      <c r="JL421" s="22"/>
      <c r="JM421" s="22"/>
      <c r="JN421" s="22"/>
      <c r="JO421" s="22"/>
      <c r="JP421" s="22"/>
      <c r="JQ421" s="22"/>
      <c r="JR421" s="22"/>
      <c r="JS421" s="22"/>
      <c r="JT421" s="22"/>
      <c r="JU421" s="22"/>
      <c r="JV421" s="22"/>
      <c r="JW421" s="22"/>
      <c r="JX421" s="22"/>
      <c r="JY421" s="22"/>
      <c r="JZ421" s="22"/>
      <c r="KA421" s="22"/>
      <c r="KB421" s="22"/>
      <c r="KC421" s="22"/>
      <c r="KD421" s="22"/>
      <c r="KE421" s="22"/>
      <c r="KF421" s="22"/>
      <c r="KG421" s="22"/>
      <c r="KH421" s="22"/>
      <c r="KI421" s="22"/>
      <c r="KJ421" s="22"/>
      <c r="KK421" s="22"/>
      <c r="KL421" s="22"/>
      <c r="KM421" s="22"/>
      <c r="KN421" s="22"/>
      <c r="KO421" s="22"/>
      <c r="KP421" s="22"/>
    </row>
    <row r="422" spans="1:302" ht="13.5" customHeight="1" x14ac:dyDescent="0.2">
      <c r="A422" s="48"/>
      <c r="B422" s="48"/>
      <c r="C422" s="48"/>
      <c r="D422" s="48"/>
      <c r="E422" s="48"/>
      <c r="F422" s="48"/>
      <c r="G422" s="48"/>
      <c r="H422" s="48"/>
      <c r="I422" s="48"/>
      <c r="J422" s="48"/>
      <c r="K422" s="48"/>
      <c r="L422" s="48"/>
      <c r="M422" s="48"/>
      <c r="N422" s="48"/>
      <c r="O422" s="22"/>
      <c r="P422" s="22"/>
      <c r="Q422" s="22"/>
      <c r="R422" s="22"/>
      <c r="S422" s="22"/>
      <c r="T422" s="22"/>
      <c r="U422" s="22"/>
      <c r="V422" s="22"/>
      <c r="W422" s="22"/>
      <c r="X422" s="22"/>
      <c r="Y422" s="22"/>
      <c r="Z422" s="22"/>
      <c r="AA422" s="22"/>
      <c r="AB422" s="22"/>
      <c r="AC422" s="48"/>
      <c r="AD422" s="48"/>
      <c r="AE422" s="48"/>
      <c r="AF422" s="48"/>
      <c r="AG422" s="48"/>
      <c r="AH422" s="48"/>
      <c r="AI422" s="48"/>
      <c r="AJ422" s="48"/>
      <c r="AK422" s="48"/>
      <c r="AL422" s="48"/>
      <c r="AM422" s="48"/>
      <c r="AN422" s="48"/>
      <c r="AO422" s="22"/>
      <c r="AP422" s="47"/>
      <c r="AQ422" s="47"/>
      <c r="AR422" s="47"/>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22"/>
      <c r="BU422" s="505"/>
      <c r="BV422" s="505"/>
      <c r="BW422" s="552"/>
      <c r="BX422" s="22"/>
      <c r="BY422" s="22"/>
      <c r="BZ422" s="22"/>
      <c r="CA422" s="22"/>
      <c r="CB422" s="22"/>
      <c r="CC422" s="22"/>
      <c r="CD422" s="22"/>
      <c r="CE422" s="22"/>
      <c r="CF422" s="22"/>
      <c r="CG422" s="22"/>
      <c r="CH422" s="22"/>
      <c r="CI422" s="47"/>
      <c r="CJ422" s="47"/>
      <c r="CK422" s="47"/>
      <c r="CL422" s="47"/>
      <c r="CM422" s="47"/>
      <c r="CN422" s="47"/>
      <c r="CO422" s="47"/>
      <c r="CP422" s="47"/>
      <c r="CQ422" s="47"/>
      <c r="CR422" s="47"/>
      <c r="CS422" s="47"/>
      <c r="CT422" s="47"/>
      <c r="CU422" s="47"/>
      <c r="CV422" s="47"/>
      <c r="CW422" s="47"/>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c r="FY422" s="22"/>
      <c r="FZ422" s="22"/>
      <c r="GA422" s="22"/>
      <c r="GB422" s="22"/>
      <c r="GC422" s="22"/>
      <c r="GD422" s="22"/>
      <c r="GE422" s="22"/>
      <c r="GF422" s="22"/>
      <c r="GG422" s="22"/>
      <c r="GH422" s="22"/>
      <c r="GI422" s="22"/>
      <c r="GJ422" s="22"/>
      <c r="GK422" s="22"/>
      <c r="GL422" s="22"/>
      <c r="GM422" s="22"/>
      <c r="GN422" s="22"/>
      <c r="GO422" s="22"/>
      <c r="GP422" s="22"/>
      <c r="GQ422" s="22"/>
      <c r="GR422" s="22"/>
      <c r="GS422" s="22"/>
      <c r="GT422" s="22"/>
      <c r="GU422" s="22"/>
      <c r="GV422" s="22"/>
      <c r="GW422" s="22"/>
      <c r="GX422" s="22"/>
      <c r="GY422" s="22"/>
      <c r="GZ422" s="22"/>
      <c r="HA422" s="22"/>
      <c r="HB422" s="22"/>
      <c r="HC422" s="22"/>
      <c r="HD422" s="22"/>
      <c r="HE422" s="22"/>
      <c r="HF422" s="22"/>
      <c r="HG422" s="22"/>
      <c r="HH422" s="22"/>
      <c r="HI422" s="22"/>
      <c r="HJ422" s="22"/>
      <c r="HK422" s="22"/>
      <c r="HL422" s="22"/>
      <c r="HM422" s="22"/>
      <c r="HN422" s="22"/>
      <c r="HO422" s="22"/>
      <c r="HP422" s="22"/>
      <c r="HQ422" s="22"/>
      <c r="HR422" s="22"/>
      <c r="HS422" s="22"/>
      <c r="HT422" s="22"/>
      <c r="HU422" s="22"/>
      <c r="HV422" s="22"/>
      <c r="HW422" s="22"/>
      <c r="HX422" s="22"/>
      <c r="HY422" s="22"/>
      <c r="HZ422" s="22"/>
      <c r="IA422" s="22"/>
      <c r="IB422" s="22"/>
      <c r="IC422" s="22"/>
      <c r="ID422" s="22"/>
      <c r="IE422" s="22"/>
      <c r="IF422" s="22"/>
      <c r="IG422" s="22"/>
      <c r="IH422" s="22"/>
      <c r="II422" s="22"/>
      <c r="IJ422" s="22"/>
      <c r="IK422" s="22"/>
      <c r="IL422" s="22"/>
      <c r="IM422" s="22"/>
      <c r="IN422" s="22"/>
      <c r="IO422" s="22"/>
      <c r="IP422" s="22"/>
      <c r="IQ422" s="22"/>
      <c r="IR422" s="22"/>
      <c r="IS422" s="22"/>
      <c r="IT422" s="22"/>
      <c r="IU422" s="22"/>
      <c r="IV422" s="22"/>
      <c r="IW422" s="22"/>
      <c r="IX422" s="22"/>
      <c r="IY422" s="22"/>
      <c r="IZ422" s="22"/>
      <c r="JA422" s="22"/>
      <c r="JB422" s="22"/>
      <c r="JC422" s="22"/>
      <c r="JD422" s="22"/>
      <c r="JE422" s="22"/>
      <c r="JF422" s="22"/>
      <c r="JG422" s="22"/>
      <c r="JH422" s="22"/>
      <c r="JI422" s="22"/>
      <c r="JJ422" s="22"/>
      <c r="JK422" s="22"/>
      <c r="JL422" s="22"/>
      <c r="JM422" s="22"/>
      <c r="JN422" s="22"/>
      <c r="JO422" s="22"/>
      <c r="JP422" s="22"/>
      <c r="JQ422" s="22"/>
      <c r="JR422" s="22"/>
      <c r="JS422" s="22"/>
      <c r="JT422" s="22"/>
      <c r="JU422" s="22"/>
      <c r="JV422" s="22"/>
      <c r="JW422" s="22"/>
      <c r="JX422" s="22"/>
      <c r="JY422" s="22"/>
      <c r="JZ422" s="22"/>
      <c r="KA422" s="22"/>
      <c r="KB422" s="22"/>
      <c r="KC422" s="22"/>
      <c r="KD422" s="22"/>
      <c r="KE422" s="22"/>
      <c r="KF422" s="22"/>
      <c r="KG422" s="22"/>
      <c r="KH422" s="22"/>
      <c r="KI422" s="22"/>
      <c r="KJ422" s="22"/>
      <c r="KK422" s="22"/>
      <c r="KL422" s="22"/>
      <c r="KM422" s="22"/>
      <c r="KN422" s="22"/>
      <c r="KO422" s="22"/>
      <c r="KP422" s="22"/>
    </row>
    <row r="423" spans="1:302" ht="13.5" customHeight="1" x14ac:dyDescent="0.2">
      <c r="A423" s="48"/>
      <c r="B423" s="48"/>
      <c r="C423" s="48"/>
      <c r="D423" s="48"/>
      <c r="E423" s="48"/>
      <c r="F423" s="48"/>
      <c r="G423" s="48"/>
      <c r="H423" s="48"/>
      <c r="I423" s="48"/>
      <c r="J423" s="48"/>
      <c r="K423" s="48"/>
      <c r="L423" s="48"/>
      <c r="M423" s="48"/>
      <c r="N423" s="48"/>
      <c r="O423" s="22"/>
      <c r="P423" s="22"/>
      <c r="Q423" s="22"/>
      <c r="R423" s="22"/>
      <c r="S423" s="22"/>
      <c r="T423" s="22"/>
      <c r="U423" s="22"/>
      <c r="V423" s="22"/>
      <c r="W423" s="22"/>
      <c r="X423" s="22"/>
      <c r="Y423" s="22"/>
      <c r="Z423" s="22"/>
      <c r="AA423" s="22"/>
      <c r="AB423" s="22"/>
      <c r="AC423" s="48"/>
      <c r="AD423" s="48"/>
      <c r="AE423" s="48"/>
      <c r="AF423" s="48"/>
      <c r="AG423" s="48"/>
      <c r="AH423" s="48"/>
      <c r="AI423" s="48"/>
      <c r="AJ423" s="48"/>
      <c r="AK423" s="48"/>
      <c r="AL423" s="48"/>
      <c r="AM423" s="48"/>
      <c r="AN423" s="48"/>
      <c r="AO423" s="22"/>
      <c r="AP423" s="47"/>
      <c r="AQ423" s="47"/>
      <c r="AR423" s="47"/>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22"/>
      <c r="BU423" s="505"/>
      <c r="BV423" s="505"/>
      <c r="BW423" s="552"/>
      <c r="BX423" s="22"/>
      <c r="BY423" s="22"/>
      <c r="BZ423" s="22"/>
      <c r="CA423" s="22"/>
      <c r="CB423" s="22"/>
      <c r="CC423" s="22"/>
      <c r="CD423" s="22"/>
      <c r="CE423" s="22"/>
      <c r="CF423" s="22"/>
      <c r="CG423" s="22"/>
      <c r="CH423" s="22"/>
      <c r="CI423" s="47"/>
      <c r="CJ423" s="47"/>
      <c r="CK423" s="47"/>
      <c r="CL423" s="47"/>
      <c r="CM423" s="47"/>
      <c r="CN423" s="47"/>
      <c r="CO423" s="47"/>
      <c r="CP423" s="47"/>
      <c r="CQ423" s="47"/>
      <c r="CR423" s="47"/>
      <c r="CS423" s="47"/>
      <c r="CT423" s="47"/>
      <c r="CU423" s="47"/>
      <c r="CV423" s="47"/>
      <c r="CW423" s="47"/>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c r="FY423" s="22"/>
      <c r="FZ423" s="22"/>
      <c r="GA423" s="22"/>
      <c r="GB423" s="22"/>
      <c r="GC423" s="22"/>
      <c r="GD423" s="22"/>
      <c r="GE423" s="22"/>
      <c r="GF423" s="22"/>
      <c r="GG423" s="22"/>
      <c r="GH423" s="22"/>
      <c r="GI423" s="22"/>
      <c r="GJ423" s="22"/>
      <c r="GK423" s="22"/>
      <c r="GL423" s="22"/>
      <c r="GM423" s="22"/>
      <c r="GN423" s="22"/>
      <c r="GO423" s="22"/>
      <c r="GP423" s="22"/>
      <c r="GQ423" s="22"/>
      <c r="GR423" s="22"/>
      <c r="GS423" s="22"/>
      <c r="GT423" s="22"/>
      <c r="GU423" s="22"/>
      <c r="GV423" s="22"/>
      <c r="GW423" s="22"/>
      <c r="GX423" s="22"/>
      <c r="GY423" s="22"/>
      <c r="GZ423" s="22"/>
      <c r="HA423" s="22"/>
      <c r="HB423" s="22"/>
      <c r="HC423" s="22"/>
      <c r="HD423" s="22"/>
      <c r="HE423" s="22"/>
      <c r="HF423" s="22"/>
      <c r="HG423" s="22"/>
      <c r="HH423" s="22"/>
      <c r="HI423" s="22"/>
      <c r="HJ423" s="22"/>
      <c r="HK423" s="22"/>
      <c r="HL423" s="22"/>
      <c r="HM423" s="22"/>
      <c r="HN423" s="22"/>
      <c r="HO423" s="22"/>
      <c r="HP423" s="22"/>
      <c r="HQ423" s="22"/>
      <c r="HR423" s="22"/>
      <c r="HS423" s="22"/>
      <c r="HT423" s="22"/>
      <c r="HU423" s="22"/>
      <c r="HV423" s="22"/>
      <c r="HW423" s="22"/>
      <c r="HX423" s="22"/>
      <c r="HY423" s="22"/>
      <c r="HZ423" s="22"/>
      <c r="IA423" s="22"/>
      <c r="IB423" s="22"/>
      <c r="IC423" s="22"/>
      <c r="ID423" s="22"/>
      <c r="IE423" s="22"/>
      <c r="IF423" s="22"/>
      <c r="IG423" s="22"/>
      <c r="IH423" s="22"/>
      <c r="II423" s="22"/>
      <c r="IJ423" s="22"/>
      <c r="IK423" s="22"/>
      <c r="IL423" s="22"/>
      <c r="IM423" s="22"/>
      <c r="IN423" s="22"/>
      <c r="IO423" s="22"/>
      <c r="IP423" s="22"/>
      <c r="IQ423" s="22"/>
      <c r="IR423" s="22"/>
      <c r="IS423" s="22"/>
      <c r="IT423" s="22"/>
      <c r="IU423" s="22"/>
      <c r="IV423" s="22"/>
      <c r="IW423" s="22"/>
      <c r="IX423" s="22"/>
      <c r="IY423" s="22"/>
      <c r="IZ423" s="22"/>
      <c r="JA423" s="22"/>
      <c r="JB423" s="22"/>
      <c r="JC423" s="22"/>
      <c r="JD423" s="22"/>
      <c r="JE423" s="22"/>
      <c r="JF423" s="22"/>
      <c r="JG423" s="22"/>
      <c r="JH423" s="22"/>
      <c r="JI423" s="22"/>
      <c r="JJ423" s="22"/>
      <c r="JK423" s="22"/>
      <c r="JL423" s="22"/>
      <c r="JM423" s="22"/>
      <c r="JN423" s="22"/>
      <c r="JO423" s="22"/>
      <c r="JP423" s="22"/>
      <c r="JQ423" s="22"/>
      <c r="JR423" s="22"/>
      <c r="JS423" s="22"/>
      <c r="JT423" s="22"/>
      <c r="JU423" s="22"/>
      <c r="JV423" s="22"/>
      <c r="JW423" s="22"/>
      <c r="JX423" s="22"/>
      <c r="JY423" s="22"/>
      <c r="JZ423" s="22"/>
      <c r="KA423" s="22"/>
      <c r="KB423" s="22"/>
      <c r="KC423" s="22"/>
      <c r="KD423" s="22"/>
      <c r="KE423" s="22"/>
      <c r="KF423" s="22"/>
      <c r="KG423" s="22"/>
      <c r="KH423" s="22"/>
      <c r="KI423" s="22"/>
      <c r="KJ423" s="22"/>
      <c r="KK423" s="22"/>
      <c r="KL423" s="22"/>
      <c r="KM423" s="22"/>
      <c r="KN423" s="22"/>
      <c r="KO423" s="22"/>
      <c r="KP423" s="22"/>
    </row>
    <row r="424" spans="1:302" ht="13.5" customHeight="1" x14ac:dyDescent="0.2">
      <c r="A424" s="48"/>
      <c r="B424" s="48"/>
      <c r="C424" s="48"/>
      <c r="D424" s="48"/>
      <c r="E424" s="48"/>
      <c r="F424" s="48"/>
      <c r="G424" s="48"/>
      <c r="H424" s="48"/>
      <c r="I424" s="48"/>
      <c r="J424" s="48"/>
      <c r="K424" s="48"/>
      <c r="L424" s="48"/>
      <c r="M424" s="48"/>
      <c r="N424" s="48"/>
      <c r="O424" s="22"/>
      <c r="P424" s="22"/>
      <c r="Q424" s="22"/>
      <c r="R424" s="22"/>
      <c r="S424" s="22"/>
      <c r="T424" s="22"/>
      <c r="U424" s="22"/>
      <c r="V424" s="22"/>
      <c r="W424" s="22"/>
      <c r="X424" s="22"/>
      <c r="Y424" s="22"/>
      <c r="Z424" s="22"/>
      <c r="AA424" s="22"/>
      <c r="AB424" s="22"/>
      <c r="AC424" s="48"/>
      <c r="AD424" s="48"/>
      <c r="AE424" s="48"/>
      <c r="AF424" s="48"/>
      <c r="AG424" s="48"/>
      <c r="AH424" s="48"/>
      <c r="AI424" s="48"/>
      <c r="AJ424" s="48"/>
      <c r="AK424" s="48"/>
      <c r="AL424" s="48"/>
      <c r="AM424" s="48"/>
      <c r="AN424" s="48"/>
      <c r="AO424" s="22"/>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22"/>
      <c r="BU424" s="505"/>
      <c r="BV424" s="505"/>
      <c r="BW424" s="552"/>
      <c r="BX424" s="22"/>
      <c r="BY424" s="22"/>
      <c r="BZ424" s="22"/>
      <c r="CA424" s="22"/>
      <c r="CB424" s="22"/>
      <c r="CC424" s="22"/>
      <c r="CD424" s="22"/>
      <c r="CE424" s="22"/>
      <c r="CF424" s="22"/>
      <c r="CG424" s="22"/>
      <c r="CH424" s="22"/>
      <c r="CI424" s="47"/>
      <c r="CJ424" s="47"/>
      <c r="CK424" s="47"/>
      <c r="CL424" s="47"/>
      <c r="CM424" s="47"/>
      <c r="CN424" s="47"/>
      <c r="CO424" s="47"/>
      <c r="CP424" s="47"/>
      <c r="CQ424" s="47"/>
      <c r="CR424" s="47"/>
      <c r="CS424" s="47"/>
      <c r="CT424" s="47"/>
      <c r="CU424" s="47"/>
      <c r="CV424" s="47"/>
      <c r="CW424" s="47"/>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c r="FY424" s="22"/>
      <c r="FZ424" s="22"/>
      <c r="GA424" s="22"/>
      <c r="GB424" s="22"/>
      <c r="GC424" s="22"/>
      <c r="GD424" s="22"/>
      <c r="GE424" s="22"/>
      <c r="GF424" s="22"/>
      <c r="GG424" s="22"/>
      <c r="GH424" s="22"/>
      <c r="GI424" s="22"/>
      <c r="GJ424" s="22"/>
      <c r="GK424" s="22"/>
      <c r="GL424" s="22"/>
      <c r="GM424" s="22"/>
      <c r="GN424" s="22"/>
      <c r="GO424" s="22"/>
      <c r="GP424" s="22"/>
      <c r="GQ424" s="22"/>
      <c r="GR424" s="22"/>
      <c r="GS424" s="22"/>
      <c r="GT424" s="22"/>
      <c r="GU424" s="22"/>
      <c r="GV424" s="22"/>
      <c r="GW424" s="22"/>
      <c r="GX424" s="22"/>
      <c r="GY424" s="22"/>
      <c r="GZ424" s="22"/>
      <c r="HA424" s="22"/>
      <c r="HB424" s="22"/>
      <c r="HC424" s="22"/>
      <c r="HD424" s="22"/>
      <c r="HE424" s="22"/>
      <c r="HF424" s="22"/>
      <c r="HG424" s="22"/>
      <c r="HH424" s="22"/>
      <c r="HI424" s="22"/>
      <c r="HJ424" s="22"/>
      <c r="HK424" s="22"/>
      <c r="HL424" s="22"/>
      <c r="HM424" s="22"/>
      <c r="HN424" s="22"/>
      <c r="HO424" s="22"/>
      <c r="HP424" s="22"/>
      <c r="HQ424" s="22"/>
      <c r="HR424" s="22"/>
      <c r="HS424" s="22"/>
      <c r="HT424" s="22"/>
      <c r="HU424" s="22"/>
      <c r="HV424" s="22"/>
      <c r="HW424" s="22"/>
      <c r="HX424" s="22"/>
      <c r="HY424" s="22"/>
      <c r="HZ424" s="22"/>
      <c r="IA424" s="22"/>
      <c r="IB424" s="22"/>
      <c r="IC424" s="22"/>
      <c r="ID424" s="22"/>
      <c r="IE424" s="22"/>
      <c r="IF424" s="22"/>
      <c r="IG424" s="22"/>
      <c r="IH424" s="22"/>
      <c r="II424" s="22"/>
      <c r="IJ424" s="22"/>
      <c r="IK424" s="22"/>
      <c r="IL424" s="22"/>
      <c r="IM424" s="22"/>
      <c r="IN424" s="22"/>
      <c r="IO424" s="22"/>
      <c r="IP424" s="22"/>
      <c r="IQ424" s="22"/>
      <c r="IR424" s="22"/>
      <c r="IS424" s="22"/>
      <c r="IT424" s="22"/>
      <c r="IU424" s="22"/>
      <c r="IV424" s="22"/>
      <c r="IW424" s="22"/>
      <c r="IX424" s="22"/>
      <c r="IY424" s="22"/>
      <c r="IZ424" s="22"/>
      <c r="JA424" s="22"/>
      <c r="JB424" s="22"/>
      <c r="JC424" s="22"/>
      <c r="JD424" s="22"/>
      <c r="JE424" s="22"/>
      <c r="JF424" s="22"/>
      <c r="JG424" s="22"/>
      <c r="JH424" s="22"/>
      <c r="JI424" s="22"/>
      <c r="JJ424" s="22"/>
      <c r="JK424" s="22"/>
      <c r="JL424" s="22"/>
      <c r="JM424" s="22"/>
      <c r="JN424" s="22"/>
      <c r="JO424" s="22"/>
      <c r="JP424" s="22"/>
      <c r="JQ424" s="22"/>
      <c r="JR424" s="22"/>
      <c r="JS424" s="22"/>
      <c r="JT424" s="22"/>
      <c r="JU424" s="22"/>
      <c r="JV424" s="22"/>
      <c r="JW424" s="22"/>
      <c r="JX424" s="22"/>
      <c r="JY424" s="22"/>
      <c r="JZ424" s="22"/>
      <c r="KA424" s="22"/>
      <c r="KB424" s="22"/>
      <c r="KC424" s="22"/>
      <c r="KD424" s="22"/>
      <c r="KE424" s="22"/>
      <c r="KF424" s="22"/>
      <c r="KG424" s="22"/>
      <c r="KH424" s="22"/>
      <c r="KI424" s="22"/>
      <c r="KJ424" s="22"/>
      <c r="KK424" s="22"/>
      <c r="KL424" s="22"/>
      <c r="KM424" s="22"/>
      <c r="KN424" s="22"/>
      <c r="KO424" s="22"/>
      <c r="KP424" s="22"/>
    </row>
    <row r="425" spans="1:302" ht="13.5" customHeight="1" x14ac:dyDescent="0.2">
      <c r="A425" s="48"/>
      <c r="B425" s="48"/>
      <c r="C425" s="48"/>
      <c r="D425" s="48"/>
      <c r="E425" s="48"/>
      <c r="F425" s="48"/>
      <c r="G425" s="48"/>
      <c r="H425" s="48"/>
      <c r="I425" s="48"/>
      <c r="J425" s="48"/>
      <c r="K425" s="48"/>
      <c r="L425" s="48"/>
      <c r="M425" s="48"/>
      <c r="N425" s="48"/>
      <c r="O425" s="22"/>
      <c r="P425" s="22"/>
      <c r="Q425" s="22"/>
      <c r="R425" s="22"/>
      <c r="S425" s="22"/>
      <c r="T425" s="22"/>
      <c r="U425" s="22"/>
      <c r="V425" s="22"/>
      <c r="W425" s="22"/>
      <c r="X425" s="22"/>
      <c r="Y425" s="22"/>
      <c r="Z425" s="22"/>
      <c r="AA425" s="22"/>
      <c r="AB425" s="22"/>
      <c r="AC425" s="48"/>
      <c r="AD425" s="48"/>
      <c r="AE425" s="48"/>
      <c r="AF425" s="48"/>
      <c r="AG425" s="48"/>
      <c r="AH425" s="48"/>
      <c r="AI425" s="48"/>
      <c r="AJ425" s="48"/>
      <c r="AK425" s="48"/>
      <c r="AL425" s="48"/>
      <c r="AM425" s="48"/>
      <c r="AN425" s="48"/>
      <c r="AO425" s="22"/>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22"/>
      <c r="BU425" s="505"/>
      <c r="BV425" s="505"/>
      <c r="BW425" s="552"/>
      <c r="BX425" s="22"/>
      <c r="BY425" s="22"/>
      <c r="BZ425" s="22"/>
      <c r="CA425" s="22"/>
      <c r="CB425" s="22"/>
      <c r="CC425" s="22"/>
      <c r="CD425" s="22"/>
      <c r="CE425" s="22"/>
      <c r="CF425" s="22"/>
      <c r="CG425" s="22"/>
      <c r="CH425" s="22"/>
      <c r="CI425" s="47"/>
      <c r="CJ425" s="47"/>
      <c r="CK425" s="47"/>
      <c r="CL425" s="47"/>
      <c r="CM425" s="47"/>
      <c r="CN425" s="47"/>
      <c r="CO425" s="47"/>
      <c r="CP425" s="47"/>
      <c r="CQ425" s="47"/>
      <c r="CR425" s="47"/>
      <c r="CS425" s="47"/>
      <c r="CT425" s="47"/>
      <c r="CU425" s="47"/>
      <c r="CV425" s="47"/>
      <c r="CW425" s="47"/>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c r="FY425" s="22"/>
      <c r="FZ425" s="22"/>
      <c r="GA425" s="22"/>
      <c r="GB425" s="22"/>
      <c r="GC425" s="22"/>
      <c r="GD425" s="22"/>
      <c r="GE425" s="22"/>
      <c r="GF425" s="22"/>
      <c r="GG425" s="22"/>
      <c r="GH425" s="22"/>
      <c r="GI425" s="22"/>
      <c r="GJ425" s="22"/>
      <c r="GK425" s="22"/>
      <c r="GL425" s="22"/>
      <c r="GM425" s="22"/>
      <c r="GN425" s="22"/>
      <c r="GO425" s="22"/>
      <c r="GP425" s="22"/>
      <c r="GQ425" s="22"/>
      <c r="GR425" s="22"/>
      <c r="GS425" s="22"/>
      <c r="GT425" s="22"/>
      <c r="GU425" s="22"/>
      <c r="GV425" s="22"/>
      <c r="GW425" s="22"/>
      <c r="GX425" s="22"/>
      <c r="GY425" s="22"/>
      <c r="GZ425" s="22"/>
      <c r="HA425" s="22"/>
      <c r="HB425" s="22"/>
      <c r="HC425" s="22"/>
      <c r="HD425" s="22"/>
      <c r="HE425" s="22"/>
      <c r="HF425" s="22"/>
      <c r="HG425" s="22"/>
      <c r="HH425" s="22"/>
      <c r="HI425" s="22"/>
      <c r="HJ425" s="22"/>
      <c r="HK425" s="22"/>
      <c r="HL425" s="22"/>
      <c r="HM425" s="22"/>
      <c r="HN425" s="22"/>
      <c r="HO425" s="22"/>
      <c r="HP425" s="22"/>
      <c r="HQ425" s="22"/>
      <c r="HR425" s="22"/>
      <c r="HS425" s="22"/>
      <c r="HT425" s="22"/>
      <c r="HU425" s="22"/>
      <c r="HV425" s="22"/>
      <c r="HW425" s="22"/>
      <c r="HX425" s="22"/>
      <c r="HY425" s="22"/>
      <c r="HZ425" s="22"/>
      <c r="IA425" s="22"/>
      <c r="IB425" s="22"/>
      <c r="IC425" s="22"/>
      <c r="ID425" s="22"/>
      <c r="IE425" s="22"/>
      <c r="IF425" s="22"/>
      <c r="IG425" s="22"/>
      <c r="IH425" s="22"/>
      <c r="II425" s="22"/>
      <c r="IJ425" s="22"/>
      <c r="IK425" s="22"/>
      <c r="IL425" s="22"/>
      <c r="IM425" s="22"/>
      <c r="IN425" s="22"/>
      <c r="IO425" s="22"/>
      <c r="IP425" s="22"/>
      <c r="IQ425" s="22"/>
      <c r="IR425" s="22"/>
      <c r="IS425" s="22"/>
      <c r="IT425" s="22"/>
      <c r="IU425" s="22"/>
      <c r="IV425" s="22"/>
      <c r="IW425" s="22"/>
      <c r="IX425" s="22"/>
      <c r="IY425" s="22"/>
      <c r="IZ425" s="22"/>
      <c r="JA425" s="22"/>
      <c r="JB425" s="22"/>
      <c r="JC425" s="22"/>
      <c r="JD425" s="22"/>
      <c r="JE425" s="22"/>
      <c r="JF425" s="22"/>
      <c r="JG425" s="22"/>
      <c r="JH425" s="22"/>
      <c r="JI425" s="22"/>
      <c r="JJ425" s="22"/>
      <c r="JK425" s="22"/>
      <c r="JL425" s="22"/>
      <c r="JM425" s="22"/>
      <c r="JN425" s="22"/>
      <c r="JO425" s="22"/>
      <c r="JP425" s="22"/>
      <c r="JQ425" s="22"/>
      <c r="JR425" s="22"/>
      <c r="JS425" s="22"/>
      <c r="JT425" s="22"/>
      <c r="JU425" s="22"/>
      <c r="JV425" s="22"/>
      <c r="JW425" s="22"/>
      <c r="JX425" s="22"/>
      <c r="JY425" s="22"/>
      <c r="JZ425" s="22"/>
      <c r="KA425" s="22"/>
      <c r="KB425" s="22"/>
      <c r="KC425" s="22"/>
      <c r="KD425" s="22"/>
      <c r="KE425" s="22"/>
      <c r="KF425" s="22"/>
      <c r="KG425" s="22"/>
      <c r="KH425" s="22"/>
      <c r="KI425" s="22"/>
      <c r="KJ425" s="22"/>
      <c r="KK425" s="22"/>
      <c r="KL425" s="22"/>
      <c r="KM425" s="22"/>
      <c r="KN425" s="22"/>
      <c r="KO425" s="22"/>
      <c r="KP425" s="22"/>
    </row>
    <row r="426" spans="1:302" ht="13.5" customHeight="1" x14ac:dyDescent="0.2">
      <c r="A426" s="48"/>
      <c r="B426" s="48"/>
      <c r="C426" s="48"/>
      <c r="D426" s="48"/>
      <c r="E426" s="48"/>
      <c r="F426" s="48"/>
      <c r="G426" s="48"/>
      <c r="H426" s="48"/>
      <c r="I426" s="48"/>
      <c r="J426" s="48"/>
      <c r="K426" s="48"/>
      <c r="L426" s="48"/>
      <c r="M426" s="48"/>
      <c r="N426" s="48"/>
      <c r="O426" s="22"/>
      <c r="P426" s="22"/>
      <c r="Q426" s="22"/>
      <c r="R426" s="22"/>
      <c r="S426" s="22"/>
      <c r="T426" s="22"/>
      <c r="U426" s="22"/>
      <c r="V426" s="22"/>
      <c r="W426" s="22"/>
      <c r="X426" s="22"/>
      <c r="Y426" s="22"/>
      <c r="Z426" s="22"/>
      <c r="AA426" s="22"/>
      <c r="AB426" s="22"/>
      <c r="AC426" s="48"/>
      <c r="AD426" s="48"/>
      <c r="AE426" s="48"/>
      <c r="AF426" s="48"/>
      <c r="AG426" s="48"/>
      <c r="AH426" s="48"/>
      <c r="AI426" s="48"/>
      <c r="AJ426" s="48"/>
      <c r="AK426" s="48"/>
      <c r="AL426" s="48"/>
      <c r="AM426" s="48"/>
      <c r="AN426" s="48"/>
      <c r="AO426" s="22"/>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22"/>
      <c r="BU426" s="505"/>
      <c r="BV426" s="505"/>
      <c r="BW426" s="552"/>
      <c r="BX426" s="22"/>
      <c r="BY426" s="22"/>
      <c r="BZ426" s="22"/>
      <c r="CA426" s="22"/>
      <c r="CB426" s="22"/>
      <c r="CC426" s="22"/>
      <c r="CD426" s="22"/>
      <c r="CE426" s="22"/>
      <c r="CF426" s="22"/>
      <c r="CG426" s="22"/>
      <c r="CH426" s="22"/>
      <c r="CI426" s="47"/>
      <c r="CJ426" s="47"/>
      <c r="CK426" s="47"/>
      <c r="CL426" s="47"/>
      <c r="CM426" s="47"/>
      <c r="CN426" s="47"/>
      <c r="CO426" s="47"/>
      <c r="CP426" s="47"/>
      <c r="CQ426" s="47"/>
      <c r="CR426" s="47"/>
      <c r="CS426" s="47"/>
      <c r="CT426" s="47"/>
      <c r="CU426" s="47"/>
      <c r="CV426" s="47"/>
      <c r="CW426" s="47"/>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c r="FY426" s="22"/>
      <c r="FZ426" s="22"/>
      <c r="GA426" s="22"/>
      <c r="GB426" s="22"/>
      <c r="GC426" s="22"/>
      <c r="GD426" s="22"/>
      <c r="GE426" s="22"/>
      <c r="GF426" s="22"/>
      <c r="GG426" s="22"/>
      <c r="GH426" s="22"/>
      <c r="GI426" s="22"/>
      <c r="GJ426" s="22"/>
      <c r="GK426" s="22"/>
      <c r="GL426" s="22"/>
      <c r="GM426" s="22"/>
      <c r="GN426" s="22"/>
      <c r="GO426" s="22"/>
      <c r="GP426" s="22"/>
      <c r="GQ426" s="22"/>
      <c r="GR426" s="22"/>
      <c r="GS426" s="22"/>
      <c r="GT426" s="22"/>
      <c r="GU426" s="22"/>
      <c r="GV426" s="22"/>
      <c r="GW426" s="22"/>
      <c r="GX426" s="22"/>
      <c r="GY426" s="22"/>
      <c r="GZ426" s="22"/>
      <c r="HA426" s="22"/>
      <c r="HB426" s="22"/>
      <c r="HC426" s="22"/>
      <c r="HD426" s="22"/>
      <c r="HE426" s="22"/>
      <c r="HF426" s="22"/>
      <c r="HG426" s="22"/>
      <c r="HH426" s="22"/>
      <c r="HI426" s="22"/>
      <c r="HJ426" s="22"/>
      <c r="HK426" s="22"/>
      <c r="HL426" s="22"/>
      <c r="HM426" s="22"/>
      <c r="HN426" s="22"/>
      <c r="HO426" s="22"/>
      <c r="HP426" s="22"/>
      <c r="HQ426" s="22"/>
      <c r="HR426" s="22"/>
      <c r="HS426" s="22"/>
      <c r="HT426" s="22"/>
      <c r="HU426" s="22"/>
      <c r="HV426" s="22"/>
      <c r="HW426" s="22"/>
      <c r="HX426" s="22"/>
      <c r="HY426" s="22"/>
      <c r="HZ426" s="22"/>
      <c r="IA426" s="22"/>
      <c r="IB426" s="22"/>
      <c r="IC426" s="22"/>
      <c r="ID426" s="22"/>
      <c r="IE426" s="22"/>
      <c r="IF426" s="22"/>
      <c r="IG426" s="22"/>
      <c r="IH426" s="22"/>
      <c r="II426" s="22"/>
      <c r="IJ426" s="22"/>
      <c r="IK426" s="22"/>
      <c r="IL426" s="22"/>
      <c r="IM426" s="22"/>
      <c r="IN426" s="22"/>
      <c r="IO426" s="22"/>
      <c r="IP426" s="22"/>
      <c r="IQ426" s="22"/>
      <c r="IR426" s="22"/>
      <c r="IS426" s="22"/>
      <c r="IT426" s="22"/>
      <c r="IU426" s="22"/>
      <c r="IV426" s="22"/>
      <c r="IW426" s="22"/>
      <c r="IX426" s="22"/>
      <c r="IY426" s="22"/>
      <c r="IZ426" s="22"/>
      <c r="JA426" s="22"/>
      <c r="JB426" s="22"/>
      <c r="JC426" s="22"/>
      <c r="JD426" s="22"/>
      <c r="JE426" s="22"/>
      <c r="JF426" s="22"/>
      <c r="JG426" s="22"/>
      <c r="JH426" s="22"/>
      <c r="JI426" s="22"/>
      <c r="JJ426" s="22"/>
      <c r="JK426" s="22"/>
      <c r="JL426" s="22"/>
      <c r="JM426" s="22"/>
      <c r="JN426" s="22"/>
      <c r="JO426" s="22"/>
      <c r="JP426" s="22"/>
      <c r="JQ426" s="22"/>
      <c r="JR426" s="22"/>
      <c r="JS426" s="22"/>
      <c r="JT426" s="22"/>
      <c r="JU426" s="22"/>
      <c r="JV426" s="22"/>
      <c r="JW426" s="22"/>
      <c r="JX426" s="22"/>
      <c r="JY426" s="22"/>
      <c r="JZ426" s="22"/>
      <c r="KA426" s="22"/>
      <c r="KB426" s="22"/>
      <c r="KC426" s="22"/>
      <c r="KD426" s="22"/>
      <c r="KE426" s="22"/>
      <c r="KF426" s="22"/>
      <c r="KG426" s="22"/>
      <c r="KH426" s="22"/>
      <c r="KI426" s="22"/>
      <c r="KJ426" s="22"/>
      <c r="KK426" s="22"/>
      <c r="KL426" s="22"/>
      <c r="KM426" s="22"/>
      <c r="KN426" s="22"/>
      <c r="KO426" s="22"/>
      <c r="KP426" s="22"/>
    </row>
    <row r="427" spans="1:302" ht="13.5" customHeight="1" x14ac:dyDescent="0.2">
      <c r="A427" s="48"/>
      <c r="B427" s="48"/>
      <c r="C427" s="48"/>
      <c r="D427" s="48"/>
      <c r="E427" s="48"/>
      <c r="F427" s="48"/>
      <c r="G427" s="48"/>
      <c r="H427" s="48"/>
      <c r="I427" s="48"/>
      <c r="J427" s="48"/>
      <c r="K427" s="48"/>
      <c r="L427" s="48"/>
      <c r="M427" s="48"/>
      <c r="N427" s="48"/>
      <c r="O427" s="22"/>
      <c r="P427" s="22"/>
      <c r="Q427" s="22"/>
      <c r="R427" s="22"/>
      <c r="S427" s="22"/>
      <c r="T427" s="22"/>
      <c r="U427" s="22"/>
      <c r="V427" s="22"/>
      <c r="W427" s="22"/>
      <c r="X427" s="22"/>
      <c r="Y427" s="22"/>
      <c r="Z427" s="22"/>
      <c r="AA427" s="22"/>
      <c r="AB427" s="22"/>
      <c r="AC427" s="48"/>
      <c r="AD427" s="48"/>
      <c r="AE427" s="48"/>
      <c r="AF427" s="48"/>
      <c r="AG427" s="48"/>
      <c r="AH427" s="48"/>
      <c r="AI427" s="48"/>
      <c r="AJ427" s="48"/>
      <c r="AK427" s="48"/>
      <c r="AL427" s="48"/>
      <c r="AM427" s="48"/>
      <c r="AN427" s="48"/>
      <c r="AO427" s="22"/>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22"/>
      <c r="BU427" s="505"/>
      <c r="BV427" s="505"/>
      <c r="BW427" s="552"/>
      <c r="BX427" s="22"/>
      <c r="BY427" s="22"/>
      <c r="BZ427" s="22"/>
      <c r="CA427" s="22"/>
      <c r="CB427" s="22"/>
      <c r="CC427" s="22"/>
      <c r="CD427" s="22"/>
      <c r="CE427" s="22"/>
      <c r="CF427" s="22"/>
      <c r="CG427" s="22"/>
      <c r="CH427" s="22"/>
      <c r="CI427" s="47"/>
      <c r="CJ427" s="47"/>
      <c r="CK427" s="47"/>
      <c r="CL427" s="47"/>
      <c r="CM427" s="47"/>
      <c r="CN427" s="47"/>
      <c r="CO427" s="47"/>
      <c r="CP427" s="47"/>
      <c r="CQ427" s="47"/>
      <c r="CR427" s="47"/>
      <c r="CS427" s="47"/>
      <c r="CT427" s="47"/>
      <c r="CU427" s="47"/>
      <c r="CV427" s="47"/>
      <c r="CW427" s="47"/>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c r="FY427" s="22"/>
      <c r="FZ427" s="22"/>
      <c r="GA427" s="22"/>
      <c r="GB427" s="22"/>
      <c r="GC427" s="22"/>
      <c r="GD427" s="22"/>
      <c r="GE427" s="22"/>
      <c r="GF427" s="22"/>
      <c r="GG427" s="22"/>
      <c r="GH427" s="22"/>
      <c r="GI427" s="22"/>
      <c r="GJ427" s="22"/>
      <c r="GK427" s="22"/>
      <c r="GL427" s="22"/>
      <c r="GM427" s="22"/>
      <c r="GN427" s="22"/>
      <c r="GO427" s="22"/>
      <c r="GP427" s="22"/>
      <c r="GQ427" s="22"/>
      <c r="GR427" s="22"/>
      <c r="GS427" s="22"/>
      <c r="GT427" s="22"/>
      <c r="GU427" s="22"/>
      <c r="GV427" s="22"/>
      <c r="GW427" s="22"/>
      <c r="GX427" s="22"/>
      <c r="GY427" s="22"/>
      <c r="GZ427" s="22"/>
      <c r="HA427" s="22"/>
      <c r="HB427" s="22"/>
      <c r="HC427" s="22"/>
      <c r="HD427" s="22"/>
      <c r="HE427" s="22"/>
      <c r="HF427" s="22"/>
      <c r="HG427" s="22"/>
      <c r="HH427" s="22"/>
      <c r="HI427" s="22"/>
      <c r="HJ427" s="22"/>
      <c r="HK427" s="22"/>
      <c r="HL427" s="22"/>
      <c r="HM427" s="22"/>
      <c r="HN427" s="22"/>
      <c r="HO427" s="22"/>
      <c r="HP427" s="22"/>
      <c r="HQ427" s="22"/>
      <c r="HR427" s="22"/>
      <c r="HS427" s="22"/>
      <c r="HT427" s="22"/>
      <c r="HU427" s="22"/>
      <c r="HV427" s="22"/>
      <c r="HW427" s="22"/>
      <c r="HX427" s="22"/>
      <c r="HY427" s="22"/>
      <c r="HZ427" s="22"/>
      <c r="IA427" s="22"/>
      <c r="IB427" s="22"/>
      <c r="IC427" s="22"/>
      <c r="ID427" s="22"/>
      <c r="IE427" s="22"/>
      <c r="IF427" s="22"/>
      <c r="IG427" s="22"/>
      <c r="IH427" s="22"/>
      <c r="II427" s="22"/>
      <c r="IJ427" s="22"/>
      <c r="IK427" s="22"/>
      <c r="IL427" s="22"/>
      <c r="IM427" s="22"/>
      <c r="IN427" s="22"/>
      <c r="IO427" s="22"/>
      <c r="IP427" s="22"/>
      <c r="IQ427" s="22"/>
      <c r="IR427" s="22"/>
      <c r="IS427" s="22"/>
      <c r="IT427" s="22"/>
      <c r="IU427" s="22"/>
      <c r="IV427" s="22"/>
      <c r="IW427" s="22"/>
      <c r="IX427" s="22"/>
      <c r="IY427" s="22"/>
      <c r="IZ427" s="22"/>
      <c r="JA427" s="22"/>
      <c r="JB427" s="22"/>
      <c r="JC427" s="22"/>
      <c r="JD427" s="22"/>
      <c r="JE427" s="22"/>
      <c r="JF427" s="22"/>
      <c r="JG427" s="22"/>
      <c r="JH427" s="22"/>
      <c r="JI427" s="22"/>
      <c r="JJ427" s="22"/>
      <c r="JK427" s="22"/>
      <c r="JL427" s="22"/>
      <c r="JM427" s="22"/>
      <c r="JN427" s="22"/>
      <c r="JO427" s="22"/>
      <c r="JP427" s="22"/>
      <c r="JQ427" s="22"/>
      <c r="JR427" s="22"/>
      <c r="JS427" s="22"/>
      <c r="JT427" s="22"/>
      <c r="JU427" s="22"/>
      <c r="JV427" s="22"/>
      <c r="JW427" s="22"/>
      <c r="JX427" s="22"/>
      <c r="JY427" s="22"/>
      <c r="JZ427" s="22"/>
      <c r="KA427" s="22"/>
      <c r="KB427" s="22"/>
      <c r="KC427" s="22"/>
      <c r="KD427" s="22"/>
      <c r="KE427" s="22"/>
      <c r="KF427" s="22"/>
      <c r="KG427" s="22"/>
      <c r="KH427" s="22"/>
      <c r="KI427" s="22"/>
      <c r="KJ427" s="22"/>
      <c r="KK427" s="22"/>
      <c r="KL427" s="22"/>
      <c r="KM427" s="22"/>
      <c r="KN427" s="22"/>
      <c r="KO427" s="22"/>
      <c r="KP427" s="22"/>
    </row>
    <row r="428" spans="1:302" ht="13.5" customHeight="1" x14ac:dyDescent="0.2">
      <c r="A428" s="48"/>
      <c r="B428" s="48"/>
      <c r="C428" s="48"/>
      <c r="D428" s="48"/>
      <c r="E428" s="48"/>
      <c r="F428" s="48"/>
      <c r="G428" s="48"/>
      <c r="H428" s="48"/>
      <c r="I428" s="48"/>
      <c r="J428" s="48"/>
      <c r="K428" s="48"/>
      <c r="L428" s="48"/>
      <c r="M428" s="48"/>
      <c r="N428" s="48"/>
      <c r="O428" s="22"/>
      <c r="P428" s="22"/>
      <c r="Q428" s="22"/>
      <c r="R428" s="22"/>
      <c r="S428" s="22"/>
      <c r="T428" s="22"/>
      <c r="U428" s="22"/>
      <c r="V428" s="22"/>
      <c r="W428" s="22"/>
      <c r="X428" s="22"/>
      <c r="Y428" s="22"/>
      <c r="Z428" s="22"/>
      <c r="AA428" s="22"/>
      <c r="AB428" s="22"/>
      <c r="AC428" s="48"/>
      <c r="AD428" s="48"/>
      <c r="AE428" s="48"/>
      <c r="AF428" s="48"/>
      <c r="AG428" s="48"/>
      <c r="AH428" s="48"/>
      <c r="AI428" s="48"/>
      <c r="AJ428" s="48"/>
      <c r="AK428" s="48"/>
      <c r="AL428" s="48"/>
      <c r="AM428" s="48"/>
      <c r="AN428" s="48"/>
      <c r="AO428" s="22"/>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22"/>
      <c r="BU428" s="505"/>
      <c r="BV428" s="505"/>
      <c r="BW428" s="552"/>
      <c r="BX428" s="22"/>
      <c r="BY428" s="22"/>
      <c r="BZ428" s="22"/>
      <c r="CA428" s="22"/>
      <c r="CB428" s="22"/>
      <c r="CC428" s="22"/>
      <c r="CD428" s="22"/>
      <c r="CE428" s="22"/>
      <c r="CF428" s="22"/>
      <c r="CG428" s="22"/>
      <c r="CH428" s="22"/>
      <c r="CI428" s="47"/>
      <c r="CJ428" s="47"/>
      <c r="CK428" s="47"/>
      <c r="CL428" s="47"/>
      <c r="CM428" s="47"/>
      <c r="CN428" s="47"/>
      <c r="CO428" s="47"/>
      <c r="CP428" s="47"/>
      <c r="CQ428" s="47"/>
      <c r="CR428" s="47"/>
      <c r="CS428" s="47"/>
      <c r="CT428" s="47"/>
      <c r="CU428" s="47"/>
      <c r="CV428" s="47"/>
      <c r="CW428" s="47"/>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c r="FY428" s="22"/>
      <c r="FZ428" s="22"/>
      <c r="GA428" s="22"/>
      <c r="GB428" s="22"/>
      <c r="GC428" s="22"/>
      <c r="GD428" s="22"/>
      <c r="GE428" s="22"/>
      <c r="GF428" s="22"/>
      <c r="GG428" s="22"/>
      <c r="GH428" s="22"/>
      <c r="GI428" s="22"/>
      <c r="GJ428" s="22"/>
      <c r="GK428" s="22"/>
      <c r="GL428" s="22"/>
      <c r="GM428" s="22"/>
      <c r="GN428" s="22"/>
      <c r="GO428" s="22"/>
      <c r="GP428" s="22"/>
      <c r="GQ428" s="22"/>
      <c r="GR428" s="22"/>
      <c r="GS428" s="22"/>
      <c r="GT428" s="22"/>
      <c r="GU428" s="22"/>
      <c r="GV428" s="22"/>
      <c r="GW428" s="22"/>
      <c r="GX428" s="22"/>
      <c r="GY428" s="22"/>
      <c r="GZ428" s="22"/>
      <c r="HA428" s="22"/>
      <c r="HB428" s="22"/>
      <c r="HC428" s="22"/>
      <c r="HD428" s="22"/>
      <c r="HE428" s="22"/>
      <c r="HF428" s="22"/>
      <c r="HG428" s="22"/>
      <c r="HH428" s="22"/>
      <c r="HI428" s="22"/>
      <c r="HJ428" s="22"/>
      <c r="HK428" s="22"/>
      <c r="HL428" s="22"/>
      <c r="HM428" s="22"/>
      <c r="HN428" s="22"/>
      <c r="HO428" s="22"/>
      <c r="HP428" s="22"/>
      <c r="HQ428" s="22"/>
      <c r="HR428" s="22"/>
      <c r="HS428" s="22"/>
      <c r="HT428" s="22"/>
      <c r="HU428" s="22"/>
      <c r="HV428" s="22"/>
      <c r="HW428" s="22"/>
      <c r="HX428" s="22"/>
      <c r="HY428" s="22"/>
      <c r="HZ428" s="22"/>
      <c r="IA428" s="22"/>
      <c r="IB428" s="22"/>
      <c r="IC428" s="22"/>
      <c r="ID428" s="22"/>
      <c r="IE428" s="22"/>
      <c r="IF428" s="22"/>
      <c r="IG428" s="22"/>
      <c r="IH428" s="22"/>
      <c r="II428" s="22"/>
      <c r="IJ428" s="22"/>
      <c r="IK428" s="22"/>
      <c r="IL428" s="22"/>
      <c r="IM428" s="22"/>
      <c r="IN428" s="22"/>
      <c r="IO428" s="22"/>
      <c r="IP428" s="22"/>
      <c r="IQ428" s="22"/>
      <c r="IR428" s="22"/>
      <c r="IS428" s="22"/>
      <c r="IT428" s="22"/>
      <c r="IU428" s="22"/>
      <c r="IV428" s="22"/>
      <c r="IW428" s="22"/>
      <c r="IX428" s="22"/>
      <c r="IY428" s="22"/>
      <c r="IZ428" s="22"/>
      <c r="JA428" s="22"/>
      <c r="JB428" s="22"/>
      <c r="JC428" s="22"/>
      <c r="JD428" s="22"/>
      <c r="JE428" s="22"/>
      <c r="JF428" s="22"/>
      <c r="JG428" s="22"/>
      <c r="JH428" s="22"/>
      <c r="JI428" s="22"/>
      <c r="JJ428" s="22"/>
      <c r="JK428" s="22"/>
      <c r="JL428" s="22"/>
      <c r="JM428" s="22"/>
      <c r="JN428" s="22"/>
      <c r="JO428" s="22"/>
      <c r="JP428" s="22"/>
      <c r="JQ428" s="22"/>
      <c r="JR428" s="22"/>
      <c r="JS428" s="22"/>
      <c r="JT428" s="22"/>
      <c r="JU428" s="22"/>
      <c r="JV428" s="22"/>
      <c r="JW428" s="22"/>
      <c r="JX428" s="22"/>
      <c r="JY428" s="22"/>
      <c r="JZ428" s="22"/>
      <c r="KA428" s="22"/>
      <c r="KB428" s="22"/>
      <c r="KC428" s="22"/>
      <c r="KD428" s="22"/>
      <c r="KE428" s="22"/>
      <c r="KF428" s="22"/>
      <c r="KG428" s="22"/>
      <c r="KH428" s="22"/>
      <c r="KI428" s="22"/>
      <c r="KJ428" s="22"/>
      <c r="KK428" s="22"/>
      <c r="KL428" s="22"/>
      <c r="KM428" s="22"/>
      <c r="KN428" s="22"/>
      <c r="KO428" s="22"/>
      <c r="KP428" s="22"/>
    </row>
    <row r="429" spans="1:302" ht="13.5" customHeight="1" x14ac:dyDescent="0.2">
      <c r="A429" s="48"/>
      <c r="B429" s="48"/>
      <c r="C429" s="48"/>
      <c r="D429" s="48"/>
      <c r="E429" s="48"/>
      <c r="F429" s="48"/>
      <c r="G429" s="48"/>
      <c r="H429" s="48"/>
      <c r="I429" s="48"/>
      <c r="J429" s="48"/>
      <c r="K429" s="48"/>
      <c r="L429" s="48"/>
      <c r="M429" s="48"/>
      <c r="N429" s="48"/>
      <c r="O429" s="22"/>
      <c r="P429" s="22"/>
      <c r="Q429" s="22"/>
      <c r="R429" s="22"/>
      <c r="S429" s="22"/>
      <c r="T429" s="22"/>
      <c r="U429" s="22"/>
      <c r="V429" s="22"/>
      <c r="W429" s="22"/>
      <c r="X429" s="22"/>
      <c r="Y429" s="22"/>
      <c r="Z429" s="22"/>
      <c r="AA429" s="22"/>
      <c r="AB429" s="22"/>
      <c r="AC429" s="48"/>
      <c r="AD429" s="48"/>
      <c r="AE429" s="48"/>
      <c r="AF429" s="48"/>
      <c r="AG429" s="48"/>
      <c r="AH429" s="48"/>
      <c r="AI429" s="48"/>
      <c r="AJ429" s="48"/>
      <c r="AK429" s="48"/>
      <c r="AL429" s="48"/>
      <c r="AM429" s="48"/>
      <c r="AN429" s="48"/>
      <c r="AO429" s="22"/>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22"/>
      <c r="BU429" s="505"/>
      <c r="BV429" s="505"/>
      <c r="BW429" s="552"/>
      <c r="BX429" s="22"/>
      <c r="BY429" s="22"/>
      <c r="BZ429" s="22"/>
      <c r="CA429" s="22"/>
      <c r="CB429" s="22"/>
      <c r="CC429" s="22"/>
      <c r="CD429" s="22"/>
      <c r="CE429" s="22"/>
      <c r="CF429" s="22"/>
      <c r="CG429" s="22"/>
      <c r="CH429" s="22"/>
      <c r="CI429" s="47"/>
      <c r="CJ429" s="47"/>
      <c r="CK429" s="47"/>
      <c r="CL429" s="47"/>
      <c r="CM429" s="47"/>
      <c r="CN429" s="47"/>
      <c r="CO429" s="47"/>
      <c r="CP429" s="47"/>
      <c r="CQ429" s="47"/>
      <c r="CR429" s="47"/>
      <c r="CS429" s="47"/>
      <c r="CT429" s="47"/>
      <c r="CU429" s="47"/>
      <c r="CV429" s="47"/>
      <c r="CW429" s="47"/>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22"/>
      <c r="GP429" s="22"/>
      <c r="GQ429" s="22"/>
      <c r="GR429" s="22"/>
      <c r="GS429" s="22"/>
      <c r="GT429" s="22"/>
      <c r="GU429" s="22"/>
      <c r="GV429" s="22"/>
      <c r="GW429" s="22"/>
      <c r="GX429" s="22"/>
      <c r="GY429" s="22"/>
      <c r="GZ429" s="22"/>
      <c r="HA429" s="22"/>
      <c r="HB429" s="22"/>
      <c r="HC429" s="22"/>
      <c r="HD429" s="22"/>
      <c r="HE429" s="22"/>
      <c r="HF429" s="22"/>
      <c r="HG429" s="22"/>
      <c r="HH429" s="22"/>
      <c r="HI429" s="22"/>
      <c r="HJ429" s="22"/>
      <c r="HK429" s="22"/>
      <c r="HL429" s="22"/>
      <c r="HM429" s="22"/>
      <c r="HN429" s="22"/>
      <c r="HO429" s="22"/>
      <c r="HP429" s="22"/>
      <c r="HQ429" s="22"/>
      <c r="HR429" s="22"/>
      <c r="HS429" s="22"/>
      <c r="HT429" s="22"/>
      <c r="HU429" s="22"/>
      <c r="HV429" s="22"/>
      <c r="HW429" s="22"/>
      <c r="HX429" s="22"/>
      <c r="HY429" s="22"/>
      <c r="HZ429" s="22"/>
      <c r="IA429" s="22"/>
      <c r="IB429" s="22"/>
      <c r="IC429" s="22"/>
      <c r="ID429" s="22"/>
      <c r="IE429" s="22"/>
      <c r="IF429" s="22"/>
      <c r="IG429" s="22"/>
      <c r="IH429" s="22"/>
      <c r="II429" s="22"/>
      <c r="IJ429" s="22"/>
      <c r="IK429" s="22"/>
      <c r="IL429" s="22"/>
      <c r="IM429" s="22"/>
      <c r="IN429" s="22"/>
      <c r="IO429" s="22"/>
      <c r="IP429" s="22"/>
      <c r="IQ429" s="22"/>
      <c r="IR429" s="22"/>
      <c r="IS429" s="22"/>
      <c r="IT429" s="22"/>
      <c r="IU429" s="22"/>
      <c r="IV429" s="22"/>
      <c r="IW429" s="22"/>
      <c r="IX429" s="22"/>
      <c r="IY429" s="22"/>
      <c r="IZ429" s="22"/>
      <c r="JA429" s="22"/>
      <c r="JB429" s="22"/>
      <c r="JC429" s="22"/>
      <c r="JD429" s="22"/>
      <c r="JE429" s="22"/>
      <c r="JF429" s="22"/>
      <c r="JG429" s="22"/>
      <c r="JH429" s="22"/>
      <c r="JI429" s="22"/>
      <c r="JJ429" s="22"/>
      <c r="JK429" s="22"/>
      <c r="JL429" s="22"/>
      <c r="JM429" s="22"/>
      <c r="JN429" s="22"/>
      <c r="JO429" s="22"/>
      <c r="JP429" s="22"/>
      <c r="JQ429" s="22"/>
      <c r="JR429" s="22"/>
      <c r="JS429" s="22"/>
      <c r="JT429" s="22"/>
      <c r="JU429" s="22"/>
      <c r="JV429" s="22"/>
      <c r="JW429" s="22"/>
      <c r="JX429" s="22"/>
      <c r="JY429" s="22"/>
      <c r="JZ429" s="22"/>
      <c r="KA429" s="22"/>
      <c r="KB429" s="22"/>
      <c r="KC429" s="22"/>
      <c r="KD429" s="22"/>
      <c r="KE429" s="22"/>
      <c r="KF429" s="22"/>
      <c r="KG429" s="22"/>
      <c r="KH429" s="22"/>
      <c r="KI429" s="22"/>
      <c r="KJ429" s="22"/>
      <c r="KK429" s="22"/>
      <c r="KL429" s="22"/>
      <c r="KM429" s="22"/>
      <c r="KN429" s="22"/>
      <c r="KO429" s="22"/>
      <c r="KP429" s="22"/>
    </row>
    <row r="430" spans="1:302" ht="13.5" customHeight="1" x14ac:dyDescent="0.2">
      <c r="A430" s="48"/>
      <c r="B430" s="48"/>
      <c r="C430" s="48"/>
      <c r="D430" s="48"/>
      <c r="E430" s="48"/>
      <c r="F430" s="48"/>
      <c r="G430" s="48"/>
      <c r="H430" s="48"/>
      <c r="I430" s="48"/>
      <c r="J430" s="48"/>
      <c r="K430" s="48"/>
      <c r="L430" s="48"/>
      <c r="M430" s="48"/>
      <c r="N430" s="48"/>
      <c r="O430" s="22"/>
      <c r="P430" s="22"/>
      <c r="Q430" s="22"/>
      <c r="R430" s="22"/>
      <c r="S430" s="22"/>
      <c r="T430" s="22"/>
      <c r="U430" s="22"/>
      <c r="V430" s="22"/>
      <c r="W430" s="22"/>
      <c r="X430" s="22"/>
      <c r="Y430" s="22"/>
      <c r="Z430" s="22"/>
      <c r="AA430" s="22"/>
      <c r="AB430" s="22"/>
      <c r="AC430" s="48"/>
      <c r="AD430" s="48"/>
      <c r="AE430" s="48"/>
      <c r="AF430" s="48"/>
      <c r="AG430" s="48"/>
      <c r="AH430" s="48"/>
      <c r="AI430" s="48"/>
      <c r="AJ430" s="48"/>
      <c r="AK430" s="48"/>
      <c r="AL430" s="48"/>
      <c r="AM430" s="48"/>
      <c r="AN430" s="48"/>
      <c r="AO430" s="22"/>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22"/>
      <c r="BU430" s="505"/>
      <c r="BV430" s="505"/>
      <c r="BW430" s="552"/>
      <c r="BX430" s="22"/>
      <c r="BY430" s="22"/>
      <c r="BZ430" s="22"/>
      <c r="CA430" s="22"/>
      <c r="CB430" s="22"/>
      <c r="CC430" s="22"/>
      <c r="CD430" s="22"/>
      <c r="CE430" s="22"/>
      <c r="CF430" s="22"/>
      <c r="CG430" s="22"/>
      <c r="CH430" s="22"/>
      <c r="CI430" s="47"/>
      <c r="CJ430" s="47"/>
      <c r="CK430" s="47"/>
      <c r="CL430" s="47"/>
      <c r="CM430" s="47"/>
      <c r="CN430" s="47"/>
      <c r="CO430" s="47"/>
      <c r="CP430" s="47"/>
      <c r="CQ430" s="47"/>
      <c r="CR430" s="47"/>
      <c r="CS430" s="47"/>
      <c r="CT430" s="47"/>
      <c r="CU430" s="47"/>
      <c r="CV430" s="47"/>
      <c r="CW430" s="47"/>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22"/>
      <c r="GP430" s="22"/>
      <c r="GQ430" s="22"/>
      <c r="GR430" s="22"/>
      <c r="GS430" s="22"/>
      <c r="GT430" s="22"/>
      <c r="GU430" s="22"/>
      <c r="GV430" s="22"/>
      <c r="GW430" s="22"/>
      <c r="GX430" s="22"/>
      <c r="GY430" s="22"/>
      <c r="GZ430" s="22"/>
      <c r="HA430" s="22"/>
      <c r="HB430" s="22"/>
      <c r="HC430" s="22"/>
      <c r="HD430" s="22"/>
      <c r="HE430" s="22"/>
      <c r="HF430" s="22"/>
      <c r="HG430" s="22"/>
      <c r="HH430" s="22"/>
      <c r="HI430" s="22"/>
      <c r="HJ430" s="22"/>
      <c r="HK430" s="22"/>
      <c r="HL430" s="22"/>
      <c r="HM430" s="22"/>
      <c r="HN430" s="22"/>
      <c r="HO430" s="22"/>
      <c r="HP430" s="22"/>
      <c r="HQ430" s="22"/>
      <c r="HR430" s="22"/>
      <c r="HS430" s="22"/>
      <c r="HT430" s="22"/>
      <c r="HU430" s="22"/>
      <c r="HV430" s="22"/>
      <c r="HW430" s="22"/>
      <c r="HX430" s="22"/>
      <c r="HY430" s="22"/>
      <c r="HZ430" s="22"/>
      <c r="IA430" s="22"/>
      <c r="IB430" s="22"/>
      <c r="IC430" s="22"/>
      <c r="ID430" s="22"/>
      <c r="IE430" s="22"/>
      <c r="IF430" s="22"/>
      <c r="IG430" s="22"/>
      <c r="IH430" s="22"/>
      <c r="II430" s="22"/>
      <c r="IJ430" s="22"/>
      <c r="IK430" s="22"/>
      <c r="IL430" s="22"/>
      <c r="IM430" s="22"/>
      <c r="IN430" s="22"/>
      <c r="IO430" s="22"/>
      <c r="IP430" s="22"/>
      <c r="IQ430" s="22"/>
      <c r="IR430" s="22"/>
      <c r="IS430" s="22"/>
      <c r="IT430" s="22"/>
      <c r="IU430" s="22"/>
      <c r="IV430" s="22"/>
      <c r="IW430" s="22"/>
      <c r="IX430" s="22"/>
      <c r="IY430" s="22"/>
      <c r="IZ430" s="22"/>
      <c r="JA430" s="22"/>
      <c r="JB430" s="22"/>
      <c r="JC430" s="22"/>
      <c r="JD430" s="22"/>
      <c r="JE430" s="22"/>
      <c r="JF430" s="22"/>
      <c r="JG430" s="22"/>
      <c r="JH430" s="22"/>
      <c r="JI430" s="22"/>
      <c r="JJ430" s="22"/>
      <c r="JK430" s="22"/>
      <c r="JL430" s="22"/>
      <c r="JM430" s="22"/>
      <c r="JN430" s="22"/>
      <c r="JO430" s="22"/>
      <c r="JP430" s="22"/>
      <c r="JQ430" s="22"/>
      <c r="JR430" s="22"/>
      <c r="JS430" s="22"/>
      <c r="JT430" s="22"/>
      <c r="JU430" s="22"/>
      <c r="JV430" s="22"/>
      <c r="JW430" s="22"/>
      <c r="JX430" s="22"/>
      <c r="JY430" s="22"/>
      <c r="JZ430" s="22"/>
      <c r="KA430" s="22"/>
      <c r="KB430" s="22"/>
      <c r="KC430" s="22"/>
      <c r="KD430" s="22"/>
      <c r="KE430" s="22"/>
      <c r="KF430" s="22"/>
      <c r="KG430" s="22"/>
      <c r="KH430" s="22"/>
      <c r="KI430" s="22"/>
      <c r="KJ430" s="22"/>
      <c r="KK430" s="22"/>
      <c r="KL430" s="22"/>
      <c r="KM430" s="22"/>
      <c r="KN430" s="22"/>
      <c r="KO430" s="22"/>
      <c r="KP430" s="22"/>
    </row>
    <row r="431" spans="1:302" ht="13.5" customHeight="1" x14ac:dyDescent="0.2">
      <c r="A431" s="48"/>
      <c r="B431" s="48"/>
      <c r="C431" s="48"/>
      <c r="D431" s="48"/>
      <c r="E431" s="48"/>
      <c r="F431" s="48"/>
      <c r="G431" s="48"/>
      <c r="H431" s="48"/>
      <c r="I431" s="48"/>
      <c r="J431" s="48"/>
      <c r="K431" s="48"/>
      <c r="L431" s="48"/>
      <c r="M431" s="48"/>
      <c r="N431" s="48"/>
      <c r="O431" s="22"/>
      <c r="P431" s="22"/>
      <c r="Q431" s="22"/>
      <c r="R431" s="22"/>
      <c r="S431" s="22"/>
      <c r="T431" s="22"/>
      <c r="U431" s="22"/>
      <c r="V431" s="22"/>
      <c r="W431" s="22"/>
      <c r="X431" s="22"/>
      <c r="Y431" s="22"/>
      <c r="Z431" s="22"/>
      <c r="AA431" s="22"/>
      <c r="AB431" s="22"/>
      <c r="AC431" s="48"/>
      <c r="AD431" s="48"/>
      <c r="AE431" s="48"/>
      <c r="AF431" s="48"/>
      <c r="AG431" s="48"/>
      <c r="AH431" s="48"/>
      <c r="AI431" s="48"/>
      <c r="AJ431" s="48"/>
      <c r="AK431" s="48"/>
      <c r="AL431" s="48"/>
      <c r="AM431" s="48"/>
      <c r="AN431" s="48"/>
      <c r="AO431" s="22"/>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22"/>
      <c r="BU431" s="505"/>
      <c r="BV431" s="505"/>
      <c r="BW431" s="552"/>
      <c r="BX431" s="22"/>
      <c r="BY431" s="22"/>
      <c r="BZ431" s="22"/>
      <c r="CA431" s="22"/>
      <c r="CB431" s="22"/>
      <c r="CC431" s="22"/>
      <c r="CD431" s="22"/>
      <c r="CE431" s="22"/>
      <c r="CF431" s="22"/>
      <c r="CG431" s="22"/>
      <c r="CH431" s="22"/>
      <c r="CI431" s="47"/>
      <c r="CJ431" s="47"/>
      <c r="CK431" s="47"/>
      <c r="CL431" s="47"/>
      <c r="CM431" s="47"/>
      <c r="CN431" s="47"/>
      <c r="CO431" s="47"/>
      <c r="CP431" s="47"/>
      <c r="CQ431" s="47"/>
      <c r="CR431" s="47"/>
      <c r="CS431" s="47"/>
      <c r="CT431" s="47"/>
      <c r="CU431" s="47"/>
      <c r="CV431" s="47"/>
      <c r="CW431" s="47"/>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c r="FY431" s="22"/>
      <c r="FZ431" s="22"/>
      <c r="GA431" s="22"/>
      <c r="GB431" s="22"/>
      <c r="GC431" s="22"/>
      <c r="GD431" s="22"/>
      <c r="GE431" s="22"/>
      <c r="GF431" s="22"/>
      <c r="GG431" s="22"/>
      <c r="GH431" s="22"/>
      <c r="GI431" s="22"/>
      <c r="GJ431" s="22"/>
      <c r="GK431" s="22"/>
      <c r="GL431" s="22"/>
      <c r="GM431" s="22"/>
      <c r="GN431" s="22"/>
      <c r="GO431" s="22"/>
      <c r="GP431" s="22"/>
      <c r="GQ431" s="22"/>
      <c r="GR431" s="22"/>
      <c r="GS431" s="22"/>
      <c r="GT431" s="22"/>
      <c r="GU431" s="22"/>
      <c r="GV431" s="22"/>
      <c r="GW431" s="22"/>
      <c r="GX431" s="22"/>
      <c r="GY431" s="22"/>
      <c r="GZ431" s="22"/>
      <c r="HA431" s="22"/>
      <c r="HB431" s="22"/>
      <c r="HC431" s="22"/>
      <c r="HD431" s="22"/>
      <c r="HE431" s="22"/>
      <c r="HF431" s="22"/>
      <c r="HG431" s="22"/>
      <c r="HH431" s="22"/>
      <c r="HI431" s="22"/>
      <c r="HJ431" s="22"/>
      <c r="HK431" s="22"/>
      <c r="HL431" s="22"/>
      <c r="HM431" s="22"/>
      <c r="HN431" s="22"/>
      <c r="HO431" s="22"/>
      <c r="HP431" s="22"/>
      <c r="HQ431" s="22"/>
      <c r="HR431" s="22"/>
      <c r="HS431" s="22"/>
      <c r="HT431" s="22"/>
      <c r="HU431" s="22"/>
      <c r="HV431" s="22"/>
      <c r="HW431" s="22"/>
      <c r="HX431" s="22"/>
      <c r="HY431" s="22"/>
      <c r="HZ431" s="22"/>
      <c r="IA431" s="22"/>
      <c r="IB431" s="22"/>
      <c r="IC431" s="22"/>
      <c r="ID431" s="22"/>
      <c r="IE431" s="22"/>
      <c r="IF431" s="22"/>
      <c r="IG431" s="22"/>
      <c r="IH431" s="22"/>
      <c r="II431" s="22"/>
      <c r="IJ431" s="22"/>
      <c r="IK431" s="22"/>
      <c r="IL431" s="22"/>
      <c r="IM431" s="22"/>
      <c r="IN431" s="22"/>
      <c r="IO431" s="22"/>
      <c r="IP431" s="22"/>
      <c r="IQ431" s="22"/>
      <c r="IR431" s="22"/>
      <c r="IS431" s="22"/>
      <c r="IT431" s="22"/>
      <c r="IU431" s="22"/>
      <c r="IV431" s="22"/>
      <c r="IW431" s="22"/>
      <c r="IX431" s="22"/>
      <c r="IY431" s="22"/>
      <c r="IZ431" s="22"/>
      <c r="JA431" s="22"/>
      <c r="JB431" s="22"/>
      <c r="JC431" s="22"/>
      <c r="JD431" s="22"/>
      <c r="JE431" s="22"/>
      <c r="JF431" s="22"/>
      <c r="JG431" s="22"/>
      <c r="JH431" s="22"/>
      <c r="JI431" s="22"/>
      <c r="JJ431" s="22"/>
      <c r="JK431" s="22"/>
      <c r="JL431" s="22"/>
      <c r="JM431" s="22"/>
      <c r="JN431" s="22"/>
      <c r="JO431" s="22"/>
      <c r="JP431" s="22"/>
      <c r="JQ431" s="22"/>
      <c r="JR431" s="22"/>
      <c r="JS431" s="22"/>
      <c r="JT431" s="22"/>
      <c r="JU431" s="22"/>
      <c r="JV431" s="22"/>
      <c r="JW431" s="22"/>
      <c r="JX431" s="22"/>
      <c r="JY431" s="22"/>
      <c r="JZ431" s="22"/>
      <c r="KA431" s="22"/>
      <c r="KB431" s="22"/>
      <c r="KC431" s="22"/>
      <c r="KD431" s="22"/>
      <c r="KE431" s="22"/>
      <c r="KF431" s="22"/>
      <c r="KG431" s="22"/>
      <c r="KH431" s="22"/>
      <c r="KI431" s="22"/>
      <c r="KJ431" s="22"/>
      <c r="KK431" s="22"/>
      <c r="KL431" s="22"/>
      <c r="KM431" s="22"/>
      <c r="KN431" s="22"/>
      <c r="KO431" s="22"/>
      <c r="KP431" s="22"/>
    </row>
    <row r="432" spans="1:302" ht="13.5" customHeight="1" x14ac:dyDescent="0.2">
      <c r="A432" s="48"/>
      <c r="B432" s="48"/>
      <c r="C432" s="48"/>
      <c r="D432" s="48"/>
      <c r="E432" s="48"/>
      <c r="F432" s="48"/>
      <c r="G432" s="48"/>
      <c r="H432" s="48"/>
      <c r="I432" s="48"/>
      <c r="J432" s="48"/>
      <c r="K432" s="48"/>
      <c r="L432" s="48"/>
      <c r="M432" s="48"/>
      <c r="N432" s="48"/>
      <c r="O432" s="22"/>
      <c r="P432" s="22"/>
      <c r="Q432" s="22"/>
      <c r="R432" s="22"/>
      <c r="S432" s="22"/>
      <c r="T432" s="22"/>
      <c r="U432" s="22"/>
      <c r="V432" s="22"/>
      <c r="W432" s="22"/>
      <c r="X432" s="22"/>
      <c r="Y432" s="22"/>
      <c r="Z432" s="22"/>
      <c r="AA432" s="22"/>
      <c r="AB432" s="22"/>
      <c r="AC432" s="48"/>
      <c r="AD432" s="48"/>
      <c r="AE432" s="48"/>
      <c r="AF432" s="48"/>
      <c r="AG432" s="48"/>
      <c r="AH432" s="48"/>
      <c r="AI432" s="48"/>
      <c r="AJ432" s="48"/>
      <c r="AK432" s="48"/>
      <c r="AL432" s="48"/>
      <c r="AM432" s="48"/>
      <c r="AN432" s="48"/>
      <c r="AO432" s="22"/>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22"/>
      <c r="BU432" s="505"/>
      <c r="BV432" s="505"/>
      <c r="BW432" s="552"/>
      <c r="BX432" s="22"/>
      <c r="BY432" s="22"/>
      <c r="BZ432" s="22"/>
      <c r="CA432" s="22"/>
      <c r="CB432" s="22"/>
      <c r="CC432" s="22"/>
      <c r="CD432" s="22"/>
      <c r="CE432" s="22"/>
      <c r="CF432" s="22"/>
      <c r="CG432" s="22"/>
      <c r="CH432" s="22"/>
      <c r="CI432" s="47"/>
      <c r="CJ432" s="47"/>
      <c r="CK432" s="47"/>
      <c r="CL432" s="47"/>
      <c r="CM432" s="47"/>
      <c r="CN432" s="47"/>
      <c r="CO432" s="47"/>
      <c r="CP432" s="47"/>
      <c r="CQ432" s="47"/>
      <c r="CR432" s="47"/>
      <c r="CS432" s="47"/>
      <c r="CT432" s="47"/>
      <c r="CU432" s="47"/>
      <c r="CV432" s="47"/>
      <c r="CW432" s="47"/>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c r="FY432" s="22"/>
      <c r="FZ432" s="22"/>
      <c r="GA432" s="22"/>
      <c r="GB432" s="22"/>
      <c r="GC432" s="22"/>
      <c r="GD432" s="22"/>
      <c r="GE432" s="22"/>
      <c r="GF432" s="22"/>
      <c r="GG432" s="22"/>
      <c r="GH432" s="22"/>
      <c r="GI432" s="22"/>
      <c r="GJ432" s="22"/>
      <c r="GK432" s="22"/>
      <c r="GL432" s="22"/>
      <c r="GM432" s="22"/>
      <c r="GN432" s="22"/>
      <c r="GO432" s="22"/>
      <c r="GP432" s="22"/>
      <c r="GQ432" s="22"/>
      <c r="GR432" s="22"/>
      <c r="GS432" s="22"/>
      <c r="GT432" s="22"/>
      <c r="GU432" s="22"/>
      <c r="GV432" s="22"/>
      <c r="GW432" s="22"/>
      <c r="GX432" s="22"/>
      <c r="GY432" s="22"/>
      <c r="GZ432" s="22"/>
      <c r="HA432" s="22"/>
      <c r="HB432" s="22"/>
      <c r="HC432" s="22"/>
      <c r="HG432" s="22"/>
      <c r="HH432" s="22"/>
      <c r="HI432" s="22"/>
      <c r="HJ432" s="22"/>
      <c r="HK432" s="22"/>
      <c r="HL432" s="22"/>
      <c r="HM432" s="22"/>
      <c r="HN432" s="22"/>
      <c r="HO432" s="22"/>
      <c r="HP432" s="22"/>
      <c r="HQ432" s="22"/>
      <c r="HR432" s="22"/>
      <c r="HS432" s="22"/>
      <c r="HT432" s="22"/>
      <c r="HU432" s="22"/>
      <c r="HV432" s="22"/>
      <c r="HW432" s="22"/>
      <c r="HX432" s="22"/>
      <c r="HY432" s="22"/>
      <c r="HZ432" s="22"/>
      <c r="IA432" s="22"/>
      <c r="IB432" s="22"/>
      <c r="IC432" s="22"/>
      <c r="ID432" s="22"/>
      <c r="IE432" s="22"/>
      <c r="IF432" s="22"/>
      <c r="IG432" s="22"/>
      <c r="IH432" s="22"/>
      <c r="II432" s="22"/>
      <c r="IJ432" s="22"/>
      <c r="IK432" s="22"/>
      <c r="IL432" s="22"/>
      <c r="IM432" s="22"/>
      <c r="IN432" s="22"/>
      <c r="IO432" s="22"/>
      <c r="IP432" s="22"/>
      <c r="IQ432" s="22"/>
      <c r="IR432" s="22"/>
      <c r="IS432" s="22"/>
      <c r="IT432" s="22"/>
      <c r="IU432" s="22"/>
      <c r="IV432" s="22"/>
      <c r="IW432" s="22"/>
      <c r="IX432" s="22"/>
      <c r="IY432" s="22"/>
      <c r="IZ432" s="22"/>
      <c r="JA432" s="22"/>
      <c r="JB432" s="22"/>
      <c r="JC432" s="22"/>
      <c r="JD432" s="22"/>
      <c r="JE432" s="22"/>
      <c r="JF432" s="22"/>
      <c r="JG432" s="22"/>
      <c r="JH432" s="22"/>
      <c r="JI432" s="22"/>
      <c r="JJ432" s="22"/>
      <c r="JK432" s="22"/>
      <c r="JL432" s="22"/>
      <c r="JM432" s="22"/>
      <c r="JN432" s="22"/>
      <c r="JO432" s="22"/>
      <c r="JP432" s="22"/>
      <c r="JQ432" s="22"/>
      <c r="JR432" s="22"/>
      <c r="JS432" s="22"/>
      <c r="JT432" s="22"/>
      <c r="JU432" s="22"/>
      <c r="JV432" s="22"/>
      <c r="JW432" s="22"/>
      <c r="JX432" s="22"/>
      <c r="JY432" s="22"/>
      <c r="JZ432" s="22"/>
      <c r="KA432" s="22"/>
      <c r="KB432" s="22"/>
      <c r="KC432" s="22"/>
      <c r="KD432" s="22"/>
      <c r="KE432" s="22"/>
      <c r="KF432" s="22"/>
      <c r="KG432" s="22"/>
      <c r="KH432" s="22"/>
      <c r="KI432" s="22"/>
      <c r="KJ432" s="22"/>
      <c r="KK432" s="22"/>
      <c r="KL432" s="22"/>
      <c r="KM432" s="22"/>
      <c r="KN432" s="22"/>
      <c r="KO432" s="22"/>
      <c r="KP432" s="22"/>
    </row>
  </sheetData>
  <mergeCells count="1125">
    <mergeCell ref="KE185:KM185"/>
    <mergeCell ref="KJ187:KL187"/>
    <mergeCell ref="KJ189:KL189"/>
    <mergeCell ref="KJ176:KL176"/>
    <mergeCell ref="KJ178:KL178"/>
    <mergeCell ref="JP182:KF182"/>
    <mergeCell ref="KH182:KM182"/>
    <mergeCell ref="JU184:KC184"/>
    <mergeCell ref="KE184:KM184"/>
    <mergeCell ref="JU185:KC185"/>
    <mergeCell ref="JK166:JM166"/>
    <mergeCell ref="JK176:JM176"/>
    <mergeCell ref="JD181:JN181"/>
    <mergeCell ref="JD182:JN182"/>
    <mergeCell ref="JD184:JS184"/>
    <mergeCell ref="JD185:JS185"/>
    <mergeCell ref="JK187:JM187"/>
    <mergeCell ref="JD163:JS163"/>
    <mergeCell ref="JU163:KC163"/>
    <mergeCell ref="JD164:JS164"/>
    <mergeCell ref="JU164:KC164"/>
    <mergeCell ref="JD170:JN170"/>
    <mergeCell ref="JD171:JN171"/>
    <mergeCell ref="JP171:KF171"/>
    <mergeCell ref="JD173:JS173"/>
    <mergeCell ref="JU173:KC173"/>
    <mergeCell ref="JD174:JS174"/>
    <mergeCell ref="JU174:KC174"/>
    <mergeCell ref="KE163:KM163"/>
    <mergeCell ref="KE164:KM164"/>
    <mergeCell ref="KJ166:KL166"/>
    <mergeCell ref="KJ168:KL168"/>
    <mergeCell ref="KH171:KM171"/>
    <mergeCell ref="KE173:KM173"/>
    <mergeCell ref="KE174:KM174"/>
    <mergeCell ref="KJ148:KL148"/>
    <mergeCell ref="IF150:IN150"/>
    <mergeCell ref="IO150:IZ150"/>
    <mergeCell ref="JD150:JN150"/>
    <mergeCell ref="JD151:JN151"/>
    <mergeCell ref="JP151:KF151"/>
    <mergeCell ref="KH151:KM151"/>
    <mergeCell ref="JD153:JS153"/>
    <mergeCell ref="JP161:KF161"/>
    <mergeCell ref="KH161:KM161"/>
    <mergeCell ref="JU153:KC153"/>
    <mergeCell ref="KE153:KM153"/>
    <mergeCell ref="JD154:JS154"/>
    <mergeCell ref="JU154:KC154"/>
    <mergeCell ref="KE154:KM154"/>
    <mergeCell ref="KJ156:KL156"/>
    <mergeCell ref="KJ158:KL158"/>
    <mergeCell ref="JK156:JM156"/>
    <mergeCell ref="JD160:JN160"/>
    <mergeCell ref="JD161:JN161"/>
    <mergeCell ref="HJ160:IE161"/>
    <mergeCell ref="IK174:IN174"/>
    <mergeCell ref="IU178:IX178"/>
    <mergeCell ref="HI180:IZ180"/>
    <mergeCell ref="HI181:IZ182"/>
    <mergeCell ref="HJ184:IZ185"/>
    <mergeCell ref="HJ186:IZ187"/>
    <mergeCell ref="HJ188:IZ188"/>
    <mergeCell ref="IH189:IM189"/>
    <mergeCell ref="HI162:IZ165"/>
    <mergeCell ref="HI167:IZ167"/>
    <mergeCell ref="IK168:IN168"/>
    <mergeCell ref="IK170:IN170"/>
    <mergeCell ref="HU172:IB172"/>
    <mergeCell ref="IN172:IZ172"/>
    <mergeCell ref="HO176:IZ176"/>
    <mergeCell ref="JU143:KC143"/>
    <mergeCell ref="JU144:KC144"/>
    <mergeCell ref="HJ142:HQ144"/>
    <mergeCell ref="HR142:HX144"/>
    <mergeCell ref="HY142:IZ143"/>
    <mergeCell ref="JD143:JS143"/>
    <mergeCell ref="HY144:IE144"/>
    <mergeCell ref="JD144:JS144"/>
    <mergeCell ref="IF144:IN144"/>
    <mergeCell ref="IO144:IZ144"/>
    <mergeCell ref="HJ145:HQ145"/>
    <mergeCell ref="HR145:HX145"/>
    <mergeCell ref="HY145:IE145"/>
    <mergeCell ref="IF145:IN145"/>
    <mergeCell ref="IO145:IZ145"/>
    <mergeCell ref="HJ146:HQ146"/>
    <mergeCell ref="HR148:HX148"/>
    <mergeCell ref="IO148:IZ148"/>
    <mergeCell ref="HJ148:HQ148"/>
    <mergeCell ref="HJ149:HQ149"/>
    <mergeCell ref="HR149:HX149"/>
    <mergeCell ref="HY149:IE149"/>
    <mergeCell ref="IF149:IN149"/>
    <mergeCell ref="IO149:IZ149"/>
    <mergeCell ref="HJ150:HQ150"/>
    <mergeCell ref="HI152:IZ152"/>
    <mergeCell ref="IF158:IN158"/>
    <mergeCell ref="IO158:IZ158"/>
    <mergeCell ref="IO159:IZ159"/>
    <mergeCell ref="HR150:HX150"/>
    <mergeCell ref="HY150:IE150"/>
    <mergeCell ref="HJ156:IE156"/>
    <mergeCell ref="IF156:IZ156"/>
    <mergeCell ref="HJ157:IE157"/>
    <mergeCell ref="IF157:IZ157"/>
    <mergeCell ref="HJ158:HP158"/>
    <mergeCell ref="HQ158:HW158"/>
    <mergeCell ref="HX158:IE158"/>
    <mergeCell ref="HL159:HN159"/>
    <mergeCell ref="HS159:HU159"/>
    <mergeCell ref="IA159:IC159"/>
    <mergeCell ref="IF159:IN159"/>
    <mergeCell ref="HY148:IE148"/>
    <mergeCell ref="IF148:IN148"/>
    <mergeCell ref="JK136:JM136"/>
    <mergeCell ref="JD141:JN141"/>
    <mergeCell ref="JP141:KF141"/>
    <mergeCell ref="KJ136:KL136"/>
    <mergeCell ref="KJ138:KL138"/>
    <mergeCell ref="KH141:KM141"/>
    <mergeCell ref="HL115:IZ116"/>
    <mergeCell ref="HK117:IZ118"/>
    <mergeCell ref="IN120:IU120"/>
    <mergeCell ref="HI122:IZ123"/>
    <mergeCell ref="HI124:IZ135"/>
    <mergeCell ref="HI138:IZ138"/>
    <mergeCell ref="HI139:IZ140"/>
    <mergeCell ref="HJ147:HQ147"/>
    <mergeCell ref="HR147:HX147"/>
    <mergeCell ref="HY147:IE147"/>
    <mergeCell ref="IF147:IN147"/>
    <mergeCell ref="IO147:IZ147"/>
    <mergeCell ref="KE143:KM143"/>
    <mergeCell ref="KE144:KM144"/>
    <mergeCell ref="HR146:HX146"/>
    <mergeCell ref="HY146:IE146"/>
    <mergeCell ref="IF146:IN146"/>
    <mergeCell ref="IO146:IZ146"/>
    <mergeCell ref="JK146:JM146"/>
    <mergeCell ref="KJ146:KL146"/>
    <mergeCell ref="JP121:KF121"/>
    <mergeCell ref="KH121:KM121"/>
    <mergeCell ref="JU123:KC123"/>
    <mergeCell ref="KE123:KM123"/>
    <mergeCell ref="JU124:KC124"/>
    <mergeCell ref="KE124:KM124"/>
    <mergeCell ref="JU134:KC134"/>
    <mergeCell ref="KE134:KM134"/>
    <mergeCell ref="JD103:JS103"/>
    <mergeCell ref="JD104:JS104"/>
    <mergeCell ref="JK106:JM106"/>
    <mergeCell ref="KJ106:KL106"/>
    <mergeCell ref="KJ108:KL108"/>
    <mergeCell ref="KJ118:KL118"/>
    <mergeCell ref="JD134:JS134"/>
    <mergeCell ref="JD74:JS74"/>
    <mergeCell ref="JU74:KC74"/>
    <mergeCell ref="KE74:KM74"/>
    <mergeCell ref="KJ76:KL76"/>
    <mergeCell ref="KJ78:KL78"/>
    <mergeCell ref="KH101:KM101"/>
    <mergeCell ref="JU103:KC103"/>
    <mergeCell ref="JU104:KC104"/>
    <mergeCell ref="JD110:JN110"/>
    <mergeCell ref="JD111:JN111"/>
    <mergeCell ref="JP111:KF111"/>
    <mergeCell ref="KH111:KM111"/>
    <mergeCell ref="JD113:JS113"/>
    <mergeCell ref="JU113:KC113"/>
    <mergeCell ref="KE113:KM113"/>
    <mergeCell ref="JD114:JS114"/>
    <mergeCell ref="JU114:KC114"/>
    <mergeCell ref="JD131:JN131"/>
    <mergeCell ref="JD133:JS133"/>
    <mergeCell ref="JK116:JM116"/>
    <mergeCell ref="JD120:JN120"/>
    <mergeCell ref="JD121:JN121"/>
    <mergeCell ref="JD123:JS123"/>
    <mergeCell ref="HK72:IY73"/>
    <mergeCell ref="HK74:IY75"/>
    <mergeCell ref="HK76:IY77"/>
    <mergeCell ref="HK78:IY78"/>
    <mergeCell ref="HL80:IY80"/>
    <mergeCell ref="HL82:IU82"/>
    <mergeCell ref="HL84:IY85"/>
    <mergeCell ref="KJ88:KL88"/>
    <mergeCell ref="JP91:KF91"/>
    <mergeCell ref="KH91:KM91"/>
    <mergeCell ref="JP81:KF81"/>
    <mergeCell ref="KH81:KM81"/>
    <mergeCell ref="JU83:KC83"/>
    <mergeCell ref="KE83:KM83"/>
    <mergeCell ref="JU84:KC84"/>
    <mergeCell ref="KE84:KM84"/>
    <mergeCell ref="KJ86:KL86"/>
    <mergeCell ref="JK76:JM76"/>
    <mergeCell ref="JD80:JN80"/>
    <mergeCell ref="JD81:JN81"/>
    <mergeCell ref="JD83:JS83"/>
    <mergeCell ref="JD84:JS84"/>
    <mergeCell ref="JK86:JM86"/>
    <mergeCell ref="JD90:JN90"/>
    <mergeCell ref="HL86:IY87"/>
    <mergeCell ref="HL90:IY90"/>
    <mergeCell ref="KE234:KM234"/>
    <mergeCell ref="KJ238:KL238"/>
    <mergeCell ref="JK236:JM236"/>
    <mergeCell ref="KJ236:KL236"/>
    <mergeCell ref="JD231:JN231"/>
    <mergeCell ref="JP231:KF231"/>
    <mergeCell ref="KH231:KM231"/>
    <mergeCell ref="JD233:JS233"/>
    <mergeCell ref="JU233:KC233"/>
    <mergeCell ref="JD234:JS234"/>
    <mergeCell ref="JU234:KC234"/>
    <mergeCell ref="JD190:JN190"/>
    <mergeCell ref="JD191:JN191"/>
    <mergeCell ref="JP191:KF191"/>
    <mergeCell ref="KH191:KM191"/>
    <mergeCell ref="JD193:JS193"/>
    <mergeCell ref="KE193:KM193"/>
    <mergeCell ref="JD194:JS194"/>
    <mergeCell ref="KE194:KM194"/>
    <mergeCell ref="JP201:KF201"/>
    <mergeCell ref="KH201:KM201"/>
    <mergeCell ref="JU193:KC193"/>
    <mergeCell ref="JU194:KC194"/>
    <mergeCell ref="JK196:JM196"/>
    <mergeCell ref="KJ196:KL196"/>
    <mergeCell ref="KJ198:KL198"/>
    <mergeCell ref="JD200:JN200"/>
    <mergeCell ref="JD201:JN201"/>
    <mergeCell ref="KJ206:KL206"/>
    <mergeCell ref="KJ208:KL208"/>
    <mergeCell ref="KJ218:KL218"/>
    <mergeCell ref="JD203:JS203"/>
    <mergeCell ref="JK216:JM216"/>
    <mergeCell ref="KJ216:KL216"/>
    <mergeCell ref="JD221:JN221"/>
    <mergeCell ref="JP221:KF221"/>
    <mergeCell ref="KH221:KM221"/>
    <mergeCell ref="JU223:KC223"/>
    <mergeCell ref="KE223:KM223"/>
    <mergeCell ref="JD223:JS223"/>
    <mergeCell ref="JD224:JS224"/>
    <mergeCell ref="JU224:KC224"/>
    <mergeCell ref="KE224:KM224"/>
    <mergeCell ref="JK226:JM226"/>
    <mergeCell ref="KJ226:KL226"/>
    <mergeCell ref="KJ228:KL228"/>
    <mergeCell ref="KE233:KM233"/>
    <mergeCell ref="JU203:KC203"/>
    <mergeCell ref="KE203:KM203"/>
    <mergeCell ref="JD204:JS204"/>
    <mergeCell ref="JU204:KC204"/>
    <mergeCell ref="KE204:KM204"/>
    <mergeCell ref="JK206:JM206"/>
    <mergeCell ref="KE213:KM213"/>
    <mergeCell ref="KE214:KM214"/>
    <mergeCell ref="JD211:JN211"/>
    <mergeCell ref="JP211:KF211"/>
    <mergeCell ref="KH211:KM211"/>
    <mergeCell ref="JD213:JS213"/>
    <mergeCell ref="JU213:KC213"/>
    <mergeCell ref="JD214:JS214"/>
    <mergeCell ref="JU214:KC214"/>
    <mergeCell ref="GR74:HF74"/>
    <mergeCell ref="GR76:HF76"/>
    <mergeCell ref="GR80:HF81"/>
    <mergeCell ref="FQ81:GL83"/>
    <mergeCell ref="GP83:HF83"/>
    <mergeCell ref="FO85:GL85"/>
    <mergeCell ref="GR89:HF91"/>
    <mergeCell ref="GR107:HF108"/>
    <mergeCell ref="GR110:HF111"/>
    <mergeCell ref="FX95:FZ95"/>
    <mergeCell ref="GB95:GC95"/>
    <mergeCell ref="FW88:GA90"/>
    <mergeCell ref="GB88:GD88"/>
    <mergeCell ref="GF88:GK95"/>
    <mergeCell ref="GS94:HD94"/>
    <mergeCell ref="FQ116:GL117"/>
    <mergeCell ref="FQ118:GL119"/>
    <mergeCell ref="GR87:HB87"/>
    <mergeCell ref="HB115:HD115"/>
    <mergeCell ref="GB91:GC91"/>
    <mergeCell ref="GB92:GC92"/>
    <mergeCell ref="GS92:HF93"/>
    <mergeCell ref="FO93:FV93"/>
    <mergeCell ref="D55:E55"/>
    <mergeCell ref="G55:I55"/>
    <mergeCell ref="J56:M56"/>
    <mergeCell ref="J57:M57"/>
    <mergeCell ref="J58:M58"/>
    <mergeCell ref="D60:M60"/>
    <mergeCell ref="AD60:AG60"/>
    <mergeCell ref="CI61:CW61"/>
    <mergeCell ref="CC62:CG62"/>
    <mergeCell ref="CN62:CO62"/>
    <mergeCell ref="CC63:CG63"/>
    <mergeCell ref="CN63:CO63"/>
    <mergeCell ref="CC73:CG73"/>
    <mergeCell ref="CC74:CG74"/>
    <mergeCell ref="CK62:CL62"/>
    <mergeCell ref="CK63:CL63"/>
    <mergeCell ref="FQ106:GL107"/>
    <mergeCell ref="CC61:CG61"/>
    <mergeCell ref="GB89:GC90"/>
    <mergeCell ref="GD89:GD90"/>
    <mergeCell ref="FX91:FZ91"/>
    <mergeCell ref="FX92:FZ92"/>
    <mergeCell ref="FX94:FZ94"/>
    <mergeCell ref="GB94:GC94"/>
    <mergeCell ref="CC105:CG105"/>
    <mergeCell ref="CC106:CG106"/>
    <mergeCell ref="CC107:CG107"/>
    <mergeCell ref="AQ80:BT81"/>
    <mergeCell ref="CI57:DX58"/>
    <mergeCell ref="FO65:GL65"/>
    <mergeCell ref="GE67:GL67"/>
    <mergeCell ref="FU69:FV69"/>
    <mergeCell ref="CC59:CG59"/>
    <mergeCell ref="FP49:GL50"/>
    <mergeCell ref="FP54:GL54"/>
    <mergeCell ref="FO56:GL56"/>
    <mergeCell ref="FP58:GE58"/>
    <mergeCell ref="FP60:GL61"/>
    <mergeCell ref="GP61:HF62"/>
    <mergeCell ref="FP63:GL63"/>
    <mergeCell ref="FQ78:GL79"/>
    <mergeCell ref="GP78:HF78"/>
    <mergeCell ref="BW79:CG79"/>
    <mergeCell ref="CC57:CG57"/>
    <mergeCell ref="CC60:CG60"/>
    <mergeCell ref="CC102:CG102"/>
    <mergeCell ref="CC103:CG103"/>
    <mergeCell ref="CC104:CG104"/>
    <mergeCell ref="GP68:HF69"/>
    <mergeCell ref="GR72:HF73"/>
    <mergeCell ref="GP63:HF64"/>
    <mergeCell ref="GP66:HF67"/>
    <mergeCell ref="GP59:HF59"/>
    <mergeCell ref="CC81:CG81"/>
    <mergeCell ref="CC55:CG55"/>
    <mergeCell ref="GK69:GL69"/>
    <mergeCell ref="GP70:HF70"/>
    <mergeCell ref="FP73:FW73"/>
    <mergeCell ref="FO75:GL75"/>
    <mergeCell ref="FO88:FV90"/>
    <mergeCell ref="FO91:FV91"/>
    <mergeCell ref="FO92:FV92"/>
    <mergeCell ref="FO94:FV94"/>
    <mergeCell ref="FO95:FV95"/>
    <mergeCell ref="Q37:R37"/>
    <mergeCell ref="CC37:CG37"/>
    <mergeCell ref="CI36:DX36"/>
    <mergeCell ref="CI37:DX37"/>
    <mergeCell ref="FP37:GL38"/>
    <mergeCell ref="CC38:CG38"/>
    <mergeCell ref="FP40:GL41"/>
    <mergeCell ref="GP43:GZ43"/>
    <mergeCell ref="HB43:HF43"/>
    <mergeCell ref="FP52:GL53"/>
    <mergeCell ref="GX53:GY53"/>
    <mergeCell ref="HD53:HE53"/>
    <mergeCell ref="FP43:GL43"/>
    <mergeCell ref="FO45:GL45"/>
    <mergeCell ref="FP47:GL47"/>
    <mergeCell ref="AD48:AI48"/>
    <mergeCell ref="AD49:AI49"/>
    <mergeCell ref="AF53:AI53"/>
    <mergeCell ref="AI39:AL39"/>
    <mergeCell ref="GP36:HF37"/>
    <mergeCell ref="GP38:GZ38"/>
    <mergeCell ref="HB38:HF38"/>
    <mergeCell ref="GP39:GZ39"/>
    <mergeCell ref="HB39:HF39"/>
    <mergeCell ref="CI45:DX50"/>
    <mergeCell ref="CI51:DX51"/>
    <mergeCell ref="CI52:DX56"/>
    <mergeCell ref="AF54:AI54"/>
    <mergeCell ref="AX33:BS33"/>
    <mergeCell ref="CZ33:DB33"/>
    <mergeCell ref="DM34:DP34"/>
    <mergeCell ref="DQ34:DR34"/>
    <mergeCell ref="DS34:DW34"/>
    <mergeCell ref="DM35:DP35"/>
    <mergeCell ref="DQ35:DR35"/>
    <mergeCell ref="DS35:DW35"/>
    <mergeCell ref="AP37:AP38"/>
    <mergeCell ref="AQ37:AQ38"/>
    <mergeCell ref="AR37:AR38"/>
    <mergeCell ref="AS37:AS38"/>
    <mergeCell ref="AX37:BS38"/>
    <mergeCell ref="BT37:BT38"/>
    <mergeCell ref="BU37:BU38"/>
    <mergeCell ref="DD34:DI34"/>
    <mergeCell ref="DD35:DI35"/>
    <mergeCell ref="AP36:AS36"/>
    <mergeCell ref="AT36:AW36"/>
    <mergeCell ref="CC36:CG36"/>
    <mergeCell ref="AT34:AW34"/>
    <mergeCell ref="CI34:CR34"/>
    <mergeCell ref="AF35:AI35"/>
    <mergeCell ref="AT35:AW35"/>
    <mergeCell ref="CC50:CG50"/>
    <mergeCell ref="CC51:CG51"/>
    <mergeCell ref="CC52:CG52"/>
    <mergeCell ref="CC53:CG53"/>
    <mergeCell ref="CC54:CG54"/>
    <mergeCell ref="CI44:DX44"/>
    <mergeCell ref="BW187:CA187"/>
    <mergeCell ref="CC187:CG187"/>
    <mergeCell ref="CC177:CG177"/>
    <mergeCell ref="CC178:CG178"/>
    <mergeCell ref="CC179:CG179"/>
    <mergeCell ref="CC180:CG180"/>
    <mergeCell ref="CC181:CG181"/>
    <mergeCell ref="CC182:CG182"/>
    <mergeCell ref="BW183:BW184"/>
    <mergeCell ref="CI35:CR35"/>
    <mergeCell ref="BT33:BT35"/>
    <mergeCell ref="CC34:CG34"/>
    <mergeCell ref="CS34:CY34"/>
    <mergeCell ref="CZ34:DB34"/>
    <mergeCell ref="CC35:CG35"/>
    <mergeCell ref="CS35:DB35"/>
    <mergeCell ref="CC33:CG33"/>
    <mergeCell ref="CJ33:CR33"/>
    <mergeCell ref="CS33:CY33"/>
    <mergeCell ref="CC136:CG136"/>
    <mergeCell ref="CC137:CG137"/>
    <mergeCell ref="CC138:CG138"/>
    <mergeCell ref="CC139:CG139"/>
    <mergeCell ref="CC140:CG140"/>
    <mergeCell ref="CC65:CG65"/>
    <mergeCell ref="CO65:CT65"/>
    <mergeCell ref="CC195:CG195"/>
    <mergeCell ref="CC196:CG196"/>
    <mergeCell ref="CC197:CG197"/>
    <mergeCell ref="BW213:CG214"/>
    <mergeCell ref="BW215:CG217"/>
    <mergeCell ref="BW218:CG219"/>
    <mergeCell ref="BW221:CG223"/>
    <mergeCell ref="CC198:CG198"/>
    <mergeCell ref="CC199:CG199"/>
    <mergeCell ref="BW200:BX200"/>
    <mergeCell ref="BW202:BX202"/>
    <mergeCell ref="BW203:CA204"/>
    <mergeCell ref="BX205:CB205"/>
    <mergeCell ref="BX207:BZ207"/>
    <mergeCell ref="CC142:CG142"/>
    <mergeCell ref="CC143:CG143"/>
    <mergeCell ref="CC144:CG144"/>
    <mergeCell ref="CC145:CG145"/>
    <mergeCell ref="CC146:CG146"/>
    <mergeCell ref="CC147:CG147"/>
    <mergeCell ref="CC148:CG148"/>
    <mergeCell ref="CC149:CG149"/>
    <mergeCell ref="CC150:CG150"/>
    <mergeCell ref="CC151:CG151"/>
    <mergeCell ref="CC152:CG152"/>
    <mergeCell ref="CC157:CG157"/>
    <mergeCell ref="CC158:CG158"/>
    <mergeCell ref="CC159:CG159"/>
    <mergeCell ref="CC188:CG188"/>
    <mergeCell ref="CC189:CG189"/>
    <mergeCell ref="CC153:CG153"/>
    <mergeCell ref="CC154:CG154"/>
    <mergeCell ref="CC155:CG155"/>
    <mergeCell ref="CC156:CG156"/>
    <mergeCell ref="CC141:CG141"/>
    <mergeCell ref="CC190:CG190"/>
    <mergeCell ref="CC191:CG191"/>
    <mergeCell ref="CC192:CG192"/>
    <mergeCell ref="CC193:CG193"/>
    <mergeCell ref="CC194:CG194"/>
    <mergeCell ref="CC160:CG160"/>
    <mergeCell ref="CC161:CG161"/>
    <mergeCell ref="CC162:CG162"/>
    <mergeCell ref="CC163:CG163"/>
    <mergeCell ref="CC164:CG164"/>
    <mergeCell ref="CC165:CG165"/>
    <mergeCell ref="CC166:CG166"/>
    <mergeCell ref="CC167:CG167"/>
    <mergeCell ref="CC168:CG168"/>
    <mergeCell ref="CC169:CG169"/>
    <mergeCell ref="CC170:CG170"/>
    <mergeCell ref="CC171:CG171"/>
    <mergeCell ref="CC172:CG172"/>
    <mergeCell ref="CC173:CG173"/>
    <mergeCell ref="CC174:CG174"/>
    <mergeCell ref="CC175:CG175"/>
    <mergeCell ref="CC176:CG176"/>
    <mergeCell ref="CC183:CG183"/>
    <mergeCell ref="CC184:CG184"/>
    <mergeCell ref="CC185:CG185"/>
    <mergeCell ref="CC186:CG186"/>
    <mergeCell ref="HK110:IZ111"/>
    <mergeCell ref="CC123:CG123"/>
    <mergeCell ref="CC124:CG124"/>
    <mergeCell ref="CC125:CG125"/>
    <mergeCell ref="CC126:CG126"/>
    <mergeCell ref="CC127:CG127"/>
    <mergeCell ref="CC128:CG128"/>
    <mergeCell ref="CC129:CG129"/>
    <mergeCell ref="CC130:CG130"/>
    <mergeCell ref="CC131:CG131"/>
    <mergeCell ref="CC132:CG132"/>
    <mergeCell ref="CC133:CG133"/>
    <mergeCell ref="CC134:CG134"/>
    <mergeCell ref="CC135:CG135"/>
    <mergeCell ref="HL99:IY100"/>
    <mergeCell ref="HI102:IZ102"/>
    <mergeCell ref="CC119:CG119"/>
    <mergeCell ref="CC120:CG120"/>
    <mergeCell ref="CC121:CG121"/>
    <mergeCell ref="CC122:CG122"/>
    <mergeCell ref="KE104:KM104"/>
    <mergeCell ref="KJ126:KL126"/>
    <mergeCell ref="KJ128:KL128"/>
    <mergeCell ref="JP131:KF131"/>
    <mergeCell ref="KH131:KM131"/>
    <mergeCell ref="CC108:CG108"/>
    <mergeCell ref="CC109:CG109"/>
    <mergeCell ref="CC110:CG110"/>
    <mergeCell ref="CC111:CG111"/>
    <mergeCell ref="CC112:CG112"/>
    <mergeCell ref="CC113:CG113"/>
    <mergeCell ref="CC114:CG114"/>
    <mergeCell ref="CC115:CG115"/>
    <mergeCell ref="CC116:CG116"/>
    <mergeCell ref="CC117:CG117"/>
    <mergeCell ref="CC118:CG118"/>
    <mergeCell ref="HL92:IY92"/>
    <mergeCell ref="HL94:IY95"/>
    <mergeCell ref="HL97:IY97"/>
    <mergeCell ref="GR100:HA100"/>
    <mergeCell ref="GR96:HB96"/>
    <mergeCell ref="GR98:GX98"/>
    <mergeCell ref="GR102:HF103"/>
    <mergeCell ref="GR104:HD104"/>
    <mergeCell ref="FX93:FZ93"/>
    <mergeCell ref="GB93:GC93"/>
    <mergeCell ref="FP97:GC97"/>
    <mergeCell ref="FP99:GL100"/>
    <mergeCell ref="FP101:GL102"/>
    <mergeCell ref="FO110:GL110"/>
    <mergeCell ref="HK104:IZ105"/>
    <mergeCell ref="HI107:IZ107"/>
    <mergeCell ref="JU133:KC133"/>
    <mergeCell ref="KE133:KM133"/>
    <mergeCell ref="KJ66:KL66"/>
    <mergeCell ref="KJ68:KL68"/>
    <mergeCell ref="KH71:KM71"/>
    <mergeCell ref="KE73:KM73"/>
    <mergeCell ref="KE53:KM53"/>
    <mergeCell ref="KE54:KM54"/>
    <mergeCell ref="KJ56:KL56"/>
    <mergeCell ref="KJ58:KL58"/>
    <mergeCell ref="KH61:KM61"/>
    <mergeCell ref="KE63:KM63"/>
    <mergeCell ref="KE64:KM64"/>
    <mergeCell ref="KE94:KM94"/>
    <mergeCell ref="KJ96:KL96"/>
    <mergeCell ref="KJ98:KL98"/>
    <mergeCell ref="JD91:JN91"/>
    <mergeCell ref="JD93:JS93"/>
    <mergeCell ref="JU93:KC93"/>
    <mergeCell ref="KE93:KM93"/>
    <mergeCell ref="JD94:JS94"/>
    <mergeCell ref="JU94:KC94"/>
    <mergeCell ref="JK96:JM96"/>
    <mergeCell ref="JD124:JS124"/>
    <mergeCell ref="JK126:JM126"/>
    <mergeCell ref="JD130:JN130"/>
    <mergeCell ref="JD100:JN100"/>
    <mergeCell ref="JD101:JN101"/>
    <mergeCell ref="JP101:KF101"/>
    <mergeCell ref="KE114:KM114"/>
    <mergeCell ref="KJ116:KL116"/>
    <mergeCell ref="KE103:KM103"/>
    <mergeCell ref="HK66:IY67"/>
    <mergeCell ref="JK66:JM66"/>
    <mergeCell ref="HK68:IY69"/>
    <mergeCell ref="HK70:IY71"/>
    <mergeCell ref="JD70:JN70"/>
    <mergeCell ref="JP71:KF71"/>
    <mergeCell ref="JU73:KC73"/>
    <mergeCell ref="JD71:JN71"/>
    <mergeCell ref="JD73:JS73"/>
    <mergeCell ref="KE43:KM43"/>
    <mergeCell ref="JD44:JS44"/>
    <mergeCell ref="JU44:KC44"/>
    <mergeCell ref="JK46:JM46"/>
    <mergeCell ref="JD53:JS53"/>
    <mergeCell ref="JD54:JS54"/>
    <mergeCell ref="JD50:JN50"/>
    <mergeCell ref="JD51:JN51"/>
    <mergeCell ref="JP51:KF51"/>
    <mergeCell ref="KH51:KM51"/>
    <mergeCell ref="HL53:IY54"/>
    <mergeCell ref="JU53:KC53"/>
    <mergeCell ref="JU54:KC54"/>
    <mergeCell ref="HL55:IY56"/>
    <mergeCell ref="JK56:JM56"/>
    <mergeCell ref="HP57:IY58"/>
    <mergeCell ref="JD60:JN60"/>
    <mergeCell ref="JD61:JN61"/>
    <mergeCell ref="JP61:KF61"/>
    <mergeCell ref="HL60:IR60"/>
    <mergeCell ref="HL62:IY63"/>
    <mergeCell ref="JD63:JS63"/>
    <mergeCell ref="JU63:KC63"/>
    <mergeCell ref="HK64:IY65"/>
    <mergeCell ref="JD64:JS64"/>
    <mergeCell ref="JU64:KC64"/>
    <mergeCell ref="KE44:KM44"/>
    <mergeCell ref="KJ46:KL46"/>
    <mergeCell ref="KJ48:KL48"/>
    <mergeCell ref="GP41:GZ41"/>
    <mergeCell ref="HB41:HF41"/>
    <mergeCell ref="HK22:IZ23"/>
    <mergeCell ref="HL25:IV25"/>
    <mergeCell ref="HK27:IY28"/>
    <mergeCell ref="HL29:IV31"/>
    <mergeCell ref="GU30:HF30"/>
    <mergeCell ref="HH33:IY33"/>
    <mergeCell ref="HK37:IY38"/>
    <mergeCell ref="HK39:IW39"/>
    <mergeCell ref="KJ38:KL38"/>
    <mergeCell ref="JP41:KF41"/>
    <mergeCell ref="KH41:KM41"/>
    <mergeCell ref="JP31:KF31"/>
    <mergeCell ref="KH31:KM31"/>
    <mergeCell ref="JU33:KC33"/>
    <mergeCell ref="KE33:KM33"/>
    <mergeCell ref="JU34:KC34"/>
    <mergeCell ref="KE34:KM34"/>
    <mergeCell ref="KJ36:KL36"/>
    <mergeCell ref="JK26:JM26"/>
    <mergeCell ref="JD30:JN30"/>
    <mergeCell ref="JD31:JN31"/>
    <mergeCell ref="JD33:JS33"/>
    <mergeCell ref="JD34:JS34"/>
    <mergeCell ref="JK36:JM36"/>
    <mergeCell ref="JD40:JN40"/>
    <mergeCell ref="JD41:JN41"/>
    <mergeCell ref="JD43:JS43"/>
    <mergeCell ref="JU43:KC43"/>
    <mergeCell ref="HK20:IZ20"/>
    <mergeCell ref="JD20:JN20"/>
    <mergeCell ref="JD21:JN21"/>
    <mergeCell ref="JP21:KF21"/>
    <mergeCell ref="KH21:KM21"/>
    <mergeCell ref="KE23:KM23"/>
    <mergeCell ref="JD23:JS23"/>
    <mergeCell ref="JU23:KC23"/>
    <mergeCell ref="JD24:JS24"/>
    <mergeCell ref="JU24:KC24"/>
    <mergeCell ref="KE24:KM24"/>
    <mergeCell ref="KJ26:KL26"/>
    <mergeCell ref="KJ28:KL28"/>
    <mergeCell ref="JK16:JM16"/>
    <mergeCell ref="KJ16:KL16"/>
    <mergeCell ref="KJ18:KL18"/>
    <mergeCell ref="JP11:KF11"/>
    <mergeCell ref="KH11:KM11"/>
    <mergeCell ref="JD13:JS13"/>
    <mergeCell ref="JU13:KC13"/>
    <mergeCell ref="KE13:KM13"/>
    <mergeCell ref="JU14:KC14"/>
    <mergeCell ref="KE14:KM14"/>
    <mergeCell ref="GV10:GW10"/>
    <mergeCell ref="GP12:HF12"/>
    <mergeCell ref="HY12:IB12"/>
    <mergeCell ref="IP12:IS12"/>
    <mergeCell ref="HI14:IZ14"/>
    <mergeCell ref="IC16:IU18"/>
    <mergeCell ref="GP17:HF17"/>
    <mergeCell ref="HJ18:HY18"/>
    <mergeCell ref="HJ16:HZ16"/>
    <mergeCell ref="GO1:HF2"/>
    <mergeCell ref="HH1:IZ2"/>
    <mergeCell ref="JC1:KP2"/>
    <mergeCell ref="HA3:HC3"/>
    <mergeCell ref="HD3:HE3"/>
    <mergeCell ref="JC3:KP6"/>
    <mergeCell ref="HI4:IZ4"/>
    <mergeCell ref="HE8:HF8"/>
    <mergeCell ref="HD10:HE10"/>
    <mergeCell ref="GP14:HF15"/>
    <mergeCell ref="HZ6:IC6"/>
    <mergeCell ref="IE6:IW6"/>
    <mergeCell ref="IE7:IW8"/>
    <mergeCell ref="JD8:KM9"/>
    <mergeCell ref="IU10:IX10"/>
    <mergeCell ref="JD10:JN10"/>
    <mergeCell ref="JD11:JN11"/>
    <mergeCell ref="GP5:HF5"/>
    <mergeCell ref="HI6:HS6"/>
    <mergeCell ref="HI7:HS8"/>
    <mergeCell ref="GS8:GT8"/>
    <mergeCell ref="GW8:GX8"/>
    <mergeCell ref="HA8:HB8"/>
    <mergeCell ref="HQ10:HV10"/>
    <mergeCell ref="JD14:JS14"/>
    <mergeCell ref="A85:B85"/>
    <mergeCell ref="A86:B86"/>
    <mergeCell ref="A95:B100"/>
    <mergeCell ref="L95:N100"/>
    <mergeCell ref="A76:B76"/>
    <mergeCell ref="A77:B77"/>
    <mergeCell ref="I77:J77"/>
    <mergeCell ref="C80:E80"/>
    <mergeCell ref="A84:B84"/>
    <mergeCell ref="I84:J84"/>
    <mergeCell ref="I85:J85"/>
    <mergeCell ref="CC82:CG82"/>
    <mergeCell ref="CC83:CG83"/>
    <mergeCell ref="CC84:CG84"/>
    <mergeCell ref="CC85:CG85"/>
    <mergeCell ref="CC86:CG86"/>
    <mergeCell ref="CC87:CG87"/>
    <mergeCell ref="CC88:CG88"/>
    <mergeCell ref="BZ96:BZ97"/>
    <mergeCell ref="CA96:CA97"/>
    <mergeCell ref="CC89:CG89"/>
    <mergeCell ref="CC90:CG90"/>
    <mergeCell ref="CC91:CG91"/>
    <mergeCell ref="CC92:CG92"/>
    <mergeCell ref="CC93:CG93"/>
    <mergeCell ref="CC94:CG94"/>
    <mergeCell ref="BW96:BY97"/>
    <mergeCell ref="CC96:CG97"/>
    <mergeCell ref="BW99:CG101"/>
    <mergeCell ref="B66:C66"/>
    <mergeCell ref="I66:K66"/>
    <mergeCell ref="A67:N68"/>
    <mergeCell ref="CC68:CG68"/>
    <mergeCell ref="AJ70:AM70"/>
    <mergeCell ref="CC70:CG70"/>
    <mergeCell ref="A75:B75"/>
    <mergeCell ref="I75:J75"/>
    <mergeCell ref="CC75:CG75"/>
    <mergeCell ref="I76:J76"/>
    <mergeCell ref="AX76:AZ76"/>
    <mergeCell ref="BB76:BH76"/>
    <mergeCell ref="CC76:CG76"/>
    <mergeCell ref="BW77:BY78"/>
    <mergeCell ref="BZ77:BZ78"/>
    <mergeCell ref="CA77:CA78"/>
    <mergeCell ref="CC77:CG78"/>
    <mergeCell ref="BA78:BT78"/>
    <mergeCell ref="CC69:CG69"/>
    <mergeCell ref="CC71:CG71"/>
    <mergeCell ref="CC72:CG72"/>
    <mergeCell ref="FA30:FE30"/>
    <mergeCell ref="FO30:GL30"/>
    <mergeCell ref="CS31:CY31"/>
    <mergeCell ref="CZ31:DB31"/>
    <mergeCell ref="DM31:DP31"/>
    <mergeCell ref="DQ31:DR31"/>
    <mergeCell ref="DS31:DW31"/>
    <mergeCell ref="EW31:EY31"/>
    <mergeCell ref="FA31:FE31"/>
    <mergeCell ref="CC66:CG66"/>
    <mergeCell ref="BW67:CA67"/>
    <mergeCell ref="CC67:CG67"/>
    <mergeCell ref="AD61:AG61"/>
    <mergeCell ref="AD62:AG62"/>
    <mergeCell ref="D63:M63"/>
    <mergeCell ref="AD63:AG63"/>
    <mergeCell ref="AD64:AG64"/>
    <mergeCell ref="CC64:CG64"/>
    <mergeCell ref="CJ64:CL64"/>
    <mergeCell ref="D64:M64"/>
    <mergeCell ref="DJ34:DL34"/>
    <mergeCell ref="DJ35:DL35"/>
    <mergeCell ref="DD31:DI31"/>
    <mergeCell ref="DJ31:DL31"/>
    <mergeCell ref="DD32:DI32"/>
    <mergeCell ref="DJ32:DL32"/>
    <mergeCell ref="DM32:DP32"/>
    <mergeCell ref="DQ32:DR32"/>
    <mergeCell ref="DS32:DW32"/>
    <mergeCell ref="CC30:CG30"/>
    <mergeCell ref="CS30:CY30"/>
    <mergeCell ref="CZ30:DB30"/>
    <mergeCell ref="EX24:FE24"/>
    <mergeCell ref="FH24:FL24"/>
    <mergeCell ref="GP24:GW24"/>
    <mergeCell ref="HA24:HB24"/>
    <mergeCell ref="FP27:GL29"/>
    <mergeCell ref="GP27:HD28"/>
    <mergeCell ref="FP32:GL32"/>
    <mergeCell ref="FP34:GL35"/>
    <mergeCell ref="HD34:HE34"/>
    <mergeCell ref="HD24:HF24"/>
    <mergeCell ref="HA25:HB25"/>
    <mergeCell ref="HD25:HF25"/>
    <mergeCell ref="HE27:HF27"/>
    <mergeCell ref="DQ22:DR22"/>
    <mergeCell ref="DS22:DW22"/>
    <mergeCell ref="GP22:HF22"/>
    <mergeCell ref="FP23:GL25"/>
    <mergeCell ref="DQ24:DR24"/>
    <mergeCell ref="DS24:DW24"/>
    <mergeCell ref="FH25:FL25"/>
    <mergeCell ref="ED24:ER24"/>
    <mergeCell ref="EY25:FD25"/>
    <mergeCell ref="ED26:EV26"/>
    <mergeCell ref="EX26:FE26"/>
    <mergeCell ref="EY27:FD27"/>
    <mergeCell ref="EH28:FL28"/>
    <mergeCell ref="CI29:DX29"/>
    <mergeCell ref="DM30:DP30"/>
    <mergeCell ref="DQ30:DR30"/>
    <mergeCell ref="DS30:DW30"/>
    <mergeCell ref="EH30:EU30"/>
    <mergeCell ref="EW30:EY30"/>
    <mergeCell ref="DJ20:DL20"/>
    <mergeCell ref="DM20:DP20"/>
    <mergeCell ref="DQ20:DR20"/>
    <mergeCell ref="DS20:DW20"/>
    <mergeCell ref="ED20:EV20"/>
    <mergeCell ref="EX20:FE20"/>
    <mergeCell ref="FP20:GL21"/>
    <mergeCell ref="GP20:GY20"/>
    <mergeCell ref="HA20:HF20"/>
    <mergeCell ref="EY21:FD21"/>
    <mergeCell ref="DM16:DP16"/>
    <mergeCell ref="CI17:DX17"/>
    <mergeCell ref="CC20:CG20"/>
    <mergeCell ref="CJ20:CR20"/>
    <mergeCell ref="CS20:CY20"/>
    <mergeCell ref="CZ20:DB20"/>
    <mergeCell ref="DD20:DI20"/>
    <mergeCell ref="FW15:GL16"/>
    <mergeCell ref="FO17:GL17"/>
    <mergeCell ref="DQ15:DR15"/>
    <mergeCell ref="DS15:DW15"/>
    <mergeCell ref="EW15:EY15"/>
    <mergeCell ref="FA15:FE15"/>
    <mergeCell ref="DQ16:DR16"/>
    <mergeCell ref="DS16:DW16"/>
    <mergeCell ref="ED18:ER18"/>
    <mergeCell ref="EX18:FE18"/>
    <mergeCell ref="FH18:FL18"/>
    <mergeCell ref="DD19:DI19"/>
    <mergeCell ref="DJ19:DL19"/>
    <mergeCell ref="DM19:DP19"/>
    <mergeCell ref="DQ19:DR19"/>
    <mergeCell ref="DS19:DW19"/>
    <mergeCell ref="EY19:FD19"/>
    <mergeCell ref="FH19:FL19"/>
    <mergeCell ref="DD16:DI16"/>
    <mergeCell ref="DJ16:DL16"/>
    <mergeCell ref="DD18:DI18"/>
    <mergeCell ref="DJ18:DL18"/>
    <mergeCell ref="DM18:DP18"/>
    <mergeCell ref="DQ18:DR18"/>
    <mergeCell ref="DS18:DW18"/>
    <mergeCell ref="DM11:DP11"/>
    <mergeCell ref="DQ11:DR11"/>
    <mergeCell ref="DS11:DW11"/>
    <mergeCell ref="CS13:CY13"/>
    <mergeCell ref="CZ13:DB13"/>
    <mergeCell ref="DD13:DI13"/>
    <mergeCell ref="DJ13:DL13"/>
    <mergeCell ref="DM13:DP13"/>
    <mergeCell ref="DQ13:DR13"/>
    <mergeCell ref="DS13:DW13"/>
    <mergeCell ref="DD15:DI15"/>
    <mergeCell ref="DJ15:DL15"/>
    <mergeCell ref="DM15:DP15"/>
    <mergeCell ref="EY11:FD11"/>
    <mergeCell ref="EH12:FL12"/>
    <mergeCell ref="CJ16:CR16"/>
    <mergeCell ref="CC17:CG17"/>
    <mergeCell ref="CC18:CG18"/>
    <mergeCell ref="CJ18:CK18"/>
    <mergeCell ref="CL18:CR18"/>
    <mergeCell ref="CC19:CG19"/>
    <mergeCell ref="CJ19:CR19"/>
    <mergeCell ref="CS16:CY16"/>
    <mergeCell ref="CZ16:DB16"/>
    <mergeCell ref="CS18:CY18"/>
    <mergeCell ref="CZ18:DB18"/>
    <mergeCell ref="CS19:CY19"/>
    <mergeCell ref="CZ19:DB19"/>
    <mergeCell ref="CC15:CG15"/>
    <mergeCell ref="CS15:CY15"/>
    <mergeCell ref="CZ15:DB15"/>
    <mergeCell ref="CC16:CG16"/>
    <mergeCell ref="GG14:GJ14"/>
    <mergeCell ref="GK14:GL14"/>
    <mergeCell ref="EH14:EU14"/>
    <mergeCell ref="EW14:EY14"/>
    <mergeCell ref="FA14:FE14"/>
    <mergeCell ref="FO14:FR14"/>
    <mergeCell ref="GA14:GB14"/>
    <mergeCell ref="GC14:GD14"/>
    <mergeCell ref="GE14:GF14"/>
    <mergeCell ref="CI3:DX4"/>
    <mergeCell ref="CS5:DB5"/>
    <mergeCell ref="DD5:DW5"/>
    <mergeCell ref="DX5:DX6"/>
    <mergeCell ref="DD6:DI6"/>
    <mergeCell ref="DJ6:DL6"/>
    <mergeCell ref="DM6:DP6"/>
    <mergeCell ref="CI7:DX7"/>
    <mergeCell ref="CI5:CI6"/>
    <mergeCell ref="DC5:DC6"/>
    <mergeCell ref="CS6:CY6"/>
    <mergeCell ref="CZ6:DB6"/>
    <mergeCell ref="DM9:DP9"/>
    <mergeCell ref="DQ9:DR9"/>
    <mergeCell ref="DM10:DP10"/>
    <mergeCell ref="DQ10:DR10"/>
    <mergeCell ref="DS10:DW10"/>
    <mergeCell ref="DD9:DI9"/>
    <mergeCell ref="DD10:DI10"/>
    <mergeCell ref="DJ10:DL10"/>
    <mergeCell ref="DD12:DI12"/>
    <mergeCell ref="DJ12:DL12"/>
    <mergeCell ref="DM12:DP12"/>
    <mergeCell ref="FO12:GL12"/>
    <mergeCell ref="CS8:CY8"/>
    <mergeCell ref="CZ8:DB8"/>
    <mergeCell ref="ED8:ER8"/>
    <mergeCell ref="EX8:FE8"/>
    <mergeCell ref="FH8:FL8"/>
    <mergeCell ref="EY9:FD9"/>
    <mergeCell ref="FH9:FL9"/>
    <mergeCell ref="CC9:CG11"/>
    <mergeCell ref="CJ9:CR9"/>
    <mergeCell ref="CS9:CY9"/>
    <mergeCell ref="CZ9:DB9"/>
    <mergeCell ref="BZ10:CA10"/>
    <mergeCell ref="CS10:CY10"/>
    <mergeCell ref="CZ10:DB10"/>
    <mergeCell ref="CJ10:CR10"/>
    <mergeCell ref="CJ11:CR11"/>
    <mergeCell ref="CJ12:CR12"/>
    <mergeCell ref="CS12:CY12"/>
    <mergeCell ref="CZ12:DB12"/>
    <mergeCell ref="BW6:CG8"/>
    <mergeCell ref="DQ12:DR12"/>
    <mergeCell ref="DS12:DW12"/>
    <mergeCell ref="DD8:DI8"/>
    <mergeCell ref="DJ8:DL8"/>
    <mergeCell ref="DM8:DP8"/>
    <mergeCell ref="DQ8:DR8"/>
    <mergeCell ref="DS8:DW8"/>
    <mergeCell ref="DJ9:DL9"/>
    <mergeCell ref="DS9:DW9"/>
    <mergeCell ref="DZ1:FL2"/>
    <mergeCell ref="DZ4:FL5"/>
    <mergeCell ref="FN1:GL2"/>
    <mergeCell ref="FO5:GL5"/>
    <mergeCell ref="FO7:GC7"/>
    <mergeCell ref="GE7:GI7"/>
    <mergeCell ref="GK7:GL7"/>
    <mergeCell ref="DQ6:DR6"/>
    <mergeCell ref="DS6:DW6"/>
    <mergeCell ref="CJ5:CR6"/>
    <mergeCell ref="CJ8:CR8"/>
    <mergeCell ref="BY9:CA9"/>
    <mergeCell ref="FO9:FP9"/>
    <mergeCell ref="FR9:FS9"/>
    <mergeCell ref="FU9:GA9"/>
    <mergeCell ref="GC9:GD9"/>
    <mergeCell ref="ED10:EV10"/>
    <mergeCell ref="EX10:FE10"/>
    <mergeCell ref="CD4:CE4"/>
    <mergeCell ref="CF4:CG4"/>
    <mergeCell ref="Q28:Z28"/>
    <mergeCell ref="Q29:Z29"/>
    <mergeCell ref="AC29:AL29"/>
    <mergeCell ref="AF30:AI30"/>
    <mergeCell ref="AY30:BD30"/>
    <mergeCell ref="AF31:AI31"/>
    <mergeCell ref="AP1:BU2"/>
    <mergeCell ref="AP3:BU3"/>
    <mergeCell ref="A1:N2"/>
    <mergeCell ref="P1:AA2"/>
    <mergeCell ref="AC1:AN1"/>
    <mergeCell ref="BW1:CG2"/>
    <mergeCell ref="CI1:DX2"/>
    <mergeCell ref="CJ13:CR13"/>
    <mergeCell ref="CJ14:CR14"/>
    <mergeCell ref="CC13:CG13"/>
    <mergeCell ref="CC14:CG14"/>
    <mergeCell ref="CS14:CY14"/>
    <mergeCell ref="CZ14:DB14"/>
    <mergeCell ref="DD14:DI14"/>
    <mergeCell ref="DJ14:DL14"/>
    <mergeCell ref="DM14:DP14"/>
    <mergeCell ref="DQ14:DR14"/>
    <mergeCell ref="DS14:DW14"/>
    <mergeCell ref="CS11:CY11"/>
    <mergeCell ref="CZ11:DB11"/>
    <mergeCell ref="DD11:DI11"/>
    <mergeCell ref="DJ11:DL11"/>
    <mergeCell ref="X18:Z18"/>
    <mergeCell ref="AP18:AS20"/>
    <mergeCell ref="X19:Z19"/>
    <mergeCell ref="CJ15:CR15"/>
    <mergeCell ref="X20:Z20"/>
    <mergeCell ref="X21:Z21"/>
    <mergeCell ref="X22:Z22"/>
    <mergeCell ref="Q23:R23"/>
    <mergeCell ref="X23:Z23"/>
    <mergeCell ref="Q26:Z26"/>
    <mergeCell ref="AF26:AI26"/>
    <mergeCell ref="AP26:AS26"/>
    <mergeCell ref="AF27:AI27"/>
    <mergeCell ref="Q30:Z30"/>
    <mergeCell ref="V32:X32"/>
    <mergeCell ref="AF32:AI32"/>
    <mergeCell ref="AF33:AI33"/>
    <mergeCell ref="AF34:AI34"/>
    <mergeCell ref="L3:M3"/>
    <mergeCell ref="G4:I4"/>
    <mergeCell ref="P4:AA7"/>
    <mergeCell ref="A5:N6"/>
    <mergeCell ref="A7:E7"/>
    <mergeCell ref="AP7:AR9"/>
    <mergeCell ref="P9:AA10"/>
    <mergeCell ref="AF9:AI9"/>
    <mergeCell ref="AF10:AI10"/>
    <mergeCell ref="X12:Z12"/>
    <mergeCell ref="X13:Z13"/>
    <mergeCell ref="X14:Z14"/>
    <mergeCell ref="X15:Z15"/>
    <mergeCell ref="AF16:AI16"/>
    <mergeCell ref="AF17:AI17"/>
    <mergeCell ref="X16:Z16"/>
    <mergeCell ref="X17:Z17"/>
    <mergeCell ref="Q27:Z27"/>
    <mergeCell ref="CC21:CG21"/>
    <mergeCell ref="CI21:DX21"/>
    <mergeCell ref="CC22:CG22"/>
    <mergeCell ref="CS22:CY22"/>
    <mergeCell ref="CZ22:DB22"/>
    <mergeCell ref="DD22:DI22"/>
    <mergeCell ref="CC23:CG23"/>
    <mergeCell ref="DS23:DW23"/>
    <mergeCell ref="CJ22:CR22"/>
    <mergeCell ref="CJ23:CR23"/>
    <mergeCell ref="CC25:CG25"/>
    <mergeCell ref="CJ25:CR25"/>
    <mergeCell ref="CS25:CY25"/>
    <mergeCell ref="CZ25:DB25"/>
    <mergeCell ref="CI26:DX26"/>
    <mergeCell ref="DM27:DP27"/>
    <mergeCell ref="DQ27:DR27"/>
    <mergeCell ref="DS27:DW27"/>
    <mergeCell ref="DJ22:DL22"/>
    <mergeCell ref="DM22:DP22"/>
    <mergeCell ref="DJ24:DL24"/>
    <mergeCell ref="DM24:DP24"/>
    <mergeCell ref="CS23:CY23"/>
    <mergeCell ref="CZ23:DB23"/>
    <mergeCell ref="CC24:CG24"/>
    <mergeCell ref="CJ24:CR24"/>
    <mergeCell ref="CS24:CY24"/>
    <mergeCell ref="CZ24:DB24"/>
    <mergeCell ref="DD24:DI24"/>
    <mergeCell ref="DD23:DI23"/>
    <mergeCell ref="DJ23:DL23"/>
    <mergeCell ref="DD25:DI25"/>
    <mergeCell ref="DJ25:DL25"/>
    <mergeCell ref="DM23:DP23"/>
    <mergeCell ref="DQ23:DR23"/>
    <mergeCell ref="DM25:DP25"/>
    <mergeCell ref="DQ25:DR25"/>
    <mergeCell ref="DS25:DW25"/>
    <mergeCell ref="CS28:CY28"/>
    <mergeCell ref="CZ28:DB28"/>
    <mergeCell ref="CC40:CG40"/>
    <mergeCell ref="CC41:CG41"/>
    <mergeCell ref="CC29:CG29"/>
    <mergeCell ref="DD30:DI30"/>
    <mergeCell ref="DJ30:DL30"/>
    <mergeCell ref="CC31:CG31"/>
    <mergeCell ref="CC32:CG32"/>
    <mergeCell ref="DD33:DI33"/>
    <mergeCell ref="DJ33:DL33"/>
    <mergeCell ref="DM33:DP33"/>
    <mergeCell ref="DQ33:DR33"/>
    <mergeCell ref="DS33:DW33"/>
    <mergeCell ref="CJ30:CR30"/>
    <mergeCell ref="CJ27:CR27"/>
    <mergeCell ref="CJ28:CR28"/>
    <mergeCell ref="CC26:CG26"/>
    <mergeCell ref="CC27:CG27"/>
    <mergeCell ref="CS27:CY27"/>
    <mergeCell ref="CZ27:DB27"/>
    <mergeCell ref="DD27:DI27"/>
    <mergeCell ref="DJ27:DL27"/>
    <mergeCell ref="CC28:CG28"/>
    <mergeCell ref="DD28:DI28"/>
    <mergeCell ref="DJ28:DL28"/>
    <mergeCell ref="DM28:DP28"/>
    <mergeCell ref="DQ28:DR28"/>
    <mergeCell ref="DS28:DW28"/>
    <mergeCell ref="CI38:DX43"/>
    <mergeCell ref="CC39:CG39"/>
    <mergeCell ref="CC42:CG42"/>
    <mergeCell ref="CC43:CG43"/>
    <mergeCell ref="CC44:CG44"/>
    <mergeCell ref="CC45:CG45"/>
    <mergeCell ref="CC46:CG46"/>
    <mergeCell ref="CC47:CG47"/>
    <mergeCell ref="CC48:CG48"/>
    <mergeCell ref="CC56:CG56"/>
    <mergeCell ref="CC58:CG58"/>
    <mergeCell ref="CJ31:CR31"/>
    <mergeCell ref="CJ32:CR32"/>
    <mergeCell ref="CC49:CG49"/>
    <mergeCell ref="CS32:CY32"/>
    <mergeCell ref="CZ32:DB32"/>
  </mergeCells>
  <conditionalFormatting sqref="AF46:AI46 AF42:AI44 AF24:AI24 AF38:AI38 AF9:AI10 AF15:AI17 AF26:AI27 AF30:AI35 AF53:AI54 AF50:AI51 AD58:AG64">
    <cfRule type="cellIs" dxfId="23" priority="1" stopIfTrue="1" operator="equal">
      <formula>"PLEASE DESCRIBE"</formula>
    </cfRule>
  </conditionalFormatting>
  <conditionalFormatting sqref="BW47 BW40 BU14:BU15 BU25:BU26 BU17:BU18 BU28:BU29 BU41:BU43 BW109:BW113 BW115:BW117 BW127:BW129 BW71:BW75 BW42 BW49 BW16:BW17 BW27:BW28 BW119:BW125 BW132:BW136 BW138:BW147 BW150:BW159 BW163:BW165 BU48:BU49">
    <cfRule type="cellIs" dxfId="22" priority="2" stopIfTrue="1" operator="equal">
      <formula>"PLEASE SPECIFY - see footnote 2"</formula>
    </cfRule>
  </conditionalFormatting>
  <conditionalFormatting sqref="CI37:CJ37">
    <cfRule type="cellIs" dxfId="21" priority="3" stopIfTrue="1" operator="equal">
      <formula>"DESCRIBE SOURCE"</formula>
    </cfRule>
  </conditionalFormatting>
  <conditionalFormatting sqref="J55:M58">
    <cfRule type="cellIs" dxfId="20" priority="4" stopIfTrue="1" operator="equal">
      <formula>"describe source"</formula>
    </cfRule>
  </conditionalFormatting>
  <conditionalFormatting sqref="BU74 BU79">
    <cfRule type="cellIs" dxfId="19" priority="5" stopIfTrue="1" operator="notEqual">
      <formula>$AF$76</formula>
    </cfRule>
  </conditionalFormatting>
  <conditionalFormatting sqref="HY146">
    <cfRule type="cellIs" dxfId="18" priority="6" stopIfTrue="1" operator="lessThan">
      <formula>0.02</formula>
    </cfRule>
  </conditionalFormatting>
  <conditionalFormatting sqref="AF9:AI10 AF16:AI17 AF26:AI27 AF30:AI35">
    <cfRule type="cellIs" dxfId="17" priority="7" stopIfTrue="1" operator="equal">
      <formula>"PLEASE DESCRIBE"</formula>
    </cfRule>
  </conditionalFormatting>
  <conditionalFormatting sqref="BU76:BU77">
    <cfRule type="cellIs" dxfId="16" priority="8" stopIfTrue="1" operator="notEqual">
      <formula>$AF$76</formula>
    </cfRule>
  </conditionalFormatting>
  <conditionalFormatting sqref="BU80:BU81">
    <cfRule type="cellIs" dxfId="15" priority="9" stopIfTrue="1" operator="notEqual">
      <formula>$AF$74</formula>
    </cfRule>
  </conditionalFormatting>
  <dataValidations count="1">
    <dataValidation type="list" allowBlank="1" showErrorMessage="1" sqref="FP74:FW74">
      <formula1>$I$228:$I$232</formula1>
    </dataValidation>
  </dataValidations>
  <hyperlinks>
    <hyperlink ref="L3" location="null!Print_Area" display="Self Score Total:"/>
    <hyperlink ref="HA3" location="null!Print_Area" display="Self Score Total:"/>
    <hyperlink ref="CD4" location="null!Print_Area" display="Self Score Total:"/>
  </hyperlinks>
  <pageMargins left="0.7" right="0.7" top="0.75" bottom="0.75" header="0" footer="0"/>
  <pageSetup orientation="portrait"/>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14"/>
  <sheetViews>
    <sheetView showGridLines="0" zoomScaleNormal="100" workbookViewId="0">
      <selection sqref="A1:L2"/>
    </sheetView>
  </sheetViews>
  <sheetFormatPr defaultColWidth="12.625" defaultRowHeight="15" customHeight="1" x14ac:dyDescent="0.2"/>
  <cols>
    <col min="1" max="1" width="3.125" customWidth="1"/>
    <col min="2" max="2" width="3" customWidth="1"/>
    <col min="3" max="3" width="2.25" customWidth="1"/>
    <col min="4" max="4" width="13.5" customWidth="1"/>
    <col min="5" max="7" width="8.25" customWidth="1"/>
    <col min="8" max="8" width="6.5" customWidth="1"/>
    <col min="9" max="9" width="7.375" customWidth="1"/>
    <col min="10" max="10" width="4.875" customWidth="1"/>
    <col min="11" max="11" width="8.25" customWidth="1"/>
    <col min="12" max="12" width="18" customWidth="1"/>
  </cols>
  <sheetData>
    <row r="1" spans="1:12" ht="15" customHeight="1" x14ac:dyDescent="0.2">
      <c r="A1" s="1823" t="s">
        <v>1696</v>
      </c>
      <c r="B1" s="1397"/>
      <c r="C1" s="1397"/>
      <c r="D1" s="1397"/>
      <c r="E1" s="1397"/>
      <c r="F1" s="1397"/>
      <c r="G1" s="1397"/>
      <c r="H1" s="1397"/>
      <c r="I1" s="1397"/>
      <c r="J1" s="1397"/>
      <c r="K1" s="1397"/>
      <c r="L1" s="1398"/>
    </row>
    <row r="2" spans="1:12" ht="9" customHeight="1" x14ac:dyDescent="0.2">
      <c r="A2" s="1402"/>
      <c r="B2" s="1403"/>
      <c r="C2" s="1403"/>
      <c r="D2" s="1403"/>
      <c r="E2" s="1403"/>
      <c r="F2" s="1403"/>
      <c r="G2" s="1403"/>
      <c r="H2" s="1403"/>
      <c r="I2" s="1403"/>
      <c r="J2" s="1403"/>
      <c r="K2" s="1403"/>
      <c r="L2" s="1404"/>
    </row>
    <row r="3" spans="1:12" ht="4.5" customHeight="1" x14ac:dyDescent="0.25">
      <c r="A3" s="706"/>
      <c r="B3" s="706"/>
      <c r="C3" s="706"/>
      <c r="D3" s="706"/>
      <c r="E3" s="706"/>
      <c r="F3" s="706"/>
      <c r="G3" s="706"/>
      <c r="H3" s="706"/>
      <c r="I3" s="706"/>
      <c r="J3" s="706"/>
      <c r="K3" s="706"/>
      <c r="L3" s="10"/>
    </row>
    <row r="4" spans="1:12" ht="17.25" customHeight="1" x14ac:dyDescent="0.2">
      <c r="A4" s="667" t="str">
        <f>IF('9. Site Info Part II'!U55&gt;0, "x", "n/a")</f>
        <v>n/a</v>
      </c>
      <c r="B4" s="1855" t="s">
        <v>1697</v>
      </c>
      <c r="C4" s="1400"/>
      <c r="D4" s="1400"/>
      <c r="E4" s="1400"/>
      <c r="F4" s="1400"/>
      <c r="G4" s="1400"/>
      <c r="H4" s="31"/>
      <c r="I4" s="31"/>
      <c r="J4" s="31"/>
      <c r="K4" s="31"/>
      <c r="L4" s="31"/>
    </row>
    <row r="5" spans="1:12" ht="3.75" customHeight="1" x14ac:dyDescent="0.2">
      <c r="A5" s="81"/>
      <c r="B5" s="58"/>
      <c r="C5" s="31"/>
      <c r="D5" s="31"/>
      <c r="E5" s="31"/>
      <c r="F5" s="31"/>
      <c r="G5" s="31"/>
      <c r="H5" s="31"/>
      <c r="I5" s="31"/>
      <c r="J5" s="31"/>
      <c r="K5" s="31"/>
      <c r="L5" s="31"/>
    </row>
    <row r="6" spans="1:12" ht="15" customHeight="1" x14ac:dyDescent="0.2">
      <c r="A6" s="81"/>
      <c r="B6" s="1120"/>
      <c r="C6" s="1856" t="s">
        <v>1698</v>
      </c>
      <c r="D6" s="1400"/>
      <c r="E6" s="1400"/>
      <c r="F6" s="1400"/>
      <c r="G6" s="1400"/>
      <c r="H6" s="1400"/>
      <c r="I6" s="1400"/>
      <c r="J6" s="1400"/>
      <c r="K6" s="31"/>
      <c r="L6" s="31"/>
    </row>
    <row r="7" spans="1:12" ht="4.5" customHeight="1" x14ac:dyDescent="0.2">
      <c r="A7" s="81"/>
      <c r="B7" s="1131"/>
      <c r="C7" s="31"/>
      <c r="D7" s="31"/>
      <c r="E7" s="31"/>
      <c r="F7" s="31"/>
      <c r="G7" s="31"/>
      <c r="H7" s="31"/>
      <c r="I7" s="31"/>
      <c r="J7" s="31"/>
      <c r="K7" s="31"/>
      <c r="L7" s="31"/>
    </row>
    <row r="8" spans="1:12" ht="15" customHeight="1" x14ac:dyDescent="0.2">
      <c r="A8" s="81"/>
      <c r="B8" s="1120"/>
      <c r="C8" s="1511" t="s">
        <v>1699</v>
      </c>
      <c r="D8" s="1400"/>
      <c r="E8" s="1400"/>
      <c r="F8" s="1400"/>
      <c r="G8" s="1400"/>
      <c r="H8" s="1400"/>
      <c r="I8" s="1400"/>
      <c r="J8" s="1400"/>
      <c r="K8" s="1400"/>
      <c r="L8" s="1400"/>
    </row>
    <row r="9" spans="1:12" ht="9.75" customHeight="1" x14ac:dyDescent="0.2">
      <c r="A9" s="81"/>
      <c r="B9" s="1131"/>
      <c r="C9" s="1400"/>
      <c r="D9" s="1400"/>
      <c r="E9" s="1400"/>
      <c r="F9" s="1400"/>
      <c r="G9" s="1400"/>
      <c r="H9" s="1400"/>
      <c r="I9" s="1400"/>
      <c r="J9" s="1400"/>
      <c r="K9" s="1400"/>
      <c r="L9" s="1400"/>
    </row>
    <row r="10" spans="1:12" ht="5.25" customHeight="1" x14ac:dyDescent="0.2">
      <c r="A10" s="81"/>
      <c r="B10" s="1131"/>
      <c r="C10" s="241"/>
      <c r="D10" s="241"/>
      <c r="E10" s="241"/>
      <c r="F10" s="241"/>
      <c r="G10" s="241"/>
      <c r="H10" s="241"/>
      <c r="I10" s="241"/>
      <c r="J10" s="241"/>
      <c r="K10" s="241"/>
      <c r="L10" s="31"/>
    </row>
    <row r="11" spans="1:12" ht="15" customHeight="1" x14ac:dyDescent="0.2">
      <c r="A11" s="81"/>
      <c r="B11" s="1120"/>
      <c r="C11" s="1800" t="s">
        <v>1700</v>
      </c>
      <c r="D11" s="1400"/>
      <c r="E11" s="1400"/>
      <c r="F11" s="1400"/>
      <c r="G11" s="1400"/>
      <c r="H11" s="1400"/>
      <c r="I11" s="1400"/>
      <c r="J11" s="1400"/>
      <c r="K11" s="31"/>
      <c r="L11" s="31"/>
    </row>
    <row r="12" spans="1:12" ht="6.75" customHeight="1" x14ac:dyDescent="0.2">
      <c r="A12" s="81"/>
      <c r="B12" s="1131"/>
      <c r="C12" s="31"/>
      <c r="D12" s="31"/>
      <c r="E12" s="31"/>
      <c r="F12" s="31"/>
      <c r="G12" s="31"/>
      <c r="H12" s="31"/>
      <c r="I12" s="31"/>
      <c r="J12" s="31"/>
      <c r="K12" s="31"/>
      <c r="L12" s="31"/>
    </row>
    <row r="13" spans="1:12" ht="15" customHeight="1" x14ac:dyDescent="0.2">
      <c r="A13" s="81"/>
      <c r="B13" s="1120"/>
      <c r="C13" s="1609" t="s">
        <v>1701</v>
      </c>
      <c r="D13" s="1400"/>
      <c r="E13" s="1400"/>
      <c r="F13" s="1400"/>
      <c r="G13" s="1400"/>
      <c r="H13" s="1400"/>
      <c r="I13" s="1400"/>
      <c r="J13" s="1400"/>
      <c r="K13" s="1400"/>
      <c r="L13" s="1400"/>
    </row>
    <row r="14" spans="1:12" ht="12" customHeight="1" x14ac:dyDescent="0.2">
      <c r="A14" s="81"/>
      <c r="B14" s="1131"/>
      <c r="C14" s="1400"/>
      <c r="D14" s="1400"/>
      <c r="E14" s="1400"/>
      <c r="F14" s="1400"/>
      <c r="G14" s="1400"/>
      <c r="H14" s="1400"/>
      <c r="I14" s="1400"/>
      <c r="J14" s="1400"/>
      <c r="K14" s="1400"/>
      <c r="L14" s="1400"/>
    </row>
    <row r="15" spans="1:12" ht="6" customHeight="1" x14ac:dyDescent="0.2">
      <c r="A15" s="81"/>
      <c r="B15" s="1131"/>
      <c r="C15" s="31"/>
      <c r="D15" s="31"/>
      <c r="E15" s="31"/>
      <c r="F15" s="31"/>
      <c r="G15" s="31"/>
      <c r="H15" s="31"/>
      <c r="I15" s="31"/>
      <c r="J15" s="31"/>
      <c r="K15" s="31"/>
      <c r="L15" s="31"/>
    </row>
    <row r="16" spans="1:12" ht="15.75" customHeight="1" x14ac:dyDescent="0.2">
      <c r="A16" s="81"/>
      <c r="B16" s="1132"/>
      <c r="C16" s="1518" t="s">
        <v>1702</v>
      </c>
      <c r="D16" s="1400"/>
      <c r="E16" s="1400"/>
      <c r="F16" s="1400"/>
      <c r="G16" s="1400"/>
      <c r="H16" s="1400"/>
      <c r="I16" s="1400"/>
      <c r="J16" s="1400"/>
      <c r="K16" s="1400"/>
      <c r="L16" s="1400"/>
    </row>
    <row r="17" spans="1:12" ht="6" customHeight="1" x14ac:dyDescent="0.2">
      <c r="A17" s="81"/>
      <c r="B17" s="1131"/>
      <c r="C17" s="1847" t="s">
        <v>1703</v>
      </c>
      <c r="D17" s="1400"/>
      <c r="E17" s="1400"/>
      <c r="F17" s="1400"/>
      <c r="G17" s="1400"/>
      <c r="H17" s="1400"/>
      <c r="I17" s="1400"/>
      <c r="J17" s="1400"/>
      <c r="K17" s="1400"/>
      <c r="L17" s="1400"/>
    </row>
    <row r="18" spans="1:12" ht="34.5" customHeight="1" x14ac:dyDescent="0.2">
      <c r="A18" s="81"/>
      <c r="B18" s="1131"/>
      <c r="C18" s="1400"/>
      <c r="D18" s="1400"/>
      <c r="E18" s="1400"/>
      <c r="F18" s="1400"/>
      <c r="G18" s="1400"/>
      <c r="H18" s="1400"/>
      <c r="I18" s="1400"/>
      <c r="J18" s="1400"/>
      <c r="K18" s="1400"/>
      <c r="L18" s="1400"/>
    </row>
    <row r="19" spans="1:12" ht="17.25" customHeight="1" x14ac:dyDescent="0.2">
      <c r="A19" s="81"/>
      <c r="B19" s="1132"/>
      <c r="C19" s="1857" t="s">
        <v>1704</v>
      </c>
      <c r="D19" s="1400"/>
      <c r="E19" s="1400"/>
      <c r="F19" s="1400"/>
      <c r="G19" s="1400"/>
      <c r="H19" s="1400"/>
      <c r="I19" s="1400"/>
      <c r="J19" s="1400"/>
      <c r="K19" s="1400"/>
      <c r="L19" s="1400"/>
    </row>
    <row r="20" spans="1:12" ht="3.75" customHeight="1" x14ac:dyDescent="0.2">
      <c r="A20" s="81"/>
      <c r="B20" s="1131"/>
      <c r="C20" s="179"/>
      <c r="D20" s="179"/>
      <c r="E20" s="179"/>
      <c r="F20" s="179"/>
      <c r="G20" s="179"/>
      <c r="H20" s="179"/>
      <c r="I20" s="179"/>
      <c r="J20" s="179"/>
      <c r="K20" s="179"/>
      <c r="L20" s="179"/>
    </row>
    <row r="21" spans="1:12" ht="15" customHeight="1" x14ac:dyDescent="0.2">
      <c r="A21" s="81"/>
      <c r="B21" s="1132"/>
      <c r="C21" s="31" t="s">
        <v>1705</v>
      </c>
      <c r="D21" s="31"/>
      <c r="E21" s="31"/>
      <c r="F21" s="31"/>
      <c r="G21" s="31"/>
      <c r="H21" s="31"/>
      <c r="I21" s="31"/>
      <c r="J21" s="31"/>
      <c r="K21" s="31"/>
      <c r="L21" s="31"/>
    </row>
    <row r="22" spans="1:12" ht="18.75" customHeight="1" x14ac:dyDescent="0.2">
      <c r="A22" s="81"/>
      <c r="B22" s="1131"/>
      <c r="C22" s="707" t="s">
        <v>1706</v>
      </c>
      <c r="D22" s="31"/>
      <c r="E22" s="31"/>
      <c r="F22" s="31"/>
      <c r="G22" s="31"/>
      <c r="H22" s="31"/>
      <c r="I22" s="31"/>
      <c r="J22" s="31"/>
      <c r="K22" s="31"/>
      <c r="L22" s="31"/>
    </row>
    <row r="23" spans="1:12" ht="15" customHeight="1" x14ac:dyDescent="0.2">
      <c r="A23" s="81"/>
      <c r="B23" s="1132"/>
      <c r="C23" s="1511" t="s">
        <v>1707</v>
      </c>
      <c r="D23" s="1400"/>
      <c r="E23" s="1400"/>
      <c r="F23" s="1400"/>
      <c r="G23" s="1400"/>
      <c r="H23" s="1400"/>
      <c r="I23" s="1400"/>
      <c r="J23" s="1400"/>
      <c r="K23" s="1400"/>
      <c r="L23" s="1400"/>
    </row>
    <row r="24" spans="1:12" ht="12.75" customHeight="1" x14ac:dyDescent="0.25">
      <c r="A24" s="81"/>
      <c r="B24" s="1116"/>
      <c r="C24" s="1400"/>
      <c r="D24" s="1400"/>
      <c r="E24" s="1400"/>
      <c r="F24" s="1400"/>
      <c r="G24" s="1400"/>
      <c r="H24" s="1400"/>
      <c r="I24" s="1400"/>
      <c r="J24" s="1400"/>
      <c r="K24" s="1400"/>
      <c r="L24" s="1400"/>
    </row>
    <row r="25" spans="1:12" ht="17.25" customHeight="1" x14ac:dyDescent="0.25">
      <c r="A25" s="81"/>
      <c r="B25" s="1131"/>
      <c r="C25" s="707" t="s">
        <v>1708</v>
      </c>
      <c r="D25" s="707"/>
      <c r="E25" s="707"/>
      <c r="F25" s="707"/>
      <c r="G25" s="10"/>
      <c r="H25" s="10"/>
      <c r="I25" s="10"/>
      <c r="J25" s="10"/>
      <c r="K25" s="241"/>
      <c r="L25" s="31"/>
    </row>
    <row r="26" spans="1:12" ht="15" customHeight="1" x14ac:dyDescent="0.2">
      <c r="A26" s="81"/>
      <c r="B26" s="1133"/>
      <c r="C26" s="1511" t="s">
        <v>1709</v>
      </c>
      <c r="D26" s="1400"/>
      <c r="E26" s="1400"/>
      <c r="F26" s="1400"/>
      <c r="G26" s="1400"/>
      <c r="H26" s="1400"/>
      <c r="I26" s="1400"/>
      <c r="J26" s="1400"/>
      <c r="K26" s="241"/>
      <c r="L26" s="31"/>
    </row>
    <row r="27" spans="1:12" ht="15" customHeight="1" x14ac:dyDescent="0.2">
      <c r="A27" s="81"/>
      <c r="B27" s="1131"/>
      <c r="C27" s="708" t="s">
        <v>1710</v>
      </c>
      <c r="D27" s="179"/>
      <c r="E27" s="179"/>
      <c r="F27" s="179"/>
      <c r="G27" s="179"/>
      <c r="H27" s="179"/>
      <c r="I27" s="179"/>
      <c r="J27" s="179"/>
      <c r="K27" s="241"/>
      <c r="L27" s="31"/>
    </row>
    <row r="28" spans="1:12" ht="4.5" customHeight="1" x14ac:dyDescent="0.2">
      <c r="A28" s="81"/>
      <c r="B28" s="1131"/>
      <c r="C28" s="63"/>
      <c r="D28" s="63"/>
      <c r="E28" s="63"/>
      <c r="F28" s="63"/>
      <c r="G28" s="63"/>
      <c r="H28" s="63"/>
      <c r="I28" s="63"/>
      <c r="J28" s="63"/>
      <c r="K28" s="63"/>
      <c r="L28" s="63"/>
    </row>
    <row r="29" spans="1:12" ht="15" customHeight="1" x14ac:dyDescent="0.2">
      <c r="A29" s="81"/>
      <c r="B29" s="1133"/>
      <c r="C29" s="1511" t="s">
        <v>1711</v>
      </c>
      <c r="D29" s="1400"/>
      <c r="E29" s="1400"/>
      <c r="F29" s="1400"/>
      <c r="G29" s="1400"/>
      <c r="H29" s="1400"/>
      <c r="I29" s="1400"/>
      <c r="J29" s="1400"/>
      <c r="K29" s="1400"/>
      <c r="L29" s="1400"/>
    </row>
    <row r="30" spans="1:12" ht="12.75" customHeight="1" x14ac:dyDescent="0.2">
      <c r="A30" s="81"/>
      <c r="B30" s="58"/>
      <c r="C30" s="1400"/>
      <c r="D30" s="1400"/>
      <c r="E30" s="1400"/>
      <c r="F30" s="1400"/>
      <c r="G30" s="1400"/>
      <c r="H30" s="1400"/>
      <c r="I30" s="1400"/>
      <c r="J30" s="1400"/>
      <c r="K30" s="1400"/>
      <c r="L30" s="1400"/>
    </row>
    <row r="31" spans="1:12" ht="4.5" customHeight="1" x14ac:dyDescent="0.25">
      <c r="A31" s="81"/>
      <c r="B31" s="10"/>
      <c r="C31" s="244"/>
      <c r="D31" s="244"/>
      <c r="E31" s="244"/>
      <c r="F31" s="244"/>
      <c r="G31" s="244"/>
      <c r="H31" s="244"/>
      <c r="I31" s="244"/>
      <c r="J31" s="244"/>
      <c r="K31" s="216"/>
      <c r="L31" s="31"/>
    </row>
    <row r="32" spans="1:12" ht="14.25" customHeight="1" x14ac:dyDescent="0.2">
      <c r="A32" s="667" t="str">
        <f>IF('9. Site Info Part II'!U91&gt;0, "x", "n/a")</f>
        <v>n/a</v>
      </c>
      <c r="B32" s="1855" t="s">
        <v>1712</v>
      </c>
      <c r="C32" s="1400"/>
      <c r="D32" s="1400"/>
      <c r="E32" s="1400"/>
      <c r="F32" s="1400"/>
      <c r="G32" s="1400"/>
      <c r="H32" s="1400"/>
      <c r="I32" s="31"/>
      <c r="J32" s="31"/>
      <c r="K32" s="31"/>
      <c r="L32" s="31"/>
    </row>
    <row r="33" spans="1:12" ht="4.5" customHeight="1" x14ac:dyDescent="0.2">
      <c r="A33" s="665"/>
      <c r="B33" s="31"/>
      <c r="C33" s="31"/>
      <c r="D33" s="31"/>
      <c r="E33" s="31"/>
      <c r="F33" s="31"/>
      <c r="G33" s="31"/>
      <c r="H33" s="31"/>
      <c r="I33" s="31"/>
      <c r="J33" s="31"/>
      <c r="K33" s="31"/>
      <c r="L33" s="31"/>
    </row>
    <row r="34" spans="1:12" ht="15" customHeight="1" x14ac:dyDescent="0.2">
      <c r="A34" s="665"/>
      <c r="B34" s="667" t="str">
        <f>IF('9. Site Info Part II'!B62="Yes", "x", "n/a")</f>
        <v>n/a</v>
      </c>
      <c r="C34" s="1858" t="s">
        <v>1713</v>
      </c>
      <c r="D34" s="1400"/>
      <c r="E34" s="1400"/>
      <c r="F34" s="216"/>
      <c r="G34" s="216"/>
      <c r="H34" s="216"/>
      <c r="I34" s="216"/>
      <c r="J34" s="216"/>
      <c r="K34" s="216"/>
      <c r="L34" s="31"/>
    </row>
    <row r="35" spans="1:12" ht="6" customHeight="1" x14ac:dyDescent="0.2">
      <c r="A35" s="665"/>
      <c r="B35" s="637"/>
      <c r="C35" s="244"/>
      <c r="D35" s="244"/>
      <c r="E35" s="244"/>
      <c r="F35" s="216"/>
      <c r="G35" s="216"/>
      <c r="H35" s="216"/>
      <c r="I35" s="216"/>
      <c r="J35" s="216"/>
      <c r="K35" s="216"/>
      <c r="L35" s="31"/>
    </row>
    <row r="36" spans="1:12" ht="15" customHeight="1" x14ac:dyDescent="0.2">
      <c r="A36" s="665"/>
      <c r="B36" s="31"/>
      <c r="C36" s="1120"/>
      <c r="D36" s="1518" t="s">
        <v>1714</v>
      </c>
      <c r="E36" s="1400"/>
      <c r="F36" s="1400"/>
      <c r="G36" s="1400"/>
      <c r="H36" s="1400"/>
      <c r="I36" s="707" t="s">
        <v>1715</v>
      </c>
      <c r="J36" s="241"/>
      <c r="K36" s="241"/>
      <c r="L36" s="31"/>
    </row>
    <row r="37" spans="1:12" ht="6.75" customHeight="1" x14ac:dyDescent="0.2">
      <c r="A37" s="665"/>
      <c r="B37" s="31"/>
      <c r="C37" s="1134"/>
      <c r="D37" s="31"/>
      <c r="E37" s="241"/>
      <c r="F37" s="241"/>
      <c r="G37" s="241"/>
      <c r="H37" s="241"/>
      <c r="I37" s="241"/>
      <c r="J37" s="241"/>
      <c r="K37" s="241"/>
      <c r="L37" s="31"/>
    </row>
    <row r="38" spans="1:12" ht="15" customHeight="1" x14ac:dyDescent="0.2">
      <c r="A38" s="665"/>
      <c r="B38" s="31"/>
      <c r="C38" s="1120"/>
      <c r="D38" s="1511" t="s">
        <v>1716</v>
      </c>
      <c r="E38" s="1400"/>
      <c r="F38" s="1400"/>
      <c r="G38" s="1400"/>
      <c r="H38" s="1400"/>
      <c r="I38" s="1400"/>
      <c r="J38" s="1400"/>
      <c r="K38" s="1400"/>
      <c r="L38" s="1400"/>
    </row>
    <row r="39" spans="1:12" ht="12" customHeight="1" x14ac:dyDescent="0.2">
      <c r="A39" s="665"/>
      <c r="B39" s="31"/>
      <c r="C39" s="1135"/>
      <c r="D39" s="1400"/>
      <c r="E39" s="1400"/>
      <c r="F39" s="1400"/>
      <c r="G39" s="1400"/>
      <c r="H39" s="1400"/>
      <c r="I39" s="1400"/>
      <c r="J39" s="1400"/>
      <c r="K39" s="1400"/>
      <c r="L39" s="1400"/>
    </row>
    <row r="40" spans="1:12" ht="4.5" customHeight="1" x14ac:dyDescent="0.2">
      <c r="A40" s="665"/>
      <c r="B40" s="31"/>
      <c r="C40" s="1135"/>
      <c r="D40" s="179"/>
      <c r="E40" s="179"/>
      <c r="F40" s="179"/>
      <c r="G40" s="179"/>
      <c r="H40" s="179"/>
      <c r="I40" s="179"/>
      <c r="J40" s="179"/>
      <c r="K40" s="179"/>
      <c r="L40" s="31"/>
    </row>
    <row r="41" spans="1:12" ht="15" customHeight="1" x14ac:dyDescent="0.2">
      <c r="A41" s="665"/>
      <c r="B41" s="31"/>
      <c r="C41" s="1120"/>
      <c r="D41" s="1511" t="s">
        <v>1717</v>
      </c>
      <c r="E41" s="1400"/>
      <c r="F41" s="1400"/>
      <c r="G41" s="1400"/>
      <c r="H41" s="1400"/>
      <c r="I41" s="1400"/>
      <c r="J41" s="1400"/>
      <c r="K41" s="1400"/>
      <c r="L41" s="1400"/>
    </row>
    <row r="42" spans="1:12" ht="6" customHeight="1" x14ac:dyDescent="0.2">
      <c r="A42" s="665"/>
      <c r="B42" s="31"/>
      <c r="C42" s="216"/>
      <c r="D42" s="1400"/>
      <c r="E42" s="1400"/>
      <c r="F42" s="1400"/>
      <c r="G42" s="1400"/>
      <c r="H42" s="1400"/>
      <c r="I42" s="1400"/>
      <c r="J42" s="1400"/>
      <c r="K42" s="1400"/>
      <c r="L42" s="1400"/>
    </row>
    <row r="43" spans="1:12" ht="15" customHeight="1" x14ac:dyDescent="0.2">
      <c r="A43" s="665"/>
      <c r="B43" s="709" t="str">
        <f>IF('9. Site Info Part II'!B65="Yes", "x", "n/a")</f>
        <v>n/a</v>
      </c>
      <c r="C43" s="58" t="s">
        <v>1718</v>
      </c>
      <c r="D43" s="31"/>
      <c r="E43" s="31"/>
      <c r="F43" s="674" t="s">
        <v>1719</v>
      </c>
      <c r="G43" s="31"/>
      <c r="H43" s="31"/>
      <c r="I43" s="31"/>
      <c r="J43" s="31"/>
      <c r="K43" s="31"/>
      <c r="L43" s="31"/>
    </row>
    <row r="44" spans="1:12" ht="5.25" customHeight="1" x14ac:dyDescent="0.25">
      <c r="A44" s="710"/>
      <c r="B44" s="10"/>
      <c r="C44" s="10"/>
      <c r="D44" s="10"/>
      <c r="E44" s="10"/>
      <c r="F44" s="10"/>
      <c r="G44" s="10"/>
      <c r="H44" s="10"/>
      <c r="I44" s="10"/>
      <c r="J44" s="10"/>
      <c r="K44" s="10"/>
      <c r="L44" s="10"/>
    </row>
    <row r="45" spans="1:12" ht="15" customHeight="1" x14ac:dyDescent="0.2">
      <c r="A45" s="665"/>
      <c r="B45" s="58"/>
      <c r="C45" s="1120"/>
      <c r="D45" s="1511" t="s">
        <v>1720</v>
      </c>
      <c r="E45" s="1400"/>
      <c r="F45" s="1400"/>
      <c r="G45" s="1400"/>
      <c r="H45" s="1400"/>
      <c r="I45" s="1400"/>
      <c r="J45" s="1400"/>
      <c r="K45" s="1400"/>
      <c r="L45" s="1400"/>
    </row>
    <row r="46" spans="1:12" ht="12.75" customHeight="1" x14ac:dyDescent="0.2">
      <c r="A46" s="665"/>
      <c r="B46" s="58"/>
      <c r="C46" s="1129"/>
      <c r="D46" s="1400"/>
      <c r="E46" s="1400"/>
      <c r="F46" s="1400"/>
      <c r="G46" s="1400"/>
      <c r="H46" s="1400"/>
      <c r="I46" s="1400"/>
      <c r="J46" s="1400"/>
      <c r="K46" s="1400"/>
      <c r="L46" s="1400"/>
    </row>
    <row r="47" spans="1:12" ht="3.75" customHeight="1" x14ac:dyDescent="0.2">
      <c r="A47" s="665"/>
      <c r="B47" s="58"/>
      <c r="C47" s="1129"/>
      <c r="D47" s="31"/>
      <c r="E47" s="31"/>
      <c r="F47" s="31"/>
      <c r="G47" s="31"/>
      <c r="H47" s="31"/>
      <c r="I47" s="31"/>
      <c r="J47" s="31"/>
      <c r="K47" s="31"/>
      <c r="L47" s="31"/>
    </row>
    <row r="48" spans="1:12" ht="15" customHeight="1" x14ac:dyDescent="0.2">
      <c r="A48" s="665"/>
      <c r="B48" s="58"/>
      <c r="C48" s="1120"/>
      <c r="D48" s="1511" t="s">
        <v>1721</v>
      </c>
      <c r="E48" s="1400"/>
      <c r="F48" s="1400"/>
      <c r="G48" s="1400"/>
      <c r="H48" s="1400"/>
      <c r="I48" s="1400"/>
      <c r="J48" s="1400"/>
      <c r="K48" s="1400"/>
      <c r="L48" s="31"/>
    </row>
    <row r="49" spans="1:12" ht="6.75" customHeight="1" x14ac:dyDescent="0.2">
      <c r="A49" s="665"/>
      <c r="B49" s="58"/>
      <c r="C49" s="31"/>
      <c r="D49" s="244"/>
      <c r="E49" s="244"/>
      <c r="F49" s="244"/>
      <c r="G49" s="244"/>
      <c r="H49" s="244"/>
      <c r="I49" s="244"/>
      <c r="J49" s="244"/>
      <c r="K49" s="244"/>
      <c r="L49" s="31"/>
    </row>
    <row r="50" spans="1:12" ht="15" customHeight="1" x14ac:dyDescent="0.2">
      <c r="A50" s="665"/>
      <c r="B50" s="1120"/>
      <c r="C50" s="58" t="s">
        <v>1722</v>
      </c>
      <c r="D50" s="244"/>
      <c r="E50" s="244"/>
      <c r="F50" s="244"/>
      <c r="G50" s="244"/>
      <c r="H50" s="244"/>
      <c r="I50" s="244"/>
      <c r="J50" s="244"/>
      <c r="K50" s="244"/>
      <c r="L50" s="31"/>
    </row>
    <row r="51" spans="1:12" ht="15" customHeight="1" x14ac:dyDescent="0.2">
      <c r="A51" s="665"/>
      <c r="B51" s="58"/>
      <c r="C51" s="1511" t="s">
        <v>1723</v>
      </c>
      <c r="D51" s="1400"/>
      <c r="E51" s="1400"/>
      <c r="F51" s="1400"/>
      <c r="G51" s="1400"/>
      <c r="H51" s="1400"/>
      <c r="I51" s="1400"/>
      <c r="J51" s="1400"/>
      <c r="K51" s="1400"/>
      <c r="L51" s="1400"/>
    </row>
    <row r="52" spans="1:12" ht="12" customHeight="1" x14ac:dyDescent="0.2">
      <c r="A52" s="665"/>
      <c r="B52" s="58"/>
      <c r="C52" s="1400"/>
      <c r="D52" s="1400"/>
      <c r="E52" s="1400"/>
      <c r="F52" s="1400"/>
      <c r="G52" s="1400"/>
      <c r="H52" s="1400"/>
      <c r="I52" s="1400"/>
      <c r="J52" s="1400"/>
      <c r="K52" s="1400"/>
      <c r="L52" s="1400"/>
    </row>
    <row r="53" spans="1:12" ht="15" customHeight="1" x14ac:dyDescent="0.2">
      <c r="A53" s="665"/>
      <c r="B53" s="58"/>
      <c r="C53" s="308" t="s">
        <v>1724</v>
      </c>
      <c r="D53" s="711"/>
      <c r="E53" s="31"/>
      <c r="F53" s="31"/>
      <c r="G53" s="1859" t="s">
        <v>1130</v>
      </c>
      <c r="H53" s="1400"/>
      <c r="I53" s="1400"/>
      <c r="J53" s="1400"/>
      <c r="K53" s="1400"/>
      <c r="L53" s="1400"/>
    </row>
    <row r="54" spans="1:12" ht="15" customHeight="1" x14ac:dyDescent="0.2">
      <c r="A54" s="665"/>
      <c r="B54" s="58"/>
      <c r="C54" s="1120"/>
      <c r="D54" s="1856" t="s">
        <v>1698</v>
      </c>
      <c r="E54" s="1400"/>
      <c r="F54" s="1400"/>
      <c r="G54" s="1400"/>
      <c r="H54" s="1400"/>
      <c r="I54" s="1400"/>
      <c r="J54" s="1400"/>
      <c r="K54" s="1400"/>
      <c r="L54" s="646"/>
    </row>
    <row r="55" spans="1:12" ht="5.25" customHeight="1" x14ac:dyDescent="0.2">
      <c r="A55" s="665"/>
      <c r="B55" s="58"/>
      <c r="C55" s="1129"/>
      <c r="D55" s="241"/>
      <c r="E55" s="241"/>
      <c r="F55" s="241"/>
      <c r="G55" s="241"/>
      <c r="H55" s="241"/>
      <c r="I55" s="241"/>
      <c r="J55" s="241"/>
      <c r="K55" s="241"/>
      <c r="L55" s="646"/>
    </row>
    <row r="56" spans="1:12" ht="15" customHeight="1" x14ac:dyDescent="0.2">
      <c r="A56" s="665"/>
      <c r="B56" s="31"/>
      <c r="C56" s="1120"/>
      <c r="D56" s="1856" t="s">
        <v>1725</v>
      </c>
      <c r="E56" s="1400"/>
      <c r="F56" s="1400"/>
      <c r="G56" s="1400"/>
      <c r="H56" s="1400"/>
      <c r="I56" s="1400"/>
      <c r="J56" s="1400"/>
      <c r="K56" s="1400"/>
      <c r="L56" s="1400"/>
    </row>
    <row r="57" spans="1:12" ht="6.75" customHeight="1" x14ac:dyDescent="0.2">
      <c r="A57" s="665"/>
      <c r="B57" s="58"/>
      <c r="C57" s="1129"/>
      <c r="D57" s="102"/>
      <c r="E57" s="102"/>
      <c r="F57" s="102"/>
      <c r="G57" s="102"/>
      <c r="H57" s="102"/>
      <c r="I57" s="102"/>
      <c r="J57" s="102"/>
      <c r="K57" s="102"/>
      <c r="L57" s="646"/>
    </row>
    <row r="58" spans="1:12" ht="15" customHeight="1" x14ac:dyDescent="0.2">
      <c r="A58" s="665"/>
      <c r="B58" s="31"/>
      <c r="C58" s="1120"/>
      <c r="D58" s="1511" t="s">
        <v>1726</v>
      </c>
      <c r="E58" s="1400"/>
      <c r="F58" s="1400"/>
      <c r="G58" s="1400"/>
      <c r="H58" s="1400"/>
      <c r="I58" s="1400"/>
      <c r="J58" s="1400"/>
      <c r="K58" s="1400"/>
      <c r="L58" s="646"/>
    </row>
    <row r="59" spans="1:12" ht="5.25" customHeight="1" x14ac:dyDescent="0.25">
      <c r="A59" s="710"/>
      <c r="B59" s="10"/>
      <c r="C59" s="1116"/>
      <c r="D59" s="10"/>
      <c r="E59" s="10"/>
      <c r="F59" s="10"/>
      <c r="G59" s="10"/>
      <c r="H59" s="10"/>
      <c r="I59" s="10"/>
      <c r="J59" s="10"/>
      <c r="K59" s="10"/>
      <c r="L59" s="10"/>
    </row>
    <row r="60" spans="1:12" ht="15" customHeight="1" x14ac:dyDescent="0.2">
      <c r="A60" s="665"/>
      <c r="B60" s="31"/>
      <c r="C60" s="1120"/>
      <c r="D60" s="1511" t="s">
        <v>1727</v>
      </c>
      <c r="E60" s="1400"/>
      <c r="F60" s="1400"/>
      <c r="G60" s="1400"/>
      <c r="H60" s="1400"/>
      <c r="I60" s="1400"/>
      <c r="J60" s="1400"/>
      <c r="K60" s="1400"/>
      <c r="L60" s="646"/>
    </row>
    <row r="61" spans="1:12" ht="5.25" customHeight="1" x14ac:dyDescent="0.25">
      <c r="A61" s="710"/>
      <c r="B61" s="10"/>
      <c r="C61" s="1116"/>
      <c r="D61" s="10"/>
      <c r="E61" s="10"/>
      <c r="F61" s="10"/>
      <c r="G61" s="10"/>
      <c r="H61" s="10"/>
      <c r="I61" s="10"/>
      <c r="J61" s="10"/>
      <c r="K61" s="10"/>
      <c r="L61" s="10"/>
    </row>
    <row r="62" spans="1:12" ht="15" customHeight="1" x14ac:dyDescent="0.2">
      <c r="A62" s="665"/>
      <c r="B62" s="31"/>
      <c r="C62" s="1120"/>
      <c r="D62" s="1511" t="s">
        <v>1728</v>
      </c>
      <c r="E62" s="1400"/>
      <c r="F62" s="1400"/>
      <c r="G62" s="1400"/>
      <c r="H62" s="1400"/>
      <c r="I62" s="1400"/>
      <c r="J62" s="1400"/>
      <c r="K62" s="1400"/>
      <c r="L62" s="646"/>
    </row>
    <row r="63" spans="1:12" ht="5.25" customHeight="1" x14ac:dyDescent="0.25">
      <c r="A63" s="710"/>
      <c r="B63" s="10"/>
      <c r="C63" s="1116"/>
      <c r="D63" s="10"/>
      <c r="E63" s="10"/>
      <c r="F63" s="10"/>
      <c r="G63" s="10"/>
      <c r="H63" s="10"/>
      <c r="I63" s="10"/>
      <c r="J63" s="10"/>
      <c r="K63" s="10"/>
      <c r="L63" s="10"/>
    </row>
    <row r="64" spans="1:12" ht="15" customHeight="1" x14ac:dyDescent="0.2">
      <c r="A64" s="665"/>
      <c r="B64" s="31"/>
      <c r="C64" s="1120"/>
      <c r="D64" s="1511" t="s">
        <v>1729</v>
      </c>
      <c r="E64" s="1400"/>
      <c r="F64" s="1400"/>
      <c r="G64" s="1400"/>
      <c r="H64" s="1400"/>
      <c r="I64" s="1400"/>
      <c r="J64" s="1400"/>
      <c r="K64" s="1400"/>
      <c r="L64" s="646"/>
    </row>
    <row r="65" spans="1:12" ht="12" customHeight="1" x14ac:dyDescent="0.25">
      <c r="A65" s="710"/>
      <c r="B65" s="10"/>
      <c r="C65" s="10"/>
      <c r="D65" s="1400"/>
      <c r="E65" s="1400"/>
      <c r="F65" s="1400"/>
      <c r="G65" s="1400"/>
      <c r="H65" s="1400"/>
      <c r="I65" s="1400"/>
      <c r="J65" s="1400"/>
      <c r="K65" s="1400"/>
      <c r="L65" s="10"/>
    </row>
    <row r="66" spans="1:12" ht="3" customHeight="1" x14ac:dyDescent="0.25">
      <c r="A66" s="710"/>
      <c r="B66" s="10"/>
      <c r="C66" s="10"/>
      <c r="D66" s="10"/>
      <c r="E66" s="10"/>
      <c r="F66" s="10"/>
      <c r="G66" s="10"/>
      <c r="H66" s="10"/>
      <c r="I66" s="10"/>
      <c r="J66" s="10"/>
      <c r="K66" s="10"/>
      <c r="L66" s="10"/>
    </row>
    <row r="67" spans="1:12" ht="15" customHeight="1" x14ac:dyDescent="0.2">
      <c r="A67" s="667" t="str">
        <f>IF('9. Site Info Part II'!U119&gt;0, "x", "n/a")</f>
        <v>n/a</v>
      </c>
      <c r="B67" s="712" t="s">
        <v>1730</v>
      </c>
      <c r="C67" s="244"/>
      <c r="D67" s="643"/>
      <c r="E67" s="643"/>
      <c r="F67" s="643"/>
      <c r="G67" s="643"/>
      <c r="H67" s="643"/>
      <c r="I67" s="643"/>
      <c r="J67" s="643"/>
      <c r="K67" s="643"/>
      <c r="L67" s="643"/>
    </row>
    <row r="68" spans="1:12" ht="5.25" customHeight="1" x14ac:dyDescent="0.2">
      <c r="A68" s="81"/>
      <c r="B68" s="58"/>
      <c r="C68" s="244"/>
      <c r="D68" s="244"/>
      <c r="E68" s="244"/>
      <c r="F68" s="244"/>
      <c r="G68" s="244"/>
      <c r="H68" s="244"/>
      <c r="I68" s="244"/>
      <c r="J68" s="244"/>
      <c r="K68" s="244"/>
      <c r="L68" s="31"/>
    </row>
    <row r="69" spans="1:12" ht="15" customHeight="1" x14ac:dyDescent="0.2">
      <c r="A69" s="81"/>
      <c r="B69" s="713" t="s">
        <v>1731</v>
      </c>
      <c r="C69" s="244"/>
      <c r="D69" s="244"/>
      <c r="E69" s="244"/>
      <c r="F69" s="244"/>
      <c r="G69" s="244"/>
      <c r="H69" s="244"/>
      <c r="I69" s="244"/>
      <c r="J69" s="244"/>
      <c r="K69" s="244"/>
      <c r="L69" s="31"/>
    </row>
    <row r="70" spans="1:12" ht="5.25" customHeight="1" x14ac:dyDescent="0.2">
      <c r="A70" s="81"/>
      <c r="B70" s="58"/>
      <c r="C70" s="244"/>
      <c r="D70" s="244"/>
      <c r="E70" s="244"/>
      <c r="F70" s="244"/>
      <c r="G70" s="244"/>
      <c r="H70" s="244"/>
      <c r="I70" s="244"/>
      <c r="J70" s="244"/>
      <c r="K70" s="244"/>
      <c r="L70" s="31"/>
    </row>
    <row r="71" spans="1:12" ht="15" customHeight="1" x14ac:dyDescent="0.2">
      <c r="A71" s="81"/>
      <c r="B71" s="1119"/>
      <c r="C71" s="1511" t="s">
        <v>1732</v>
      </c>
      <c r="D71" s="1400"/>
      <c r="E71" s="1400"/>
      <c r="F71" s="1400"/>
      <c r="G71" s="1400"/>
      <c r="H71" s="1400"/>
      <c r="I71" s="1400"/>
      <c r="J71" s="1400"/>
      <c r="K71" s="1400"/>
      <c r="L71" s="1400"/>
    </row>
    <row r="72" spans="1:12" ht="15" customHeight="1" x14ac:dyDescent="0.2">
      <c r="A72" s="81"/>
      <c r="B72" s="58"/>
      <c r="C72" s="1400"/>
      <c r="D72" s="1400"/>
      <c r="E72" s="1400"/>
      <c r="F72" s="1400"/>
      <c r="G72" s="1400"/>
      <c r="H72" s="1400"/>
      <c r="I72" s="1400"/>
      <c r="J72" s="1400"/>
      <c r="K72" s="1400"/>
      <c r="L72" s="1400"/>
    </row>
    <row r="73" spans="1:12" ht="15" customHeight="1" x14ac:dyDescent="0.2">
      <c r="A73" s="81"/>
      <c r="B73" s="714" t="s">
        <v>1605</v>
      </c>
      <c r="C73" s="31"/>
      <c r="D73" s="179"/>
      <c r="E73" s="179"/>
      <c r="F73" s="179"/>
      <c r="G73" s="179"/>
      <c r="H73" s="179"/>
      <c r="I73" s="179"/>
      <c r="J73" s="179"/>
      <c r="K73" s="179"/>
      <c r="L73" s="179"/>
    </row>
    <row r="74" spans="1:12" ht="15" customHeight="1" x14ac:dyDescent="0.2">
      <c r="B74" s="713" t="s">
        <v>1733</v>
      </c>
      <c r="C74" s="244"/>
      <c r="D74" s="643"/>
      <c r="E74" s="643"/>
      <c r="F74" s="643"/>
      <c r="G74" s="643"/>
      <c r="H74" s="643"/>
      <c r="I74" s="643"/>
      <c r="J74" s="643"/>
      <c r="K74" s="643"/>
      <c r="L74" s="643"/>
    </row>
    <row r="75" spans="1:12" ht="5.25" customHeight="1" x14ac:dyDescent="0.2">
      <c r="A75" s="81"/>
      <c r="B75" s="58"/>
      <c r="C75" s="244"/>
      <c r="D75" s="244"/>
      <c r="E75" s="244"/>
      <c r="F75" s="244"/>
      <c r="G75" s="244"/>
      <c r="H75" s="244"/>
      <c r="I75" s="244"/>
      <c r="J75" s="244"/>
      <c r="K75" s="244"/>
      <c r="L75" s="31"/>
    </row>
    <row r="76" spans="1:12" ht="15" customHeight="1" x14ac:dyDescent="0.2">
      <c r="A76" s="81"/>
      <c r="B76" s="1119"/>
      <c r="C76" s="1517" t="s">
        <v>1734</v>
      </c>
      <c r="D76" s="1400"/>
      <c r="E76" s="1400"/>
      <c r="F76" s="1400"/>
      <c r="G76" s="1400"/>
      <c r="H76" s="1400"/>
      <c r="I76" s="1400"/>
      <c r="J76" s="1400"/>
      <c r="K76" s="1400"/>
      <c r="L76" s="1400"/>
    </row>
    <row r="77" spans="1:12" ht="13.5" customHeight="1" x14ac:dyDescent="0.25">
      <c r="A77" s="10"/>
      <c r="B77" s="10"/>
      <c r="C77" s="1400"/>
      <c r="D77" s="1400"/>
      <c r="E77" s="1400"/>
      <c r="F77" s="1400"/>
      <c r="G77" s="1400"/>
      <c r="H77" s="1400"/>
      <c r="I77" s="1400"/>
      <c r="J77" s="1400"/>
      <c r="K77" s="1400"/>
      <c r="L77" s="1400"/>
    </row>
    <row r="78" spans="1:12" ht="6" customHeight="1" x14ac:dyDescent="0.25">
      <c r="A78" s="10"/>
      <c r="B78" s="10"/>
      <c r="C78" s="10"/>
      <c r="D78" s="10"/>
      <c r="E78" s="10"/>
      <c r="F78" s="10"/>
      <c r="G78" s="10"/>
      <c r="H78" s="10"/>
      <c r="I78" s="10"/>
      <c r="J78" s="10"/>
      <c r="K78" s="10"/>
      <c r="L78" s="10"/>
    </row>
    <row r="79" spans="1:12" ht="15" customHeight="1" x14ac:dyDescent="0.2">
      <c r="A79" s="667" t="str">
        <f>IF('9. Site Info Part II'!U133&gt;0, "x", "n/a")</f>
        <v>n/a</v>
      </c>
      <c r="B79" s="715" t="s">
        <v>1735</v>
      </c>
      <c r="C79" s="31"/>
      <c r="D79" s="31"/>
      <c r="E79" s="31"/>
      <c r="F79" s="31"/>
      <c r="G79" s="31"/>
      <c r="H79" s="31"/>
      <c r="I79" s="31"/>
      <c r="J79" s="31"/>
      <c r="K79" s="31"/>
      <c r="L79" s="31"/>
    </row>
    <row r="80" spans="1:12" ht="3.75" customHeight="1" x14ac:dyDescent="0.2">
      <c r="A80" s="81"/>
      <c r="B80" s="715"/>
      <c r="C80" s="31"/>
      <c r="D80" s="31"/>
      <c r="E80" s="31"/>
      <c r="F80" s="31"/>
      <c r="G80" s="31"/>
      <c r="H80" s="31"/>
      <c r="I80" s="31"/>
      <c r="J80" s="31"/>
      <c r="K80" s="31"/>
      <c r="L80" s="31"/>
    </row>
    <row r="81" spans="1:12" ht="15" customHeight="1" x14ac:dyDescent="0.2">
      <c r="A81" s="665"/>
      <c r="B81" s="1136"/>
      <c r="C81" s="1800" t="s">
        <v>1736</v>
      </c>
      <c r="D81" s="1400"/>
      <c r="E81" s="1400"/>
      <c r="F81" s="1400"/>
      <c r="G81" s="1400"/>
      <c r="H81" s="1400"/>
      <c r="I81" s="1400"/>
      <c r="J81" s="1400"/>
      <c r="K81" s="1400"/>
      <c r="L81" s="31"/>
    </row>
    <row r="82" spans="1:12" ht="6" customHeight="1" x14ac:dyDescent="0.25">
      <c r="A82" s="710"/>
      <c r="B82" s="10"/>
      <c r="C82" s="378"/>
      <c r="D82" s="378"/>
      <c r="E82" s="378"/>
      <c r="F82" s="378"/>
      <c r="G82" s="378"/>
      <c r="H82" s="378"/>
      <c r="I82" s="378"/>
      <c r="J82" s="378"/>
      <c r="K82" s="378"/>
      <c r="L82" s="378"/>
    </row>
    <row r="83" spans="1:12" ht="15" customHeight="1" x14ac:dyDescent="0.2">
      <c r="A83" s="667" t="str">
        <f>IF('9. Site Info Part II'!U139&gt;0, "x", "n/a")</f>
        <v>n/a</v>
      </c>
      <c r="B83" s="194" t="s">
        <v>1737</v>
      </c>
      <c r="C83" s="31"/>
      <c r="D83" s="31"/>
      <c r="E83" s="31"/>
      <c r="F83" s="31"/>
      <c r="G83" s="31"/>
      <c r="H83" s="31"/>
      <c r="I83" s="31"/>
      <c r="J83" s="31"/>
      <c r="K83" s="31"/>
      <c r="L83" s="31"/>
    </row>
    <row r="84" spans="1:12" ht="6" customHeight="1" x14ac:dyDescent="0.2">
      <c r="A84" s="81"/>
      <c r="B84" s="194"/>
      <c r="C84" s="31"/>
      <c r="D84" s="31"/>
      <c r="E84" s="31"/>
      <c r="F84" s="31"/>
      <c r="G84" s="31"/>
      <c r="H84" s="31"/>
      <c r="I84" s="31"/>
      <c r="J84" s="31"/>
      <c r="K84" s="31"/>
      <c r="L84" s="31"/>
    </row>
    <row r="85" spans="1:12" ht="15" customHeight="1" x14ac:dyDescent="0.25">
      <c r="A85" s="10"/>
      <c r="B85" s="1119"/>
      <c r="C85" s="1609" t="s">
        <v>1738</v>
      </c>
      <c r="D85" s="1400"/>
      <c r="E85" s="1400"/>
      <c r="F85" s="1400"/>
      <c r="G85" s="1400"/>
      <c r="H85" s="1400"/>
      <c r="I85" s="1400"/>
      <c r="J85" s="1400"/>
      <c r="K85" s="1400"/>
      <c r="L85" s="1400"/>
    </row>
    <row r="86" spans="1:12" ht="12.75" customHeight="1" x14ac:dyDescent="0.2">
      <c r="A86" s="716"/>
      <c r="B86" s="503"/>
      <c r="C86" s="1400"/>
      <c r="D86" s="1400"/>
      <c r="E86" s="1400"/>
      <c r="F86" s="1400"/>
      <c r="G86" s="1400"/>
      <c r="H86" s="1400"/>
      <c r="I86" s="1400"/>
      <c r="J86" s="1400"/>
      <c r="K86" s="1400"/>
      <c r="L86" s="1400"/>
    </row>
    <row r="87" spans="1:12" ht="15" customHeight="1" x14ac:dyDescent="0.2">
      <c r="A87" s="665"/>
      <c r="B87" s="58"/>
      <c r="C87" s="31" t="s">
        <v>1739</v>
      </c>
      <c r="D87" s="244"/>
      <c r="E87" s="244"/>
      <c r="F87" s="244"/>
      <c r="G87" s="244"/>
      <c r="H87" s="244"/>
      <c r="I87" s="244"/>
      <c r="J87" s="244"/>
      <c r="K87" s="244"/>
      <c r="L87" s="31"/>
    </row>
    <row r="88" spans="1:12" ht="15" customHeight="1" x14ac:dyDescent="0.2">
      <c r="A88" s="665"/>
      <c r="B88" s="58"/>
      <c r="C88" s="31"/>
      <c r="D88" s="674" t="s">
        <v>1130</v>
      </c>
      <c r="E88" s="244"/>
      <c r="F88" s="244"/>
      <c r="G88" s="244"/>
      <c r="H88" s="244"/>
      <c r="I88" s="244"/>
      <c r="J88" s="244"/>
      <c r="K88" s="244"/>
      <c r="L88" s="31"/>
    </row>
    <row r="89" spans="1:12" ht="5.25" customHeight="1" x14ac:dyDescent="0.2">
      <c r="A89" s="665"/>
      <c r="B89" s="58"/>
      <c r="C89" s="31"/>
      <c r="D89" s="674"/>
      <c r="E89" s="244"/>
      <c r="F89" s="244"/>
      <c r="G89" s="244"/>
      <c r="H89" s="244"/>
      <c r="I89" s="244"/>
      <c r="J89" s="244"/>
      <c r="K89" s="244"/>
      <c r="L89" s="31"/>
    </row>
    <row r="90" spans="1:12" ht="15" customHeight="1" x14ac:dyDescent="0.2">
      <c r="A90" s="716"/>
      <c r="B90" s="1119"/>
      <c r="C90" s="1609" t="s">
        <v>1740</v>
      </c>
      <c r="D90" s="1400"/>
      <c r="E90" s="1400"/>
      <c r="F90" s="1400"/>
      <c r="G90" s="1400"/>
      <c r="H90" s="1400"/>
      <c r="I90" s="1400"/>
      <c r="J90" s="1400"/>
      <c r="K90" s="1400"/>
      <c r="L90" s="1400"/>
    </row>
    <row r="91" spans="1:12" ht="15" customHeight="1" x14ac:dyDescent="0.25">
      <c r="A91" s="716"/>
      <c r="B91" s="529"/>
      <c r="C91" s="1400"/>
      <c r="D91" s="1400"/>
      <c r="E91" s="1400"/>
      <c r="F91" s="1400"/>
      <c r="G91" s="1400"/>
      <c r="H91" s="1400"/>
      <c r="I91" s="1400"/>
      <c r="J91" s="1400"/>
      <c r="K91" s="1400"/>
      <c r="L91" s="1400"/>
    </row>
    <row r="92" spans="1:12" ht="12" customHeight="1" x14ac:dyDescent="0.25">
      <c r="A92" s="710"/>
      <c r="B92" s="181"/>
      <c r="C92" s="1400"/>
      <c r="D92" s="1400"/>
      <c r="E92" s="1400"/>
      <c r="F92" s="1400"/>
      <c r="G92" s="1400"/>
      <c r="H92" s="1400"/>
      <c r="I92" s="1400"/>
      <c r="J92" s="1400"/>
      <c r="K92" s="1400"/>
      <c r="L92" s="1400"/>
    </row>
    <row r="93" spans="1:12" ht="15" customHeight="1" x14ac:dyDescent="0.2">
      <c r="A93" s="667" t="str">
        <f>IF('9. Site Info Part II'!U161&gt;0, "x", "n/a")</f>
        <v>n/a</v>
      </c>
      <c r="B93" s="194" t="s">
        <v>1741</v>
      </c>
      <c r="C93" s="31"/>
      <c r="D93" s="31"/>
      <c r="E93" s="31"/>
      <c r="F93" s="31"/>
      <c r="G93" s="31"/>
      <c r="H93" s="31"/>
      <c r="I93" s="31"/>
      <c r="J93" s="31"/>
      <c r="K93" s="31"/>
      <c r="L93" s="31"/>
    </row>
    <row r="94" spans="1:12" ht="5.25" customHeight="1" x14ac:dyDescent="0.2">
      <c r="A94" s="194"/>
      <c r="B94" s="31"/>
      <c r="C94" s="31"/>
      <c r="D94" s="31"/>
      <c r="E94" s="31"/>
      <c r="F94" s="31"/>
      <c r="G94" s="31"/>
      <c r="H94" s="31"/>
      <c r="I94" s="31"/>
      <c r="J94" s="31"/>
      <c r="K94" s="31"/>
      <c r="L94" s="31"/>
    </row>
    <row r="95" spans="1:12" ht="15" hidden="1" customHeight="1" x14ac:dyDescent="0.2">
      <c r="A95" s="194"/>
      <c r="B95" s="78"/>
      <c r="C95" s="1609" t="s">
        <v>1742</v>
      </c>
      <c r="D95" s="1400"/>
      <c r="E95" s="1400"/>
      <c r="F95" s="1400"/>
      <c r="G95" s="1400"/>
      <c r="H95" s="1400"/>
      <c r="I95" s="1400"/>
      <c r="J95" s="1400"/>
      <c r="K95" s="1400"/>
      <c r="L95" s="1400"/>
    </row>
    <row r="96" spans="1:12" ht="12" hidden="1" customHeight="1" x14ac:dyDescent="0.2">
      <c r="A96" s="194"/>
      <c r="B96" s="503"/>
      <c r="C96" s="1400"/>
      <c r="D96" s="1400"/>
      <c r="E96" s="1400"/>
      <c r="F96" s="1400"/>
      <c r="G96" s="1400"/>
      <c r="H96" s="1400"/>
      <c r="I96" s="1400"/>
      <c r="J96" s="1400"/>
      <c r="K96" s="1400"/>
      <c r="L96" s="1400"/>
    </row>
    <row r="97" spans="1:12" ht="5.25" hidden="1" customHeight="1" x14ac:dyDescent="0.2">
      <c r="A97" s="194"/>
      <c r="B97" s="503"/>
      <c r="C97" s="390"/>
      <c r="D97" s="390"/>
      <c r="E97" s="390"/>
      <c r="F97" s="390"/>
      <c r="G97" s="390"/>
      <c r="H97" s="390"/>
      <c r="I97" s="390"/>
      <c r="J97" s="390"/>
      <c r="K97" s="390"/>
      <c r="L97" s="390"/>
    </row>
    <row r="98" spans="1:12" ht="15" hidden="1" customHeight="1" x14ac:dyDescent="0.2">
      <c r="A98" s="710"/>
      <c r="B98" s="78"/>
      <c r="C98" s="173" t="s">
        <v>1743</v>
      </c>
      <c r="D98" s="503"/>
      <c r="E98" s="503"/>
      <c r="F98" s="503"/>
      <c r="G98" s="503"/>
      <c r="H98" s="503"/>
      <c r="I98" s="503"/>
      <c r="J98" s="503"/>
      <c r="K98" s="503"/>
      <c r="L98" s="503"/>
    </row>
    <row r="99" spans="1:12" ht="5.25" hidden="1" customHeight="1" x14ac:dyDescent="0.2">
      <c r="A99" s="716"/>
      <c r="B99" s="503"/>
      <c r="C99" s="503"/>
      <c r="D99" s="503"/>
      <c r="E99" s="503"/>
      <c r="F99" s="503"/>
      <c r="G99" s="503"/>
      <c r="H99" s="503"/>
      <c r="I99" s="503"/>
      <c r="J99" s="503"/>
      <c r="K99" s="503"/>
      <c r="L99" s="503"/>
    </row>
    <row r="100" spans="1:12" ht="15" hidden="1" customHeight="1" x14ac:dyDescent="0.2">
      <c r="A100" s="710"/>
      <c r="B100" s="78"/>
      <c r="C100" s="173" t="s">
        <v>1744</v>
      </c>
      <c r="D100" s="503"/>
      <c r="E100" s="503"/>
      <c r="F100" s="503"/>
      <c r="G100" s="503"/>
      <c r="H100" s="503"/>
      <c r="I100" s="503"/>
      <c r="J100" s="503"/>
      <c r="K100" s="503"/>
      <c r="L100" s="503"/>
    </row>
    <row r="101" spans="1:12" ht="5.25" hidden="1" customHeight="1" x14ac:dyDescent="0.2">
      <c r="A101" s="716"/>
      <c r="B101" s="503"/>
      <c r="C101" s="503"/>
      <c r="D101" s="503"/>
      <c r="E101" s="503"/>
      <c r="F101" s="503"/>
      <c r="G101" s="503"/>
      <c r="H101" s="503"/>
      <c r="I101" s="503"/>
      <c r="J101" s="503"/>
      <c r="K101" s="503"/>
      <c r="L101" s="503"/>
    </row>
    <row r="102" spans="1:12" ht="15" hidden="1" customHeight="1" x14ac:dyDescent="0.2">
      <c r="A102" s="710"/>
      <c r="B102" s="78"/>
      <c r="C102" s="173" t="s">
        <v>1745</v>
      </c>
      <c r="D102" s="503"/>
      <c r="E102" s="503"/>
      <c r="F102" s="503"/>
      <c r="G102" s="503"/>
      <c r="H102" s="503"/>
      <c r="I102" s="503"/>
      <c r="J102" s="503"/>
      <c r="K102" s="503"/>
      <c r="L102" s="503"/>
    </row>
    <row r="103" spans="1:12" ht="5.25" hidden="1" customHeight="1" x14ac:dyDescent="0.2">
      <c r="A103" s="716"/>
      <c r="B103" s="503"/>
      <c r="C103" s="503"/>
      <c r="D103" s="503"/>
      <c r="E103" s="503"/>
      <c r="F103" s="503"/>
      <c r="G103" s="503"/>
      <c r="H103" s="503"/>
      <c r="I103" s="503"/>
      <c r="J103" s="503"/>
      <c r="K103" s="503"/>
      <c r="L103" s="503"/>
    </row>
    <row r="104" spans="1:12" ht="15" hidden="1" customHeight="1" x14ac:dyDescent="0.2">
      <c r="A104" s="79"/>
      <c r="B104" s="78"/>
      <c r="C104" s="1853" t="s">
        <v>1746</v>
      </c>
      <c r="D104" s="1400"/>
      <c r="E104" s="1400"/>
      <c r="F104" s="1400"/>
      <c r="G104" s="1400"/>
      <c r="H104" s="1400"/>
      <c r="I104" s="1400"/>
      <c r="J104" s="1400"/>
      <c r="K104" s="1400"/>
      <c r="L104" s="1400"/>
    </row>
    <row r="105" spans="1:12" ht="4.5" customHeight="1" x14ac:dyDescent="0.25">
      <c r="A105" s="10"/>
      <c r="B105" s="10"/>
      <c r="C105" s="10"/>
      <c r="D105" s="503"/>
      <c r="E105" s="503"/>
      <c r="F105" s="503"/>
      <c r="G105" s="503"/>
      <c r="H105" s="503"/>
      <c r="I105" s="503"/>
      <c r="J105" s="503"/>
      <c r="K105" s="503"/>
      <c r="L105" s="503"/>
    </row>
    <row r="106" spans="1:12" ht="39.75" customHeight="1" x14ac:dyDescent="0.25">
      <c r="A106" s="710"/>
      <c r="B106" s="10"/>
      <c r="C106" s="1860" t="s">
        <v>1747</v>
      </c>
      <c r="D106" s="1400"/>
      <c r="E106" s="1400"/>
      <c r="F106" s="1400"/>
      <c r="G106" s="1400"/>
      <c r="H106" s="1400"/>
      <c r="I106" s="1400"/>
      <c r="J106" s="1400"/>
      <c r="K106" s="1400"/>
      <c r="L106" s="1400"/>
    </row>
    <row r="107" spans="1:12" ht="5.25" customHeight="1" x14ac:dyDescent="0.2">
      <c r="A107" s="31"/>
      <c r="B107" s="31"/>
      <c r="C107" s="31"/>
      <c r="D107" s="179"/>
      <c r="E107" s="179"/>
      <c r="F107" s="179"/>
      <c r="G107" s="179"/>
      <c r="H107" s="179"/>
      <c r="I107" s="179"/>
      <c r="J107" s="179"/>
      <c r="K107" s="179"/>
      <c r="L107" s="179"/>
    </row>
    <row r="108" spans="1:12" ht="7.5" customHeight="1" x14ac:dyDescent="0.25">
      <c r="A108" s="710"/>
      <c r="B108" s="10"/>
      <c r="C108" s="10"/>
      <c r="D108" s="10"/>
      <c r="E108" s="10"/>
      <c r="F108" s="10"/>
      <c r="G108" s="10"/>
      <c r="H108" s="10"/>
      <c r="I108" s="10"/>
      <c r="J108" s="10"/>
      <c r="K108" s="10"/>
      <c r="L108" s="10"/>
    </row>
    <row r="109" spans="1:12" ht="14.25" customHeight="1" x14ac:dyDescent="0.25">
      <c r="A109" s="10"/>
      <c r="B109" s="10"/>
      <c r="C109" s="10"/>
      <c r="D109" s="10"/>
      <c r="E109" s="10"/>
      <c r="F109" s="10"/>
      <c r="G109" s="10"/>
      <c r="H109" s="10"/>
      <c r="I109" s="10"/>
      <c r="J109" s="10"/>
      <c r="K109" s="10"/>
      <c r="L109" s="10"/>
    </row>
    <row r="110" spans="1:12" ht="6.75" customHeight="1" x14ac:dyDescent="0.25">
      <c r="A110" s="10"/>
      <c r="B110" s="10"/>
      <c r="C110" s="10"/>
      <c r="D110" s="10"/>
      <c r="E110" s="10"/>
      <c r="F110" s="10"/>
      <c r="G110" s="10"/>
      <c r="H110" s="10"/>
      <c r="I110" s="10"/>
      <c r="J110" s="10"/>
      <c r="K110" s="10"/>
      <c r="L110" s="10"/>
    </row>
    <row r="111" spans="1:12" ht="15" customHeight="1" x14ac:dyDescent="0.25">
      <c r="A111" s="10"/>
      <c r="B111" s="10"/>
      <c r="C111" s="10"/>
      <c r="D111" s="10"/>
      <c r="E111" s="10"/>
      <c r="F111" s="10"/>
      <c r="G111" s="10"/>
      <c r="H111" s="10"/>
      <c r="I111" s="10"/>
      <c r="J111" s="10"/>
      <c r="K111" s="10"/>
      <c r="L111" s="10"/>
    </row>
    <row r="112" spans="1:12" ht="8.25" customHeight="1" x14ac:dyDescent="0.25">
      <c r="A112" s="10"/>
      <c r="B112" s="10"/>
      <c r="C112" s="10"/>
      <c r="D112" s="10"/>
      <c r="E112" s="10"/>
      <c r="F112" s="10"/>
      <c r="G112" s="10"/>
      <c r="H112" s="10"/>
      <c r="I112" s="10"/>
      <c r="J112" s="10"/>
      <c r="K112" s="10"/>
      <c r="L112" s="10"/>
    </row>
    <row r="113" spans="1:12" ht="14.25" customHeight="1" x14ac:dyDescent="0.25">
      <c r="A113" s="10"/>
      <c r="B113" s="10"/>
      <c r="C113" s="10"/>
      <c r="D113" s="10"/>
      <c r="E113" s="10"/>
      <c r="F113" s="10"/>
      <c r="G113" s="10"/>
      <c r="H113" s="10"/>
      <c r="I113" s="10"/>
      <c r="J113" s="10"/>
      <c r="K113" s="10"/>
      <c r="L113" s="10"/>
    </row>
    <row r="114" spans="1:12" ht="6.75" customHeight="1" x14ac:dyDescent="0.25">
      <c r="A114" s="10"/>
      <c r="B114" s="10"/>
      <c r="C114" s="10"/>
      <c r="D114" s="10"/>
      <c r="E114" s="10"/>
      <c r="F114" s="10"/>
      <c r="G114" s="10"/>
      <c r="H114" s="10"/>
      <c r="I114" s="10"/>
      <c r="J114" s="10"/>
      <c r="K114" s="10"/>
      <c r="L114" s="10"/>
    </row>
  </sheetData>
  <sheetProtection algorithmName="SHA-512" hashValue="wzqpd8VTdtlJdEBpKJxijbGc2lGej18s617eZTh097akPgRAaBiiZipGTn27hGVggyTbBOW+msA6qFKPiR+T8w==" saltValue="cD+T75/Api+3gMp1PaeCtQ==" spinCount="100000" sheet="1" objects="1" scenarios="1"/>
  <mergeCells count="35">
    <mergeCell ref="C95:L96"/>
    <mergeCell ref="C104:L104"/>
    <mergeCell ref="C106:L106"/>
    <mergeCell ref="D54:K54"/>
    <mergeCell ref="D56:L56"/>
    <mergeCell ref="D58:K58"/>
    <mergeCell ref="D60:K60"/>
    <mergeCell ref="D62:K62"/>
    <mergeCell ref="D64:K65"/>
    <mergeCell ref="C71:L72"/>
    <mergeCell ref="G53:L53"/>
    <mergeCell ref="C76:L77"/>
    <mergeCell ref="C81:K81"/>
    <mergeCell ref="C85:L86"/>
    <mergeCell ref="C90:L92"/>
    <mergeCell ref="D38:L39"/>
    <mergeCell ref="D41:L42"/>
    <mergeCell ref="D45:L46"/>
    <mergeCell ref="D48:K48"/>
    <mergeCell ref="C51:L52"/>
    <mergeCell ref="C26:J26"/>
    <mergeCell ref="C29:L30"/>
    <mergeCell ref="B32:H32"/>
    <mergeCell ref="C34:E34"/>
    <mergeCell ref="D36:H36"/>
    <mergeCell ref="C13:L14"/>
    <mergeCell ref="C16:L16"/>
    <mergeCell ref="C17:L18"/>
    <mergeCell ref="C19:L19"/>
    <mergeCell ref="C23:L24"/>
    <mergeCell ref="A1:L2"/>
    <mergeCell ref="B4:G4"/>
    <mergeCell ref="C6:J6"/>
    <mergeCell ref="C8:L9"/>
    <mergeCell ref="C11:J11"/>
  </mergeCells>
  <hyperlinks>
    <hyperlink ref="C22" r:id="rId1"/>
    <hyperlink ref="C27" r:id="rId2"/>
    <hyperlink ref="I36" r:id="rId3"/>
    <hyperlink ref="F43" r:id="rId4"/>
    <hyperlink ref="G53" r:id="rId5"/>
    <hyperlink ref="D88" r:id="rId6"/>
  </hyperlinks>
  <pageMargins left="0.45" right="0.45" top="0.5" bottom="0.4" header="0" footer="0"/>
  <pageSetup scale="97" orientation="portrait" r:id="rId7"/>
  <headerFooter>
    <oddFooter>&amp;R&amp;D</oddFooter>
  </headerFooter>
  <rowBreaks count="1" manualBreakCount="1">
    <brk id="66" max="11" man="1"/>
  </rowBreaks>
  <drawing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25"/>
  <sheetViews>
    <sheetView showGridLines="0" zoomScaleNormal="100" workbookViewId="0">
      <selection sqref="A1:R2"/>
    </sheetView>
  </sheetViews>
  <sheetFormatPr defaultColWidth="12.625" defaultRowHeight="15" customHeight="1" x14ac:dyDescent="0.2"/>
  <cols>
    <col min="1" max="2" width="3.875" customWidth="1"/>
    <col min="3" max="3" width="0.875" customWidth="1"/>
    <col min="4" max="4" width="2.25" customWidth="1"/>
    <col min="5" max="17" width="4.875" customWidth="1"/>
    <col min="18" max="18" width="7.375" customWidth="1"/>
  </cols>
  <sheetData>
    <row r="1" spans="1:18" ht="15" customHeight="1" x14ac:dyDescent="0.2">
      <c r="A1" s="1440" t="s">
        <v>81</v>
      </c>
      <c r="B1" s="1397"/>
      <c r="C1" s="1397"/>
      <c r="D1" s="1397"/>
      <c r="E1" s="1397"/>
      <c r="F1" s="1397"/>
      <c r="G1" s="1397"/>
      <c r="H1" s="1397"/>
      <c r="I1" s="1397"/>
      <c r="J1" s="1397"/>
      <c r="K1" s="1397"/>
      <c r="L1" s="1397"/>
      <c r="M1" s="1397"/>
      <c r="N1" s="1397"/>
      <c r="O1" s="1397"/>
      <c r="P1" s="1397"/>
      <c r="Q1" s="1397"/>
      <c r="R1" s="1398"/>
    </row>
    <row r="2" spans="1:18" ht="8.25" customHeight="1" x14ac:dyDescent="0.2">
      <c r="A2" s="1402"/>
      <c r="B2" s="1403"/>
      <c r="C2" s="1403"/>
      <c r="D2" s="1403"/>
      <c r="E2" s="1403"/>
      <c r="F2" s="1403"/>
      <c r="G2" s="1403"/>
      <c r="H2" s="1403"/>
      <c r="I2" s="1403"/>
      <c r="J2" s="1403"/>
      <c r="K2" s="1403"/>
      <c r="L2" s="1403"/>
      <c r="M2" s="1403"/>
      <c r="N2" s="1403"/>
      <c r="O2" s="1403"/>
      <c r="P2" s="1403"/>
      <c r="Q2" s="1403"/>
      <c r="R2" s="1404"/>
    </row>
    <row r="3" spans="1:18" ht="13.5" customHeight="1" x14ac:dyDescent="0.25">
      <c r="A3" s="31"/>
      <c r="B3" s="31"/>
      <c r="C3" s="31"/>
      <c r="D3" s="31"/>
      <c r="E3" s="31"/>
      <c r="F3" s="31"/>
      <c r="G3" s="31"/>
      <c r="H3" s="31"/>
      <c r="I3" s="31"/>
      <c r="J3" s="31"/>
      <c r="K3" s="31"/>
      <c r="L3" s="31"/>
      <c r="M3" s="1845" t="s">
        <v>85</v>
      </c>
      <c r="N3" s="1400"/>
      <c r="O3" s="1400"/>
      <c r="P3" s="1550">
        <f>'6a. Competitive HTC Self Score'!AI47</f>
        <v>0</v>
      </c>
      <c r="Q3" s="1443"/>
      <c r="R3" s="31"/>
    </row>
    <row r="4" spans="1:18" ht="2.25" customHeight="1" x14ac:dyDescent="0.2">
      <c r="A4" s="31"/>
      <c r="B4" s="31"/>
      <c r="C4" s="31"/>
      <c r="D4" s="31"/>
      <c r="E4" s="31"/>
      <c r="F4" s="31"/>
      <c r="G4" s="31"/>
      <c r="H4" s="31"/>
      <c r="I4" s="31"/>
      <c r="J4" s="31"/>
      <c r="K4" s="31"/>
      <c r="L4" s="31"/>
      <c r="M4" s="60"/>
      <c r="N4" s="60"/>
      <c r="O4" s="60"/>
      <c r="P4" s="61"/>
      <c r="Q4" s="61"/>
      <c r="R4" s="31"/>
    </row>
    <row r="5" spans="1:18" ht="15.75" customHeight="1" x14ac:dyDescent="0.2">
      <c r="A5" s="68" t="s">
        <v>96</v>
      </c>
      <c r="B5" s="1562" t="s">
        <v>106</v>
      </c>
      <c r="C5" s="1442"/>
      <c r="D5" s="1442"/>
      <c r="E5" s="1442"/>
      <c r="F5" s="1442"/>
      <c r="G5" s="1442"/>
      <c r="H5" s="1442"/>
      <c r="I5" s="1442"/>
      <c r="J5" s="1442"/>
      <c r="K5" s="1442"/>
      <c r="L5" s="1442"/>
      <c r="M5" s="1442"/>
      <c r="N5" s="1442"/>
      <c r="O5" s="1442"/>
      <c r="P5" s="1442"/>
      <c r="Q5" s="1442"/>
      <c r="R5" s="1443"/>
    </row>
    <row r="6" spans="1:18" ht="14.25" customHeight="1" x14ac:dyDescent="0.2">
      <c r="A6" s="68"/>
      <c r="B6" s="31" t="s">
        <v>114</v>
      </c>
      <c r="C6" s="31"/>
      <c r="D6" s="31"/>
      <c r="E6" s="31"/>
      <c r="F6" s="31"/>
      <c r="G6" s="31"/>
      <c r="H6" s="31"/>
      <c r="I6" s="31"/>
      <c r="J6" s="31"/>
      <c r="K6" s="31"/>
      <c r="L6" s="31"/>
      <c r="M6" s="31"/>
      <c r="N6" s="31"/>
      <c r="O6" s="31"/>
      <c r="P6" s="31"/>
      <c r="Q6" s="31"/>
      <c r="R6" s="31"/>
    </row>
    <row r="7" spans="1:18" ht="4.5" customHeight="1" x14ac:dyDescent="0.2">
      <c r="A7" s="68"/>
      <c r="B7" s="31"/>
      <c r="C7" s="31"/>
      <c r="D7" s="31"/>
      <c r="E7" s="31"/>
      <c r="F7" s="31"/>
      <c r="G7" s="31"/>
      <c r="H7" s="31"/>
      <c r="I7" s="31"/>
      <c r="J7" s="31"/>
      <c r="K7" s="31"/>
      <c r="L7" s="31"/>
      <c r="M7" s="31"/>
      <c r="N7" s="31"/>
      <c r="O7" s="31"/>
      <c r="P7" s="31"/>
      <c r="Q7" s="31"/>
      <c r="R7" s="31"/>
    </row>
    <row r="8" spans="1:18" ht="15.75" customHeight="1" x14ac:dyDescent="0.2">
      <c r="A8" s="68"/>
      <c r="B8" s="31"/>
      <c r="C8" s="31"/>
      <c r="D8" s="104" t="s">
        <v>149</v>
      </c>
      <c r="E8" s="1864"/>
      <c r="F8" s="1804"/>
      <c r="G8" s="31"/>
      <c r="H8" s="104" t="s">
        <v>150</v>
      </c>
      <c r="I8" s="1864"/>
      <c r="J8" s="1804"/>
      <c r="K8" s="31"/>
      <c r="L8" s="104" t="s">
        <v>151</v>
      </c>
      <c r="M8" s="1864"/>
      <c r="N8" s="1804"/>
      <c r="O8" s="31"/>
      <c r="P8" s="104" t="s">
        <v>152</v>
      </c>
      <c r="Q8" s="1864"/>
      <c r="R8" s="1804"/>
    </row>
    <row r="9" spans="1:18" ht="4.5" customHeight="1" x14ac:dyDescent="0.2">
      <c r="A9" s="68"/>
      <c r="B9" s="141"/>
      <c r="C9" s="141"/>
      <c r="D9" s="141"/>
      <c r="E9" s="141"/>
      <c r="F9" s="31"/>
      <c r="G9" s="31"/>
      <c r="H9" s="31"/>
      <c r="I9" s="31"/>
      <c r="J9" s="141"/>
      <c r="K9" s="141"/>
      <c r="L9" s="141"/>
      <c r="M9" s="31"/>
      <c r="N9" s="31"/>
      <c r="O9" s="31"/>
      <c r="P9" s="31"/>
      <c r="Q9" s="141"/>
      <c r="R9" s="141"/>
    </row>
    <row r="10" spans="1:18" ht="15.75" customHeight="1" x14ac:dyDescent="0.2">
      <c r="A10" s="68"/>
      <c r="B10" s="31"/>
      <c r="C10" s="31"/>
      <c r="D10" s="31"/>
      <c r="E10" s="31"/>
      <c r="F10" s="104" t="s">
        <v>177</v>
      </c>
      <c r="G10" s="1864"/>
      <c r="H10" s="1804"/>
      <c r="I10" s="31"/>
      <c r="J10" s="31"/>
      <c r="K10" s="31"/>
      <c r="L10" s="31"/>
      <c r="M10" s="31"/>
      <c r="N10" s="104" t="s">
        <v>178</v>
      </c>
      <c r="O10" s="1864"/>
      <c r="P10" s="1804"/>
      <c r="Q10" s="31"/>
      <c r="R10" s="31"/>
    </row>
    <row r="11" spans="1:18" ht="4.5" customHeight="1" x14ac:dyDescent="0.2">
      <c r="A11" s="68"/>
      <c r="B11" s="141"/>
      <c r="C11" s="141"/>
      <c r="D11" s="141"/>
      <c r="E11" s="141"/>
      <c r="F11" s="31"/>
      <c r="G11" s="31"/>
      <c r="H11" s="31"/>
      <c r="I11" s="31"/>
      <c r="J11" s="141"/>
      <c r="K11" s="141"/>
      <c r="L11" s="141"/>
      <c r="M11" s="31"/>
      <c r="N11" s="31"/>
      <c r="O11" s="31"/>
      <c r="P11" s="31"/>
      <c r="Q11" s="141"/>
      <c r="R11" s="141"/>
    </row>
    <row r="12" spans="1:18" ht="27" customHeight="1" x14ac:dyDescent="0.2">
      <c r="A12" s="68"/>
      <c r="B12" s="1865" t="s">
        <v>203</v>
      </c>
      <c r="C12" s="1400"/>
      <c r="D12" s="1400"/>
      <c r="E12" s="1400"/>
      <c r="F12" s="1400"/>
      <c r="G12" s="1400"/>
      <c r="H12" s="1400"/>
      <c r="I12" s="1400"/>
      <c r="J12" s="1400"/>
      <c r="K12" s="1400"/>
      <c r="L12" s="1400"/>
      <c r="M12" s="1400"/>
      <c r="N12" s="1400"/>
      <c r="O12" s="1400"/>
      <c r="P12" s="1400"/>
      <c r="Q12" s="1400"/>
      <c r="R12" s="1400"/>
    </row>
    <row r="13" spans="1:18" ht="14.25" customHeight="1" x14ac:dyDescent="0.2">
      <c r="A13" s="68"/>
      <c r="B13" s="194" t="s">
        <v>218</v>
      </c>
      <c r="C13" s="194"/>
      <c r="D13" s="141"/>
      <c r="E13" s="141"/>
      <c r="F13" s="31"/>
      <c r="G13" s="31"/>
      <c r="H13" s="31"/>
      <c r="I13" s="31"/>
      <c r="J13" s="141"/>
      <c r="K13" s="141"/>
      <c r="L13" s="141"/>
      <c r="M13" s="31"/>
      <c r="N13" s="31"/>
      <c r="O13" s="31"/>
      <c r="P13" s="31"/>
      <c r="Q13" s="141"/>
      <c r="R13" s="141"/>
    </row>
    <row r="14" spans="1:18" ht="15" customHeight="1" x14ac:dyDescent="0.2">
      <c r="A14" s="68"/>
      <c r="B14" s="1867" t="s">
        <v>1748</v>
      </c>
      <c r="C14" s="1836"/>
      <c r="D14" s="1836"/>
      <c r="E14" s="1836"/>
      <c r="F14" s="1836"/>
      <c r="G14" s="1836"/>
      <c r="H14" s="1836"/>
      <c r="I14" s="1836"/>
      <c r="J14" s="1836"/>
      <c r="K14" s="1836"/>
      <c r="L14" s="1836"/>
      <c r="M14" s="1836"/>
      <c r="N14" s="1836"/>
      <c r="O14" s="1836"/>
      <c r="P14" s="1836"/>
      <c r="Q14" s="1836"/>
      <c r="R14" s="1837"/>
    </row>
    <row r="15" spans="1:18" ht="35.25" customHeight="1" x14ac:dyDescent="0.2">
      <c r="A15" s="68"/>
      <c r="B15" s="1838"/>
      <c r="C15" s="1839"/>
      <c r="D15" s="1839"/>
      <c r="E15" s="1839"/>
      <c r="F15" s="1839"/>
      <c r="G15" s="1839"/>
      <c r="H15" s="1839"/>
      <c r="I15" s="1839"/>
      <c r="J15" s="1839"/>
      <c r="K15" s="1839"/>
      <c r="L15" s="1839"/>
      <c r="M15" s="1839"/>
      <c r="N15" s="1839"/>
      <c r="O15" s="1839"/>
      <c r="P15" s="1839"/>
      <c r="Q15" s="1839"/>
      <c r="R15" s="1840"/>
    </row>
    <row r="16" spans="1:18" ht="4.5" customHeight="1" x14ac:dyDescent="0.2">
      <c r="A16" s="68"/>
      <c r="B16" s="31"/>
      <c r="C16" s="31"/>
      <c r="D16" s="31"/>
      <c r="E16" s="31"/>
      <c r="F16" s="31"/>
      <c r="G16" s="31"/>
      <c r="H16" s="31"/>
      <c r="I16" s="31"/>
      <c r="J16" s="31"/>
      <c r="K16" s="31"/>
      <c r="L16" s="31"/>
      <c r="M16" s="31"/>
      <c r="N16" s="31"/>
      <c r="O16" s="31"/>
      <c r="P16" s="31"/>
      <c r="Q16" s="31"/>
      <c r="R16" s="31"/>
    </row>
    <row r="17" spans="1:18" ht="15.75" customHeight="1" x14ac:dyDescent="0.2">
      <c r="A17" s="68" t="s">
        <v>201</v>
      </c>
      <c r="B17" s="1562" t="s">
        <v>247</v>
      </c>
      <c r="C17" s="1442"/>
      <c r="D17" s="1442"/>
      <c r="E17" s="1442"/>
      <c r="F17" s="1442"/>
      <c r="G17" s="1442"/>
      <c r="H17" s="1442"/>
      <c r="I17" s="1442"/>
      <c r="J17" s="1442"/>
      <c r="K17" s="1442"/>
      <c r="L17" s="1442"/>
      <c r="M17" s="1442"/>
      <c r="N17" s="1442"/>
      <c r="O17" s="1442"/>
      <c r="P17" s="1442"/>
      <c r="Q17" s="1442"/>
      <c r="R17" s="1578"/>
    </row>
    <row r="18" spans="1:18" ht="15" customHeight="1" x14ac:dyDescent="0.2">
      <c r="A18" s="68"/>
      <c r="B18" s="228" t="s">
        <v>255</v>
      </c>
      <c r="C18" s="228"/>
      <c r="D18" s="229"/>
      <c r="E18" s="229"/>
      <c r="F18" s="229"/>
      <c r="G18" s="229"/>
      <c r="H18" s="229"/>
      <c r="I18" s="229"/>
      <c r="J18" s="229"/>
      <c r="K18" s="229"/>
      <c r="L18" s="229"/>
      <c r="M18" s="229"/>
      <c r="N18" s="229"/>
      <c r="O18" s="229"/>
      <c r="P18" s="229"/>
      <c r="Q18" s="229"/>
      <c r="R18" s="229"/>
    </row>
    <row r="19" spans="1:18" ht="4.5" customHeight="1" x14ac:dyDescent="0.2">
      <c r="A19" s="68"/>
      <c r="B19" s="229"/>
      <c r="C19" s="229"/>
      <c r="D19" s="229"/>
      <c r="E19" s="229"/>
      <c r="F19" s="229"/>
      <c r="G19" s="229"/>
      <c r="H19" s="229"/>
      <c r="I19" s="229"/>
      <c r="J19" s="229"/>
      <c r="K19" s="229"/>
      <c r="L19" s="229"/>
      <c r="M19" s="229"/>
      <c r="N19" s="229"/>
      <c r="O19" s="229"/>
      <c r="P19" s="229"/>
      <c r="Q19" s="229"/>
      <c r="R19" s="229"/>
    </row>
    <row r="20" spans="1:18" ht="14.25" customHeight="1" x14ac:dyDescent="0.2">
      <c r="A20" s="68"/>
      <c r="B20" s="1868"/>
      <c r="C20" s="1803"/>
      <c r="D20" s="1803"/>
      <c r="E20" s="1803"/>
      <c r="F20" s="1803"/>
      <c r="G20" s="1803"/>
      <c r="H20" s="1803"/>
      <c r="I20" s="1803"/>
      <c r="J20" s="1803"/>
      <c r="K20" s="1804"/>
      <c r="L20" s="237"/>
      <c r="M20" s="1868"/>
      <c r="N20" s="1803"/>
      <c r="O20" s="1803"/>
      <c r="P20" s="1803"/>
      <c r="Q20" s="1803"/>
      <c r="R20" s="1804"/>
    </row>
    <row r="21" spans="1:18" ht="14.25" customHeight="1" x14ac:dyDescent="0.2">
      <c r="A21" s="68"/>
      <c r="B21" s="58" t="s">
        <v>274</v>
      </c>
      <c r="C21" s="58"/>
      <c r="D21" s="31"/>
      <c r="E21" s="31"/>
      <c r="F21" s="31"/>
      <c r="G21" s="31"/>
      <c r="H21" s="31"/>
      <c r="I21" s="31"/>
      <c r="J21" s="31"/>
      <c r="K21" s="31"/>
      <c r="L21" s="31"/>
      <c r="M21" s="240" t="s">
        <v>207</v>
      </c>
      <c r="N21" s="31"/>
      <c r="O21" s="31"/>
      <c r="P21" s="31"/>
      <c r="Q21" s="31"/>
      <c r="R21" s="31"/>
    </row>
    <row r="22" spans="1:18" ht="15.75" customHeight="1" x14ac:dyDescent="0.2">
      <c r="A22" s="68"/>
      <c r="B22" s="1864"/>
      <c r="C22" s="1803"/>
      <c r="D22" s="1803"/>
      <c r="E22" s="1803"/>
      <c r="F22" s="1803"/>
      <c r="G22" s="1803"/>
      <c r="H22" s="1803"/>
      <c r="I22" s="1803"/>
      <c r="J22" s="1803"/>
      <c r="K22" s="1803"/>
      <c r="L22" s="1803"/>
      <c r="M22" s="1803"/>
      <c r="N22" s="1803"/>
      <c r="O22" s="1803"/>
      <c r="P22" s="1803"/>
      <c r="Q22" s="1803"/>
      <c r="R22" s="1804"/>
    </row>
    <row r="23" spans="1:18" ht="14.25" customHeight="1" x14ac:dyDescent="0.2">
      <c r="A23" s="68"/>
      <c r="B23" s="58" t="s">
        <v>147</v>
      </c>
      <c r="C23" s="58"/>
      <c r="D23" s="31"/>
      <c r="E23" s="31"/>
      <c r="F23" s="31"/>
      <c r="G23" s="31"/>
      <c r="H23" s="31"/>
      <c r="I23" s="31"/>
      <c r="J23" s="31"/>
      <c r="K23" s="31"/>
      <c r="L23" s="31"/>
      <c r="M23" s="31"/>
      <c r="N23" s="31"/>
      <c r="O23" s="31"/>
      <c r="P23" s="31"/>
      <c r="Q23" s="31"/>
      <c r="R23" s="31"/>
    </row>
    <row r="24" spans="1:18" ht="15.75" customHeight="1" x14ac:dyDescent="0.2">
      <c r="A24" s="68"/>
      <c r="B24" s="1864"/>
      <c r="C24" s="1803"/>
      <c r="D24" s="1803"/>
      <c r="E24" s="1803"/>
      <c r="F24" s="1803"/>
      <c r="G24" s="1803"/>
      <c r="H24" s="1803"/>
      <c r="I24" s="1804"/>
      <c r="J24" s="87"/>
      <c r="K24" s="1137"/>
      <c r="L24" s="31"/>
      <c r="M24" s="1802"/>
      <c r="N24" s="1804"/>
      <c r="O24" s="120"/>
      <c r="P24" s="1864"/>
      <c r="Q24" s="1803"/>
      <c r="R24" s="1804"/>
    </row>
    <row r="25" spans="1:18" ht="15.75" customHeight="1" x14ac:dyDescent="0.2">
      <c r="A25" s="68"/>
      <c r="B25" s="58" t="s">
        <v>148</v>
      </c>
      <c r="C25" s="58"/>
      <c r="D25" s="58"/>
      <c r="E25" s="58"/>
      <c r="F25" s="31"/>
      <c r="G25" s="58"/>
      <c r="H25" s="31"/>
      <c r="I25" s="58"/>
      <c r="J25" s="58"/>
      <c r="K25" s="240" t="s">
        <v>232</v>
      </c>
      <c r="L25" s="31"/>
      <c r="M25" s="1519" t="s">
        <v>174</v>
      </c>
      <c r="N25" s="1397"/>
      <c r="O25" s="31"/>
      <c r="P25" s="1519" t="s">
        <v>290</v>
      </c>
      <c r="Q25" s="1397"/>
      <c r="R25" s="1397"/>
    </row>
    <row r="26" spans="1:18" ht="4.5" customHeight="1" x14ac:dyDescent="0.2">
      <c r="A26" s="68"/>
      <c r="B26" s="58"/>
      <c r="C26" s="58"/>
      <c r="D26" s="58"/>
      <c r="E26" s="58"/>
      <c r="F26" s="31"/>
      <c r="G26" s="58"/>
      <c r="H26" s="31"/>
      <c r="I26" s="58"/>
      <c r="J26" s="58"/>
      <c r="K26" s="58"/>
      <c r="L26" s="31"/>
      <c r="M26" s="59"/>
      <c r="N26" s="59"/>
      <c r="O26" s="31"/>
      <c r="P26" s="59"/>
      <c r="Q26" s="59"/>
      <c r="R26" s="59"/>
    </row>
    <row r="27" spans="1:18" ht="15" customHeight="1" x14ac:dyDescent="0.2">
      <c r="A27" s="68"/>
      <c r="B27" s="1517" t="s">
        <v>297</v>
      </c>
      <c r="C27" s="1400"/>
      <c r="D27" s="1400"/>
      <c r="E27" s="1400"/>
      <c r="F27" s="1400"/>
      <c r="G27" s="1400"/>
      <c r="H27" s="1400"/>
      <c r="I27" s="1400"/>
      <c r="J27" s="1400"/>
      <c r="K27" s="1400"/>
      <c r="L27" s="1400"/>
      <c r="M27" s="1400"/>
      <c r="N27" s="1400"/>
      <c r="O27" s="1400"/>
      <c r="P27" s="1400"/>
      <c r="Q27" s="1806"/>
      <c r="R27" s="1804"/>
    </row>
    <row r="28" spans="1:18" ht="15" customHeight="1" x14ac:dyDescent="0.2">
      <c r="A28" s="68"/>
      <c r="B28" s="1400"/>
      <c r="C28" s="1400"/>
      <c r="D28" s="1400"/>
      <c r="E28" s="1400"/>
      <c r="F28" s="1400"/>
      <c r="G28" s="1400"/>
      <c r="H28" s="1400"/>
      <c r="I28" s="1400"/>
      <c r="J28" s="1400"/>
      <c r="K28" s="1400"/>
      <c r="L28" s="1400"/>
      <c r="M28" s="1400"/>
      <c r="N28" s="1400"/>
      <c r="O28" s="1400"/>
      <c r="P28" s="1400"/>
      <c r="Q28" s="31"/>
      <c r="R28" s="31"/>
    </row>
    <row r="29" spans="1:18" ht="4.5" customHeight="1" x14ac:dyDescent="0.2">
      <c r="A29" s="68"/>
      <c r="B29" s="58"/>
      <c r="C29" s="58"/>
      <c r="D29" s="58"/>
      <c r="E29" s="58"/>
      <c r="F29" s="31"/>
      <c r="G29" s="58"/>
      <c r="H29" s="31"/>
      <c r="I29" s="58"/>
      <c r="J29" s="58"/>
      <c r="K29" s="58"/>
      <c r="L29" s="31"/>
      <c r="M29" s="59"/>
      <c r="N29" s="59"/>
      <c r="O29" s="31"/>
      <c r="P29" s="59"/>
      <c r="Q29" s="59"/>
      <c r="R29" s="59"/>
    </row>
    <row r="30" spans="1:18" ht="15.75" customHeight="1" x14ac:dyDescent="0.2">
      <c r="A30" s="68"/>
      <c r="B30" s="31" t="s">
        <v>311</v>
      </c>
      <c r="C30" s="31"/>
      <c r="D30" s="31"/>
      <c r="E30" s="31"/>
      <c r="F30" s="31"/>
      <c r="G30" s="1869"/>
      <c r="H30" s="1803"/>
      <c r="I30" s="1803"/>
      <c r="J30" s="1803"/>
      <c r="K30" s="1803"/>
      <c r="L30" s="1803"/>
      <c r="M30" s="1803"/>
      <c r="N30" s="1803"/>
      <c r="O30" s="1803"/>
      <c r="P30" s="1803"/>
      <c r="Q30" s="1803"/>
      <c r="R30" s="1804"/>
    </row>
    <row r="31" spans="1:18" ht="4.5" customHeight="1" x14ac:dyDescent="0.2">
      <c r="A31" s="68"/>
      <c r="B31" s="58"/>
      <c r="C31" s="58"/>
      <c r="D31" s="31"/>
      <c r="E31" s="31"/>
      <c r="F31" s="31"/>
      <c r="G31" s="31"/>
      <c r="H31" s="31"/>
      <c r="I31" s="31"/>
      <c r="J31" s="31"/>
      <c r="K31" s="31"/>
      <c r="L31" s="31"/>
      <c r="M31" s="31"/>
      <c r="N31" s="31"/>
      <c r="O31" s="31"/>
      <c r="P31" s="31"/>
      <c r="Q31" s="31"/>
      <c r="R31" s="31"/>
    </row>
    <row r="32" spans="1:18" ht="15" customHeight="1" x14ac:dyDescent="0.2">
      <c r="A32" s="68"/>
      <c r="B32" s="58" t="s">
        <v>318</v>
      </c>
      <c r="C32" s="58"/>
      <c r="D32" s="31"/>
      <c r="E32" s="31"/>
      <c r="F32" s="31"/>
      <c r="G32" s="31"/>
      <c r="H32" s="31"/>
      <c r="I32" s="31"/>
      <c r="J32" s="31"/>
      <c r="K32" s="31"/>
      <c r="L32" s="31"/>
      <c r="M32" s="31"/>
      <c r="N32" s="31"/>
      <c r="O32" s="31"/>
      <c r="P32" s="31"/>
      <c r="Q32" s="31"/>
      <c r="R32" s="31"/>
    </row>
    <row r="33" spans="1:18" ht="4.5" customHeight="1" x14ac:dyDescent="0.2">
      <c r="A33" s="68"/>
      <c r="B33" s="58"/>
      <c r="C33" s="58"/>
      <c r="D33" s="31"/>
      <c r="E33" s="31"/>
      <c r="F33" s="31"/>
      <c r="G33" s="31"/>
      <c r="H33" s="31"/>
      <c r="I33" s="31"/>
      <c r="J33" s="31"/>
      <c r="K33" s="31"/>
      <c r="L33" s="31"/>
      <c r="M33" s="31"/>
      <c r="N33" s="31"/>
      <c r="O33" s="31"/>
      <c r="P33" s="31"/>
      <c r="Q33" s="31"/>
      <c r="R33" s="31"/>
    </row>
    <row r="34" spans="1:18" ht="15" customHeight="1" x14ac:dyDescent="0.2">
      <c r="A34" s="68"/>
      <c r="B34" s="31" t="s">
        <v>327</v>
      </c>
      <c r="C34" s="31"/>
      <c r="D34" s="31"/>
      <c r="E34" s="31"/>
      <c r="F34" s="31"/>
      <c r="G34" s="31"/>
      <c r="H34" s="31"/>
      <c r="I34" s="31"/>
      <c r="J34" s="31"/>
      <c r="K34" s="31"/>
      <c r="L34" s="31"/>
      <c r="M34" s="31"/>
      <c r="N34" s="31"/>
      <c r="O34" s="31"/>
      <c r="P34" s="1806"/>
      <c r="Q34" s="1804"/>
      <c r="R34" s="31"/>
    </row>
    <row r="35" spans="1:18" ht="4.5" customHeight="1" x14ac:dyDescent="0.2">
      <c r="A35" s="68"/>
      <c r="B35" s="31"/>
      <c r="C35" s="31"/>
      <c r="D35" s="31"/>
      <c r="E35" s="31"/>
      <c r="F35" s="31"/>
      <c r="G35" s="31"/>
      <c r="H35" s="31"/>
      <c r="I35" s="31"/>
      <c r="J35" s="31"/>
      <c r="K35" s="31"/>
      <c r="L35" s="31"/>
      <c r="M35" s="31"/>
      <c r="N35" s="31"/>
      <c r="O35" s="31"/>
      <c r="P35" s="31"/>
      <c r="Q35" s="31"/>
      <c r="R35" s="31"/>
    </row>
    <row r="36" spans="1:18" ht="15" customHeight="1" x14ac:dyDescent="0.2">
      <c r="A36" s="68"/>
      <c r="B36" s="1639" t="s">
        <v>337</v>
      </c>
      <c r="C36" s="1400"/>
      <c r="D36" s="1400"/>
      <c r="E36" s="1400"/>
      <c r="F36" s="1400"/>
      <c r="G36" s="1400"/>
      <c r="H36" s="1400"/>
      <c r="I36" s="1400"/>
      <c r="J36" s="1400"/>
      <c r="K36" s="1400"/>
      <c r="L36" s="1400"/>
      <c r="M36" s="1400"/>
      <c r="N36" s="1400"/>
      <c r="O36" s="1400"/>
      <c r="P36" s="1400"/>
      <c r="Q36" s="1400"/>
      <c r="R36" s="1400"/>
    </row>
    <row r="37" spans="1:18" ht="15" customHeight="1" x14ac:dyDescent="0.2">
      <c r="A37" s="68"/>
      <c r="B37" s="1400"/>
      <c r="C37" s="1400"/>
      <c r="D37" s="1400"/>
      <c r="E37" s="1400"/>
      <c r="F37" s="1400"/>
      <c r="G37" s="1400"/>
      <c r="H37" s="1400"/>
      <c r="I37" s="1400"/>
      <c r="J37" s="1400"/>
      <c r="K37" s="1400"/>
      <c r="L37" s="1400"/>
      <c r="M37" s="1400"/>
      <c r="N37" s="1400"/>
      <c r="O37" s="1400"/>
      <c r="P37" s="1400"/>
      <c r="Q37" s="1400"/>
      <c r="R37" s="1400"/>
    </row>
    <row r="38" spans="1:18" ht="15" customHeight="1" x14ac:dyDescent="0.2">
      <c r="A38" s="68"/>
      <c r="B38" s="1520" t="s">
        <v>145</v>
      </c>
      <c r="C38" s="1400"/>
      <c r="D38" s="1400"/>
      <c r="E38" s="1400"/>
      <c r="F38" s="1400"/>
      <c r="G38" s="1400"/>
      <c r="H38" s="1400"/>
      <c r="I38" s="1400"/>
      <c r="J38" s="1400"/>
      <c r="K38" s="1400"/>
      <c r="L38" s="1400"/>
      <c r="M38" s="179"/>
      <c r="N38" s="1520" t="s">
        <v>352</v>
      </c>
      <c r="O38" s="1400"/>
      <c r="P38" s="1400"/>
      <c r="Q38" s="1400"/>
      <c r="R38" s="1400"/>
    </row>
    <row r="39" spans="1:18" ht="15.75" customHeight="1" x14ac:dyDescent="0.2">
      <c r="A39" s="68"/>
      <c r="B39" s="1806"/>
      <c r="C39" s="1803"/>
      <c r="D39" s="1803"/>
      <c r="E39" s="1803"/>
      <c r="F39" s="1803"/>
      <c r="G39" s="1803"/>
      <c r="H39" s="1803"/>
      <c r="I39" s="1803"/>
      <c r="J39" s="1803"/>
      <c r="K39" s="1803"/>
      <c r="L39" s="1804"/>
      <c r="M39" s="296"/>
      <c r="N39" s="1870"/>
      <c r="O39" s="1803"/>
      <c r="P39" s="1803"/>
      <c r="Q39" s="1803"/>
      <c r="R39" s="1804"/>
    </row>
    <row r="40" spans="1:18" ht="4.5" customHeight="1" x14ac:dyDescent="0.2">
      <c r="A40" s="68"/>
      <c r="B40" s="1138"/>
      <c r="C40" s="1138"/>
      <c r="D40" s="1138"/>
      <c r="E40" s="1138"/>
      <c r="F40" s="1138"/>
      <c r="G40" s="1138"/>
      <c r="H40" s="1138"/>
      <c r="I40" s="1138"/>
      <c r="J40" s="1138"/>
      <c r="K40" s="1138"/>
      <c r="L40" s="1138"/>
      <c r="M40" s="296"/>
      <c r="N40" s="1139"/>
      <c r="O40" s="1139"/>
      <c r="P40" s="1139"/>
      <c r="Q40" s="1139"/>
      <c r="R40" s="1139"/>
    </row>
    <row r="41" spans="1:18" ht="15.75" customHeight="1" x14ac:dyDescent="0.2">
      <c r="A41" s="68"/>
      <c r="B41" s="1806"/>
      <c r="C41" s="1803"/>
      <c r="D41" s="1803"/>
      <c r="E41" s="1803"/>
      <c r="F41" s="1803"/>
      <c r="G41" s="1803"/>
      <c r="H41" s="1803"/>
      <c r="I41" s="1803"/>
      <c r="J41" s="1803"/>
      <c r="K41" s="1803"/>
      <c r="L41" s="1804"/>
      <c r="M41" s="296"/>
      <c r="N41" s="1870"/>
      <c r="O41" s="1803"/>
      <c r="P41" s="1803"/>
      <c r="Q41" s="1803"/>
      <c r="R41" s="1804"/>
    </row>
    <row r="42" spans="1:18" ht="4.5" customHeight="1" x14ac:dyDescent="0.2">
      <c r="A42" s="68"/>
      <c r="B42" s="1138"/>
      <c r="C42" s="1138"/>
      <c r="D42" s="1138"/>
      <c r="E42" s="1138"/>
      <c r="F42" s="1138"/>
      <c r="G42" s="1138"/>
      <c r="H42" s="1138"/>
      <c r="I42" s="1138"/>
      <c r="J42" s="1138"/>
      <c r="K42" s="1138"/>
      <c r="L42" s="1138"/>
      <c r="M42" s="296"/>
      <c r="N42" s="1139"/>
      <c r="O42" s="1139"/>
      <c r="P42" s="1139"/>
      <c r="Q42" s="1139"/>
      <c r="R42" s="1139"/>
    </row>
    <row r="43" spans="1:18" ht="15.75" customHeight="1" x14ac:dyDescent="0.2">
      <c r="A43" s="68"/>
      <c r="B43" s="1806"/>
      <c r="C43" s="1803"/>
      <c r="D43" s="1803"/>
      <c r="E43" s="1803"/>
      <c r="F43" s="1803"/>
      <c r="G43" s="1803"/>
      <c r="H43" s="1803"/>
      <c r="I43" s="1803"/>
      <c r="J43" s="1803"/>
      <c r="K43" s="1803"/>
      <c r="L43" s="1804"/>
      <c r="M43" s="296"/>
      <c r="N43" s="1870"/>
      <c r="O43" s="1803"/>
      <c r="P43" s="1803"/>
      <c r="Q43" s="1803"/>
      <c r="R43" s="1804"/>
    </row>
    <row r="44" spans="1:18" ht="4.5" customHeight="1" x14ac:dyDescent="0.2">
      <c r="A44" s="68"/>
      <c r="B44" s="121"/>
      <c r="C44" s="121"/>
      <c r="D44" s="121"/>
      <c r="E44" s="121"/>
      <c r="F44" s="121"/>
      <c r="G44" s="121"/>
      <c r="H44" s="121"/>
      <c r="I44" s="121"/>
      <c r="J44" s="121"/>
      <c r="K44" s="121"/>
      <c r="L44" s="121"/>
      <c r="M44" s="296"/>
      <c r="N44" s="299"/>
      <c r="O44" s="299"/>
      <c r="P44" s="299"/>
      <c r="Q44" s="299"/>
      <c r="R44" s="299"/>
    </row>
    <row r="45" spans="1:18" ht="14.25" customHeight="1" x14ac:dyDescent="0.2">
      <c r="A45" s="68"/>
      <c r="B45" s="58" t="s">
        <v>376</v>
      </c>
      <c r="C45" s="58"/>
      <c r="D45" s="31"/>
      <c r="E45" s="31"/>
      <c r="F45" s="31"/>
      <c r="G45" s="31"/>
      <c r="H45" s="31"/>
      <c r="I45" s="31"/>
      <c r="J45" s="31"/>
      <c r="K45" s="31"/>
      <c r="L45" s="31"/>
      <c r="M45" s="31"/>
      <c r="N45" s="31"/>
      <c r="O45" s="31"/>
      <c r="P45" s="31"/>
      <c r="Q45" s="31"/>
      <c r="R45" s="31"/>
    </row>
    <row r="46" spans="1:18" ht="14.25" customHeight="1" x14ac:dyDescent="0.25">
      <c r="A46" s="68"/>
      <c r="B46" s="1140"/>
      <c r="C46" s="10"/>
      <c r="D46" s="31" t="s">
        <v>393</v>
      </c>
      <c r="E46" s="31"/>
      <c r="F46" s="31"/>
      <c r="G46" s="31"/>
      <c r="H46" s="31"/>
      <c r="I46" s="31"/>
      <c r="J46" s="31"/>
      <c r="K46" s="31"/>
      <c r="L46" s="31"/>
      <c r="M46" s="31"/>
      <c r="N46" s="31"/>
      <c r="O46" s="31"/>
      <c r="P46" s="31"/>
      <c r="Q46" s="31"/>
      <c r="R46" s="31"/>
    </row>
    <row r="47" spans="1:18" ht="7.5" customHeight="1" x14ac:dyDescent="0.25">
      <c r="A47" s="68"/>
      <c r="B47" s="717"/>
      <c r="C47" s="10"/>
      <c r="D47" s="31"/>
      <c r="E47" s="31"/>
      <c r="F47" s="31"/>
      <c r="G47" s="31"/>
      <c r="H47" s="31"/>
      <c r="I47" s="31"/>
      <c r="J47" s="31"/>
      <c r="K47" s="31"/>
      <c r="L47" s="31"/>
      <c r="M47" s="31"/>
      <c r="N47" s="31"/>
      <c r="O47" s="31"/>
      <c r="P47" s="31"/>
      <c r="Q47" s="31"/>
      <c r="R47" s="31"/>
    </row>
    <row r="48" spans="1:18" ht="14.25" customHeight="1" x14ac:dyDescent="0.2">
      <c r="A48" s="68"/>
      <c r="B48" s="1140"/>
      <c r="D48" s="31" t="s">
        <v>380</v>
      </c>
      <c r="E48" s="31"/>
      <c r="F48" s="31"/>
      <c r="G48" s="31"/>
      <c r="H48" s="31"/>
      <c r="I48" s="31"/>
      <c r="J48" s="31"/>
      <c r="K48" s="31"/>
      <c r="L48" s="31"/>
      <c r="M48" s="31"/>
      <c r="N48" s="31"/>
      <c r="O48" s="31"/>
      <c r="P48" s="31"/>
      <c r="Q48" s="31"/>
      <c r="R48" s="31"/>
    </row>
    <row r="49" spans="1:18" ht="4.5" customHeight="1" x14ac:dyDescent="0.2">
      <c r="A49" s="68"/>
      <c r="B49" s="58"/>
      <c r="D49" s="31"/>
      <c r="E49" s="31"/>
      <c r="F49" s="31"/>
      <c r="G49" s="31"/>
      <c r="H49" s="31"/>
      <c r="I49" s="31"/>
      <c r="J49" s="31"/>
      <c r="K49" s="31"/>
      <c r="L49" s="31"/>
      <c r="M49" s="31"/>
      <c r="N49" s="31"/>
      <c r="O49" s="31"/>
      <c r="P49" s="31"/>
      <c r="Q49" s="31"/>
      <c r="R49" s="31"/>
    </row>
    <row r="50" spans="1:18" ht="14.25" customHeight="1" x14ac:dyDescent="0.25">
      <c r="A50" s="68"/>
      <c r="B50" s="31"/>
      <c r="C50" s="10"/>
      <c r="D50" s="1140"/>
      <c r="E50" s="31" t="s">
        <v>387</v>
      </c>
      <c r="F50" s="31"/>
      <c r="G50" s="31"/>
      <c r="H50" s="31"/>
      <c r="I50" s="31"/>
      <c r="J50" s="31"/>
      <c r="K50" s="31"/>
      <c r="L50" s="31"/>
      <c r="M50" s="31"/>
      <c r="N50" s="31"/>
      <c r="O50" s="31"/>
      <c r="P50" s="31"/>
      <c r="Q50" s="31"/>
      <c r="R50" s="31"/>
    </row>
    <row r="51" spans="1:18" ht="4.5" customHeight="1" x14ac:dyDescent="0.2">
      <c r="A51" s="68"/>
      <c r="B51" s="31"/>
      <c r="D51" s="31"/>
      <c r="E51" s="31"/>
      <c r="F51" s="31"/>
      <c r="G51" s="31"/>
      <c r="H51" s="31"/>
      <c r="I51" s="31"/>
      <c r="J51" s="31"/>
      <c r="K51" s="31"/>
      <c r="L51" s="31"/>
      <c r="M51" s="31"/>
      <c r="N51" s="31"/>
      <c r="O51" s="31"/>
      <c r="P51" s="31"/>
      <c r="Q51" s="31"/>
      <c r="R51" s="31"/>
    </row>
    <row r="52" spans="1:18" ht="14.25" customHeight="1" x14ac:dyDescent="0.2">
      <c r="A52" s="68"/>
      <c r="B52" s="1140"/>
      <c r="D52" s="31" t="s">
        <v>402</v>
      </c>
      <c r="E52" s="31"/>
      <c r="F52" s="31"/>
      <c r="G52" s="31"/>
      <c r="H52" s="31"/>
      <c r="I52" s="31"/>
      <c r="J52" s="31"/>
      <c r="K52" s="31"/>
      <c r="L52" s="31"/>
      <c r="M52" s="31"/>
      <c r="N52" s="31"/>
      <c r="O52" s="31"/>
      <c r="P52" s="31"/>
      <c r="Q52" s="31"/>
      <c r="R52" s="31"/>
    </row>
    <row r="53" spans="1:18" ht="6" customHeight="1" x14ac:dyDescent="0.25">
      <c r="A53" s="68"/>
      <c r="B53" s="717"/>
      <c r="C53" s="10"/>
      <c r="D53" s="31"/>
      <c r="E53" s="31"/>
      <c r="F53" s="31"/>
      <c r="G53" s="31"/>
      <c r="H53" s="31"/>
      <c r="I53" s="31"/>
      <c r="J53" s="31"/>
      <c r="K53" s="31"/>
      <c r="L53" s="31"/>
      <c r="M53" s="31"/>
      <c r="N53" s="31"/>
      <c r="O53" s="31"/>
      <c r="P53" s="31"/>
      <c r="Q53" s="31"/>
      <c r="R53" s="31"/>
    </row>
    <row r="54" spans="1:18" ht="14.25" customHeight="1" x14ac:dyDescent="0.25">
      <c r="A54" s="68"/>
      <c r="B54" s="1140"/>
      <c r="C54" s="10"/>
      <c r="D54" s="31" t="s">
        <v>1749</v>
      </c>
      <c r="E54" s="31"/>
      <c r="F54" s="31"/>
      <c r="G54" s="1806"/>
      <c r="H54" s="1803"/>
      <c r="I54" s="1803"/>
      <c r="J54" s="1803"/>
      <c r="K54" s="1803"/>
      <c r="L54" s="1803"/>
      <c r="M54" s="1803"/>
      <c r="N54" s="1803"/>
      <c r="O54" s="1803"/>
      <c r="P54" s="1803"/>
      <c r="Q54" s="1803"/>
      <c r="R54" s="1804"/>
    </row>
    <row r="55" spans="1:18" ht="4.5" customHeight="1" x14ac:dyDescent="0.25">
      <c r="A55" s="68"/>
      <c r="B55" s="310"/>
      <c r="C55" s="10"/>
      <c r="D55" s="31"/>
      <c r="E55" s="31"/>
      <c r="F55" s="31"/>
      <c r="G55" s="121"/>
      <c r="H55" s="121"/>
      <c r="I55" s="121"/>
      <c r="J55" s="121"/>
      <c r="K55" s="121"/>
      <c r="L55" s="121"/>
      <c r="M55" s="121"/>
      <c r="N55" s="121"/>
      <c r="O55" s="121"/>
      <c r="P55" s="121"/>
      <c r="Q55" s="121"/>
      <c r="R55" s="31"/>
    </row>
    <row r="56" spans="1:18" ht="4.5" customHeight="1" x14ac:dyDescent="0.25">
      <c r="A56" s="68"/>
      <c r="B56" s="310"/>
      <c r="C56" s="10"/>
      <c r="D56" s="31"/>
      <c r="E56" s="31"/>
      <c r="F56" s="31"/>
      <c r="G56" s="121"/>
      <c r="H56" s="121"/>
      <c r="I56" s="121"/>
      <c r="J56" s="121"/>
      <c r="K56" s="121"/>
      <c r="L56" s="121"/>
      <c r="M56" s="121"/>
      <c r="N56" s="121"/>
      <c r="O56" s="121"/>
      <c r="P56" s="121"/>
      <c r="Q56" s="121"/>
      <c r="R56" s="31"/>
    </row>
    <row r="57" spans="1:18" ht="14.25" customHeight="1" x14ac:dyDescent="0.25">
      <c r="A57" s="68"/>
      <c r="B57" s="31"/>
      <c r="C57" s="10"/>
      <c r="D57" s="31"/>
      <c r="E57" s="31"/>
      <c r="F57" s="31"/>
      <c r="G57" s="31"/>
      <c r="H57" s="31"/>
      <c r="I57" s="104" t="s">
        <v>1750</v>
      </c>
      <c r="J57" s="1866"/>
      <c r="K57" s="1804"/>
      <c r="L57" s="31"/>
      <c r="M57" s="31"/>
      <c r="N57" s="31"/>
      <c r="O57" s="104"/>
      <c r="P57" s="1872"/>
      <c r="Q57" s="1400"/>
      <c r="R57" s="31"/>
    </row>
    <row r="58" spans="1:18" ht="4.5" customHeight="1" x14ac:dyDescent="0.25">
      <c r="A58" s="68"/>
      <c r="B58" s="310"/>
      <c r="C58" s="10"/>
      <c r="D58" s="31"/>
      <c r="E58" s="31"/>
      <c r="F58" s="31"/>
      <c r="G58" s="121"/>
      <c r="H58" s="121"/>
      <c r="I58" s="121"/>
      <c r="J58" s="1138"/>
      <c r="K58" s="1138"/>
      <c r="L58" s="121"/>
      <c r="M58" s="121"/>
      <c r="N58" s="121"/>
      <c r="O58" s="121"/>
      <c r="P58" s="121"/>
      <c r="Q58" s="121"/>
      <c r="R58" s="31"/>
    </row>
    <row r="59" spans="1:18" ht="14.25" customHeight="1" x14ac:dyDescent="0.25">
      <c r="A59" s="68"/>
      <c r="B59" s="31"/>
      <c r="C59" s="10"/>
      <c r="D59" s="31"/>
      <c r="E59" s="31"/>
      <c r="F59" s="31"/>
      <c r="G59" s="31"/>
      <c r="H59" s="31"/>
      <c r="I59" s="104" t="s">
        <v>404</v>
      </c>
      <c r="J59" s="1866"/>
      <c r="K59" s="1804"/>
      <c r="L59" s="31"/>
      <c r="M59" s="31"/>
      <c r="N59" s="31"/>
      <c r="O59" s="104"/>
      <c r="P59" s="1872"/>
      <c r="Q59" s="1400"/>
      <c r="R59" s="31"/>
    </row>
    <row r="60" spans="1:18" ht="4.5" customHeight="1" x14ac:dyDescent="0.25">
      <c r="A60" s="68"/>
      <c r="B60" s="310"/>
      <c r="C60" s="10"/>
      <c r="D60" s="31"/>
      <c r="E60" s="31"/>
      <c r="F60" s="31"/>
      <c r="G60" s="121"/>
      <c r="H60" s="121"/>
      <c r="I60" s="121"/>
      <c r="J60" s="1138"/>
      <c r="K60" s="1138"/>
      <c r="L60" s="121"/>
      <c r="M60" s="121"/>
      <c r="N60" s="121"/>
      <c r="O60" s="121"/>
      <c r="P60" s="121"/>
      <c r="Q60" s="121"/>
      <c r="R60" s="31"/>
    </row>
    <row r="61" spans="1:18" ht="14.25" customHeight="1" x14ac:dyDescent="0.2">
      <c r="A61" s="68"/>
      <c r="B61" s="31"/>
      <c r="D61" s="31"/>
      <c r="E61" s="31"/>
      <c r="F61" s="31"/>
      <c r="G61" s="31"/>
      <c r="H61" s="31"/>
      <c r="I61" s="104" t="s">
        <v>405</v>
      </c>
      <c r="J61" s="1866"/>
      <c r="K61" s="1804"/>
      <c r="L61" s="31"/>
      <c r="M61" s="31"/>
      <c r="N61" s="31"/>
      <c r="O61" s="31"/>
      <c r="P61" s="1872"/>
      <c r="Q61" s="1400"/>
      <c r="R61" s="31"/>
    </row>
    <row r="62" spans="1:18" ht="4.5" customHeight="1" x14ac:dyDescent="0.2">
      <c r="A62" s="68"/>
      <c r="B62" s="31"/>
      <c r="D62" s="31"/>
      <c r="E62" s="31"/>
      <c r="F62" s="31"/>
      <c r="G62" s="31"/>
      <c r="H62" s="31"/>
      <c r="I62" s="104"/>
      <c r="J62" s="313"/>
      <c r="K62" s="313"/>
      <c r="L62" s="31"/>
      <c r="M62" s="31"/>
      <c r="N62" s="31"/>
      <c r="O62" s="104"/>
      <c r="P62" s="314"/>
      <c r="Q62" s="314"/>
      <c r="R62" s="31"/>
    </row>
    <row r="63" spans="1:18" ht="14.25" customHeight="1" x14ac:dyDescent="0.2">
      <c r="A63" s="68"/>
      <c r="B63" s="1141"/>
      <c r="D63" s="31" t="s">
        <v>411</v>
      </c>
      <c r="E63" s="31"/>
      <c r="F63" s="31"/>
      <c r="G63" s="31"/>
      <c r="H63" s="31"/>
      <c r="I63" s="104"/>
      <c r="J63" s="313"/>
      <c r="K63" s="313"/>
      <c r="L63" s="31"/>
      <c r="M63" s="31"/>
      <c r="N63" s="31"/>
      <c r="O63" s="104"/>
      <c r="P63" s="314"/>
      <c r="Q63" s="314"/>
      <c r="R63" s="31"/>
    </row>
    <row r="64" spans="1:18" ht="4.5" customHeight="1" x14ac:dyDescent="0.2">
      <c r="A64" s="68"/>
      <c r="B64" s="1129"/>
      <c r="D64" s="31"/>
      <c r="E64" s="31"/>
      <c r="F64" s="31"/>
      <c r="G64" s="31"/>
      <c r="H64" s="31"/>
      <c r="I64" s="337"/>
      <c r="J64" s="31"/>
      <c r="K64" s="337"/>
      <c r="L64" s="337"/>
      <c r="M64" s="31"/>
      <c r="N64" s="31"/>
      <c r="O64" s="31"/>
      <c r="P64" s="314"/>
      <c r="Q64" s="314"/>
      <c r="R64" s="314"/>
    </row>
    <row r="65" spans="1:18" ht="14.25" customHeight="1" x14ac:dyDescent="0.25">
      <c r="A65" s="68"/>
      <c r="B65" s="1140"/>
      <c r="C65" s="10"/>
      <c r="D65" s="31" t="s">
        <v>423</v>
      </c>
      <c r="E65" s="31"/>
      <c r="F65" s="31"/>
      <c r="G65" s="31"/>
      <c r="H65" s="31"/>
      <c r="I65" s="31"/>
      <c r="J65" s="31"/>
      <c r="K65" s="31"/>
      <c r="L65" s="31"/>
      <c r="M65" s="31"/>
      <c r="N65" s="31"/>
      <c r="O65" s="31"/>
      <c r="P65" s="31"/>
      <c r="Q65" s="31"/>
      <c r="R65" s="31"/>
    </row>
    <row r="66" spans="1:18" ht="4.5" customHeight="1" x14ac:dyDescent="0.25">
      <c r="A66" s="68"/>
      <c r="B66" s="31"/>
      <c r="C66" s="10"/>
      <c r="D66" s="31"/>
      <c r="E66" s="31"/>
      <c r="F66" s="31"/>
      <c r="G66" s="31"/>
      <c r="H66" s="31"/>
      <c r="I66" s="337"/>
      <c r="J66" s="31"/>
      <c r="K66" s="337"/>
      <c r="L66" s="337"/>
      <c r="M66" s="31"/>
      <c r="N66" s="31"/>
      <c r="O66" s="31"/>
      <c r="P66" s="314"/>
      <c r="Q66" s="314"/>
      <c r="R66" s="314"/>
    </row>
    <row r="67" spans="1:18" ht="15.75" customHeight="1" x14ac:dyDescent="0.2">
      <c r="A67" s="68"/>
      <c r="B67" s="1864"/>
      <c r="C67" s="1803"/>
      <c r="D67" s="1803"/>
      <c r="E67" s="1803"/>
      <c r="F67" s="1803"/>
      <c r="G67" s="1803"/>
      <c r="H67" s="1803"/>
      <c r="I67" s="1803"/>
      <c r="J67" s="1803"/>
      <c r="K67" s="1803"/>
      <c r="L67" s="1803"/>
      <c r="M67" s="1803"/>
      <c r="N67" s="1803"/>
      <c r="O67" s="1803"/>
      <c r="P67" s="1803"/>
      <c r="Q67" s="1803"/>
      <c r="R67" s="1804"/>
    </row>
    <row r="68" spans="1:18" ht="4.5" customHeight="1" x14ac:dyDescent="0.2">
      <c r="A68" s="68"/>
      <c r="B68" s="122"/>
      <c r="C68" s="122"/>
      <c r="D68" s="122"/>
      <c r="E68" s="122"/>
      <c r="F68" s="122"/>
      <c r="G68" s="122"/>
      <c r="H68" s="122"/>
      <c r="I68" s="122"/>
      <c r="J68" s="122"/>
      <c r="K68" s="122"/>
      <c r="L68" s="122"/>
      <c r="M68" s="122"/>
      <c r="N68" s="122"/>
      <c r="O68" s="122"/>
      <c r="P68" s="122"/>
      <c r="Q68" s="122"/>
      <c r="R68" s="122"/>
    </row>
    <row r="69" spans="1:18" ht="13.5" customHeight="1" x14ac:dyDescent="0.2">
      <c r="A69" s="68"/>
      <c r="B69" s="1643" t="s">
        <v>443</v>
      </c>
      <c r="C69" s="1400"/>
      <c r="D69" s="1400"/>
      <c r="E69" s="1400"/>
      <c r="F69" s="1400"/>
      <c r="G69" s="1400"/>
      <c r="H69" s="1400"/>
      <c r="I69" s="1400"/>
      <c r="J69" s="1400"/>
      <c r="K69" s="1400"/>
      <c r="L69" s="1400"/>
      <c r="M69" s="1400"/>
      <c r="N69" s="1400"/>
      <c r="O69" s="1400"/>
      <c r="P69" s="1400"/>
      <c r="Q69" s="1400"/>
      <c r="R69" s="1400"/>
    </row>
    <row r="70" spans="1:18" ht="13.5" customHeight="1" x14ac:dyDescent="0.2">
      <c r="A70" s="68"/>
      <c r="B70" s="1400"/>
      <c r="C70" s="1400"/>
      <c r="D70" s="1400"/>
      <c r="E70" s="1400"/>
      <c r="F70" s="1400"/>
      <c r="G70" s="1400"/>
      <c r="H70" s="1400"/>
      <c r="I70" s="1400"/>
      <c r="J70" s="1400"/>
      <c r="K70" s="1400"/>
      <c r="L70" s="1400"/>
      <c r="M70" s="1400"/>
      <c r="N70" s="1400"/>
      <c r="O70" s="1400"/>
      <c r="P70" s="1400"/>
      <c r="Q70" s="1400"/>
      <c r="R70" s="1400"/>
    </row>
    <row r="71" spans="1:18" ht="15.75" customHeight="1" x14ac:dyDescent="0.2">
      <c r="A71" s="68"/>
      <c r="B71" s="1871" t="s">
        <v>1751</v>
      </c>
      <c r="C71" s="1836"/>
      <c r="D71" s="1836"/>
      <c r="E71" s="1836"/>
      <c r="F71" s="1836"/>
      <c r="G71" s="1836"/>
      <c r="H71" s="1836"/>
      <c r="I71" s="1836"/>
      <c r="J71" s="1836"/>
      <c r="K71" s="1836"/>
      <c r="L71" s="1836"/>
      <c r="M71" s="1836"/>
      <c r="N71" s="1836"/>
      <c r="O71" s="1836"/>
      <c r="P71" s="1836"/>
      <c r="Q71" s="1836"/>
      <c r="R71" s="1837"/>
    </row>
    <row r="72" spans="1:18" ht="15.75" customHeight="1" x14ac:dyDescent="0.2">
      <c r="A72" s="68"/>
      <c r="B72" s="1838"/>
      <c r="C72" s="1839"/>
      <c r="D72" s="1839"/>
      <c r="E72" s="1839"/>
      <c r="F72" s="1839"/>
      <c r="G72" s="1839"/>
      <c r="H72" s="1839"/>
      <c r="I72" s="1839"/>
      <c r="J72" s="1839"/>
      <c r="K72" s="1839"/>
      <c r="L72" s="1839"/>
      <c r="M72" s="1839"/>
      <c r="N72" s="1839"/>
      <c r="O72" s="1839"/>
      <c r="P72" s="1839"/>
      <c r="Q72" s="1839"/>
      <c r="R72" s="1840"/>
    </row>
    <row r="73" spans="1:18" ht="5.25" customHeight="1" x14ac:dyDescent="0.25">
      <c r="A73" s="68"/>
      <c r="B73" s="31"/>
      <c r="C73" s="10"/>
      <c r="D73" s="31"/>
      <c r="E73" s="31"/>
      <c r="F73" s="31"/>
      <c r="G73" s="31"/>
      <c r="H73" s="31"/>
      <c r="I73" s="337"/>
      <c r="J73" s="31"/>
      <c r="K73" s="337"/>
      <c r="L73" s="337"/>
      <c r="M73" s="31"/>
      <c r="N73" s="31"/>
      <c r="O73" s="31"/>
      <c r="P73" s="314"/>
      <c r="Q73" s="314"/>
      <c r="R73" s="314"/>
    </row>
    <row r="74" spans="1:18" ht="18" customHeight="1" x14ac:dyDescent="0.2">
      <c r="A74" s="68"/>
      <c r="B74" s="1643" t="s">
        <v>1752</v>
      </c>
      <c r="C74" s="1400"/>
      <c r="D74" s="1400"/>
      <c r="E74" s="1400"/>
      <c r="F74" s="1400"/>
      <c r="G74" s="1400"/>
      <c r="H74" s="1400"/>
      <c r="I74" s="1400"/>
      <c r="J74" s="1400"/>
      <c r="K74" s="1400"/>
      <c r="L74" s="1400"/>
      <c r="M74" s="1400"/>
      <c r="N74" s="1400"/>
      <c r="O74" s="1400"/>
      <c r="P74" s="1400"/>
      <c r="Q74" s="1400"/>
      <c r="R74" s="1400"/>
    </row>
    <row r="75" spans="1:18" ht="33.75" customHeight="1" x14ac:dyDescent="0.2">
      <c r="A75" s="68"/>
      <c r="B75" s="1400"/>
      <c r="C75" s="1400"/>
      <c r="D75" s="1400"/>
      <c r="E75" s="1400"/>
      <c r="F75" s="1400"/>
      <c r="G75" s="1400"/>
      <c r="H75" s="1400"/>
      <c r="I75" s="1400"/>
      <c r="J75" s="1400"/>
      <c r="K75" s="1400"/>
      <c r="L75" s="1400"/>
      <c r="M75" s="1400"/>
      <c r="N75" s="1400"/>
      <c r="O75" s="1400"/>
      <c r="P75" s="1400"/>
      <c r="Q75" s="1400"/>
      <c r="R75" s="1400"/>
    </row>
    <row r="76" spans="1:18" ht="15.75" customHeight="1" x14ac:dyDescent="0.2">
      <c r="A76" s="68"/>
      <c r="B76" s="1871"/>
      <c r="C76" s="1836"/>
      <c r="D76" s="1836"/>
      <c r="E76" s="1836"/>
      <c r="F76" s="1836"/>
      <c r="G76" s="1836"/>
      <c r="H76" s="1836"/>
      <c r="I76" s="1836"/>
      <c r="J76" s="1836"/>
      <c r="K76" s="1836"/>
      <c r="L76" s="1836"/>
      <c r="M76" s="1836"/>
      <c r="N76" s="1836"/>
      <c r="O76" s="1836"/>
      <c r="P76" s="1836"/>
      <c r="Q76" s="1836"/>
      <c r="R76" s="1837"/>
    </row>
    <row r="77" spans="1:18" ht="15.75" customHeight="1" x14ac:dyDescent="0.2">
      <c r="A77" s="68"/>
      <c r="B77" s="1838"/>
      <c r="C77" s="1839"/>
      <c r="D77" s="1839"/>
      <c r="E77" s="1839"/>
      <c r="F77" s="1839"/>
      <c r="G77" s="1839"/>
      <c r="H77" s="1839"/>
      <c r="I77" s="1839"/>
      <c r="J77" s="1839"/>
      <c r="K77" s="1839"/>
      <c r="L77" s="1839"/>
      <c r="M77" s="1839"/>
      <c r="N77" s="1839"/>
      <c r="O77" s="1839"/>
      <c r="P77" s="1839"/>
      <c r="Q77" s="1839"/>
      <c r="R77" s="1840"/>
    </row>
    <row r="78" spans="1:18" ht="13.5" customHeight="1" x14ac:dyDescent="0.2">
      <c r="A78" s="68" t="s">
        <v>245</v>
      </c>
      <c r="B78" s="1644" t="s">
        <v>1753</v>
      </c>
      <c r="C78" s="1442"/>
      <c r="D78" s="1442"/>
      <c r="E78" s="1442"/>
      <c r="F78" s="1442"/>
      <c r="G78" s="1442"/>
      <c r="H78" s="1442"/>
      <c r="I78" s="1442"/>
      <c r="J78" s="1442"/>
      <c r="K78" s="1442"/>
      <c r="L78" s="1442"/>
      <c r="M78" s="1442"/>
      <c r="N78" s="1442"/>
      <c r="O78" s="1442"/>
      <c r="P78" s="1442"/>
      <c r="Q78" s="1442"/>
      <c r="R78" s="1443"/>
    </row>
    <row r="79" spans="1:18" ht="3" customHeight="1" x14ac:dyDescent="0.2">
      <c r="A79" s="68"/>
      <c r="B79" s="58"/>
      <c r="C79" s="58"/>
      <c r="D79" s="58"/>
      <c r="E79" s="58"/>
      <c r="F79" s="58"/>
      <c r="G79" s="58"/>
      <c r="H79" s="58"/>
      <c r="I79" s="58"/>
      <c r="J79" s="58"/>
      <c r="K79" s="58"/>
      <c r="L79" s="58"/>
      <c r="M79" s="58"/>
      <c r="N79" s="58"/>
      <c r="O79" s="58"/>
      <c r="P79" s="58"/>
      <c r="Q79" s="58"/>
      <c r="R79" s="58"/>
    </row>
    <row r="80" spans="1:18" ht="15" customHeight="1" x14ac:dyDescent="0.2">
      <c r="A80" s="31"/>
      <c r="B80" s="1141"/>
      <c r="C80" s="389"/>
      <c r="D80" s="1609" t="s">
        <v>483</v>
      </c>
      <c r="E80" s="1400"/>
      <c r="F80" s="1400"/>
      <c r="G80" s="1400"/>
      <c r="H80" s="1400"/>
      <c r="I80" s="1400"/>
      <c r="J80" s="1400"/>
      <c r="K80" s="1400"/>
      <c r="L80" s="1400"/>
      <c r="M80" s="1400"/>
      <c r="N80" s="1400"/>
      <c r="O80" s="1400"/>
      <c r="P80" s="1400"/>
      <c r="Q80" s="1400"/>
      <c r="R80" s="1400"/>
    </row>
    <row r="81" spans="1:18" ht="12" customHeight="1" x14ac:dyDescent="0.2">
      <c r="A81" s="31"/>
      <c r="B81" s="389"/>
      <c r="C81" s="389"/>
      <c r="D81" s="1400"/>
      <c r="E81" s="1400"/>
      <c r="F81" s="1400"/>
      <c r="G81" s="1400"/>
      <c r="H81" s="1400"/>
      <c r="I81" s="1400"/>
      <c r="J81" s="1400"/>
      <c r="K81" s="1400"/>
      <c r="L81" s="1400"/>
      <c r="M81" s="1400"/>
      <c r="N81" s="1400"/>
      <c r="O81" s="1400"/>
      <c r="P81" s="1400"/>
      <c r="Q81" s="1400"/>
      <c r="R81" s="1400"/>
    </row>
    <row r="82" spans="1:18" ht="15" customHeight="1" x14ac:dyDescent="0.2">
      <c r="A82" s="31"/>
      <c r="B82" s="31"/>
      <c r="C82" s="405"/>
      <c r="D82" s="1141"/>
      <c r="E82" s="389" t="s">
        <v>491</v>
      </c>
      <c r="F82" s="31"/>
      <c r="G82" s="389"/>
      <c r="H82" s="389"/>
      <c r="I82" s="389"/>
      <c r="J82" s="389"/>
      <c r="K82" s="389"/>
      <c r="L82" s="389"/>
      <c r="M82" s="389"/>
      <c r="N82" s="389"/>
      <c r="O82" s="389"/>
      <c r="P82" s="389"/>
      <c r="Q82" s="389"/>
      <c r="R82" s="389"/>
    </row>
    <row r="83" spans="1:18" ht="4.5" customHeight="1" x14ac:dyDescent="0.25">
      <c r="A83" s="68"/>
      <c r="B83" s="10"/>
      <c r="C83" s="10"/>
      <c r="D83" s="1116"/>
      <c r="E83" s="10"/>
      <c r="F83" s="10"/>
      <c r="G83" s="10"/>
      <c r="H83" s="10"/>
      <c r="I83" s="10"/>
      <c r="J83" s="10"/>
      <c r="K83" s="10"/>
      <c r="L83" s="10"/>
      <c r="M83" s="10"/>
      <c r="N83" s="10"/>
      <c r="O83" s="10"/>
      <c r="P83" s="10"/>
      <c r="Q83" s="10"/>
      <c r="R83" s="10"/>
    </row>
    <row r="84" spans="1:18" ht="15" customHeight="1" x14ac:dyDescent="0.2">
      <c r="A84" s="31"/>
      <c r="B84" s="31"/>
      <c r="C84" s="405"/>
      <c r="D84" s="1141"/>
      <c r="E84" s="389" t="s">
        <v>506</v>
      </c>
      <c r="F84" s="31"/>
      <c r="G84" s="389"/>
      <c r="H84" s="389"/>
      <c r="I84" s="389"/>
      <c r="J84" s="389"/>
      <c r="K84" s="389"/>
      <c r="L84" s="389"/>
      <c r="M84" s="389"/>
      <c r="N84" s="389"/>
      <c r="O84" s="389"/>
      <c r="P84" s="389"/>
      <c r="Q84" s="389"/>
      <c r="R84" s="389"/>
    </row>
    <row r="85" spans="1:18" ht="3" customHeight="1" x14ac:dyDescent="0.25">
      <c r="A85" s="10"/>
    </row>
    <row r="86" spans="1:18" ht="15.75" customHeight="1" x14ac:dyDescent="0.2">
      <c r="A86" s="68" t="s">
        <v>309</v>
      </c>
      <c r="B86" s="1644" t="s">
        <v>1754</v>
      </c>
      <c r="C86" s="1442"/>
      <c r="D86" s="1442"/>
      <c r="E86" s="1442"/>
      <c r="F86" s="1442"/>
      <c r="G86" s="1442"/>
      <c r="H86" s="1442"/>
      <c r="I86" s="1442"/>
      <c r="J86" s="1442"/>
      <c r="K86" s="1442"/>
      <c r="L86" s="1442"/>
      <c r="M86" s="1442"/>
      <c r="N86" s="1442"/>
      <c r="O86" s="1442"/>
      <c r="P86" s="1442"/>
      <c r="Q86" s="1442"/>
      <c r="R86" s="1443"/>
    </row>
    <row r="87" spans="1:18" ht="3" customHeight="1" x14ac:dyDescent="0.2">
      <c r="A87" s="68"/>
      <c r="B87" s="31"/>
      <c r="C87" s="31"/>
      <c r="D87" s="31"/>
      <c r="E87" s="31"/>
      <c r="F87" s="31"/>
      <c r="G87" s="31"/>
      <c r="H87" s="31"/>
      <c r="I87" s="337"/>
      <c r="J87" s="31"/>
      <c r="K87" s="337"/>
      <c r="L87" s="337"/>
      <c r="M87" s="31"/>
      <c r="N87" s="31"/>
      <c r="O87" s="31"/>
      <c r="P87" s="314"/>
      <c r="Q87" s="314"/>
      <c r="R87" s="314"/>
    </row>
    <row r="88" spans="1:18" ht="15" customHeight="1" x14ac:dyDescent="0.2">
      <c r="A88" s="68"/>
      <c r="B88" s="1141"/>
      <c r="C88" s="31"/>
      <c r="D88" s="1517" t="s">
        <v>1755</v>
      </c>
      <c r="E88" s="1400"/>
      <c r="F88" s="1400"/>
      <c r="G88" s="1400"/>
      <c r="H88" s="1400"/>
      <c r="I88" s="1400"/>
      <c r="J88" s="1400"/>
      <c r="K88" s="1400"/>
      <c r="L88" s="1400"/>
      <c r="M88" s="1400"/>
      <c r="N88" s="1400"/>
      <c r="O88" s="1400"/>
      <c r="P88" s="1400"/>
      <c r="Q88" s="1400"/>
      <c r="R88" s="1400"/>
    </row>
    <row r="89" spans="1:18" ht="12.75" customHeight="1" x14ac:dyDescent="0.2">
      <c r="A89" s="68"/>
      <c r="B89" s="31"/>
      <c r="C89" s="31"/>
      <c r="D89" s="1400"/>
      <c r="E89" s="1400"/>
      <c r="F89" s="1400"/>
      <c r="G89" s="1400"/>
      <c r="H89" s="1400"/>
      <c r="I89" s="1400"/>
      <c r="J89" s="1400"/>
      <c r="K89" s="1400"/>
      <c r="L89" s="1400"/>
      <c r="M89" s="1400"/>
      <c r="N89" s="1400"/>
      <c r="O89" s="1400"/>
      <c r="P89" s="1400"/>
      <c r="Q89" s="1400"/>
      <c r="R89" s="1400"/>
    </row>
    <row r="90" spans="1:18" ht="3" customHeight="1" x14ac:dyDescent="0.2">
      <c r="A90" s="68"/>
      <c r="B90" s="31"/>
      <c r="C90" s="31"/>
      <c r="D90" s="31"/>
      <c r="E90" s="31"/>
      <c r="F90" s="31"/>
      <c r="G90" s="31"/>
      <c r="H90" s="31"/>
      <c r="I90" s="337"/>
      <c r="J90" s="31"/>
      <c r="K90" s="337"/>
      <c r="L90" s="337"/>
      <c r="M90" s="31"/>
      <c r="N90" s="31"/>
      <c r="O90" s="31"/>
      <c r="P90" s="314"/>
      <c r="Q90" s="314"/>
      <c r="R90" s="314"/>
    </row>
    <row r="91" spans="1:18" ht="15.75" customHeight="1" x14ac:dyDescent="0.2">
      <c r="A91" s="68" t="s">
        <v>374</v>
      </c>
      <c r="B91" s="1562" t="s">
        <v>1756</v>
      </c>
      <c r="C91" s="1442"/>
      <c r="D91" s="1442"/>
      <c r="E91" s="1442"/>
      <c r="F91" s="1442"/>
      <c r="G91" s="1442"/>
      <c r="H91" s="1442"/>
      <c r="I91" s="1442"/>
      <c r="J91" s="1442"/>
      <c r="K91" s="1442"/>
      <c r="L91" s="1442"/>
      <c r="M91" s="1442"/>
      <c r="N91" s="1442"/>
      <c r="O91" s="1442"/>
      <c r="P91" s="1442"/>
      <c r="Q91" s="1442"/>
      <c r="R91" s="1443"/>
    </row>
    <row r="92" spans="1:18" ht="4.5" customHeight="1" x14ac:dyDescent="0.2">
      <c r="A92" s="68"/>
      <c r="B92" s="31"/>
      <c r="C92" s="31"/>
      <c r="D92" s="31"/>
      <c r="E92" s="31"/>
      <c r="F92" s="31"/>
      <c r="G92" s="31"/>
      <c r="H92" s="31"/>
      <c r="I92" s="31"/>
      <c r="J92" s="31"/>
      <c r="K92" s="31"/>
      <c r="L92" s="31"/>
      <c r="M92" s="31"/>
      <c r="N92" s="31"/>
      <c r="O92" s="31"/>
      <c r="P92" s="31"/>
      <c r="Q92" s="31"/>
      <c r="R92" s="31"/>
    </row>
    <row r="93" spans="1:18" ht="14.25" customHeight="1" x14ac:dyDescent="0.2">
      <c r="A93" s="68"/>
      <c r="B93" s="31" t="s">
        <v>548</v>
      </c>
      <c r="C93" s="31"/>
      <c r="D93" s="31"/>
      <c r="E93" s="31"/>
      <c r="F93" s="31"/>
      <c r="G93" s="31"/>
      <c r="H93" s="31"/>
      <c r="I93" s="31"/>
      <c r="J93" s="31"/>
      <c r="K93" s="31"/>
      <c r="L93" s="31"/>
      <c r="M93" s="31"/>
      <c r="N93" s="31"/>
      <c r="O93" s="31"/>
      <c r="P93" s="31"/>
      <c r="Q93" s="31"/>
      <c r="R93" s="31"/>
    </row>
    <row r="94" spans="1:18" ht="4.5" customHeight="1" x14ac:dyDescent="0.2">
      <c r="A94" s="68"/>
      <c r="B94" s="31"/>
      <c r="C94" s="31"/>
      <c r="D94" s="31"/>
      <c r="E94" s="31"/>
      <c r="F94" s="31"/>
      <c r="G94" s="31"/>
      <c r="H94" s="31"/>
      <c r="I94" s="31"/>
      <c r="J94" s="31"/>
      <c r="K94" s="31"/>
      <c r="L94" s="31"/>
      <c r="M94" s="31"/>
      <c r="N94" s="31"/>
      <c r="O94" s="31"/>
      <c r="P94" s="31"/>
      <c r="Q94" s="31"/>
      <c r="R94" s="31"/>
    </row>
    <row r="95" spans="1:18" ht="14.25" customHeight="1" x14ac:dyDescent="0.2">
      <c r="A95" s="68"/>
      <c r="B95" s="463" t="str">
        <f>IF('7. Site Info Part I'!I14="Yes","X","-")</f>
        <v>-</v>
      </c>
      <c r="C95" s="310"/>
      <c r="D95" s="1600" t="s">
        <v>558</v>
      </c>
      <c r="E95" s="1400"/>
      <c r="F95" s="1400"/>
      <c r="G95" s="1400"/>
      <c r="H95" s="1400"/>
      <c r="I95" s="1400"/>
      <c r="J95" s="1400"/>
      <c r="K95" s="1400"/>
      <c r="L95" s="1400"/>
      <c r="M95" s="1400"/>
      <c r="N95" s="1400"/>
      <c r="O95" s="31"/>
      <c r="P95" s="31"/>
      <c r="Q95" s="31"/>
      <c r="R95" s="31"/>
    </row>
    <row r="96" spans="1:18" ht="4.5" customHeight="1" x14ac:dyDescent="0.2">
      <c r="A96" s="68"/>
      <c r="B96" s="41"/>
      <c r="C96" s="41"/>
      <c r="D96" s="31"/>
      <c r="E96" s="31"/>
      <c r="F96" s="31"/>
      <c r="G96" s="31"/>
      <c r="H96" s="31"/>
      <c r="I96" s="31"/>
      <c r="J96" s="31"/>
      <c r="K96" s="31"/>
      <c r="L96" s="31"/>
      <c r="M96" s="31"/>
      <c r="N96" s="31"/>
      <c r="O96" s="31"/>
      <c r="P96" s="31"/>
      <c r="Q96" s="31"/>
      <c r="R96" s="31"/>
    </row>
    <row r="97" spans="1:18" ht="13.5" customHeight="1" x14ac:dyDescent="0.2">
      <c r="A97" s="68"/>
      <c r="B97" s="1141"/>
      <c r="D97" s="1639" t="s">
        <v>569</v>
      </c>
      <c r="E97" s="1400"/>
      <c r="F97" s="1400"/>
      <c r="G97" s="1400"/>
      <c r="H97" s="1400"/>
      <c r="I97" s="1400"/>
      <c r="J97" s="1400"/>
      <c r="K97" s="1400"/>
      <c r="L97" s="1400"/>
      <c r="M97" s="1400"/>
      <c r="N97" s="1400"/>
      <c r="O97" s="1400"/>
      <c r="P97" s="1400"/>
      <c r="Q97" s="1400"/>
      <c r="R97" s="1400"/>
    </row>
    <row r="98" spans="1:18" ht="9" customHeight="1" x14ac:dyDescent="0.25">
      <c r="A98" s="68"/>
      <c r="B98" s="10"/>
      <c r="C98" s="10"/>
      <c r="D98" s="1400"/>
      <c r="E98" s="1400"/>
      <c r="F98" s="1400"/>
      <c r="G98" s="1400"/>
      <c r="H98" s="1400"/>
      <c r="I98" s="1400"/>
      <c r="J98" s="1400"/>
      <c r="K98" s="1400"/>
      <c r="L98" s="1400"/>
      <c r="M98" s="1400"/>
      <c r="N98" s="1400"/>
      <c r="O98" s="1400"/>
      <c r="P98" s="1400"/>
      <c r="Q98" s="1400"/>
      <c r="R98" s="1400"/>
    </row>
    <row r="99" spans="1:18" ht="18" customHeight="1" x14ac:dyDescent="0.25">
      <c r="A99" s="68"/>
      <c r="B99" s="10"/>
      <c r="C99" s="10"/>
      <c r="D99" s="1400"/>
      <c r="E99" s="1400"/>
      <c r="F99" s="1400"/>
      <c r="G99" s="1400"/>
      <c r="H99" s="1400"/>
      <c r="I99" s="1400"/>
      <c r="J99" s="1400"/>
      <c r="K99" s="1400"/>
      <c r="L99" s="1400"/>
      <c r="M99" s="1400"/>
      <c r="N99" s="1400"/>
      <c r="O99" s="1400"/>
      <c r="P99" s="1400"/>
      <c r="Q99" s="1400"/>
      <c r="R99" s="1400"/>
    </row>
    <row r="100" spans="1:18" ht="18" customHeight="1" x14ac:dyDescent="0.25">
      <c r="A100" s="68"/>
      <c r="B100" s="10"/>
      <c r="C100" s="10"/>
      <c r="D100" s="10"/>
      <c r="E100" s="1674" t="s">
        <v>1757</v>
      </c>
      <c r="F100" s="1400"/>
      <c r="G100" s="1400"/>
      <c r="H100" s="1400"/>
      <c r="I100" s="1400"/>
      <c r="J100" s="1400"/>
      <c r="K100" s="1400"/>
      <c r="L100" s="1400"/>
      <c r="M100" s="1400"/>
      <c r="N100" s="1400"/>
      <c r="O100" s="1400"/>
      <c r="P100" s="1400"/>
      <c r="Q100" s="1400"/>
      <c r="R100" s="1400"/>
    </row>
    <row r="101" spans="1:18" ht="18.75" customHeight="1" x14ac:dyDescent="0.25">
      <c r="A101" s="68"/>
      <c r="B101" s="10"/>
      <c r="C101" s="10"/>
      <c r="D101" s="474"/>
      <c r="E101" s="1400"/>
      <c r="F101" s="1400"/>
      <c r="G101" s="1400"/>
      <c r="H101" s="1400"/>
      <c r="I101" s="1400"/>
      <c r="J101" s="1400"/>
      <c r="K101" s="1400"/>
      <c r="L101" s="1400"/>
      <c r="M101" s="1400"/>
      <c r="N101" s="1400"/>
      <c r="O101" s="1400"/>
      <c r="P101" s="1400"/>
      <c r="Q101" s="1400"/>
      <c r="R101" s="1400"/>
    </row>
    <row r="102" spans="1:18" ht="12.75" customHeight="1" x14ac:dyDescent="0.25">
      <c r="A102" s="68"/>
      <c r="B102" s="10"/>
      <c r="C102" s="10"/>
      <c r="D102" s="10"/>
      <c r="E102" s="1671" t="s">
        <v>581</v>
      </c>
      <c r="F102" s="1400"/>
      <c r="G102" s="1400"/>
      <c r="H102" s="1400"/>
      <c r="I102" s="1400"/>
      <c r="J102" s="1400"/>
      <c r="K102" s="1400"/>
      <c r="L102" s="1400"/>
      <c r="M102" s="1400"/>
      <c r="N102" s="1400"/>
      <c r="O102" s="1400"/>
      <c r="P102" s="1400"/>
      <c r="Q102" s="475"/>
      <c r="R102" s="475"/>
    </row>
    <row r="103" spans="1:18" ht="4.5" customHeight="1" x14ac:dyDescent="0.2">
      <c r="A103" s="68"/>
      <c r="B103" s="41"/>
      <c r="C103" s="41"/>
      <c r="D103" s="31"/>
      <c r="E103" s="31"/>
      <c r="F103" s="31"/>
      <c r="G103" s="31"/>
      <c r="H103" s="31"/>
      <c r="I103" s="31"/>
      <c r="J103" s="31"/>
      <c r="K103" s="31"/>
      <c r="L103" s="31"/>
      <c r="M103" s="31"/>
      <c r="N103" s="31"/>
      <c r="O103" s="31"/>
      <c r="P103" s="31"/>
      <c r="Q103" s="31"/>
      <c r="R103" s="31"/>
    </row>
    <row r="104" spans="1:18" ht="14.25" customHeight="1" x14ac:dyDescent="0.2">
      <c r="A104" s="68"/>
      <c r="B104" s="1140"/>
      <c r="D104" s="1600" t="s">
        <v>588</v>
      </c>
      <c r="E104" s="1400"/>
      <c r="F104" s="1400"/>
      <c r="G104" s="1400"/>
      <c r="H104" s="1400"/>
      <c r="I104" s="1400"/>
      <c r="J104" s="1400"/>
      <c r="K104" s="1400"/>
      <c r="L104" s="1400"/>
      <c r="M104" s="1400"/>
      <c r="N104" s="1400"/>
      <c r="O104" s="31"/>
      <c r="P104" s="31"/>
      <c r="Q104" s="31"/>
      <c r="R104" s="31"/>
    </row>
    <row r="105" spans="1:18" ht="4.5" customHeight="1" x14ac:dyDescent="0.2">
      <c r="A105" s="68"/>
      <c r="B105" s="41"/>
      <c r="D105" s="31"/>
      <c r="E105" s="31"/>
      <c r="F105" s="31"/>
      <c r="G105" s="31"/>
      <c r="H105" s="31"/>
      <c r="I105" s="31"/>
      <c r="J105" s="31"/>
      <c r="K105" s="31"/>
      <c r="L105" s="31"/>
      <c r="M105" s="41"/>
      <c r="N105" s="31"/>
      <c r="O105" s="31"/>
      <c r="P105" s="31"/>
      <c r="Q105" s="31"/>
      <c r="R105" s="31"/>
    </row>
    <row r="106" spans="1:18" ht="14.25" customHeight="1" x14ac:dyDescent="0.2">
      <c r="A106" s="68"/>
      <c r="B106" s="463" t="str">
        <f>IF('7. Site Info Part I'!P9="Rural","X","-")</f>
        <v>-</v>
      </c>
      <c r="D106" s="1600" t="s">
        <v>1758</v>
      </c>
      <c r="E106" s="1400"/>
      <c r="F106" s="1400"/>
      <c r="G106" s="1400"/>
      <c r="H106" s="1400"/>
      <c r="I106" s="1400"/>
      <c r="J106" s="1400"/>
      <c r="K106" s="31"/>
      <c r="L106" s="31"/>
      <c r="M106" s="41"/>
      <c r="N106" s="31"/>
      <c r="O106" s="31"/>
      <c r="P106" s="31"/>
      <c r="Q106" s="31"/>
      <c r="R106" s="31"/>
    </row>
    <row r="107" spans="1:18" ht="4.5" customHeight="1" x14ac:dyDescent="0.2">
      <c r="A107" s="68"/>
      <c r="B107" s="41"/>
      <c r="D107" s="31"/>
      <c r="E107" s="31"/>
      <c r="F107" s="31"/>
      <c r="G107" s="31"/>
      <c r="H107" s="31"/>
      <c r="I107" s="31"/>
      <c r="J107" s="31"/>
      <c r="K107" s="31"/>
      <c r="L107" s="31"/>
      <c r="M107" s="41"/>
      <c r="N107" s="31"/>
      <c r="O107" s="31"/>
      <c r="P107" s="31"/>
      <c r="Q107" s="31"/>
      <c r="R107" s="31"/>
    </row>
    <row r="108" spans="1:18" ht="14.25" customHeight="1" x14ac:dyDescent="0.2">
      <c r="A108" s="68"/>
      <c r="B108" s="463" t="str">
        <f>IF('17. Dev. Narr.'!B16="Supportive Housing","X","-")</f>
        <v>-</v>
      </c>
      <c r="D108" s="1600" t="s">
        <v>1759</v>
      </c>
      <c r="E108" s="1400"/>
      <c r="F108" s="1400"/>
      <c r="G108" s="1400"/>
      <c r="H108" s="1400"/>
      <c r="I108" s="1400"/>
      <c r="J108" s="1400"/>
      <c r="K108" s="1400"/>
      <c r="L108" s="1400"/>
      <c r="M108" s="1400"/>
      <c r="N108" s="31"/>
      <c r="O108" s="31"/>
      <c r="P108" s="31"/>
      <c r="Q108" s="31"/>
      <c r="R108" s="31"/>
    </row>
    <row r="109" spans="1:18" ht="4.5" customHeight="1" x14ac:dyDescent="0.2">
      <c r="A109" s="68"/>
      <c r="B109" s="31"/>
      <c r="D109" s="31"/>
      <c r="E109" s="31"/>
      <c r="F109" s="31"/>
      <c r="G109" s="31"/>
      <c r="H109" s="31"/>
      <c r="I109" s="31"/>
      <c r="J109" s="31"/>
      <c r="K109" s="31"/>
      <c r="L109" s="31"/>
      <c r="M109" s="31"/>
      <c r="N109" s="31"/>
      <c r="O109" s="31"/>
      <c r="P109" s="31"/>
      <c r="Q109" s="31"/>
      <c r="R109" s="31"/>
    </row>
    <row r="110" spans="1:18" ht="13.5" customHeight="1" x14ac:dyDescent="0.2">
      <c r="A110" s="68"/>
      <c r="B110" s="463" t="str">
        <f>IF('9. Site Info Part II'!U55&gt;0,"X","-")</f>
        <v>-</v>
      </c>
      <c r="D110" s="1601" t="s">
        <v>1760</v>
      </c>
      <c r="E110" s="1400"/>
      <c r="F110" s="1400"/>
      <c r="G110" s="1400"/>
      <c r="H110" s="1400"/>
      <c r="I110" s="1400"/>
      <c r="J110" s="1400"/>
      <c r="K110" s="1400"/>
      <c r="L110" s="1400"/>
      <c r="M110" s="1400"/>
      <c r="N110" s="1400"/>
      <c r="O110" s="1400"/>
      <c r="P110" s="1400"/>
      <c r="Q110" s="1400"/>
      <c r="R110" s="1400"/>
    </row>
    <row r="111" spans="1:18" ht="15" customHeight="1" x14ac:dyDescent="0.2">
      <c r="A111" s="68"/>
      <c r="B111" s="31"/>
      <c r="D111" s="1400"/>
      <c r="E111" s="1400"/>
      <c r="F111" s="1400"/>
      <c r="G111" s="1400"/>
      <c r="H111" s="1400"/>
      <c r="I111" s="1400"/>
      <c r="J111" s="1400"/>
      <c r="K111" s="1400"/>
      <c r="L111" s="1400"/>
      <c r="M111" s="1400"/>
      <c r="N111" s="1400"/>
      <c r="O111" s="1400"/>
      <c r="P111" s="1400"/>
      <c r="Q111" s="1400"/>
      <c r="R111" s="1400"/>
    </row>
    <row r="112" spans="1:18" ht="13.5" customHeight="1" x14ac:dyDescent="0.2">
      <c r="A112" s="68"/>
      <c r="B112" s="1141"/>
      <c r="D112" s="1511" t="s">
        <v>1761</v>
      </c>
      <c r="E112" s="1400"/>
      <c r="F112" s="1400"/>
      <c r="G112" s="1400"/>
      <c r="H112" s="1400"/>
      <c r="I112" s="1400"/>
      <c r="J112" s="1400"/>
      <c r="K112" s="1400"/>
      <c r="L112" s="1400"/>
      <c r="M112" s="1400"/>
      <c r="N112" s="1400"/>
      <c r="O112" s="1400"/>
      <c r="P112" s="1400"/>
      <c r="Q112" s="1400"/>
      <c r="R112" s="1400"/>
    </row>
    <row r="113" spans="1:18" ht="15" customHeight="1" x14ac:dyDescent="0.25">
      <c r="A113" s="68"/>
      <c r="B113" s="10"/>
      <c r="D113" s="1400"/>
      <c r="E113" s="1400"/>
      <c r="F113" s="1400"/>
      <c r="G113" s="1400"/>
      <c r="H113" s="1400"/>
      <c r="I113" s="1400"/>
      <c r="J113" s="1400"/>
      <c r="K113" s="1400"/>
      <c r="L113" s="1400"/>
      <c r="M113" s="1400"/>
      <c r="N113" s="1400"/>
      <c r="O113" s="1400"/>
      <c r="P113" s="1400"/>
      <c r="Q113" s="1400"/>
      <c r="R113" s="1400"/>
    </row>
    <row r="114" spans="1:18" ht="5.25" customHeight="1" x14ac:dyDescent="0.25">
      <c r="A114" s="68"/>
      <c r="B114" s="10"/>
      <c r="C114" s="10"/>
      <c r="D114" s="507"/>
      <c r="E114" s="507"/>
      <c r="F114" s="507"/>
      <c r="G114" s="507"/>
      <c r="H114" s="507"/>
      <c r="I114" s="507"/>
      <c r="J114" s="507"/>
      <c r="K114" s="507"/>
      <c r="L114" s="507"/>
      <c r="M114" s="507"/>
      <c r="N114" s="507"/>
      <c r="O114" s="507"/>
      <c r="P114" s="507"/>
      <c r="Q114" s="507"/>
      <c r="R114" s="507"/>
    </row>
    <row r="115" spans="1:18" ht="13.5" customHeight="1" x14ac:dyDescent="0.2">
      <c r="A115" s="68"/>
      <c r="B115" s="1140"/>
      <c r="D115" s="1639" t="s">
        <v>1762</v>
      </c>
      <c r="E115" s="1400"/>
      <c r="F115" s="1400"/>
      <c r="G115" s="1400"/>
      <c r="H115" s="1400"/>
      <c r="I115" s="1400"/>
      <c r="J115" s="1400"/>
      <c r="K115" s="1400"/>
      <c r="L115" s="1400"/>
      <c r="M115" s="1400"/>
      <c r="N115" s="1400"/>
      <c r="O115" s="1400"/>
      <c r="P115" s="1400"/>
      <c r="Q115" s="1400"/>
      <c r="R115" s="1400"/>
    </row>
    <row r="116" spans="1:18" ht="15" customHeight="1" x14ac:dyDescent="0.2">
      <c r="A116" s="68"/>
      <c r="B116" s="31"/>
      <c r="D116" s="1400"/>
      <c r="E116" s="1400"/>
      <c r="F116" s="1400"/>
      <c r="G116" s="1400"/>
      <c r="H116" s="1400"/>
      <c r="I116" s="1400"/>
      <c r="J116" s="1400"/>
      <c r="K116" s="1400"/>
      <c r="L116" s="1400"/>
      <c r="M116" s="1400"/>
      <c r="N116" s="1400"/>
      <c r="O116" s="1400"/>
      <c r="P116" s="1400"/>
      <c r="Q116" s="1400"/>
      <c r="R116" s="1400"/>
    </row>
    <row r="117" spans="1:18" ht="5.25" customHeight="1" x14ac:dyDescent="0.25">
      <c r="A117" s="68"/>
      <c r="B117" s="10"/>
      <c r="C117" s="10"/>
      <c r="D117" s="10"/>
      <c r="E117" s="10"/>
      <c r="F117" s="10"/>
      <c r="G117" s="10"/>
      <c r="H117" s="10"/>
      <c r="I117" s="10"/>
      <c r="J117" s="10"/>
      <c r="K117" s="10"/>
      <c r="L117" s="10"/>
      <c r="M117" s="10"/>
      <c r="N117" s="10"/>
      <c r="O117" s="10"/>
      <c r="P117" s="10"/>
      <c r="Q117" s="10"/>
      <c r="R117" s="10"/>
    </row>
    <row r="118" spans="1:18" ht="13.5" customHeight="1" x14ac:dyDescent="0.25">
      <c r="A118" s="68"/>
      <c r="B118" s="1140"/>
      <c r="C118" s="10"/>
      <c r="D118" s="1639" t="s">
        <v>1763</v>
      </c>
      <c r="E118" s="1400"/>
      <c r="F118" s="1400"/>
      <c r="G118" s="1400"/>
      <c r="H118" s="1400"/>
      <c r="I118" s="1400"/>
      <c r="J118" s="1400"/>
      <c r="K118" s="1400"/>
      <c r="L118" s="1400"/>
      <c r="M118" s="1400"/>
      <c r="N118" s="1400"/>
      <c r="O118" s="1400"/>
      <c r="P118" s="1400"/>
      <c r="Q118" s="1400"/>
      <c r="R118" s="1400"/>
    </row>
    <row r="119" spans="1:18" ht="15" customHeight="1" x14ac:dyDescent="0.25">
      <c r="A119" s="68"/>
      <c r="B119" s="31"/>
      <c r="C119" s="10"/>
      <c r="D119" s="1400"/>
      <c r="E119" s="1400"/>
      <c r="F119" s="1400"/>
      <c r="G119" s="1400"/>
      <c r="H119" s="1400"/>
      <c r="I119" s="1400"/>
      <c r="J119" s="1400"/>
      <c r="K119" s="1400"/>
      <c r="L119" s="1400"/>
      <c r="M119" s="1400"/>
      <c r="N119" s="1400"/>
      <c r="O119" s="1400"/>
      <c r="P119" s="1400"/>
      <c r="Q119" s="1400"/>
      <c r="R119" s="1400"/>
    </row>
    <row r="120" spans="1:18" ht="14.25" customHeight="1" x14ac:dyDescent="0.25">
      <c r="A120" s="68"/>
      <c r="B120" s="10"/>
      <c r="C120" s="10"/>
      <c r="D120" s="10"/>
      <c r="E120" s="10"/>
      <c r="F120" s="10"/>
      <c r="G120" s="10"/>
      <c r="H120" s="10"/>
      <c r="I120" s="10"/>
      <c r="J120" s="10"/>
      <c r="K120" s="10"/>
      <c r="L120" s="10"/>
      <c r="M120" s="10"/>
      <c r="N120" s="10"/>
      <c r="O120" s="10"/>
      <c r="P120" s="10"/>
      <c r="Q120" s="10"/>
      <c r="R120" s="10"/>
    </row>
    <row r="121" spans="1:18" ht="14.25" customHeight="1" x14ac:dyDescent="0.25">
      <c r="A121" s="68"/>
      <c r="B121" s="10"/>
      <c r="C121" s="10"/>
      <c r="D121" s="10"/>
      <c r="E121" s="250" t="s">
        <v>315</v>
      </c>
      <c r="F121" s="10"/>
      <c r="H121" s="10"/>
      <c r="I121" s="10"/>
      <c r="J121" s="10"/>
      <c r="K121" s="10"/>
      <c r="L121" s="10"/>
      <c r="M121" s="10"/>
      <c r="N121" s="10"/>
      <c r="O121" s="1861"/>
      <c r="P121" s="1862"/>
      <c r="Q121" s="1863"/>
      <c r="R121" s="10"/>
    </row>
    <row r="122" spans="1:18" ht="14.25" customHeight="1" x14ac:dyDescent="0.25">
      <c r="A122" s="68"/>
      <c r="B122" s="10"/>
      <c r="C122" s="10"/>
      <c r="D122" s="10"/>
      <c r="E122" s="10"/>
      <c r="F122" s="10"/>
      <c r="G122" s="10"/>
      <c r="H122" s="10"/>
      <c r="I122" s="10"/>
      <c r="J122" s="10"/>
      <c r="K122" s="10"/>
      <c r="L122" s="10"/>
      <c r="M122" s="10"/>
      <c r="N122" s="10"/>
      <c r="O122" s="10"/>
      <c r="P122" s="10"/>
      <c r="Q122" s="10"/>
      <c r="R122" s="10"/>
    </row>
    <row r="123" spans="1:18" ht="14.25" hidden="1" customHeight="1" x14ac:dyDescent="0.25">
      <c r="A123" s="68"/>
      <c r="B123" s="10" t="s">
        <v>1284</v>
      </c>
      <c r="C123" s="31"/>
      <c r="D123" s="31"/>
      <c r="E123" s="31"/>
      <c r="F123" s="31"/>
      <c r="G123" s="31"/>
      <c r="H123" s="31"/>
      <c r="I123" s="31"/>
      <c r="J123" s="31"/>
      <c r="K123" s="31"/>
      <c r="L123" s="31"/>
      <c r="M123" s="31"/>
      <c r="N123" s="31"/>
      <c r="O123" s="31"/>
      <c r="P123" s="31"/>
      <c r="Q123" s="31"/>
      <c r="R123" s="31"/>
    </row>
    <row r="124" spans="1:18" ht="14.25" hidden="1" customHeight="1" x14ac:dyDescent="0.25">
      <c r="A124" s="68"/>
      <c r="B124" s="10" t="s">
        <v>1289</v>
      </c>
      <c r="C124" s="31"/>
      <c r="D124" s="31"/>
      <c r="E124" s="31"/>
      <c r="F124" s="31"/>
      <c r="G124" s="31"/>
      <c r="H124" s="31"/>
      <c r="I124" s="31"/>
      <c r="J124" s="31"/>
      <c r="K124" s="31"/>
      <c r="L124" s="31"/>
      <c r="M124" s="31"/>
      <c r="N124" s="31"/>
      <c r="O124" s="31"/>
      <c r="P124" s="31"/>
      <c r="Q124" s="31"/>
      <c r="R124" s="31"/>
    </row>
    <row r="125" spans="1:18" ht="14.25" customHeight="1" x14ac:dyDescent="0.25">
      <c r="A125" s="68"/>
      <c r="B125" s="10"/>
      <c r="C125" s="10"/>
      <c r="D125" s="10"/>
      <c r="E125" s="10"/>
      <c r="F125" s="10"/>
      <c r="G125" s="10"/>
      <c r="H125" s="10"/>
      <c r="I125" s="10"/>
      <c r="J125" s="10"/>
      <c r="K125" s="10"/>
      <c r="L125" s="10"/>
      <c r="M125" s="10"/>
      <c r="N125" s="10"/>
      <c r="O125" s="10"/>
      <c r="P125" s="10"/>
      <c r="Q125" s="10"/>
      <c r="R125" s="10"/>
    </row>
  </sheetData>
  <sheetProtection algorithmName="SHA-512" hashValue="Z+JY+AZLCzomnXgSvowmd/+xHNTAljloNiadMdNdwyDg+KdSLLD9ZxS4zQvujFmFRu4P97sLAethOWvJjzLWlg==" saltValue="siv/ofja1AmVXcTcpF22vw==" spinCount="100000" sheet="1" objects="1" scenarios="1"/>
  <mergeCells count="63">
    <mergeCell ref="D80:R81"/>
    <mergeCell ref="B41:L41"/>
    <mergeCell ref="N41:R41"/>
    <mergeCell ref="B67:R67"/>
    <mergeCell ref="B69:R70"/>
    <mergeCell ref="B71:R72"/>
    <mergeCell ref="P59:Q59"/>
    <mergeCell ref="P61:Q61"/>
    <mergeCell ref="B43:L43"/>
    <mergeCell ref="N43:R43"/>
    <mergeCell ref="G54:R54"/>
    <mergeCell ref="J57:K57"/>
    <mergeCell ref="P57:Q57"/>
    <mergeCell ref="B39:L39"/>
    <mergeCell ref="N39:R39"/>
    <mergeCell ref="B74:R75"/>
    <mergeCell ref="B76:R77"/>
    <mergeCell ref="B78:R78"/>
    <mergeCell ref="Q27:R27"/>
    <mergeCell ref="G30:R30"/>
    <mergeCell ref="P34:Q34"/>
    <mergeCell ref="B36:R37"/>
    <mergeCell ref="B38:L38"/>
    <mergeCell ref="N38:R38"/>
    <mergeCell ref="G10:H10"/>
    <mergeCell ref="O10:P10"/>
    <mergeCell ref="B12:R12"/>
    <mergeCell ref="J59:K59"/>
    <mergeCell ref="J61:K61"/>
    <mergeCell ref="B22:R22"/>
    <mergeCell ref="B24:I24"/>
    <mergeCell ref="P24:R24"/>
    <mergeCell ref="M24:N24"/>
    <mergeCell ref="B14:R15"/>
    <mergeCell ref="B17:R17"/>
    <mergeCell ref="B20:K20"/>
    <mergeCell ref="M20:R20"/>
    <mergeCell ref="M25:N25"/>
    <mergeCell ref="P25:R25"/>
    <mergeCell ref="B27:P28"/>
    <mergeCell ref="Q8:R8"/>
    <mergeCell ref="A1:R2"/>
    <mergeCell ref="M3:O3"/>
    <mergeCell ref="P3:Q3"/>
    <mergeCell ref="B5:R5"/>
    <mergeCell ref="E8:F8"/>
    <mergeCell ref="I8:J8"/>
    <mergeCell ref="M8:N8"/>
    <mergeCell ref="D115:R116"/>
    <mergeCell ref="D118:R119"/>
    <mergeCell ref="O121:Q121"/>
    <mergeCell ref="B86:R86"/>
    <mergeCell ref="D88:R89"/>
    <mergeCell ref="B91:R91"/>
    <mergeCell ref="D95:N95"/>
    <mergeCell ref="D97:R99"/>
    <mergeCell ref="E100:R101"/>
    <mergeCell ref="E102:P102"/>
    <mergeCell ref="D104:N104"/>
    <mergeCell ref="D106:J106"/>
    <mergeCell ref="D108:M108"/>
    <mergeCell ref="D110:R111"/>
    <mergeCell ref="D112:R113"/>
  </mergeCells>
  <dataValidations count="1">
    <dataValidation type="list" allowBlank="1" showErrorMessage="1" sqref="Q27 P34">
      <formula1>$B$123:$B$124</formula1>
    </dataValidation>
  </dataValidations>
  <pageMargins left="0.7" right="0.7" top="0.75" bottom="0.5" header="0" footer="0"/>
  <pageSetup orientation="portrait" r:id="rId1"/>
  <headerFooter>
    <oddFooter>&amp;R&amp;D</oddFooter>
  </headerFooter>
  <rowBreaks count="1" manualBreakCount="1">
    <brk id="61"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54"/>
  <sheetViews>
    <sheetView showGridLines="0" zoomScaleNormal="100" workbookViewId="0">
      <selection sqref="A1:J3"/>
    </sheetView>
  </sheetViews>
  <sheetFormatPr defaultColWidth="12.625" defaultRowHeight="15" customHeight="1" x14ac:dyDescent="0.2"/>
  <cols>
    <col min="1" max="1" width="2.25" customWidth="1"/>
    <col min="2" max="2" width="1.375" customWidth="1"/>
    <col min="3" max="3" width="3.125" customWidth="1"/>
    <col min="4" max="4" width="8.25" customWidth="1"/>
    <col min="5" max="5" width="7" customWidth="1"/>
    <col min="6" max="9" width="8.25" customWidth="1"/>
    <col min="10" max="10" width="26.625" customWidth="1"/>
  </cols>
  <sheetData>
    <row r="1" spans="1:10" ht="15" customHeight="1" x14ac:dyDescent="0.2">
      <c r="A1" s="1823" t="s">
        <v>1764</v>
      </c>
      <c r="B1" s="1397"/>
      <c r="C1" s="1397"/>
      <c r="D1" s="1397"/>
      <c r="E1" s="1397"/>
      <c r="F1" s="1397"/>
      <c r="G1" s="1397"/>
      <c r="H1" s="1397"/>
      <c r="I1" s="1397"/>
      <c r="J1" s="1398"/>
    </row>
    <row r="2" spans="1:10" ht="15" customHeight="1" x14ac:dyDescent="0.2">
      <c r="A2" s="1399"/>
      <c r="B2" s="1400"/>
      <c r="C2" s="1400"/>
      <c r="D2" s="1400"/>
      <c r="E2" s="1400"/>
      <c r="F2" s="1400"/>
      <c r="G2" s="1400"/>
      <c r="H2" s="1400"/>
      <c r="I2" s="1400"/>
      <c r="J2" s="1401"/>
    </row>
    <row r="3" spans="1:10" ht="15.75" customHeight="1" x14ac:dyDescent="0.2">
      <c r="A3" s="1402"/>
      <c r="B3" s="1403"/>
      <c r="C3" s="1403"/>
      <c r="D3" s="1403"/>
      <c r="E3" s="1403"/>
      <c r="F3" s="1403"/>
      <c r="G3" s="1403"/>
      <c r="H3" s="1403"/>
      <c r="I3" s="1403"/>
      <c r="J3" s="1404"/>
    </row>
    <row r="4" spans="1:10" ht="7.5" customHeight="1" x14ac:dyDescent="0.2">
      <c r="A4" s="31"/>
      <c r="B4" s="31"/>
      <c r="C4" s="31"/>
      <c r="D4" s="31"/>
      <c r="E4" s="31"/>
      <c r="F4" s="31"/>
      <c r="G4" s="31"/>
      <c r="H4" s="31"/>
      <c r="I4" s="31"/>
      <c r="J4" s="31"/>
    </row>
    <row r="5" spans="1:10" ht="14.25" customHeight="1" x14ac:dyDescent="0.25">
      <c r="A5" s="712" t="s">
        <v>1765</v>
      </c>
      <c r="B5" s="10"/>
      <c r="C5" s="10"/>
      <c r="D5" s="10"/>
      <c r="E5" s="10"/>
      <c r="F5" s="10"/>
      <c r="G5" s="10"/>
      <c r="H5" s="10"/>
      <c r="I5" s="10"/>
      <c r="J5" s="10"/>
    </row>
    <row r="6" spans="1:10" ht="4.5" customHeight="1" x14ac:dyDescent="0.25">
      <c r="A6" s="10"/>
      <c r="B6" s="10"/>
      <c r="C6" s="58"/>
      <c r="D6" s="10"/>
      <c r="E6" s="10"/>
      <c r="F6" s="10"/>
      <c r="G6" s="10"/>
      <c r="H6" s="10"/>
      <c r="I6" s="10"/>
      <c r="J6" s="10"/>
    </row>
    <row r="7" spans="1:10" ht="15" customHeight="1" x14ac:dyDescent="0.25">
      <c r="A7" s="1125"/>
      <c r="B7" s="10"/>
      <c r="C7" s="58" t="s">
        <v>1766</v>
      </c>
      <c r="D7" s="10"/>
      <c r="E7" s="10"/>
      <c r="F7" s="10"/>
      <c r="G7" s="10"/>
      <c r="H7" s="10"/>
      <c r="I7" s="10"/>
      <c r="J7" s="10"/>
    </row>
    <row r="8" spans="1:10" ht="4.5" customHeight="1" x14ac:dyDescent="0.25">
      <c r="A8" s="10"/>
      <c r="B8" s="10"/>
      <c r="C8" s="58"/>
      <c r="D8" s="10"/>
      <c r="E8" s="10"/>
      <c r="F8" s="10"/>
      <c r="G8" s="10"/>
      <c r="H8" s="10"/>
      <c r="I8" s="10"/>
      <c r="J8" s="10"/>
    </row>
    <row r="9" spans="1:10" ht="14.25" customHeight="1" x14ac:dyDescent="0.25">
      <c r="A9" s="718"/>
      <c r="B9" s="10"/>
      <c r="C9" s="1125"/>
      <c r="D9" s="1520" t="s">
        <v>1767</v>
      </c>
      <c r="E9" s="1400"/>
      <c r="F9" s="1400"/>
      <c r="G9" s="1400"/>
      <c r="H9" s="1400"/>
      <c r="I9" s="1400"/>
      <c r="J9" s="1400"/>
    </row>
    <row r="10" spans="1:10" ht="15.75" customHeight="1" x14ac:dyDescent="0.25">
      <c r="A10" s="718"/>
      <c r="B10" s="10"/>
      <c r="C10" s="1142"/>
      <c r="D10" s="1400"/>
      <c r="E10" s="1400"/>
      <c r="F10" s="1400"/>
      <c r="G10" s="1400"/>
      <c r="H10" s="1400"/>
      <c r="I10" s="1400"/>
      <c r="J10" s="1400"/>
    </row>
    <row r="11" spans="1:10" ht="4.5" customHeight="1" x14ac:dyDescent="0.25">
      <c r="A11" s="718"/>
      <c r="B11" s="10"/>
      <c r="C11" s="1142"/>
      <c r="D11" s="244"/>
      <c r="E11" s="244"/>
      <c r="F11" s="244"/>
      <c r="G11" s="244"/>
      <c r="H11" s="244"/>
      <c r="I11" s="244"/>
      <c r="J11" s="244"/>
    </row>
    <row r="12" spans="1:10" ht="14.25" customHeight="1" x14ac:dyDescent="0.25">
      <c r="A12" s="10"/>
      <c r="B12" s="10"/>
      <c r="C12" s="1125"/>
      <c r="D12" s="1827" t="s">
        <v>1768</v>
      </c>
      <c r="E12" s="1400"/>
      <c r="F12" s="1400"/>
      <c r="G12" s="1400"/>
      <c r="H12" s="1400"/>
      <c r="I12" s="1400"/>
      <c r="J12" s="1400"/>
    </row>
    <row r="13" spans="1:10" ht="10.5" customHeight="1" x14ac:dyDescent="0.25">
      <c r="A13" s="10"/>
      <c r="B13" s="10"/>
      <c r="C13" s="1143"/>
      <c r="D13" s="1400"/>
      <c r="E13" s="1400"/>
      <c r="F13" s="1400"/>
      <c r="G13" s="1400"/>
      <c r="H13" s="1400"/>
      <c r="I13" s="1400"/>
      <c r="J13" s="1400"/>
    </row>
    <row r="14" spans="1:10" ht="4.5" customHeight="1" x14ac:dyDescent="0.25">
      <c r="A14" s="718"/>
      <c r="B14" s="10"/>
      <c r="C14" s="1142"/>
      <c r="D14" s="244"/>
      <c r="E14" s="244"/>
      <c r="F14" s="244"/>
      <c r="G14" s="244"/>
      <c r="H14" s="244"/>
      <c r="I14" s="244"/>
      <c r="J14" s="244"/>
    </row>
    <row r="15" spans="1:10" ht="14.25" customHeight="1" x14ac:dyDescent="0.25">
      <c r="A15" s="10"/>
      <c r="B15" s="10"/>
      <c r="C15" s="1125"/>
      <c r="D15" s="1825" t="s">
        <v>1769</v>
      </c>
      <c r="E15" s="1400"/>
      <c r="F15" s="1400"/>
      <c r="G15" s="1400"/>
      <c r="H15" s="1400"/>
      <c r="I15" s="1400"/>
      <c r="J15" s="1400"/>
    </row>
    <row r="16" spans="1:10" ht="10.5" customHeight="1" x14ac:dyDescent="0.25">
      <c r="A16" s="10"/>
      <c r="B16" s="10"/>
      <c r="C16" s="1143"/>
      <c r="D16" s="1400"/>
      <c r="E16" s="1400"/>
      <c r="F16" s="1400"/>
      <c r="G16" s="1400"/>
      <c r="H16" s="1400"/>
      <c r="I16" s="1400"/>
      <c r="J16" s="1400"/>
    </row>
    <row r="17" spans="1:10" ht="14.25" customHeight="1" x14ac:dyDescent="0.25">
      <c r="A17" s="718"/>
      <c r="B17" s="10"/>
      <c r="C17" s="1125"/>
      <c r="D17" s="1873" t="s">
        <v>1770</v>
      </c>
      <c r="E17" s="1400"/>
      <c r="F17" s="1400"/>
      <c r="G17" s="1400"/>
      <c r="H17" s="1400"/>
      <c r="I17" s="1400"/>
      <c r="J17" s="1400"/>
    </row>
    <row r="18" spans="1:10" ht="4.5" customHeight="1" x14ac:dyDescent="0.25">
      <c r="A18" s="10"/>
      <c r="B18" s="10"/>
      <c r="C18" s="1131"/>
      <c r="D18" s="10"/>
      <c r="E18" s="10"/>
      <c r="F18" s="10"/>
      <c r="G18" s="10"/>
      <c r="H18" s="10"/>
      <c r="I18" s="10"/>
      <c r="J18" s="10"/>
    </row>
    <row r="19" spans="1:10" ht="4.5" customHeight="1" x14ac:dyDescent="0.25">
      <c r="A19" s="718"/>
      <c r="B19" s="10"/>
      <c r="C19" s="1142"/>
      <c r="D19" s="244"/>
      <c r="E19" s="244"/>
      <c r="F19" s="244"/>
      <c r="G19" s="244"/>
      <c r="H19" s="244"/>
      <c r="I19" s="244"/>
      <c r="J19" s="244"/>
    </row>
    <row r="20" spans="1:10" ht="14.25" customHeight="1" x14ac:dyDescent="0.25">
      <c r="A20" s="718"/>
      <c r="B20" s="10"/>
      <c r="C20" s="1125"/>
      <c r="D20" s="1873" t="s">
        <v>1771</v>
      </c>
      <c r="E20" s="1400"/>
      <c r="F20" s="1400"/>
      <c r="G20" s="1400"/>
      <c r="H20" s="1400"/>
      <c r="I20" s="1400"/>
      <c r="J20" s="1400"/>
    </row>
    <row r="21" spans="1:10" ht="4.5" customHeight="1" x14ac:dyDescent="0.25">
      <c r="A21" s="10"/>
      <c r="B21" s="10"/>
      <c r="C21" s="58"/>
      <c r="D21" s="10"/>
      <c r="E21" s="10"/>
      <c r="F21" s="10"/>
      <c r="G21" s="10"/>
      <c r="H21" s="10"/>
      <c r="I21" s="10"/>
      <c r="J21" s="10"/>
    </row>
    <row r="22" spans="1:10" ht="15.75" customHeight="1" x14ac:dyDescent="0.25">
      <c r="A22" s="668" t="s">
        <v>1772</v>
      </c>
      <c r="B22" s="261"/>
      <c r="C22" s="58"/>
      <c r="D22" s="10"/>
      <c r="E22" s="10"/>
      <c r="F22" s="10"/>
      <c r="G22" s="10"/>
      <c r="H22" s="10"/>
      <c r="I22" s="10"/>
      <c r="J22" s="10"/>
    </row>
    <row r="23" spans="1:10" ht="6.75" customHeight="1" x14ac:dyDescent="0.25">
      <c r="A23" s="10"/>
      <c r="B23" s="261"/>
      <c r="C23" s="58"/>
      <c r="D23" s="10"/>
      <c r="E23" s="10"/>
      <c r="F23" s="10"/>
      <c r="G23" s="10"/>
      <c r="H23" s="10"/>
      <c r="I23" s="10"/>
      <c r="J23" s="10"/>
    </row>
    <row r="24" spans="1:10" ht="14.25" customHeight="1" x14ac:dyDescent="0.25">
      <c r="A24" s="1125"/>
      <c r="B24" s="10"/>
      <c r="C24" s="101" t="s">
        <v>1773</v>
      </c>
      <c r="D24" s="10"/>
      <c r="E24" s="101"/>
      <c r="F24" s="101"/>
      <c r="G24" s="101"/>
      <c r="H24" s="101"/>
      <c r="I24" s="101"/>
      <c r="J24" s="101"/>
    </row>
    <row r="25" spans="1:10" ht="6.75" customHeight="1" x14ac:dyDescent="0.25">
      <c r="A25" s="10"/>
      <c r="B25" s="261"/>
      <c r="C25" s="58"/>
      <c r="D25" s="10"/>
      <c r="E25" s="10"/>
      <c r="F25" s="10"/>
      <c r="G25" s="10"/>
      <c r="H25" s="10"/>
      <c r="I25" s="10"/>
      <c r="J25" s="10"/>
    </row>
    <row r="26" spans="1:10" ht="15" customHeight="1" x14ac:dyDescent="0.25">
      <c r="A26" s="712" t="s">
        <v>1774</v>
      </c>
      <c r="B26" s="261"/>
      <c r="C26" s="10"/>
      <c r="D26" s="10"/>
      <c r="E26" s="10"/>
      <c r="F26" s="10"/>
      <c r="G26" s="10"/>
      <c r="H26" s="10"/>
      <c r="I26" s="10"/>
      <c r="J26" s="10"/>
    </row>
    <row r="27" spans="1:10" ht="6.75" customHeight="1" x14ac:dyDescent="0.25">
      <c r="A27" s="10"/>
      <c r="B27" s="261"/>
      <c r="C27" s="58"/>
      <c r="D27" s="10"/>
      <c r="E27" s="10"/>
      <c r="F27" s="10"/>
      <c r="G27" s="10"/>
      <c r="H27" s="10"/>
      <c r="I27" s="10"/>
      <c r="J27" s="10"/>
    </row>
    <row r="28" spans="1:10" ht="15" customHeight="1" x14ac:dyDescent="0.25">
      <c r="A28" s="1125"/>
      <c r="B28" s="261"/>
      <c r="C28" s="101" t="s">
        <v>1775</v>
      </c>
      <c r="D28" s="10"/>
      <c r="E28" s="10"/>
      <c r="F28" s="10"/>
      <c r="G28" s="10"/>
      <c r="H28" s="10"/>
      <c r="I28" s="10"/>
      <c r="J28" s="10"/>
    </row>
    <row r="29" spans="1:10" ht="6.75" customHeight="1" x14ac:dyDescent="0.25">
      <c r="A29" s="10"/>
      <c r="B29" s="261"/>
      <c r="C29" s="58"/>
      <c r="D29" s="10"/>
      <c r="E29" s="10"/>
      <c r="F29" s="10"/>
      <c r="G29" s="10"/>
      <c r="H29" s="10"/>
      <c r="I29" s="10"/>
      <c r="J29" s="10"/>
    </row>
    <row r="30" spans="1:10" ht="14.25" customHeight="1" x14ac:dyDescent="0.25">
      <c r="A30" s="712" t="s">
        <v>1776</v>
      </c>
      <c r="B30" s="10"/>
      <c r="C30" s="10"/>
      <c r="D30" s="10"/>
      <c r="E30" s="10"/>
      <c r="F30" s="10"/>
      <c r="G30" s="10"/>
      <c r="H30" s="10"/>
      <c r="I30" s="10"/>
      <c r="J30" s="10"/>
    </row>
    <row r="31" spans="1:10" ht="6.75" customHeight="1" x14ac:dyDescent="0.25">
      <c r="A31" s="10"/>
      <c r="B31" s="261"/>
      <c r="C31" s="58"/>
      <c r="D31" s="10"/>
      <c r="E31" s="10"/>
      <c r="F31" s="10"/>
      <c r="G31" s="10"/>
      <c r="H31" s="10"/>
      <c r="I31" s="10"/>
      <c r="J31" s="10"/>
    </row>
    <row r="32" spans="1:10" ht="15" customHeight="1" x14ac:dyDescent="0.25">
      <c r="A32" s="1125"/>
      <c r="B32" s="261"/>
      <c r="C32" s="101" t="s">
        <v>1777</v>
      </c>
      <c r="D32" s="10"/>
      <c r="E32" s="10"/>
      <c r="F32" s="10"/>
      <c r="G32" s="10"/>
      <c r="H32" s="10"/>
      <c r="I32" s="10"/>
      <c r="J32" s="10"/>
    </row>
    <row r="33" spans="1:10" ht="6.75" customHeight="1" x14ac:dyDescent="0.25">
      <c r="A33" s="10"/>
      <c r="B33" s="261"/>
      <c r="C33" s="58"/>
      <c r="D33" s="10"/>
      <c r="E33" s="10"/>
      <c r="F33" s="10"/>
      <c r="G33" s="10"/>
      <c r="H33" s="10"/>
      <c r="I33" s="10"/>
      <c r="J33" s="10"/>
    </row>
    <row r="34" spans="1:10" ht="15.75" customHeight="1" x14ac:dyDescent="0.25">
      <c r="A34" s="719" t="s">
        <v>1778</v>
      </c>
      <c r="B34" s="261"/>
      <c r="C34" s="58"/>
      <c r="D34" s="10"/>
      <c r="E34" s="10"/>
      <c r="F34" s="10"/>
      <c r="G34" s="10"/>
      <c r="H34" s="10"/>
      <c r="I34" s="10"/>
      <c r="J34" s="10"/>
    </row>
    <row r="35" spans="1:10" ht="6.75" customHeight="1" x14ac:dyDescent="0.25">
      <c r="A35" s="10"/>
      <c r="B35" s="261"/>
      <c r="C35" s="58"/>
      <c r="D35" s="10"/>
      <c r="E35" s="10"/>
      <c r="F35" s="10"/>
      <c r="G35" s="10"/>
      <c r="H35" s="10"/>
      <c r="I35" s="10"/>
      <c r="J35" s="10"/>
    </row>
    <row r="36" spans="1:10" ht="15.75" customHeight="1" x14ac:dyDescent="0.25">
      <c r="A36" s="10"/>
      <c r="B36" s="10"/>
      <c r="C36" s="1125"/>
      <c r="D36" s="1520" t="s">
        <v>1779</v>
      </c>
      <c r="E36" s="1400"/>
      <c r="F36" s="1400"/>
      <c r="G36" s="1400"/>
      <c r="H36" s="1400"/>
      <c r="I36" s="1400"/>
      <c r="J36" s="1400"/>
    </row>
    <row r="37" spans="1:10" ht="11.25" customHeight="1" x14ac:dyDescent="0.25">
      <c r="A37" s="10"/>
      <c r="B37" s="10"/>
      <c r="C37" s="261"/>
      <c r="D37" s="1400"/>
      <c r="E37" s="1400"/>
      <c r="F37" s="1400"/>
      <c r="G37" s="1400"/>
      <c r="H37" s="1400"/>
      <c r="I37" s="1400"/>
      <c r="J37" s="1400"/>
    </row>
    <row r="38" spans="1:10" ht="5.25" customHeight="1" x14ac:dyDescent="0.25">
      <c r="A38" s="10"/>
      <c r="B38" s="10"/>
      <c r="C38" s="261"/>
      <c r="D38" s="720"/>
      <c r="E38" s="720"/>
      <c r="F38" s="720"/>
      <c r="G38" s="720"/>
      <c r="H38" s="720"/>
      <c r="I38" s="720"/>
      <c r="J38" s="720"/>
    </row>
    <row r="39" spans="1:10" ht="15.75" customHeight="1" x14ac:dyDescent="0.25">
      <c r="A39" s="10"/>
      <c r="B39" s="10"/>
      <c r="C39" s="1125"/>
      <c r="D39" s="1647" t="s">
        <v>1780</v>
      </c>
      <c r="E39" s="1400"/>
      <c r="F39" s="1400"/>
      <c r="G39" s="1400"/>
      <c r="H39" s="1400"/>
      <c r="I39" s="1400"/>
      <c r="J39" s="1400"/>
    </row>
    <row r="40" spans="1:10" ht="11.25" customHeight="1" x14ac:dyDescent="0.25">
      <c r="A40" s="10"/>
      <c r="B40" s="10"/>
      <c r="C40" s="1143"/>
      <c r="D40" s="1400"/>
      <c r="E40" s="1400"/>
      <c r="F40" s="1400"/>
      <c r="G40" s="1400"/>
      <c r="H40" s="1400"/>
      <c r="I40" s="1400"/>
      <c r="J40" s="1400"/>
    </row>
    <row r="41" spans="1:10" ht="4.5" customHeight="1" x14ac:dyDescent="0.25">
      <c r="A41" s="10"/>
      <c r="B41" s="10"/>
      <c r="C41" s="1142"/>
      <c r="D41" s="718"/>
      <c r="E41" s="718"/>
      <c r="F41" s="718"/>
      <c r="G41" s="718"/>
      <c r="H41" s="718"/>
      <c r="I41" s="718"/>
      <c r="J41" s="718"/>
    </row>
    <row r="42" spans="1:10" ht="15.75" customHeight="1" x14ac:dyDescent="0.25">
      <c r="A42" s="10"/>
      <c r="B42" s="10"/>
      <c r="C42" s="1125"/>
      <c r="D42" s="1858" t="s">
        <v>1781</v>
      </c>
      <c r="E42" s="1400"/>
      <c r="F42" s="1400"/>
      <c r="G42" s="1400"/>
      <c r="H42" s="1400"/>
      <c r="I42" s="1400"/>
      <c r="J42" s="1400"/>
    </row>
    <row r="43" spans="1:10" ht="5.25" customHeight="1" x14ac:dyDescent="0.25">
      <c r="A43" s="10"/>
      <c r="B43" s="261"/>
      <c r="C43" s="1131"/>
      <c r="D43" s="10"/>
      <c r="E43" s="10"/>
      <c r="F43" s="10"/>
      <c r="G43" s="10"/>
      <c r="H43" s="10"/>
      <c r="I43" s="10"/>
      <c r="J43" s="10"/>
    </row>
    <row r="44" spans="1:10" ht="15.75" customHeight="1" x14ac:dyDescent="0.25">
      <c r="A44" s="10"/>
      <c r="B44" s="10"/>
      <c r="C44" s="1125"/>
      <c r="D44" s="1520" t="s">
        <v>1782</v>
      </c>
      <c r="E44" s="1400"/>
      <c r="F44" s="1400"/>
      <c r="G44" s="1400"/>
      <c r="H44" s="1400"/>
      <c r="I44" s="1400"/>
      <c r="J44" s="1400"/>
    </row>
    <row r="45" spans="1:10" ht="14.25" customHeight="1" x14ac:dyDescent="0.25">
      <c r="A45" s="10"/>
      <c r="B45" s="10"/>
      <c r="C45" s="10"/>
      <c r="D45" s="1400"/>
      <c r="E45" s="1400"/>
      <c r="F45" s="1400"/>
      <c r="G45" s="1400"/>
      <c r="H45" s="1400"/>
      <c r="I45" s="1400"/>
      <c r="J45" s="1400"/>
    </row>
    <row r="46" spans="1:10" ht="14.25" customHeight="1" x14ac:dyDescent="0.25">
      <c r="A46" s="10"/>
      <c r="B46" s="10"/>
      <c r="C46" s="10"/>
      <c r="D46" s="10" t="s">
        <v>1783</v>
      </c>
      <c r="E46" s="10"/>
      <c r="F46" s="10"/>
      <c r="G46" s="10"/>
      <c r="H46" s="10"/>
      <c r="I46" s="10"/>
      <c r="J46" s="10"/>
    </row>
    <row r="47" spans="1:10" ht="19.5" customHeight="1" x14ac:dyDescent="0.25">
      <c r="A47" s="10"/>
      <c r="B47" s="10"/>
      <c r="C47" s="10"/>
      <c r="D47" s="1874" t="s">
        <v>1784</v>
      </c>
      <c r="E47" s="1400"/>
      <c r="F47" s="1400"/>
      <c r="G47" s="1400"/>
      <c r="H47" s="1400"/>
      <c r="I47" s="1400"/>
      <c r="J47" s="1400"/>
    </row>
    <row r="48" spans="1:10" ht="13.5" customHeight="1" x14ac:dyDescent="0.25">
      <c r="A48" s="10"/>
      <c r="B48" s="10"/>
      <c r="C48" s="10"/>
      <c r="D48" s="1875" t="s">
        <v>1785</v>
      </c>
      <c r="E48" s="1400"/>
      <c r="F48" s="1400"/>
      <c r="G48" s="1400"/>
      <c r="H48" s="1400"/>
      <c r="I48" s="1400"/>
      <c r="J48" s="1400"/>
    </row>
    <row r="49" spans="1:10" ht="9" customHeight="1" x14ac:dyDescent="0.25">
      <c r="A49" s="10"/>
      <c r="B49" s="10"/>
      <c r="C49" s="10"/>
      <c r="D49" s="10"/>
      <c r="E49" s="10"/>
      <c r="F49" s="721"/>
      <c r="G49" s="10"/>
      <c r="H49" s="10"/>
      <c r="I49" s="10"/>
      <c r="J49" s="10"/>
    </row>
    <row r="50" spans="1:10" ht="15" customHeight="1" x14ac:dyDescent="0.25">
      <c r="A50" s="10"/>
      <c r="B50" s="10"/>
      <c r="C50" s="1125"/>
      <c r="D50" s="1520" t="s">
        <v>1786</v>
      </c>
      <c r="E50" s="1400"/>
      <c r="F50" s="1400"/>
      <c r="G50" s="1400"/>
      <c r="H50" s="1400"/>
      <c r="I50" s="1400"/>
      <c r="J50" s="1400"/>
    </row>
    <row r="51" spans="1:10" ht="21" customHeight="1" x14ac:dyDescent="0.25">
      <c r="A51" s="10"/>
      <c r="B51" s="10"/>
      <c r="C51" s="10"/>
      <c r="D51" s="1400"/>
      <c r="E51" s="1400"/>
      <c r="F51" s="1400"/>
      <c r="G51" s="1400"/>
      <c r="H51" s="1400"/>
      <c r="I51" s="1400"/>
      <c r="J51" s="1400"/>
    </row>
    <row r="52" spans="1:10" ht="14.25" customHeight="1" x14ac:dyDescent="0.25">
      <c r="A52" s="10"/>
      <c r="B52" s="10"/>
      <c r="C52" s="10"/>
      <c r="D52" s="10"/>
      <c r="E52" s="10"/>
      <c r="F52" s="10"/>
      <c r="G52" s="10"/>
      <c r="H52" s="10"/>
      <c r="I52" s="10"/>
      <c r="J52" s="10"/>
    </row>
    <row r="53" spans="1:10" ht="4.5" customHeight="1" x14ac:dyDescent="0.25">
      <c r="A53" s="10"/>
      <c r="B53" s="10"/>
      <c r="C53" s="10"/>
      <c r="D53" s="10"/>
      <c r="E53" s="10"/>
      <c r="F53" s="10"/>
      <c r="G53" s="10"/>
      <c r="H53" s="10"/>
      <c r="I53" s="10"/>
      <c r="J53" s="10"/>
    </row>
    <row r="54" spans="1:10" ht="15.75" customHeight="1" x14ac:dyDescent="0.25">
      <c r="A54" s="10"/>
      <c r="B54" s="10"/>
      <c r="C54" s="10"/>
      <c r="D54" s="10"/>
      <c r="E54" s="10"/>
      <c r="F54" s="10"/>
      <c r="G54" s="10"/>
      <c r="H54" s="10"/>
      <c r="I54" s="10"/>
      <c r="J54" s="10"/>
    </row>
  </sheetData>
  <sheetProtection algorithmName="SHA-512" hashValue="9DQEoOHMoQgQOmFOi3SttLgBUCYJJdR6vwXJTLEE2cPyhp+/OQqZ+FlyvlGCaw/1TBwEshKmuYxKg9l813I4zg==" saltValue="fGF11X932nLsSE5AqPOjCw==" spinCount="100000" sheet="1" objects="1" scenarios="1"/>
  <mergeCells count="13">
    <mergeCell ref="D50:J51"/>
    <mergeCell ref="A1:J3"/>
    <mergeCell ref="D9:J10"/>
    <mergeCell ref="D12:J13"/>
    <mergeCell ref="D15:J16"/>
    <mergeCell ref="D17:J17"/>
    <mergeCell ref="D20:J20"/>
    <mergeCell ref="D36:J37"/>
    <mergeCell ref="D39:J40"/>
    <mergeCell ref="D42:J42"/>
    <mergeCell ref="D44:J45"/>
    <mergeCell ref="D47:J47"/>
    <mergeCell ref="D48:J48"/>
  </mergeCells>
  <hyperlinks>
    <hyperlink ref="D48" r:id="rId1"/>
  </hyperlinks>
  <pageMargins left="0.7" right="0.7" top="0.75" bottom="0.75" header="0" footer="0"/>
  <pageSetup orientation="portrait" r:id="rId2"/>
  <headerFooter>
    <oddFooter>&amp;R&amp;D</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25"/>
  <sheetViews>
    <sheetView showGridLines="0" zoomScaleNormal="100" zoomScaleSheetLayoutView="80" workbookViewId="0">
      <selection sqref="A1:S2"/>
    </sheetView>
  </sheetViews>
  <sheetFormatPr defaultColWidth="12.625" defaultRowHeight="15" customHeight="1" x14ac:dyDescent="0.2"/>
  <cols>
    <col min="1" max="1" width="5.25" customWidth="1"/>
    <col min="2" max="16" width="4" customWidth="1"/>
    <col min="17" max="17" width="6.5" customWidth="1"/>
    <col min="18" max="18" width="4.875" customWidth="1"/>
    <col min="19" max="19" width="4.75" customWidth="1"/>
  </cols>
  <sheetData>
    <row r="1" spans="1:19" ht="15" customHeight="1" x14ac:dyDescent="0.2">
      <c r="A1" s="1896" t="s">
        <v>1787</v>
      </c>
      <c r="B1" s="1397"/>
      <c r="C1" s="1397"/>
      <c r="D1" s="1397"/>
      <c r="E1" s="1397"/>
      <c r="F1" s="1397"/>
      <c r="G1" s="1397"/>
      <c r="H1" s="1397"/>
      <c r="I1" s="1397"/>
      <c r="J1" s="1397"/>
      <c r="K1" s="1397"/>
      <c r="L1" s="1397"/>
      <c r="M1" s="1397"/>
      <c r="N1" s="1397"/>
      <c r="O1" s="1397"/>
      <c r="P1" s="1397"/>
      <c r="Q1" s="1397"/>
      <c r="R1" s="1397"/>
      <c r="S1" s="1398"/>
    </row>
    <row r="2" spans="1:19" ht="7.5" customHeight="1" thickBot="1" x14ac:dyDescent="0.25">
      <c r="A2" s="1897"/>
      <c r="B2" s="1532"/>
      <c r="C2" s="1532"/>
      <c r="D2" s="1532"/>
      <c r="E2" s="1532"/>
      <c r="F2" s="1532"/>
      <c r="G2" s="1532"/>
      <c r="H2" s="1532"/>
      <c r="I2" s="1532"/>
      <c r="J2" s="1532"/>
      <c r="K2" s="1532"/>
      <c r="L2" s="1532"/>
      <c r="M2" s="1532"/>
      <c r="N2" s="1532"/>
      <c r="O2" s="1532"/>
      <c r="P2" s="1532"/>
      <c r="Q2" s="1532"/>
      <c r="R2" s="1532"/>
      <c r="S2" s="1898"/>
    </row>
    <row r="3" spans="1:19" ht="15" customHeight="1" x14ac:dyDescent="0.2">
      <c r="A3" s="1899" t="s">
        <v>1788</v>
      </c>
      <c r="B3" s="1900"/>
      <c r="C3" s="1900"/>
      <c r="D3" s="1900"/>
      <c r="E3" s="1900"/>
      <c r="F3" s="1900"/>
      <c r="G3" s="1900"/>
      <c r="H3" s="1900"/>
      <c r="I3" s="1900"/>
      <c r="J3" s="1900"/>
      <c r="K3" s="1900"/>
      <c r="L3" s="1900"/>
      <c r="M3" s="1900"/>
      <c r="N3" s="1900"/>
      <c r="O3" s="1900"/>
      <c r="P3" s="1900"/>
      <c r="Q3" s="1900"/>
      <c r="R3" s="1900"/>
      <c r="S3" s="1901"/>
    </row>
    <row r="4" spans="1:19" ht="14.25" customHeight="1" x14ac:dyDescent="0.2">
      <c r="A4" s="1902"/>
      <c r="B4" s="1881"/>
      <c r="C4" s="1881"/>
      <c r="D4" s="1881"/>
      <c r="E4" s="1881"/>
      <c r="F4" s="1881"/>
      <c r="G4" s="1881"/>
      <c r="H4" s="1881"/>
      <c r="I4" s="1881"/>
      <c r="J4" s="1881"/>
      <c r="K4" s="1881"/>
      <c r="L4" s="1881"/>
      <c r="M4" s="1881"/>
      <c r="N4" s="1881"/>
      <c r="O4" s="1881"/>
      <c r="P4" s="1881"/>
      <c r="Q4" s="1881"/>
      <c r="R4" s="1881"/>
      <c r="S4" s="1903"/>
    </row>
    <row r="5" spans="1:19" ht="14.25" customHeight="1" x14ac:dyDescent="0.2">
      <c r="A5" s="1902"/>
      <c r="B5" s="1881"/>
      <c r="C5" s="1881"/>
      <c r="D5" s="1881"/>
      <c r="E5" s="1881"/>
      <c r="F5" s="1881"/>
      <c r="G5" s="1881"/>
      <c r="H5" s="1881"/>
      <c r="I5" s="1881"/>
      <c r="J5" s="1881"/>
      <c r="K5" s="1881"/>
      <c r="L5" s="1881"/>
      <c r="M5" s="1881"/>
      <c r="N5" s="1881"/>
      <c r="O5" s="1881"/>
      <c r="P5" s="1881"/>
      <c r="Q5" s="1881"/>
      <c r="R5" s="1881"/>
      <c r="S5" s="1903"/>
    </row>
    <row r="6" spans="1:19" ht="14.25" customHeight="1" x14ac:dyDescent="0.2">
      <c r="A6" s="1902"/>
      <c r="B6" s="1881"/>
      <c r="C6" s="1881"/>
      <c r="D6" s="1881"/>
      <c r="E6" s="1881"/>
      <c r="F6" s="1881"/>
      <c r="G6" s="1881"/>
      <c r="H6" s="1881"/>
      <c r="I6" s="1881"/>
      <c r="J6" s="1881"/>
      <c r="K6" s="1881"/>
      <c r="L6" s="1881"/>
      <c r="M6" s="1881"/>
      <c r="N6" s="1881"/>
      <c r="O6" s="1881"/>
      <c r="P6" s="1881"/>
      <c r="Q6" s="1881"/>
      <c r="R6" s="1881"/>
      <c r="S6" s="1903"/>
    </row>
    <row r="7" spans="1:19" ht="20.25" customHeight="1" x14ac:dyDescent="0.2">
      <c r="A7" s="1902"/>
      <c r="B7" s="1881"/>
      <c r="C7" s="1881"/>
      <c r="D7" s="1881"/>
      <c r="E7" s="1881"/>
      <c r="F7" s="1881"/>
      <c r="G7" s="1881"/>
      <c r="H7" s="1881"/>
      <c r="I7" s="1881"/>
      <c r="J7" s="1881"/>
      <c r="K7" s="1881"/>
      <c r="L7" s="1881"/>
      <c r="M7" s="1881"/>
      <c r="N7" s="1881"/>
      <c r="O7" s="1881"/>
      <c r="P7" s="1881"/>
      <c r="Q7" s="1881"/>
      <c r="R7" s="1881"/>
      <c r="S7" s="1903"/>
    </row>
    <row r="8" spans="1:19" ht="33" customHeight="1" thickBot="1" x14ac:dyDescent="0.25">
      <c r="A8" s="1904"/>
      <c r="B8" s="1905"/>
      <c r="C8" s="1905"/>
      <c r="D8" s="1905"/>
      <c r="E8" s="1905"/>
      <c r="F8" s="1905"/>
      <c r="G8" s="1905"/>
      <c r="H8" s="1905"/>
      <c r="I8" s="1905"/>
      <c r="J8" s="1905"/>
      <c r="K8" s="1905"/>
      <c r="L8" s="1905"/>
      <c r="M8" s="1905"/>
      <c r="N8" s="1905"/>
      <c r="O8" s="1905"/>
      <c r="P8" s="1905"/>
      <c r="Q8" s="1905"/>
      <c r="R8" s="1905"/>
      <c r="S8" s="1906"/>
    </row>
    <row r="9" spans="1:19" ht="4.5" customHeight="1" x14ac:dyDescent="0.25">
      <c r="A9" s="1148"/>
      <c r="B9" s="1149"/>
      <c r="C9" s="1149"/>
      <c r="D9" s="1149"/>
      <c r="E9" s="1149"/>
      <c r="F9" s="1149"/>
      <c r="G9" s="1149"/>
      <c r="H9" s="1149"/>
      <c r="I9" s="1149"/>
      <c r="J9" s="1149"/>
      <c r="K9" s="1149"/>
      <c r="L9" s="1149"/>
      <c r="M9" s="1149"/>
      <c r="N9" s="1149"/>
      <c r="O9" s="1149"/>
      <c r="P9" s="1149"/>
      <c r="Q9" s="1149"/>
      <c r="R9" s="1149"/>
      <c r="S9" s="1150"/>
    </row>
    <row r="10" spans="1:19" ht="14.25" customHeight="1" thickBot="1" x14ac:dyDescent="0.3">
      <c r="A10" s="1151">
        <v>1</v>
      </c>
      <c r="B10" s="1885"/>
      <c r="C10" s="1878"/>
      <c r="D10" s="1878"/>
      <c r="E10" s="1878"/>
      <c r="F10" s="1878"/>
      <c r="G10" s="1878"/>
      <c r="H10" s="1878"/>
      <c r="I10" s="1073"/>
      <c r="J10" s="1885"/>
      <c r="K10" s="1878"/>
      <c r="L10" s="1878"/>
      <c r="M10" s="1878"/>
      <c r="N10" s="1073"/>
      <c r="O10" s="1152"/>
      <c r="P10" s="1073"/>
      <c r="Q10" s="1895"/>
      <c r="R10" s="1878"/>
      <c r="S10" s="1153"/>
    </row>
    <row r="11" spans="1:19" ht="14.25" customHeight="1" x14ac:dyDescent="0.25">
      <c r="A11" s="1154"/>
      <c r="B11" s="1876" t="s">
        <v>1789</v>
      </c>
      <c r="C11" s="1747"/>
      <c r="D11" s="1747"/>
      <c r="E11" s="1747"/>
      <c r="F11" s="1747"/>
      <c r="G11" s="1747"/>
      <c r="H11" s="1747"/>
      <c r="I11" s="1073"/>
      <c r="J11" s="1155" t="s">
        <v>1295</v>
      </c>
      <c r="K11" s="1073"/>
      <c r="L11" s="1073"/>
      <c r="M11" s="1073"/>
      <c r="N11" s="1073"/>
      <c r="O11" s="1155" t="s">
        <v>1790</v>
      </c>
      <c r="P11" s="1073"/>
      <c r="Q11" s="1156" t="s">
        <v>1791</v>
      </c>
      <c r="R11" s="1073"/>
      <c r="S11" s="1153"/>
    </row>
    <row r="12" spans="1:19" ht="14.25" customHeight="1" thickBot="1" x14ac:dyDescent="0.3">
      <c r="A12" s="1154"/>
      <c r="B12" s="1877"/>
      <c r="C12" s="1878"/>
      <c r="D12" s="1878"/>
      <c r="E12" s="1878"/>
      <c r="F12" s="1878"/>
      <c r="G12" s="1878"/>
      <c r="H12" s="1878"/>
      <c r="I12" s="1878"/>
      <c r="J12" s="1878"/>
      <c r="K12" s="1878"/>
      <c r="L12" s="1878"/>
      <c r="M12" s="1878"/>
      <c r="N12" s="1073"/>
      <c r="O12" s="1877"/>
      <c r="P12" s="1878"/>
      <c r="Q12" s="1878"/>
      <c r="R12" s="1878"/>
      <c r="S12" s="1153"/>
    </row>
    <row r="13" spans="1:19" ht="14.25" customHeight="1" x14ac:dyDescent="0.25">
      <c r="A13" s="1154"/>
      <c r="B13" s="1155" t="s">
        <v>1792</v>
      </c>
      <c r="C13" s="1073"/>
      <c r="D13" s="1073"/>
      <c r="E13" s="1073"/>
      <c r="F13" s="1073"/>
      <c r="G13" s="1073"/>
      <c r="H13" s="1073"/>
      <c r="I13" s="1073"/>
      <c r="J13" s="1073"/>
      <c r="K13" s="1073"/>
      <c r="L13" s="1073"/>
      <c r="M13" s="1073"/>
      <c r="N13" s="1073"/>
      <c r="O13" s="1157" t="s">
        <v>148</v>
      </c>
      <c r="P13" s="1073"/>
      <c r="Q13" s="1073"/>
      <c r="R13" s="1073"/>
      <c r="S13" s="1153"/>
    </row>
    <row r="14" spans="1:19" ht="15.75" customHeight="1" thickBot="1" x14ac:dyDescent="0.3">
      <c r="A14" s="1154"/>
      <c r="B14" s="1877"/>
      <c r="C14" s="1878"/>
      <c r="D14" s="1878"/>
      <c r="E14" s="1878"/>
      <c r="F14" s="1878"/>
      <c r="G14" s="1878"/>
      <c r="H14" s="1878"/>
      <c r="I14" s="1073"/>
      <c r="J14" s="1877"/>
      <c r="K14" s="1878"/>
      <c r="L14" s="1878"/>
      <c r="M14" s="1878"/>
      <c r="N14" s="1878"/>
      <c r="O14" s="1878"/>
      <c r="P14" s="1878"/>
      <c r="Q14" s="1878"/>
      <c r="R14" s="1878"/>
      <c r="S14" s="1153"/>
    </row>
    <row r="15" spans="1:19" ht="15.75" customHeight="1" x14ac:dyDescent="0.25">
      <c r="A15" s="1158"/>
      <c r="B15" s="1879" t="s">
        <v>1793</v>
      </c>
      <c r="C15" s="1747"/>
      <c r="D15" s="1747"/>
      <c r="E15" s="1747"/>
      <c r="F15" s="1747"/>
      <c r="G15" s="1747"/>
      <c r="H15" s="1747"/>
      <c r="I15" s="1159"/>
      <c r="J15" s="1880" t="s">
        <v>1794</v>
      </c>
      <c r="K15" s="1881"/>
      <c r="L15" s="1881"/>
      <c r="M15" s="1881"/>
      <c r="N15" s="1881"/>
      <c r="O15" s="1881"/>
      <c r="P15" s="1881"/>
      <c r="Q15" s="1073"/>
      <c r="R15" s="1073"/>
      <c r="S15" s="1153"/>
    </row>
    <row r="16" spans="1:19" ht="15.75" customHeight="1" thickBot="1" x14ac:dyDescent="0.3">
      <c r="A16" s="1158"/>
      <c r="B16" s="1882" t="s">
        <v>1795</v>
      </c>
      <c r="C16" s="1878"/>
      <c r="D16" s="1878"/>
      <c r="E16" s="1878"/>
      <c r="F16" s="1878"/>
      <c r="G16" s="1878"/>
      <c r="H16" s="1878"/>
      <c r="I16" s="1159"/>
      <c r="J16" s="1882" t="s">
        <v>1795</v>
      </c>
      <c r="K16" s="1878"/>
      <c r="L16" s="1878"/>
      <c r="M16" s="1878"/>
      <c r="N16" s="1878"/>
      <c r="O16" s="1878"/>
      <c r="P16" s="1878"/>
      <c r="Q16" s="1878"/>
      <c r="R16" s="1878"/>
      <c r="S16" s="1153"/>
    </row>
    <row r="17" spans="1:19" ht="15.75" customHeight="1" x14ac:dyDescent="0.25">
      <c r="A17" s="1158"/>
      <c r="B17" s="1883" t="s">
        <v>1796</v>
      </c>
      <c r="C17" s="1747"/>
      <c r="D17" s="1747"/>
      <c r="E17" s="1747"/>
      <c r="F17" s="1747"/>
      <c r="G17" s="1747"/>
      <c r="H17" s="1747"/>
      <c r="I17" s="1159"/>
      <c r="J17" s="1879" t="s">
        <v>1797</v>
      </c>
      <c r="K17" s="1747"/>
      <c r="L17" s="1747"/>
      <c r="M17" s="1747"/>
      <c r="N17" s="1747"/>
      <c r="O17" s="1747"/>
      <c r="P17" s="1747"/>
      <c r="Q17" s="1747"/>
      <c r="R17" s="1747"/>
      <c r="S17" s="1153"/>
    </row>
    <row r="18" spans="1:19" ht="14.25" customHeight="1" thickBot="1" x14ac:dyDescent="0.3">
      <c r="A18" s="1158"/>
      <c r="B18" s="1884"/>
      <c r="C18" s="1878"/>
      <c r="D18" s="1878"/>
      <c r="E18" s="1878"/>
      <c r="F18" s="1878"/>
      <c r="G18" s="1878"/>
      <c r="H18" s="1878"/>
      <c r="I18" s="1159"/>
      <c r="J18" s="1884"/>
      <c r="K18" s="1878"/>
      <c r="L18" s="1878"/>
      <c r="M18" s="1878"/>
      <c r="N18" s="1073"/>
      <c r="O18" s="1152"/>
      <c r="P18" s="1073"/>
      <c r="Q18" s="1885"/>
      <c r="R18" s="1878"/>
      <c r="S18" s="1153"/>
    </row>
    <row r="19" spans="1:19" ht="15.75" customHeight="1" thickBot="1" x14ac:dyDescent="0.3">
      <c r="A19" s="1154"/>
      <c r="B19" s="1155" t="s">
        <v>1798</v>
      </c>
      <c r="C19" s="1073"/>
      <c r="D19" s="1073"/>
      <c r="E19" s="1073"/>
      <c r="F19" s="1073"/>
      <c r="G19" s="1073"/>
      <c r="H19" s="1073"/>
      <c r="I19" s="1073"/>
      <c r="J19" s="1156" t="s">
        <v>148</v>
      </c>
      <c r="K19" s="1073"/>
      <c r="L19" s="1073"/>
      <c r="M19" s="1073"/>
      <c r="N19" s="1073"/>
      <c r="O19" s="1156" t="s">
        <v>232</v>
      </c>
      <c r="P19" s="1073"/>
      <c r="Q19" s="1156" t="s">
        <v>174</v>
      </c>
      <c r="R19" s="1073"/>
      <c r="S19" s="1153"/>
    </row>
    <row r="20" spans="1:19" ht="15.75" customHeight="1" thickBot="1" x14ac:dyDescent="0.3">
      <c r="A20" s="1158"/>
      <c r="B20" s="1880" t="s">
        <v>327</v>
      </c>
      <c r="C20" s="1881"/>
      <c r="D20" s="1881"/>
      <c r="E20" s="1881"/>
      <c r="F20" s="1881"/>
      <c r="G20" s="1881"/>
      <c r="H20" s="1881"/>
      <c r="I20" s="1881"/>
      <c r="J20" s="1881"/>
      <c r="K20" s="1881"/>
      <c r="L20" s="1881"/>
      <c r="M20" s="1881"/>
      <c r="N20" s="1881"/>
      <c r="O20" s="1881"/>
      <c r="P20" s="1881"/>
      <c r="Q20" s="1073"/>
      <c r="R20" s="1886"/>
      <c r="S20" s="1887"/>
    </row>
    <row r="21" spans="1:19" ht="4.5" customHeight="1" thickBot="1" x14ac:dyDescent="0.3">
      <c r="A21" s="1158"/>
      <c r="B21" s="1085"/>
      <c r="C21" s="1085"/>
      <c r="D21" s="1085"/>
      <c r="E21" s="1085"/>
      <c r="F21" s="1085"/>
      <c r="G21" s="1085"/>
      <c r="H21" s="1085"/>
      <c r="I21" s="1085"/>
      <c r="J21" s="1085"/>
      <c r="K21" s="1085"/>
      <c r="L21" s="1085"/>
      <c r="M21" s="1085"/>
      <c r="N21" s="1085"/>
      <c r="O21" s="1085"/>
      <c r="P21" s="1073"/>
      <c r="Q21" s="1160"/>
      <c r="R21" s="1160"/>
      <c r="S21" s="1153"/>
    </row>
    <row r="22" spans="1:19" ht="15" customHeight="1" thickBot="1" x14ac:dyDescent="0.3">
      <c r="A22" s="1158"/>
      <c r="B22" s="1880" t="s">
        <v>1799</v>
      </c>
      <c r="C22" s="1881"/>
      <c r="D22" s="1881"/>
      <c r="E22" s="1881"/>
      <c r="F22" s="1881"/>
      <c r="G22" s="1881"/>
      <c r="H22" s="1881"/>
      <c r="I22" s="1881"/>
      <c r="J22" s="1881"/>
      <c r="K22" s="1881"/>
      <c r="L22" s="1881"/>
      <c r="M22" s="1881"/>
      <c r="N22" s="1881"/>
      <c r="O22" s="1881"/>
      <c r="P22" s="1881"/>
      <c r="Q22" s="1073"/>
      <c r="R22" s="1888"/>
      <c r="S22" s="1887"/>
    </row>
    <row r="23" spans="1:19" ht="4.5" customHeight="1" thickBot="1" x14ac:dyDescent="0.3">
      <c r="A23" s="1158"/>
      <c r="B23" s="1085"/>
      <c r="C23" s="1085"/>
      <c r="D23" s="1085"/>
      <c r="E23" s="1085"/>
      <c r="F23" s="1085"/>
      <c r="G23" s="1085"/>
      <c r="H23" s="1085"/>
      <c r="I23" s="1085"/>
      <c r="J23" s="1085"/>
      <c r="K23" s="1085"/>
      <c r="L23" s="1085"/>
      <c r="M23" s="1085"/>
      <c r="N23" s="1085"/>
      <c r="O23" s="1085"/>
      <c r="P23" s="1085"/>
      <c r="Q23" s="1160"/>
      <c r="R23" s="1161"/>
      <c r="S23" s="1153"/>
    </row>
    <row r="24" spans="1:19" ht="15.75" customHeight="1" thickBot="1" x14ac:dyDescent="0.25">
      <c r="A24" s="1158"/>
      <c r="B24" s="1880" t="s">
        <v>1800</v>
      </c>
      <c r="C24" s="1881"/>
      <c r="D24" s="1881"/>
      <c r="E24" s="1881"/>
      <c r="F24" s="1881"/>
      <c r="G24" s="1881"/>
      <c r="H24" s="1889"/>
      <c r="I24" s="1890"/>
      <c r="J24" s="1890"/>
      <c r="K24" s="1890"/>
      <c r="L24" s="1890"/>
      <c r="M24" s="1890"/>
      <c r="N24" s="1890"/>
      <c r="O24" s="1890"/>
      <c r="P24" s="1890"/>
      <c r="Q24" s="1890"/>
      <c r="R24" s="1890"/>
      <c r="S24" s="1887"/>
    </row>
    <row r="25" spans="1:19" ht="14.25" customHeight="1" thickBot="1" x14ac:dyDescent="0.3">
      <c r="A25" s="1154"/>
      <c r="B25" s="1125"/>
      <c r="C25" s="1891" t="s">
        <v>1801</v>
      </c>
      <c r="D25" s="1881"/>
      <c r="E25" s="1881"/>
      <c r="F25" s="1881"/>
      <c r="G25" s="1881"/>
      <c r="H25" s="1881"/>
      <c r="I25" s="1881"/>
      <c r="J25" s="1881"/>
      <c r="K25" s="1881"/>
      <c r="L25" s="1881"/>
      <c r="M25" s="1881"/>
      <c r="N25" s="1881"/>
      <c r="O25" s="1881"/>
      <c r="P25" s="1881"/>
      <c r="Q25" s="1881"/>
      <c r="R25" s="1881"/>
      <c r="S25" s="1153"/>
    </row>
    <row r="26" spans="1:19" ht="4.5" customHeight="1" x14ac:dyDescent="0.25">
      <c r="A26" s="1154"/>
      <c r="B26" s="1073"/>
      <c r="C26" s="1113"/>
      <c r="D26" s="1113"/>
      <c r="E26" s="1113"/>
      <c r="F26" s="1113"/>
      <c r="G26" s="1113"/>
      <c r="H26" s="1113"/>
      <c r="I26" s="1113"/>
      <c r="J26" s="1113"/>
      <c r="K26" s="1113"/>
      <c r="L26" s="1113"/>
      <c r="M26" s="1113"/>
      <c r="N26" s="1113"/>
      <c r="O26" s="1113"/>
      <c r="P26" s="1113"/>
      <c r="Q26" s="1113"/>
      <c r="R26" s="1113"/>
      <c r="S26" s="1153"/>
    </row>
    <row r="27" spans="1:19" ht="15.75" customHeight="1" thickBot="1" x14ac:dyDescent="0.3">
      <c r="A27" s="1154"/>
      <c r="B27" s="1073" t="s">
        <v>1802</v>
      </c>
      <c r="C27" s="1892" t="s">
        <v>147</v>
      </c>
      <c r="D27" s="1878"/>
      <c r="E27" s="1878"/>
      <c r="F27" s="1878"/>
      <c r="G27" s="1878"/>
      <c r="H27" s="1878"/>
      <c r="I27" s="1878"/>
      <c r="J27" s="1073"/>
      <c r="K27" s="1892" t="s">
        <v>1803</v>
      </c>
      <c r="L27" s="1878"/>
      <c r="M27" s="1878"/>
      <c r="N27" s="1878"/>
      <c r="O27" s="1878"/>
      <c r="P27" s="1878"/>
      <c r="Q27" s="1073"/>
      <c r="R27" s="1162" t="s">
        <v>25</v>
      </c>
      <c r="S27" s="1153"/>
    </row>
    <row r="28" spans="1:19" ht="14.25" customHeight="1" thickBot="1" x14ac:dyDescent="0.3">
      <c r="A28" s="1154"/>
      <c r="B28" s="1073" t="s">
        <v>1804</v>
      </c>
      <c r="C28" s="1892" t="s">
        <v>147</v>
      </c>
      <c r="D28" s="1878"/>
      <c r="E28" s="1878"/>
      <c r="F28" s="1878"/>
      <c r="G28" s="1878"/>
      <c r="H28" s="1878"/>
      <c r="I28" s="1878"/>
      <c r="J28" s="1073"/>
      <c r="K28" s="1892" t="s">
        <v>1803</v>
      </c>
      <c r="L28" s="1878"/>
      <c r="M28" s="1878"/>
      <c r="N28" s="1878"/>
      <c r="O28" s="1878"/>
      <c r="P28" s="1878"/>
      <c r="Q28" s="1073"/>
      <c r="R28" s="1162" t="s">
        <v>25</v>
      </c>
      <c r="S28" s="1153"/>
    </row>
    <row r="29" spans="1:19" ht="14.25" customHeight="1" thickBot="1" x14ac:dyDescent="0.3">
      <c r="A29" s="1154"/>
      <c r="B29" s="1073" t="s">
        <v>1805</v>
      </c>
      <c r="C29" s="1892" t="s">
        <v>147</v>
      </c>
      <c r="D29" s="1878"/>
      <c r="E29" s="1878"/>
      <c r="F29" s="1878"/>
      <c r="G29" s="1878"/>
      <c r="H29" s="1878"/>
      <c r="I29" s="1878"/>
      <c r="J29" s="1073"/>
      <c r="K29" s="1892" t="s">
        <v>1803</v>
      </c>
      <c r="L29" s="1878"/>
      <c r="M29" s="1878"/>
      <c r="N29" s="1878"/>
      <c r="O29" s="1878"/>
      <c r="P29" s="1878"/>
      <c r="Q29" s="1073"/>
      <c r="R29" s="1162" t="s">
        <v>25</v>
      </c>
      <c r="S29" s="1153"/>
    </row>
    <row r="30" spans="1:19" ht="6" customHeight="1" thickBot="1" x14ac:dyDescent="0.3">
      <c r="A30" s="1163"/>
      <c r="B30" s="1164"/>
      <c r="C30" s="1164"/>
      <c r="D30" s="1907"/>
      <c r="E30" s="1908"/>
      <c r="F30" s="1908"/>
      <c r="G30" s="1908"/>
      <c r="H30" s="1908"/>
      <c r="I30" s="1908"/>
      <c r="J30" s="1908"/>
      <c r="K30" s="1908"/>
      <c r="L30" s="1908"/>
      <c r="M30" s="1164"/>
      <c r="N30" s="1164"/>
      <c r="O30" s="1164"/>
      <c r="P30" s="1164"/>
      <c r="Q30" s="1164"/>
      <c r="R30" s="1164"/>
      <c r="S30" s="1165"/>
    </row>
    <row r="31" spans="1:19" ht="7.5" customHeight="1" thickBot="1" x14ac:dyDescent="0.3">
      <c r="A31" s="1166"/>
      <c r="B31" s="1167"/>
      <c r="C31" s="1167"/>
      <c r="D31" s="1167"/>
      <c r="E31" s="1167"/>
      <c r="F31" s="1167"/>
      <c r="G31" s="1167"/>
      <c r="H31" s="1167"/>
      <c r="I31" s="1167"/>
      <c r="J31" s="1167"/>
      <c r="K31" s="1167"/>
      <c r="L31" s="1167"/>
      <c r="M31" s="1167"/>
      <c r="N31" s="1167"/>
      <c r="O31" s="1167"/>
      <c r="P31" s="1167"/>
      <c r="Q31" s="1167"/>
      <c r="R31" s="1167"/>
      <c r="S31" s="1168"/>
    </row>
    <row r="32" spans="1:19" ht="3" customHeight="1" x14ac:dyDescent="0.25">
      <c r="A32" s="1169"/>
      <c r="B32" s="1149"/>
      <c r="C32" s="1149"/>
      <c r="D32" s="1149"/>
      <c r="E32" s="1149"/>
      <c r="F32" s="1149"/>
      <c r="G32" s="1149"/>
      <c r="H32" s="1149"/>
      <c r="I32" s="1149"/>
      <c r="J32" s="1149"/>
      <c r="K32" s="1149"/>
      <c r="L32" s="1149"/>
      <c r="M32" s="1149"/>
      <c r="N32" s="1149"/>
      <c r="O32" s="1149"/>
      <c r="P32" s="1149"/>
      <c r="Q32" s="1149"/>
      <c r="R32" s="1149"/>
      <c r="S32" s="1150"/>
    </row>
    <row r="33" spans="1:19" ht="14.25" customHeight="1" thickBot="1" x14ac:dyDescent="0.3">
      <c r="A33" s="1151">
        <v>2</v>
      </c>
      <c r="B33" s="1885"/>
      <c r="C33" s="1878"/>
      <c r="D33" s="1878"/>
      <c r="E33" s="1878"/>
      <c r="F33" s="1878"/>
      <c r="G33" s="1878"/>
      <c r="H33" s="1878"/>
      <c r="I33" s="1073"/>
      <c r="J33" s="1885"/>
      <c r="K33" s="1878"/>
      <c r="L33" s="1878"/>
      <c r="M33" s="1878"/>
      <c r="N33" s="1073"/>
      <c r="O33" s="1152"/>
      <c r="P33" s="1073"/>
      <c r="Q33" s="1895"/>
      <c r="R33" s="1878"/>
      <c r="S33" s="1153"/>
    </row>
    <row r="34" spans="1:19" ht="14.25" customHeight="1" x14ac:dyDescent="0.25">
      <c r="A34" s="1154"/>
      <c r="B34" s="1876" t="s">
        <v>1789</v>
      </c>
      <c r="C34" s="1747"/>
      <c r="D34" s="1747"/>
      <c r="E34" s="1747"/>
      <c r="F34" s="1747"/>
      <c r="G34" s="1747"/>
      <c r="H34" s="1747"/>
      <c r="I34" s="1073"/>
      <c r="J34" s="1155" t="s">
        <v>1295</v>
      </c>
      <c r="K34" s="1073"/>
      <c r="L34" s="1073"/>
      <c r="M34" s="1073"/>
      <c r="N34" s="1073"/>
      <c r="O34" s="1155" t="s">
        <v>1790</v>
      </c>
      <c r="P34" s="1073"/>
      <c r="Q34" s="1156" t="s">
        <v>1791</v>
      </c>
      <c r="R34" s="1073"/>
      <c r="S34" s="1153"/>
    </row>
    <row r="35" spans="1:19" ht="14.25" customHeight="1" thickBot="1" x14ac:dyDescent="0.3">
      <c r="A35" s="1154"/>
      <c r="B35" s="1877"/>
      <c r="C35" s="1878"/>
      <c r="D35" s="1878"/>
      <c r="E35" s="1878"/>
      <c r="F35" s="1878"/>
      <c r="G35" s="1878"/>
      <c r="H35" s="1878"/>
      <c r="I35" s="1878"/>
      <c r="J35" s="1878"/>
      <c r="K35" s="1878"/>
      <c r="L35" s="1878"/>
      <c r="M35" s="1878"/>
      <c r="N35" s="1073"/>
      <c r="O35" s="1877"/>
      <c r="P35" s="1878"/>
      <c r="Q35" s="1878"/>
      <c r="R35" s="1878"/>
      <c r="S35" s="1153"/>
    </row>
    <row r="36" spans="1:19" ht="14.25" customHeight="1" x14ac:dyDescent="0.25">
      <c r="A36" s="1154"/>
      <c r="B36" s="1155" t="s">
        <v>1792</v>
      </c>
      <c r="C36" s="1073"/>
      <c r="D36" s="1073"/>
      <c r="E36" s="1073"/>
      <c r="F36" s="1073"/>
      <c r="G36" s="1073"/>
      <c r="H36" s="1073"/>
      <c r="I36" s="1073"/>
      <c r="J36" s="1073"/>
      <c r="K36" s="1073"/>
      <c r="L36" s="1073"/>
      <c r="M36" s="1073"/>
      <c r="N36" s="1073"/>
      <c r="O36" s="1157" t="s">
        <v>148</v>
      </c>
      <c r="P36" s="1073"/>
      <c r="Q36" s="1073"/>
      <c r="R36" s="1073"/>
      <c r="S36" s="1153"/>
    </row>
    <row r="37" spans="1:19" ht="14.25" customHeight="1" thickBot="1" x14ac:dyDescent="0.3">
      <c r="A37" s="1154"/>
      <c r="B37" s="1877"/>
      <c r="C37" s="1878"/>
      <c r="D37" s="1878"/>
      <c r="E37" s="1878"/>
      <c r="F37" s="1878"/>
      <c r="G37" s="1878"/>
      <c r="H37" s="1878"/>
      <c r="I37" s="1073"/>
      <c r="J37" s="1877"/>
      <c r="K37" s="1878"/>
      <c r="L37" s="1878"/>
      <c r="M37" s="1878"/>
      <c r="N37" s="1878"/>
      <c r="O37" s="1878"/>
      <c r="P37" s="1878"/>
      <c r="Q37" s="1878"/>
      <c r="R37" s="1878"/>
      <c r="S37" s="1153"/>
    </row>
    <row r="38" spans="1:19" ht="15" customHeight="1" x14ac:dyDescent="0.25">
      <c r="A38" s="1158"/>
      <c r="B38" s="1879" t="s">
        <v>1793</v>
      </c>
      <c r="C38" s="1747"/>
      <c r="D38" s="1747"/>
      <c r="E38" s="1747"/>
      <c r="F38" s="1747"/>
      <c r="G38" s="1747"/>
      <c r="H38" s="1747"/>
      <c r="I38" s="1159"/>
      <c r="J38" s="1880" t="s">
        <v>1794</v>
      </c>
      <c r="K38" s="1881"/>
      <c r="L38" s="1881"/>
      <c r="M38" s="1881"/>
      <c r="N38" s="1881"/>
      <c r="O38" s="1881"/>
      <c r="P38" s="1881"/>
      <c r="Q38" s="1073"/>
      <c r="R38" s="1073"/>
      <c r="S38" s="1153"/>
    </row>
    <row r="39" spans="1:19" ht="15.75" customHeight="1" thickBot="1" x14ac:dyDescent="0.3">
      <c r="A39" s="1158"/>
      <c r="B39" s="1882" t="s">
        <v>1795</v>
      </c>
      <c r="C39" s="1878"/>
      <c r="D39" s="1878"/>
      <c r="E39" s="1878"/>
      <c r="F39" s="1878"/>
      <c r="G39" s="1878"/>
      <c r="H39" s="1878"/>
      <c r="I39" s="1159"/>
      <c r="J39" s="1882" t="s">
        <v>1795</v>
      </c>
      <c r="K39" s="1878"/>
      <c r="L39" s="1878"/>
      <c r="M39" s="1878"/>
      <c r="N39" s="1878"/>
      <c r="O39" s="1878"/>
      <c r="P39" s="1878"/>
      <c r="Q39" s="1878"/>
      <c r="R39" s="1878"/>
      <c r="S39" s="1153"/>
    </row>
    <row r="40" spans="1:19" ht="15.75" customHeight="1" x14ac:dyDescent="0.25">
      <c r="A40" s="1158"/>
      <c r="B40" s="1883" t="s">
        <v>1796</v>
      </c>
      <c r="C40" s="1747"/>
      <c r="D40" s="1747"/>
      <c r="E40" s="1747"/>
      <c r="F40" s="1747"/>
      <c r="G40" s="1747"/>
      <c r="H40" s="1747"/>
      <c r="I40" s="1159"/>
      <c r="J40" s="1879" t="s">
        <v>1797</v>
      </c>
      <c r="K40" s="1747"/>
      <c r="L40" s="1747"/>
      <c r="M40" s="1747"/>
      <c r="N40" s="1747"/>
      <c r="O40" s="1747"/>
      <c r="P40" s="1747"/>
      <c r="Q40" s="1747"/>
      <c r="R40" s="1747"/>
      <c r="S40" s="1153"/>
    </row>
    <row r="41" spans="1:19" ht="15.75" customHeight="1" thickBot="1" x14ac:dyDescent="0.3">
      <c r="A41" s="1158"/>
      <c r="B41" s="1884"/>
      <c r="C41" s="1878"/>
      <c r="D41" s="1878"/>
      <c r="E41" s="1878"/>
      <c r="F41" s="1878"/>
      <c r="G41" s="1878"/>
      <c r="H41" s="1878"/>
      <c r="I41" s="1159"/>
      <c r="J41" s="1884"/>
      <c r="K41" s="1878"/>
      <c r="L41" s="1878"/>
      <c r="M41" s="1878"/>
      <c r="N41" s="1073"/>
      <c r="O41" s="1152"/>
      <c r="P41" s="1073"/>
      <c r="Q41" s="1885"/>
      <c r="R41" s="1878"/>
      <c r="S41" s="1153"/>
    </row>
    <row r="42" spans="1:19" ht="14.25" customHeight="1" x14ac:dyDescent="0.25">
      <c r="A42" s="1154"/>
      <c r="B42" s="1155" t="s">
        <v>1798</v>
      </c>
      <c r="C42" s="1073"/>
      <c r="D42" s="1073"/>
      <c r="E42" s="1073"/>
      <c r="F42" s="1073"/>
      <c r="G42" s="1073"/>
      <c r="H42" s="1073"/>
      <c r="I42" s="1073"/>
      <c r="J42" s="1156" t="s">
        <v>148</v>
      </c>
      <c r="K42" s="1073"/>
      <c r="L42" s="1073"/>
      <c r="M42" s="1073"/>
      <c r="N42" s="1073"/>
      <c r="O42" s="1156" t="s">
        <v>232</v>
      </c>
      <c r="P42" s="1073"/>
      <c r="Q42" s="1156" t="s">
        <v>174</v>
      </c>
      <c r="R42" s="1073"/>
      <c r="S42" s="1153"/>
    </row>
    <row r="43" spans="1:19" ht="4.5" customHeight="1" thickBot="1" x14ac:dyDescent="0.3">
      <c r="A43" s="1154"/>
      <c r="B43" s="1073"/>
      <c r="C43" s="1073"/>
      <c r="D43" s="1073"/>
      <c r="E43" s="1073"/>
      <c r="F43" s="1073"/>
      <c r="G43" s="1073"/>
      <c r="H43" s="1073"/>
      <c r="I43" s="1073"/>
      <c r="J43" s="1073"/>
      <c r="K43" s="1073"/>
      <c r="L43" s="1073"/>
      <c r="M43" s="1073"/>
      <c r="N43" s="1073"/>
      <c r="O43" s="1073"/>
      <c r="P43" s="1073"/>
      <c r="Q43" s="1073"/>
      <c r="R43" s="1073"/>
      <c r="S43" s="1153"/>
    </row>
    <row r="44" spans="1:19" ht="15.75" customHeight="1" thickBot="1" x14ac:dyDescent="0.3">
      <c r="A44" s="1158"/>
      <c r="B44" s="1880" t="s">
        <v>327</v>
      </c>
      <c r="C44" s="1881"/>
      <c r="D44" s="1881"/>
      <c r="E44" s="1881"/>
      <c r="F44" s="1881"/>
      <c r="G44" s="1881"/>
      <c r="H44" s="1881"/>
      <c r="I44" s="1881"/>
      <c r="J44" s="1881"/>
      <c r="K44" s="1881"/>
      <c r="L44" s="1881"/>
      <c r="M44" s="1881"/>
      <c r="N44" s="1881"/>
      <c r="O44" s="1881"/>
      <c r="P44" s="1881"/>
      <c r="Q44" s="1073"/>
      <c r="R44" s="1886"/>
      <c r="S44" s="1887"/>
    </row>
    <row r="45" spans="1:19" ht="4.5" customHeight="1" thickBot="1" x14ac:dyDescent="0.3">
      <c r="A45" s="1158"/>
      <c r="B45" s="1085"/>
      <c r="C45" s="1085"/>
      <c r="D45" s="1085"/>
      <c r="E45" s="1085"/>
      <c r="F45" s="1085"/>
      <c r="G45" s="1085"/>
      <c r="H45" s="1085"/>
      <c r="I45" s="1085"/>
      <c r="J45" s="1085"/>
      <c r="K45" s="1085"/>
      <c r="L45" s="1085"/>
      <c r="M45" s="1085"/>
      <c r="N45" s="1085"/>
      <c r="O45" s="1085"/>
      <c r="P45" s="1073"/>
      <c r="Q45" s="1160"/>
      <c r="R45" s="1160"/>
      <c r="S45" s="1153"/>
    </row>
    <row r="46" spans="1:19" ht="15" customHeight="1" thickBot="1" x14ac:dyDescent="0.3">
      <c r="A46" s="1158"/>
      <c r="B46" s="1880" t="s">
        <v>1799</v>
      </c>
      <c r="C46" s="1881"/>
      <c r="D46" s="1881"/>
      <c r="E46" s="1881"/>
      <c r="F46" s="1881"/>
      <c r="G46" s="1881"/>
      <c r="H46" s="1881"/>
      <c r="I46" s="1881"/>
      <c r="J46" s="1881"/>
      <c r="K46" s="1881"/>
      <c r="L46" s="1881"/>
      <c r="M46" s="1881"/>
      <c r="N46" s="1881"/>
      <c r="O46" s="1881"/>
      <c r="P46" s="1881"/>
      <c r="Q46" s="1073"/>
      <c r="R46" s="1888"/>
      <c r="S46" s="1887"/>
    </row>
    <row r="47" spans="1:19" ht="4.5" customHeight="1" thickBot="1" x14ac:dyDescent="0.3">
      <c r="A47" s="1158"/>
      <c r="B47" s="1085"/>
      <c r="C47" s="1085"/>
      <c r="D47" s="1085"/>
      <c r="E47" s="1085"/>
      <c r="F47" s="1085"/>
      <c r="G47" s="1085"/>
      <c r="H47" s="1085"/>
      <c r="I47" s="1085"/>
      <c r="J47" s="1085"/>
      <c r="K47" s="1085"/>
      <c r="L47" s="1085"/>
      <c r="M47" s="1085"/>
      <c r="N47" s="1085"/>
      <c r="O47" s="1085"/>
      <c r="P47" s="1085"/>
      <c r="Q47" s="1160"/>
      <c r="R47" s="1161"/>
      <c r="S47" s="1153"/>
    </row>
    <row r="48" spans="1:19" ht="15.75" customHeight="1" thickBot="1" x14ac:dyDescent="0.25">
      <c r="A48" s="1158"/>
      <c r="B48" s="1880" t="s">
        <v>1800</v>
      </c>
      <c r="C48" s="1881"/>
      <c r="D48" s="1881"/>
      <c r="E48" s="1881"/>
      <c r="F48" s="1881"/>
      <c r="G48" s="1881"/>
      <c r="H48" s="1889"/>
      <c r="I48" s="1890"/>
      <c r="J48" s="1890"/>
      <c r="K48" s="1890"/>
      <c r="L48" s="1890"/>
      <c r="M48" s="1890"/>
      <c r="N48" s="1890"/>
      <c r="O48" s="1890"/>
      <c r="P48" s="1890"/>
      <c r="Q48" s="1890"/>
      <c r="R48" s="1890"/>
      <c r="S48" s="1887"/>
    </row>
    <row r="49" spans="1:19" ht="4.1500000000000004" customHeight="1" thickBot="1" x14ac:dyDescent="0.3">
      <c r="A49" s="1154"/>
      <c r="B49" s="1073"/>
      <c r="C49" s="1073"/>
      <c r="D49" s="1073"/>
      <c r="E49" s="1073"/>
      <c r="F49" s="1073"/>
      <c r="G49" s="1073"/>
      <c r="H49" s="1073"/>
      <c r="I49" s="1073"/>
      <c r="J49" s="1073"/>
      <c r="K49" s="1073"/>
      <c r="L49" s="1073"/>
      <c r="M49" s="1073"/>
      <c r="N49" s="1073"/>
      <c r="O49" s="1073"/>
      <c r="P49" s="1073"/>
      <c r="Q49" s="1073"/>
      <c r="R49" s="1073"/>
      <c r="S49" s="1153"/>
    </row>
    <row r="50" spans="1:19" ht="15.75" customHeight="1" thickBot="1" x14ac:dyDescent="0.3">
      <c r="A50" s="1154"/>
      <c r="B50" s="1125"/>
      <c r="C50" s="1891" t="s">
        <v>1801</v>
      </c>
      <c r="D50" s="1881"/>
      <c r="E50" s="1881"/>
      <c r="F50" s="1881"/>
      <c r="G50" s="1881"/>
      <c r="H50" s="1881"/>
      <c r="I50" s="1881"/>
      <c r="J50" s="1881"/>
      <c r="K50" s="1881"/>
      <c r="L50" s="1881"/>
      <c r="M50" s="1881"/>
      <c r="N50" s="1881"/>
      <c r="O50" s="1881"/>
      <c r="P50" s="1881"/>
      <c r="Q50" s="1881"/>
      <c r="R50" s="1881"/>
      <c r="S50" s="1153"/>
    </row>
    <row r="51" spans="1:19" ht="4.5" customHeight="1" x14ac:dyDescent="0.25">
      <c r="A51" s="1154"/>
      <c r="B51" s="1073"/>
      <c r="C51" s="1113"/>
      <c r="D51" s="1113"/>
      <c r="E51" s="1113"/>
      <c r="F51" s="1113"/>
      <c r="G51" s="1113"/>
      <c r="H51" s="1113"/>
      <c r="I51" s="1113"/>
      <c r="J51" s="1113"/>
      <c r="K51" s="1113"/>
      <c r="L51" s="1113"/>
      <c r="M51" s="1113"/>
      <c r="N51" s="1113"/>
      <c r="O51" s="1113"/>
      <c r="P51" s="1113"/>
      <c r="Q51" s="1113"/>
      <c r="R51" s="1113"/>
      <c r="S51" s="1153"/>
    </row>
    <row r="52" spans="1:19" ht="14.25" customHeight="1" thickBot="1" x14ac:dyDescent="0.3">
      <c r="A52" s="1154"/>
      <c r="B52" s="1073" t="s">
        <v>1802</v>
      </c>
      <c r="C52" s="1892" t="s">
        <v>147</v>
      </c>
      <c r="D52" s="1878"/>
      <c r="E52" s="1878"/>
      <c r="F52" s="1878"/>
      <c r="G52" s="1878"/>
      <c r="H52" s="1878"/>
      <c r="I52" s="1878"/>
      <c r="J52" s="1073"/>
      <c r="K52" s="1892" t="s">
        <v>1803</v>
      </c>
      <c r="L52" s="1878"/>
      <c r="M52" s="1878"/>
      <c r="N52" s="1878"/>
      <c r="O52" s="1878"/>
      <c r="P52" s="1878"/>
      <c r="Q52" s="1073"/>
      <c r="R52" s="1162" t="s">
        <v>25</v>
      </c>
      <c r="S52" s="1153"/>
    </row>
    <row r="53" spans="1:19" ht="14.25" customHeight="1" thickBot="1" x14ac:dyDescent="0.3">
      <c r="A53" s="1154"/>
      <c r="B53" s="1073" t="s">
        <v>1804</v>
      </c>
      <c r="C53" s="1892" t="s">
        <v>147</v>
      </c>
      <c r="D53" s="1878"/>
      <c r="E53" s="1878"/>
      <c r="F53" s="1878"/>
      <c r="G53" s="1878"/>
      <c r="H53" s="1878"/>
      <c r="I53" s="1878"/>
      <c r="J53" s="1073"/>
      <c r="K53" s="1892" t="s">
        <v>1803</v>
      </c>
      <c r="L53" s="1878"/>
      <c r="M53" s="1878"/>
      <c r="N53" s="1878"/>
      <c r="O53" s="1878"/>
      <c r="P53" s="1878"/>
      <c r="Q53" s="1073"/>
      <c r="R53" s="1162" t="s">
        <v>25</v>
      </c>
      <c r="S53" s="1153"/>
    </row>
    <row r="54" spans="1:19" ht="14.25" customHeight="1" thickBot="1" x14ac:dyDescent="0.3">
      <c r="A54" s="1154"/>
      <c r="B54" s="1073" t="s">
        <v>1805</v>
      </c>
      <c r="C54" s="1892" t="s">
        <v>147</v>
      </c>
      <c r="D54" s="1878"/>
      <c r="E54" s="1878"/>
      <c r="F54" s="1878"/>
      <c r="G54" s="1878"/>
      <c r="H54" s="1878"/>
      <c r="I54" s="1878"/>
      <c r="J54" s="1073"/>
      <c r="K54" s="1892" t="s">
        <v>1803</v>
      </c>
      <c r="L54" s="1878"/>
      <c r="M54" s="1878"/>
      <c r="N54" s="1878"/>
      <c r="O54" s="1878"/>
      <c r="P54" s="1878"/>
      <c r="Q54" s="1073"/>
      <c r="R54" s="1162" t="s">
        <v>25</v>
      </c>
      <c r="S54" s="1153"/>
    </row>
    <row r="55" spans="1:19" ht="9" customHeight="1" x14ac:dyDescent="0.25">
      <c r="A55" s="1154"/>
      <c r="B55" s="1073"/>
      <c r="C55" s="1073"/>
      <c r="D55" s="1073"/>
      <c r="E55" s="1073"/>
      <c r="F55" s="1073"/>
      <c r="G55" s="1073"/>
      <c r="H55" s="1073"/>
      <c r="I55" s="1073"/>
      <c r="J55" s="1073"/>
      <c r="K55" s="1073"/>
      <c r="L55" s="1073"/>
      <c r="M55" s="1073"/>
      <c r="N55" s="1073"/>
      <c r="O55" s="1073"/>
      <c r="P55" s="1073"/>
      <c r="Q55" s="1073"/>
      <c r="R55" s="1073"/>
      <c r="S55" s="1153"/>
    </row>
    <row r="56" spans="1:19" ht="14.25" customHeight="1" x14ac:dyDescent="0.25">
      <c r="A56" s="1154"/>
      <c r="B56" s="1073"/>
      <c r="C56" s="1073"/>
      <c r="D56" s="1073"/>
      <c r="E56" s="1073"/>
      <c r="F56" s="1170" t="s">
        <v>315</v>
      </c>
      <c r="G56" s="1157"/>
      <c r="H56" s="1157"/>
      <c r="I56" s="1157"/>
      <c r="J56" s="1157"/>
      <c r="K56" s="1157"/>
      <c r="L56" s="1157"/>
      <c r="M56" s="1073"/>
      <c r="N56" s="1073"/>
      <c r="O56" s="1893"/>
      <c r="P56" s="1894"/>
      <c r="Q56" s="1894"/>
      <c r="R56" s="1073"/>
      <c r="S56" s="1153"/>
    </row>
    <row r="57" spans="1:19" ht="3" customHeight="1" thickBot="1" x14ac:dyDescent="0.3">
      <c r="A57" s="1171"/>
      <c r="B57" s="1164"/>
      <c r="C57" s="1164"/>
      <c r="D57" s="1164"/>
      <c r="E57" s="1164"/>
      <c r="F57" s="1164"/>
      <c r="G57" s="1164"/>
      <c r="H57" s="1164"/>
      <c r="I57" s="1164"/>
      <c r="J57" s="1164"/>
      <c r="K57" s="1164"/>
      <c r="L57" s="1164"/>
      <c r="M57" s="1164"/>
      <c r="N57" s="1164"/>
      <c r="O57" s="1164"/>
      <c r="P57" s="1164"/>
      <c r="Q57" s="1164"/>
      <c r="R57" s="1164"/>
      <c r="S57" s="1165"/>
    </row>
    <row r="58" spans="1:19" ht="17.25" customHeight="1" thickBot="1" x14ac:dyDescent="0.3">
      <c r="A58" s="729"/>
      <c r="B58" s="1167"/>
      <c r="C58" s="1167"/>
      <c r="D58" s="1167"/>
      <c r="E58" s="1167"/>
      <c r="F58" s="1167"/>
      <c r="G58" s="1167"/>
      <c r="H58" s="1167"/>
      <c r="I58" s="1167"/>
      <c r="J58" s="1167"/>
      <c r="K58" s="1167"/>
      <c r="L58" s="1167"/>
      <c r="M58" s="1167"/>
      <c r="N58" s="1167"/>
      <c r="O58" s="1167"/>
      <c r="P58" s="1167"/>
      <c r="Q58" s="1167"/>
      <c r="R58" s="1167"/>
      <c r="S58" s="1168"/>
    </row>
    <row r="59" spans="1:19" ht="7.5" customHeight="1" x14ac:dyDescent="0.25">
      <c r="A59" s="1169"/>
      <c r="B59" s="1149"/>
      <c r="C59" s="1149"/>
      <c r="D59" s="1149"/>
      <c r="E59" s="1149"/>
      <c r="F59" s="1149"/>
      <c r="G59" s="1149"/>
      <c r="H59" s="1149"/>
      <c r="I59" s="1149"/>
      <c r="J59" s="1149"/>
      <c r="K59" s="1149"/>
      <c r="L59" s="1149"/>
      <c r="M59" s="1149"/>
      <c r="N59" s="1149"/>
      <c r="O59" s="1149"/>
      <c r="P59" s="1149"/>
      <c r="Q59" s="1149"/>
      <c r="R59" s="1149"/>
      <c r="S59" s="1150"/>
    </row>
    <row r="60" spans="1:19" ht="14.25" customHeight="1" thickBot="1" x14ac:dyDescent="0.3">
      <c r="A60" s="1151">
        <v>3</v>
      </c>
      <c r="B60" s="1885"/>
      <c r="C60" s="1878"/>
      <c r="D60" s="1878"/>
      <c r="E60" s="1878"/>
      <c r="F60" s="1878"/>
      <c r="G60" s="1878"/>
      <c r="H60" s="1878"/>
      <c r="I60" s="1073"/>
      <c r="J60" s="1885"/>
      <c r="K60" s="1878"/>
      <c r="L60" s="1878"/>
      <c r="M60" s="1878"/>
      <c r="N60" s="1073"/>
      <c r="O60" s="1152"/>
      <c r="P60" s="1073"/>
      <c r="Q60" s="1895"/>
      <c r="R60" s="1878"/>
      <c r="S60" s="1153"/>
    </row>
    <row r="61" spans="1:19" ht="14.25" customHeight="1" x14ac:dyDescent="0.25">
      <c r="A61" s="1154"/>
      <c r="B61" s="1876" t="s">
        <v>1789</v>
      </c>
      <c r="C61" s="1747"/>
      <c r="D61" s="1747"/>
      <c r="E61" s="1747"/>
      <c r="F61" s="1747"/>
      <c r="G61" s="1747"/>
      <c r="H61" s="1747"/>
      <c r="I61" s="1073"/>
      <c r="J61" s="1155" t="s">
        <v>1295</v>
      </c>
      <c r="K61" s="1073"/>
      <c r="L61" s="1073"/>
      <c r="M61" s="1073"/>
      <c r="N61" s="1073"/>
      <c r="O61" s="1155" t="s">
        <v>1790</v>
      </c>
      <c r="P61" s="1073"/>
      <c r="Q61" s="1156" t="s">
        <v>1791</v>
      </c>
      <c r="R61" s="1073"/>
      <c r="S61" s="1153"/>
    </row>
    <row r="62" spans="1:19" ht="14.25" customHeight="1" thickBot="1" x14ac:dyDescent="0.3">
      <c r="A62" s="1154"/>
      <c r="B62" s="1877"/>
      <c r="C62" s="1878"/>
      <c r="D62" s="1878"/>
      <c r="E62" s="1878"/>
      <c r="F62" s="1878"/>
      <c r="G62" s="1878"/>
      <c r="H62" s="1878"/>
      <c r="I62" s="1878"/>
      <c r="J62" s="1878"/>
      <c r="K62" s="1878"/>
      <c r="L62" s="1878"/>
      <c r="M62" s="1878"/>
      <c r="N62" s="1073"/>
      <c r="O62" s="1877"/>
      <c r="P62" s="1878"/>
      <c r="Q62" s="1878"/>
      <c r="R62" s="1878"/>
      <c r="S62" s="1153"/>
    </row>
    <row r="63" spans="1:19" ht="15.75" customHeight="1" x14ac:dyDescent="0.25">
      <c r="A63" s="1154"/>
      <c r="B63" s="1155" t="s">
        <v>1792</v>
      </c>
      <c r="C63" s="1073"/>
      <c r="D63" s="1073"/>
      <c r="E63" s="1073"/>
      <c r="F63" s="1073"/>
      <c r="G63" s="1073"/>
      <c r="H63" s="1073"/>
      <c r="I63" s="1073"/>
      <c r="J63" s="1073"/>
      <c r="K63" s="1073"/>
      <c r="L63" s="1073"/>
      <c r="M63" s="1073"/>
      <c r="N63" s="1073"/>
      <c r="O63" s="1157" t="s">
        <v>148</v>
      </c>
      <c r="P63" s="1073"/>
      <c r="Q63" s="1073"/>
      <c r="R63" s="1073"/>
      <c r="S63" s="1153"/>
    </row>
    <row r="64" spans="1:19" ht="14.25" customHeight="1" thickBot="1" x14ac:dyDescent="0.3">
      <c r="A64" s="1154"/>
      <c r="B64" s="1877"/>
      <c r="C64" s="1878"/>
      <c r="D64" s="1878"/>
      <c r="E64" s="1878"/>
      <c r="F64" s="1878"/>
      <c r="G64" s="1878"/>
      <c r="H64" s="1878"/>
      <c r="I64" s="1073"/>
      <c r="J64" s="1877"/>
      <c r="K64" s="1878"/>
      <c r="L64" s="1878"/>
      <c r="M64" s="1878"/>
      <c r="N64" s="1878"/>
      <c r="O64" s="1878"/>
      <c r="P64" s="1878"/>
      <c r="Q64" s="1878"/>
      <c r="R64" s="1878"/>
      <c r="S64" s="1153"/>
    </row>
    <row r="65" spans="1:19" ht="15" customHeight="1" x14ac:dyDescent="0.25">
      <c r="A65" s="1158"/>
      <c r="B65" s="1879" t="s">
        <v>1793</v>
      </c>
      <c r="C65" s="1747"/>
      <c r="D65" s="1747"/>
      <c r="E65" s="1747"/>
      <c r="F65" s="1747"/>
      <c r="G65" s="1747"/>
      <c r="H65" s="1747"/>
      <c r="I65" s="1159"/>
      <c r="J65" s="1880" t="s">
        <v>1794</v>
      </c>
      <c r="K65" s="1881"/>
      <c r="L65" s="1881"/>
      <c r="M65" s="1881"/>
      <c r="N65" s="1881"/>
      <c r="O65" s="1881"/>
      <c r="P65" s="1881"/>
      <c r="Q65" s="1073"/>
      <c r="R65" s="1073"/>
      <c r="S65" s="1153"/>
    </row>
    <row r="66" spans="1:19" ht="15.75" customHeight="1" thickBot="1" x14ac:dyDescent="0.3">
      <c r="A66" s="1158"/>
      <c r="B66" s="1882" t="s">
        <v>1795</v>
      </c>
      <c r="C66" s="1878"/>
      <c r="D66" s="1878"/>
      <c r="E66" s="1878"/>
      <c r="F66" s="1878"/>
      <c r="G66" s="1878"/>
      <c r="H66" s="1878"/>
      <c r="I66" s="1159"/>
      <c r="J66" s="1882" t="s">
        <v>1795</v>
      </c>
      <c r="K66" s="1878"/>
      <c r="L66" s="1878"/>
      <c r="M66" s="1878"/>
      <c r="N66" s="1878"/>
      <c r="O66" s="1878"/>
      <c r="P66" s="1878"/>
      <c r="Q66" s="1878"/>
      <c r="R66" s="1878"/>
      <c r="S66" s="1153"/>
    </row>
    <row r="67" spans="1:19" ht="15" customHeight="1" x14ac:dyDescent="0.25">
      <c r="A67" s="1158"/>
      <c r="B67" s="1883" t="s">
        <v>1796</v>
      </c>
      <c r="C67" s="1747"/>
      <c r="D67" s="1747"/>
      <c r="E67" s="1747"/>
      <c r="F67" s="1747"/>
      <c r="G67" s="1747"/>
      <c r="H67" s="1747"/>
      <c r="I67" s="1159"/>
      <c r="J67" s="1879" t="s">
        <v>1797</v>
      </c>
      <c r="K67" s="1747"/>
      <c r="L67" s="1747"/>
      <c r="M67" s="1747"/>
      <c r="N67" s="1747"/>
      <c r="O67" s="1747"/>
      <c r="P67" s="1747"/>
      <c r="Q67" s="1747"/>
      <c r="R67" s="1747"/>
      <c r="S67" s="1153"/>
    </row>
    <row r="68" spans="1:19" ht="15.75" customHeight="1" thickBot="1" x14ac:dyDescent="0.3">
      <c r="A68" s="1158"/>
      <c r="B68" s="1884"/>
      <c r="C68" s="1878"/>
      <c r="D68" s="1878"/>
      <c r="E68" s="1878"/>
      <c r="F68" s="1878"/>
      <c r="G68" s="1878"/>
      <c r="H68" s="1878"/>
      <c r="I68" s="1159"/>
      <c r="J68" s="1884"/>
      <c r="K68" s="1878"/>
      <c r="L68" s="1878"/>
      <c r="M68" s="1878"/>
      <c r="N68" s="1073"/>
      <c r="O68" s="1152"/>
      <c r="P68" s="1073"/>
      <c r="Q68" s="1885"/>
      <c r="R68" s="1878"/>
      <c r="S68" s="1153"/>
    </row>
    <row r="69" spans="1:19" ht="14.25" customHeight="1" x14ac:dyDescent="0.25">
      <c r="A69" s="1154"/>
      <c r="B69" s="1155" t="s">
        <v>1798</v>
      </c>
      <c r="C69" s="1073"/>
      <c r="D69" s="1073"/>
      <c r="E69" s="1073"/>
      <c r="F69" s="1073"/>
      <c r="G69" s="1073"/>
      <c r="H69" s="1073"/>
      <c r="I69" s="1073"/>
      <c r="J69" s="1156" t="s">
        <v>148</v>
      </c>
      <c r="K69" s="1073"/>
      <c r="L69" s="1073"/>
      <c r="M69" s="1073"/>
      <c r="N69" s="1073"/>
      <c r="O69" s="1156" t="s">
        <v>232</v>
      </c>
      <c r="P69" s="1073"/>
      <c r="Q69" s="1156" t="s">
        <v>174</v>
      </c>
      <c r="R69" s="1073"/>
      <c r="S69" s="1153"/>
    </row>
    <row r="70" spans="1:19" ht="4.5" customHeight="1" thickBot="1" x14ac:dyDescent="0.3">
      <c r="A70" s="1154"/>
      <c r="B70" s="1073"/>
      <c r="C70" s="1073"/>
      <c r="D70" s="1073"/>
      <c r="E70" s="1073"/>
      <c r="F70" s="1073"/>
      <c r="G70" s="1073"/>
      <c r="H70" s="1073"/>
      <c r="I70" s="1073"/>
      <c r="J70" s="1073"/>
      <c r="K70" s="1073"/>
      <c r="L70" s="1073"/>
      <c r="M70" s="1073"/>
      <c r="N70" s="1073"/>
      <c r="O70" s="1073"/>
      <c r="P70" s="1073"/>
      <c r="Q70" s="1073"/>
      <c r="R70" s="1073"/>
      <c r="S70" s="1153"/>
    </row>
    <row r="71" spans="1:19" ht="15.75" customHeight="1" thickBot="1" x14ac:dyDescent="0.3">
      <c r="A71" s="1158"/>
      <c r="B71" s="1880" t="s">
        <v>327</v>
      </c>
      <c r="C71" s="1881"/>
      <c r="D71" s="1881"/>
      <c r="E71" s="1881"/>
      <c r="F71" s="1881"/>
      <c r="G71" s="1881"/>
      <c r="H71" s="1881"/>
      <c r="I71" s="1881"/>
      <c r="J71" s="1881"/>
      <c r="K71" s="1881"/>
      <c r="L71" s="1881"/>
      <c r="M71" s="1881"/>
      <c r="N71" s="1881"/>
      <c r="O71" s="1881"/>
      <c r="P71" s="1881"/>
      <c r="Q71" s="1073"/>
      <c r="R71" s="1886"/>
      <c r="S71" s="1887"/>
    </row>
    <row r="72" spans="1:19" ht="4.5" customHeight="1" thickBot="1" x14ac:dyDescent="0.3">
      <c r="A72" s="1158"/>
      <c r="B72" s="1085"/>
      <c r="C72" s="1085"/>
      <c r="D72" s="1085"/>
      <c r="E72" s="1085"/>
      <c r="F72" s="1085"/>
      <c r="G72" s="1085"/>
      <c r="H72" s="1085"/>
      <c r="I72" s="1085"/>
      <c r="J72" s="1085"/>
      <c r="K72" s="1085"/>
      <c r="L72" s="1085"/>
      <c r="M72" s="1085"/>
      <c r="N72" s="1085"/>
      <c r="O72" s="1085"/>
      <c r="P72" s="1073"/>
      <c r="Q72" s="1160"/>
      <c r="R72" s="1160"/>
      <c r="S72" s="1153"/>
    </row>
    <row r="73" spans="1:19" ht="15" customHeight="1" thickBot="1" x14ac:dyDescent="0.3">
      <c r="A73" s="1158"/>
      <c r="B73" s="1880" t="s">
        <v>1799</v>
      </c>
      <c r="C73" s="1881"/>
      <c r="D73" s="1881"/>
      <c r="E73" s="1881"/>
      <c r="F73" s="1881"/>
      <c r="G73" s="1881"/>
      <c r="H73" s="1881"/>
      <c r="I73" s="1881"/>
      <c r="J73" s="1881"/>
      <c r="K73" s="1881"/>
      <c r="L73" s="1881"/>
      <c r="M73" s="1881"/>
      <c r="N73" s="1881"/>
      <c r="O73" s="1881"/>
      <c r="P73" s="1881"/>
      <c r="Q73" s="1073"/>
      <c r="R73" s="1888"/>
      <c r="S73" s="1887"/>
    </row>
    <row r="74" spans="1:19" ht="4.5" customHeight="1" thickBot="1" x14ac:dyDescent="0.3">
      <c r="A74" s="1158"/>
      <c r="B74" s="1085"/>
      <c r="C74" s="1085"/>
      <c r="D74" s="1085"/>
      <c r="E74" s="1085"/>
      <c r="F74" s="1085"/>
      <c r="G74" s="1085"/>
      <c r="H74" s="1085"/>
      <c r="I74" s="1085"/>
      <c r="J74" s="1085"/>
      <c r="K74" s="1085"/>
      <c r="L74" s="1085"/>
      <c r="M74" s="1085"/>
      <c r="N74" s="1085"/>
      <c r="O74" s="1085"/>
      <c r="P74" s="1085"/>
      <c r="Q74" s="1160"/>
      <c r="R74" s="1161"/>
      <c r="S74" s="1153"/>
    </row>
    <row r="75" spans="1:19" ht="15.75" customHeight="1" thickBot="1" x14ac:dyDescent="0.25">
      <c r="A75" s="1158"/>
      <c r="B75" s="1880" t="s">
        <v>1800</v>
      </c>
      <c r="C75" s="1881"/>
      <c r="D75" s="1881"/>
      <c r="E75" s="1881"/>
      <c r="F75" s="1881"/>
      <c r="G75" s="1881"/>
      <c r="H75" s="1889"/>
      <c r="I75" s="1890"/>
      <c r="J75" s="1890"/>
      <c r="K75" s="1890"/>
      <c r="L75" s="1890"/>
      <c r="M75" s="1890"/>
      <c r="N75" s="1890"/>
      <c r="O75" s="1890"/>
      <c r="P75" s="1890"/>
      <c r="Q75" s="1890"/>
      <c r="R75" s="1890"/>
      <c r="S75" s="1887"/>
    </row>
    <row r="76" spans="1:19" ht="6" customHeight="1" thickBot="1" x14ac:dyDescent="0.3">
      <c r="A76" s="1154"/>
      <c r="B76" s="1073"/>
      <c r="C76" s="1073"/>
      <c r="D76" s="1073"/>
      <c r="E76" s="1073"/>
      <c r="F76" s="1073"/>
      <c r="G76" s="1073"/>
      <c r="H76" s="1073"/>
      <c r="I76" s="1073"/>
      <c r="J76" s="1073"/>
      <c r="K76" s="1073"/>
      <c r="L76" s="1073"/>
      <c r="M76" s="1073"/>
      <c r="N76" s="1073"/>
      <c r="O76" s="1073"/>
      <c r="P76" s="1073"/>
      <c r="Q76" s="1073"/>
      <c r="R76" s="1073"/>
      <c r="S76" s="1153"/>
    </row>
    <row r="77" spans="1:19" ht="14.25" customHeight="1" thickBot="1" x14ac:dyDescent="0.3">
      <c r="A77" s="1154"/>
      <c r="B77" s="1125"/>
      <c r="C77" s="1891" t="s">
        <v>1801</v>
      </c>
      <c r="D77" s="1881"/>
      <c r="E77" s="1881"/>
      <c r="F77" s="1881"/>
      <c r="G77" s="1881"/>
      <c r="H77" s="1881"/>
      <c r="I77" s="1881"/>
      <c r="J77" s="1881"/>
      <c r="K77" s="1881"/>
      <c r="L77" s="1881"/>
      <c r="M77" s="1881"/>
      <c r="N77" s="1881"/>
      <c r="O77" s="1881"/>
      <c r="P77" s="1881"/>
      <c r="Q77" s="1881"/>
      <c r="R77" s="1881"/>
      <c r="S77" s="1153"/>
    </row>
    <row r="78" spans="1:19" ht="4.5" customHeight="1" x14ac:dyDescent="0.25">
      <c r="A78" s="1154"/>
      <c r="B78" s="1073"/>
      <c r="C78" s="1113"/>
      <c r="D78" s="1113"/>
      <c r="E78" s="1113"/>
      <c r="F78" s="1113"/>
      <c r="G78" s="1113"/>
      <c r="H78" s="1113"/>
      <c r="I78" s="1113"/>
      <c r="J78" s="1113"/>
      <c r="K78" s="1113"/>
      <c r="L78" s="1113"/>
      <c r="M78" s="1113"/>
      <c r="N78" s="1113"/>
      <c r="O78" s="1113"/>
      <c r="P78" s="1113"/>
      <c r="Q78" s="1113"/>
      <c r="R78" s="1113"/>
      <c r="S78" s="1153"/>
    </row>
    <row r="79" spans="1:19" ht="14.25" customHeight="1" thickBot="1" x14ac:dyDescent="0.3">
      <c r="A79" s="1154"/>
      <c r="B79" s="1073" t="s">
        <v>1802</v>
      </c>
      <c r="C79" s="1892" t="s">
        <v>147</v>
      </c>
      <c r="D79" s="1878"/>
      <c r="E79" s="1878"/>
      <c r="F79" s="1878"/>
      <c r="G79" s="1878"/>
      <c r="H79" s="1878"/>
      <c r="I79" s="1878"/>
      <c r="J79" s="1073"/>
      <c r="K79" s="1892" t="s">
        <v>1803</v>
      </c>
      <c r="L79" s="1878"/>
      <c r="M79" s="1878"/>
      <c r="N79" s="1878"/>
      <c r="O79" s="1878"/>
      <c r="P79" s="1878"/>
      <c r="Q79" s="1073"/>
      <c r="R79" s="1162" t="s">
        <v>25</v>
      </c>
      <c r="S79" s="1153"/>
    </row>
    <row r="80" spans="1:19" ht="14.25" customHeight="1" thickBot="1" x14ac:dyDescent="0.3">
      <c r="A80" s="1154"/>
      <c r="B80" s="1073" t="s">
        <v>1804</v>
      </c>
      <c r="C80" s="1892" t="s">
        <v>147</v>
      </c>
      <c r="D80" s="1878"/>
      <c r="E80" s="1878"/>
      <c r="F80" s="1878"/>
      <c r="G80" s="1878"/>
      <c r="H80" s="1878"/>
      <c r="I80" s="1878"/>
      <c r="J80" s="1073"/>
      <c r="K80" s="1892" t="s">
        <v>1803</v>
      </c>
      <c r="L80" s="1878"/>
      <c r="M80" s="1878"/>
      <c r="N80" s="1878"/>
      <c r="O80" s="1878"/>
      <c r="P80" s="1878"/>
      <c r="Q80" s="1073"/>
      <c r="R80" s="1162" t="s">
        <v>25</v>
      </c>
      <c r="S80" s="1153"/>
    </row>
    <row r="81" spans="1:19" ht="14.25" customHeight="1" thickBot="1" x14ac:dyDescent="0.3">
      <c r="A81" s="1154"/>
      <c r="B81" s="1073" t="s">
        <v>1805</v>
      </c>
      <c r="C81" s="1892" t="s">
        <v>147</v>
      </c>
      <c r="D81" s="1878"/>
      <c r="E81" s="1878"/>
      <c r="F81" s="1878"/>
      <c r="G81" s="1878"/>
      <c r="H81" s="1878"/>
      <c r="I81" s="1878"/>
      <c r="J81" s="1073"/>
      <c r="K81" s="1892" t="s">
        <v>1803</v>
      </c>
      <c r="L81" s="1878"/>
      <c r="M81" s="1878"/>
      <c r="N81" s="1878"/>
      <c r="O81" s="1878"/>
      <c r="P81" s="1878"/>
      <c r="Q81" s="1073"/>
      <c r="R81" s="1162" t="s">
        <v>25</v>
      </c>
      <c r="S81" s="1153"/>
    </row>
    <row r="82" spans="1:19" ht="14.25" customHeight="1" thickBot="1" x14ac:dyDescent="0.3">
      <c r="A82" s="1171"/>
      <c r="B82" s="1164"/>
      <c r="C82" s="1164"/>
      <c r="D82" s="1907"/>
      <c r="E82" s="1908"/>
      <c r="F82" s="1908"/>
      <c r="G82" s="1908"/>
      <c r="H82" s="1908"/>
      <c r="I82" s="1908"/>
      <c r="J82" s="1908"/>
      <c r="K82" s="1908"/>
      <c r="L82" s="1908"/>
      <c r="M82" s="1164"/>
      <c r="N82" s="1164"/>
      <c r="O82" s="1164"/>
      <c r="P82" s="1164"/>
      <c r="Q82" s="1164"/>
      <c r="R82" s="1164"/>
      <c r="S82" s="1165"/>
    </row>
    <row r="83" spans="1:19" ht="14.25" customHeight="1" thickBot="1" x14ac:dyDescent="0.3">
      <c r="A83" s="729"/>
      <c r="B83" s="6"/>
      <c r="C83" s="6"/>
      <c r="D83" s="6"/>
      <c r="E83" s="6"/>
      <c r="F83" s="6"/>
      <c r="G83" s="6"/>
      <c r="H83" s="6"/>
      <c r="I83" s="6"/>
      <c r="J83" s="730"/>
      <c r="K83" s="730"/>
      <c r="L83" s="730"/>
      <c r="M83" s="6"/>
      <c r="N83" s="6"/>
      <c r="O83" s="6"/>
      <c r="P83" s="6"/>
      <c r="Q83" s="6"/>
      <c r="R83" s="6"/>
      <c r="S83" s="39"/>
    </row>
    <row r="84" spans="1:19" ht="8.25" customHeight="1" x14ac:dyDescent="0.25">
      <c r="A84" s="1169"/>
      <c r="B84" s="1149"/>
      <c r="C84" s="1149"/>
      <c r="D84" s="1149"/>
      <c r="E84" s="1149"/>
      <c r="F84" s="1149"/>
      <c r="G84" s="1149"/>
      <c r="H84" s="1149"/>
      <c r="I84" s="1149"/>
      <c r="J84" s="1149"/>
      <c r="K84" s="1149"/>
      <c r="L84" s="1149"/>
      <c r="M84" s="1149"/>
      <c r="N84" s="1149"/>
      <c r="O84" s="1149"/>
      <c r="P84" s="1149"/>
      <c r="Q84" s="1149"/>
      <c r="R84" s="1149"/>
      <c r="S84" s="1150"/>
    </row>
    <row r="85" spans="1:19" ht="15.75" customHeight="1" thickBot="1" x14ac:dyDescent="0.3">
      <c r="A85" s="1151">
        <v>4</v>
      </c>
      <c r="B85" s="1885"/>
      <c r="C85" s="1878"/>
      <c r="D85" s="1878"/>
      <c r="E85" s="1878"/>
      <c r="F85" s="1878"/>
      <c r="G85" s="1878"/>
      <c r="H85" s="1878"/>
      <c r="I85" s="1073"/>
      <c r="J85" s="1885"/>
      <c r="K85" s="1878"/>
      <c r="L85" s="1878"/>
      <c r="M85" s="1878"/>
      <c r="N85" s="1073"/>
      <c r="O85" s="1152"/>
      <c r="P85" s="1073"/>
      <c r="Q85" s="1895"/>
      <c r="R85" s="1878"/>
      <c r="S85" s="1153"/>
    </row>
    <row r="86" spans="1:19" ht="14.25" customHeight="1" x14ac:dyDescent="0.25">
      <c r="A86" s="1154"/>
      <c r="B86" s="1876" t="s">
        <v>1789</v>
      </c>
      <c r="C86" s="1747"/>
      <c r="D86" s="1747"/>
      <c r="E86" s="1747"/>
      <c r="F86" s="1747"/>
      <c r="G86" s="1747"/>
      <c r="H86" s="1747"/>
      <c r="I86" s="1073"/>
      <c r="J86" s="1155" t="s">
        <v>1295</v>
      </c>
      <c r="K86" s="1073"/>
      <c r="L86" s="1073"/>
      <c r="M86" s="1073"/>
      <c r="N86" s="1073"/>
      <c r="O86" s="1155" t="s">
        <v>1790</v>
      </c>
      <c r="P86" s="1073"/>
      <c r="Q86" s="1156" t="s">
        <v>1791</v>
      </c>
      <c r="R86" s="1073"/>
      <c r="S86" s="1153"/>
    </row>
    <row r="87" spans="1:19" ht="14.25" customHeight="1" thickBot="1" x14ac:dyDescent="0.3">
      <c r="A87" s="1154"/>
      <c r="B87" s="1877"/>
      <c r="C87" s="1878"/>
      <c r="D87" s="1878"/>
      <c r="E87" s="1878"/>
      <c r="F87" s="1878"/>
      <c r="G87" s="1878"/>
      <c r="H87" s="1878"/>
      <c r="I87" s="1878"/>
      <c r="J87" s="1878"/>
      <c r="K87" s="1878"/>
      <c r="L87" s="1878"/>
      <c r="M87" s="1878"/>
      <c r="N87" s="1073"/>
      <c r="O87" s="1877"/>
      <c r="P87" s="1878"/>
      <c r="Q87" s="1878"/>
      <c r="R87" s="1878"/>
      <c r="S87" s="1153"/>
    </row>
    <row r="88" spans="1:19" ht="15.75" customHeight="1" x14ac:dyDescent="0.25">
      <c r="A88" s="1154"/>
      <c r="B88" s="1155" t="s">
        <v>1792</v>
      </c>
      <c r="C88" s="1073"/>
      <c r="D88" s="1073"/>
      <c r="E88" s="1073"/>
      <c r="F88" s="1073"/>
      <c r="G88" s="1073"/>
      <c r="H88" s="1073"/>
      <c r="I88" s="1073"/>
      <c r="J88" s="1073"/>
      <c r="K88" s="1073"/>
      <c r="L88" s="1073"/>
      <c r="M88" s="1073"/>
      <c r="N88" s="1073"/>
      <c r="O88" s="1157" t="s">
        <v>148</v>
      </c>
      <c r="P88" s="1073"/>
      <c r="Q88" s="1073"/>
      <c r="R88" s="1073"/>
      <c r="S88" s="1153"/>
    </row>
    <row r="89" spans="1:19" ht="14.25" customHeight="1" thickBot="1" x14ac:dyDescent="0.3">
      <c r="A89" s="1154"/>
      <c r="B89" s="1877"/>
      <c r="C89" s="1878"/>
      <c r="D89" s="1878"/>
      <c r="E89" s="1878"/>
      <c r="F89" s="1878"/>
      <c r="G89" s="1878"/>
      <c r="H89" s="1878"/>
      <c r="I89" s="1073"/>
      <c r="J89" s="1877"/>
      <c r="K89" s="1878"/>
      <c r="L89" s="1878"/>
      <c r="M89" s="1878"/>
      <c r="N89" s="1878"/>
      <c r="O89" s="1878"/>
      <c r="P89" s="1878"/>
      <c r="Q89" s="1878"/>
      <c r="R89" s="1878"/>
      <c r="S89" s="1153"/>
    </row>
    <row r="90" spans="1:19" ht="15" customHeight="1" x14ac:dyDescent="0.25">
      <c r="A90" s="1158"/>
      <c r="B90" s="1879" t="s">
        <v>1793</v>
      </c>
      <c r="C90" s="1747"/>
      <c r="D90" s="1747"/>
      <c r="E90" s="1747"/>
      <c r="F90" s="1747"/>
      <c r="G90" s="1747"/>
      <c r="H90" s="1747"/>
      <c r="I90" s="1159"/>
      <c r="J90" s="1880" t="s">
        <v>1794</v>
      </c>
      <c r="K90" s="1881"/>
      <c r="L90" s="1881"/>
      <c r="M90" s="1881"/>
      <c r="N90" s="1881"/>
      <c r="O90" s="1881"/>
      <c r="P90" s="1881"/>
      <c r="Q90" s="1073"/>
      <c r="R90" s="1073"/>
      <c r="S90" s="1153"/>
    </row>
    <row r="91" spans="1:19" ht="15.75" customHeight="1" thickBot="1" x14ac:dyDescent="0.3">
      <c r="A91" s="1158"/>
      <c r="B91" s="1882" t="s">
        <v>1795</v>
      </c>
      <c r="C91" s="1878"/>
      <c r="D91" s="1878"/>
      <c r="E91" s="1878"/>
      <c r="F91" s="1878"/>
      <c r="G91" s="1878"/>
      <c r="H91" s="1878"/>
      <c r="I91" s="1159"/>
      <c r="J91" s="1882" t="s">
        <v>1795</v>
      </c>
      <c r="K91" s="1878"/>
      <c r="L91" s="1878"/>
      <c r="M91" s="1878"/>
      <c r="N91" s="1878"/>
      <c r="O91" s="1878"/>
      <c r="P91" s="1878"/>
      <c r="Q91" s="1878"/>
      <c r="R91" s="1878"/>
      <c r="S91" s="1153"/>
    </row>
    <row r="92" spans="1:19" ht="15" customHeight="1" x14ac:dyDescent="0.25">
      <c r="A92" s="1158"/>
      <c r="B92" s="1883" t="s">
        <v>1796</v>
      </c>
      <c r="C92" s="1747"/>
      <c r="D92" s="1747"/>
      <c r="E92" s="1747"/>
      <c r="F92" s="1747"/>
      <c r="G92" s="1747"/>
      <c r="H92" s="1747"/>
      <c r="I92" s="1159"/>
      <c r="J92" s="1879" t="s">
        <v>1797</v>
      </c>
      <c r="K92" s="1747"/>
      <c r="L92" s="1747"/>
      <c r="M92" s="1747"/>
      <c r="N92" s="1747"/>
      <c r="O92" s="1747"/>
      <c r="P92" s="1747"/>
      <c r="Q92" s="1747"/>
      <c r="R92" s="1747"/>
      <c r="S92" s="1153"/>
    </row>
    <row r="93" spans="1:19" ht="15.75" customHeight="1" thickBot="1" x14ac:dyDescent="0.3">
      <c r="A93" s="1158"/>
      <c r="B93" s="1884"/>
      <c r="C93" s="1878"/>
      <c r="D93" s="1878"/>
      <c r="E93" s="1878"/>
      <c r="F93" s="1878"/>
      <c r="G93" s="1878"/>
      <c r="H93" s="1878"/>
      <c r="I93" s="1159"/>
      <c r="J93" s="1884"/>
      <c r="K93" s="1878"/>
      <c r="L93" s="1878"/>
      <c r="M93" s="1878"/>
      <c r="N93" s="1073"/>
      <c r="O93" s="1152"/>
      <c r="P93" s="1073"/>
      <c r="Q93" s="1885"/>
      <c r="R93" s="1878"/>
      <c r="S93" s="1153"/>
    </row>
    <row r="94" spans="1:19" ht="14.25" customHeight="1" x14ac:dyDescent="0.25">
      <c r="A94" s="1154"/>
      <c r="B94" s="1155" t="s">
        <v>1798</v>
      </c>
      <c r="C94" s="1073"/>
      <c r="D94" s="1073"/>
      <c r="E94" s="1073"/>
      <c r="F94" s="1073"/>
      <c r="G94" s="1073"/>
      <c r="H94" s="1073"/>
      <c r="I94" s="1073"/>
      <c r="J94" s="1156" t="s">
        <v>148</v>
      </c>
      <c r="K94" s="1073"/>
      <c r="L94" s="1073"/>
      <c r="M94" s="1073"/>
      <c r="N94" s="1073"/>
      <c r="O94" s="1156" t="s">
        <v>232</v>
      </c>
      <c r="P94" s="1073"/>
      <c r="Q94" s="1156" t="s">
        <v>174</v>
      </c>
      <c r="R94" s="1073"/>
      <c r="S94" s="1153"/>
    </row>
    <row r="95" spans="1:19" ht="4.5" customHeight="1" thickBot="1" x14ac:dyDescent="0.3">
      <c r="A95" s="1154"/>
      <c r="B95" s="1073"/>
      <c r="C95" s="1073"/>
      <c r="D95" s="1073"/>
      <c r="E95" s="1073"/>
      <c r="F95" s="1073"/>
      <c r="G95" s="1073"/>
      <c r="H95" s="1073"/>
      <c r="I95" s="1073"/>
      <c r="J95" s="1073"/>
      <c r="K95" s="1073"/>
      <c r="L95" s="1073"/>
      <c r="M95" s="1073"/>
      <c r="N95" s="1073"/>
      <c r="O95" s="1073"/>
      <c r="P95" s="1073"/>
      <c r="Q95" s="1073"/>
      <c r="R95" s="1073"/>
      <c r="S95" s="1153"/>
    </row>
    <row r="96" spans="1:19" ht="15.75" customHeight="1" thickBot="1" x14ac:dyDescent="0.3">
      <c r="A96" s="1158"/>
      <c r="B96" s="1880" t="s">
        <v>327</v>
      </c>
      <c r="C96" s="1881"/>
      <c r="D96" s="1881"/>
      <c r="E96" s="1881"/>
      <c r="F96" s="1881"/>
      <c r="G96" s="1881"/>
      <c r="H96" s="1881"/>
      <c r="I96" s="1881"/>
      <c r="J96" s="1881"/>
      <c r="K96" s="1881"/>
      <c r="L96" s="1881"/>
      <c r="M96" s="1881"/>
      <c r="N96" s="1881"/>
      <c r="O96" s="1881"/>
      <c r="P96" s="1881"/>
      <c r="Q96" s="1073"/>
      <c r="R96" s="1886"/>
      <c r="S96" s="1887"/>
    </row>
    <row r="97" spans="1:19" ht="4.5" customHeight="1" thickBot="1" x14ac:dyDescent="0.3">
      <c r="A97" s="1158"/>
      <c r="B97" s="1085"/>
      <c r="C97" s="1085"/>
      <c r="D97" s="1085"/>
      <c r="E97" s="1085"/>
      <c r="F97" s="1085"/>
      <c r="G97" s="1085"/>
      <c r="H97" s="1085"/>
      <c r="I97" s="1085"/>
      <c r="J97" s="1085"/>
      <c r="K97" s="1085"/>
      <c r="L97" s="1085"/>
      <c r="M97" s="1085"/>
      <c r="N97" s="1085"/>
      <c r="O97" s="1085"/>
      <c r="P97" s="1073"/>
      <c r="Q97" s="1160"/>
      <c r="R97" s="1160"/>
      <c r="S97" s="1153"/>
    </row>
    <row r="98" spans="1:19" ht="15" customHeight="1" thickBot="1" x14ac:dyDescent="0.3">
      <c r="A98" s="1158"/>
      <c r="B98" s="1880" t="s">
        <v>1799</v>
      </c>
      <c r="C98" s="1881"/>
      <c r="D98" s="1881"/>
      <c r="E98" s="1881"/>
      <c r="F98" s="1881"/>
      <c r="G98" s="1881"/>
      <c r="H98" s="1881"/>
      <c r="I98" s="1881"/>
      <c r="J98" s="1881"/>
      <c r="K98" s="1881"/>
      <c r="L98" s="1881"/>
      <c r="M98" s="1881"/>
      <c r="N98" s="1881"/>
      <c r="O98" s="1881"/>
      <c r="P98" s="1881"/>
      <c r="Q98" s="1073"/>
      <c r="R98" s="1888"/>
      <c r="S98" s="1887"/>
    </row>
    <row r="99" spans="1:19" ht="4.5" customHeight="1" thickBot="1" x14ac:dyDescent="0.3">
      <c r="A99" s="1158"/>
      <c r="B99" s="1085"/>
      <c r="C99" s="1085"/>
      <c r="D99" s="1085"/>
      <c r="E99" s="1085"/>
      <c r="F99" s="1085"/>
      <c r="G99" s="1085"/>
      <c r="H99" s="1085"/>
      <c r="I99" s="1085"/>
      <c r="J99" s="1085"/>
      <c r="K99" s="1085"/>
      <c r="L99" s="1085"/>
      <c r="M99" s="1085"/>
      <c r="N99" s="1085"/>
      <c r="O99" s="1085"/>
      <c r="P99" s="1085"/>
      <c r="Q99" s="1160"/>
      <c r="R99" s="1161"/>
      <c r="S99" s="1153"/>
    </row>
    <row r="100" spans="1:19" ht="15.75" customHeight="1" thickBot="1" x14ac:dyDescent="0.25">
      <c r="A100" s="1158"/>
      <c r="B100" s="1880" t="s">
        <v>1800</v>
      </c>
      <c r="C100" s="1881"/>
      <c r="D100" s="1881"/>
      <c r="E100" s="1881"/>
      <c r="F100" s="1881"/>
      <c r="G100" s="1881"/>
      <c r="H100" s="1889"/>
      <c r="I100" s="1890"/>
      <c r="J100" s="1890"/>
      <c r="K100" s="1890"/>
      <c r="L100" s="1890"/>
      <c r="M100" s="1890"/>
      <c r="N100" s="1890"/>
      <c r="O100" s="1890"/>
      <c r="P100" s="1890"/>
      <c r="Q100" s="1890"/>
      <c r="R100" s="1890"/>
      <c r="S100" s="1887"/>
    </row>
    <row r="101" spans="1:19" ht="7.15" customHeight="1" thickBot="1" x14ac:dyDescent="0.3">
      <c r="A101" s="1154"/>
      <c r="B101" s="1073"/>
      <c r="C101" s="1073"/>
      <c r="D101" s="1073"/>
      <c r="E101" s="1073"/>
      <c r="F101" s="1073"/>
      <c r="G101" s="1073"/>
      <c r="H101" s="1073"/>
      <c r="I101" s="1073"/>
      <c r="J101" s="1073"/>
      <c r="K101" s="1073"/>
      <c r="L101" s="1073"/>
      <c r="M101" s="1073"/>
      <c r="N101" s="1073"/>
      <c r="O101" s="1073"/>
      <c r="P101" s="1073"/>
      <c r="Q101" s="1073"/>
      <c r="R101" s="1073"/>
      <c r="S101" s="1153"/>
    </row>
    <row r="102" spans="1:19" ht="14.25" customHeight="1" thickBot="1" x14ac:dyDescent="0.3">
      <c r="A102" s="1154"/>
      <c r="B102" s="1125"/>
      <c r="C102" s="1891" t="s">
        <v>1801</v>
      </c>
      <c r="D102" s="1881"/>
      <c r="E102" s="1881"/>
      <c r="F102" s="1881"/>
      <c r="G102" s="1881"/>
      <c r="H102" s="1881"/>
      <c r="I102" s="1881"/>
      <c r="J102" s="1881"/>
      <c r="K102" s="1881"/>
      <c r="L102" s="1881"/>
      <c r="M102" s="1881"/>
      <c r="N102" s="1881"/>
      <c r="O102" s="1881"/>
      <c r="P102" s="1881"/>
      <c r="Q102" s="1881"/>
      <c r="R102" s="1881"/>
      <c r="S102" s="1153"/>
    </row>
    <row r="103" spans="1:19" ht="4.5" customHeight="1" x14ac:dyDescent="0.25">
      <c r="A103" s="1154"/>
      <c r="B103" s="1073"/>
      <c r="C103" s="1113"/>
      <c r="D103" s="1113"/>
      <c r="E103" s="1113"/>
      <c r="F103" s="1113"/>
      <c r="G103" s="1113"/>
      <c r="H103" s="1113"/>
      <c r="I103" s="1113"/>
      <c r="J103" s="1113"/>
      <c r="K103" s="1113"/>
      <c r="L103" s="1113"/>
      <c r="M103" s="1113"/>
      <c r="N103" s="1113"/>
      <c r="O103" s="1113"/>
      <c r="P103" s="1113"/>
      <c r="Q103" s="1113"/>
      <c r="R103" s="1113"/>
      <c r="S103" s="1153"/>
    </row>
    <row r="104" spans="1:19" ht="14.25" customHeight="1" thickBot="1" x14ac:dyDescent="0.3">
      <c r="A104" s="1154"/>
      <c r="B104" s="1073" t="s">
        <v>1802</v>
      </c>
      <c r="C104" s="1892" t="s">
        <v>147</v>
      </c>
      <c r="D104" s="1878"/>
      <c r="E104" s="1878"/>
      <c r="F104" s="1878"/>
      <c r="G104" s="1878"/>
      <c r="H104" s="1878"/>
      <c r="I104" s="1878"/>
      <c r="J104" s="1073"/>
      <c r="K104" s="1892" t="s">
        <v>1803</v>
      </c>
      <c r="L104" s="1878"/>
      <c r="M104" s="1878"/>
      <c r="N104" s="1878"/>
      <c r="O104" s="1878"/>
      <c r="P104" s="1878"/>
      <c r="Q104" s="1073"/>
      <c r="R104" s="1162" t="s">
        <v>25</v>
      </c>
      <c r="S104" s="1153"/>
    </row>
    <row r="105" spans="1:19" ht="14.25" customHeight="1" thickBot="1" x14ac:dyDescent="0.3">
      <c r="A105" s="1154"/>
      <c r="B105" s="1073" t="s">
        <v>1804</v>
      </c>
      <c r="C105" s="1892" t="s">
        <v>147</v>
      </c>
      <c r="D105" s="1878"/>
      <c r="E105" s="1878"/>
      <c r="F105" s="1878"/>
      <c r="G105" s="1878"/>
      <c r="H105" s="1878"/>
      <c r="I105" s="1878"/>
      <c r="J105" s="1073"/>
      <c r="K105" s="1892" t="s">
        <v>1803</v>
      </c>
      <c r="L105" s="1878"/>
      <c r="M105" s="1878"/>
      <c r="N105" s="1878"/>
      <c r="O105" s="1878"/>
      <c r="P105" s="1878"/>
      <c r="Q105" s="1073"/>
      <c r="R105" s="1162" t="s">
        <v>25</v>
      </c>
      <c r="S105" s="1153"/>
    </row>
    <row r="106" spans="1:19" ht="15.75" customHeight="1" thickBot="1" x14ac:dyDescent="0.3">
      <c r="A106" s="1154"/>
      <c r="B106" s="1073" t="s">
        <v>1805</v>
      </c>
      <c r="C106" s="1892" t="s">
        <v>147</v>
      </c>
      <c r="D106" s="1878"/>
      <c r="E106" s="1878"/>
      <c r="F106" s="1878"/>
      <c r="G106" s="1878"/>
      <c r="H106" s="1878"/>
      <c r="I106" s="1878"/>
      <c r="J106" s="1073"/>
      <c r="K106" s="1892" t="s">
        <v>1803</v>
      </c>
      <c r="L106" s="1878"/>
      <c r="M106" s="1878"/>
      <c r="N106" s="1878"/>
      <c r="O106" s="1878"/>
      <c r="P106" s="1878"/>
      <c r="Q106" s="1073"/>
      <c r="R106" s="1162" t="s">
        <v>25</v>
      </c>
      <c r="S106" s="1153"/>
    </row>
    <row r="107" spans="1:19" ht="8.25" customHeight="1" x14ac:dyDescent="0.25">
      <c r="A107" s="1154"/>
      <c r="B107" s="1073"/>
      <c r="C107" s="1073"/>
      <c r="D107" s="1073"/>
      <c r="E107" s="1073"/>
      <c r="F107" s="1073"/>
      <c r="G107" s="1073"/>
      <c r="H107" s="1073"/>
      <c r="I107" s="1073"/>
      <c r="J107" s="1073"/>
      <c r="K107" s="1073"/>
      <c r="L107" s="1073"/>
      <c r="M107" s="1073"/>
      <c r="N107" s="1073"/>
      <c r="O107" s="1073"/>
      <c r="P107" s="1073"/>
      <c r="Q107" s="1073"/>
      <c r="R107" s="1073"/>
      <c r="S107" s="1153"/>
    </row>
    <row r="108" spans="1:19" ht="15.75" customHeight="1" x14ac:dyDescent="0.25">
      <c r="A108" s="1154"/>
      <c r="B108" s="1073"/>
      <c r="C108" s="1073"/>
      <c r="D108" s="1073"/>
      <c r="E108" s="1073"/>
      <c r="F108" s="1157" t="s">
        <v>315</v>
      </c>
      <c r="G108" s="1157"/>
      <c r="H108" s="1157"/>
      <c r="I108" s="1157"/>
      <c r="J108" s="1157"/>
      <c r="K108" s="1157"/>
      <c r="L108" s="1157"/>
      <c r="M108" s="1073"/>
      <c r="N108" s="1073"/>
      <c r="O108" s="1909"/>
      <c r="P108" s="1894"/>
      <c r="Q108" s="1894"/>
      <c r="R108" s="1073"/>
      <c r="S108" s="1153"/>
    </row>
    <row r="109" spans="1:19" ht="4.1500000000000004" customHeight="1" thickBot="1" x14ac:dyDescent="0.3">
      <c r="A109" s="1171"/>
      <c r="B109" s="1164"/>
      <c r="C109" s="1164"/>
      <c r="D109" s="1164"/>
      <c r="E109" s="1164"/>
      <c r="F109" s="1164"/>
      <c r="G109" s="1164"/>
      <c r="H109" s="1164"/>
      <c r="I109" s="1164"/>
      <c r="J109" s="1164"/>
      <c r="K109" s="1164"/>
      <c r="L109" s="1164"/>
      <c r="M109" s="1164"/>
      <c r="N109" s="1164"/>
      <c r="O109" s="1164"/>
      <c r="P109" s="1164"/>
      <c r="Q109" s="1164"/>
      <c r="R109" s="1164"/>
      <c r="S109" s="1165"/>
    </row>
    <row r="110" spans="1:19" ht="14.45" customHeight="1" thickBot="1" x14ac:dyDescent="0.3">
      <c r="A110" s="729"/>
      <c r="B110" s="6"/>
      <c r="C110" s="6"/>
      <c r="D110" s="6"/>
      <c r="E110" s="6"/>
      <c r="F110" s="6"/>
      <c r="G110" s="6"/>
      <c r="H110" s="6"/>
      <c r="I110" s="6"/>
      <c r="J110" s="730"/>
      <c r="K110" s="730"/>
      <c r="L110" s="730"/>
      <c r="M110" s="6"/>
      <c r="N110" s="6"/>
      <c r="O110" s="6"/>
      <c r="P110" s="6"/>
      <c r="Q110" s="6"/>
      <c r="R110" s="6"/>
      <c r="S110" s="39"/>
    </row>
    <row r="111" spans="1:19" ht="4.1500000000000004" customHeight="1" x14ac:dyDescent="0.25">
      <c r="A111" s="1169"/>
      <c r="B111" s="1149"/>
      <c r="C111" s="1149"/>
      <c r="D111" s="1149"/>
      <c r="E111" s="1149"/>
      <c r="F111" s="1149"/>
      <c r="G111" s="1149"/>
      <c r="H111" s="1149"/>
      <c r="I111" s="1149"/>
      <c r="J111" s="1149"/>
      <c r="K111" s="1149"/>
      <c r="L111" s="1149"/>
      <c r="M111" s="1149"/>
      <c r="N111" s="1149"/>
      <c r="O111" s="1149"/>
      <c r="P111" s="1149"/>
      <c r="Q111" s="1149"/>
      <c r="R111" s="1149"/>
      <c r="S111" s="1150"/>
    </row>
    <row r="112" spans="1:19" ht="14.25" customHeight="1" thickBot="1" x14ac:dyDescent="0.3">
      <c r="A112" s="1151">
        <v>5</v>
      </c>
      <c r="B112" s="1885"/>
      <c r="C112" s="1878"/>
      <c r="D112" s="1878"/>
      <c r="E112" s="1878"/>
      <c r="F112" s="1878"/>
      <c r="G112" s="1878"/>
      <c r="H112" s="1878"/>
      <c r="I112" s="1073"/>
      <c r="J112" s="1885"/>
      <c r="K112" s="1878"/>
      <c r="L112" s="1878"/>
      <c r="M112" s="1878"/>
      <c r="N112" s="1073"/>
      <c r="O112" s="1152"/>
      <c r="P112" s="1073"/>
      <c r="Q112" s="1895"/>
      <c r="R112" s="1878"/>
      <c r="S112" s="1153"/>
    </row>
    <row r="113" spans="1:19" ht="14.25" customHeight="1" x14ac:dyDescent="0.25">
      <c r="A113" s="1154"/>
      <c r="B113" s="1876" t="s">
        <v>1789</v>
      </c>
      <c r="C113" s="1747"/>
      <c r="D113" s="1747"/>
      <c r="E113" s="1747"/>
      <c r="F113" s="1747"/>
      <c r="G113" s="1747"/>
      <c r="H113" s="1747"/>
      <c r="I113" s="1073"/>
      <c r="J113" s="1155" t="s">
        <v>1295</v>
      </c>
      <c r="K113" s="1073"/>
      <c r="L113" s="1073"/>
      <c r="M113" s="1073"/>
      <c r="N113" s="1073"/>
      <c r="O113" s="1155" t="s">
        <v>1790</v>
      </c>
      <c r="P113" s="1073"/>
      <c r="Q113" s="1156" t="s">
        <v>1791</v>
      </c>
      <c r="R113" s="1073"/>
      <c r="S113" s="1153"/>
    </row>
    <row r="114" spans="1:19" ht="14.25" customHeight="1" thickBot="1" x14ac:dyDescent="0.3">
      <c r="A114" s="1154"/>
      <c r="B114" s="1877"/>
      <c r="C114" s="1878"/>
      <c r="D114" s="1878"/>
      <c r="E114" s="1878"/>
      <c r="F114" s="1878"/>
      <c r="G114" s="1878"/>
      <c r="H114" s="1878"/>
      <c r="I114" s="1878"/>
      <c r="J114" s="1878"/>
      <c r="K114" s="1878"/>
      <c r="L114" s="1878"/>
      <c r="M114" s="1878"/>
      <c r="N114" s="1073"/>
      <c r="O114" s="1877"/>
      <c r="P114" s="1878"/>
      <c r="Q114" s="1878"/>
      <c r="R114" s="1878"/>
      <c r="S114" s="1153"/>
    </row>
    <row r="115" spans="1:19" ht="14.25" customHeight="1" x14ac:dyDescent="0.25">
      <c r="A115" s="1154"/>
      <c r="B115" s="1155" t="s">
        <v>1792</v>
      </c>
      <c r="C115" s="1073"/>
      <c r="D115" s="1073"/>
      <c r="E115" s="1073"/>
      <c r="F115" s="1073"/>
      <c r="G115" s="1073"/>
      <c r="H115" s="1073"/>
      <c r="I115" s="1073"/>
      <c r="J115" s="1073"/>
      <c r="K115" s="1073"/>
      <c r="L115" s="1073"/>
      <c r="M115" s="1073"/>
      <c r="N115" s="1073"/>
      <c r="O115" s="1157" t="s">
        <v>148</v>
      </c>
      <c r="P115" s="1073"/>
      <c r="Q115" s="1073"/>
      <c r="R115" s="1073"/>
      <c r="S115" s="1153"/>
    </row>
    <row r="116" spans="1:19" ht="15.75" customHeight="1" thickBot="1" x14ac:dyDescent="0.3">
      <c r="A116" s="1154"/>
      <c r="B116" s="1877"/>
      <c r="C116" s="1878"/>
      <c r="D116" s="1878"/>
      <c r="E116" s="1878"/>
      <c r="F116" s="1878"/>
      <c r="G116" s="1878"/>
      <c r="H116" s="1878"/>
      <c r="I116" s="1073"/>
      <c r="J116" s="1877"/>
      <c r="K116" s="1878"/>
      <c r="L116" s="1878"/>
      <c r="M116" s="1878"/>
      <c r="N116" s="1878"/>
      <c r="O116" s="1878"/>
      <c r="P116" s="1878"/>
      <c r="Q116" s="1878"/>
      <c r="R116" s="1878"/>
      <c r="S116" s="1153"/>
    </row>
    <row r="117" spans="1:19" ht="15" customHeight="1" x14ac:dyDescent="0.25">
      <c r="A117" s="1158"/>
      <c r="B117" s="1879" t="s">
        <v>1793</v>
      </c>
      <c r="C117" s="1747"/>
      <c r="D117" s="1747"/>
      <c r="E117" s="1747"/>
      <c r="F117" s="1747"/>
      <c r="G117" s="1747"/>
      <c r="H117" s="1747"/>
      <c r="I117" s="1159"/>
      <c r="J117" s="1880" t="s">
        <v>1794</v>
      </c>
      <c r="K117" s="1881"/>
      <c r="L117" s="1881"/>
      <c r="M117" s="1881"/>
      <c r="N117" s="1881"/>
      <c r="O117" s="1881"/>
      <c r="P117" s="1881"/>
      <c r="Q117" s="1073"/>
      <c r="R117" s="1073"/>
      <c r="S117" s="1153"/>
    </row>
    <row r="118" spans="1:19" ht="15.75" customHeight="1" thickBot="1" x14ac:dyDescent="0.3">
      <c r="A118" s="1158"/>
      <c r="B118" s="1882" t="s">
        <v>1795</v>
      </c>
      <c r="C118" s="1878"/>
      <c r="D118" s="1878"/>
      <c r="E118" s="1878"/>
      <c r="F118" s="1878"/>
      <c r="G118" s="1878"/>
      <c r="H118" s="1878"/>
      <c r="I118" s="1159"/>
      <c r="J118" s="1882" t="s">
        <v>1795</v>
      </c>
      <c r="K118" s="1878"/>
      <c r="L118" s="1878"/>
      <c r="M118" s="1878"/>
      <c r="N118" s="1878"/>
      <c r="O118" s="1878"/>
      <c r="P118" s="1878"/>
      <c r="Q118" s="1878"/>
      <c r="R118" s="1878"/>
      <c r="S118" s="1153"/>
    </row>
    <row r="119" spans="1:19" ht="15" customHeight="1" x14ac:dyDescent="0.25">
      <c r="A119" s="1158"/>
      <c r="B119" s="1883" t="s">
        <v>1796</v>
      </c>
      <c r="C119" s="1747"/>
      <c r="D119" s="1747"/>
      <c r="E119" s="1747"/>
      <c r="F119" s="1747"/>
      <c r="G119" s="1747"/>
      <c r="H119" s="1747"/>
      <c r="I119" s="1159"/>
      <c r="J119" s="1879" t="s">
        <v>1797</v>
      </c>
      <c r="K119" s="1747"/>
      <c r="L119" s="1747"/>
      <c r="M119" s="1747"/>
      <c r="N119" s="1747"/>
      <c r="O119" s="1747"/>
      <c r="P119" s="1747"/>
      <c r="Q119" s="1747"/>
      <c r="R119" s="1747"/>
      <c r="S119" s="1153"/>
    </row>
    <row r="120" spans="1:19" ht="15.75" customHeight="1" thickBot="1" x14ac:dyDescent="0.3">
      <c r="A120" s="1158"/>
      <c r="B120" s="1884"/>
      <c r="C120" s="1878"/>
      <c r="D120" s="1878"/>
      <c r="E120" s="1878"/>
      <c r="F120" s="1878"/>
      <c r="G120" s="1878"/>
      <c r="H120" s="1878"/>
      <c r="I120" s="1159"/>
      <c r="J120" s="1884"/>
      <c r="K120" s="1878"/>
      <c r="L120" s="1878"/>
      <c r="M120" s="1878"/>
      <c r="N120" s="1073"/>
      <c r="O120" s="1152"/>
      <c r="P120" s="1073"/>
      <c r="Q120" s="1885"/>
      <c r="R120" s="1878"/>
      <c r="S120" s="1153"/>
    </row>
    <row r="121" spans="1:19" ht="14.25" customHeight="1" x14ac:dyDescent="0.25">
      <c r="A121" s="1154"/>
      <c r="B121" s="1155" t="s">
        <v>1798</v>
      </c>
      <c r="C121" s="1073"/>
      <c r="D121" s="1073"/>
      <c r="E121" s="1073"/>
      <c r="F121" s="1073"/>
      <c r="G121" s="1073"/>
      <c r="H121" s="1073"/>
      <c r="I121" s="1073"/>
      <c r="J121" s="1156" t="s">
        <v>148</v>
      </c>
      <c r="K121" s="1073"/>
      <c r="L121" s="1073"/>
      <c r="M121" s="1073"/>
      <c r="N121" s="1073"/>
      <c r="O121" s="1156" t="s">
        <v>232</v>
      </c>
      <c r="P121" s="1073"/>
      <c r="Q121" s="1156" t="s">
        <v>174</v>
      </c>
      <c r="R121" s="1073"/>
      <c r="S121" s="1153"/>
    </row>
    <row r="122" spans="1:19" ht="4.5" customHeight="1" thickBot="1" x14ac:dyDescent="0.3">
      <c r="A122" s="1154"/>
      <c r="B122" s="1073"/>
      <c r="C122" s="1073"/>
      <c r="D122" s="1073"/>
      <c r="E122" s="1073"/>
      <c r="F122" s="1073"/>
      <c r="G122" s="1073"/>
      <c r="H122" s="1073"/>
      <c r="I122" s="1073"/>
      <c r="J122" s="1073"/>
      <c r="K122" s="1073"/>
      <c r="L122" s="1073"/>
      <c r="M122" s="1073"/>
      <c r="N122" s="1073"/>
      <c r="O122" s="1073"/>
      <c r="P122" s="1073"/>
      <c r="Q122" s="1073"/>
      <c r="R122" s="1073"/>
      <c r="S122" s="1153"/>
    </row>
    <row r="123" spans="1:19" ht="15.75" customHeight="1" thickBot="1" x14ac:dyDescent="0.3">
      <c r="A123" s="1158"/>
      <c r="B123" s="1880" t="s">
        <v>327</v>
      </c>
      <c r="C123" s="1881"/>
      <c r="D123" s="1881"/>
      <c r="E123" s="1881"/>
      <c r="F123" s="1881"/>
      <c r="G123" s="1881"/>
      <c r="H123" s="1881"/>
      <c r="I123" s="1881"/>
      <c r="J123" s="1881"/>
      <c r="K123" s="1881"/>
      <c r="L123" s="1881"/>
      <c r="M123" s="1881"/>
      <c r="N123" s="1881"/>
      <c r="O123" s="1881"/>
      <c r="P123" s="1881"/>
      <c r="Q123" s="1073"/>
      <c r="R123" s="1886"/>
      <c r="S123" s="1887"/>
    </row>
    <row r="124" spans="1:19" ht="4.5" customHeight="1" thickBot="1" x14ac:dyDescent="0.3">
      <c r="A124" s="1158"/>
      <c r="B124" s="1085"/>
      <c r="C124" s="1085"/>
      <c r="D124" s="1085"/>
      <c r="E124" s="1085"/>
      <c r="F124" s="1085"/>
      <c r="G124" s="1085"/>
      <c r="H124" s="1085"/>
      <c r="I124" s="1085"/>
      <c r="J124" s="1085"/>
      <c r="K124" s="1085"/>
      <c r="L124" s="1085"/>
      <c r="M124" s="1085"/>
      <c r="N124" s="1085"/>
      <c r="O124" s="1085"/>
      <c r="P124" s="1073"/>
      <c r="Q124" s="1160"/>
      <c r="R124" s="1160"/>
      <c r="S124" s="1153"/>
    </row>
    <row r="125" spans="1:19" ht="15" customHeight="1" thickBot="1" x14ac:dyDescent="0.3">
      <c r="A125" s="1158"/>
      <c r="B125" s="1880" t="s">
        <v>1799</v>
      </c>
      <c r="C125" s="1881"/>
      <c r="D125" s="1881"/>
      <c r="E125" s="1881"/>
      <c r="F125" s="1881"/>
      <c r="G125" s="1881"/>
      <c r="H125" s="1881"/>
      <c r="I125" s="1881"/>
      <c r="J125" s="1881"/>
      <c r="K125" s="1881"/>
      <c r="L125" s="1881"/>
      <c r="M125" s="1881"/>
      <c r="N125" s="1881"/>
      <c r="O125" s="1881"/>
      <c r="P125" s="1881"/>
      <c r="Q125" s="1073"/>
      <c r="R125" s="1888"/>
      <c r="S125" s="1887"/>
    </row>
    <row r="126" spans="1:19" ht="4.5" customHeight="1" thickBot="1" x14ac:dyDescent="0.3">
      <c r="A126" s="1158"/>
      <c r="B126" s="1085"/>
      <c r="C126" s="1085"/>
      <c r="D126" s="1085"/>
      <c r="E126" s="1085"/>
      <c r="F126" s="1085"/>
      <c r="G126" s="1085"/>
      <c r="H126" s="1085"/>
      <c r="I126" s="1085"/>
      <c r="J126" s="1085"/>
      <c r="K126" s="1085"/>
      <c r="L126" s="1085"/>
      <c r="M126" s="1085"/>
      <c r="N126" s="1085"/>
      <c r="O126" s="1085"/>
      <c r="P126" s="1085"/>
      <c r="Q126" s="1160"/>
      <c r="R126" s="1161"/>
      <c r="S126" s="1153"/>
    </row>
    <row r="127" spans="1:19" ht="15.75" customHeight="1" thickBot="1" x14ac:dyDescent="0.25">
      <c r="A127" s="1158"/>
      <c r="B127" s="1880" t="s">
        <v>1800</v>
      </c>
      <c r="C127" s="1881"/>
      <c r="D127" s="1881"/>
      <c r="E127" s="1881"/>
      <c r="F127" s="1881"/>
      <c r="G127" s="1881"/>
      <c r="H127" s="1889"/>
      <c r="I127" s="1890"/>
      <c r="J127" s="1890"/>
      <c r="K127" s="1890"/>
      <c r="L127" s="1890"/>
      <c r="M127" s="1890"/>
      <c r="N127" s="1890"/>
      <c r="O127" s="1890"/>
      <c r="P127" s="1890"/>
      <c r="Q127" s="1890"/>
      <c r="R127" s="1890"/>
      <c r="S127" s="1887"/>
    </row>
    <row r="128" spans="1:19" ht="6" customHeight="1" thickBot="1" x14ac:dyDescent="0.3">
      <c r="A128" s="1154"/>
      <c r="B128" s="1073"/>
      <c r="C128" s="1073"/>
      <c r="D128" s="1073"/>
      <c r="E128" s="1073"/>
      <c r="F128" s="1073"/>
      <c r="G128" s="1073"/>
      <c r="H128" s="1073"/>
      <c r="I128" s="1073"/>
      <c r="J128" s="1073"/>
      <c r="K128" s="1073"/>
      <c r="L128" s="1073"/>
      <c r="M128" s="1073"/>
      <c r="N128" s="1073"/>
      <c r="O128" s="1073"/>
      <c r="P128" s="1073"/>
      <c r="Q128" s="1073"/>
      <c r="R128" s="1073"/>
      <c r="S128" s="1153"/>
    </row>
    <row r="129" spans="1:19" ht="15.75" customHeight="1" thickBot="1" x14ac:dyDescent="0.3">
      <c r="A129" s="1154"/>
      <c r="B129" s="1125"/>
      <c r="C129" s="1891" t="s">
        <v>1801</v>
      </c>
      <c r="D129" s="1881"/>
      <c r="E129" s="1881"/>
      <c r="F129" s="1881"/>
      <c r="G129" s="1881"/>
      <c r="H129" s="1881"/>
      <c r="I129" s="1881"/>
      <c r="J129" s="1881"/>
      <c r="K129" s="1881"/>
      <c r="L129" s="1881"/>
      <c r="M129" s="1881"/>
      <c r="N129" s="1881"/>
      <c r="O129" s="1881"/>
      <c r="P129" s="1881"/>
      <c r="Q129" s="1881"/>
      <c r="R129" s="1881"/>
      <c r="S129" s="1153"/>
    </row>
    <row r="130" spans="1:19" ht="4.5" customHeight="1" x14ac:dyDescent="0.25">
      <c r="A130" s="1154"/>
      <c r="B130" s="1073"/>
      <c r="C130" s="1113"/>
      <c r="D130" s="1113"/>
      <c r="E130" s="1113"/>
      <c r="F130" s="1113"/>
      <c r="G130" s="1113"/>
      <c r="H130" s="1113"/>
      <c r="I130" s="1113"/>
      <c r="J130" s="1113"/>
      <c r="K130" s="1113"/>
      <c r="L130" s="1113"/>
      <c r="M130" s="1113"/>
      <c r="N130" s="1113"/>
      <c r="O130" s="1113"/>
      <c r="P130" s="1113"/>
      <c r="Q130" s="1113"/>
      <c r="R130" s="1113"/>
      <c r="S130" s="1153"/>
    </row>
    <row r="131" spans="1:19" ht="14.25" customHeight="1" thickBot="1" x14ac:dyDescent="0.3">
      <c r="A131" s="1154"/>
      <c r="B131" s="1073" t="s">
        <v>1802</v>
      </c>
      <c r="C131" s="1892" t="s">
        <v>147</v>
      </c>
      <c r="D131" s="1878"/>
      <c r="E131" s="1878"/>
      <c r="F131" s="1878"/>
      <c r="G131" s="1878"/>
      <c r="H131" s="1878"/>
      <c r="I131" s="1878"/>
      <c r="J131" s="1073"/>
      <c r="K131" s="1892" t="s">
        <v>1803</v>
      </c>
      <c r="L131" s="1878"/>
      <c r="M131" s="1878"/>
      <c r="N131" s="1878"/>
      <c r="O131" s="1878"/>
      <c r="P131" s="1878"/>
      <c r="Q131" s="1073"/>
      <c r="R131" s="1162" t="s">
        <v>25</v>
      </c>
      <c r="S131" s="1153"/>
    </row>
    <row r="132" spans="1:19" ht="15.75" customHeight="1" thickBot="1" x14ac:dyDescent="0.3">
      <c r="A132" s="1154"/>
      <c r="B132" s="1073" t="s">
        <v>1804</v>
      </c>
      <c r="C132" s="1892" t="s">
        <v>147</v>
      </c>
      <c r="D132" s="1878"/>
      <c r="E132" s="1878"/>
      <c r="F132" s="1878"/>
      <c r="G132" s="1878"/>
      <c r="H132" s="1878"/>
      <c r="I132" s="1878"/>
      <c r="J132" s="1073"/>
      <c r="K132" s="1892" t="s">
        <v>1803</v>
      </c>
      <c r="L132" s="1878"/>
      <c r="M132" s="1878"/>
      <c r="N132" s="1878"/>
      <c r="O132" s="1878"/>
      <c r="P132" s="1878"/>
      <c r="Q132" s="1073"/>
      <c r="R132" s="1162" t="s">
        <v>25</v>
      </c>
      <c r="S132" s="1153"/>
    </row>
    <row r="133" spans="1:19" ht="14.25" customHeight="1" thickBot="1" x14ac:dyDescent="0.3">
      <c r="A133" s="1154"/>
      <c r="B133" s="1073" t="s">
        <v>1805</v>
      </c>
      <c r="C133" s="1892" t="s">
        <v>147</v>
      </c>
      <c r="D133" s="1878"/>
      <c r="E133" s="1878"/>
      <c r="F133" s="1878"/>
      <c r="G133" s="1878"/>
      <c r="H133" s="1878"/>
      <c r="I133" s="1878"/>
      <c r="J133" s="1073"/>
      <c r="K133" s="1892" t="s">
        <v>1803</v>
      </c>
      <c r="L133" s="1878"/>
      <c r="M133" s="1878"/>
      <c r="N133" s="1878"/>
      <c r="O133" s="1878"/>
      <c r="P133" s="1878"/>
      <c r="Q133" s="1073"/>
      <c r="R133" s="1162" t="s">
        <v>25</v>
      </c>
      <c r="S133" s="1153"/>
    </row>
    <row r="134" spans="1:19" s="1069" customFormat="1" ht="4.9000000000000004" customHeight="1" thickBot="1" x14ac:dyDescent="0.3">
      <c r="A134" s="1172"/>
      <c r="B134" s="1173"/>
      <c r="C134" s="1174"/>
      <c r="D134" s="1175"/>
      <c r="E134" s="1175"/>
      <c r="F134" s="1175"/>
      <c r="G134" s="1175"/>
      <c r="H134" s="1175"/>
      <c r="I134" s="1175"/>
      <c r="J134" s="1173"/>
      <c r="K134" s="1174"/>
      <c r="L134" s="1175"/>
      <c r="M134" s="1175"/>
      <c r="N134" s="1175"/>
      <c r="O134" s="1175"/>
      <c r="P134" s="1175"/>
      <c r="Q134" s="1173"/>
      <c r="R134" s="1176"/>
      <c r="S134" s="1177"/>
    </row>
    <row r="135" spans="1:19" s="1045" customFormat="1" ht="15" customHeight="1" thickBot="1" x14ac:dyDescent="0.3">
      <c r="A135" s="1910"/>
      <c r="B135" s="1911"/>
      <c r="C135" s="1911"/>
      <c r="D135" s="1911"/>
      <c r="E135" s="1911"/>
      <c r="F135" s="1911"/>
      <c r="G135" s="1911"/>
      <c r="H135" s="1911"/>
      <c r="I135" s="1911"/>
      <c r="J135" s="1911"/>
      <c r="K135" s="1911"/>
      <c r="L135" s="1911"/>
      <c r="M135" s="1911"/>
      <c r="N135" s="1911"/>
      <c r="O135" s="1911"/>
      <c r="P135" s="1911"/>
      <c r="Q135" s="1911"/>
      <c r="R135" s="1911"/>
      <c r="S135" s="1912"/>
    </row>
    <row r="136" spans="1:19" s="1069" customFormat="1" ht="6" customHeight="1" x14ac:dyDescent="0.25">
      <c r="A136" s="1178"/>
      <c r="B136" s="1179"/>
      <c r="C136" s="1179"/>
      <c r="D136" s="1179"/>
      <c r="E136" s="1179"/>
      <c r="F136" s="1179"/>
      <c r="G136" s="1179"/>
      <c r="H136" s="1179"/>
      <c r="I136" s="1179"/>
      <c r="J136" s="1180"/>
      <c r="K136" s="1180"/>
      <c r="L136" s="1180"/>
      <c r="M136" s="1179"/>
      <c r="N136" s="1179"/>
      <c r="O136" s="1179"/>
      <c r="P136" s="1179"/>
      <c r="Q136" s="1179"/>
      <c r="R136" s="1179"/>
      <c r="S136" s="1181"/>
    </row>
    <row r="137" spans="1:19" ht="15.75" customHeight="1" thickBot="1" x14ac:dyDescent="0.3">
      <c r="A137" s="1151">
        <v>6</v>
      </c>
      <c r="B137" s="1885"/>
      <c r="C137" s="1878"/>
      <c r="D137" s="1878"/>
      <c r="E137" s="1878"/>
      <c r="F137" s="1878"/>
      <c r="G137" s="1878"/>
      <c r="H137" s="1878"/>
      <c r="I137" s="1073"/>
      <c r="J137" s="1885"/>
      <c r="K137" s="1878"/>
      <c r="L137" s="1878"/>
      <c r="M137" s="1878"/>
      <c r="N137" s="1073"/>
      <c r="O137" s="1152"/>
      <c r="P137" s="1073"/>
      <c r="Q137" s="1895"/>
      <c r="R137" s="1878"/>
      <c r="S137" s="1153"/>
    </row>
    <row r="138" spans="1:19" ht="14.25" customHeight="1" x14ac:dyDescent="0.25">
      <c r="A138" s="1154"/>
      <c r="B138" s="1876" t="s">
        <v>1789</v>
      </c>
      <c r="C138" s="1747"/>
      <c r="D138" s="1747"/>
      <c r="E138" s="1747"/>
      <c r="F138" s="1747"/>
      <c r="G138" s="1747"/>
      <c r="H138" s="1747"/>
      <c r="I138" s="1073"/>
      <c r="J138" s="1155" t="s">
        <v>1295</v>
      </c>
      <c r="K138" s="1073"/>
      <c r="L138" s="1073"/>
      <c r="M138" s="1073"/>
      <c r="N138" s="1073"/>
      <c r="O138" s="1155" t="s">
        <v>1790</v>
      </c>
      <c r="P138" s="1073"/>
      <c r="Q138" s="1156" t="s">
        <v>1791</v>
      </c>
      <c r="R138" s="1073"/>
      <c r="S138" s="1153"/>
    </row>
    <row r="139" spans="1:19" ht="15.75" customHeight="1" thickBot="1" x14ac:dyDescent="0.3">
      <c r="A139" s="1154"/>
      <c r="B139" s="1877"/>
      <c r="C139" s="1878"/>
      <c r="D139" s="1878"/>
      <c r="E139" s="1878"/>
      <c r="F139" s="1878"/>
      <c r="G139" s="1878"/>
      <c r="H139" s="1878"/>
      <c r="I139" s="1878"/>
      <c r="J139" s="1878"/>
      <c r="K139" s="1878"/>
      <c r="L139" s="1878"/>
      <c r="M139" s="1878"/>
      <c r="N139" s="1073"/>
      <c r="O139" s="1877"/>
      <c r="P139" s="1878"/>
      <c r="Q139" s="1878"/>
      <c r="R139" s="1878"/>
      <c r="S139" s="1153"/>
    </row>
    <row r="140" spans="1:19" ht="14.25" customHeight="1" x14ac:dyDescent="0.25">
      <c r="A140" s="1154"/>
      <c r="B140" s="1155" t="s">
        <v>1792</v>
      </c>
      <c r="C140" s="1073"/>
      <c r="D140" s="1073"/>
      <c r="E140" s="1073"/>
      <c r="F140" s="1073"/>
      <c r="G140" s="1073"/>
      <c r="H140" s="1073"/>
      <c r="I140" s="1073"/>
      <c r="J140" s="1073"/>
      <c r="K140" s="1073"/>
      <c r="L140" s="1073"/>
      <c r="M140" s="1073"/>
      <c r="N140" s="1073"/>
      <c r="O140" s="1157" t="s">
        <v>148</v>
      </c>
      <c r="P140" s="1073"/>
      <c r="Q140" s="1073"/>
      <c r="R140" s="1073"/>
      <c r="S140" s="1153"/>
    </row>
    <row r="141" spans="1:19" ht="14.25" customHeight="1" thickBot="1" x14ac:dyDescent="0.3">
      <c r="A141" s="1154"/>
      <c r="B141" s="1877"/>
      <c r="C141" s="1878"/>
      <c r="D141" s="1878"/>
      <c r="E141" s="1878"/>
      <c r="F141" s="1878"/>
      <c r="G141" s="1878"/>
      <c r="H141" s="1878"/>
      <c r="I141" s="1073"/>
      <c r="J141" s="1877"/>
      <c r="K141" s="1878"/>
      <c r="L141" s="1878"/>
      <c r="M141" s="1878"/>
      <c r="N141" s="1878"/>
      <c r="O141" s="1878"/>
      <c r="P141" s="1878"/>
      <c r="Q141" s="1878"/>
      <c r="R141" s="1878"/>
      <c r="S141" s="1153"/>
    </row>
    <row r="142" spans="1:19" ht="15" customHeight="1" x14ac:dyDescent="0.25">
      <c r="A142" s="1158"/>
      <c r="B142" s="1879" t="s">
        <v>1793</v>
      </c>
      <c r="C142" s="1747"/>
      <c r="D142" s="1747"/>
      <c r="E142" s="1747"/>
      <c r="F142" s="1747"/>
      <c r="G142" s="1747"/>
      <c r="H142" s="1747"/>
      <c r="I142" s="1159"/>
      <c r="J142" s="1880" t="s">
        <v>1794</v>
      </c>
      <c r="K142" s="1881"/>
      <c r="L142" s="1881"/>
      <c r="M142" s="1881"/>
      <c r="N142" s="1881"/>
      <c r="O142" s="1881"/>
      <c r="P142" s="1881"/>
      <c r="Q142" s="1073"/>
      <c r="R142" s="1073"/>
      <c r="S142" s="1153"/>
    </row>
    <row r="143" spans="1:19" ht="15.75" customHeight="1" thickBot="1" x14ac:dyDescent="0.3">
      <c r="A143" s="1158"/>
      <c r="B143" s="1882" t="s">
        <v>1795</v>
      </c>
      <c r="C143" s="1878"/>
      <c r="D143" s="1878"/>
      <c r="E143" s="1878"/>
      <c r="F143" s="1878"/>
      <c r="G143" s="1878"/>
      <c r="H143" s="1878"/>
      <c r="I143" s="1159"/>
      <c r="J143" s="1882" t="s">
        <v>1795</v>
      </c>
      <c r="K143" s="1878"/>
      <c r="L143" s="1878"/>
      <c r="M143" s="1878"/>
      <c r="N143" s="1878"/>
      <c r="O143" s="1878"/>
      <c r="P143" s="1878"/>
      <c r="Q143" s="1878"/>
      <c r="R143" s="1878"/>
      <c r="S143" s="1153"/>
    </row>
    <row r="144" spans="1:19" ht="15" customHeight="1" x14ac:dyDescent="0.25">
      <c r="A144" s="1158"/>
      <c r="B144" s="1883" t="s">
        <v>1796</v>
      </c>
      <c r="C144" s="1747"/>
      <c r="D144" s="1747"/>
      <c r="E144" s="1747"/>
      <c r="F144" s="1747"/>
      <c r="G144" s="1747"/>
      <c r="H144" s="1747"/>
      <c r="I144" s="1159"/>
      <c r="J144" s="1879" t="s">
        <v>1797</v>
      </c>
      <c r="K144" s="1747"/>
      <c r="L144" s="1747"/>
      <c r="M144" s="1747"/>
      <c r="N144" s="1747"/>
      <c r="O144" s="1747"/>
      <c r="P144" s="1747"/>
      <c r="Q144" s="1747"/>
      <c r="R144" s="1747"/>
      <c r="S144" s="1153"/>
    </row>
    <row r="145" spans="1:19" ht="15.75" customHeight="1" thickBot="1" x14ac:dyDescent="0.3">
      <c r="A145" s="1158"/>
      <c r="B145" s="1884"/>
      <c r="C145" s="1878"/>
      <c r="D145" s="1878"/>
      <c r="E145" s="1878"/>
      <c r="F145" s="1878"/>
      <c r="G145" s="1878"/>
      <c r="H145" s="1878"/>
      <c r="I145" s="1159"/>
      <c r="J145" s="1884"/>
      <c r="K145" s="1878"/>
      <c r="L145" s="1878"/>
      <c r="M145" s="1878"/>
      <c r="N145" s="1073"/>
      <c r="O145" s="1152"/>
      <c r="P145" s="1073"/>
      <c r="Q145" s="1885"/>
      <c r="R145" s="1878"/>
      <c r="S145" s="1153"/>
    </row>
    <row r="146" spans="1:19" ht="14.25" customHeight="1" x14ac:dyDescent="0.25">
      <c r="A146" s="1154"/>
      <c r="B146" s="1155" t="s">
        <v>1798</v>
      </c>
      <c r="C146" s="1073"/>
      <c r="D146" s="1073"/>
      <c r="E146" s="1073"/>
      <c r="F146" s="1073"/>
      <c r="G146" s="1073"/>
      <c r="H146" s="1073"/>
      <c r="I146" s="1073"/>
      <c r="J146" s="1156" t="s">
        <v>148</v>
      </c>
      <c r="K146" s="1073"/>
      <c r="L146" s="1073"/>
      <c r="M146" s="1073"/>
      <c r="N146" s="1073"/>
      <c r="O146" s="1156" t="s">
        <v>232</v>
      </c>
      <c r="P146" s="1073"/>
      <c r="Q146" s="1156" t="s">
        <v>174</v>
      </c>
      <c r="R146" s="1073"/>
      <c r="S146" s="1153"/>
    </row>
    <row r="147" spans="1:19" ht="4.5" customHeight="1" thickBot="1" x14ac:dyDescent="0.3">
      <c r="A147" s="1154"/>
      <c r="B147" s="1073"/>
      <c r="C147" s="1073"/>
      <c r="D147" s="1073"/>
      <c r="E147" s="1073"/>
      <c r="F147" s="1073"/>
      <c r="G147" s="1073"/>
      <c r="H147" s="1073"/>
      <c r="I147" s="1073"/>
      <c r="J147" s="1073"/>
      <c r="K147" s="1073"/>
      <c r="L147" s="1073"/>
      <c r="M147" s="1073"/>
      <c r="N147" s="1073"/>
      <c r="O147" s="1073"/>
      <c r="P147" s="1073"/>
      <c r="Q147" s="1073"/>
      <c r="R147" s="1073"/>
      <c r="S147" s="1153"/>
    </row>
    <row r="148" spans="1:19" ht="15.75" customHeight="1" thickBot="1" x14ac:dyDescent="0.3">
      <c r="A148" s="1158"/>
      <c r="B148" s="1880" t="s">
        <v>327</v>
      </c>
      <c r="C148" s="1881"/>
      <c r="D148" s="1881"/>
      <c r="E148" s="1881"/>
      <c r="F148" s="1881"/>
      <c r="G148" s="1881"/>
      <c r="H148" s="1881"/>
      <c r="I148" s="1881"/>
      <c r="J148" s="1881"/>
      <c r="K148" s="1881"/>
      <c r="L148" s="1881"/>
      <c r="M148" s="1881"/>
      <c r="N148" s="1881"/>
      <c r="O148" s="1881"/>
      <c r="P148" s="1881"/>
      <c r="Q148" s="1073"/>
      <c r="R148" s="1886"/>
      <c r="S148" s="1887"/>
    </row>
    <row r="149" spans="1:19" ht="4.5" customHeight="1" thickBot="1" x14ac:dyDescent="0.3">
      <c r="A149" s="1158"/>
      <c r="B149" s="1085"/>
      <c r="C149" s="1085"/>
      <c r="D149" s="1085"/>
      <c r="E149" s="1085"/>
      <c r="F149" s="1085"/>
      <c r="G149" s="1085"/>
      <c r="H149" s="1085"/>
      <c r="I149" s="1085"/>
      <c r="J149" s="1085"/>
      <c r="K149" s="1085"/>
      <c r="L149" s="1085"/>
      <c r="M149" s="1085"/>
      <c r="N149" s="1085"/>
      <c r="O149" s="1085"/>
      <c r="P149" s="1073"/>
      <c r="Q149" s="1160"/>
      <c r="R149" s="1160"/>
      <c r="S149" s="1153"/>
    </row>
    <row r="150" spans="1:19" ht="15.75" customHeight="1" thickBot="1" x14ac:dyDescent="0.3">
      <c r="A150" s="1158"/>
      <c r="B150" s="1880" t="s">
        <v>1799</v>
      </c>
      <c r="C150" s="1881"/>
      <c r="D150" s="1881"/>
      <c r="E150" s="1881"/>
      <c r="F150" s="1881"/>
      <c r="G150" s="1881"/>
      <c r="H150" s="1881"/>
      <c r="I150" s="1881"/>
      <c r="J150" s="1881"/>
      <c r="K150" s="1881"/>
      <c r="L150" s="1881"/>
      <c r="M150" s="1881"/>
      <c r="N150" s="1881"/>
      <c r="O150" s="1881"/>
      <c r="P150" s="1881"/>
      <c r="Q150" s="1073"/>
      <c r="R150" s="1888"/>
      <c r="S150" s="1887"/>
    </row>
    <row r="151" spans="1:19" ht="4.5" customHeight="1" thickBot="1" x14ac:dyDescent="0.3">
      <c r="A151" s="1158"/>
      <c r="B151" s="1085"/>
      <c r="C151" s="1085"/>
      <c r="D151" s="1085"/>
      <c r="E151" s="1085"/>
      <c r="F151" s="1085"/>
      <c r="G151" s="1085"/>
      <c r="H151" s="1085"/>
      <c r="I151" s="1085"/>
      <c r="J151" s="1085"/>
      <c r="K151" s="1085"/>
      <c r="L151" s="1085"/>
      <c r="M151" s="1085"/>
      <c r="N151" s="1085"/>
      <c r="O151" s="1085"/>
      <c r="P151" s="1085"/>
      <c r="Q151" s="1160"/>
      <c r="R151" s="1161"/>
      <c r="S151" s="1153"/>
    </row>
    <row r="152" spans="1:19" ht="15.75" customHeight="1" thickBot="1" x14ac:dyDescent="0.25">
      <c r="A152" s="1158"/>
      <c r="B152" s="1880" t="s">
        <v>1800</v>
      </c>
      <c r="C152" s="1881"/>
      <c r="D152" s="1881"/>
      <c r="E152" s="1881"/>
      <c r="F152" s="1881"/>
      <c r="G152" s="1881"/>
      <c r="H152" s="1889"/>
      <c r="I152" s="1890"/>
      <c r="J152" s="1890"/>
      <c r="K152" s="1890"/>
      <c r="L152" s="1890"/>
      <c r="M152" s="1890"/>
      <c r="N152" s="1890"/>
      <c r="O152" s="1890"/>
      <c r="P152" s="1890"/>
      <c r="Q152" s="1890"/>
      <c r="R152" s="1890"/>
      <c r="S152" s="1887"/>
    </row>
    <row r="153" spans="1:19" ht="5.45" customHeight="1" thickBot="1" x14ac:dyDescent="0.3">
      <c r="A153" s="1154"/>
      <c r="B153" s="1073"/>
      <c r="C153" s="1073"/>
      <c r="D153" s="1073"/>
      <c r="E153" s="1073"/>
      <c r="F153" s="1073"/>
      <c r="G153" s="1073"/>
      <c r="H153" s="1073"/>
      <c r="I153" s="1073"/>
      <c r="J153" s="1073"/>
      <c r="K153" s="1073"/>
      <c r="L153" s="1073"/>
      <c r="M153" s="1073"/>
      <c r="N153" s="1073"/>
      <c r="O153" s="1073"/>
      <c r="P153" s="1073"/>
      <c r="Q153" s="1073"/>
      <c r="R153" s="1073"/>
      <c r="S153" s="1153"/>
    </row>
    <row r="154" spans="1:19" ht="15.75" customHeight="1" thickBot="1" x14ac:dyDescent="0.3">
      <c r="A154" s="1154"/>
      <c r="B154" s="1125"/>
      <c r="C154" s="1891" t="s">
        <v>1801</v>
      </c>
      <c r="D154" s="1881"/>
      <c r="E154" s="1881"/>
      <c r="F154" s="1881"/>
      <c r="G154" s="1881"/>
      <c r="H154" s="1881"/>
      <c r="I154" s="1881"/>
      <c r="J154" s="1881"/>
      <c r="K154" s="1881"/>
      <c r="L154" s="1881"/>
      <c r="M154" s="1881"/>
      <c r="N154" s="1881"/>
      <c r="O154" s="1881"/>
      <c r="P154" s="1881"/>
      <c r="Q154" s="1881"/>
      <c r="R154" s="1881"/>
      <c r="S154" s="1153"/>
    </row>
    <row r="155" spans="1:19" ht="4.5" customHeight="1" x14ac:dyDescent="0.25">
      <c r="A155" s="1154"/>
      <c r="B155" s="1073"/>
      <c r="C155" s="1113"/>
      <c r="D155" s="1113"/>
      <c r="E155" s="1113"/>
      <c r="F155" s="1113"/>
      <c r="G155" s="1113"/>
      <c r="H155" s="1113"/>
      <c r="I155" s="1113"/>
      <c r="J155" s="1113"/>
      <c r="K155" s="1113"/>
      <c r="L155" s="1113"/>
      <c r="M155" s="1113"/>
      <c r="N155" s="1113"/>
      <c r="O155" s="1113"/>
      <c r="P155" s="1113"/>
      <c r="Q155" s="1113"/>
      <c r="R155" s="1113"/>
      <c r="S155" s="1153"/>
    </row>
    <row r="156" spans="1:19" ht="15.75" customHeight="1" thickBot="1" x14ac:dyDescent="0.3">
      <c r="A156" s="1154"/>
      <c r="B156" s="1073" t="s">
        <v>1802</v>
      </c>
      <c r="C156" s="1892" t="s">
        <v>147</v>
      </c>
      <c r="D156" s="1878"/>
      <c r="E156" s="1878"/>
      <c r="F156" s="1878"/>
      <c r="G156" s="1878"/>
      <c r="H156" s="1878"/>
      <c r="I156" s="1878"/>
      <c r="J156" s="1073"/>
      <c r="K156" s="1892" t="s">
        <v>1803</v>
      </c>
      <c r="L156" s="1878"/>
      <c r="M156" s="1878"/>
      <c r="N156" s="1878"/>
      <c r="O156" s="1878"/>
      <c r="P156" s="1878"/>
      <c r="Q156" s="1073"/>
      <c r="R156" s="1162" t="s">
        <v>25</v>
      </c>
      <c r="S156" s="1153"/>
    </row>
    <row r="157" spans="1:19" ht="15.75" customHeight="1" thickBot="1" x14ac:dyDescent="0.3">
      <c r="A157" s="1154"/>
      <c r="B157" s="1073" t="s">
        <v>1804</v>
      </c>
      <c r="C157" s="1892" t="s">
        <v>147</v>
      </c>
      <c r="D157" s="1878"/>
      <c r="E157" s="1878"/>
      <c r="F157" s="1878"/>
      <c r="G157" s="1878"/>
      <c r="H157" s="1878"/>
      <c r="I157" s="1878"/>
      <c r="J157" s="1073"/>
      <c r="K157" s="1892" t="s">
        <v>1803</v>
      </c>
      <c r="L157" s="1878"/>
      <c r="M157" s="1878"/>
      <c r="N157" s="1878"/>
      <c r="O157" s="1878"/>
      <c r="P157" s="1878"/>
      <c r="Q157" s="1073"/>
      <c r="R157" s="1162" t="s">
        <v>25</v>
      </c>
      <c r="S157" s="1153"/>
    </row>
    <row r="158" spans="1:19" s="1074" customFormat="1" ht="15.75" customHeight="1" thickBot="1" x14ac:dyDescent="0.3">
      <c r="A158" s="1154"/>
      <c r="B158" s="1073" t="s">
        <v>1805</v>
      </c>
      <c r="C158" s="1892" t="s">
        <v>147</v>
      </c>
      <c r="D158" s="1878"/>
      <c r="E158" s="1878"/>
      <c r="F158" s="1878"/>
      <c r="G158" s="1878"/>
      <c r="H158" s="1878"/>
      <c r="I158" s="1878"/>
      <c r="J158" s="1073"/>
      <c r="K158" s="1892" t="s">
        <v>1803</v>
      </c>
      <c r="L158" s="1878"/>
      <c r="M158" s="1878"/>
      <c r="N158" s="1878"/>
      <c r="O158" s="1878"/>
      <c r="P158" s="1878"/>
      <c r="Q158" s="1073"/>
      <c r="R158" s="1162" t="s">
        <v>25</v>
      </c>
      <c r="S158" s="1153"/>
    </row>
    <row r="159" spans="1:19" s="1075" customFormat="1" ht="5.45" customHeight="1" x14ac:dyDescent="0.25">
      <c r="A159" s="1182"/>
      <c r="B159" s="1068"/>
      <c r="C159" s="1070"/>
      <c r="D159" s="1071"/>
      <c r="E159" s="1071"/>
      <c r="F159" s="1071"/>
      <c r="G159" s="1071"/>
      <c r="H159" s="1071"/>
      <c r="I159" s="1071"/>
      <c r="J159" s="1068"/>
      <c r="K159" s="1070"/>
      <c r="L159" s="1071"/>
      <c r="M159" s="1071"/>
      <c r="N159" s="1071"/>
      <c r="O159" s="1071"/>
      <c r="P159" s="1071"/>
      <c r="Q159" s="1068"/>
      <c r="R159" s="1072"/>
      <c r="S159" s="1183"/>
    </row>
    <row r="160" spans="1:19" ht="15.75" customHeight="1" thickBot="1" x14ac:dyDescent="0.3">
      <c r="A160" s="1171"/>
      <c r="B160" s="1164"/>
      <c r="C160" s="1917" t="s">
        <v>315</v>
      </c>
      <c r="D160" s="1917"/>
      <c r="E160" s="1917"/>
      <c r="F160" s="1917"/>
      <c r="G160" s="1917"/>
      <c r="H160" s="1917"/>
      <c r="I160" s="1917"/>
      <c r="J160" s="1917"/>
      <c r="K160" s="1917"/>
      <c r="L160" s="1184"/>
      <c r="M160" s="1913"/>
      <c r="N160" s="1914"/>
      <c r="O160" s="1914"/>
      <c r="P160" s="1164"/>
      <c r="Q160" s="1164"/>
      <c r="R160" s="1164"/>
      <c r="S160" s="1165"/>
    </row>
    <row r="161" spans="1:19" s="1045" customFormat="1" ht="15.75" customHeight="1" x14ac:dyDescent="0.2">
      <c r="A161" s="1931" t="s">
        <v>2901</v>
      </c>
      <c r="B161" s="1932"/>
      <c r="C161" s="1932"/>
      <c r="D161" s="1932"/>
      <c r="E161" s="1932"/>
      <c r="F161" s="1932"/>
      <c r="G161" s="1932"/>
      <c r="H161" s="1932"/>
      <c r="I161" s="1932"/>
      <c r="J161" s="1932"/>
      <c r="K161" s="1932"/>
      <c r="L161" s="1932"/>
      <c r="M161" s="1932"/>
      <c r="N161" s="1932"/>
      <c r="O161" s="1932"/>
      <c r="P161" s="1932"/>
      <c r="Q161" s="1932"/>
      <c r="R161" s="1932"/>
      <c r="S161" s="1933"/>
    </row>
    <row r="162" spans="1:19" s="1045" customFormat="1" ht="15.75" customHeight="1" thickBot="1" x14ac:dyDescent="0.25">
      <c r="A162" s="1934"/>
      <c r="B162" s="1935"/>
      <c r="C162" s="1935"/>
      <c r="D162" s="1935"/>
      <c r="E162" s="1935"/>
      <c r="F162" s="1935"/>
      <c r="G162" s="1935"/>
      <c r="H162" s="1935"/>
      <c r="I162" s="1935"/>
      <c r="J162" s="1935"/>
      <c r="K162" s="1935"/>
      <c r="L162" s="1935"/>
      <c r="M162" s="1935"/>
      <c r="N162" s="1935"/>
      <c r="O162" s="1935"/>
      <c r="P162" s="1935"/>
      <c r="Q162" s="1935"/>
      <c r="R162" s="1935"/>
      <c r="S162" s="1936"/>
    </row>
    <row r="163" spans="1:19" s="1057" customFormat="1" ht="4.1500000000000004" hidden="1" customHeight="1" thickBot="1" x14ac:dyDescent="0.3">
      <c r="A163" s="1171"/>
      <c r="B163" s="1187"/>
      <c r="C163" s="1187"/>
      <c r="D163" s="1187"/>
      <c r="E163" s="1187"/>
      <c r="F163" s="1187"/>
      <c r="G163" s="1187"/>
      <c r="H163" s="1187"/>
      <c r="I163" s="1187"/>
      <c r="J163" s="1187"/>
      <c r="K163" s="1187"/>
      <c r="L163" s="1187"/>
      <c r="M163" s="1187"/>
      <c r="N163" s="1187"/>
      <c r="O163" s="1187"/>
      <c r="P163" s="1187"/>
      <c r="Q163" s="1187"/>
      <c r="R163" s="1187"/>
      <c r="S163" s="1188"/>
    </row>
    <row r="164" spans="1:19" s="1045" customFormat="1" ht="15.6" hidden="1" customHeight="1" thickBot="1" x14ac:dyDescent="0.3">
      <c r="A164" s="1077"/>
      <c r="B164" s="1078"/>
      <c r="C164" s="1078"/>
      <c r="D164" s="1078"/>
      <c r="E164" s="1078"/>
      <c r="F164" s="1078"/>
      <c r="G164" s="1078"/>
      <c r="H164" s="1078"/>
      <c r="I164" s="1078"/>
      <c r="J164" s="1079"/>
      <c r="K164" s="1079"/>
      <c r="L164" s="1079"/>
      <c r="M164" s="1078"/>
      <c r="N164" s="1078"/>
      <c r="O164" s="1078"/>
      <c r="P164" s="1078"/>
      <c r="Q164" s="1078"/>
      <c r="R164" s="1078"/>
      <c r="S164" s="1080"/>
    </row>
    <row r="165" spans="1:19" ht="6" hidden="1" customHeight="1" x14ac:dyDescent="0.25">
      <c r="A165" s="727"/>
      <c r="B165" s="27"/>
      <c r="C165" s="27"/>
      <c r="D165" s="27"/>
      <c r="E165" s="27"/>
      <c r="F165" s="27"/>
      <c r="G165" s="27"/>
      <c r="H165" s="27"/>
      <c r="I165" s="27"/>
      <c r="J165" s="27"/>
      <c r="K165" s="27"/>
      <c r="L165" s="27"/>
      <c r="M165" s="27"/>
      <c r="N165" s="27"/>
      <c r="O165" s="27"/>
      <c r="P165" s="27"/>
      <c r="Q165" s="27"/>
      <c r="R165" s="27"/>
      <c r="S165" s="86"/>
    </row>
    <row r="166" spans="1:19" ht="15.6" hidden="1" customHeight="1" thickBot="1" x14ac:dyDescent="0.3">
      <c r="A166" s="722">
        <v>7</v>
      </c>
      <c r="B166" s="1915"/>
      <c r="C166" s="1803"/>
      <c r="D166" s="1803"/>
      <c r="E166" s="1803"/>
      <c r="F166" s="1803"/>
      <c r="G166" s="1803"/>
      <c r="H166" s="1804"/>
      <c r="I166" s="1064"/>
      <c r="J166" s="1915"/>
      <c r="K166" s="1803"/>
      <c r="L166" s="1803"/>
      <c r="M166" s="1804"/>
      <c r="N166" s="1064"/>
      <c r="O166" s="1144"/>
      <c r="P166" s="1064"/>
      <c r="Q166" s="1916"/>
      <c r="R166" s="1804"/>
      <c r="S166" s="140"/>
    </row>
    <row r="167" spans="1:19" ht="15.6" hidden="1" customHeight="1" x14ac:dyDescent="0.25">
      <c r="A167" s="723"/>
      <c r="B167" s="1918" t="s">
        <v>1789</v>
      </c>
      <c r="C167" s="1397"/>
      <c r="D167" s="1397"/>
      <c r="E167" s="1397"/>
      <c r="F167" s="1397"/>
      <c r="G167" s="1397"/>
      <c r="H167" s="1397"/>
      <c r="I167" s="1064"/>
      <c r="J167" s="1063" t="s">
        <v>1295</v>
      </c>
      <c r="K167" s="1064"/>
      <c r="L167" s="1064"/>
      <c r="M167" s="1064"/>
      <c r="N167" s="1064"/>
      <c r="O167" s="1063" t="s">
        <v>1790</v>
      </c>
      <c r="P167" s="1064"/>
      <c r="Q167" s="724" t="s">
        <v>1791</v>
      </c>
      <c r="R167" s="1064"/>
      <c r="S167" s="140"/>
    </row>
    <row r="168" spans="1:19" ht="15.6" hidden="1" customHeight="1" thickBot="1" x14ac:dyDescent="0.3">
      <c r="A168" s="723"/>
      <c r="B168" s="1736"/>
      <c r="C168" s="1803"/>
      <c r="D168" s="1803"/>
      <c r="E168" s="1803"/>
      <c r="F168" s="1803"/>
      <c r="G168" s="1803"/>
      <c r="H168" s="1803"/>
      <c r="I168" s="1803"/>
      <c r="J168" s="1803"/>
      <c r="K168" s="1803"/>
      <c r="L168" s="1803"/>
      <c r="M168" s="1804"/>
      <c r="N168" s="1064"/>
      <c r="O168" s="1736"/>
      <c r="P168" s="1803"/>
      <c r="Q168" s="1803"/>
      <c r="R168" s="1804"/>
      <c r="S168" s="140"/>
    </row>
    <row r="169" spans="1:19" ht="15.6" hidden="1" customHeight="1" x14ac:dyDescent="0.25">
      <c r="A169" s="723"/>
      <c r="B169" s="1063" t="s">
        <v>1792</v>
      </c>
      <c r="C169" s="1064"/>
      <c r="D169" s="1064"/>
      <c r="E169" s="1064"/>
      <c r="F169" s="1064"/>
      <c r="G169" s="1064"/>
      <c r="H169" s="1064"/>
      <c r="I169" s="1064"/>
      <c r="J169" s="1064"/>
      <c r="K169" s="1064"/>
      <c r="L169" s="1064"/>
      <c r="M169" s="1064"/>
      <c r="N169" s="1064"/>
      <c r="O169" s="250" t="s">
        <v>148</v>
      </c>
      <c r="P169" s="1064"/>
      <c r="Q169" s="1064"/>
      <c r="R169" s="1064"/>
      <c r="S169" s="140"/>
    </row>
    <row r="170" spans="1:19" ht="15.6" hidden="1" customHeight="1" thickBot="1" x14ac:dyDescent="0.3">
      <c r="A170" s="723"/>
      <c r="B170" s="1736"/>
      <c r="C170" s="1803"/>
      <c r="D170" s="1803"/>
      <c r="E170" s="1803"/>
      <c r="F170" s="1803"/>
      <c r="G170" s="1803"/>
      <c r="H170" s="1804"/>
      <c r="I170" s="1064"/>
      <c r="J170" s="1736"/>
      <c r="K170" s="1803"/>
      <c r="L170" s="1803"/>
      <c r="M170" s="1803"/>
      <c r="N170" s="1803"/>
      <c r="O170" s="1803"/>
      <c r="P170" s="1803"/>
      <c r="Q170" s="1803"/>
      <c r="R170" s="1804"/>
      <c r="S170" s="140"/>
    </row>
    <row r="171" spans="1:19" ht="15.6" hidden="1" customHeight="1" x14ac:dyDescent="0.25">
      <c r="A171" s="725"/>
      <c r="B171" s="1919" t="s">
        <v>1793</v>
      </c>
      <c r="C171" s="1397"/>
      <c r="D171" s="1397"/>
      <c r="E171" s="1397"/>
      <c r="F171" s="1397"/>
      <c r="G171" s="1397"/>
      <c r="H171" s="1397"/>
      <c r="I171" s="1058"/>
      <c r="J171" s="1520" t="s">
        <v>1794</v>
      </c>
      <c r="K171" s="1400"/>
      <c r="L171" s="1400"/>
      <c r="M171" s="1400"/>
      <c r="N171" s="1400"/>
      <c r="O171" s="1400"/>
      <c r="P171" s="1400"/>
      <c r="Q171" s="1064"/>
      <c r="R171" s="1064"/>
      <c r="S171" s="140"/>
    </row>
    <row r="172" spans="1:19" ht="15.75" hidden="1" customHeight="1" thickBot="1" x14ac:dyDescent="0.3">
      <c r="A172" s="725"/>
      <c r="B172" s="1920" t="s">
        <v>1795</v>
      </c>
      <c r="C172" s="1803"/>
      <c r="D172" s="1803"/>
      <c r="E172" s="1803"/>
      <c r="F172" s="1803"/>
      <c r="G172" s="1803"/>
      <c r="H172" s="1804"/>
      <c r="I172" s="1058"/>
      <c r="J172" s="1920" t="s">
        <v>1795</v>
      </c>
      <c r="K172" s="1803"/>
      <c r="L172" s="1803"/>
      <c r="M172" s="1803"/>
      <c r="N172" s="1803"/>
      <c r="O172" s="1803"/>
      <c r="P172" s="1803"/>
      <c r="Q172" s="1803"/>
      <c r="R172" s="1804"/>
      <c r="S172" s="140"/>
    </row>
    <row r="173" spans="1:19" ht="15.75" hidden="1" customHeight="1" x14ac:dyDescent="0.25">
      <c r="A173" s="725"/>
      <c r="B173" s="1923" t="s">
        <v>1796</v>
      </c>
      <c r="C173" s="1397"/>
      <c r="D173" s="1397"/>
      <c r="E173" s="1397"/>
      <c r="F173" s="1397"/>
      <c r="G173" s="1397"/>
      <c r="H173" s="1397"/>
      <c r="I173" s="1058"/>
      <c r="J173" s="1919" t="s">
        <v>1797</v>
      </c>
      <c r="K173" s="1397"/>
      <c r="L173" s="1397"/>
      <c r="M173" s="1397"/>
      <c r="N173" s="1397"/>
      <c r="O173" s="1397"/>
      <c r="P173" s="1397"/>
      <c r="Q173" s="1397"/>
      <c r="R173" s="1397"/>
      <c r="S173" s="140"/>
    </row>
    <row r="174" spans="1:19" ht="15.75" hidden="1" customHeight="1" thickBot="1" x14ac:dyDescent="0.3">
      <c r="A174" s="725"/>
      <c r="B174" s="1924"/>
      <c r="C174" s="1803"/>
      <c r="D174" s="1803"/>
      <c r="E174" s="1803"/>
      <c r="F174" s="1803"/>
      <c r="G174" s="1803"/>
      <c r="H174" s="1804"/>
      <c r="I174" s="1058"/>
      <c r="J174" s="1924"/>
      <c r="K174" s="1803"/>
      <c r="L174" s="1803"/>
      <c r="M174" s="1804"/>
      <c r="N174" s="1064"/>
      <c r="O174" s="1144"/>
      <c r="P174" s="1064"/>
      <c r="Q174" s="1915"/>
      <c r="R174" s="1804"/>
      <c r="S174" s="140"/>
    </row>
    <row r="175" spans="1:19" ht="15.75" hidden="1" customHeight="1" x14ac:dyDescent="0.25">
      <c r="A175" s="723"/>
      <c r="B175" s="1063" t="s">
        <v>1798</v>
      </c>
      <c r="C175" s="1064"/>
      <c r="D175" s="1064"/>
      <c r="E175" s="1064"/>
      <c r="F175" s="1064"/>
      <c r="G175" s="1064"/>
      <c r="H175" s="1064"/>
      <c r="I175" s="1064"/>
      <c r="J175" s="724" t="s">
        <v>148</v>
      </c>
      <c r="K175" s="1064"/>
      <c r="L175" s="1064"/>
      <c r="M175" s="1064"/>
      <c r="N175" s="1064"/>
      <c r="O175" s="724" t="s">
        <v>232</v>
      </c>
      <c r="P175" s="1064"/>
      <c r="Q175" s="724" t="s">
        <v>174</v>
      </c>
      <c r="R175" s="1064"/>
      <c r="S175" s="140"/>
    </row>
    <row r="176" spans="1:19" ht="4.5" hidden="1" customHeight="1" thickBot="1" x14ac:dyDescent="0.3">
      <c r="A176" s="723"/>
      <c r="B176" s="1064"/>
      <c r="C176" s="1064"/>
      <c r="D176" s="1064"/>
      <c r="E176" s="1064"/>
      <c r="F176" s="1064"/>
      <c r="G176" s="1064"/>
      <c r="H176" s="1064"/>
      <c r="I176" s="1064"/>
      <c r="J176" s="1064"/>
      <c r="K176" s="1064"/>
      <c r="L176" s="1064"/>
      <c r="M176" s="1064"/>
      <c r="N176" s="1064"/>
      <c r="O176" s="1064"/>
      <c r="P176" s="1064"/>
      <c r="Q176" s="1064"/>
      <c r="R176" s="1064"/>
      <c r="S176" s="140"/>
    </row>
    <row r="177" spans="1:19" ht="15.75" hidden="1" customHeight="1" thickBot="1" x14ac:dyDescent="0.3">
      <c r="A177" s="725"/>
      <c r="B177" s="1520" t="s">
        <v>327</v>
      </c>
      <c r="C177" s="1400"/>
      <c r="D177" s="1400"/>
      <c r="E177" s="1400"/>
      <c r="F177" s="1400"/>
      <c r="G177" s="1400"/>
      <c r="H177" s="1400"/>
      <c r="I177" s="1400"/>
      <c r="J177" s="1400"/>
      <c r="K177" s="1400"/>
      <c r="L177" s="1400"/>
      <c r="M177" s="1400"/>
      <c r="N177" s="1400"/>
      <c r="O177" s="1400"/>
      <c r="P177" s="1400"/>
      <c r="Q177" s="1064"/>
      <c r="R177" s="1848"/>
      <c r="S177" s="1808"/>
    </row>
    <row r="178" spans="1:19" ht="4.5" hidden="1" customHeight="1" thickBot="1" x14ac:dyDescent="0.3">
      <c r="A178" s="725"/>
      <c r="B178" s="1061"/>
      <c r="C178" s="1061"/>
      <c r="D178" s="1061"/>
      <c r="E178" s="1061"/>
      <c r="F178" s="1061"/>
      <c r="G178" s="1061"/>
      <c r="H178" s="1061"/>
      <c r="I178" s="1061"/>
      <c r="J178" s="1061"/>
      <c r="K178" s="1061"/>
      <c r="L178" s="1061"/>
      <c r="M178" s="1061"/>
      <c r="N178" s="1061"/>
      <c r="O178" s="1061"/>
      <c r="P178" s="1064"/>
      <c r="Q178" s="1062"/>
      <c r="R178" s="1062"/>
      <c r="S178" s="140"/>
    </row>
    <row r="179" spans="1:19" ht="15.75" hidden="1" customHeight="1" thickBot="1" x14ac:dyDescent="0.3">
      <c r="A179" s="725"/>
      <c r="B179" s="1520" t="s">
        <v>1799</v>
      </c>
      <c r="C179" s="1400"/>
      <c r="D179" s="1400"/>
      <c r="E179" s="1400"/>
      <c r="F179" s="1400"/>
      <c r="G179" s="1400"/>
      <c r="H179" s="1400"/>
      <c r="I179" s="1400"/>
      <c r="J179" s="1400"/>
      <c r="K179" s="1400"/>
      <c r="L179" s="1400"/>
      <c r="M179" s="1400"/>
      <c r="N179" s="1400"/>
      <c r="O179" s="1400"/>
      <c r="P179" s="1400"/>
      <c r="Q179" s="1064"/>
      <c r="R179" s="1927"/>
      <c r="S179" s="1808"/>
    </row>
    <row r="180" spans="1:19" ht="4.5" hidden="1" customHeight="1" thickBot="1" x14ac:dyDescent="0.3">
      <c r="A180" s="725"/>
      <c r="B180" s="1061"/>
      <c r="C180" s="1061"/>
      <c r="D180" s="1061"/>
      <c r="E180" s="1061"/>
      <c r="F180" s="1061"/>
      <c r="G180" s="1061"/>
      <c r="H180" s="1061"/>
      <c r="I180" s="1061"/>
      <c r="J180" s="1061"/>
      <c r="K180" s="1061"/>
      <c r="L180" s="1061"/>
      <c r="M180" s="1061"/>
      <c r="N180" s="1061"/>
      <c r="O180" s="1061"/>
      <c r="P180" s="1061"/>
      <c r="Q180" s="1062"/>
      <c r="R180" s="726"/>
      <c r="S180" s="140"/>
    </row>
    <row r="181" spans="1:19" ht="15.75" hidden="1" customHeight="1" thickBot="1" x14ac:dyDescent="0.25">
      <c r="A181" s="725"/>
      <c r="B181" s="1520" t="s">
        <v>1800</v>
      </c>
      <c r="C181" s="1400"/>
      <c r="D181" s="1400"/>
      <c r="E181" s="1400"/>
      <c r="F181" s="1400"/>
      <c r="G181" s="1400"/>
      <c r="H181" s="1926"/>
      <c r="I181" s="1832"/>
      <c r="J181" s="1832"/>
      <c r="K181" s="1832"/>
      <c r="L181" s="1832"/>
      <c r="M181" s="1832"/>
      <c r="N181" s="1832"/>
      <c r="O181" s="1832"/>
      <c r="P181" s="1832"/>
      <c r="Q181" s="1832"/>
      <c r="R181" s="1832"/>
      <c r="S181" s="1808"/>
    </row>
    <row r="182" spans="1:19" ht="6.6" hidden="1" customHeight="1" thickBot="1" x14ac:dyDescent="0.3">
      <c r="A182" s="723"/>
      <c r="B182" s="1064"/>
      <c r="C182" s="1064"/>
      <c r="D182" s="1064"/>
      <c r="E182" s="1064"/>
      <c r="F182" s="1064"/>
      <c r="G182" s="1064"/>
      <c r="H182" s="1064"/>
      <c r="I182" s="1064"/>
      <c r="J182" s="1064"/>
      <c r="K182" s="1064"/>
      <c r="L182" s="1064"/>
      <c r="M182" s="1064"/>
      <c r="N182" s="1064"/>
      <c r="O182" s="1064"/>
      <c r="P182" s="1064"/>
      <c r="Q182" s="1064"/>
      <c r="R182" s="1064"/>
      <c r="S182" s="140"/>
    </row>
    <row r="183" spans="1:19" ht="15.75" hidden="1" customHeight="1" thickBot="1" x14ac:dyDescent="0.3">
      <c r="A183" s="723"/>
      <c r="B183" s="1125"/>
      <c r="C183" s="1921" t="s">
        <v>1801</v>
      </c>
      <c r="D183" s="1400"/>
      <c r="E183" s="1400"/>
      <c r="F183" s="1400"/>
      <c r="G183" s="1400"/>
      <c r="H183" s="1400"/>
      <c r="I183" s="1400"/>
      <c r="J183" s="1400"/>
      <c r="K183" s="1400"/>
      <c r="L183" s="1400"/>
      <c r="M183" s="1400"/>
      <c r="N183" s="1400"/>
      <c r="O183" s="1400"/>
      <c r="P183" s="1400"/>
      <c r="Q183" s="1400"/>
      <c r="R183" s="1400"/>
      <c r="S183" s="140"/>
    </row>
    <row r="184" spans="1:19" ht="4.5" hidden="1" customHeight="1" x14ac:dyDescent="0.25">
      <c r="A184" s="723"/>
      <c r="B184" s="1064"/>
      <c r="C184" s="141"/>
      <c r="D184" s="141"/>
      <c r="E184" s="141"/>
      <c r="F184" s="141"/>
      <c r="G184" s="141"/>
      <c r="H184" s="141"/>
      <c r="I184" s="141"/>
      <c r="J184" s="141"/>
      <c r="K184" s="141"/>
      <c r="L184" s="141"/>
      <c r="M184" s="141"/>
      <c r="N184" s="141"/>
      <c r="O184" s="141"/>
      <c r="P184" s="141"/>
      <c r="Q184" s="141"/>
      <c r="R184" s="141"/>
      <c r="S184" s="140"/>
    </row>
    <row r="185" spans="1:19" ht="15.75" hidden="1" customHeight="1" thickBot="1" x14ac:dyDescent="0.3">
      <c r="A185" s="723"/>
      <c r="B185" s="1064" t="s">
        <v>1802</v>
      </c>
      <c r="C185" s="1922" t="s">
        <v>147</v>
      </c>
      <c r="D185" s="1803"/>
      <c r="E185" s="1803"/>
      <c r="F185" s="1803"/>
      <c r="G185" s="1803"/>
      <c r="H185" s="1803"/>
      <c r="I185" s="1804"/>
      <c r="J185" s="1064"/>
      <c r="K185" s="1922" t="s">
        <v>1803</v>
      </c>
      <c r="L185" s="1803"/>
      <c r="M185" s="1803"/>
      <c r="N185" s="1803"/>
      <c r="O185" s="1803"/>
      <c r="P185" s="1804"/>
      <c r="Q185" s="1064"/>
      <c r="R185" s="1145" t="s">
        <v>25</v>
      </c>
      <c r="S185" s="140"/>
    </row>
    <row r="186" spans="1:19" ht="15.75" hidden="1" customHeight="1" thickBot="1" x14ac:dyDescent="0.3">
      <c r="A186" s="723"/>
      <c r="B186" s="1064" t="s">
        <v>1804</v>
      </c>
      <c r="C186" s="1922" t="s">
        <v>147</v>
      </c>
      <c r="D186" s="1803"/>
      <c r="E186" s="1803"/>
      <c r="F186" s="1803"/>
      <c r="G186" s="1803"/>
      <c r="H186" s="1803"/>
      <c r="I186" s="1804"/>
      <c r="J186" s="1064"/>
      <c r="K186" s="1922" t="s">
        <v>1803</v>
      </c>
      <c r="L186" s="1803"/>
      <c r="M186" s="1803"/>
      <c r="N186" s="1803"/>
      <c r="O186" s="1803"/>
      <c r="P186" s="1804"/>
      <c r="Q186" s="1064"/>
      <c r="R186" s="1145" t="s">
        <v>25</v>
      </c>
      <c r="S186" s="140"/>
    </row>
    <row r="187" spans="1:19" ht="15.75" hidden="1" customHeight="1" thickBot="1" x14ac:dyDescent="0.3">
      <c r="A187" s="723"/>
      <c r="B187" s="1064" t="s">
        <v>1805</v>
      </c>
      <c r="C187" s="1922" t="s">
        <v>147</v>
      </c>
      <c r="D187" s="1803"/>
      <c r="E187" s="1803"/>
      <c r="F187" s="1803"/>
      <c r="G187" s="1803"/>
      <c r="H187" s="1803"/>
      <c r="I187" s="1804"/>
      <c r="J187" s="1064"/>
      <c r="K187" s="1922" t="s">
        <v>1803</v>
      </c>
      <c r="L187" s="1803"/>
      <c r="M187" s="1803"/>
      <c r="N187" s="1803"/>
      <c r="O187" s="1803"/>
      <c r="P187" s="1804"/>
      <c r="Q187" s="1064"/>
      <c r="R187" s="1145" t="s">
        <v>25</v>
      </c>
      <c r="S187" s="140"/>
    </row>
    <row r="188" spans="1:19" ht="15.75" hidden="1" customHeight="1" thickBot="1" x14ac:dyDescent="0.3">
      <c r="A188" s="728"/>
      <c r="B188" s="207"/>
      <c r="C188" s="207"/>
      <c r="D188" s="1925"/>
      <c r="E188" s="1403"/>
      <c r="F188" s="1403"/>
      <c r="G188" s="1403"/>
      <c r="H188" s="1403"/>
      <c r="I188" s="1403"/>
      <c r="J188" s="1403"/>
      <c r="K188" s="1403"/>
      <c r="L188" s="1403"/>
      <c r="M188" s="207"/>
      <c r="N188" s="207"/>
      <c r="O188" s="207"/>
      <c r="P188" s="207"/>
      <c r="Q188" s="207"/>
      <c r="R188" s="207"/>
      <c r="S188" s="209"/>
    </row>
    <row r="189" spans="1:19" ht="15.75" hidden="1" customHeight="1" thickBot="1" x14ac:dyDescent="0.3">
      <c r="A189" s="729"/>
      <c r="B189" s="6"/>
      <c r="C189" s="6"/>
      <c r="D189" s="6"/>
      <c r="E189" s="6"/>
      <c r="F189" s="6"/>
      <c r="G189" s="6"/>
      <c r="H189" s="6"/>
      <c r="I189" s="6"/>
      <c r="J189" s="730"/>
      <c r="K189" s="730"/>
      <c r="L189" s="730"/>
      <c r="M189" s="6"/>
      <c r="N189" s="6"/>
      <c r="O189" s="6"/>
      <c r="P189" s="6"/>
      <c r="Q189" s="6"/>
      <c r="R189" s="6"/>
      <c r="S189" s="39"/>
    </row>
    <row r="190" spans="1:19" ht="15.75" hidden="1" customHeight="1" x14ac:dyDescent="0.25">
      <c r="A190" s="1169"/>
      <c r="B190" s="1149"/>
      <c r="C190" s="1149"/>
      <c r="D190" s="1149"/>
      <c r="E190" s="1149"/>
      <c r="F190" s="1149"/>
      <c r="G190" s="1149"/>
      <c r="H190" s="1149"/>
      <c r="I190" s="1149"/>
      <c r="J190" s="1149"/>
      <c r="K190" s="1149"/>
      <c r="L190" s="1149"/>
      <c r="M190" s="1149"/>
      <c r="N190" s="1149"/>
      <c r="O190" s="1149"/>
      <c r="P190" s="1149"/>
      <c r="Q190" s="1149"/>
      <c r="R190" s="1149"/>
      <c r="S190" s="1150"/>
    </row>
    <row r="191" spans="1:19" ht="15.75" hidden="1" customHeight="1" thickBot="1" x14ac:dyDescent="0.3">
      <c r="A191" s="1151">
        <v>8</v>
      </c>
      <c r="B191" s="1885"/>
      <c r="C191" s="1878"/>
      <c r="D191" s="1878"/>
      <c r="E191" s="1878"/>
      <c r="F191" s="1878"/>
      <c r="G191" s="1878"/>
      <c r="H191" s="1878"/>
      <c r="I191" s="1073"/>
      <c r="J191" s="1885"/>
      <c r="K191" s="1878"/>
      <c r="L191" s="1878"/>
      <c r="M191" s="1878"/>
      <c r="N191" s="1073"/>
      <c r="O191" s="1152"/>
      <c r="P191" s="1073"/>
      <c r="Q191" s="1895"/>
      <c r="R191" s="1878"/>
      <c r="S191" s="1153"/>
    </row>
    <row r="192" spans="1:19" ht="15.75" hidden="1" customHeight="1" x14ac:dyDescent="0.25">
      <c r="A192" s="1154"/>
      <c r="B192" s="1876" t="s">
        <v>1789</v>
      </c>
      <c r="C192" s="1747"/>
      <c r="D192" s="1747"/>
      <c r="E192" s="1747"/>
      <c r="F192" s="1747"/>
      <c r="G192" s="1747"/>
      <c r="H192" s="1747"/>
      <c r="I192" s="1073"/>
      <c r="J192" s="1155" t="s">
        <v>1295</v>
      </c>
      <c r="K192" s="1073"/>
      <c r="L192" s="1073"/>
      <c r="M192" s="1073"/>
      <c r="N192" s="1073"/>
      <c r="O192" s="1155" t="s">
        <v>1790</v>
      </c>
      <c r="P192" s="1073"/>
      <c r="Q192" s="1156" t="s">
        <v>1791</v>
      </c>
      <c r="R192" s="1073"/>
      <c r="S192" s="1153"/>
    </row>
    <row r="193" spans="1:19" ht="15.75" hidden="1" customHeight="1" thickBot="1" x14ac:dyDescent="0.3">
      <c r="A193" s="1154"/>
      <c r="B193" s="1877"/>
      <c r="C193" s="1878"/>
      <c r="D193" s="1878"/>
      <c r="E193" s="1878"/>
      <c r="F193" s="1878"/>
      <c r="G193" s="1878"/>
      <c r="H193" s="1878"/>
      <c r="I193" s="1878"/>
      <c r="J193" s="1878"/>
      <c r="K193" s="1878"/>
      <c r="L193" s="1878"/>
      <c r="M193" s="1878"/>
      <c r="N193" s="1073"/>
      <c r="O193" s="1877"/>
      <c r="P193" s="1878"/>
      <c r="Q193" s="1878"/>
      <c r="R193" s="1878"/>
      <c r="S193" s="1153"/>
    </row>
    <row r="194" spans="1:19" ht="15.75" hidden="1" customHeight="1" x14ac:dyDescent="0.25">
      <c r="A194" s="1154"/>
      <c r="B194" s="1155" t="s">
        <v>1792</v>
      </c>
      <c r="C194" s="1073"/>
      <c r="D194" s="1073"/>
      <c r="E194" s="1073"/>
      <c r="F194" s="1073"/>
      <c r="G194" s="1073"/>
      <c r="H194" s="1073"/>
      <c r="I194" s="1073"/>
      <c r="J194" s="1073"/>
      <c r="K194" s="1073"/>
      <c r="L194" s="1073"/>
      <c r="M194" s="1073"/>
      <c r="N194" s="1073"/>
      <c r="O194" s="1157" t="s">
        <v>148</v>
      </c>
      <c r="P194" s="1073"/>
      <c r="Q194" s="1073"/>
      <c r="R194" s="1073"/>
      <c r="S194" s="1153"/>
    </row>
    <row r="195" spans="1:19" ht="15.75" hidden="1" customHeight="1" thickBot="1" x14ac:dyDescent="0.3">
      <c r="A195" s="1154"/>
      <c r="B195" s="1877"/>
      <c r="C195" s="1878"/>
      <c r="D195" s="1878"/>
      <c r="E195" s="1878"/>
      <c r="F195" s="1878"/>
      <c r="G195" s="1878"/>
      <c r="H195" s="1878"/>
      <c r="I195" s="1073"/>
      <c r="J195" s="1877"/>
      <c r="K195" s="1878"/>
      <c r="L195" s="1878"/>
      <c r="M195" s="1878"/>
      <c r="N195" s="1878"/>
      <c r="O195" s="1878"/>
      <c r="P195" s="1878"/>
      <c r="Q195" s="1878"/>
      <c r="R195" s="1878"/>
      <c r="S195" s="1153"/>
    </row>
    <row r="196" spans="1:19" ht="15.75" hidden="1" customHeight="1" x14ac:dyDescent="0.25">
      <c r="A196" s="1158"/>
      <c r="B196" s="1879" t="s">
        <v>1793</v>
      </c>
      <c r="C196" s="1747"/>
      <c r="D196" s="1747"/>
      <c r="E196" s="1747"/>
      <c r="F196" s="1747"/>
      <c r="G196" s="1747"/>
      <c r="H196" s="1747"/>
      <c r="I196" s="1159"/>
      <c r="J196" s="1880" t="s">
        <v>1794</v>
      </c>
      <c r="K196" s="1881"/>
      <c r="L196" s="1881"/>
      <c r="M196" s="1881"/>
      <c r="N196" s="1881"/>
      <c r="O196" s="1881"/>
      <c r="P196" s="1881"/>
      <c r="Q196" s="1073"/>
      <c r="R196" s="1073"/>
      <c r="S196" s="1153"/>
    </row>
    <row r="197" spans="1:19" ht="15.75" hidden="1" customHeight="1" thickBot="1" x14ac:dyDescent="0.3">
      <c r="A197" s="1158"/>
      <c r="B197" s="1882" t="s">
        <v>1795</v>
      </c>
      <c r="C197" s="1878"/>
      <c r="D197" s="1878"/>
      <c r="E197" s="1878"/>
      <c r="F197" s="1878"/>
      <c r="G197" s="1878"/>
      <c r="H197" s="1878"/>
      <c r="I197" s="1159"/>
      <c r="J197" s="1882" t="s">
        <v>1795</v>
      </c>
      <c r="K197" s="1878"/>
      <c r="L197" s="1878"/>
      <c r="M197" s="1878"/>
      <c r="N197" s="1878"/>
      <c r="O197" s="1878"/>
      <c r="P197" s="1878"/>
      <c r="Q197" s="1878"/>
      <c r="R197" s="1878"/>
      <c r="S197" s="1153"/>
    </row>
    <row r="198" spans="1:19" ht="15.75" hidden="1" customHeight="1" x14ac:dyDescent="0.25">
      <c r="A198" s="1158"/>
      <c r="B198" s="1883" t="s">
        <v>1796</v>
      </c>
      <c r="C198" s="1747"/>
      <c r="D198" s="1747"/>
      <c r="E198" s="1747"/>
      <c r="F198" s="1747"/>
      <c r="G198" s="1747"/>
      <c r="H198" s="1747"/>
      <c r="I198" s="1159"/>
      <c r="J198" s="1879" t="s">
        <v>1797</v>
      </c>
      <c r="K198" s="1747"/>
      <c r="L198" s="1747"/>
      <c r="M198" s="1747"/>
      <c r="N198" s="1747"/>
      <c r="O198" s="1747"/>
      <c r="P198" s="1747"/>
      <c r="Q198" s="1747"/>
      <c r="R198" s="1747"/>
      <c r="S198" s="1153"/>
    </row>
    <row r="199" spans="1:19" ht="15.75" hidden="1" customHeight="1" thickBot="1" x14ac:dyDescent="0.3">
      <c r="A199" s="1158"/>
      <c r="B199" s="1884"/>
      <c r="C199" s="1878"/>
      <c r="D199" s="1878"/>
      <c r="E199" s="1878"/>
      <c r="F199" s="1878"/>
      <c r="G199" s="1878"/>
      <c r="H199" s="1878"/>
      <c r="I199" s="1159"/>
      <c r="J199" s="1884"/>
      <c r="K199" s="1878"/>
      <c r="L199" s="1878"/>
      <c r="M199" s="1878"/>
      <c r="N199" s="1073"/>
      <c r="O199" s="1152"/>
      <c r="P199" s="1073"/>
      <c r="Q199" s="1885"/>
      <c r="R199" s="1878"/>
      <c r="S199" s="1153"/>
    </row>
    <row r="200" spans="1:19" ht="15.75" hidden="1" customHeight="1" x14ac:dyDescent="0.25">
      <c r="A200" s="1154"/>
      <c r="B200" s="1155" t="s">
        <v>1798</v>
      </c>
      <c r="C200" s="1073"/>
      <c r="D200" s="1073"/>
      <c r="E200" s="1073"/>
      <c r="F200" s="1073"/>
      <c r="G200" s="1073"/>
      <c r="H200" s="1073"/>
      <c r="I200" s="1073"/>
      <c r="J200" s="1156" t="s">
        <v>148</v>
      </c>
      <c r="K200" s="1073"/>
      <c r="L200" s="1073"/>
      <c r="M200" s="1073"/>
      <c r="N200" s="1073"/>
      <c r="O200" s="1156" t="s">
        <v>232</v>
      </c>
      <c r="P200" s="1073"/>
      <c r="Q200" s="1156" t="s">
        <v>174</v>
      </c>
      <c r="R200" s="1073"/>
      <c r="S200" s="1153"/>
    </row>
    <row r="201" spans="1:19" ht="4.5" hidden="1" customHeight="1" thickBot="1" x14ac:dyDescent="0.3">
      <c r="A201" s="1154"/>
      <c r="B201" s="1073"/>
      <c r="C201" s="1073"/>
      <c r="D201" s="1073"/>
      <c r="E201" s="1073"/>
      <c r="F201" s="1073"/>
      <c r="G201" s="1073"/>
      <c r="H201" s="1073"/>
      <c r="I201" s="1073"/>
      <c r="J201" s="1073"/>
      <c r="K201" s="1073"/>
      <c r="L201" s="1073"/>
      <c r="M201" s="1073"/>
      <c r="N201" s="1073"/>
      <c r="O201" s="1073"/>
      <c r="P201" s="1073"/>
      <c r="Q201" s="1073"/>
      <c r="R201" s="1073"/>
      <c r="S201" s="1153"/>
    </row>
    <row r="202" spans="1:19" ht="15.75" hidden="1" customHeight="1" thickBot="1" x14ac:dyDescent="0.3">
      <c r="A202" s="1158"/>
      <c r="B202" s="1880" t="s">
        <v>327</v>
      </c>
      <c r="C202" s="1881"/>
      <c r="D202" s="1881"/>
      <c r="E202" s="1881"/>
      <c r="F202" s="1881"/>
      <c r="G202" s="1881"/>
      <c r="H202" s="1881"/>
      <c r="I202" s="1881"/>
      <c r="J202" s="1881"/>
      <c r="K202" s="1881"/>
      <c r="L202" s="1881"/>
      <c r="M202" s="1881"/>
      <c r="N202" s="1881"/>
      <c r="O202" s="1881"/>
      <c r="P202" s="1881"/>
      <c r="Q202" s="1073"/>
      <c r="R202" s="1886"/>
      <c r="S202" s="1887"/>
    </row>
    <row r="203" spans="1:19" ht="4.5" hidden="1" customHeight="1" thickBot="1" x14ac:dyDescent="0.3">
      <c r="A203" s="1158"/>
      <c r="B203" s="1085"/>
      <c r="C203" s="1085"/>
      <c r="D203" s="1085"/>
      <c r="E203" s="1085"/>
      <c r="F203" s="1085"/>
      <c r="G203" s="1085"/>
      <c r="H203" s="1085"/>
      <c r="I203" s="1085"/>
      <c r="J203" s="1085"/>
      <c r="K203" s="1085"/>
      <c r="L203" s="1085"/>
      <c r="M203" s="1085"/>
      <c r="N203" s="1085"/>
      <c r="O203" s="1085"/>
      <c r="P203" s="1073"/>
      <c r="Q203" s="1160"/>
      <c r="R203" s="1160"/>
      <c r="S203" s="1153"/>
    </row>
    <row r="204" spans="1:19" ht="15.75" hidden="1" customHeight="1" thickBot="1" x14ac:dyDescent="0.3">
      <c r="A204" s="1158"/>
      <c r="B204" s="1880" t="s">
        <v>1799</v>
      </c>
      <c r="C204" s="1881"/>
      <c r="D204" s="1881"/>
      <c r="E204" s="1881"/>
      <c r="F204" s="1881"/>
      <c r="G204" s="1881"/>
      <c r="H204" s="1881"/>
      <c r="I204" s="1881"/>
      <c r="J204" s="1881"/>
      <c r="K204" s="1881"/>
      <c r="L204" s="1881"/>
      <c r="M204" s="1881"/>
      <c r="N204" s="1881"/>
      <c r="O204" s="1881"/>
      <c r="P204" s="1881"/>
      <c r="Q204" s="1073"/>
      <c r="R204" s="1888"/>
      <c r="S204" s="1887"/>
    </row>
    <row r="205" spans="1:19" ht="4.5" hidden="1" customHeight="1" thickBot="1" x14ac:dyDescent="0.3">
      <c r="A205" s="1158"/>
      <c r="B205" s="1085"/>
      <c r="C205" s="1085"/>
      <c r="D205" s="1085"/>
      <c r="E205" s="1085"/>
      <c r="F205" s="1085"/>
      <c r="G205" s="1085"/>
      <c r="H205" s="1085"/>
      <c r="I205" s="1085"/>
      <c r="J205" s="1085"/>
      <c r="K205" s="1085"/>
      <c r="L205" s="1085"/>
      <c r="M205" s="1085"/>
      <c r="N205" s="1085"/>
      <c r="O205" s="1085"/>
      <c r="P205" s="1085"/>
      <c r="Q205" s="1160"/>
      <c r="R205" s="1161"/>
      <c r="S205" s="1153"/>
    </row>
    <row r="206" spans="1:19" ht="15.75" hidden="1" customHeight="1" thickBot="1" x14ac:dyDescent="0.25">
      <c r="A206" s="1158"/>
      <c r="B206" s="1880" t="s">
        <v>1800</v>
      </c>
      <c r="C206" s="1881"/>
      <c r="D206" s="1881"/>
      <c r="E206" s="1881"/>
      <c r="F206" s="1881"/>
      <c r="G206" s="1881"/>
      <c r="H206" s="1889"/>
      <c r="I206" s="1890"/>
      <c r="J206" s="1890"/>
      <c r="K206" s="1890"/>
      <c r="L206" s="1890"/>
      <c r="M206" s="1890"/>
      <c r="N206" s="1890"/>
      <c r="O206" s="1890"/>
      <c r="P206" s="1890"/>
      <c r="Q206" s="1890"/>
      <c r="R206" s="1890"/>
      <c r="S206" s="1887"/>
    </row>
    <row r="207" spans="1:19" ht="15.75" hidden="1" customHeight="1" thickBot="1" x14ac:dyDescent="0.3">
      <c r="A207" s="1154"/>
      <c r="B207" s="1073"/>
      <c r="C207" s="1073"/>
      <c r="D207" s="1073"/>
      <c r="E207" s="1073"/>
      <c r="F207" s="1073"/>
      <c r="G207" s="1073"/>
      <c r="H207" s="1073"/>
      <c r="I207" s="1073"/>
      <c r="J207" s="1073"/>
      <c r="K207" s="1073"/>
      <c r="L207" s="1073"/>
      <c r="M207" s="1073"/>
      <c r="N207" s="1073"/>
      <c r="O207" s="1073"/>
      <c r="P207" s="1073"/>
      <c r="Q207" s="1073"/>
      <c r="R207" s="1073"/>
      <c r="S207" s="1153"/>
    </row>
    <row r="208" spans="1:19" ht="15.75" hidden="1" customHeight="1" thickBot="1" x14ac:dyDescent="0.3">
      <c r="A208" s="1154"/>
      <c r="B208" s="1125"/>
      <c r="C208" s="1891" t="s">
        <v>1801</v>
      </c>
      <c r="D208" s="1881"/>
      <c r="E208" s="1881"/>
      <c r="F208" s="1881"/>
      <c r="G208" s="1881"/>
      <c r="H208" s="1881"/>
      <c r="I208" s="1881"/>
      <c r="J208" s="1881"/>
      <c r="K208" s="1881"/>
      <c r="L208" s="1881"/>
      <c r="M208" s="1881"/>
      <c r="N208" s="1881"/>
      <c r="O208" s="1881"/>
      <c r="P208" s="1881"/>
      <c r="Q208" s="1881"/>
      <c r="R208" s="1881"/>
      <c r="S208" s="1153"/>
    </row>
    <row r="209" spans="1:19" ht="4.5" hidden="1" customHeight="1" x14ac:dyDescent="0.25">
      <c r="A209" s="1154"/>
      <c r="B209" s="1073"/>
      <c r="C209" s="1113"/>
      <c r="D209" s="1113"/>
      <c r="E209" s="1113"/>
      <c r="F209" s="1113"/>
      <c r="G209" s="1113"/>
      <c r="H209" s="1113"/>
      <c r="I209" s="1113"/>
      <c r="J209" s="1113"/>
      <c r="K209" s="1113"/>
      <c r="L209" s="1113"/>
      <c r="M209" s="1113"/>
      <c r="N209" s="1113"/>
      <c r="O209" s="1113"/>
      <c r="P209" s="1113"/>
      <c r="Q209" s="1113"/>
      <c r="R209" s="1113"/>
      <c r="S209" s="1153"/>
    </row>
    <row r="210" spans="1:19" ht="15.75" hidden="1" customHeight="1" thickBot="1" x14ac:dyDescent="0.3">
      <c r="A210" s="1154"/>
      <c r="B210" s="1073" t="s">
        <v>1802</v>
      </c>
      <c r="C210" s="1892" t="s">
        <v>147</v>
      </c>
      <c r="D210" s="1878"/>
      <c r="E210" s="1878"/>
      <c r="F210" s="1878"/>
      <c r="G210" s="1878"/>
      <c r="H210" s="1878"/>
      <c r="I210" s="1878"/>
      <c r="J210" s="1073"/>
      <c r="K210" s="1892" t="s">
        <v>1803</v>
      </c>
      <c r="L210" s="1878"/>
      <c r="M210" s="1878"/>
      <c r="N210" s="1878"/>
      <c r="O210" s="1878"/>
      <c r="P210" s="1878"/>
      <c r="Q210" s="1073"/>
      <c r="R210" s="1162" t="s">
        <v>25</v>
      </c>
      <c r="S210" s="1153"/>
    </row>
    <row r="211" spans="1:19" ht="15.75" hidden="1" customHeight="1" thickBot="1" x14ac:dyDescent="0.3">
      <c r="A211" s="1154"/>
      <c r="B211" s="1073" t="s">
        <v>1804</v>
      </c>
      <c r="C211" s="1892" t="s">
        <v>147</v>
      </c>
      <c r="D211" s="1878"/>
      <c r="E211" s="1878"/>
      <c r="F211" s="1878"/>
      <c r="G211" s="1878"/>
      <c r="H211" s="1878"/>
      <c r="I211" s="1878"/>
      <c r="J211" s="1073"/>
      <c r="K211" s="1892" t="s">
        <v>1803</v>
      </c>
      <c r="L211" s="1878"/>
      <c r="M211" s="1878"/>
      <c r="N211" s="1878"/>
      <c r="O211" s="1878"/>
      <c r="P211" s="1878"/>
      <c r="Q211" s="1073"/>
      <c r="R211" s="1162" t="s">
        <v>25</v>
      </c>
      <c r="S211" s="1153"/>
    </row>
    <row r="212" spans="1:19" ht="15.75" hidden="1" customHeight="1" thickBot="1" x14ac:dyDescent="0.3">
      <c r="A212" s="1154"/>
      <c r="B212" s="1073" t="s">
        <v>1805</v>
      </c>
      <c r="C212" s="1892" t="s">
        <v>147</v>
      </c>
      <c r="D212" s="1878"/>
      <c r="E212" s="1878"/>
      <c r="F212" s="1878"/>
      <c r="G212" s="1878"/>
      <c r="H212" s="1878"/>
      <c r="I212" s="1878"/>
      <c r="J212" s="1073"/>
      <c r="K212" s="1892" t="s">
        <v>1803</v>
      </c>
      <c r="L212" s="1878"/>
      <c r="M212" s="1878"/>
      <c r="N212" s="1878"/>
      <c r="O212" s="1878"/>
      <c r="P212" s="1878"/>
      <c r="Q212" s="1073"/>
      <c r="R212" s="1162" t="s">
        <v>25</v>
      </c>
      <c r="S212" s="1153"/>
    </row>
    <row r="213" spans="1:19" ht="7.15" hidden="1" customHeight="1" x14ac:dyDescent="0.2">
      <c r="A213" s="1185"/>
      <c r="B213" s="1087"/>
      <c r="C213" s="1087"/>
      <c r="D213" s="1087"/>
      <c r="E213" s="1087"/>
      <c r="F213" s="1087"/>
      <c r="G213" s="1087"/>
      <c r="H213" s="1087"/>
      <c r="I213" s="1087"/>
      <c r="J213" s="1087"/>
      <c r="K213" s="1087"/>
      <c r="L213" s="1087"/>
      <c r="M213" s="1087"/>
      <c r="N213" s="1087"/>
      <c r="O213" s="1087"/>
      <c r="P213" s="1087"/>
      <c r="Q213" s="1087"/>
      <c r="R213" s="1087"/>
      <c r="S213" s="1186"/>
    </row>
    <row r="214" spans="1:19" s="1057" customFormat="1" ht="15.75" hidden="1" customHeight="1" x14ac:dyDescent="0.25">
      <c r="A214" s="1154"/>
      <c r="B214" s="1073"/>
      <c r="C214" s="1928" t="s">
        <v>315</v>
      </c>
      <c r="D214" s="1928"/>
      <c r="E214" s="1928"/>
      <c r="F214" s="1928"/>
      <c r="G214" s="1928"/>
      <c r="H214" s="1928"/>
      <c r="I214" s="1928"/>
      <c r="J214" s="1928"/>
      <c r="K214" s="1928"/>
      <c r="L214" s="1076"/>
      <c r="M214" s="1929"/>
      <c r="N214" s="1930"/>
      <c r="O214" s="1930"/>
      <c r="P214" s="1073"/>
      <c r="Q214" s="1073"/>
      <c r="R214" s="1073"/>
      <c r="S214" s="1153"/>
    </row>
    <row r="215" spans="1:19" ht="6.6" hidden="1" customHeight="1" thickBot="1" x14ac:dyDescent="0.25">
      <c r="A215" s="1087"/>
      <c r="B215" s="1087"/>
      <c r="C215" s="1087"/>
      <c r="D215" s="1087"/>
      <c r="E215" s="1087"/>
      <c r="F215" s="1087"/>
      <c r="G215" s="1087"/>
      <c r="H215" s="1087"/>
      <c r="I215" s="1087"/>
      <c r="J215" s="1087"/>
      <c r="K215" s="1087"/>
      <c r="L215" s="1087"/>
      <c r="M215" s="1087"/>
      <c r="N215" s="1087"/>
      <c r="O215" s="1087"/>
      <c r="P215" s="1087"/>
      <c r="Q215" s="1087"/>
      <c r="R215" s="1087"/>
      <c r="S215" s="1087"/>
    </row>
    <row r="216" spans="1:19" ht="15.75" hidden="1" customHeight="1" thickBot="1" x14ac:dyDescent="0.3">
      <c r="A216" s="1077"/>
      <c r="B216" s="1078"/>
      <c r="C216" s="1078"/>
      <c r="D216" s="1078"/>
      <c r="E216" s="1078"/>
      <c r="F216" s="1078"/>
      <c r="G216" s="1078"/>
      <c r="H216" s="1078"/>
      <c r="I216" s="1078"/>
      <c r="J216" s="1079"/>
      <c r="K216" s="1079"/>
      <c r="L216" s="1079"/>
      <c r="M216" s="1078"/>
      <c r="N216" s="1078"/>
      <c r="O216" s="1078"/>
      <c r="P216" s="1078"/>
      <c r="Q216" s="1078"/>
      <c r="R216" s="1078"/>
      <c r="S216" s="1080"/>
    </row>
    <row r="217" spans="1:19" ht="6.6" hidden="1" customHeight="1" x14ac:dyDescent="0.25">
      <c r="A217" s="1146"/>
      <c r="B217" s="1073"/>
      <c r="C217" s="1073"/>
      <c r="D217" s="1073"/>
      <c r="E217" s="1073"/>
      <c r="F217" s="1073"/>
      <c r="G217" s="1073"/>
      <c r="H217" s="1073"/>
      <c r="I217" s="1073"/>
      <c r="J217" s="1073"/>
      <c r="K217" s="1073"/>
      <c r="L217" s="1073"/>
      <c r="M217" s="1073"/>
      <c r="N217" s="1073"/>
      <c r="O217" s="1073"/>
      <c r="P217" s="1073"/>
      <c r="Q217" s="1073"/>
      <c r="R217" s="1073"/>
      <c r="S217" s="1147"/>
    </row>
    <row r="218" spans="1:19" ht="15.75" hidden="1" customHeight="1" thickBot="1" x14ac:dyDescent="0.3">
      <c r="A218" s="722">
        <v>9</v>
      </c>
      <c r="B218" s="1915"/>
      <c r="C218" s="1803"/>
      <c r="D218" s="1803"/>
      <c r="E218" s="1803"/>
      <c r="F218" s="1803"/>
      <c r="G218" s="1803"/>
      <c r="H218" s="1804"/>
      <c r="I218" s="1064"/>
      <c r="J218" s="1915"/>
      <c r="K218" s="1803"/>
      <c r="L218" s="1803"/>
      <c r="M218" s="1804"/>
      <c r="N218" s="1064"/>
      <c r="O218" s="1144"/>
      <c r="P218" s="1064"/>
      <c r="Q218" s="1916"/>
      <c r="R218" s="1804"/>
      <c r="S218" s="140"/>
    </row>
    <row r="219" spans="1:19" ht="15.75" hidden="1" customHeight="1" x14ac:dyDescent="0.25">
      <c r="A219" s="723"/>
      <c r="B219" s="1918" t="s">
        <v>1789</v>
      </c>
      <c r="C219" s="1397"/>
      <c r="D219" s="1397"/>
      <c r="E219" s="1397"/>
      <c r="F219" s="1397"/>
      <c r="G219" s="1397"/>
      <c r="H219" s="1397"/>
      <c r="I219" s="1064"/>
      <c r="J219" s="1063" t="s">
        <v>1295</v>
      </c>
      <c r="K219" s="1064"/>
      <c r="L219" s="1064"/>
      <c r="M219" s="1064"/>
      <c r="N219" s="1064"/>
      <c r="O219" s="1063" t="s">
        <v>1790</v>
      </c>
      <c r="P219" s="1064"/>
      <c r="Q219" s="724" t="s">
        <v>1791</v>
      </c>
      <c r="R219" s="1064"/>
      <c r="S219" s="140"/>
    </row>
    <row r="220" spans="1:19" ht="15.75" hidden="1" customHeight="1" thickBot="1" x14ac:dyDescent="0.3">
      <c r="A220" s="723"/>
      <c r="B220" s="1736"/>
      <c r="C220" s="1803"/>
      <c r="D220" s="1803"/>
      <c r="E220" s="1803"/>
      <c r="F220" s="1803"/>
      <c r="G220" s="1803"/>
      <c r="H220" s="1803"/>
      <c r="I220" s="1803"/>
      <c r="J220" s="1803"/>
      <c r="K220" s="1803"/>
      <c r="L220" s="1803"/>
      <c r="M220" s="1804"/>
      <c r="N220" s="1064"/>
      <c r="O220" s="1736"/>
      <c r="P220" s="1803"/>
      <c r="Q220" s="1803"/>
      <c r="R220" s="1804"/>
      <c r="S220" s="140"/>
    </row>
    <row r="221" spans="1:19" ht="15.75" hidden="1" customHeight="1" x14ac:dyDescent="0.25">
      <c r="A221" s="723"/>
      <c r="B221" s="1063" t="s">
        <v>1792</v>
      </c>
      <c r="C221" s="1064"/>
      <c r="D221" s="1064"/>
      <c r="E221" s="1064"/>
      <c r="F221" s="1064"/>
      <c r="G221" s="1064"/>
      <c r="H221" s="1064"/>
      <c r="I221" s="1064"/>
      <c r="J221" s="1064"/>
      <c r="K221" s="1064"/>
      <c r="L221" s="1064"/>
      <c r="M221" s="1064"/>
      <c r="N221" s="1064"/>
      <c r="O221" s="250" t="s">
        <v>148</v>
      </c>
      <c r="P221" s="1064"/>
      <c r="Q221" s="1064"/>
      <c r="R221" s="1064"/>
      <c r="S221" s="140"/>
    </row>
    <row r="222" spans="1:19" ht="15.75" hidden="1" customHeight="1" thickBot="1" x14ac:dyDescent="0.3">
      <c r="A222" s="723"/>
      <c r="B222" s="1736"/>
      <c r="C222" s="1803"/>
      <c r="D222" s="1803"/>
      <c r="E222" s="1803"/>
      <c r="F222" s="1803"/>
      <c r="G222" s="1803"/>
      <c r="H222" s="1804"/>
      <c r="I222" s="1064"/>
      <c r="J222" s="1736"/>
      <c r="K222" s="1803"/>
      <c r="L222" s="1803"/>
      <c r="M222" s="1803"/>
      <c r="N222" s="1803"/>
      <c r="O222" s="1803"/>
      <c r="P222" s="1803"/>
      <c r="Q222" s="1803"/>
      <c r="R222" s="1804"/>
      <c r="S222" s="140"/>
    </row>
    <row r="223" spans="1:19" ht="15.75" hidden="1" customHeight="1" x14ac:dyDescent="0.25">
      <c r="A223" s="725"/>
      <c r="B223" s="1919" t="s">
        <v>1793</v>
      </c>
      <c r="C223" s="1397"/>
      <c r="D223" s="1397"/>
      <c r="E223" s="1397"/>
      <c r="F223" s="1397"/>
      <c r="G223" s="1397"/>
      <c r="H223" s="1397"/>
      <c r="I223" s="1058"/>
      <c r="J223" s="1520" t="s">
        <v>1794</v>
      </c>
      <c r="K223" s="1400"/>
      <c r="L223" s="1400"/>
      <c r="M223" s="1400"/>
      <c r="N223" s="1400"/>
      <c r="O223" s="1400"/>
      <c r="P223" s="1400"/>
      <c r="Q223" s="1064"/>
      <c r="R223" s="1064"/>
      <c r="S223" s="140"/>
    </row>
    <row r="224" spans="1:19" ht="15.75" hidden="1" customHeight="1" thickBot="1" x14ac:dyDescent="0.3">
      <c r="A224" s="725"/>
      <c r="B224" s="1920" t="s">
        <v>1795</v>
      </c>
      <c r="C224" s="1803"/>
      <c r="D224" s="1803"/>
      <c r="E224" s="1803"/>
      <c r="F224" s="1803"/>
      <c r="G224" s="1803"/>
      <c r="H224" s="1804"/>
      <c r="I224" s="1058"/>
      <c r="J224" s="1920" t="s">
        <v>1795</v>
      </c>
      <c r="K224" s="1803"/>
      <c r="L224" s="1803"/>
      <c r="M224" s="1803"/>
      <c r="N224" s="1803"/>
      <c r="O224" s="1803"/>
      <c r="P224" s="1803"/>
      <c r="Q224" s="1803"/>
      <c r="R224" s="1804"/>
      <c r="S224" s="140"/>
    </row>
    <row r="225" spans="1:19" ht="15.75" hidden="1" customHeight="1" x14ac:dyDescent="0.25">
      <c r="A225" s="725"/>
      <c r="B225" s="1923" t="s">
        <v>1796</v>
      </c>
      <c r="C225" s="1397"/>
      <c r="D225" s="1397"/>
      <c r="E225" s="1397"/>
      <c r="F225" s="1397"/>
      <c r="G225" s="1397"/>
      <c r="H225" s="1397"/>
      <c r="I225" s="1058"/>
      <c r="J225" s="1919" t="s">
        <v>1797</v>
      </c>
      <c r="K225" s="1397"/>
      <c r="L225" s="1397"/>
      <c r="M225" s="1397"/>
      <c r="N225" s="1397"/>
      <c r="O225" s="1397"/>
      <c r="P225" s="1397"/>
      <c r="Q225" s="1397"/>
      <c r="R225" s="1397"/>
      <c r="S225" s="140"/>
    </row>
    <row r="226" spans="1:19" ht="15.75" hidden="1" customHeight="1" thickBot="1" x14ac:dyDescent="0.3">
      <c r="A226" s="725"/>
      <c r="B226" s="1924"/>
      <c r="C226" s="1803"/>
      <c r="D226" s="1803"/>
      <c r="E226" s="1803"/>
      <c r="F226" s="1803"/>
      <c r="G226" s="1803"/>
      <c r="H226" s="1804"/>
      <c r="I226" s="1058"/>
      <c r="J226" s="1924"/>
      <c r="K226" s="1803"/>
      <c r="L226" s="1803"/>
      <c r="M226" s="1804"/>
      <c r="N226" s="1064"/>
      <c r="O226" s="1144"/>
      <c r="P226" s="1064"/>
      <c r="Q226" s="1915"/>
      <c r="R226" s="1804"/>
      <c r="S226" s="140"/>
    </row>
    <row r="227" spans="1:19" ht="15.75" hidden="1" customHeight="1" x14ac:dyDescent="0.25">
      <c r="A227" s="723"/>
      <c r="B227" s="1063" t="s">
        <v>1798</v>
      </c>
      <c r="C227" s="1064"/>
      <c r="D227" s="1064"/>
      <c r="E227" s="1064"/>
      <c r="F227" s="1064"/>
      <c r="G227" s="1064"/>
      <c r="H227" s="1064"/>
      <c r="I227" s="1064"/>
      <c r="J227" s="724" t="s">
        <v>148</v>
      </c>
      <c r="K227" s="1064"/>
      <c r="L227" s="1064"/>
      <c r="M227" s="1064"/>
      <c r="N227" s="1064"/>
      <c r="O227" s="724" t="s">
        <v>232</v>
      </c>
      <c r="P227" s="1064"/>
      <c r="Q227" s="724" t="s">
        <v>174</v>
      </c>
      <c r="R227" s="1064"/>
      <c r="S227" s="140"/>
    </row>
    <row r="228" spans="1:19" ht="4.5" hidden="1" customHeight="1" thickBot="1" x14ac:dyDescent="0.3">
      <c r="A228" s="723"/>
      <c r="B228" s="1064"/>
      <c r="C228" s="1064"/>
      <c r="D228" s="1064"/>
      <c r="E228" s="1064"/>
      <c r="F228" s="1064"/>
      <c r="G228" s="1064"/>
      <c r="H228" s="1064"/>
      <c r="I228" s="1064"/>
      <c r="J228" s="1064"/>
      <c r="K228" s="1064"/>
      <c r="L228" s="1064"/>
      <c r="M228" s="1064"/>
      <c r="N228" s="1064"/>
      <c r="O228" s="1064"/>
      <c r="P228" s="1064"/>
      <c r="Q228" s="1064"/>
      <c r="R228" s="1064"/>
      <c r="S228" s="140"/>
    </row>
    <row r="229" spans="1:19" ht="15.75" hidden="1" customHeight="1" thickBot="1" x14ac:dyDescent="0.3">
      <c r="A229" s="725"/>
      <c r="B229" s="1520" t="s">
        <v>327</v>
      </c>
      <c r="C229" s="1400"/>
      <c r="D229" s="1400"/>
      <c r="E229" s="1400"/>
      <c r="F229" s="1400"/>
      <c r="G229" s="1400"/>
      <c r="H229" s="1400"/>
      <c r="I229" s="1400"/>
      <c r="J229" s="1400"/>
      <c r="K229" s="1400"/>
      <c r="L229" s="1400"/>
      <c r="M229" s="1400"/>
      <c r="N229" s="1400"/>
      <c r="O229" s="1400"/>
      <c r="P229" s="1400"/>
      <c r="Q229" s="1064"/>
      <c r="R229" s="1848"/>
      <c r="S229" s="1808"/>
    </row>
    <row r="230" spans="1:19" ht="4.5" hidden="1" customHeight="1" thickBot="1" x14ac:dyDescent="0.3">
      <c r="A230" s="725"/>
      <c r="B230" s="1061"/>
      <c r="C230" s="1061"/>
      <c r="D230" s="1061"/>
      <c r="E230" s="1061"/>
      <c r="F230" s="1061"/>
      <c r="G230" s="1061"/>
      <c r="H230" s="1061"/>
      <c r="I230" s="1061"/>
      <c r="J230" s="1061"/>
      <c r="K230" s="1061"/>
      <c r="L230" s="1061"/>
      <c r="M230" s="1061"/>
      <c r="N230" s="1061"/>
      <c r="O230" s="1061"/>
      <c r="P230" s="1064"/>
      <c r="Q230" s="1062"/>
      <c r="R230" s="1062"/>
      <c r="S230" s="140"/>
    </row>
    <row r="231" spans="1:19" ht="15.75" hidden="1" customHeight="1" thickBot="1" x14ac:dyDescent="0.3">
      <c r="A231" s="725"/>
      <c r="B231" s="1520" t="s">
        <v>1799</v>
      </c>
      <c r="C231" s="1400"/>
      <c r="D231" s="1400"/>
      <c r="E231" s="1400"/>
      <c r="F231" s="1400"/>
      <c r="G231" s="1400"/>
      <c r="H231" s="1400"/>
      <c r="I231" s="1400"/>
      <c r="J231" s="1400"/>
      <c r="K231" s="1400"/>
      <c r="L231" s="1400"/>
      <c r="M231" s="1400"/>
      <c r="N231" s="1400"/>
      <c r="O231" s="1400"/>
      <c r="P231" s="1400"/>
      <c r="Q231" s="1064"/>
      <c r="R231" s="1927"/>
      <c r="S231" s="1808"/>
    </row>
    <row r="232" spans="1:19" ht="4.5" hidden="1" customHeight="1" thickBot="1" x14ac:dyDescent="0.3">
      <c r="A232" s="725"/>
      <c r="B232" s="1061"/>
      <c r="C232" s="1061"/>
      <c r="D232" s="1061"/>
      <c r="E232" s="1061"/>
      <c r="F232" s="1061"/>
      <c r="G232" s="1061"/>
      <c r="H232" s="1061"/>
      <c r="I232" s="1061"/>
      <c r="J232" s="1061"/>
      <c r="K232" s="1061"/>
      <c r="L232" s="1061"/>
      <c r="M232" s="1061"/>
      <c r="N232" s="1061"/>
      <c r="O232" s="1061"/>
      <c r="P232" s="1061"/>
      <c r="Q232" s="1062"/>
      <c r="R232" s="726"/>
      <c r="S232" s="140"/>
    </row>
    <row r="233" spans="1:19" ht="15.75" hidden="1" customHeight="1" thickBot="1" x14ac:dyDescent="0.25">
      <c r="A233" s="725"/>
      <c r="B233" s="1520" t="s">
        <v>1800</v>
      </c>
      <c r="C233" s="1400"/>
      <c r="D233" s="1400"/>
      <c r="E233" s="1400"/>
      <c r="F233" s="1400"/>
      <c r="G233" s="1400"/>
      <c r="H233" s="1926"/>
      <c r="I233" s="1832"/>
      <c r="J233" s="1832"/>
      <c r="K233" s="1832"/>
      <c r="L233" s="1832"/>
      <c r="M233" s="1832"/>
      <c r="N233" s="1832"/>
      <c r="O233" s="1832"/>
      <c r="P233" s="1832"/>
      <c r="Q233" s="1832"/>
      <c r="R233" s="1832"/>
      <c r="S233" s="1808"/>
    </row>
    <row r="234" spans="1:19" ht="7.9" hidden="1" customHeight="1" thickBot="1" x14ac:dyDescent="0.3">
      <c r="A234" s="723"/>
      <c r="B234" s="1064"/>
      <c r="C234" s="1064"/>
      <c r="D234" s="1064"/>
      <c r="E234" s="1064"/>
      <c r="F234" s="1064"/>
      <c r="G234" s="1064"/>
      <c r="H234" s="1064"/>
      <c r="I234" s="1064"/>
      <c r="J234" s="1064"/>
      <c r="K234" s="1064"/>
      <c r="L234" s="1064"/>
      <c r="M234" s="1064"/>
      <c r="N234" s="1064"/>
      <c r="O234" s="1064"/>
      <c r="P234" s="1064"/>
      <c r="Q234" s="1064"/>
      <c r="R234" s="1064"/>
      <c r="S234" s="140"/>
    </row>
    <row r="235" spans="1:19" ht="15.75" hidden="1" customHeight="1" thickBot="1" x14ac:dyDescent="0.3">
      <c r="A235" s="723"/>
      <c r="B235" s="1125"/>
      <c r="C235" s="1921" t="s">
        <v>1801</v>
      </c>
      <c r="D235" s="1400"/>
      <c r="E235" s="1400"/>
      <c r="F235" s="1400"/>
      <c r="G235" s="1400"/>
      <c r="H235" s="1400"/>
      <c r="I235" s="1400"/>
      <c r="J235" s="1400"/>
      <c r="K235" s="1400"/>
      <c r="L235" s="1400"/>
      <c r="M235" s="1400"/>
      <c r="N235" s="1400"/>
      <c r="O235" s="1400"/>
      <c r="P235" s="1400"/>
      <c r="Q235" s="1400"/>
      <c r="R235" s="1400"/>
      <c r="S235" s="140"/>
    </row>
    <row r="236" spans="1:19" ht="4.5" hidden="1" customHeight="1" x14ac:dyDescent="0.25">
      <c r="A236" s="723"/>
      <c r="B236" s="1064"/>
      <c r="C236" s="141"/>
      <c r="D236" s="141"/>
      <c r="E236" s="141"/>
      <c r="F236" s="141"/>
      <c r="G236" s="141"/>
      <c r="H236" s="141"/>
      <c r="I236" s="141"/>
      <c r="J236" s="141"/>
      <c r="K236" s="141"/>
      <c r="L236" s="141"/>
      <c r="M236" s="141"/>
      <c r="N236" s="141"/>
      <c r="O236" s="141"/>
      <c r="P236" s="141"/>
      <c r="Q236" s="141"/>
      <c r="R236" s="141"/>
      <c r="S236" s="140"/>
    </row>
    <row r="237" spans="1:19" ht="15.75" hidden="1" customHeight="1" thickBot="1" x14ac:dyDescent="0.3">
      <c r="A237" s="723"/>
      <c r="B237" s="1064" t="s">
        <v>1802</v>
      </c>
      <c r="C237" s="1922" t="s">
        <v>147</v>
      </c>
      <c r="D237" s="1803"/>
      <c r="E237" s="1803"/>
      <c r="F237" s="1803"/>
      <c r="G237" s="1803"/>
      <c r="H237" s="1803"/>
      <c r="I237" s="1804"/>
      <c r="J237" s="1064"/>
      <c r="K237" s="1922" t="s">
        <v>1803</v>
      </c>
      <c r="L237" s="1803"/>
      <c r="M237" s="1803"/>
      <c r="N237" s="1803"/>
      <c r="O237" s="1803"/>
      <c r="P237" s="1804"/>
      <c r="Q237" s="1064"/>
      <c r="R237" s="1145" t="s">
        <v>25</v>
      </c>
      <c r="S237" s="140"/>
    </row>
    <row r="238" spans="1:19" ht="15.75" hidden="1" customHeight="1" thickBot="1" x14ac:dyDescent="0.3">
      <c r="A238" s="723"/>
      <c r="B238" s="1064" t="s">
        <v>1804</v>
      </c>
      <c r="C238" s="1922" t="s">
        <v>147</v>
      </c>
      <c r="D238" s="1803"/>
      <c r="E238" s="1803"/>
      <c r="F238" s="1803"/>
      <c r="G238" s="1803"/>
      <c r="H238" s="1803"/>
      <c r="I238" s="1804"/>
      <c r="J238" s="1064"/>
      <c r="K238" s="1922" t="s">
        <v>1803</v>
      </c>
      <c r="L238" s="1803"/>
      <c r="M238" s="1803"/>
      <c r="N238" s="1803"/>
      <c r="O238" s="1803"/>
      <c r="P238" s="1804"/>
      <c r="Q238" s="1064"/>
      <c r="R238" s="1145" t="s">
        <v>25</v>
      </c>
      <c r="S238" s="140"/>
    </row>
    <row r="239" spans="1:19" ht="15.75" hidden="1" customHeight="1" thickBot="1" x14ac:dyDescent="0.3">
      <c r="A239" s="723"/>
      <c r="B239" s="1064" t="s">
        <v>1805</v>
      </c>
      <c r="C239" s="1922" t="s">
        <v>147</v>
      </c>
      <c r="D239" s="1803"/>
      <c r="E239" s="1803"/>
      <c r="F239" s="1803"/>
      <c r="G239" s="1803"/>
      <c r="H239" s="1803"/>
      <c r="I239" s="1804"/>
      <c r="J239" s="1064"/>
      <c r="K239" s="1922" t="s">
        <v>1803</v>
      </c>
      <c r="L239" s="1803"/>
      <c r="M239" s="1803"/>
      <c r="N239" s="1803"/>
      <c r="O239" s="1803"/>
      <c r="P239" s="1804"/>
      <c r="Q239" s="1064"/>
      <c r="R239" s="1145" t="s">
        <v>25</v>
      </c>
      <c r="S239" s="140"/>
    </row>
    <row r="240" spans="1:19" ht="15.75" hidden="1" customHeight="1" thickBot="1" x14ac:dyDescent="0.3">
      <c r="A240" s="728"/>
      <c r="B240" s="207"/>
      <c r="C240" s="207"/>
      <c r="D240" s="1925"/>
      <c r="E240" s="1403"/>
      <c r="F240" s="1403"/>
      <c r="G240" s="1403"/>
      <c r="H240" s="1403"/>
      <c r="I240" s="1403"/>
      <c r="J240" s="1403"/>
      <c r="K240" s="1403"/>
      <c r="L240" s="1403"/>
      <c r="M240" s="207"/>
      <c r="N240" s="207"/>
      <c r="O240" s="207"/>
      <c r="P240" s="207"/>
      <c r="Q240" s="207"/>
      <c r="R240" s="207"/>
      <c r="S240" s="209"/>
    </row>
    <row r="241" spans="1:19" ht="15.75" hidden="1" customHeight="1" thickBot="1" x14ac:dyDescent="0.3">
      <c r="A241" s="729"/>
      <c r="B241" s="6"/>
      <c r="C241" s="6"/>
      <c r="D241" s="6"/>
      <c r="E241" s="6"/>
      <c r="F241" s="6"/>
      <c r="G241" s="6"/>
      <c r="H241" s="6"/>
      <c r="I241" s="6"/>
      <c r="J241" s="730"/>
      <c r="K241" s="730"/>
      <c r="L241" s="730"/>
      <c r="M241" s="6"/>
      <c r="N241" s="6"/>
      <c r="O241" s="6"/>
      <c r="P241" s="6"/>
      <c r="Q241" s="6"/>
      <c r="R241" s="6"/>
      <c r="S241" s="39"/>
    </row>
    <row r="242" spans="1:19" ht="10.15" hidden="1" customHeight="1" x14ac:dyDescent="0.25">
      <c r="A242" s="1169"/>
      <c r="B242" s="1149"/>
      <c r="C242" s="1149"/>
      <c r="D242" s="1149"/>
      <c r="E242" s="1149"/>
      <c r="F242" s="1149"/>
      <c r="G242" s="1149"/>
      <c r="H242" s="1149"/>
      <c r="I242" s="1149"/>
      <c r="J242" s="1149"/>
      <c r="K242" s="1149"/>
      <c r="L242" s="1149"/>
      <c r="M242" s="1149"/>
      <c r="N242" s="1149"/>
      <c r="O242" s="1149"/>
      <c r="P242" s="1149"/>
      <c r="Q242" s="1149"/>
      <c r="R242" s="1149"/>
      <c r="S242" s="1150"/>
    </row>
    <row r="243" spans="1:19" ht="15.75" hidden="1" customHeight="1" thickBot="1" x14ac:dyDescent="0.3">
      <c r="A243" s="1151">
        <v>10</v>
      </c>
      <c r="B243" s="1885"/>
      <c r="C243" s="1878"/>
      <c r="D243" s="1878"/>
      <c r="E243" s="1878"/>
      <c r="F243" s="1878"/>
      <c r="G243" s="1878"/>
      <c r="H243" s="1878"/>
      <c r="I243" s="1073"/>
      <c r="J243" s="1885"/>
      <c r="K243" s="1878"/>
      <c r="L243" s="1878"/>
      <c r="M243" s="1878"/>
      <c r="N243" s="1073"/>
      <c r="O243" s="1152"/>
      <c r="P243" s="1073"/>
      <c r="Q243" s="1895"/>
      <c r="R243" s="1878"/>
      <c r="S243" s="1153"/>
    </row>
    <row r="244" spans="1:19" ht="15.75" hidden="1" customHeight="1" x14ac:dyDescent="0.25">
      <c r="A244" s="1154"/>
      <c r="B244" s="1876" t="s">
        <v>1789</v>
      </c>
      <c r="C244" s="1747"/>
      <c r="D244" s="1747"/>
      <c r="E244" s="1747"/>
      <c r="F244" s="1747"/>
      <c r="G244" s="1747"/>
      <c r="H244" s="1747"/>
      <c r="I244" s="1073"/>
      <c r="J244" s="1155" t="s">
        <v>1295</v>
      </c>
      <c r="K244" s="1073"/>
      <c r="L244" s="1073"/>
      <c r="M244" s="1073"/>
      <c r="N244" s="1073"/>
      <c r="O244" s="1155" t="s">
        <v>1790</v>
      </c>
      <c r="P244" s="1073"/>
      <c r="Q244" s="1156" t="s">
        <v>1791</v>
      </c>
      <c r="R244" s="1073"/>
      <c r="S244" s="1153"/>
    </row>
    <row r="245" spans="1:19" ht="15.75" hidden="1" customHeight="1" thickBot="1" x14ac:dyDescent="0.3">
      <c r="A245" s="1154"/>
      <c r="B245" s="1877"/>
      <c r="C245" s="1878"/>
      <c r="D245" s="1878"/>
      <c r="E245" s="1878"/>
      <c r="F245" s="1878"/>
      <c r="G245" s="1878"/>
      <c r="H245" s="1878"/>
      <c r="I245" s="1878"/>
      <c r="J245" s="1878"/>
      <c r="K245" s="1878"/>
      <c r="L245" s="1878"/>
      <c r="M245" s="1878"/>
      <c r="N245" s="1073"/>
      <c r="O245" s="1877"/>
      <c r="P245" s="1878"/>
      <c r="Q245" s="1878"/>
      <c r="R245" s="1878"/>
      <c r="S245" s="1153"/>
    </row>
    <row r="246" spans="1:19" ht="15.75" hidden="1" customHeight="1" x14ac:dyDescent="0.25">
      <c r="A246" s="1154"/>
      <c r="B246" s="1155" t="s">
        <v>1792</v>
      </c>
      <c r="C246" s="1073"/>
      <c r="D246" s="1073"/>
      <c r="E246" s="1073"/>
      <c r="F246" s="1073"/>
      <c r="G246" s="1073"/>
      <c r="H246" s="1073"/>
      <c r="I246" s="1073"/>
      <c r="J246" s="1073"/>
      <c r="K246" s="1073"/>
      <c r="L246" s="1073"/>
      <c r="M246" s="1073"/>
      <c r="N246" s="1073"/>
      <c r="O246" s="1157" t="s">
        <v>148</v>
      </c>
      <c r="P246" s="1073"/>
      <c r="Q246" s="1073"/>
      <c r="R246" s="1073"/>
      <c r="S246" s="1153"/>
    </row>
    <row r="247" spans="1:19" ht="15.75" hidden="1" customHeight="1" thickBot="1" x14ac:dyDescent="0.3">
      <c r="A247" s="1154"/>
      <c r="B247" s="1877"/>
      <c r="C247" s="1878"/>
      <c r="D247" s="1878"/>
      <c r="E247" s="1878"/>
      <c r="F247" s="1878"/>
      <c r="G247" s="1878"/>
      <c r="H247" s="1878"/>
      <c r="I247" s="1073"/>
      <c r="J247" s="1877"/>
      <c r="K247" s="1878"/>
      <c r="L247" s="1878"/>
      <c r="M247" s="1878"/>
      <c r="N247" s="1878"/>
      <c r="O247" s="1878"/>
      <c r="P247" s="1878"/>
      <c r="Q247" s="1878"/>
      <c r="R247" s="1878"/>
      <c r="S247" s="1153"/>
    </row>
    <row r="248" spans="1:19" ht="15.75" hidden="1" customHeight="1" x14ac:dyDescent="0.25">
      <c r="A248" s="1158"/>
      <c r="B248" s="1879" t="s">
        <v>1793</v>
      </c>
      <c r="C248" s="1747"/>
      <c r="D248" s="1747"/>
      <c r="E248" s="1747"/>
      <c r="F248" s="1747"/>
      <c r="G248" s="1747"/>
      <c r="H248" s="1747"/>
      <c r="I248" s="1159"/>
      <c r="J248" s="1880" t="s">
        <v>1794</v>
      </c>
      <c r="K248" s="1881"/>
      <c r="L248" s="1881"/>
      <c r="M248" s="1881"/>
      <c r="N248" s="1881"/>
      <c r="O248" s="1881"/>
      <c r="P248" s="1881"/>
      <c r="Q248" s="1073"/>
      <c r="R248" s="1073"/>
      <c r="S248" s="1153"/>
    </row>
    <row r="249" spans="1:19" ht="15.75" hidden="1" customHeight="1" thickBot="1" x14ac:dyDescent="0.3">
      <c r="A249" s="1158"/>
      <c r="B249" s="1882" t="s">
        <v>1795</v>
      </c>
      <c r="C249" s="1878"/>
      <c r="D249" s="1878"/>
      <c r="E249" s="1878"/>
      <c r="F249" s="1878"/>
      <c r="G249" s="1878"/>
      <c r="H249" s="1878"/>
      <c r="I249" s="1159"/>
      <c r="J249" s="1882" t="s">
        <v>1795</v>
      </c>
      <c r="K249" s="1878"/>
      <c r="L249" s="1878"/>
      <c r="M249" s="1878"/>
      <c r="N249" s="1878"/>
      <c r="O249" s="1878"/>
      <c r="P249" s="1878"/>
      <c r="Q249" s="1878"/>
      <c r="R249" s="1878"/>
      <c r="S249" s="1153"/>
    </row>
    <row r="250" spans="1:19" ht="15.75" hidden="1" customHeight="1" x14ac:dyDescent="0.25">
      <c r="A250" s="1158"/>
      <c r="B250" s="1883" t="s">
        <v>1796</v>
      </c>
      <c r="C250" s="1747"/>
      <c r="D250" s="1747"/>
      <c r="E250" s="1747"/>
      <c r="F250" s="1747"/>
      <c r="G250" s="1747"/>
      <c r="H250" s="1747"/>
      <c r="I250" s="1159"/>
      <c r="J250" s="1879" t="s">
        <v>1797</v>
      </c>
      <c r="K250" s="1747"/>
      <c r="L250" s="1747"/>
      <c r="M250" s="1747"/>
      <c r="N250" s="1747"/>
      <c r="O250" s="1747"/>
      <c r="P250" s="1747"/>
      <c r="Q250" s="1747"/>
      <c r="R250" s="1747"/>
      <c r="S250" s="1153"/>
    </row>
    <row r="251" spans="1:19" ht="15.75" hidden="1" customHeight="1" thickBot="1" x14ac:dyDescent="0.3">
      <c r="A251" s="1158"/>
      <c r="B251" s="1884"/>
      <c r="C251" s="1878"/>
      <c r="D251" s="1878"/>
      <c r="E251" s="1878"/>
      <c r="F251" s="1878"/>
      <c r="G251" s="1878"/>
      <c r="H251" s="1878"/>
      <c r="I251" s="1159"/>
      <c r="J251" s="1884"/>
      <c r="K251" s="1878"/>
      <c r="L251" s="1878"/>
      <c r="M251" s="1878"/>
      <c r="N251" s="1073"/>
      <c r="O251" s="1152"/>
      <c r="P251" s="1073"/>
      <c r="Q251" s="1885"/>
      <c r="R251" s="1878"/>
      <c r="S251" s="1153"/>
    </row>
    <row r="252" spans="1:19" ht="15.75" hidden="1" customHeight="1" x14ac:dyDescent="0.25">
      <c r="A252" s="1154"/>
      <c r="B252" s="1155" t="s">
        <v>1798</v>
      </c>
      <c r="C252" s="1073"/>
      <c r="D252" s="1073"/>
      <c r="E252" s="1073"/>
      <c r="F252" s="1073"/>
      <c r="G252" s="1073"/>
      <c r="H252" s="1073"/>
      <c r="I252" s="1073"/>
      <c r="J252" s="1156" t="s">
        <v>148</v>
      </c>
      <c r="K252" s="1073"/>
      <c r="L252" s="1073"/>
      <c r="M252" s="1073"/>
      <c r="N252" s="1073"/>
      <c r="O252" s="1156" t="s">
        <v>232</v>
      </c>
      <c r="P252" s="1073"/>
      <c r="Q252" s="1156" t="s">
        <v>174</v>
      </c>
      <c r="R252" s="1073"/>
      <c r="S252" s="1153"/>
    </row>
    <row r="253" spans="1:19" ht="4.5" hidden="1" customHeight="1" thickBot="1" x14ac:dyDescent="0.3">
      <c r="A253" s="1154"/>
      <c r="B253" s="1073"/>
      <c r="C253" s="1073"/>
      <c r="D253" s="1073"/>
      <c r="E253" s="1073"/>
      <c r="F253" s="1073"/>
      <c r="G253" s="1073"/>
      <c r="H253" s="1073"/>
      <c r="I253" s="1073"/>
      <c r="J253" s="1073"/>
      <c r="K253" s="1073"/>
      <c r="L253" s="1073"/>
      <c r="M253" s="1073"/>
      <c r="N253" s="1073"/>
      <c r="O253" s="1073"/>
      <c r="P253" s="1073"/>
      <c r="Q253" s="1073"/>
      <c r="R253" s="1073"/>
      <c r="S253" s="1153"/>
    </row>
    <row r="254" spans="1:19" ht="15.75" hidden="1" customHeight="1" thickBot="1" x14ac:dyDescent="0.3">
      <c r="A254" s="1158"/>
      <c r="B254" s="1880" t="s">
        <v>327</v>
      </c>
      <c r="C254" s="1881"/>
      <c r="D254" s="1881"/>
      <c r="E254" s="1881"/>
      <c r="F254" s="1881"/>
      <c r="G254" s="1881"/>
      <c r="H254" s="1881"/>
      <c r="I254" s="1881"/>
      <c r="J254" s="1881"/>
      <c r="K254" s="1881"/>
      <c r="L254" s="1881"/>
      <c r="M254" s="1881"/>
      <c r="N254" s="1881"/>
      <c r="O254" s="1881"/>
      <c r="P254" s="1881"/>
      <c r="Q254" s="1073"/>
      <c r="R254" s="1886"/>
      <c r="S254" s="1887"/>
    </row>
    <row r="255" spans="1:19" ht="4.5" hidden="1" customHeight="1" thickBot="1" x14ac:dyDescent="0.3">
      <c r="A255" s="1158"/>
      <c r="B255" s="1085"/>
      <c r="C255" s="1085"/>
      <c r="D255" s="1085"/>
      <c r="E255" s="1085"/>
      <c r="F255" s="1085"/>
      <c r="G255" s="1085"/>
      <c r="H255" s="1085"/>
      <c r="I255" s="1085"/>
      <c r="J255" s="1085"/>
      <c r="K255" s="1085"/>
      <c r="L255" s="1085"/>
      <c r="M255" s="1085"/>
      <c r="N255" s="1085"/>
      <c r="O255" s="1085"/>
      <c r="P255" s="1073"/>
      <c r="Q255" s="1160"/>
      <c r="R255" s="1160"/>
      <c r="S255" s="1153"/>
    </row>
    <row r="256" spans="1:19" ht="15.75" hidden="1" customHeight="1" thickBot="1" x14ac:dyDescent="0.3">
      <c r="A256" s="1158"/>
      <c r="B256" s="1880" t="s">
        <v>1799</v>
      </c>
      <c r="C256" s="1881"/>
      <c r="D256" s="1881"/>
      <c r="E256" s="1881"/>
      <c r="F256" s="1881"/>
      <c r="G256" s="1881"/>
      <c r="H256" s="1881"/>
      <c r="I256" s="1881"/>
      <c r="J256" s="1881"/>
      <c r="K256" s="1881"/>
      <c r="L256" s="1881"/>
      <c r="M256" s="1881"/>
      <c r="N256" s="1881"/>
      <c r="O256" s="1881"/>
      <c r="P256" s="1881"/>
      <c r="Q256" s="1073"/>
      <c r="R256" s="1888"/>
      <c r="S256" s="1887"/>
    </row>
    <row r="257" spans="1:19" ht="4.5" hidden="1" customHeight="1" thickBot="1" x14ac:dyDescent="0.3">
      <c r="A257" s="1158"/>
      <c r="B257" s="1085"/>
      <c r="C257" s="1085"/>
      <c r="D257" s="1085"/>
      <c r="E257" s="1085"/>
      <c r="F257" s="1085"/>
      <c r="G257" s="1085"/>
      <c r="H257" s="1085"/>
      <c r="I257" s="1085"/>
      <c r="J257" s="1085"/>
      <c r="K257" s="1085"/>
      <c r="L257" s="1085"/>
      <c r="M257" s="1085"/>
      <c r="N257" s="1085"/>
      <c r="O257" s="1085"/>
      <c r="P257" s="1085"/>
      <c r="Q257" s="1160"/>
      <c r="R257" s="1161"/>
      <c r="S257" s="1153"/>
    </row>
    <row r="258" spans="1:19" ht="15.75" hidden="1" customHeight="1" thickBot="1" x14ac:dyDescent="0.25">
      <c r="A258" s="1158"/>
      <c r="B258" s="1880" t="s">
        <v>1800</v>
      </c>
      <c r="C258" s="1881"/>
      <c r="D258" s="1881"/>
      <c r="E258" s="1881"/>
      <c r="F258" s="1881"/>
      <c r="G258" s="1881"/>
      <c r="H258" s="1889"/>
      <c r="I258" s="1890"/>
      <c r="J258" s="1890"/>
      <c r="K258" s="1890"/>
      <c r="L258" s="1890"/>
      <c r="M258" s="1890"/>
      <c r="N258" s="1890"/>
      <c r="O258" s="1890"/>
      <c r="P258" s="1890"/>
      <c r="Q258" s="1890"/>
      <c r="R258" s="1890"/>
      <c r="S258" s="1887"/>
    </row>
    <row r="259" spans="1:19" ht="9" hidden="1" customHeight="1" thickBot="1" x14ac:dyDescent="0.3">
      <c r="A259" s="1154"/>
      <c r="B259" s="1073"/>
      <c r="C259" s="1073"/>
      <c r="D259" s="1073"/>
      <c r="E259" s="1073"/>
      <c r="F259" s="1073"/>
      <c r="G259" s="1073"/>
      <c r="H259" s="1073"/>
      <c r="I259" s="1073"/>
      <c r="J259" s="1073"/>
      <c r="K259" s="1073"/>
      <c r="L259" s="1073"/>
      <c r="M259" s="1073"/>
      <c r="N259" s="1073"/>
      <c r="O259" s="1073"/>
      <c r="P259" s="1073"/>
      <c r="Q259" s="1073"/>
      <c r="R259" s="1073"/>
      <c r="S259" s="1153"/>
    </row>
    <row r="260" spans="1:19" ht="15.75" hidden="1" customHeight="1" thickBot="1" x14ac:dyDescent="0.3">
      <c r="A260" s="1154"/>
      <c r="B260" s="1125"/>
      <c r="C260" s="1891" t="s">
        <v>1801</v>
      </c>
      <c r="D260" s="1881"/>
      <c r="E260" s="1881"/>
      <c r="F260" s="1881"/>
      <c r="G260" s="1881"/>
      <c r="H260" s="1881"/>
      <c r="I260" s="1881"/>
      <c r="J260" s="1881"/>
      <c r="K260" s="1881"/>
      <c r="L260" s="1881"/>
      <c r="M260" s="1881"/>
      <c r="N260" s="1881"/>
      <c r="O260" s="1881"/>
      <c r="P260" s="1881"/>
      <c r="Q260" s="1881"/>
      <c r="R260" s="1881"/>
      <c r="S260" s="1153"/>
    </row>
    <row r="261" spans="1:19" ht="4.5" hidden="1" customHeight="1" x14ac:dyDescent="0.25">
      <c r="A261" s="1154"/>
      <c r="B261" s="1073"/>
      <c r="C261" s="1113"/>
      <c r="D261" s="1113"/>
      <c r="E261" s="1113"/>
      <c r="F261" s="1113"/>
      <c r="G261" s="1113"/>
      <c r="H261" s="1113"/>
      <c r="I261" s="1113"/>
      <c r="J261" s="1113"/>
      <c r="K261" s="1113"/>
      <c r="L261" s="1113"/>
      <c r="M261" s="1113"/>
      <c r="N261" s="1113"/>
      <c r="O261" s="1113"/>
      <c r="P261" s="1113"/>
      <c r="Q261" s="1113"/>
      <c r="R261" s="1113"/>
      <c r="S261" s="1153"/>
    </row>
    <row r="262" spans="1:19" ht="15.75" hidden="1" customHeight="1" thickBot="1" x14ac:dyDescent="0.3">
      <c r="A262" s="1154"/>
      <c r="B262" s="1073" t="s">
        <v>1802</v>
      </c>
      <c r="C262" s="1892" t="s">
        <v>147</v>
      </c>
      <c r="D262" s="1878"/>
      <c r="E262" s="1878"/>
      <c r="F262" s="1878"/>
      <c r="G262" s="1878"/>
      <c r="H262" s="1878"/>
      <c r="I262" s="1878"/>
      <c r="J262" s="1073"/>
      <c r="K262" s="1892" t="s">
        <v>1803</v>
      </c>
      <c r="L262" s="1878"/>
      <c r="M262" s="1878"/>
      <c r="N262" s="1878"/>
      <c r="O262" s="1878"/>
      <c r="P262" s="1878"/>
      <c r="Q262" s="1073"/>
      <c r="R262" s="1162" t="s">
        <v>25</v>
      </c>
      <c r="S262" s="1153"/>
    </row>
    <row r="263" spans="1:19" ht="15.75" hidden="1" customHeight="1" thickBot="1" x14ac:dyDescent="0.3">
      <c r="A263" s="1154"/>
      <c r="B263" s="1073" t="s">
        <v>1804</v>
      </c>
      <c r="C263" s="1892" t="s">
        <v>147</v>
      </c>
      <c r="D263" s="1878"/>
      <c r="E263" s="1878"/>
      <c r="F263" s="1878"/>
      <c r="G263" s="1878"/>
      <c r="H263" s="1878"/>
      <c r="I263" s="1878"/>
      <c r="J263" s="1073"/>
      <c r="K263" s="1892" t="s">
        <v>1803</v>
      </c>
      <c r="L263" s="1878"/>
      <c r="M263" s="1878"/>
      <c r="N263" s="1878"/>
      <c r="O263" s="1878"/>
      <c r="P263" s="1878"/>
      <c r="Q263" s="1073"/>
      <c r="R263" s="1162" t="s">
        <v>25</v>
      </c>
      <c r="S263" s="1153"/>
    </row>
    <row r="264" spans="1:19" ht="15.75" hidden="1" customHeight="1" thickBot="1" x14ac:dyDescent="0.3">
      <c r="A264" s="1154"/>
      <c r="B264" s="1073" t="s">
        <v>1805</v>
      </c>
      <c r="C264" s="1892" t="s">
        <v>147</v>
      </c>
      <c r="D264" s="1878"/>
      <c r="E264" s="1878"/>
      <c r="F264" s="1878"/>
      <c r="G264" s="1878"/>
      <c r="H264" s="1878"/>
      <c r="I264" s="1878"/>
      <c r="J264" s="1073"/>
      <c r="K264" s="1892" t="s">
        <v>1803</v>
      </c>
      <c r="L264" s="1878"/>
      <c r="M264" s="1878"/>
      <c r="N264" s="1878"/>
      <c r="O264" s="1878"/>
      <c r="P264" s="1878"/>
      <c r="Q264" s="1073"/>
      <c r="R264" s="1162" t="s">
        <v>25</v>
      </c>
      <c r="S264" s="1153"/>
    </row>
    <row r="265" spans="1:19" ht="15.75" hidden="1" customHeight="1" x14ac:dyDescent="0.2">
      <c r="A265" s="1185"/>
      <c r="B265" s="1087"/>
      <c r="C265" s="1087"/>
      <c r="D265" s="1087"/>
      <c r="E265" s="1087"/>
      <c r="F265" s="1087"/>
      <c r="G265" s="1087"/>
      <c r="H265" s="1087"/>
      <c r="I265" s="1087"/>
      <c r="J265" s="1087"/>
      <c r="K265" s="1087"/>
      <c r="L265" s="1087"/>
      <c r="M265" s="1087"/>
      <c r="N265" s="1087"/>
      <c r="O265" s="1087"/>
      <c r="P265" s="1087"/>
      <c r="Q265" s="1087"/>
      <c r="R265" s="1087"/>
      <c r="S265" s="1186"/>
    </row>
    <row r="266" spans="1:19" s="1057" customFormat="1" ht="15.75" hidden="1" customHeight="1" thickBot="1" x14ac:dyDescent="0.3">
      <c r="A266" s="1171"/>
      <c r="B266" s="1164"/>
      <c r="C266" s="1917" t="s">
        <v>315</v>
      </c>
      <c r="D266" s="1917"/>
      <c r="E266" s="1917"/>
      <c r="F266" s="1917"/>
      <c r="G266" s="1917"/>
      <c r="H266" s="1917"/>
      <c r="I266" s="1917"/>
      <c r="J266" s="1917"/>
      <c r="K266" s="1917"/>
      <c r="L266" s="1184"/>
      <c r="M266" s="1913"/>
      <c r="N266" s="1914"/>
      <c r="O266" s="1914"/>
      <c r="P266" s="1164"/>
      <c r="Q266" s="1164"/>
      <c r="R266" s="1164"/>
      <c r="S266" s="1165"/>
    </row>
    <row r="267" spans="1:19" ht="15.75" hidden="1" customHeight="1" thickBot="1" x14ac:dyDescent="0.3">
      <c r="A267" s="1077"/>
      <c r="B267" s="1078"/>
      <c r="C267" s="1078"/>
      <c r="D267" s="1078"/>
      <c r="E267" s="1078"/>
      <c r="F267" s="1078"/>
      <c r="G267" s="1078"/>
      <c r="H267" s="1078"/>
      <c r="I267" s="1078"/>
      <c r="J267" s="1079"/>
      <c r="K267" s="1079"/>
      <c r="L267" s="1079"/>
      <c r="M267" s="1078"/>
      <c r="N267" s="1078"/>
      <c r="O267" s="1078"/>
      <c r="P267" s="1078"/>
      <c r="Q267" s="1078"/>
      <c r="R267" s="1078"/>
      <c r="S267" s="1080"/>
    </row>
    <row r="268" spans="1:19" ht="15.75" hidden="1" customHeight="1" x14ac:dyDescent="0.25">
      <c r="A268" s="1146"/>
      <c r="B268" s="1073"/>
      <c r="C268" s="1073"/>
      <c r="D268" s="1073"/>
      <c r="E268" s="1073"/>
      <c r="F268" s="1073"/>
      <c r="G268" s="1073"/>
      <c r="H268" s="1073"/>
      <c r="I268" s="1073"/>
      <c r="J268" s="1073"/>
      <c r="K268" s="1073"/>
      <c r="L268" s="1073"/>
      <c r="M268" s="1073"/>
      <c r="N268" s="1073"/>
      <c r="O268" s="1073"/>
      <c r="P268" s="1073"/>
      <c r="Q268" s="1073"/>
      <c r="R268" s="1073"/>
      <c r="S268" s="1147"/>
    </row>
    <row r="269" spans="1:19" ht="15.75" hidden="1" customHeight="1" thickBot="1" x14ac:dyDescent="0.3">
      <c r="A269" s="722">
        <v>11</v>
      </c>
      <c r="B269" s="1915"/>
      <c r="C269" s="1803"/>
      <c r="D269" s="1803"/>
      <c r="E269" s="1803"/>
      <c r="F269" s="1803"/>
      <c r="G269" s="1803"/>
      <c r="H269" s="1804"/>
      <c r="I269" s="1064"/>
      <c r="J269" s="1915"/>
      <c r="K269" s="1803"/>
      <c r="L269" s="1803"/>
      <c r="M269" s="1804"/>
      <c r="N269" s="1064"/>
      <c r="O269" s="1144"/>
      <c r="P269" s="1064"/>
      <c r="Q269" s="1916"/>
      <c r="R269" s="1804"/>
      <c r="S269" s="140"/>
    </row>
    <row r="270" spans="1:19" ht="15.75" hidden="1" customHeight="1" x14ac:dyDescent="0.25">
      <c r="A270" s="723"/>
      <c r="B270" s="1918" t="s">
        <v>1789</v>
      </c>
      <c r="C270" s="1397"/>
      <c r="D270" s="1397"/>
      <c r="E270" s="1397"/>
      <c r="F270" s="1397"/>
      <c r="G270" s="1397"/>
      <c r="H270" s="1397"/>
      <c r="I270" s="1064"/>
      <c r="J270" s="1063" t="s">
        <v>1295</v>
      </c>
      <c r="K270" s="1064"/>
      <c r="L270" s="1064"/>
      <c r="M270" s="1064"/>
      <c r="N270" s="1064"/>
      <c r="O270" s="1063" t="s">
        <v>1790</v>
      </c>
      <c r="P270" s="1064"/>
      <c r="Q270" s="724" t="s">
        <v>1791</v>
      </c>
      <c r="R270" s="1064"/>
      <c r="S270" s="140"/>
    </row>
    <row r="271" spans="1:19" ht="15.75" hidden="1" customHeight="1" thickBot="1" x14ac:dyDescent="0.3">
      <c r="A271" s="723"/>
      <c r="B271" s="1736"/>
      <c r="C271" s="1803"/>
      <c r="D271" s="1803"/>
      <c r="E271" s="1803"/>
      <c r="F271" s="1803"/>
      <c r="G271" s="1803"/>
      <c r="H271" s="1803"/>
      <c r="I271" s="1803"/>
      <c r="J271" s="1803"/>
      <c r="K271" s="1803"/>
      <c r="L271" s="1803"/>
      <c r="M271" s="1804"/>
      <c r="N271" s="1064"/>
      <c r="O271" s="1736"/>
      <c r="P271" s="1803"/>
      <c r="Q271" s="1803"/>
      <c r="R271" s="1804"/>
      <c r="S271" s="140"/>
    </row>
    <row r="272" spans="1:19" ht="15.75" hidden="1" customHeight="1" x14ac:dyDescent="0.25">
      <c r="A272" s="723"/>
      <c r="B272" s="1063" t="s">
        <v>1792</v>
      </c>
      <c r="C272" s="1064"/>
      <c r="D272" s="1064"/>
      <c r="E272" s="1064"/>
      <c r="F272" s="1064"/>
      <c r="G272" s="1064"/>
      <c r="H272" s="1064"/>
      <c r="I272" s="1064"/>
      <c r="J272" s="1064"/>
      <c r="K272" s="1064"/>
      <c r="L272" s="1064"/>
      <c r="M272" s="1064"/>
      <c r="N272" s="1064"/>
      <c r="O272" s="250" t="s">
        <v>148</v>
      </c>
      <c r="P272" s="1064"/>
      <c r="Q272" s="1064"/>
      <c r="R272" s="1064"/>
      <c r="S272" s="140"/>
    </row>
    <row r="273" spans="1:19" ht="15.75" hidden="1" customHeight="1" thickBot="1" x14ac:dyDescent="0.3">
      <c r="A273" s="723"/>
      <c r="B273" s="1736"/>
      <c r="C273" s="1803"/>
      <c r="D273" s="1803"/>
      <c r="E273" s="1803"/>
      <c r="F273" s="1803"/>
      <c r="G273" s="1803"/>
      <c r="H273" s="1804"/>
      <c r="I273" s="1064"/>
      <c r="J273" s="1736"/>
      <c r="K273" s="1803"/>
      <c r="L273" s="1803"/>
      <c r="M273" s="1803"/>
      <c r="N273" s="1803"/>
      <c r="O273" s="1803"/>
      <c r="P273" s="1803"/>
      <c r="Q273" s="1803"/>
      <c r="R273" s="1804"/>
      <c r="S273" s="140"/>
    </row>
    <row r="274" spans="1:19" ht="15.75" hidden="1" customHeight="1" x14ac:dyDescent="0.25">
      <c r="A274" s="725"/>
      <c r="B274" s="1919" t="s">
        <v>1793</v>
      </c>
      <c r="C274" s="1397"/>
      <c r="D274" s="1397"/>
      <c r="E274" s="1397"/>
      <c r="F274" s="1397"/>
      <c r="G274" s="1397"/>
      <c r="H274" s="1397"/>
      <c r="I274" s="1058"/>
      <c r="J274" s="1520" t="s">
        <v>1794</v>
      </c>
      <c r="K274" s="1400"/>
      <c r="L274" s="1400"/>
      <c r="M274" s="1400"/>
      <c r="N274" s="1400"/>
      <c r="O274" s="1400"/>
      <c r="P274" s="1400"/>
      <c r="Q274" s="1064"/>
      <c r="R274" s="1064"/>
      <c r="S274" s="140"/>
    </row>
    <row r="275" spans="1:19" ht="15.75" hidden="1" customHeight="1" thickBot="1" x14ac:dyDescent="0.3">
      <c r="A275" s="725"/>
      <c r="B275" s="1920" t="s">
        <v>1795</v>
      </c>
      <c r="C275" s="1803"/>
      <c r="D275" s="1803"/>
      <c r="E275" s="1803"/>
      <c r="F275" s="1803"/>
      <c r="G275" s="1803"/>
      <c r="H275" s="1804"/>
      <c r="I275" s="1058"/>
      <c r="J275" s="1920" t="s">
        <v>1795</v>
      </c>
      <c r="K275" s="1803"/>
      <c r="L275" s="1803"/>
      <c r="M275" s="1803"/>
      <c r="N275" s="1803"/>
      <c r="O275" s="1803"/>
      <c r="P275" s="1803"/>
      <c r="Q275" s="1803"/>
      <c r="R275" s="1804"/>
      <c r="S275" s="140"/>
    </row>
    <row r="276" spans="1:19" ht="15.75" hidden="1" customHeight="1" x14ac:dyDescent="0.25">
      <c r="A276" s="725"/>
      <c r="B276" s="1923" t="s">
        <v>1796</v>
      </c>
      <c r="C276" s="1397"/>
      <c r="D276" s="1397"/>
      <c r="E276" s="1397"/>
      <c r="F276" s="1397"/>
      <c r="G276" s="1397"/>
      <c r="H276" s="1397"/>
      <c r="I276" s="1058"/>
      <c r="J276" s="1919" t="s">
        <v>1797</v>
      </c>
      <c r="K276" s="1397"/>
      <c r="L276" s="1397"/>
      <c r="M276" s="1397"/>
      <c r="N276" s="1397"/>
      <c r="O276" s="1397"/>
      <c r="P276" s="1397"/>
      <c r="Q276" s="1397"/>
      <c r="R276" s="1397"/>
      <c r="S276" s="140"/>
    </row>
    <row r="277" spans="1:19" ht="15.75" hidden="1" customHeight="1" thickBot="1" x14ac:dyDescent="0.3">
      <c r="A277" s="725"/>
      <c r="B277" s="1924"/>
      <c r="C277" s="1803"/>
      <c r="D277" s="1803"/>
      <c r="E277" s="1803"/>
      <c r="F277" s="1803"/>
      <c r="G277" s="1803"/>
      <c r="H277" s="1804"/>
      <c r="I277" s="1058"/>
      <c r="J277" s="1924"/>
      <c r="K277" s="1803"/>
      <c r="L277" s="1803"/>
      <c r="M277" s="1804"/>
      <c r="N277" s="1064"/>
      <c r="O277" s="1144"/>
      <c r="P277" s="1064"/>
      <c r="Q277" s="1915"/>
      <c r="R277" s="1804"/>
      <c r="S277" s="140"/>
    </row>
    <row r="278" spans="1:19" ht="15.75" hidden="1" customHeight="1" x14ac:dyDescent="0.25">
      <c r="A278" s="723"/>
      <c r="B278" s="1063" t="s">
        <v>1798</v>
      </c>
      <c r="C278" s="1064"/>
      <c r="D278" s="1064"/>
      <c r="E278" s="1064"/>
      <c r="F278" s="1064"/>
      <c r="G278" s="1064"/>
      <c r="H278" s="1064"/>
      <c r="I278" s="1064"/>
      <c r="J278" s="724" t="s">
        <v>148</v>
      </c>
      <c r="K278" s="1064"/>
      <c r="L278" s="1064"/>
      <c r="M278" s="1064"/>
      <c r="N278" s="1064"/>
      <c r="O278" s="724" t="s">
        <v>232</v>
      </c>
      <c r="P278" s="1064"/>
      <c r="Q278" s="724" t="s">
        <v>174</v>
      </c>
      <c r="R278" s="1064"/>
      <c r="S278" s="140"/>
    </row>
    <row r="279" spans="1:19" ht="4.5" hidden="1" customHeight="1" thickBot="1" x14ac:dyDescent="0.3">
      <c r="A279" s="723"/>
      <c r="B279" s="1064"/>
      <c r="C279" s="1064"/>
      <c r="D279" s="1064"/>
      <c r="E279" s="1064"/>
      <c r="F279" s="1064"/>
      <c r="G279" s="1064"/>
      <c r="H279" s="1064"/>
      <c r="I279" s="1064"/>
      <c r="J279" s="1064"/>
      <c r="K279" s="1064"/>
      <c r="L279" s="1064"/>
      <c r="M279" s="1064"/>
      <c r="N279" s="1064"/>
      <c r="O279" s="1064"/>
      <c r="P279" s="1064"/>
      <c r="Q279" s="1064"/>
      <c r="R279" s="1064"/>
      <c r="S279" s="140"/>
    </row>
    <row r="280" spans="1:19" ht="15.75" hidden="1" customHeight="1" thickBot="1" x14ac:dyDescent="0.3">
      <c r="A280" s="725"/>
      <c r="B280" s="1520" t="s">
        <v>327</v>
      </c>
      <c r="C280" s="1400"/>
      <c r="D280" s="1400"/>
      <c r="E280" s="1400"/>
      <c r="F280" s="1400"/>
      <c r="G280" s="1400"/>
      <c r="H280" s="1400"/>
      <c r="I280" s="1400"/>
      <c r="J280" s="1400"/>
      <c r="K280" s="1400"/>
      <c r="L280" s="1400"/>
      <c r="M280" s="1400"/>
      <c r="N280" s="1400"/>
      <c r="O280" s="1400"/>
      <c r="P280" s="1400"/>
      <c r="Q280" s="1064"/>
      <c r="R280" s="1848"/>
      <c r="S280" s="1808"/>
    </row>
    <row r="281" spans="1:19" ht="4.5" hidden="1" customHeight="1" thickBot="1" x14ac:dyDescent="0.3">
      <c r="A281" s="725"/>
      <c r="B281" s="1061"/>
      <c r="C281" s="1061"/>
      <c r="D281" s="1061"/>
      <c r="E281" s="1061"/>
      <c r="F281" s="1061"/>
      <c r="G281" s="1061"/>
      <c r="H281" s="1061"/>
      <c r="I281" s="1061"/>
      <c r="J281" s="1061"/>
      <c r="K281" s="1061"/>
      <c r="L281" s="1061"/>
      <c r="M281" s="1061"/>
      <c r="N281" s="1061"/>
      <c r="O281" s="1061"/>
      <c r="P281" s="1064"/>
      <c r="Q281" s="1062"/>
      <c r="R281" s="1062"/>
      <c r="S281" s="140"/>
    </row>
    <row r="282" spans="1:19" ht="15.75" hidden="1" customHeight="1" thickBot="1" x14ac:dyDescent="0.3">
      <c r="A282" s="725"/>
      <c r="B282" s="1520" t="s">
        <v>1799</v>
      </c>
      <c r="C282" s="1400"/>
      <c r="D282" s="1400"/>
      <c r="E282" s="1400"/>
      <c r="F282" s="1400"/>
      <c r="G282" s="1400"/>
      <c r="H282" s="1400"/>
      <c r="I282" s="1400"/>
      <c r="J282" s="1400"/>
      <c r="K282" s="1400"/>
      <c r="L282" s="1400"/>
      <c r="M282" s="1400"/>
      <c r="N282" s="1400"/>
      <c r="O282" s="1400"/>
      <c r="P282" s="1400"/>
      <c r="Q282" s="1064"/>
      <c r="R282" s="1927"/>
      <c r="S282" s="1808"/>
    </row>
    <row r="283" spans="1:19" ht="4.5" hidden="1" customHeight="1" thickBot="1" x14ac:dyDescent="0.3">
      <c r="A283" s="725"/>
      <c r="B283" s="1061"/>
      <c r="C283" s="1061"/>
      <c r="D283" s="1061"/>
      <c r="E283" s="1061"/>
      <c r="F283" s="1061"/>
      <c r="G283" s="1061"/>
      <c r="H283" s="1061"/>
      <c r="I283" s="1061"/>
      <c r="J283" s="1061"/>
      <c r="K283" s="1061"/>
      <c r="L283" s="1061"/>
      <c r="M283" s="1061"/>
      <c r="N283" s="1061"/>
      <c r="O283" s="1061"/>
      <c r="P283" s="1061"/>
      <c r="Q283" s="1062"/>
      <c r="R283" s="726"/>
      <c r="S283" s="140"/>
    </row>
    <row r="284" spans="1:19" ht="15.75" hidden="1" customHeight="1" thickBot="1" x14ac:dyDescent="0.25">
      <c r="A284" s="725"/>
      <c r="B284" s="1520" t="s">
        <v>1800</v>
      </c>
      <c r="C284" s="1400"/>
      <c r="D284" s="1400"/>
      <c r="E284" s="1400"/>
      <c r="F284" s="1400"/>
      <c r="G284" s="1400"/>
      <c r="H284" s="1926"/>
      <c r="I284" s="1832"/>
      <c r="J284" s="1832"/>
      <c r="K284" s="1832"/>
      <c r="L284" s="1832"/>
      <c r="M284" s="1832"/>
      <c r="N284" s="1832"/>
      <c r="O284" s="1832"/>
      <c r="P284" s="1832"/>
      <c r="Q284" s="1832"/>
      <c r="R284" s="1832"/>
      <c r="S284" s="1808"/>
    </row>
    <row r="285" spans="1:19" ht="15.75" hidden="1" customHeight="1" thickBot="1" x14ac:dyDescent="0.3">
      <c r="A285" s="723"/>
      <c r="B285" s="1064"/>
      <c r="C285" s="1064"/>
      <c r="D285" s="1064"/>
      <c r="E285" s="1064"/>
      <c r="F285" s="1064"/>
      <c r="G285" s="1064"/>
      <c r="H285" s="1064"/>
      <c r="I285" s="1064"/>
      <c r="J285" s="1064"/>
      <c r="K285" s="1064"/>
      <c r="L285" s="1064"/>
      <c r="M285" s="1064"/>
      <c r="N285" s="1064"/>
      <c r="O285" s="1064"/>
      <c r="P285" s="1064"/>
      <c r="Q285" s="1064"/>
      <c r="R285" s="1064"/>
      <c r="S285" s="140"/>
    </row>
    <row r="286" spans="1:19" ht="15.75" hidden="1" customHeight="1" thickBot="1" x14ac:dyDescent="0.3">
      <c r="A286" s="723"/>
      <c r="B286" s="1125"/>
      <c r="C286" s="1921" t="s">
        <v>1801</v>
      </c>
      <c r="D286" s="1400"/>
      <c r="E286" s="1400"/>
      <c r="F286" s="1400"/>
      <c r="G286" s="1400"/>
      <c r="H286" s="1400"/>
      <c r="I286" s="1400"/>
      <c r="J286" s="1400"/>
      <c r="K286" s="1400"/>
      <c r="L286" s="1400"/>
      <c r="M286" s="1400"/>
      <c r="N286" s="1400"/>
      <c r="O286" s="1400"/>
      <c r="P286" s="1400"/>
      <c r="Q286" s="1400"/>
      <c r="R286" s="1400"/>
      <c r="S286" s="140"/>
    </row>
    <row r="287" spans="1:19" ht="4.5" hidden="1" customHeight="1" x14ac:dyDescent="0.25">
      <c r="A287" s="723"/>
      <c r="B287" s="1064"/>
      <c r="C287" s="141"/>
      <c r="D287" s="141"/>
      <c r="E287" s="141"/>
      <c r="F287" s="141"/>
      <c r="G287" s="141"/>
      <c r="H287" s="141"/>
      <c r="I287" s="141"/>
      <c r="J287" s="141"/>
      <c r="K287" s="141"/>
      <c r="L287" s="141"/>
      <c r="M287" s="141"/>
      <c r="N287" s="141"/>
      <c r="O287" s="141"/>
      <c r="P287" s="141"/>
      <c r="Q287" s="141"/>
      <c r="R287" s="141"/>
      <c r="S287" s="140"/>
    </row>
    <row r="288" spans="1:19" ht="15.75" hidden="1" customHeight="1" thickBot="1" x14ac:dyDescent="0.3">
      <c r="A288" s="723"/>
      <c r="B288" s="1064" t="s">
        <v>1802</v>
      </c>
      <c r="C288" s="1922" t="s">
        <v>147</v>
      </c>
      <c r="D288" s="1803"/>
      <c r="E288" s="1803"/>
      <c r="F288" s="1803"/>
      <c r="G288" s="1803"/>
      <c r="H288" s="1803"/>
      <c r="I288" s="1804"/>
      <c r="J288" s="1064"/>
      <c r="K288" s="1922" t="s">
        <v>1803</v>
      </c>
      <c r="L288" s="1803"/>
      <c r="M288" s="1803"/>
      <c r="N288" s="1803"/>
      <c r="O288" s="1803"/>
      <c r="P288" s="1804"/>
      <c r="Q288" s="1064"/>
      <c r="R288" s="1145" t="s">
        <v>25</v>
      </c>
      <c r="S288" s="140"/>
    </row>
    <row r="289" spans="1:19" ht="15.75" hidden="1" customHeight="1" thickBot="1" x14ac:dyDescent="0.3">
      <c r="A289" s="723"/>
      <c r="B289" s="1064" t="s">
        <v>1804</v>
      </c>
      <c r="C289" s="1922" t="s">
        <v>147</v>
      </c>
      <c r="D289" s="1803"/>
      <c r="E289" s="1803"/>
      <c r="F289" s="1803"/>
      <c r="G289" s="1803"/>
      <c r="H289" s="1803"/>
      <c r="I289" s="1804"/>
      <c r="J289" s="1064"/>
      <c r="K289" s="1922" t="s">
        <v>1803</v>
      </c>
      <c r="L289" s="1803"/>
      <c r="M289" s="1803"/>
      <c r="N289" s="1803"/>
      <c r="O289" s="1803"/>
      <c r="P289" s="1804"/>
      <c r="Q289" s="1064"/>
      <c r="R289" s="1145" t="s">
        <v>25</v>
      </c>
      <c r="S289" s="140"/>
    </row>
    <row r="290" spans="1:19" ht="15.75" hidden="1" customHeight="1" thickBot="1" x14ac:dyDescent="0.3">
      <c r="A290" s="723"/>
      <c r="B290" s="1064" t="s">
        <v>1805</v>
      </c>
      <c r="C290" s="1922" t="s">
        <v>147</v>
      </c>
      <c r="D290" s="1803"/>
      <c r="E290" s="1803"/>
      <c r="F290" s="1803"/>
      <c r="G290" s="1803"/>
      <c r="H290" s="1803"/>
      <c r="I290" s="1804"/>
      <c r="J290" s="1064"/>
      <c r="K290" s="1922" t="s">
        <v>1803</v>
      </c>
      <c r="L290" s="1803"/>
      <c r="M290" s="1803"/>
      <c r="N290" s="1803"/>
      <c r="O290" s="1803"/>
      <c r="P290" s="1804"/>
      <c r="Q290" s="1064"/>
      <c r="R290" s="1145" t="s">
        <v>25</v>
      </c>
      <c r="S290" s="140"/>
    </row>
    <row r="291" spans="1:19" ht="15.75" hidden="1" customHeight="1" thickBot="1" x14ac:dyDescent="0.3">
      <c r="A291" s="728"/>
      <c r="B291" s="207"/>
      <c r="C291" s="207"/>
      <c r="D291" s="1925"/>
      <c r="E291" s="1403"/>
      <c r="F291" s="1403"/>
      <c r="G291" s="1403"/>
      <c r="H291" s="1403"/>
      <c r="I291" s="1403"/>
      <c r="J291" s="1403"/>
      <c r="K291" s="1403"/>
      <c r="L291" s="1403"/>
      <c r="M291" s="207"/>
      <c r="N291" s="207"/>
      <c r="O291" s="207"/>
      <c r="P291" s="207"/>
      <c r="Q291" s="207"/>
      <c r="R291" s="207"/>
      <c r="S291" s="209"/>
    </row>
    <row r="292" spans="1:19" ht="15.75" hidden="1" customHeight="1" thickBot="1" x14ac:dyDescent="0.3">
      <c r="A292" s="729"/>
      <c r="B292" s="6"/>
      <c r="C292" s="6"/>
      <c r="D292" s="6"/>
      <c r="E292" s="6"/>
      <c r="F292" s="6"/>
      <c r="G292" s="6"/>
      <c r="H292" s="6"/>
      <c r="I292" s="6"/>
      <c r="J292" s="730"/>
      <c r="K292" s="730"/>
      <c r="L292" s="730"/>
      <c r="M292" s="6"/>
      <c r="N292" s="6"/>
      <c r="O292" s="6"/>
      <c r="P292" s="6"/>
      <c r="Q292" s="6"/>
      <c r="R292" s="6"/>
      <c r="S292" s="39"/>
    </row>
    <row r="293" spans="1:19" ht="6.6" hidden="1" customHeight="1" x14ac:dyDescent="0.25">
      <c r="A293" s="1169"/>
      <c r="B293" s="1149"/>
      <c r="C293" s="1149"/>
      <c r="D293" s="1149"/>
      <c r="E293" s="1149"/>
      <c r="F293" s="1149"/>
      <c r="G293" s="1149"/>
      <c r="H293" s="1149"/>
      <c r="I293" s="1149"/>
      <c r="J293" s="1149"/>
      <c r="K293" s="1149"/>
      <c r="L293" s="1149"/>
      <c r="M293" s="1149"/>
      <c r="N293" s="1149"/>
      <c r="O293" s="1149"/>
      <c r="P293" s="1149"/>
      <c r="Q293" s="1149"/>
      <c r="R293" s="1149"/>
      <c r="S293" s="1150"/>
    </row>
    <row r="294" spans="1:19" ht="15.75" hidden="1" customHeight="1" thickBot="1" x14ac:dyDescent="0.3">
      <c r="A294" s="1151">
        <v>12</v>
      </c>
      <c r="B294" s="1885"/>
      <c r="C294" s="1878"/>
      <c r="D294" s="1878"/>
      <c r="E294" s="1878"/>
      <c r="F294" s="1878"/>
      <c r="G294" s="1878"/>
      <c r="H294" s="1878"/>
      <c r="I294" s="1073"/>
      <c r="J294" s="1885"/>
      <c r="K294" s="1878"/>
      <c r="L294" s="1878"/>
      <c r="M294" s="1878"/>
      <c r="N294" s="1073"/>
      <c r="O294" s="1152"/>
      <c r="P294" s="1073"/>
      <c r="Q294" s="1895"/>
      <c r="R294" s="1878"/>
      <c r="S294" s="1153"/>
    </row>
    <row r="295" spans="1:19" ht="15.75" hidden="1" customHeight="1" x14ac:dyDescent="0.25">
      <c r="A295" s="1154"/>
      <c r="B295" s="1876" t="s">
        <v>1789</v>
      </c>
      <c r="C295" s="1747"/>
      <c r="D295" s="1747"/>
      <c r="E295" s="1747"/>
      <c r="F295" s="1747"/>
      <c r="G295" s="1747"/>
      <c r="H295" s="1747"/>
      <c r="I295" s="1073"/>
      <c r="J295" s="1155" t="s">
        <v>1295</v>
      </c>
      <c r="K295" s="1073"/>
      <c r="L295" s="1073"/>
      <c r="M295" s="1073"/>
      <c r="N295" s="1073"/>
      <c r="O295" s="1155" t="s">
        <v>1790</v>
      </c>
      <c r="P295" s="1073"/>
      <c r="Q295" s="1156" t="s">
        <v>1791</v>
      </c>
      <c r="R295" s="1073"/>
      <c r="S295" s="1153"/>
    </row>
    <row r="296" spans="1:19" ht="15.75" hidden="1" customHeight="1" thickBot="1" x14ac:dyDescent="0.3">
      <c r="A296" s="1154"/>
      <c r="B296" s="1877"/>
      <c r="C296" s="1878"/>
      <c r="D296" s="1878"/>
      <c r="E296" s="1878"/>
      <c r="F296" s="1878"/>
      <c r="G296" s="1878"/>
      <c r="H296" s="1878"/>
      <c r="I296" s="1878"/>
      <c r="J296" s="1878"/>
      <c r="K296" s="1878"/>
      <c r="L296" s="1878"/>
      <c r="M296" s="1878"/>
      <c r="N296" s="1073"/>
      <c r="O296" s="1877"/>
      <c r="P296" s="1878"/>
      <c r="Q296" s="1878"/>
      <c r="R296" s="1878"/>
      <c r="S296" s="1153"/>
    </row>
    <row r="297" spans="1:19" ht="15.75" hidden="1" customHeight="1" x14ac:dyDescent="0.25">
      <c r="A297" s="1154"/>
      <c r="B297" s="1155" t="s">
        <v>1792</v>
      </c>
      <c r="C297" s="1073"/>
      <c r="D297" s="1073"/>
      <c r="E297" s="1073"/>
      <c r="F297" s="1073"/>
      <c r="G297" s="1073"/>
      <c r="H297" s="1073"/>
      <c r="I297" s="1073"/>
      <c r="J297" s="1073"/>
      <c r="K297" s="1073"/>
      <c r="L297" s="1073"/>
      <c r="M297" s="1073"/>
      <c r="N297" s="1073"/>
      <c r="O297" s="1157" t="s">
        <v>148</v>
      </c>
      <c r="P297" s="1073"/>
      <c r="Q297" s="1073"/>
      <c r="R297" s="1073"/>
      <c r="S297" s="1153"/>
    </row>
    <row r="298" spans="1:19" ht="15.75" hidden="1" customHeight="1" thickBot="1" x14ac:dyDescent="0.3">
      <c r="A298" s="1154"/>
      <c r="B298" s="1877"/>
      <c r="C298" s="1878"/>
      <c r="D298" s="1878"/>
      <c r="E298" s="1878"/>
      <c r="F298" s="1878"/>
      <c r="G298" s="1878"/>
      <c r="H298" s="1878"/>
      <c r="I298" s="1073"/>
      <c r="J298" s="1877"/>
      <c r="K298" s="1878"/>
      <c r="L298" s="1878"/>
      <c r="M298" s="1878"/>
      <c r="N298" s="1878"/>
      <c r="O298" s="1878"/>
      <c r="P298" s="1878"/>
      <c r="Q298" s="1878"/>
      <c r="R298" s="1878"/>
      <c r="S298" s="1153"/>
    </row>
    <row r="299" spans="1:19" ht="15.75" hidden="1" customHeight="1" x14ac:dyDescent="0.25">
      <c r="A299" s="1158"/>
      <c r="B299" s="1879" t="s">
        <v>1793</v>
      </c>
      <c r="C299" s="1747"/>
      <c r="D299" s="1747"/>
      <c r="E299" s="1747"/>
      <c r="F299" s="1747"/>
      <c r="G299" s="1747"/>
      <c r="H299" s="1747"/>
      <c r="I299" s="1159"/>
      <c r="J299" s="1880" t="s">
        <v>1794</v>
      </c>
      <c r="K299" s="1881"/>
      <c r="L299" s="1881"/>
      <c r="M299" s="1881"/>
      <c r="N299" s="1881"/>
      <c r="O299" s="1881"/>
      <c r="P299" s="1881"/>
      <c r="Q299" s="1073"/>
      <c r="R299" s="1073"/>
      <c r="S299" s="1153"/>
    </row>
    <row r="300" spans="1:19" ht="15.75" hidden="1" customHeight="1" thickBot="1" x14ac:dyDescent="0.3">
      <c r="A300" s="1158"/>
      <c r="B300" s="1882" t="s">
        <v>1795</v>
      </c>
      <c r="C300" s="1878"/>
      <c r="D300" s="1878"/>
      <c r="E300" s="1878"/>
      <c r="F300" s="1878"/>
      <c r="G300" s="1878"/>
      <c r="H300" s="1878"/>
      <c r="I300" s="1159"/>
      <c r="J300" s="1882" t="s">
        <v>1795</v>
      </c>
      <c r="K300" s="1878"/>
      <c r="L300" s="1878"/>
      <c r="M300" s="1878"/>
      <c r="N300" s="1878"/>
      <c r="O300" s="1878"/>
      <c r="P300" s="1878"/>
      <c r="Q300" s="1878"/>
      <c r="R300" s="1878"/>
      <c r="S300" s="1153"/>
    </row>
    <row r="301" spans="1:19" ht="15.75" hidden="1" customHeight="1" x14ac:dyDescent="0.25">
      <c r="A301" s="1158"/>
      <c r="B301" s="1883" t="s">
        <v>1796</v>
      </c>
      <c r="C301" s="1747"/>
      <c r="D301" s="1747"/>
      <c r="E301" s="1747"/>
      <c r="F301" s="1747"/>
      <c r="G301" s="1747"/>
      <c r="H301" s="1747"/>
      <c r="I301" s="1159"/>
      <c r="J301" s="1879" t="s">
        <v>1797</v>
      </c>
      <c r="K301" s="1747"/>
      <c r="L301" s="1747"/>
      <c r="M301" s="1747"/>
      <c r="N301" s="1747"/>
      <c r="O301" s="1747"/>
      <c r="P301" s="1747"/>
      <c r="Q301" s="1747"/>
      <c r="R301" s="1747"/>
      <c r="S301" s="1153"/>
    </row>
    <row r="302" spans="1:19" ht="15.75" hidden="1" customHeight="1" thickBot="1" x14ac:dyDescent="0.3">
      <c r="A302" s="1158"/>
      <c r="B302" s="1884"/>
      <c r="C302" s="1878"/>
      <c r="D302" s="1878"/>
      <c r="E302" s="1878"/>
      <c r="F302" s="1878"/>
      <c r="G302" s="1878"/>
      <c r="H302" s="1878"/>
      <c r="I302" s="1159"/>
      <c r="J302" s="1884"/>
      <c r="K302" s="1878"/>
      <c r="L302" s="1878"/>
      <c r="M302" s="1878"/>
      <c r="N302" s="1073"/>
      <c r="O302" s="1152"/>
      <c r="P302" s="1073"/>
      <c r="Q302" s="1885"/>
      <c r="R302" s="1878"/>
      <c r="S302" s="1153"/>
    </row>
    <row r="303" spans="1:19" ht="15.75" hidden="1" customHeight="1" x14ac:dyDescent="0.25">
      <c r="A303" s="1154"/>
      <c r="B303" s="1155" t="s">
        <v>1798</v>
      </c>
      <c r="C303" s="1073"/>
      <c r="D303" s="1073"/>
      <c r="E303" s="1073"/>
      <c r="F303" s="1073"/>
      <c r="G303" s="1073"/>
      <c r="H303" s="1073"/>
      <c r="I303" s="1073"/>
      <c r="J303" s="1156" t="s">
        <v>148</v>
      </c>
      <c r="K303" s="1073"/>
      <c r="L303" s="1073"/>
      <c r="M303" s="1073"/>
      <c r="N303" s="1073"/>
      <c r="O303" s="1156" t="s">
        <v>232</v>
      </c>
      <c r="P303" s="1073"/>
      <c r="Q303" s="1156" t="s">
        <v>174</v>
      </c>
      <c r="R303" s="1073"/>
      <c r="S303" s="1153"/>
    </row>
    <row r="304" spans="1:19" ht="4.5" hidden="1" customHeight="1" thickBot="1" x14ac:dyDescent="0.3">
      <c r="A304" s="1154"/>
      <c r="B304" s="1073"/>
      <c r="C304" s="1073"/>
      <c r="D304" s="1073"/>
      <c r="E304" s="1073"/>
      <c r="F304" s="1073"/>
      <c r="G304" s="1073"/>
      <c r="H304" s="1073"/>
      <c r="I304" s="1073"/>
      <c r="J304" s="1073"/>
      <c r="K304" s="1073"/>
      <c r="L304" s="1073"/>
      <c r="M304" s="1073"/>
      <c r="N304" s="1073"/>
      <c r="O304" s="1073"/>
      <c r="P304" s="1073"/>
      <c r="Q304" s="1073"/>
      <c r="R304" s="1073"/>
      <c r="S304" s="1153"/>
    </row>
    <row r="305" spans="1:19" ht="15.75" hidden="1" customHeight="1" thickBot="1" x14ac:dyDescent="0.3">
      <c r="A305" s="1158"/>
      <c r="B305" s="1880" t="s">
        <v>327</v>
      </c>
      <c r="C305" s="1881"/>
      <c r="D305" s="1881"/>
      <c r="E305" s="1881"/>
      <c r="F305" s="1881"/>
      <c r="G305" s="1881"/>
      <c r="H305" s="1881"/>
      <c r="I305" s="1881"/>
      <c r="J305" s="1881"/>
      <c r="K305" s="1881"/>
      <c r="L305" s="1881"/>
      <c r="M305" s="1881"/>
      <c r="N305" s="1881"/>
      <c r="O305" s="1881"/>
      <c r="P305" s="1881"/>
      <c r="Q305" s="1073"/>
      <c r="R305" s="1886"/>
      <c r="S305" s="1887"/>
    </row>
    <row r="306" spans="1:19" ht="4.5" hidden="1" customHeight="1" thickBot="1" x14ac:dyDescent="0.3">
      <c r="A306" s="1158"/>
      <c r="B306" s="1085"/>
      <c r="C306" s="1085"/>
      <c r="D306" s="1085"/>
      <c r="E306" s="1085"/>
      <c r="F306" s="1085"/>
      <c r="G306" s="1085"/>
      <c r="H306" s="1085"/>
      <c r="I306" s="1085"/>
      <c r="J306" s="1085"/>
      <c r="K306" s="1085"/>
      <c r="L306" s="1085"/>
      <c r="M306" s="1085"/>
      <c r="N306" s="1085"/>
      <c r="O306" s="1085"/>
      <c r="P306" s="1073"/>
      <c r="Q306" s="1160"/>
      <c r="R306" s="1160"/>
      <c r="S306" s="1153"/>
    </row>
    <row r="307" spans="1:19" ht="15.75" hidden="1" customHeight="1" thickBot="1" x14ac:dyDescent="0.3">
      <c r="A307" s="1158"/>
      <c r="B307" s="1880" t="s">
        <v>1799</v>
      </c>
      <c r="C307" s="1881"/>
      <c r="D307" s="1881"/>
      <c r="E307" s="1881"/>
      <c r="F307" s="1881"/>
      <c r="G307" s="1881"/>
      <c r="H307" s="1881"/>
      <c r="I307" s="1881"/>
      <c r="J307" s="1881"/>
      <c r="K307" s="1881"/>
      <c r="L307" s="1881"/>
      <c r="M307" s="1881"/>
      <c r="N307" s="1881"/>
      <c r="O307" s="1881"/>
      <c r="P307" s="1881"/>
      <c r="Q307" s="1073"/>
      <c r="R307" s="1888"/>
      <c r="S307" s="1887"/>
    </row>
    <row r="308" spans="1:19" ht="4.5" hidden="1" customHeight="1" thickBot="1" x14ac:dyDescent="0.3">
      <c r="A308" s="1158"/>
      <c r="B308" s="1085"/>
      <c r="C308" s="1085"/>
      <c r="D308" s="1085"/>
      <c r="E308" s="1085"/>
      <c r="F308" s="1085"/>
      <c r="G308" s="1085"/>
      <c r="H308" s="1085"/>
      <c r="I308" s="1085"/>
      <c r="J308" s="1085"/>
      <c r="K308" s="1085"/>
      <c r="L308" s="1085"/>
      <c r="M308" s="1085"/>
      <c r="N308" s="1085"/>
      <c r="O308" s="1085"/>
      <c r="P308" s="1085"/>
      <c r="Q308" s="1160"/>
      <c r="R308" s="1161"/>
      <c r="S308" s="1153"/>
    </row>
    <row r="309" spans="1:19" ht="15.75" hidden="1" customHeight="1" thickBot="1" x14ac:dyDescent="0.25">
      <c r="A309" s="1158"/>
      <c r="B309" s="1880" t="s">
        <v>1800</v>
      </c>
      <c r="C309" s="1881"/>
      <c r="D309" s="1881"/>
      <c r="E309" s="1881"/>
      <c r="F309" s="1881"/>
      <c r="G309" s="1881"/>
      <c r="H309" s="1889"/>
      <c r="I309" s="1890"/>
      <c r="J309" s="1890"/>
      <c r="K309" s="1890"/>
      <c r="L309" s="1890"/>
      <c r="M309" s="1890"/>
      <c r="N309" s="1890"/>
      <c r="O309" s="1890"/>
      <c r="P309" s="1890"/>
      <c r="Q309" s="1890"/>
      <c r="R309" s="1890"/>
      <c r="S309" s="1887"/>
    </row>
    <row r="310" spans="1:19" ht="7.9" hidden="1" customHeight="1" thickBot="1" x14ac:dyDescent="0.3">
      <c r="A310" s="1154"/>
      <c r="B310" s="1073"/>
      <c r="C310" s="1073"/>
      <c r="D310" s="1073"/>
      <c r="E310" s="1073"/>
      <c r="F310" s="1073"/>
      <c r="G310" s="1073"/>
      <c r="H310" s="1073"/>
      <c r="I310" s="1073"/>
      <c r="J310" s="1073"/>
      <c r="K310" s="1073"/>
      <c r="L310" s="1073"/>
      <c r="M310" s="1073"/>
      <c r="N310" s="1073"/>
      <c r="O310" s="1073"/>
      <c r="P310" s="1073"/>
      <c r="Q310" s="1073"/>
      <c r="R310" s="1073"/>
      <c r="S310" s="1153"/>
    </row>
    <row r="311" spans="1:19" ht="15.75" hidden="1" customHeight="1" thickBot="1" x14ac:dyDescent="0.3">
      <c r="A311" s="1154"/>
      <c r="B311" s="1125"/>
      <c r="C311" s="1891" t="s">
        <v>1801</v>
      </c>
      <c r="D311" s="1881"/>
      <c r="E311" s="1881"/>
      <c r="F311" s="1881"/>
      <c r="G311" s="1881"/>
      <c r="H311" s="1881"/>
      <c r="I311" s="1881"/>
      <c r="J311" s="1881"/>
      <c r="K311" s="1881"/>
      <c r="L311" s="1881"/>
      <c r="M311" s="1881"/>
      <c r="N311" s="1881"/>
      <c r="O311" s="1881"/>
      <c r="P311" s="1881"/>
      <c r="Q311" s="1881"/>
      <c r="R311" s="1881"/>
      <c r="S311" s="1153"/>
    </row>
    <row r="312" spans="1:19" ht="4.5" hidden="1" customHeight="1" x14ac:dyDescent="0.25">
      <c r="A312" s="1154"/>
      <c r="B312" s="1073"/>
      <c r="C312" s="1113"/>
      <c r="D312" s="1113"/>
      <c r="E312" s="1113"/>
      <c r="F312" s="1113"/>
      <c r="G312" s="1113"/>
      <c r="H312" s="1113"/>
      <c r="I312" s="1113"/>
      <c r="J312" s="1113"/>
      <c r="K312" s="1113"/>
      <c r="L312" s="1113"/>
      <c r="M312" s="1113"/>
      <c r="N312" s="1113"/>
      <c r="O312" s="1113"/>
      <c r="P312" s="1113"/>
      <c r="Q312" s="1113"/>
      <c r="R312" s="1113"/>
      <c r="S312" s="1153"/>
    </row>
    <row r="313" spans="1:19" ht="15.75" hidden="1" customHeight="1" thickBot="1" x14ac:dyDescent="0.3">
      <c r="A313" s="1154"/>
      <c r="B313" s="1073" t="s">
        <v>1802</v>
      </c>
      <c r="C313" s="1892" t="s">
        <v>147</v>
      </c>
      <c r="D313" s="1878"/>
      <c r="E313" s="1878"/>
      <c r="F313" s="1878"/>
      <c r="G313" s="1878"/>
      <c r="H313" s="1878"/>
      <c r="I313" s="1878"/>
      <c r="J313" s="1073"/>
      <c r="K313" s="1892" t="s">
        <v>1803</v>
      </c>
      <c r="L313" s="1878"/>
      <c r="M313" s="1878"/>
      <c r="N313" s="1878"/>
      <c r="O313" s="1878"/>
      <c r="P313" s="1878"/>
      <c r="Q313" s="1073"/>
      <c r="R313" s="1162" t="s">
        <v>25</v>
      </c>
      <c r="S313" s="1153"/>
    </row>
    <row r="314" spans="1:19" ht="15.75" hidden="1" customHeight="1" thickBot="1" x14ac:dyDescent="0.3">
      <c r="A314" s="1154"/>
      <c r="B314" s="1073" t="s">
        <v>1804</v>
      </c>
      <c r="C314" s="1892" t="s">
        <v>147</v>
      </c>
      <c r="D314" s="1878"/>
      <c r="E314" s="1878"/>
      <c r="F314" s="1878"/>
      <c r="G314" s="1878"/>
      <c r="H314" s="1878"/>
      <c r="I314" s="1878"/>
      <c r="J314" s="1073"/>
      <c r="K314" s="1892" t="s">
        <v>1803</v>
      </c>
      <c r="L314" s="1878"/>
      <c r="M314" s="1878"/>
      <c r="N314" s="1878"/>
      <c r="O314" s="1878"/>
      <c r="P314" s="1878"/>
      <c r="Q314" s="1073"/>
      <c r="R314" s="1162" t="s">
        <v>25</v>
      </c>
      <c r="S314" s="1153"/>
    </row>
    <row r="315" spans="1:19" ht="15.75" hidden="1" customHeight="1" thickBot="1" x14ac:dyDescent="0.3">
      <c r="A315" s="1154"/>
      <c r="B315" s="1073" t="s">
        <v>1805</v>
      </c>
      <c r="C315" s="1892" t="s">
        <v>147</v>
      </c>
      <c r="D315" s="1878"/>
      <c r="E315" s="1878"/>
      <c r="F315" s="1878"/>
      <c r="G315" s="1878"/>
      <c r="H315" s="1878"/>
      <c r="I315" s="1878"/>
      <c r="J315" s="1073"/>
      <c r="K315" s="1892" t="s">
        <v>1803</v>
      </c>
      <c r="L315" s="1878"/>
      <c r="M315" s="1878"/>
      <c r="N315" s="1878"/>
      <c r="O315" s="1878"/>
      <c r="P315" s="1878"/>
      <c r="Q315" s="1073"/>
      <c r="R315" s="1162" t="s">
        <v>25</v>
      </c>
      <c r="S315" s="1153"/>
    </row>
    <row r="316" spans="1:19" ht="15.75" hidden="1" customHeight="1" x14ac:dyDescent="0.2">
      <c r="A316" s="1185"/>
      <c r="B316" s="1087"/>
      <c r="C316" s="1087"/>
      <c r="D316" s="1087"/>
      <c r="E316" s="1087"/>
      <c r="F316" s="1087"/>
      <c r="G316" s="1087"/>
      <c r="H316" s="1087"/>
      <c r="I316" s="1087"/>
      <c r="J316" s="1087"/>
      <c r="K316" s="1087"/>
      <c r="L316" s="1087"/>
      <c r="M316" s="1087"/>
      <c r="N316" s="1087"/>
      <c r="O316" s="1087"/>
      <c r="P316" s="1087"/>
      <c r="Q316" s="1087"/>
      <c r="R316" s="1087"/>
      <c r="S316" s="1186"/>
    </row>
    <row r="317" spans="1:19" s="1057" customFormat="1" ht="15.75" hidden="1" customHeight="1" thickBot="1" x14ac:dyDescent="0.3">
      <c r="A317" s="1171"/>
      <c r="B317" s="1164"/>
      <c r="C317" s="1917" t="s">
        <v>315</v>
      </c>
      <c r="D317" s="1917"/>
      <c r="E317" s="1917"/>
      <c r="F317" s="1917"/>
      <c r="G317" s="1917"/>
      <c r="H317" s="1917"/>
      <c r="I317" s="1917"/>
      <c r="J317" s="1917"/>
      <c r="K317" s="1917"/>
      <c r="L317" s="1184"/>
      <c r="M317" s="1913"/>
      <c r="N317" s="1914"/>
      <c r="O317" s="1914"/>
      <c r="P317" s="1164"/>
      <c r="Q317" s="1164"/>
      <c r="R317" s="1164"/>
      <c r="S317" s="1165"/>
    </row>
    <row r="318" spans="1:19" ht="15.75" hidden="1" customHeight="1" thickBot="1" x14ac:dyDescent="0.3">
      <c r="A318" s="729"/>
      <c r="B318" s="6"/>
      <c r="C318" s="6"/>
      <c r="D318" s="6"/>
      <c r="E318" s="6"/>
      <c r="F318" s="6"/>
      <c r="G318" s="6"/>
      <c r="H318" s="6"/>
      <c r="I318" s="6"/>
      <c r="J318" s="730"/>
      <c r="K318" s="730"/>
      <c r="L318" s="730"/>
      <c r="M318" s="6"/>
      <c r="N318" s="6"/>
      <c r="O318" s="6"/>
      <c r="P318" s="6"/>
      <c r="Q318" s="6"/>
      <c r="R318" s="6"/>
      <c r="S318" s="39"/>
    </row>
    <row r="319" spans="1:19" ht="15.75" hidden="1" customHeight="1" x14ac:dyDescent="0.25">
      <c r="A319" s="727"/>
      <c r="B319" s="27"/>
      <c r="C319" s="27"/>
      <c r="D319" s="27"/>
      <c r="E319" s="27"/>
      <c r="F319" s="27"/>
      <c r="G319" s="27"/>
      <c r="H319" s="27"/>
      <c r="I319" s="27"/>
      <c r="J319" s="27"/>
      <c r="K319" s="27"/>
      <c r="L319" s="27"/>
      <c r="M319" s="27"/>
      <c r="N319" s="27"/>
      <c r="O319" s="27"/>
      <c r="P319" s="27"/>
      <c r="Q319" s="27"/>
      <c r="R319" s="27"/>
      <c r="S319" s="86"/>
    </row>
    <row r="320" spans="1:19" ht="15.75" hidden="1" customHeight="1" thickBot="1" x14ac:dyDescent="0.3">
      <c r="A320" s="722">
        <v>13</v>
      </c>
      <c r="B320" s="1915"/>
      <c r="C320" s="1803"/>
      <c r="D320" s="1803"/>
      <c r="E320" s="1803"/>
      <c r="F320" s="1803"/>
      <c r="G320" s="1803"/>
      <c r="H320" s="1804"/>
      <c r="I320" s="1064"/>
      <c r="J320" s="1915"/>
      <c r="K320" s="1803"/>
      <c r="L320" s="1803"/>
      <c r="M320" s="1804"/>
      <c r="N320" s="1064"/>
      <c r="O320" s="1144"/>
      <c r="P320" s="1064"/>
      <c r="Q320" s="1916"/>
      <c r="R320" s="1804"/>
      <c r="S320" s="140"/>
    </row>
    <row r="321" spans="1:19" ht="15.75" hidden="1" customHeight="1" x14ac:dyDescent="0.25">
      <c r="A321" s="723"/>
      <c r="B321" s="1918" t="s">
        <v>1789</v>
      </c>
      <c r="C321" s="1397"/>
      <c r="D321" s="1397"/>
      <c r="E321" s="1397"/>
      <c r="F321" s="1397"/>
      <c r="G321" s="1397"/>
      <c r="H321" s="1397"/>
      <c r="I321" s="1064"/>
      <c r="J321" s="1063" t="s">
        <v>1295</v>
      </c>
      <c r="K321" s="1064"/>
      <c r="L321" s="1064"/>
      <c r="M321" s="1064"/>
      <c r="N321" s="1064"/>
      <c r="O321" s="1063" t="s">
        <v>1790</v>
      </c>
      <c r="P321" s="1064"/>
      <c r="Q321" s="724" t="s">
        <v>1791</v>
      </c>
      <c r="R321" s="1064"/>
      <c r="S321" s="140"/>
    </row>
    <row r="322" spans="1:19" ht="15.75" hidden="1" customHeight="1" thickBot="1" x14ac:dyDescent="0.3">
      <c r="A322" s="723"/>
      <c r="B322" s="1736"/>
      <c r="C322" s="1803"/>
      <c r="D322" s="1803"/>
      <c r="E322" s="1803"/>
      <c r="F322" s="1803"/>
      <c r="G322" s="1803"/>
      <c r="H322" s="1803"/>
      <c r="I322" s="1803"/>
      <c r="J322" s="1803"/>
      <c r="K322" s="1803"/>
      <c r="L322" s="1803"/>
      <c r="M322" s="1804"/>
      <c r="N322" s="1064"/>
      <c r="O322" s="1736"/>
      <c r="P322" s="1803"/>
      <c r="Q322" s="1803"/>
      <c r="R322" s="1804"/>
      <c r="S322" s="140"/>
    </row>
    <row r="323" spans="1:19" ht="15.75" hidden="1" customHeight="1" x14ac:dyDescent="0.25">
      <c r="A323" s="723"/>
      <c r="B323" s="1063" t="s">
        <v>1792</v>
      </c>
      <c r="C323" s="1064"/>
      <c r="D323" s="1064"/>
      <c r="E323" s="1064"/>
      <c r="F323" s="1064"/>
      <c r="G323" s="1064"/>
      <c r="H323" s="1064"/>
      <c r="I323" s="1064"/>
      <c r="J323" s="1064"/>
      <c r="K323" s="1064"/>
      <c r="L323" s="1064"/>
      <c r="M323" s="1064"/>
      <c r="N323" s="1064"/>
      <c r="O323" s="250" t="s">
        <v>148</v>
      </c>
      <c r="P323" s="1064"/>
      <c r="Q323" s="1064"/>
      <c r="R323" s="1064"/>
      <c r="S323" s="140"/>
    </row>
    <row r="324" spans="1:19" ht="15.75" hidden="1" customHeight="1" thickBot="1" x14ac:dyDescent="0.3">
      <c r="A324" s="723"/>
      <c r="B324" s="1736"/>
      <c r="C324" s="1803"/>
      <c r="D324" s="1803"/>
      <c r="E324" s="1803"/>
      <c r="F324" s="1803"/>
      <c r="G324" s="1803"/>
      <c r="H324" s="1804"/>
      <c r="I324" s="1064"/>
      <c r="J324" s="1736"/>
      <c r="K324" s="1803"/>
      <c r="L324" s="1803"/>
      <c r="M324" s="1803"/>
      <c r="N324" s="1803"/>
      <c r="O324" s="1803"/>
      <c r="P324" s="1803"/>
      <c r="Q324" s="1803"/>
      <c r="R324" s="1804"/>
      <c r="S324" s="140"/>
    </row>
    <row r="325" spans="1:19" ht="15.75" hidden="1" customHeight="1" x14ac:dyDescent="0.25">
      <c r="A325" s="725"/>
      <c r="B325" s="1919" t="s">
        <v>1793</v>
      </c>
      <c r="C325" s="1397"/>
      <c r="D325" s="1397"/>
      <c r="E325" s="1397"/>
      <c r="F325" s="1397"/>
      <c r="G325" s="1397"/>
      <c r="H325" s="1397"/>
      <c r="I325" s="1058"/>
      <c r="J325" s="1520" t="s">
        <v>1794</v>
      </c>
      <c r="K325" s="1400"/>
      <c r="L325" s="1400"/>
      <c r="M325" s="1400"/>
      <c r="N325" s="1400"/>
      <c r="O325" s="1400"/>
      <c r="P325" s="1400"/>
      <c r="Q325" s="1064"/>
      <c r="R325" s="1064"/>
      <c r="S325" s="140"/>
    </row>
    <row r="326" spans="1:19" ht="15.75" hidden="1" customHeight="1" thickBot="1" x14ac:dyDescent="0.3">
      <c r="A326" s="725"/>
      <c r="B326" s="1920" t="s">
        <v>1795</v>
      </c>
      <c r="C326" s="1803"/>
      <c r="D326" s="1803"/>
      <c r="E326" s="1803"/>
      <c r="F326" s="1803"/>
      <c r="G326" s="1803"/>
      <c r="H326" s="1804"/>
      <c r="I326" s="1058"/>
      <c r="J326" s="1920" t="s">
        <v>1795</v>
      </c>
      <c r="K326" s="1803"/>
      <c r="L326" s="1803"/>
      <c r="M326" s="1803"/>
      <c r="N326" s="1803"/>
      <c r="O326" s="1803"/>
      <c r="P326" s="1803"/>
      <c r="Q326" s="1803"/>
      <c r="R326" s="1804"/>
      <c r="S326" s="140"/>
    </row>
    <row r="327" spans="1:19" ht="15.75" hidden="1" customHeight="1" x14ac:dyDescent="0.25">
      <c r="A327" s="725"/>
      <c r="B327" s="1923" t="s">
        <v>1796</v>
      </c>
      <c r="C327" s="1397"/>
      <c r="D327" s="1397"/>
      <c r="E327" s="1397"/>
      <c r="F327" s="1397"/>
      <c r="G327" s="1397"/>
      <c r="H327" s="1397"/>
      <c r="I327" s="1058"/>
      <c r="J327" s="1919" t="s">
        <v>1797</v>
      </c>
      <c r="K327" s="1397"/>
      <c r="L327" s="1397"/>
      <c r="M327" s="1397"/>
      <c r="N327" s="1397"/>
      <c r="O327" s="1397"/>
      <c r="P327" s="1397"/>
      <c r="Q327" s="1397"/>
      <c r="R327" s="1397"/>
      <c r="S327" s="140"/>
    </row>
    <row r="328" spans="1:19" ht="15.75" hidden="1" customHeight="1" thickBot="1" x14ac:dyDescent="0.3">
      <c r="A328" s="725"/>
      <c r="B328" s="1924"/>
      <c r="C328" s="1803"/>
      <c r="D328" s="1803"/>
      <c r="E328" s="1803"/>
      <c r="F328" s="1803"/>
      <c r="G328" s="1803"/>
      <c r="H328" s="1804"/>
      <c r="I328" s="1058"/>
      <c r="J328" s="1924"/>
      <c r="K328" s="1803"/>
      <c r="L328" s="1803"/>
      <c r="M328" s="1804"/>
      <c r="N328" s="1064"/>
      <c r="O328" s="1144"/>
      <c r="P328" s="1064"/>
      <c r="Q328" s="1915"/>
      <c r="R328" s="1804"/>
      <c r="S328" s="140"/>
    </row>
    <row r="329" spans="1:19" ht="15.75" hidden="1" customHeight="1" x14ac:dyDescent="0.25">
      <c r="A329" s="723"/>
      <c r="B329" s="1063" t="s">
        <v>1798</v>
      </c>
      <c r="C329" s="1064"/>
      <c r="D329" s="1064"/>
      <c r="E329" s="1064"/>
      <c r="F329" s="1064"/>
      <c r="G329" s="1064"/>
      <c r="H329" s="1064"/>
      <c r="I329" s="1064"/>
      <c r="J329" s="724" t="s">
        <v>148</v>
      </c>
      <c r="K329" s="1064"/>
      <c r="L329" s="1064"/>
      <c r="M329" s="1064"/>
      <c r="N329" s="1064"/>
      <c r="O329" s="724" t="s">
        <v>232</v>
      </c>
      <c r="P329" s="1064"/>
      <c r="Q329" s="724" t="s">
        <v>174</v>
      </c>
      <c r="R329" s="1064"/>
      <c r="S329" s="140"/>
    </row>
    <row r="330" spans="1:19" ht="4.5" hidden="1" customHeight="1" thickBot="1" x14ac:dyDescent="0.3">
      <c r="A330" s="723"/>
      <c r="B330" s="1064"/>
      <c r="C330" s="1064"/>
      <c r="D330" s="1064"/>
      <c r="E330" s="1064"/>
      <c r="F330" s="1064"/>
      <c r="G330" s="1064"/>
      <c r="H330" s="1064"/>
      <c r="I330" s="1064"/>
      <c r="J330" s="1064"/>
      <c r="K330" s="1064"/>
      <c r="L330" s="1064"/>
      <c r="M330" s="1064"/>
      <c r="N330" s="1064"/>
      <c r="O330" s="1064"/>
      <c r="P330" s="1064"/>
      <c r="Q330" s="1064"/>
      <c r="R330" s="1064"/>
      <c r="S330" s="140"/>
    </row>
    <row r="331" spans="1:19" ht="15.75" hidden="1" customHeight="1" thickBot="1" x14ac:dyDescent="0.3">
      <c r="A331" s="725"/>
      <c r="B331" s="1520" t="s">
        <v>327</v>
      </c>
      <c r="C331" s="1400"/>
      <c r="D331" s="1400"/>
      <c r="E331" s="1400"/>
      <c r="F331" s="1400"/>
      <c r="G331" s="1400"/>
      <c r="H331" s="1400"/>
      <c r="I331" s="1400"/>
      <c r="J331" s="1400"/>
      <c r="K331" s="1400"/>
      <c r="L331" s="1400"/>
      <c r="M331" s="1400"/>
      <c r="N331" s="1400"/>
      <c r="O331" s="1400"/>
      <c r="P331" s="1400"/>
      <c r="Q331" s="1064"/>
      <c r="R331" s="1848"/>
      <c r="S331" s="1808"/>
    </row>
    <row r="332" spans="1:19" ht="4.5" hidden="1" customHeight="1" thickBot="1" x14ac:dyDescent="0.3">
      <c r="A332" s="725"/>
      <c r="B332" s="1061"/>
      <c r="C332" s="1061"/>
      <c r="D332" s="1061"/>
      <c r="E332" s="1061"/>
      <c r="F332" s="1061"/>
      <c r="G332" s="1061"/>
      <c r="H332" s="1061"/>
      <c r="I332" s="1061"/>
      <c r="J332" s="1061"/>
      <c r="K332" s="1061"/>
      <c r="L332" s="1061"/>
      <c r="M332" s="1061"/>
      <c r="N332" s="1061"/>
      <c r="O332" s="1061"/>
      <c r="P332" s="1064"/>
      <c r="Q332" s="1062"/>
      <c r="R332" s="1062"/>
      <c r="S332" s="140"/>
    </row>
    <row r="333" spans="1:19" ht="15.75" hidden="1" customHeight="1" thickBot="1" x14ac:dyDescent="0.3">
      <c r="A333" s="725"/>
      <c r="B333" s="1520" t="s">
        <v>1799</v>
      </c>
      <c r="C333" s="1400"/>
      <c r="D333" s="1400"/>
      <c r="E333" s="1400"/>
      <c r="F333" s="1400"/>
      <c r="G333" s="1400"/>
      <c r="H333" s="1400"/>
      <c r="I333" s="1400"/>
      <c r="J333" s="1400"/>
      <c r="K333" s="1400"/>
      <c r="L333" s="1400"/>
      <c r="M333" s="1400"/>
      <c r="N333" s="1400"/>
      <c r="O333" s="1400"/>
      <c r="P333" s="1400"/>
      <c r="Q333" s="1064"/>
      <c r="R333" s="1927"/>
      <c r="S333" s="1808"/>
    </row>
    <row r="334" spans="1:19" ht="4.5" hidden="1" customHeight="1" thickBot="1" x14ac:dyDescent="0.3">
      <c r="A334" s="725"/>
      <c r="B334" s="1061"/>
      <c r="C334" s="1061"/>
      <c r="D334" s="1061"/>
      <c r="E334" s="1061"/>
      <c r="F334" s="1061"/>
      <c r="G334" s="1061"/>
      <c r="H334" s="1061"/>
      <c r="I334" s="1061"/>
      <c r="J334" s="1061"/>
      <c r="K334" s="1061"/>
      <c r="L334" s="1061"/>
      <c r="M334" s="1061"/>
      <c r="N334" s="1061"/>
      <c r="O334" s="1061"/>
      <c r="P334" s="1061"/>
      <c r="Q334" s="1062"/>
      <c r="R334" s="726"/>
      <c r="S334" s="140"/>
    </row>
    <row r="335" spans="1:19" ht="15.75" hidden="1" customHeight="1" thickBot="1" x14ac:dyDescent="0.25">
      <c r="A335" s="725"/>
      <c r="B335" s="1520" t="s">
        <v>1800</v>
      </c>
      <c r="C335" s="1400"/>
      <c r="D335" s="1400"/>
      <c r="E335" s="1400"/>
      <c r="F335" s="1400"/>
      <c r="G335" s="1400"/>
      <c r="H335" s="1926"/>
      <c r="I335" s="1832"/>
      <c r="J335" s="1832"/>
      <c r="K335" s="1832"/>
      <c r="L335" s="1832"/>
      <c r="M335" s="1832"/>
      <c r="N335" s="1832"/>
      <c r="O335" s="1832"/>
      <c r="P335" s="1832"/>
      <c r="Q335" s="1832"/>
      <c r="R335" s="1832"/>
      <c r="S335" s="1808"/>
    </row>
    <row r="336" spans="1:19" ht="15.75" hidden="1" customHeight="1" thickBot="1" x14ac:dyDescent="0.3">
      <c r="A336" s="723"/>
      <c r="B336" s="1064"/>
      <c r="C336" s="1064"/>
      <c r="D336" s="1064"/>
      <c r="E336" s="1064"/>
      <c r="F336" s="1064"/>
      <c r="G336" s="1064"/>
      <c r="H336" s="1064"/>
      <c r="I336" s="1064"/>
      <c r="J336" s="1064"/>
      <c r="K336" s="1064"/>
      <c r="L336" s="1064"/>
      <c r="M336" s="1064"/>
      <c r="N336" s="1064"/>
      <c r="O336" s="1064"/>
      <c r="P336" s="1064"/>
      <c r="Q336" s="1064"/>
      <c r="R336" s="1064"/>
      <c r="S336" s="140"/>
    </row>
    <row r="337" spans="1:19" ht="15.75" hidden="1" customHeight="1" thickBot="1" x14ac:dyDescent="0.3">
      <c r="A337" s="723"/>
      <c r="B337" s="1125"/>
      <c r="C337" s="1921" t="s">
        <v>1801</v>
      </c>
      <c r="D337" s="1400"/>
      <c r="E337" s="1400"/>
      <c r="F337" s="1400"/>
      <c r="G337" s="1400"/>
      <c r="H337" s="1400"/>
      <c r="I337" s="1400"/>
      <c r="J337" s="1400"/>
      <c r="K337" s="1400"/>
      <c r="L337" s="1400"/>
      <c r="M337" s="1400"/>
      <c r="N337" s="1400"/>
      <c r="O337" s="1400"/>
      <c r="P337" s="1400"/>
      <c r="Q337" s="1400"/>
      <c r="R337" s="1400"/>
      <c r="S337" s="140"/>
    </row>
    <row r="338" spans="1:19" ht="4.5" hidden="1" customHeight="1" x14ac:dyDescent="0.25">
      <c r="A338" s="723"/>
      <c r="B338" s="1064"/>
      <c r="C338" s="141"/>
      <c r="D338" s="141"/>
      <c r="E338" s="141"/>
      <c r="F338" s="141"/>
      <c r="G338" s="141"/>
      <c r="H338" s="141"/>
      <c r="I338" s="141"/>
      <c r="J338" s="141"/>
      <c r="K338" s="141"/>
      <c r="L338" s="141"/>
      <c r="M338" s="141"/>
      <c r="N338" s="141"/>
      <c r="O338" s="141"/>
      <c r="P338" s="141"/>
      <c r="Q338" s="141"/>
      <c r="R338" s="141"/>
      <c r="S338" s="140"/>
    </row>
    <row r="339" spans="1:19" ht="15.75" hidden="1" customHeight="1" thickBot="1" x14ac:dyDescent="0.3">
      <c r="A339" s="723"/>
      <c r="B339" s="1064" t="s">
        <v>1802</v>
      </c>
      <c r="C339" s="1922" t="s">
        <v>147</v>
      </c>
      <c r="D339" s="1803"/>
      <c r="E339" s="1803"/>
      <c r="F339" s="1803"/>
      <c r="G339" s="1803"/>
      <c r="H339" s="1803"/>
      <c r="I339" s="1804"/>
      <c r="J339" s="1064"/>
      <c r="K339" s="1922" t="s">
        <v>1803</v>
      </c>
      <c r="L339" s="1803"/>
      <c r="M339" s="1803"/>
      <c r="N339" s="1803"/>
      <c r="O339" s="1803"/>
      <c r="P339" s="1804"/>
      <c r="Q339" s="1064"/>
      <c r="R339" s="1145" t="s">
        <v>25</v>
      </c>
      <c r="S339" s="140"/>
    </row>
    <row r="340" spans="1:19" ht="15.75" hidden="1" customHeight="1" thickBot="1" x14ac:dyDescent="0.3">
      <c r="A340" s="723"/>
      <c r="B340" s="1064" t="s">
        <v>1804</v>
      </c>
      <c r="C340" s="1922" t="s">
        <v>147</v>
      </c>
      <c r="D340" s="1803"/>
      <c r="E340" s="1803"/>
      <c r="F340" s="1803"/>
      <c r="G340" s="1803"/>
      <c r="H340" s="1803"/>
      <c r="I340" s="1804"/>
      <c r="J340" s="1064"/>
      <c r="K340" s="1922" t="s">
        <v>1803</v>
      </c>
      <c r="L340" s="1803"/>
      <c r="M340" s="1803"/>
      <c r="N340" s="1803"/>
      <c r="O340" s="1803"/>
      <c r="P340" s="1804"/>
      <c r="Q340" s="1064"/>
      <c r="R340" s="1145" t="s">
        <v>25</v>
      </c>
      <c r="S340" s="140"/>
    </row>
    <row r="341" spans="1:19" ht="15.75" hidden="1" customHeight="1" thickBot="1" x14ac:dyDescent="0.3">
      <c r="A341" s="723"/>
      <c r="B341" s="1064" t="s">
        <v>1805</v>
      </c>
      <c r="C341" s="1922" t="s">
        <v>147</v>
      </c>
      <c r="D341" s="1803"/>
      <c r="E341" s="1803"/>
      <c r="F341" s="1803"/>
      <c r="G341" s="1803"/>
      <c r="H341" s="1803"/>
      <c r="I341" s="1804"/>
      <c r="J341" s="1064"/>
      <c r="K341" s="1922" t="s">
        <v>1803</v>
      </c>
      <c r="L341" s="1803"/>
      <c r="M341" s="1803"/>
      <c r="N341" s="1803"/>
      <c r="O341" s="1803"/>
      <c r="P341" s="1804"/>
      <c r="Q341" s="1064"/>
      <c r="R341" s="1145" t="s">
        <v>25</v>
      </c>
      <c r="S341" s="140"/>
    </row>
    <row r="342" spans="1:19" ht="15.75" hidden="1" customHeight="1" thickBot="1" x14ac:dyDescent="0.3">
      <c r="A342" s="728"/>
      <c r="B342" s="207"/>
      <c r="C342" s="207"/>
      <c r="D342" s="1925"/>
      <c r="E342" s="1403"/>
      <c r="F342" s="1403"/>
      <c r="G342" s="1403"/>
      <c r="H342" s="1403"/>
      <c r="I342" s="1403"/>
      <c r="J342" s="1403"/>
      <c r="K342" s="1403"/>
      <c r="L342" s="1403"/>
      <c r="M342" s="207"/>
      <c r="N342" s="207"/>
      <c r="O342" s="207"/>
      <c r="P342" s="207"/>
      <c r="Q342" s="207"/>
      <c r="R342" s="207"/>
      <c r="S342" s="209"/>
    </row>
    <row r="343" spans="1:19" ht="15.75" hidden="1" customHeight="1" thickBot="1" x14ac:dyDescent="0.3">
      <c r="A343" s="729"/>
      <c r="B343" s="6"/>
      <c r="C343" s="6"/>
      <c r="D343" s="6"/>
      <c r="E343" s="6"/>
      <c r="F343" s="6"/>
      <c r="G343" s="6"/>
      <c r="H343" s="6"/>
      <c r="I343" s="6"/>
      <c r="J343" s="730"/>
      <c r="K343" s="730"/>
      <c r="L343" s="730"/>
      <c r="M343" s="6"/>
      <c r="N343" s="6"/>
      <c r="O343" s="6"/>
      <c r="P343" s="6"/>
      <c r="Q343" s="6"/>
      <c r="R343" s="6"/>
      <c r="S343" s="39"/>
    </row>
    <row r="344" spans="1:19" ht="6.6" hidden="1" customHeight="1" x14ac:dyDescent="0.25">
      <c r="A344" s="1169"/>
      <c r="B344" s="1149"/>
      <c r="C344" s="1149"/>
      <c r="D344" s="1149"/>
      <c r="E344" s="1149"/>
      <c r="F344" s="1149"/>
      <c r="G344" s="1149"/>
      <c r="H344" s="1149"/>
      <c r="I344" s="1149"/>
      <c r="J344" s="1149"/>
      <c r="K344" s="1149"/>
      <c r="L344" s="1149"/>
      <c r="M344" s="1149"/>
      <c r="N344" s="1149"/>
      <c r="O344" s="1149"/>
      <c r="P344" s="1149"/>
      <c r="Q344" s="1149"/>
      <c r="R344" s="1149"/>
      <c r="S344" s="1150"/>
    </row>
    <row r="345" spans="1:19" ht="15.75" hidden="1" customHeight="1" thickBot="1" x14ac:dyDescent="0.3">
      <c r="A345" s="1151">
        <v>14</v>
      </c>
      <c r="B345" s="1885"/>
      <c r="C345" s="1878"/>
      <c r="D345" s="1878"/>
      <c r="E345" s="1878"/>
      <c r="F345" s="1878"/>
      <c r="G345" s="1878"/>
      <c r="H345" s="1878"/>
      <c r="I345" s="1073"/>
      <c r="J345" s="1885"/>
      <c r="K345" s="1878"/>
      <c r="L345" s="1878"/>
      <c r="M345" s="1878"/>
      <c r="N345" s="1073"/>
      <c r="O345" s="1152"/>
      <c r="P345" s="1073"/>
      <c r="Q345" s="1895"/>
      <c r="R345" s="1878"/>
      <c r="S345" s="1153"/>
    </row>
    <row r="346" spans="1:19" ht="15.75" hidden="1" customHeight="1" x14ac:dyDescent="0.25">
      <c r="A346" s="1154"/>
      <c r="B346" s="1876" t="s">
        <v>1789</v>
      </c>
      <c r="C346" s="1747"/>
      <c r="D346" s="1747"/>
      <c r="E346" s="1747"/>
      <c r="F346" s="1747"/>
      <c r="G346" s="1747"/>
      <c r="H346" s="1747"/>
      <c r="I346" s="1073"/>
      <c r="J346" s="1155" t="s">
        <v>1295</v>
      </c>
      <c r="K346" s="1073"/>
      <c r="L346" s="1073"/>
      <c r="M346" s="1073"/>
      <c r="N346" s="1073"/>
      <c r="O346" s="1155" t="s">
        <v>1790</v>
      </c>
      <c r="P346" s="1073"/>
      <c r="Q346" s="1156" t="s">
        <v>1791</v>
      </c>
      <c r="R346" s="1073"/>
      <c r="S346" s="1153"/>
    </row>
    <row r="347" spans="1:19" ht="15.75" hidden="1" customHeight="1" thickBot="1" x14ac:dyDescent="0.3">
      <c r="A347" s="1154"/>
      <c r="B347" s="1877"/>
      <c r="C347" s="1878"/>
      <c r="D347" s="1878"/>
      <c r="E347" s="1878"/>
      <c r="F347" s="1878"/>
      <c r="G347" s="1878"/>
      <c r="H347" s="1878"/>
      <c r="I347" s="1878"/>
      <c r="J347" s="1878"/>
      <c r="K347" s="1878"/>
      <c r="L347" s="1878"/>
      <c r="M347" s="1878"/>
      <c r="N347" s="1073"/>
      <c r="O347" s="1877"/>
      <c r="P347" s="1878"/>
      <c r="Q347" s="1878"/>
      <c r="R347" s="1878"/>
      <c r="S347" s="1153"/>
    </row>
    <row r="348" spans="1:19" ht="15.75" hidden="1" customHeight="1" x14ac:dyDescent="0.25">
      <c r="A348" s="1154"/>
      <c r="B348" s="1155" t="s">
        <v>1792</v>
      </c>
      <c r="C348" s="1073"/>
      <c r="D348" s="1073"/>
      <c r="E348" s="1073"/>
      <c r="F348" s="1073"/>
      <c r="G348" s="1073"/>
      <c r="H348" s="1073"/>
      <c r="I348" s="1073"/>
      <c r="J348" s="1073"/>
      <c r="K348" s="1073"/>
      <c r="L348" s="1073"/>
      <c r="M348" s="1073"/>
      <c r="N348" s="1073"/>
      <c r="O348" s="1157" t="s">
        <v>148</v>
      </c>
      <c r="P348" s="1073"/>
      <c r="Q348" s="1073"/>
      <c r="R348" s="1073"/>
      <c r="S348" s="1153"/>
    </row>
    <row r="349" spans="1:19" ht="15.75" hidden="1" customHeight="1" thickBot="1" x14ac:dyDescent="0.3">
      <c r="A349" s="1154"/>
      <c r="B349" s="1877"/>
      <c r="C349" s="1878"/>
      <c r="D349" s="1878"/>
      <c r="E349" s="1878"/>
      <c r="F349" s="1878"/>
      <c r="G349" s="1878"/>
      <c r="H349" s="1878"/>
      <c r="I349" s="1073"/>
      <c r="J349" s="1877"/>
      <c r="K349" s="1878"/>
      <c r="L349" s="1878"/>
      <c r="M349" s="1878"/>
      <c r="N349" s="1878"/>
      <c r="O349" s="1878"/>
      <c r="P349" s="1878"/>
      <c r="Q349" s="1878"/>
      <c r="R349" s="1878"/>
      <c r="S349" s="1153"/>
    </row>
    <row r="350" spans="1:19" ht="15.75" hidden="1" customHeight="1" x14ac:dyDescent="0.25">
      <c r="A350" s="1158"/>
      <c r="B350" s="1879" t="s">
        <v>1793</v>
      </c>
      <c r="C350" s="1747"/>
      <c r="D350" s="1747"/>
      <c r="E350" s="1747"/>
      <c r="F350" s="1747"/>
      <c r="G350" s="1747"/>
      <c r="H350" s="1747"/>
      <c r="I350" s="1159"/>
      <c r="J350" s="1880" t="s">
        <v>1794</v>
      </c>
      <c r="K350" s="1881"/>
      <c r="L350" s="1881"/>
      <c r="M350" s="1881"/>
      <c r="N350" s="1881"/>
      <c r="O350" s="1881"/>
      <c r="P350" s="1881"/>
      <c r="Q350" s="1073"/>
      <c r="R350" s="1073"/>
      <c r="S350" s="1153"/>
    </row>
    <row r="351" spans="1:19" ht="15.75" hidden="1" customHeight="1" thickBot="1" x14ac:dyDescent="0.3">
      <c r="A351" s="1158"/>
      <c r="B351" s="1882" t="s">
        <v>1795</v>
      </c>
      <c r="C351" s="1878"/>
      <c r="D351" s="1878"/>
      <c r="E351" s="1878"/>
      <c r="F351" s="1878"/>
      <c r="G351" s="1878"/>
      <c r="H351" s="1878"/>
      <c r="I351" s="1159"/>
      <c r="J351" s="1882" t="s">
        <v>1795</v>
      </c>
      <c r="K351" s="1878"/>
      <c r="L351" s="1878"/>
      <c r="M351" s="1878"/>
      <c r="N351" s="1878"/>
      <c r="O351" s="1878"/>
      <c r="P351" s="1878"/>
      <c r="Q351" s="1878"/>
      <c r="R351" s="1878"/>
      <c r="S351" s="1153"/>
    </row>
    <row r="352" spans="1:19" ht="15.75" hidden="1" customHeight="1" x14ac:dyDescent="0.25">
      <c r="A352" s="1158"/>
      <c r="B352" s="1883" t="s">
        <v>1796</v>
      </c>
      <c r="C352" s="1747"/>
      <c r="D352" s="1747"/>
      <c r="E352" s="1747"/>
      <c r="F352" s="1747"/>
      <c r="G352" s="1747"/>
      <c r="H352" s="1747"/>
      <c r="I352" s="1159"/>
      <c r="J352" s="1879" t="s">
        <v>1797</v>
      </c>
      <c r="K352" s="1747"/>
      <c r="L352" s="1747"/>
      <c r="M352" s="1747"/>
      <c r="N352" s="1747"/>
      <c r="O352" s="1747"/>
      <c r="P352" s="1747"/>
      <c r="Q352" s="1747"/>
      <c r="R352" s="1747"/>
      <c r="S352" s="1153"/>
    </row>
    <row r="353" spans="1:19" ht="15.75" hidden="1" customHeight="1" thickBot="1" x14ac:dyDescent="0.3">
      <c r="A353" s="1158"/>
      <c r="B353" s="1884"/>
      <c r="C353" s="1878"/>
      <c r="D353" s="1878"/>
      <c r="E353" s="1878"/>
      <c r="F353" s="1878"/>
      <c r="G353" s="1878"/>
      <c r="H353" s="1878"/>
      <c r="I353" s="1159"/>
      <c r="J353" s="1884"/>
      <c r="K353" s="1878"/>
      <c r="L353" s="1878"/>
      <c r="M353" s="1878"/>
      <c r="N353" s="1073"/>
      <c r="O353" s="1152"/>
      <c r="P353" s="1073"/>
      <c r="Q353" s="1885"/>
      <c r="R353" s="1878"/>
      <c r="S353" s="1153"/>
    </row>
    <row r="354" spans="1:19" ht="15.75" hidden="1" customHeight="1" x14ac:dyDescent="0.25">
      <c r="A354" s="1154"/>
      <c r="B354" s="1155" t="s">
        <v>1798</v>
      </c>
      <c r="C354" s="1073"/>
      <c r="D354" s="1073"/>
      <c r="E354" s="1073"/>
      <c r="F354" s="1073"/>
      <c r="G354" s="1073"/>
      <c r="H354" s="1073"/>
      <c r="I354" s="1073"/>
      <c r="J354" s="1156" t="s">
        <v>148</v>
      </c>
      <c r="K354" s="1073"/>
      <c r="L354" s="1073"/>
      <c r="M354" s="1073"/>
      <c r="N354" s="1073"/>
      <c r="O354" s="1156" t="s">
        <v>232</v>
      </c>
      <c r="P354" s="1073"/>
      <c r="Q354" s="1156" t="s">
        <v>174</v>
      </c>
      <c r="R354" s="1073"/>
      <c r="S354" s="1153"/>
    </row>
    <row r="355" spans="1:19" ht="4.5" hidden="1" customHeight="1" thickBot="1" x14ac:dyDescent="0.3">
      <c r="A355" s="1154"/>
      <c r="B355" s="1073"/>
      <c r="C355" s="1073"/>
      <c r="D355" s="1073"/>
      <c r="E355" s="1073"/>
      <c r="F355" s="1073"/>
      <c r="G355" s="1073"/>
      <c r="H355" s="1073"/>
      <c r="I355" s="1073"/>
      <c r="J355" s="1073"/>
      <c r="K355" s="1073"/>
      <c r="L355" s="1073"/>
      <c r="M355" s="1073"/>
      <c r="N355" s="1073"/>
      <c r="O355" s="1073"/>
      <c r="P355" s="1073"/>
      <c r="Q355" s="1073"/>
      <c r="R355" s="1073"/>
      <c r="S355" s="1153"/>
    </row>
    <row r="356" spans="1:19" ht="15.75" hidden="1" customHeight="1" thickBot="1" x14ac:dyDescent="0.3">
      <c r="A356" s="1158"/>
      <c r="B356" s="1880" t="s">
        <v>327</v>
      </c>
      <c r="C356" s="1881"/>
      <c r="D356" s="1881"/>
      <c r="E356" s="1881"/>
      <c r="F356" s="1881"/>
      <c r="G356" s="1881"/>
      <c r="H356" s="1881"/>
      <c r="I356" s="1881"/>
      <c r="J356" s="1881"/>
      <c r="K356" s="1881"/>
      <c r="L356" s="1881"/>
      <c r="M356" s="1881"/>
      <c r="N356" s="1881"/>
      <c r="O356" s="1881"/>
      <c r="P356" s="1881"/>
      <c r="Q356" s="1073"/>
      <c r="R356" s="1886"/>
      <c r="S356" s="1887"/>
    </row>
    <row r="357" spans="1:19" ht="4.5" hidden="1" customHeight="1" thickBot="1" x14ac:dyDescent="0.3">
      <c r="A357" s="1158"/>
      <c r="B357" s="1085"/>
      <c r="C357" s="1085"/>
      <c r="D357" s="1085"/>
      <c r="E357" s="1085"/>
      <c r="F357" s="1085"/>
      <c r="G357" s="1085"/>
      <c r="H357" s="1085"/>
      <c r="I357" s="1085"/>
      <c r="J357" s="1085"/>
      <c r="K357" s="1085"/>
      <c r="L357" s="1085"/>
      <c r="M357" s="1085"/>
      <c r="N357" s="1085"/>
      <c r="O357" s="1085"/>
      <c r="P357" s="1073"/>
      <c r="Q357" s="1160"/>
      <c r="R357" s="1160"/>
      <c r="S357" s="1153"/>
    </row>
    <row r="358" spans="1:19" ht="15.75" hidden="1" customHeight="1" thickBot="1" x14ac:dyDescent="0.3">
      <c r="A358" s="1158"/>
      <c r="B358" s="1880" t="s">
        <v>1799</v>
      </c>
      <c r="C358" s="1881"/>
      <c r="D358" s="1881"/>
      <c r="E358" s="1881"/>
      <c r="F358" s="1881"/>
      <c r="G358" s="1881"/>
      <c r="H358" s="1881"/>
      <c r="I358" s="1881"/>
      <c r="J358" s="1881"/>
      <c r="K358" s="1881"/>
      <c r="L358" s="1881"/>
      <c r="M358" s="1881"/>
      <c r="N358" s="1881"/>
      <c r="O358" s="1881"/>
      <c r="P358" s="1881"/>
      <c r="Q358" s="1073"/>
      <c r="R358" s="1888"/>
      <c r="S358" s="1887"/>
    </row>
    <row r="359" spans="1:19" ht="4.5" hidden="1" customHeight="1" thickBot="1" x14ac:dyDescent="0.3">
      <c r="A359" s="1158"/>
      <c r="B359" s="1085"/>
      <c r="C359" s="1085"/>
      <c r="D359" s="1085"/>
      <c r="E359" s="1085"/>
      <c r="F359" s="1085"/>
      <c r="G359" s="1085"/>
      <c r="H359" s="1085"/>
      <c r="I359" s="1085"/>
      <c r="J359" s="1085"/>
      <c r="K359" s="1085"/>
      <c r="L359" s="1085"/>
      <c r="M359" s="1085"/>
      <c r="N359" s="1085"/>
      <c r="O359" s="1085"/>
      <c r="P359" s="1085"/>
      <c r="Q359" s="1160"/>
      <c r="R359" s="1161"/>
      <c r="S359" s="1153"/>
    </row>
    <row r="360" spans="1:19" ht="15.75" hidden="1" customHeight="1" thickBot="1" x14ac:dyDescent="0.25">
      <c r="A360" s="1158"/>
      <c r="B360" s="1880" t="s">
        <v>1800</v>
      </c>
      <c r="C360" s="1881"/>
      <c r="D360" s="1881"/>
      <c r="E360" s="1881"/>
      <c r="F360" s="1881"/>
      <c r="G360" s="1881"/>
      <c r="H360" s="1889"/>
      <c r="I360" s="1890"/>
      <c r="J360" s="1890"/>
      <c r="K360" s="1890"/>
      <c r="L360" s="1890"/>
      <c r="M360" s="1890"/>
      <c r="N360" s="1890"/>
      <c r="O360" s="1890"/>
      <c r="P360" s="1890"/>
      <c r="Q360" s="1890"/>
      <c r="R360" s="1890"/>
      <c r="S360" s="1887"/>
    </row>
    <row r="361" spans="1:19" ht="7.15" hidden="1" customHeight="1" thickBot="1" x14ac:dyDescent="0.3">
      <c r="A361" s="1154"/>
      <c r="B361" s="1073"/>
      <c r="C361" s="1073"/>
      <c r="D361" s="1073"/>
      <c r="E361" s="1073"/>
      <c r="F361" s="1073"/>
      <c r="G361" s="1073"/>
      <c r="H361" s="1073"/>
      <c r="I361" s="1073"/>
      <c r="J361" s="1073"/>
      <c r="K361" s="1073"/>
      <c r="L361" s="1073"/>
      <c r="M361" s="1073"/>
      <c r="N361" s="1073"/>
      <c r="O361" s="1073"/>
      <c r="P361" s="1073"/>
      <c r="Q361" s="1073"/>
      <c r="R361" s="1073"/>
      <c r="S361" s="1153"/>
    </row>
    <row r="362" spans="1:19" ht="15.75" hidden="1" customHeight="1" thickBot="1" x14ac:dyDescent="0.3">
      <c r="A362" s="1154"/>
      <c r="B362" s="1125"/>
      <c r="C362" s="1891" t="s">
        <v>1801</v>
      </c>
      <c r="D362" s="1881"/>
      <c r="E362" s="1881"/>
      <c r="F362" s="1881"/>
      <c r="G362" s="1881"/>
      <c r="H362" s="1881"/>
      <c r="I362" s="1881"/>
      <c r="J362" s="1881"/>
      <c r="K362" s="1881"/>
      <c r="L362" s="1881"/>
      <c r="M362" s="1881"/>
      <c r="N362" s="1881"/>
      <c r="O362" s="1881"/>
      <c r="P362" s="1881"/>
      <c r="Q362" s="1881"/>
      <c r="R362" s="1881"/>
      <c r="S362" s="1153"/>
    </row>
    <row r="363" spans="1:19" ht="4.5" hidden="1" customHeight="1" x14ac:dyDescent="0.25">
      <c r="A363" s="1154"/>
      <c r="B363" s="1073"/>
      <c r="C363" s="1113"/>
      <c r="D363" s="1113"/>
      <c r="E363" s="1113"/>
      <c r="F363" s="1113"/>
      <c r="G363" s="1113"/>
      <c r="H363" s="1113"/>
      <c r="I363" s="1113"/>
      <c r="J363" s="1113"/>
      <c r="K363" s="1113"/>
      <c r="L363" s="1113"/>
      <c r="M363" s="1113"/>
      <c r="N363" s="1113"/>
      <c r="O363" s="1113"/>
      <c r="P363" s="1113"/>
      <c r="Q363" s="1113"/>
      <c r="R363" s="1113"/>
      <c r="S363" s="1153"/>
    </row>
    <row r="364" spans="1:19" ht="15.75" hidden="1" customHeight="1" thickBot="1" x14ac:dyDescent="0.3">
      <c r="A364" s="1154"/>
      <c r="B364" s="1073" t="s">
        <v>1802</v>
      </c>
      <c r="C364" s="1892" t="s">
        <v>147</v>
      </c>
      <c r="D364" s="1878"/>
      <c r="E364" s="1878"/>
      <c r="F364" s="1878"/>
      <c r="G364" s="1878"/>
      <c r="H364" s="1878"/>
      <c r="I364" s="1878"/>
      <c r="J364" s="1073"/>
      <c r="K364" s="1892" t="s">
        <v>1803</v>
      </c>
      <c r="L364" s="1878"/>
      <c r="M364" s="1878"/>
      <c r="N364" s="1878"/>
      <c r="O364" s="1878"/>
      <c r="P364" s="1878"/>
      <c r="Q364" s="1073"/>
      <c r="R364" s="1162" t="s">
        <v>25</v>
      </c>
      <c r="S364" s="1153"/>
    </row>
    <row r="365" spans="1:19" ht="15.75" hidden="1" customHeight="1" thickBot="1" x14ac:dyDescent="0.3">
      <c r="A365" s="1154"/>
      <c r="B365" s="1073" t="s">
        <v>1804</v>
      </c>
      <c r="C365" s="1892" t="s">
        <v>147</v>
      </c>
      <c r="D365" s="1878"/>
      <c r="E365" s="1878"/>
      <c r="F365" s="1878"/>
      <c r="G365" s="1878"/>
      <c r="H365" s="1878"/>
      <c r="I365" s="1878"/>
      <c r="J365" s="1073"/>
      <c r="K365" s="1892" t="s">
        <v>1803</v>
      </c>
      <c r="L365" s="1878"/>
      <c r="M365" s="1878"/>
      <c r="N365" s="1878"/>
      <c r="O365" s="1878"/>
      <c r="P365" s="1878"/>
      <c r="Q365" s="1073"/>
      <c r="R365" s="1162" t="s">
        <v>25</v>
      </c>
      <c r="S365" s="1153"/>
    </row>
    <row r="366" spans="1:19" ht="15.75" hidden="1" customHeight="1" thickBot="1" x14ac:dyDescent="0.3">
      <c r="A366" s="1154"/>
      <c r="B366" s="1073" t="s">
        <v>1805</v>
      </c>
      <c r="C366" s="1892" t="s">
        <v>147</v>
      </c>
      <c r="D366" s="1878"/>
      <c r="E366" s="1878"/>
      <c r="F366" s="1878"/>
      <c r="G366" s="1878"/>
      <c r="H366" s="1878"/>
      <c r="I366" s="1878"/>
      <c r="J366" s="1073"/>
      <c r="K366" s="1892" t="s">
        <v>1803</v>
      </c>
      <c r="L366" s="1878"/>
      <c r="M366" s="1878"/>
      <c r="N366" s="1878"/>
      <c r="O366" s="1878"/>
      <c r="P366" s="1878"/>
      <c r="Q366" s="1073"/>
      <c r="R366" s="1162" t="s">
        <v>25</v>
      </c>
      <c r="S366" s="1153"/>
    </row>
    <row r="367" spans="1:19" ht="15.75" hidden="1" customHeight="1" x14ac:dyDescent="0.2">
      <c r="A367" s="1185"/>
      <c r="B367" s="1087"/>
      <c r="C367" s="1087"/>
      <c r="D367" s="1087"/>
      <c r="E367" s="1087"/>
      <c r="F367" s="1087"/>
      <c r="G367" s="1087"/>
      <c r="H367" s="1087"/>
      <c r="I367" s="1087"/>
      <c r="J367" s="1087"/>
      <c r="K367" s="1087"/>
      <c r="L367" s="1087"/>
      <c r="M367" s="1087"/>
      <c r="N367" s="1087"/>
      <c r="O367" s="1087"/>
      <c r="P367" s="1087"/>
      <c r="Q367" s="1087"/>
      <c r="R367" s="1087"/>
      <c r="S367" s="1186"/>
    </row>
    <row r="368" spans="1:19" s="1057" customFormat="1" ht="15.75" hidden="1" customHeight="1" thickBot="1" x14ac:dyDescent="0.3">
      <c r="A368" s="1171"/>
      <c r="B368" s="1164"/>
      <c r="C368" s="1917" t="s">
        <v>315</v>
      </c>
      <c r="D368" s="1917"/>
      <c r="E368" s="1917"/>
      <c r="F368" s="1917"/>
      <c r="G368" s="1917"/>
      <c r="H368" s="1917"/>
      <c r="I368" s="1917"/>
      <c r="J368" s="1917"/>
      <c r="K368" s="1917"/>
      <c r="L368" s="1184"/>
      <c r="M368" s="1913"/>
      <c r="N368" s="1914"/>
      <c r="O368" s="1914"/>
      <c r="P368" s="1164"/>
      <c r="Q368" s="1164"/>
      <c r="R368" s="1164"/>
      <c r="S368" s="1165"/>
    </row>
    <row r="369" spans="1:19" ht="15.75" hidden="1" customHeight="1" thickBot="1" x14ac:dyDescent="0.3">
      <c r="A369" s="1077"/>
      <c r="B369" s="1078"/>
      <c r="C369" s="1078"/>
      <c r="D369" s="1078"/>
      <c r="E369" s="1078"/>
      <c r="F369" s="1078"/>
      <c r="G369" s="1078"/>
      <c r="H369" s="1078"/>
      <c r="I369" s="1078"/>
      <c r="J369" s="1079"/>
      <c r="K369" s="1079"/>
      <c r="L369" s="1079"/>
      <c r="M369" s="1078"/>
      <c r="N369" s="1078"/>
      <c r="O369" s="1078"/>
      <c r="P369" s="1078"/>
      <c r="Q369" s="1078"/>
      <c r="R369" s="1078"/>
      <c r="S369" s="1080"/>
    </row>
    <row r="370" spans="1:19" ht="15.75" hidden="1" customHeight="1" x14ac:dyDescent="0.25">
      <c r="A370" s="1146"/>
      <c r="B370" s="1073"/>
      <c r="C370" s="1073"/>
      <c r="D370" s="1073"/>
      <c r="E370" s="1073"/>
      <c r="F370" s="1073"/>
      <c r="G370" s="1073"/>
      <c r="H370" s="1073"/>
      <c r="I370" s="1073"/>
      <c r="J370" s="1073"/>
      <c r="K370" s="1073"/>
      <c r="L370" s="1073"/>
      <c r="M370" s="1073"/>
      <c r="N370" s="1073"/>
      <c r="O370" s="1073"/>
      <c r="P370" s="1073"/>
      <c r="Q370" s="1073"/>
      <c r="R370" s="1073"/>
      <c r="S370" s="1147"/>
    </row>
    <row r="371" spans="1:19" ht="15.75" hidden="1" customHeight="1" thickBot="1" x14ac:dyDescent="0.3">
      <c r="A371" s="722">
        <v>15</v>
      </c>
      <c r="B371" s="1915"/>
      <c r="C371" s="1803"/>
      <c r="D371" s="1803"/>
      <c r="E371" s="1803"/>
      <c r="F371" s="1803"/>
      <c r="G371" s="1803"/>
      <c r="H371" s="1804"/>
      <c r="I371" s="1064"/>
      <c r="J371" s="1915"/>
      <c r="K371" s="1803"/>
      <c r="L371" s="1803"/>
      <c r="M371" s="1804"/>
      <c r="N371" s="1064"/>
      <c r="O371" s="1144"/>
      <c r="P371" s="1064"/>
      <c r="Q371" s="1916"/>
      <c r="R371" s="1804"/>
      <c r="S371" s="140"/>
    </row>
    <row r="372" spans="1:19" ht="15.75" hidden="1" customHeight="1" x14ac:dyDescent="0.25">
      <c r="A372" s="723"/>
      <c r="B372" s="1918" t="s">
        <v>1789</v>
      </c>
      <c r="C372" s="1397"/>
      <c r="D372" s="1397"/>
      <c r="E372" s="1397"/>
      <c r="F372" s="1397"/>
      <c r="G372" s="1397"/>
      <c r="H372" s="1397"/>
      <c r="I372" s="1064"/>
      <c r="J372" s="1063" t="s">
        <v>1295</v>
      </c>
      <c r="K372" s="1064"/>
      <c r="L372" s="1064"/>
      <c r="M372" s="1064"/>
      <c r="N372" s="1064"/>
      <c r="O372" s="1063" t="s">
        <v>1790</v>
      </c>
      <c r="P372" s="1064"/>
      <c r="Q372" s="724" t="s">
        <v>1791</v>
      </c>
      <c r="R372" s="1064"/>
      <c r="S372" s="140"/>
    </row>
    <row r="373" spans="1:19" ht="15.75" hidden="1" customHeight="1" thickBot="1" x14ac:dyDescent="0.3">
      <c r="A373" s="723"/>
      <c r="B373" s="1736"/>
      <c r="C373" s="1803"/>
      <c r="D373" s="1803"/>
      <c r="E373" s="1803"/>
      <c r="F373" s="1803"/>
      <c r="G373" s="1803"/>
      <c r="H373" s="1803"/>
      <c r="I373" s="1803"/>
      <c r="J373" s="1803"/>
      <c r="K373" s="1803"/>
      <c r="L373" s="1803"/>
      <c r="M373" s="1804"/>
      <c r="N373" s="1064"/>
      <c r="O373" s="1736"/>
      <c r="P373" s="1803"/>
      <c r="Q373" s="1803"/>
      <c r="R373" s="1804"/>
      <c r="S373" s="140"/>
    </row>
    <row r="374" spans="1:19" ht="15.75" hidden="1" customHeight="1" x14ac:dyDescent="0.25">
      <c r="A374" s="723"/>
      <c r="B374" s="1063" t="s">
        <v>1792</v>
      </c>
      <c r="C374" s="1064"/>
      <c r="D374" s="1064"/>
      <c r="E374" s="1064"/>
      <c r="F374" s="1064"/>
      <c r="G374" s="1064"/>
      <c r="H374" s="1064"/>
      <c r="I374" s="1064"/>
      <c r="J374" s="1064"/>
      <c r="K374" s="1064"/>
      <c r="L374" s="1064"/>
      <c r="M374" s="1064"/>
      <c r="N374" s="1064"/>
      <c r="O374" s="250" t="s">
        <v>148</v>
      </c>
      <c r="P374" s="1064"/>
      <c r="Q374" s="1064"/>
      <c r="R374" s="1064"/>
      <c r="S374" s="140"/>
    </row>
    <row r="375" spans="1:19" ht="15.75" hidden="1" customHeight="1" thickBot="1" x14ac:dyDescent="0.3">
      <c r="A375" s="723"/>
      <c r="B375" s="1736"/>
      <c r="C375" s="1803"/>
      <c r="D375" s="1803"/>
      <c r="E375" s="1803"/>
      <c r="F375" s="1803"/>
      <c r="G375" s="1803"/>
      <c r="H375" s="1804"/>
      <c r="I375" s="1064"/>
      <c r="J375" s="1736"/>
      <c r="K375" s="1803"/>
      <c r="L375" s="1803"/>
      <c r="M375" s="1803"/>
      <c r="N375" s="1803"/>
      <c r="O375" s="1803"/>
      <c r="P375" s="1803"/>
      <c r="Q375" s="1803"/>
      <c r="R375" s="1804"/>
      <c r="S375" s="140"/>
    </row>
    <row r="376" spans="1:19" ht="15.75" hidden="1" customHeight="1" x14ac:dyDescent="0.25">
      <c r="A376" s="725"/>
      <c r="B376" s="1919" t="s">
        <v>1793</v>
      </c>
      <c r="C376" s="1397"/>
      <c r="D376" s="1397"/>
      <c r="E376" s="1397"/>
      <c r="F376" s="1397"/>
      <c r="G376" s="1397"/>
      <c r="H376" s="1397"/>
      <c r="I376" s="1058"/>
      <c r="J376" s="1520" t="s">
        <v>1794</v>
      </c>
      <c r="K376" s="1400"/>
      <c r="L376" s="1400"/>
      <c r="M376" s="1400"/>
      <c r="N376" s="1400"/>
      <c r="O376" s="1400"/>
      <c r="P376" s="1400"/>
      <c r="Q376" s="1064"/>
      <c r="R376" s="1064"/>
      <c r="S376" s="140"/>
    </row>
    <row r="377" spans="1:19" ht="15.75" hidden="1" customHeight="1" thickBot="1" x14ac:dyDescent="0.3">
      <c r="A377" s="725"/>
      <c r="B377" s="1920" t="s">
        <v>1795</v>
      </c>
      <c r="C377" s="1803"/>
      <c r="D377" s="1803"/>
      <c r="E377" s="1803"/>
      <c r="F377" s="1803"/>
      <c r="G377" s="1803"/>
      <c r="H377" s="1804"/>
      <c r="I377" s="1058"/>
      <c r="J377" s="1920" t="s">
        <v>1795</v>
      </c>
      <c r="K377" s="1803"/>
      <c r="L377" s="1803"/>
      <c r="M377" s="1803"/>
      <c r="N377" s="1803"/>
      <c r="O377" s="1803"/>
      <c r="P377" s="1803"/>
      <c r="Q377" s="1803"/>
      <c r="R377" s="1804"/>
      <c r="S377" s="140"/>
    </row>
    <row r="378" spans="1:19" ht="15.75" hidden="1" customHeight="1" x14ac:dyDescent="0.25">
      <c r="A378" s="725"/>
      <c r="B378" s="1923" t="s">
        <v>1796</v>
      </c>
      <c r="C378" s="1397"/>
      <c r="D378" s="1397"/>
      <c r="E378" s="1397"/>
      <c r="F378" s="1397"/>
      <c r="G378" s="1397"/>
      <c r="H378" s="1397"/>
      <c r="I378" s="1058"/>
      <c r="J378" s="1919" t="s">
        <v>1797</v>
      </c>
      <c r="K378" s="1397"/>
      <c r="L378" s="1397"/>
      <c r="M378" s="1397"/>
      <c r="N378" s="1397"/>
      <c r="O378" s="1397"/>
      <c r="P378" s="1397"/>
      <c r="Q378" s="1397"/>
      <c r="R378" s="1397"/>
      <c r="S378" s="140"/>
    </row>
    <row r="379" spans="1:19" ht="15.75" hidden="1" customHeight="1" thickBot="1" x14ac:dyDescent="0.3">
      <c r="A379" s="725"/>
      <c r="B379" s="1924"/>
      <c r="C379" s="1803"/>
      <c r="D379" s="1803"/>
      <c r="E379" s="1803"/>
      <c r="F379" s="1803"/>
      <c r="G379" s="1803"/>
      <c r="H379" s="1804"/>
      <c r="I379" s="1058"/>
      <c r="J379" s="1924"/>
      <c r="K379" s="1803"/>
      <c r="L379" s="1803"/>
      <c r="M379" s="1804"/>
      <c r="N379" s="1064"/>
      <c r="O379" s="1144"/>
      <c r="P379" s="1064"/>
      <c r="Q379" s="1915"/>
      <c r="R379" s="1804"/>
      <c r="S379" s="140"/>
    </row>
    <row r="380" spans="1:19" ht="15.75" hidden="1" customHeight="1" x14ac:dyDescent="0.25">
      <c r="A380" s="723"/>
      <c r="B380" s="1063" t="s">
        <v>1798</v>
      </c>
      <c r="C380" s="1064"/>
      <c r="D380" s="1064"/>
      <c r="E380" s="1064"/>
      <c r="F380" s="1064"/>
      <c r="G380" s="1064"/>
      <c r="H380" s="1064"/>
      <c r="I380" s="1064"/>
      <c r="J380" s="724" t="s">
        <v>148</v>
      </c>
      <c r="K380" s="1064"/>
      <c r="L380" s="1064"/>
      <c r="M380" s="1064"/>
      <c r="N380" s="1064"/>
      <c r="O380" s="724" t="s">
        <v>232</v>
      </c>
      <c r="P380" s="1064"/>
      <c r="Q380" s="724" t="s">
        <v>174</v>
      </c>
      <c r="R380" s="1064"/>
      <c r="S380" s="140"/>
    </row>
    <row r="381" spans="1:19" ht="4.5" hidden="1" customHeight="1" thickBot="1" x14ac:dyDescent="0.3">
      <c r="A381" s="723"/>
      <c r="B381" s="1064"/>
      <c r="C381" s="1064"/>
      <c r="D381" s="1064"/>
      <c r="E381" s="1064"/>
      <c r="F381" s="1064"/>
      <c r="G381" s="1064"/>
      <c r="H381" s="1064"/>
      <c r="I381" s="1064"/>
      <c r="J381" s="1064"/>
      <c r="K381" s="1064"/>
      <c r="L381" s="1064"/>
      <c r="M381" s="1064"/>
      <c r="N381" s="1064"/>
      <c r="O381" s="1064"/>
      <c r="P381" s="1064"/>
      <c r="Q381" s="1064"/>
      <c r="R381" s="1064"/>
      <c r="S381" s="140"/>
    </row>
    <row r="382" spans="1:19" ht="15.75" hidden="1" customHeight="1" thickBot="1" x14ac:dyDescent="0.3">
      <c r="A382" s="725"/>
      <c r="B382" s="1520" t="s">
        <v>327</v>
      </c>
      <c r="C382" s="1400"/>
      <c r="D382" s="1400"/>
      <c r="E382" s="1400"/>
      <c r="F382" s="1400"/>
      <c r="G382" s="1400"/>
      <c r="H382" s="1400"/>
      <c r="I382" s="1400"/>
      <c r="J382" s="1400"/>
      <c r="K382" s="1400"/>
      <c r="L382" s="1400"/>
      <c r="M382" s="1400"/>
      <c r="N382" s="1400"/>
      <c r="O382" s="1400"/>
      <c r="P382" s="1400"/>
      <c r="Q382" s="1064"/>
      <c r="R382" s="1848"/>
      <c r="S382" s="1808"/>
    </row>
    <row r="383" spans="1:19" ht="4.5" hidden="1" customHeight="1" thickBot="1" x14ac:dyDescent="0.3">
      <c r="A383" s="725"/>
      <c r="B383" s="1061"/>
      <c r="C383" s="1061"/>
      <c r="D383" s="1061"/>
      <c r="E383" s="1061"/>
      <c r="F383" s="1061"/>
      <c r="G383" s="1061"/>
      <c r="H383" s="1061"/>
      <c r="I383" s="1061"/>
      <c r="J383" s="1061"/>
      <c r="K383" s="1061"/>
      <c r="L383" s="1061"/>
      <c r="M383" s="1061"/>
      <c r="N383" s="1061"/>
      <c r="O383" s="1061"/>
      <c r="P383" s="1064"/>
      <c r="Q383" s="1062"/>
      <c r="R383" s="1062"/>
      <c r="S383" s="140"/>
    </row>
    <row r="384" spans="1:19" ht="15.75" hidden="1" customHeight="1" thickBot="1" x14ac:dyDescent="0.3">
      <c r="A384" s="725"/>
      <c r="B384" s="1520" t="s">
        <v>1799</v>
      </c>
      <c r="C384" s="1400"/>
      <c r="D384" s="1400"/>
      <c r="E384" s="1400"/>
      <c r="F384" s="1400"/>
      <c r="G384" s="1400"/>
      <c r="H384" s="1400"/>
      <c r="I384" s="1400"/>
      <c r="J384" s="1400"/>
      <c r="K384" s="1400"/>
      <c r="L384" s="1400"/>
      <c r="M384" s="1400"/>
      <c r="N384" s="1400"/>
      <c r="O384" s="1400"/>
      <c r="P384" s="1400"/>
      <c r="Q384" s="1064"/>
      <c r="R384" s="1927"/>
      <c r="S384" s="1808"/>
    </row>
    <row r="385" spans="1:19" ht="4.5" hidden="1" customHeight="1" thickBot="1" x14ac:dyDescent="0.3">
      <c r="A385" s="725"/>
      <c r="B385" s="1061"/>
      <c r="C385" s="1061"/>
      <c r="D385" s="1061"/>
      <c r="E385" s="1061"/>
      <c r="F385" s="1061"/>
      <c r="G385" s="1061"/>
      <c r="H385" s="1061"/>
      <c r="I385" s="1061"/>
      <c r="J385" s="1061"/>
      <c r="K385" s="1061"/>
      <c r="L385" s="1061"/>
      <c r="M385" s="1061"/>
      <c r="N385" s="1061"/>
      <c r="O385" s="1061"/>
      <c r="P385" s="1061"/>
      <c r="Q385" s="1062"/>
      <c r="R385" s="726"/>
      <c r="S385" s="140"/>
    </row>
    <row r="386" spans="1:19" ht="15.75" hidden="1" customHeight="1" thickBot="1" x14ac:dyDescent="0.25">
      <c r="A386" s="725"/>
      <c r="B386" s="1520" t="s">
        <v>1800</v>
      </c>
      <c r="C386" s="1400"/>
      <c r="D386" s="1400"/>
      <c r="E386" s="1400"/>
      <c r="F386" s="1400"/>
      <c r="G386" s="1400"/>
      <c r="H386" s="1926"/>
      <c r="I386" s="1832"/>
      <c r="J386" s="1832"/>
      <c r="K386" s="1832"/>
      <c r="L386" s="1832"/>
      <c r="M386" s="1832"/>
      <c r="N386" s="1832"/>
      <c r="O386" s="1832"/>
      <c r="P386" s="1832"/>
      <c r="Q386" s="1832"/>
      <c r="R386" s="1832"/>
      <c r="S386" s="1808"/>
    </row>
    <row r="387" spans="1:19" ht="15.75" hidden="1" customHeight="1" thickBot="1" x14ac:dyDescent="0.3">
      <c r="A387" s="723"/>
      <c r="B387" s="1064"/>
      <c r="C387" s="1064"/>
      <c r="D387" s="1064"/>
      <c r="E387" s="1064"/>
      <c r="F387" s="1064"/>
      <c r="G387" s="1064"/>
      <c r="H387" s="1064"/>
      <c r="I387" s="1064"/>
      <c r="J387" s="1064"/>
      <c r="K387" s="1064"/>
      <c r="L387" s="1064"/>
      <c r="M387" s="1064"/>
      <c r="N387" s="1064"/>
      <c r="O387" s="1064"/>
      <c r="P387" s="1064"/>
      <c r="Q387" s="1064"/>
      <c r="R387" s="1064"/>
      <c r="S387" s="140"/>
    </row>
    <row r="388" spans="1:19" ht="15.75" hidden="1" customHeight="1" thickBot="1" x14ac:dyDescent="0.3">
      <c r="A388" s="723"/>
      <c r="B388" s="1125"/>
      <c r="C388" s="1921" t="s">
        <v>1801</v>
      </c>
      <c r="D388" s="1400"/>
      <c r="E388" s="1400"/>
      <c r="F388" s="1400"/>
      <c r="G388" s="1400"/>
      <c r="H388" s="1400"/>
      <c r="I388" s="1400"/>
      <c r="J388" s="1400"/>
      <c r="K388" s="1400"/>
      <c r="L388" s="1400"/>
      <c r="M388" s="1400"/>
      <c r="N388" s="1400"/>
      <c r="O388" s="1400"/>
      <c r="P388" s="1400"/>
      <c r="Q388" s="1400"/>
      <c r="R388" s="1400"/>
      <c r="S388" s="140"/>
    </row>
    <row r="389" spans="1:19" ht="4.5" hidden="1" customHeight="1" x14ac:dyDescent="0.25">
      <c r="A389" s="723"/>
      <c r="B389" s="1064"/>
      <c r="C389" s="141"/>
      <c r="D389" s="141"/>
      <c r="E389" s="141"/>
      <c r="F389" s="141"/>
      <c r="G389" s="141"/>
      <c r="H389" s="141"/>
      <c r="I389" s="141"/>
      <c r="J389" s="141"/>
      <c r="K389" s="141"/>
      <c r="L389" s="141"/>
      <c r="M389" s="141"/>
      <c r="N389" s="141"/>
      <c r="O389" s="141"/>
      <c r="P389" s="141"/>
      <c r="Q389" s="141"/>
      <c r="R389" s="141"/>
      <c r="S389" s="140"/>
    </row>
    <row r="390" spans="1:19" ht="15.75" hidden="1" customHeight="1" thickBot="1" x14ac:dyDescent="0.3">
      <c r="A390" s="723"/>
      <c r="B390" s="1064" t="s">
        <v>1802</v>
      </c>
      <c r="C390" s="1922" t="s">
        <v>147</v>
      </c>
      <c r="D390" s="1803"/>
      <c r="E390" s="1803"/>
      <c r="F390" s="1803"/>
      <c r="G390" s="1803"/>
      <c r="H390" s="1803"/>
      <c r="I390" s="1804"/>
      <c r="J390" s="1064"/>
      <c r="K390" s="1922" t="s">
        <v>1803</v>
      </c>
      <c r="L390" s="1803"/>
      <c r="M390" s="1803"/>
      <c r="N390" s="1803"/>
      <c r="O390" s="1803"/>
      <c r="P390" s="1804"/>
      <c r="Q390" s="1064"/>
      <c r="R390" s="1145" t="s">
        <v>25</v>
      </c>
      <c r="S390" s="140"/>
    </row>
    <row r="391" spans="1:19" ht="15.75" hidden="1" customHeight="1" thickBot="1" x14ac:dyDescent="0.3">
      <c r="A391" s="723"/>
      <c r="B391" s="1064" t="s">
        <v>1804</v>
      </c>
      <c r="C391" s="1922" t="s">
        <v>147</v>
      </c>
      <c r="D391" s="1803"/>
      <c r="E391" s="1803"/>
      <c r="F391" s="1803"/>
      <c r="G391" s="1803"/>
      <c r="H391" s="1803"/>
      <c r="I391" s="1804"/>
      <c r="J391" s="1064"/>
      <c r="K391" s="1922" t="s">
        <v>1803</v>
      </c>
      <c r="L391" s="1803"/>
      <c r="M391" s="1803"/>
      <c r="N391" s="1803"/>
      <c r="O391" s="1803"/>
      <c r="P391" s="1804"/>
      <c r="Q391" s="1064"/>
      <c r="R391" s="1145" t="s">
        <v>25</v>
      </c>
      <c r="S391" s="140"/>
    </row>
    <row r="392" spans="1:19" ht="15.75" hidden="1" customHeight="1" thickBot="1" x14ac:dyDescent="0.3">
      <c r="A392" s="723"/>
      <c r="B392" s="1064" t="s">
        <v>1805</v>
      </c>
      <c r="C392" s="1922" t="s">
        <v>147</v>
      </c>
      <c r="D392" s="1803"/>
      <c r="E392" s="1803"/>
      <c r="F392" s="1803"/>
      <c r="G392" s="1803"/>
      <c r="H392" s="1803"/>
      <c r="I392" s="1804"/>
      <c r="J392" s="1064"/>
      <c r="K392" s="1922" t="s">
        <v>1803</v>
      </c>
      <c r="L392" s="1803"/>
      <c r="M392" s="1803"/>
      <c r="N392" s="1803"/>
      <c r="O392" s="1803"/>
      <c r="P392" s="1804"/>
      <c r="Q392" s="1064"/>
      <c r="R392" s="1145" t="s">
        <v>25</v>
      </c>
      <c r="S392" s="140"/>
    </row>
    <row r="393" spans="1:19" ht="15.75" hidden="1" customHeight="1" thickBot="1" x14ac:dyDescent="0.3">
      <c r="A393" s="728"/>
      <c r="B393" s="207"/>
      <c r="C393" s="207"/>
      <c r="D393" s="1925"/>
      <c r="E393" s="1403"/>
      <c r="F393" s="1403"/>
      <c r="G393" s="1403"/>
      <c r="H393" s="1403"/>
      <c r="I393" s="1403"/>
      <c r="J393" s="1403"/>
      <c r="K393" s="1403"/>
      <c r="L393" s="1403"/>
      <c r="M393" s="207"/>
      <c r="N393" s="207"/>
      <c r="O393" s="207"/>
      <c r="P393" s="207"/>
      <c r="Q393" s="207"/>
      <c r="R393" s="207"/>
      <c r="S393" s="209"/>
    </row>
    <row r="394" spans="1:19" ht="15.75" hidden="1" customHeight="1" thickBot="1" x14ac:dyDescent="0.3">
      <c r="A394" s="729"/>
      <c r="B394" s="6"/>
      <c r="C394" s="6"/>
      <c r="D394" s="6"/>
      <c r="E394" s="6"/>
      <c r="F394" s="6"/>
      <c r="G394" s="6"/>
      <c r="H394" s="6"/>
      <c r="I394" s="6"/>
      <c r="J394" s="730"/>
      <c r="K394" s="730"/>
      <c r="L394" s="730"/>
      <c r="M394" s="6"/>
      <c r="N394" s="6"/>
      <c r="O394" s="6"/>
      <c r="P394" s="6"/>
      <c r="Q394" s="6"/>
      <c r="R394" s="6"/>
      <c r="S394" s="39"/>
    </row>
    <row r="395" spans="1:19" ht="7.15" hidden="1" customHeight="1" x14ac:dyDescent="0.25">
      <c r="A395" s="1169"/>
      <c r="B395" s="1149"/>
      <c r="C395" s="1149"/>
      <c r="D395" s="1149"/>
      <c r="E395" s="1149"/>
      <c r="F395" s="1149"/>
      <c r="G395" s="1149"/>
      <c r="H395" s="1149"/>
      <c r="I395" s="1149"/>
      <c r="J395" s="1149"/>
      <c r="K395" s="1149"/>
      <c r="L395" s="1149"/>
      <c r="M395" s="1149"/>
      <c r="N395" s="1149"/>
      <c r="O395" s="1149"/>
      <c r="P395" s="1149"/>
      <c r="Q395" s="1149"/>
      <c r="R395" s="1149"/>
      <c r="S395" s="1150"/>
    </row>
    <row r="396" spans="1:19" ht="15.75" hidden="1" customHeight="1" thickBot="1" x14ac:dyDescent="0.3">
      <c r="A396" s="1151">
        <v>16</v>
      </c>
      <c r="B396" s="1885"/>
      <c r="C396" s="1878"/>
      <c r="D396" s="1878"/>
      <c r="E396" s="1878"/>
      <c r="F396" s="1878"/>
      <c r="G396" s="1878"/>
      <c r="H396" s="1878"/>
      <c r="I396" s="1073"/>
      <c r="J396" s="1885"/>
      <c r="K396" s="1878"/>
      <c r="L396" s="1878"/>
      <c r="M396" s="1878"/>
      <c r="N396" s="1073"/>
      <c r="O396" s="1152"/>
      <c r="P396" s="1073"/>
      <c r="Q396" s="1895"/>
      <c r="R396" s="1878"/>
      <c r="S396" s="1153"/>
    </row>
    <row r="397" spans="1:19" ht="15.75" hidden="1" customHeight="1" x14ac:dyDescent="0.25">
      <c r="A397" s="1154"/>
      <c r="B397" s="1876" t="s">
        <v>1789</v>
      </c>
      <c r="C397" s="1747"/>
      <c r="D397" s="1747"/>
      <c r="E397" s="1747"/>
      <c r="F397" s="1747"/>
      <c r="G397" s="1747"/>
      <c r="H397" s="1747"/>
      <c r="I397" s="1073"/>
      <c r="J397" s="1155" t="s">
        <v>1295</v>
      </c>
      <c r="K397" s="1073"/>
      <c r="L397" s="1073"/>
      <c r="M397" s="1073"/>
      <c r="N397" s="1073"/>
      <c r="O397" s="1155" t="s">
        <v>1790</v>
      </c>
      <c r="P397" s="1073"/>
      <c r="Q397" s="1156" t="s">
        <v>1791</v>
      </c>
      <c r="R397" s="1073"/>
      <c r="S397" s="1153"/>
    </row>
    <row r="398" spans="1:19" ht="15.75" hidden="1" customHeight="1" thickBot="1" x14ac:dyDescent="0.3">
      <c r="A398" s="1154"/>
      <c r="B398" s="1877"/>
      <c r="C398" s="1878"/>
      <c r="D398" s="1878"/>
      <c r="E398" s="1878"/>
      <c r="F398" s="1878"/>
      <c r="G398" s="1878"/>
      <c r="H398" s="1878"/>
      <c r="I398" s="1878"/>
      <c r="J398" s="1878"/>
      <c r="K398" s="1878"/>
      <c r="L398" s="1878"/>
      <c r="M398" s="1878"/>
      <c r="N398" s="1073"/>
      <c r="O398" s="1877"/>
      <c r="P398" s="1878"/>
      <c r="Q398" s="1878"/>
      <c r="R398" s="1878"/>
      <c r="S398" s="1153"/>
    </row>
    <row r="399" spans="1:19" ht="15.75" hidden="1" customHeight="1" x14ac:dyDescent="0.25">
      <c r="A399" s="1154"/>
      <c r="B399" s="1155" t="s">
        <v>1792</v>
      </c>
      <c r="C399" s="1073"/>
      <c r="D399" s="1073"/>
      <c r="E399" s="1073"/>
      <c r="F399" s="1073"/>
      <c r="G399" s="1073"/>
      <c r="H399" s="1073"/>
      <c r="I399" s="1073"/>
      <c r="J399" s="1073"/>
      <c r="K399" s="1073"/>
      <c r="L399" s="1073"/>
      <c r="M399" s="1073"/>
      <c r="N399" s="1073"/>
      <c r="O399" s="1157" t="s">
        <v>148</v>
      </c>
      <c r="P399" s="1073"/>
      <c r="Q399" s="1073"/>
      <c r="R399" s="1073"/>
      <c r="S399" s="1153"/>
    </row>
    <row r="400" spans="1:19" ht="15.75" hidden="1" customHeight="1" thickBot="1" x14ac:dyDescent="0.3">
      <c r="A400" s="1154"/>
      <c r="B400" s="1877"/>
      <c r="C400" s="1878"/>
      <c r="D400" s="1878"/>
      <c r="E400" s="1878"/>
      <c r="F400" s="1878"/>
      <c r="G400" s="1878"/>
      <c r="H400" s="1878"/>
      <c r="I400" s="1073"/>
      <c r="J400" s="1877"/>
      <c r="K400" s="1878"/>
      <c r="L400" s="1878"/>
      <c r="M400" s="1878"/>
      <c r="N400" s="1878"/>
      <c r="O400" s="1878"/>
      <c r="P400" s="1878"/>
      <c r="Q400" s="1878"/>
      <c r="R400" s="1878"/>
      <c r="S400" s="1153"/>
    </row>
    <row r="401" spans="1:19" ht="15.75" hidden="1" customHeight="1" x14ac:dyDescent="0.25">
      <c r="A401" s="1158"/>
      <c r="B401" s="1879" t="s">
        <v>1793</v>
      </c>
      <c r="C401" s="1747"/>
      <c r="D401" s="1747"/>
      <c r="E401" s="1747"/>
      <c r="F401" s="1747"/>
      <c r="G401" s="1747"/>
      <c r="H401" s="1747"/>
      <c r="I401" s="1159"/>
      <c r="J401" s="1880" t="s">
        <v>1794</v>
      </c>
      <c r="K401" s="1881"/>
      <c r="L401" s="1881"/>
      <c r="M401" s="1881"/>
      <c r="N401" s="1881"/>
      <c r="O401" s="1881"/>
      <c r="P401" s="1881"/>
      <c r="Q401" s="1073"/>
      <c r="R401" s="1073"/>
      <c r="S401" s="1153"/>
    </row>
    <row r="402" spans="1:19" ht="15.75" hidden="1" customHeight="1" thickBot="1" x14ac:dyDescent="0.3">
      <c r="A402" s="1158"/>
      <c r="B402" s="1882" t="s">
        <v>1795</v>
      </c>
      <c r="C402" s="1878"/>
      <c r="D402" s="1878"/>
      <c r="E402" s="1878"/>
      <c r="F402" s="1878"/>
      <c r="G402" s="1878"/>
      <c r="H402" s="1878"/>
      <c r="I402" s="1159"/>
      <c r="J402" s="1882" t="s">
        <v>1795</v>
      </c>
      <c r="K402" s="1878"/>
      <c r="L402" s="1878"/>
      <c r="M402" s="1878"/>
      <c r="N402" s="1878"/>
      <c r="O402" s="1878"/>
      <c r="P402" s="1878"/>
      <c r="Q402" s="1878"/>
      <c r="R402" s="1878"/>
      <c r="S402" s="1153"/>
    </row>
    <row r="403" spans="1:19" ht="15.75" hidden="1" customHeight="1" x14ac:dyDescent="0.25">
      <c r="A403" s="1158"/>
      <c r="B403" s="1883" t="s">
        <v>1796</v>
      </c>
      <c r="C403" s="1747"/>
      <c r="D403" s="1747"/>
      <c r="E403" s="1747"/>
      <c r="F403" s="1747"/>
      <c r="G403" s="1747"/>
      <c r="H403" s="1747"/>
      <c r="I403" s="1159"/>
      <c r="J403" s="1879" t="s">
        <v>1797</v>
      </c>
      <c r="K403" s="1747"/>
      <c r="L403" s="1747"/>
      <c r="M403" s="1747"/>
      <c r="N403" s="1747"/>
      <c r="O403" s="1747"/>
      <c r="P403" s="1747"/>
      <c r="Q403" s="1747"/>
      <c r="R403" s="1747"/>
      <c r="S403" s="1153"/>
    </row>
    <row r="404" spans="1:19" ht="15.75" hidden="1" customHeight="1" thickBot="1" x14ac:dyDescent="0.3">
      <c r="A404" s="1158"/>
      <c r="B404" s="1884"/>
      <c r="C404" s="1878"/>
      <c r="D404" s="1878"/>
      <c r="E404" s="1878"/>
      <c r="F404" s="1878"/>
      <c r="G404" s="1878"/>
      <c r="H404" s="1878"/>
      <c r="I404" s="1159"/>
      <c r="J404" s="1884"/>
      <c r="K404" s="1878"/>
      <c r="L404" s="1878"/>
      <c r="M404" s="1878"/>
      <c r="N404" s="1073"/>
      <c r="O404" s="1152"/>
      <c r="P404" s="1073"/>
      <c r="Q404" s="1885"/>
      <c r="R404" s="1878"/>
      <c r="S404" s="1153"/>
    </row>
    <row r="405" spans="1:19" ht="15.75" hidden="1" customHeight="1" x14ac:dyDescent="0.25">
      <c r="A405" s="1154"/>
      <c r="B405" s="1155" t="s">
        <v>1798</v>
      </c>
      <c r="C405" s="1073"/>
      <c r="D405" s="1073"/>
      <c r="E405" s="1073"/>
      <c r="F405" s="1073"/>
      <c r="G405" s="1073"/>
      <c r="H405" s="1073"/>
      <c r="I405" s="1073"/>
      <c r="J405" s="1156" t="s">
        <v>148</v>
      </c>
      <c r="K405" s="1073"/>
      <c r="L405" s="1073"/>
      <c r="M405" s="1073"/>
      <c r="N405" s="1073"/>
      <c r="O405" s="1156" t="s">
        <v>232</v>
      </c>
      <c r="P405" s="1073"/>
      <c r="Q405" s="1156" t="s">
        <v>174</v>
      </c>
      <c r="R405" s="1073"/>
      <c r="S405" s="1153"/>
    </row>
    <row r="406" spans="1:19" ht="4.5" hidden="1" customHeight="1" thickBot="1" x14ac:dyDescent="0.3">
      <c r="A406" s="1154"/>
      <c r="B406" s="1073"/>
      <c r="C406" s="1073"/>
      <c r="D406" s="1073"/>
      <c r="E406" s="1073"/>
      <c r="F406" s="1073"/>
      <c r="G406" s="1073"/>
      <c r="H406" s="1073"/>
      <c r="I406" s="1073"/>
      <c r="J406" s="1073"/>
      <c r="K406" s="1073"/>
      <c r="L406" s="1073"/>
      <c r="M406" s="1073"/>
      <c r="N406" s="1073"/>
      <c r="O406" s="1073"/>
      <c r="P406" s="1073"/>
      <c r="Q406" s="1073"/>
      <c r="R406" s="1073"/>
      <c r="S406" s="1153"/>
    </row>
    <row r="407" spans="1:19" ht="15.75" hidden="1" customHeight="1" thickBot="1" x14ac:dyDescent="0.3">
      <c r="A407" s="1158"/>
      <c r="B407" s="1880" t="s">
        <v>327</v>
      </c>
      <c r="C407" s="1881"/>
      <c r="D407" s="1881"/>
      <c r="E407" s="1881"/>
      <c r="F407" s="1881"/>
      <c r="G407" s="1881"/>
      <c r="H407" s="1881"/>
      <c r="I407" s="1881"/>
      <c r="J407" s="1881"/>
      <c r="K407" s="1881"/>
      <c r="L407" s="1881"/>
      <c r="M407" s="1881"/>
      <c r="N407" s="1881"/>
      <c r="O407" s="1881"/>
      <c r="P407" s="1881"/>
      <c r="Q407" s="1073"/>
      <c r="R407" s="1886"/>
      <c r="S407" s="1887"/>
    </row>
    <row r="408" spans="1:19" ht="4.5" hidden="1" customHeight="1" thickBot="1" x14ac:dyDescent="0.3">
      <c r="A408" s="1158"/>
      <c r="B408" s="1085"/>
      <c r="C408" s="1085"/>
      <c r="D408" s="1085"/>
      <c r="E408" s="1085"/>
      <c r="F408" s="1085"/>
      <c r="G408" s="1085"/>
      <c r="H408" s="1085"/>
      <c r="I408" s="1085"/>
      <c r="J408" s="1085"/>
      <c r="K408" s="1085"/>
      <c r="L408" s="1085"/>
      <c r="M408" s="1085"/>
      <c r="N408" s="1085"/>
      <c r="O408" s="1085"/>
      <c r="P408" s="1073"/>
      <c r="Q408" s="1160"/>
      <c r="R408" s="1160"/>
      <c r="S408" s="1153"/>
    </row>
    <row r="409" spans="1:19" ht="15.75" hidden="1" customHeight="1" thickBot="1" x14ac:dyDescent="0.3">
      <c r="A409" s="1158"/>
      <c r="B409" s="1880" t="s">
        <v>1799</v>
      </c>
      <c r="C409" s="1881"/>
      <c r="D409" s="1881"/>
      <c r="E409" s="1881"/>
      <c r="F409" s="1881"/>
      <c r="G409" s="1881"/>
      <c r="H409" s="1881"/>
      <c r="I409" s="1881"/>
      <c r="J409" s="1881"/>
      <c r="K409" s="1881"/>
      <c r="L409" s="1881"/>
      <c r="M409" s="1881"/>
      <c r="N409" s="1881"/>
      <c r="O409" s="1881"/>
      <c r="P409" s="1881"/>
      <c r="Q409" s="1073"/>
      <c r="R409" s="1888"/>
      <c r="S409" s="1887"/>
    </row>
    <row r="410" spans="1:19" ht="4.5" hidden="1" customHeight="1" thickBot="1" x14ac:dyDescent="0.3">
      <c r="A410" s="1158"/>
      <c r="B410" s="1085"/>
      <c r="C410" s="1085"/>
      <c r="D410" s="1085"/>
      <c r="E410" s="1085"/>
      <c r="F410" s="1085"/>
      <c r="G410" s="1085"/>
      <c r="H410" s="1085"/>
      <c r="I410" s="1085"/>
      <c r="J410" s="1085"/>
      <c r="K410" s="1085"/>
      <c r="L410" s="1085"/>
      <c r="M410" s="1085"/>
      <c r="N410" s="1085"/>
      <c r="O410" s="1085"/>
      <c r="P410" s="1085"/>
      <c r="Q410" s="1160"/>
      <c r="R410" s="1161"/>
      <c r="S410" s="1153"/>
    </row>
    <row r="411" spans="1:19" ht="15.75" hidden="1" customHeight="1" thickBot="1" x14ac:dyDescent="0.25">
      <c r="A411" s="1158"/>
      <c r="B411" s="1880" t="s">
        <v>1800</v>
      </c>
      <c r="C411" s="1881"/>
      <c r="D411" s="1881"/>
      <c r="E411" s="1881"/>
      <c r="F411" s="1881"/>
      <c r="G411" s="1881"/>
      <c r="H411" s="1889"/>
      <c r="I411" s="1890"/>
      <c r="J411" s="1890"/>
      <c r="K411" s="1890"/>
      <c r="L411" s="1890"/>
      <c r="M411" s="1890"/>
      <c r="N411" s="1890"/>
      <c r="O411" s="1890"/>
      <c r="P411" s="1890"/>
      <c r="Q411" s="1890"/>
      <c r="R411" s="1890"/>
      <c r="S411" s="1887"/>
    </row>
    <row r="412" spans="1:19" ht="9" hidden="1" customHeight="1" thickBot="1" x14ac:dyDescent="0.3">
      <c r="A412" s="1154"/>
      <c r="B412" s="1073"/>
      <c r="C412" s="1073"/>
      <c r="D412" s="1073"/>
      <c r="E412" s="1073"/>
      <c r="F412" s="1073"/>
      <c r="G412" s="1073"/>
      <c r="H412" s="1073"/>
      <c r="I412" s="1073"/>
      <c r="J412" s="1073"/>
      <c r="K412" s="1073"/>
      <c r="L412" s="1073"/>
      <c r="M412" s="1073"/>
      <c r="N412" s="1073"/>
      <c r="O412" s="1073"/>
      <c r="P412" s="1073"/>
      <c r="Q412" s="1073"/>
      <c r="R412" s="1073"/>
      <c r="S412" s="1153"/>
    </row>
    <row r="413" spans="1:19" ht="15.75" hidden="1" customHeight="1" thickBot="1" x14ac:dyDescent="0.3">
      <c r="A413" s="1154"/>
      <c r="B413" s="1125"/>
      <c r="C413" s="1891" t="s">
        <v>1801</v>
      </c>
      <c r="D413" s="1881"/>
      <c r="E413" s="1881"/>
      <c r="F413" s="1881"/>
      <c r="G413" s="1881"/>
      <c r="H413" s="1881"/>
      <c r="I413" s="1881"/>
      <c r="J413" s="1881"/>
      <c r="K413" s="1881"/>
      <c r="L413" s="1881"/>
      <c r="M413" s="1881"/>
      <c r="N413" s="1881"/>
      <c r="O413" s="1881"/>
      <c r="P413" s="1881"/>
      <c r="Q413" s="1881"/>
      <c r="R413" s="1881"/>
      <c r="S413" s="1153"/>
    </row>
    <row r="414" spans="1:19" ht="4.5" hidden="1" customHeight="1" x14ac:dyDescent="0.25">
      <c r="A414" s="1154"/>
      <c r="B414" s="1073"/>
      <c r="C414" s="1113"/>
      <c r="D414" s="1113"/>
      <c r="E414" s="1113"/>
      <c r="F414" s="1113"/>
      <c r="G414" s="1113"/>
      <c r="H414" s="1113"/>
      <c r="I414" s="1113"/>
      <c r="J414" s="1113"/>
      <c r="K414" s="1113"/>
      <c r="L414" s="1113"/>
      <c r="M414" s="1113"/>
      <c r="N414" s="1113"/>
      <c r="O414" s="1113"/>
      <c r="P414" s="1113"/>
      <c r="Q414" s="1113"/>
      <c r="R414" s="1113"/>
      <c r="S414" s="1153"/>
    </row>
    <row r="415" spans="1:19" ht="15.75" hidden="1" customHeight="1" thickBot="1" x14ac:dyDescent="0.3">
      <c r="A415" s="1154"/>
      <c r="B415" s="1073" t="s">
        <v>1802</v>
      </c>
      <c r="C415" s="1892" t="s">
        <v>147</v>
      </c>
      <c r="D415" s="1878"/>
      <c r="E415" s="1878"/>
      <c r="F415" s="1878"/>
      <c r="G415" s="1878"/>
      <c r="H415" s="1878"/>
      <c r="I415" s="1878"/>
      <c r="J415" s="1073"/>
      <c r="K415" s="1892" t="s">
        <v>1803</v>
      </c>
      <c r="L415" s="1878"/>
      <c r="M415" s="1878"/>
      <c r="N415" s="1878"/>
      <c r="O415" s="1878"/>
      <c r="P415" s="1878"/>
      <c r="Q415" s="1073"/>
      <c r="R415" s="1162" t="s">
        <v>25</v>
      </c>
      <c r="S415" s="1153"/>
    </row>
    <row r="416" spans="1:19" ht="15.75" hidden="1" customHeight="1" thickBot="1" x14ac:dyDescent="0.3">
      <c r="A416" s="1154"/>
      <c r="B416" s="1073" t="s">
        <v>1804</v>
      </c>
      <c r="C416" s="1892" t="s">
        <v>147</v>
      </c>
      <c r="D416" s="1878"/>
      <c r="E416" s="1878"/>
      <c r="F416" s="1878"/>
      <c r="G416" s="1878"/>
      <c r="H416" s="1878"/>
      <c r="I416" s="1878"/>
      <c r="J416" s="1073"/>
      <c r="K416" s="1892" t="s">
        <v>1803</v>
      </c>
      <c r="L416" s="1878"/>
      <c r="M416" s="1878"/>
      <c r="N416" s="1878"/>
      <c r="O416" s="1878"/>
      <c r="P416" s="1878"/>
      <c r="Q416" s="1073"/>
      <c r="R416" s="1162" t="s">
        <v>25</v>
      </c>
      <c r="S416" s="1153"/>
    </row>
    <row r="417" spans="1:19" ht="15.75" hidden="1" customHeight="1" thickBot="1" x14ac:dyDescent="0.3">
      <c r="A417" s="1154"/>
      <c r="B417" s="1073" t="s">
        <v>1805</v>
      </c>
      <c r="C417" s="1892" t="s">
        <v>147</v>
      </c>
      <c r="D417" s="1878"/>
      <c r="E417" s="1878"/>
      <c r="F417" s="1878"/>
      <c r="G417" s="1878"/>
      <c r="H417" s="1878"/>
      <c r="I417" s="1878"/>
      <c r="J417" s="1073"/>
      <c r="K417" s="1892" t="s">
        <v>1803</v>
      </c>
      <c r="L417" s="1878"/>
      <c r="M417" s="1878"/>
      <c r="N417" s="1878"/>
      <c r="O417" s="1878"/>
      <c r="P417" s="1878"/>
      <c r="Q417" s="1073"/>
      <c r="R417" s="1162" t="s">
        <v>25</v>
      </c>
      <c r="S417" s="1153"/>
    </row>
    <row r="418" spans="1:19" ht="15.75" hidden="1" customHeight="1" x14ac:dyDescent="0.2">
      <c r="A418" s="1185"/>
      <c r="B418" s="1087"/>
      <c r="C418" s="1087"/>
      <c r="D418" s="1087"/>
      <c r="E418" s="1087"/>
      <c r="F418" s="1087"/>
      <c r="G418" s="1087"/>
      <c r="H418" s="1087"/>
      <c r="I418" s="1087"/>
      <c r="J418" s="1087"/>
      <c r="K418" s="1087"/>
      <c r="L418" s="1087"/>
      <c r="M418" s="1087"/>
      <c r="N418" s="1087"/>
      <c r="O418" s="1087"/>
      <c r="P418" s="1087"/>
      <c r="Q418" s="1087"/>
      <c r="R418" s="1087"/>
      <c r="S418" s="1186"/>
    </row>
    <row r="419" spans="1:19" s="1057" customFormat="1" ht="15.75" hidden="1" customHeight="1" thickBot="1" x14ac:dyDescent="0.3">
      <c r="A419" s="1171"/>
      <c r="B419" s="1164"/>
      <c r="C419" s="1917" t="s">
        <v>315</v>
      </c>
      <c r="D419" s="1917"/>
      <c r="E419" s="1917"/>
      <c r="F419" s="1917"/>
      <c r="G419" s="1917"/>
      <c r="H419" s="1917"/>
      <c r="I419" s="1917"/>
      <c r="J419" s="1917"/>
      <c r="K419" s="1917"/>
      <c r="L419" s="1184"/>
      <c r="M419" s="1913"/>
      <c r="N419" s="1914"/>
      <c r="O419" s="1914"/>
      <c r="P419" s="1164"/>
      <c r="Q419" s="1164"/>
      <c r="R419" s="1164"/>
      <c r="S419" s="1165"/>
    </row>
    <row r="420" spans="1:19" ht="15.75" customHeight="1" x14ac:dyDescent="0.25">
      <c r="A420" s="1204"/>
      <c r="B420" s="1205"/>
      <c r="C420" s="1205"/>
      <c r="D420" s="1205"/>
      <c r="E420" s="1205"/>
      <c r="F420" s="1205"/>
      <c r="G420" s="1205"/>
      <c r="H420" s="1205"/>
      <c r="I420" s="1205"/>
      <c r="J420" s="1206"/>
      <c r="K420" s="1206"/>
      <c r="L420" s="1206"/>
      <c r="M420" s="1205"/>
      <c r="N420" s="1205"/>
      <c r="O420" s="1205"/>
      <c r="P420" s="1205"/>
      <c r="Q420" s="1205"/>
      <c r="R420" s="1205"/>
      <c r="S420" s="1205"/>
    </row>
    <row r="421" spans="1:19" ht="15.75" customHeight="1" x14ac:dyDescent="0.25">
      <c r="A421" s="1207"/>
      <c r="B421" s="1073"/>
      <c r="C421" s="1073"/>
      <c r="D421" s="1073"/>
      <c r="E421" s="1073"/>
      <c r="F421" s="1073"/>
      <c r="G421" s="1073"/>
      <c r="H421" s="1073"/>
      <c r="I421" s="1073"/>
      <c r="J421" s="1073"/>
      <c r="K421" s="1073"/>
      <c r="L421" s="1073"/>
      <c r="M421" s="1073"/>
      <c r="N421" s="1073"/>
      <c r="O421" s="1073"/>
      <c r="P421" s="1073"/>
      <c r="Q421" s="1073"/>
      <c r="R421" s="1073"/>
      <c r="S421" s="1073"/>
    </row>
    <row r="422" spans="1:19" ht="4.5" customHeight="1" x14ac:dyDescent="0.25">
      <c r="A422" s="35"/>
      <c r="B422" s="10"/>
      <c r="C422" s="10"/>
      <c r="D422" s="10"/>
      <c r="E422" s="10"/>
      <c r="F422" s="10"/>
      <c r="G422" s="10"/>
      <c r="H422" s="10"/>
      <c r="I422" s="10"/>
      <c r="J422" s="10"/>
      <c r="K422" s="10"/>
      <c r="L422" s="10"/>
      <c r="M422" s="10"/>
      <c r="N422" s="10"/>
      <c r="O422" s="10"/>
      <c r="P422" s="10"/>
      <c r="Q422" s="10"/>
      <c r="R422" s="10"/>
      <c r="S422" s="10"/>
    </row>
    <row r="423" spans="1:19" ht="14.25" hidden="1" customHeight="1" x14ac:dyDescent="0.25">
      <c r="A423" s="35"/>
      <c r="B423" s="10"/>
      <c r="C423" s="10"/>
      <c r="D423" s="10"/>
      <c r="E423" s="10"/>
      <c r="F423" s="10"/>
      <c r="G423" s="10"/>
      <c r="H423" s="10"/>
      <c r="I423" s="10"/>
      <c r="J423" s="10"/>
      <c r="K423" s="10"/>
      <c r="L423" s="10"/>
      <c r="M423" s="10"/>
      <c r="N423" s="10"/>
      <c r="O423" s="10"/>
      <c r="P423" s="10"/>
      <c r="Q423" s="10"/>
      <c r="R423" s="10"/>
      <c r="S423" s="10"/>
    </row>
    <row r="424" spans="1:19" ht="14.25" hidden="1" customHeight="1" x14ac:dyDescent="0.25">
      <c r="A424" s="1551"/>
      <c r="B424" s="1400"/>
      <c r="C424" s="1400"/>
      <c r="D424" s="1400"/>
      <c r="E424" s="1400"/>
      <c r="F424" s="1400"/>
      <c r="G424" s="1400"/>
      <c r="H424" s="1400"/>
      <c r="I424" s="1400"/>
      <c r="J424" s="1400"/>
      <c r="K424" s="1400"/>
      <c r="L424" s="1400"/>
      <c r="M424" s="10" t="s">
        <v>1284</v>
      </c>
      <c r="N424" s="10"/>
      <c r="O424" s="10"/>
      <c r="P424" s="10"/>
      <c r="Q424" s="10"/>
      <c r="R424" s="10"/>
      <c r="S424" s="10"/>
    </row>
    <row r="425" spans="1:19" ht="14.25" hidden="1" customHeight="1" x14ac:dyDescent="0.25">
      <c r="A425" s="1400"/>
      <c r="B425" s="1400"/>
      <c r="C425" s="1400"/>
      <c r="D425" s="1400"/>
      <c r="E425" s="1400"/>
      <c r="F425" s="1400"/>
      <c r="G425" s="1400"/>
      <c r="H425" s="1400"/>
      <c r="I425" s="1400"/>
      <c r="J425" s="1400"/>
      <c r="K425" s="1400"/>
      <c r="L425" s="1400"/>
      <c r="M425" s="10" t="s">
        <v>1289</v>
      </c>
      <c r="N425" s="10"/>
      <c r="O425" s="10"/>
      <c r="P425" s="10"/>
      <c r="Q425" s="10"/>
      <c r="R425" s="10"/>
      <c r="S425" s="10"/>
    </row>
  </sheetData>
  <sheetProtection algorithmName="SHA-512" hashValue="wlmqb1ixS8Nna/ZKc4o+tQmgUTGuRBY0NkUlOul0U34hMj0AyGPkCowXOmj+Tp91Q3u2DdhaZL6eQn279PpAFw==" saltValue="tCCzmyrEthK1bPzQhluC1Q==" spinCount="100000" sheet="1" formatRows="0"/>
  <mergeCells count="506">
    <mergeCell ref="C317:K317"/>
    <mergeCell ref="M317:O317"/>
    <mergeCell ref="C368:K368"/>
    <mergeCell ref="M368:O368"/>
    <mergeCell ref="C419:K419"/>
    <mergeCell ref="M419:O419"/>
    <mergeCell ref="B229:P229"/>
    <mergeCell ref="C416:I416"/>
    <mergeCell ref="K416:P416"/>
    <mergeCell ref="C417:I417"/>
    <mergeCell ref="K417:P417"/>
    <mergeCell ref="B400:H400"/>
    <mergeCell ref="J400:R400"/>
    <mergeCell ref="B401:H401"/>
    <mergeCell ref="J401:P401"/>
    <mergeCell ref="B402:H402"/>
    <mergeCell ref="J402:R402"/>
    <mergeCell ref="B403:H403"/>
    <mergeCell ref="J403:R403"/>
    <mergeCell ref="B404:H404"/>
    <mergeCell ref="R282:S282"/>
    <mergeCell ref="H284:S284"/>
    <mergeCell ref="B305:P305"/>
    <mergeCell ref="R305:S305"/>
    <mergeCell ref="R307:S307"/>
    <mergeCell ref="H309:S309"/>
    <mergeCell ref="B331:P331"/>
    <mergeCell ref="R331:S331"/>
    <mergeCell ref="R333:S333"/>
    <mergeCell ref="B282:P282"/>
    <mergeCell ref="B328:H328"/>
    <mergeCell ref="J328:M328"/>
    <mergeCell ref="Q328:R328"/>
    <mergeCell ref="B333:P333"/>
    <mergeCell ref="K314:P314"/>
    <mergeCell ref="C314:I314"/>
    <mergeCell ref="C315:I315"/>
    <mergeCell ref="K315:P315"/>
    <mergeCell ref="B320:H320"/>
    <mergeCell ref="J320:M320"/>
    <mergeCell ref="Q320:R320"/>
    <mergeCell ref="B321:H321"/>
    <mergeCell ref="B307:P307"/>
    <mergeCell ref="B309:G309"/>
    <mergeCell ref="C311:R311"/>
    <mergeCell ref="C313:I313"/>
    <mergeCell ref="K313:P313"/>
    <mergeCell ref="B299:H299"/>
    <mergeCell ref="O193:R193"/>
    <mergeCell ref="R229:S229"/>
    <mergeCell ref="R231:S231"/>
    <mergeCell ref="H233:S233"/>
    <mergeCell ref="B254:P254"/>
    <mergeCell ref="R254:S254"/>
    <mergeCell ref="R256:S256"/>
    <mergeCell ref="H258:S258"/>
    <mergeCell ref="B280:P280"/>
    <mergeCell ref="R280:S280"/>
    <mergeCell ref="J243:M243"/>
    <mergeCell ref="Q243:R243"/>
    <mergeCell ref="B244:H244"/>
    <mergeCell ref="B245:M245"/>
    <mergeCell ref="O245:R245"/>
    <mergeCell ref="B247:H247"/>
    <mergeCell ref="J247:R247"/>
    <mergeCell ref="B233:G233"/>
    <mergeCell ref="C235:R235"/>
    <mergeCell ref="C237:I237"/>
    <mergeCell ref="K237:P237"/>
    <mergeCell ref="K238:P238"/>
    <mergeCell ref="C238:I238"/>
    <mergeCell ref="C239:I239"/>
    <mergeCell ref="B243:H243"/>
    <mergeCell ref="B148:P148"/>
    <mergeCell ref="R148:S148"/>
    <mergeCell ref="R150:S150"/>
    <mergeCell ref="H152:S152"/>
    <mergeCell ref="B177:P177"/>
    <mergeCell ref="R177:S177"/>
    <mergeCell ref="R179:S179"/>
    <mergeCell ref="H181:S181"/>
    <mergeCell ref="B202:P202"/>
    <mergeCell ref="R202:S202"/>
    <mergeCell ref="A161:S162"/>
    <mergeCell ref="B197:H197"/>
    <mergeCell ref="J197:R197"/>
    <mergeCell ref="B198:H198"/>
    <mergeCell ref="J198:R198"/>
    <mergeCell ref="B199:H199"/>
    <mergeCell ref="J199:M199"/>
    <mergeCell ref="Q199:R199"/>
    <mergeCell ref="B191:H191"/>
    <mergeCell ref="J191:M191"/>
    <mergeCell ref="Q191:R191"/>
    <mergeCell ref="B192:H192"/>
    <mergeCell ref="B193:M193"/>
    <mergeCell ref="B277:H277"/>
    <mergeCell ref="J277:M277"/>
    <mergeCell ref="Q277:R277"/>
    <mergeCell ref="B271:M271"/>
    <mergeCell ref="O271:R271"/>
    <mergeCell ref="J273:R273"/>
    <mergeCell ref="B273:H273"/>
    <mergeCell ref="B274:H274"/>
    <mergeCell ref="J274:P274"/>
    <mergeCell ref="B275:H275"/>
    <mergeCell ref="J275:R275"/>
    <mergeCell ref="B276:H276"/>
    <mergeCell ref="J276:R276"/>
    <mergeCell ref="D240:L240"/>
    <mergeCell ref="B204:P204"/>
    <mergeCell ref="K211:P211"/>
    <mergeCell ref="K212:P212"/>
    <mergeCell ref="B206:G206"/>
    <mergeCell ref="C208:R208"/>
    <mergeCell ref="C210:I210"/>
    <mergeCell ref="K210:P210"/>
    <mergeCell ref="C211:I211"/>
    <mergeCell ref="R204:S204"/>
    <mergeCell ref="H206:S206"/>
    <mergeCell ref="C212:I212"/>
    <mergeCell ref="B218:H218"/>
    <mergeCell ref="J218:M218"/>
    <mergeCell ref="Q218:R218"/>
    <mergeCell ref="B219:H219"/>
    <mergeCell ref="B220:M220"/>
    <mergeCell ref="O220:R220"/>
    <mergeCell ref="K239:P239"/>
    <mergeCell ref="C214:K214"/>
    <mergeCell ref="M214:O214"/>
    <mergeCell ref="B248:H248"/>
    <mergeCell ref="J248:P248"/>
    <mergeCell ref="B249:H249"/>
    <mergeCell ref="J249:R249"/>
    <mergeCell ref="B250:H250"/>
    <mergeCell ref="J250:R250"/>
    <mergeCell ref="B251:H251"/>
    <mergeCell ref="J251:M251"/>
    <mergeCell ref="Q251:R251"/>
    <mergeCell ref="K264:P264"/>
    <mergeCell ref="B269:H269"/>
    <mergeCell ref="J269:M269"/>
    <mergeCell ref="Q269:R269"/>
    <mergeCell ref="B270:H270"/>
    <mergeCell ref="B256:P256"/>
    <mergeCell ref="B258:G258"/>
    <mergeCell ref="C260:R260"/>
    <mergeCell ref="C262:I262"/>
    <mergeCell ref="K262:P262"/>
    <mergeCell ref="C263:I263"/>
    <mergeCell ref="K263:P263"/>
    <mergeCell ref="C264:I264"/>
    <mergeCell ref="C266:K266"/>
    <mergeCell ref="M266:O266"/>
    <mergeCell ref="A424:L425"/>
    <mergeCell ref="B409:P409"/>
    <mergeCell ref="B411:G411"/>
    <mergeCell ref="C413:R413"/>
    <mergeCell ref="C415:I415"/>
    <mergeCell ref="K415:P415"/>
    <mergeCell ref="B407:P407"/>
    <mergeCell ref="R407:S407"/>
    <mergeCell ref="R409:S409"/>
    <mergeCell ref="H411:S411"/>
    <mergeCell ref="J404:M404"/>
    <mergeCell ref="Q404:R404"/>
    <mergeCell ref="C392:I392"/>
    <mergeCell ref="K392:P392"/>
    <mergeCell ref="D393:L393"/>
    <mergeCell ref="B396:H396"/>
    <mergeCell ref="J396:M396"/>
    <mergeCell ref="Q396:R396"/>
    <mergeCell ref="B397:H397"/>
    <mergeCell ref="B398:M398"/>
    <mergeCell ref="O398:R398"/>
    <mergeCell ref="B384:P384"/>
    <mergeCell ref="B386:G386"/>
    <mergeCell ref="C388:R388"/>
    <mergeCell ref="C390:I390"/>
    <mergeCell ref="K390:P390"/>
    <mergeCell ref="K391:P391"/>
    <mergeCell ref="C391:I391"/>
    <mergeCell ref="R384:S384"/>
    <mergeCell ref="H386:S386"/>
    <mergeCell ref="B377:H377"/>
    <mergeCell ref="J377:R377"/>
    <mergeCell ref="J378:R378"/>
    <mergeCell ref="B378:H378"/>
    <mergeCell ref="B379:H379"/>
    <mergeCell ref="J379:M379"/>
    <mergeCell ref="Q379:R379"/>
    <mergeCell ref="B382:P382"/>
    <mergeCell ref="R382:S382"/>
    <mergeCell ref="B371:H371"/>
    <mergeCell ref="J371:M371"/>
    <mergeCell ref="Q371:R371"/>
    <mergeCell ref="B372:H372"/>
    <mergeCell ref="B373:M373"/>
    <mergeCell ref="O373:R373"/>
    <mergeCell ref="B375:H375"/>
    <mergeCell ref="J375:R375"/>
    <mergeCell ref="B376:H376"/>
    <mergeCell ref="J376:P376"/>
    <mergeCell ref="K365:P365"/>
    <mergeCell ref="K366:P366"/>
    <mergeCell ref="B360:G360"/>
    <mergeCell ref="C362:R362"/>
    <mergeCell ref="C364:I364"/>
    <mergeCell ref="K364:P364"/>
    <mergeCell ref="C365:I365"/>
    <mergeCell ref="C366:I366"/>
    <mergeCell ref="H360:S360"/>
    <mergeCell ref="B352:H352"/>
    <mergeCell ref="J352:R352"/>
    <mergeCell ref="B353:H353"/>
    <mergeCell ref="J353:M353"/>
    <mergeCell ref="Q353:R353"/>
    <mergeCell ref="B358:P358"/>
    <mergeCell ref="B356:P356"/>
    <mergeCell ref="R356:S356"/>
    <mergeCell ref="R358:S358"/>
    <mergeCell ref="B346:H346"/>
    <mergeCell ref="B347:M347"/>
    <mergeCell ref="O347:R347"/>
    <mergeCell ref="J349:R349"/>
    <mergeCell ref="B349:H349"/>
    <mergeCell ref="B350:H350"/>
    <mergeCell ref="J350:P350"/>
    <mergeCell ref="B351:H351"/>
    <mergeCell ref="J351:R351"/>
    <mergeCell ref="C337:R337"/>
    <mergeCell ref="C339:I339"/>
    <mergeCell ref="K339:P339"/>
    <mergeCell ref="C340:I340"/>
    <mergeCell ref="K340:P340"/>
    <mergeCell ref="C341:I341"/>
    <mergeCell ref="K341:P341"/>
    <mergeCell ref="D342:L342"/>
    <mergeCell ref="B345:H345"/>
    <mergeCell ref="J345:M345"/>
    <mergeCell ref="Q345:R345"/>
    <mergeCell ref="B335:G335"/>
    <mergeCell ref="H335:S335"/>
    <mergeCell ref="B322:M322"/>
    <mergeCell ref="O322:R322"/>
    <mergeCell ref="B324:H324"/>
    <mergeCell ref="J324:R324"/>
    <mergeCell ref="B325:H325"/>
    <mergeCell ref="J325:P325"/>
    <mergeCell ref="B326:H326"/>
    <mergeCell ref="J326:R326"/>
    <mergeCell ref="B327:H327"/>
    <mergeCell ref="J327:R327"/>
    <mergeCell ref="J299:P299"/>
    <mergeCell ref="B300:H300"/>
    <mergeCell ref="J300:R300"/>
    <mergeCell ref="J301:R301"/>
    <mergeCell ref="B301:H301"/>
    <mergeCell ref="B302:H302"/>
    <mergeCell ref="J302:M302"/>
    <mergeCell ref="Q302:R302"/>
    <mergeCell ref="D291:L291"/>
    <mergeCell ref="C290:I290"/>
    <mergeCell ref="B294:H294"/>
    <mergeCell ref="J294:M294"/>
    <mergeCell ref="Q294:R294"/>
    <mergeCell ref="B295:H295"/>
    <mergeCell ref="B296:M296"/>
    <mergeCell ref="O296:R296"/>
    <mergeCell ref="B298:H298"/>
    <mergeCell ref="J298:R298"/>
    <mergeCell ref="D188:L188"/>
    <mergeCell ref="K289:P289"/>
    <mergeCell ref="K290:P290"/>
    <mergeCell ref="B284:G284"/>
    <mergeCell ref="C286:R286"/>
    <mergeCell ref="C288:I288"/>
    <mergeCell ref="K288:P288"/>
    <mergeCell ref="C289:I289"/>
    <mergeCell ref="B222:H222"/>
    <mergeCell ref="J222:R222"/>
    <mergeCell ref="B223:H223"/>
    <mergeCell ref="J223:P223"/>
    <mergeCell ref="B224:H224"/>
    <mergeCell ref="J224:R224"/>
    <mergeCell ref="J225:R225"/>
    <mergeCell ref="B225:H225"/>
    <mergeCell ref="B226:H226"/>
    <mergeCell ref="J226:M226"/>
    <mergeCell ref="Q226:R226"/>
    <mergeCell ref="B231:P231"/>
    <mergeCell ref="J195:R195"/>
    <mergeCell ref="B195:H195"/>
    <mergeCell ref="B196:H196"/>
    <mergeCell ref="J196:P196"/>
    <mergeCell ref="B181:G181"/>
    <mergeCell ref="C183:R183"/>
    <mergeCell ref="C185:I185"/>
    <mergeCell ref="K185:P185"/>
    <mergeCell ref="C186:I186"/>
    <mergeCell ref="K186:P186"/>
    <mergeCell ref="C187:I187"/>
    <mergeCell ref="K187:P187"/>
    <mergeCell ref="B173:H173"/>
    <mergeCell ref="J173:R173"/>
    <mergeCell ref="B174:H174"/>
    <mergeCell ref="J174:M174"/>
    <mergeCell ref="Q174:R174"/>
    <mergeCell ref="B179:P179"/>
    <mergeCell ref="B167:H167"/>
    <mergeCell ref="B168:M168"/>
    <mergeCell ref="O168:R168"/>
    <mergeCell ref="B170:H170"/>
    <mergeCell ref="J170:R170"/>
    <mergeCell ref="B171:H171"/>
    <mergeCell ref="J171:P171"/>
    <mergeCell ref="B172:H172"/>
    <mergeCell ref="J172:R172"/>
    <mergeCell ref="J166:M166"/>
    <mergeCell ref="Q166:R166"/>
    <mergeCell ref="C156:I156"/>
    <mergeCell ref="C157:I157"/>
    <mergeCell ref="K157:P157"/>
    <mergeCell ref="C158:I158"/>
    <mergeCell ref="K158:P158"/>
    <mergeCell ref="B166:H166"/>
    <mergeCell ref="C160:K160"/>
    <mergeCell ref="B141:H141"/>
    <mergeCell ref="B142:H142"/>
    <mergeCell ref="B143:H143"/>
    <mergeCell ref="B144:H144"/>
    <mergeCell ref="B145:H145"/>
    <mergeCell ref="M160:O160"/>
    <mergeCell ref="B137:H137"/>
    <mergeCell ref="J137:M137"/>
    <mergeCell ref="Q137:R137"/>
    <mergeCell ref="B139:M139"/>
    <mergeCell ref="O139:R139"/>
    <mergeCell ref="J141:R141"/>
    <mergeCell ref="J142:P142"/>
    <mergeCell ref="J143:R143"/>
    <mergeCell ref="J144:R144"/>
    <mergeCell ref="J145:M145"/>
    <mergeCell ref="Q145:R145"/>
    <mergeCell ref="B150:P150"/>
    <mergeCell ref="B152:G152"/>
    <mergeCell ref="C154:R154"/>
    <mergeCell ref="K156:P156"/>
    <mergeCell ref="C129:R129"/>
    <mergeCell ref="C131:I131"/>
    <mergeCell ref="K131:P131"/>
    <mergeCell ref="C132:I132"/>
    <mergeCell ref="K132:P132"/>
    <mergeCell ref="C133:I133"/>
    <mergeCell ref="K133:P133"/>
    <mergeCell ref="B138:H138"/>
    <mergeCell ref="A135:S135"/>
    <mergeCell ref="B120:H120"/>
    <mergeCell ref="J120:M120"/>
    <mergeCell ref="Q120:R120"/>
    <mergeCell ref="B123:P123"/>
    <mergeCell ref="R123:S123"/>
    <mergeCell ref="B125:P125"/>
    <mergeCell ref="R125:S125"/>
    <mergeCell ref="B127:G127"/>
    <mergeCell ref="H127:S127"/>
    <mergeCell ref="B114:M114"/>
    <mergeCell ref="O114:R114"/>
    <mergeCell ref="B116:H116"/>
    <mergeCell ref="J116:R116"/>
    <mergeCell ref="B117:H117"/>
    <mergeCell ref="J117:P117"/>
    <mergeCell ref="B118:H118"/>
    <mergeCell ref="J118:R118"/>
    <mergeCell ref="B119:H119"/>
    <mergeCell ref="J119:R119"/>
    <mergeCell ref="K105:P105"/>
    <mergeCell ref="C105:I105"/>
    <mergeCell ref="C106:I106"/>
    <mergeCell ref="K106:P106"/>
    <mergeCell ref="O108:Q108"/>
    <mergeCell ref="B112:H112"/>
    <mergeCell ref="J112:M112"/>
    <mergeCell ref="Q112:R112"/>
    <mergeCell ref="B113:H113"/>
    <mergeCell ref="B96:P96"/>
    <mergeCell ref="R96:S96"/>
    <mergeCell ref="R98:S98"/>
    <mergeCell ref="B98:P98"/>
    <mergeCell ref="B100:G100"/>
    <mergeCell ref="H100:S100"/>
    <mergeCell ref="C102:R102"/>
    <mergeCell ref="C104:I104"/>
    <mergeCell ref="K104:P104"/>
    <mergeCell ref="B90:H90"/>
    <mergeCell ref="J90:P90"/>
    <mergeCell ref="B91:H91"/>
    <mergeCell ref="J91:R91"/>
    <mergeCell ref="J92:R92"/>
    <mergeCell ref="B92:H92"/>
    <mergeCell ref="B93:H93"/>
    <mergeCell ref="J93:M93"/>
    <mergeCell ref="Q93:R93"/>
    <mergeCell ref="D82:L82"/>
    <mergeCell ref="C81:I81"/>
    <mergeCell ref="B85:H85"/>
    <mergeCell ref="J85:M85"/>
    <mergeCell ref="Q85:R85"/>
    <mergeCell ref="B86:H86"/>
    <mergeCell ref="B87:M87"/>
    <mergeCell ref="O87:R87"/>
    <mergeCell ref="B89:H89"/>
    <mergeCell ref="J89:R89"/>
    <mergeCell ref="B68:H68"/>
    <mergeCell ref="J68:M68"/>
    <mergeCell ref="Q68:R68"/>
    <mergeCell ref="B71:P71"/>
    <mergeCell ref="R71:S71"/>
    <mergeCell ref="B73:P73"/>
    <mergeCell ref="R73:S73"/>
    <mergeCell ref="K80:P80"/>
    <mergeCell ref="K81:P81"/>
    <mergeCell ref="B75:G75"/>
    <mergeCell ref="H75:S75"/>
    <mergeCell ref="C77:R77"/>
    <mergeCell ref="C79:I79"/>
    <mergeCell ref="K79:P79"/>
    <mergeCell ref="C80:I80"/>
    <mergeCell ref="J33:M33"/>
    <mergeCell ref="Q33:R33"/>
    <mergeCell ref="C27:I27"/>
    <mergeCell ref="C28:I28"/>
    <mergeCell ref="K28:P28"/>
    <mergeCell ref="C29:I29"/>
    <mergeCell ref="K29:P29"/>
    <mergeCell ref="D30:L30"/>
    <mergeCell ref="B33:H33"/>
    <mergeCell ref="A1:S2"/>
    <mergeCell ref="A3:S8"/>
    <mergeCell ref="B10:H10"/>
    <mergeCell ref="J10:M10"/>
    <mergeCell ref="Q10:R10"/>
    <mergeCell ref="B12:M12"/>
    <mergeCell ref="O12:R12"/>
    <mergeCell ref="J14:R14"/>
    <mergeCell ref="J15:P15"/>
    <mergeCell ref="B65:H65"/>
    <mergeCell ref="J65:P65"/>
    <mergeCell ref="B66:H66"/>
    <mergeCell ref="J66:R66"/>
    <mergeCell ref="B67:H67"/>
    <mergeCell ref="J67:R67"/>
    <mergeCell ref="B11:H11"/>
    <mergeCell ref="B14:H14"/>
    <mergeCell ref="B15:H15"/>
    <mergeCell ref="B16:H16"/>
    <mergeCell ref="B17:H17"/>
    <mergeCell ref="B18:H18"/>
    <mergeCell ref="J16:R16"/>
    <mergeCell ref="J17:R17"/>
    <mergeCell ref="J18:M18"/>
    <mergeCell ref="Q18:R18"/>
    <mergeCell ref="R20:S20"/>
    <mergeCell ref="B20:P20"/>
    <mergeCell ref="B22:P22"/>
    <mergeCell ref="R22:S22"/>
    <mergeCell ref="B24:G24"/>
    <mergeCell ref="H24:S24"/>
    <mergeCell ref="C25:R25"/>
    <mergeCell ref="K27:P27"/>
    <mergeCell ref="O56:Q56"/>
    <mergeCell ref="B60:H60"/>
    <mergeCell ref="J60:M60"/>
    <mergeCell ref="Q60:R60"/>
    <mergeCell ref="B61:H61"/>
    <mergeCell ref="B62:M62"/>
    <mergeCell ref="O62:R62"/>
    <mergeCell ref="J64:R64"/>
    <mergeCell ref="B64:H64"/>
    <mergeCell ref="B48:G48"/>
    <mergeCell ref="H48:S48"/>
    <mergeCell ref="C50:R50"/>
    <mergeCell ref="C52:I52"/>
    <mergeCell ref="K52:P52"/>
    <mergeCell ref="C53:I53"/>
    <mergeCell ref="K53:P53"/>
    <mergeCell ref="C54:I54"/>
    <mergeCell ref="K54:P54"/>
    <mergeCell ref="B40:H40"/>
    <mergeCell ref="J40:R40"/>
    <mergeCell ref="B41:H41"/>
    <mergeCell ref="J41:M41"/>
    <mergeCell ref="Q41:R41"/>
    <mergeCell ref="B44:P44"/>
    <mergeCell ref="R44:S44"/>
    <mergeCell ref="B46:P46"/>
    <mergeCell ref="R46:S46"/>
    <mergeCell ref="B34:H34"/>
    <mergeCell ref="B35:M35"/>
    <mergeCell ref="O35:R35"/>
    <mergeCell ref="B37:H37"/>
    <mergeCell ref="J37:R37"/>
    <mergeCell ref="B38:H38"/>
    <mergeCell ref="J38:P38"/>
    <mergeCell ref="B39:H39"/>
    <mergeCell ref="J39:R39"/>
  </mergeCells>
  <dataValidations count="1">
    <dataValidation type="list" allowBlank="1" showErrorMessage="1" sqref="R20 R384 R382 R358 R356 R333 R331 R307 R305 R282 R280 R256 R254 R231 R229 R204 R202 R179 R177 R150 R148 R125 R123 R98 R96 R73 R71 R409 R407 R46 R44 R22">
      <formula1>$M$424:$M$425</formula1>
    </dataValidation>
  </dataValidations>
  <pageMargins left="0.7" right="0.7" top="0.5" bottom="0.5" header="0" footer="0"/>
  <pageSetup orientation="portrait" r:id="rId1"/>
  <headerFooter>
    <oddFooter>&amp;R&amp;D</oddFooter>
  </headerFooter>
  <rowBreaks count="7" manualBreakCount="7">
    <brk id="57" max="18" man="1"/>
    <brk id="109" max="18" man="1"/>
    <brk id="162" max="18" man="1"/>
    <brk id="215" max="18" man="1"/>
    <brk id="266" max="18" man="1"/>
    <brk id="317" max="18" man="1"/>
    <brk id="368" max="1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129"/>
  <sheetViews>
    <sheetView showGridLines="0" zoomScaleNormal="100" workbookViewId="0">
      <selection sqref="A1:AN2"/>
    </sheetView>
  </sheetViews>
  <sheetFormatPr defaultColWidth="12.625" defaultRowHeight="15" customHeight="1" x14ac:dyDescent="0.2"/>
  <cols>
    <col min="1" max="16" width="2.125" customWidth="1"/>
    <col min="17" max="17" width="3" customWidth="1"/>
    <col min="18" max="19" width="2.125" customWidth="1"/>
    <col min="20" max="20" width="2.25" customWidth="1"/>
    <col min="21" max="32" width="2.125" customWidth="1"/>
    <col min="33" max="33" width="3" customWidth="1"/>
    <col min="34" max="37" width="2.125" customWidth="1"/>
    <col min="38" max="38" width="3" customWidth="1"/>
    <col min="39" max="40" width="2.125" customWidth="1"/>
  </cols>
  <sheetData>
    <row r="1" spans="1:40" ht="15" customHeight="1" x14ac:dyDescent="0.2">
      <c r="A1" s="1440" t="s">
        <v>1806</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8"/>
    </row>
    <row r="2" spans="1:40" ht="15.7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4"/>
    </row>
    <row r="3" spans="1:40" ht="6.75" customHeight="1" x14ac:dyDescent="0.25">
      <c r="A3" s="731"/>
      <c r="B3" s="731"/>
      <c r="C3" s="731"/>
      <c r="D3" s="665"/>
      <c r="E3" s="41"/>
      <c r="F3" s="731"/>
      <c r="G3" s="731"/>
      <c r="H3" s="665"/>
      <c r="I3" s="41"/>
      <c r="J3" s="731"/>
      <c r="K3" s="731"/>
      <c r="L3" s="228"/>
      <c r="M3" s="41"/>
      <c r="N3" s="731"/>
      <c r="O3" s="731"/>
      <c r="P3" s="665"/>
      <c r="Q3" s="10"/>
      <c r="R3" s="10"/>
      <c r="S3" s="10"/>
      <c r="T3" s="10"/>
      <c r="U3" s="10"/>
      <c r="V3" s="10"/>
      <c r="W3" s="10"/>
      <c r="X3" s="10"/>
      <c r="Y3" s="10"/>
      <c r="Z3" s="10"/>
      <c r="AA3" s="10"/>
      <c r="AB3" s="10"/>
      <c r="AC3" s="10"/>
      <c r="AD3" s="10"/>
      <c r="AE3" s="10"/>
      <c r="AF3" s="10"/>
      <c r="AG3" s="10"/>
      <c r="AH3" s="10"/>
      <c r="AI3" s="10"/>
      <c r="AJ3" s="10"/>
      <c r="AK3" s="10"/>
      <c r="AL3" s="10"/>
      <c r="AM3" s="10"/>
      <c r="AN3" s="10"/>
    </row>
    <row r="4" spans="1:40" ht="15" customHeight="1" x14ac:dyDescent="0.2">
      <c r="A4" s="1189"/>
      <c r="B4" s="1945" t="s">
        <v>1807</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row>
    <row r="5" spans="1:40" ht="15" customHeight="1" x14ac:dyDescent="0.25">
      <c r="A5" s="511"/>
      <c r="B5" s="1574" t="s">
        <v>1808</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0"/>
      <c r="AC5" s="10"/>
      <c r="AD5" s="10"/>
      <c r="AE5" s="10"/>
      <c r="AF5" s="10"/>
      <c r="AG5" s="10"/>
      <c r="AH5" s="10"/>
      <c r="AI5" s="10"/>
      <c r="AJ5" s="10"/>
      <c r="AK5" s="10"/>
      <c r="AL5" s="10"/>
      <c r="AM5" s="10"/>
      <c r="AN5" s="10"/>
    </row>
    <row r="6" spans="1:40" ht="5.25" customHeight="1" x14ac:dyDescent="0.25">
      <c r="A6" s="51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row>
    <row r="7" spans="1:40" ht="15" customHeight="1" x14ac:dyDescent="0.2">
      <c r="A7" s="1189"/>
      <c r="B7" s="1551" t="s">
        <v>1809</v>
      </c>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400"/>
      <c r="AM7" s="1400"/>
      <c r="AN7" s="1400"/>
    </row>
    <row r="8" spans="1:40" ht="14.25" customHeight="1" x14ac:dyDescent="0.2">
      <c r="A8" s="511"/>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400"/>
      <c r="AM8" s="1400"/>
      <c r="AN8" s="1400"/>
    </row>
    <row r="9" spans="1:40" ht="5.25" customHeight="1" x14ac:dyDescent="0.25">
      <c r="A9" s="511"/>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row>
    <row r="10" spans="1:40" ht="15" customHeight="1" x14ac:dyDescent="0.2">
      <c r="A10" s="1189"/>
      <c r="B10" s="1946" t="s">
        <v>1810</v>
      </c>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row>
    <row r="11" spans="1:40" ht="5.25" customHeight="1" x14ac:dyDescent="0.25">
      <c r="A11" s="511"/>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row>
    <row r="12" spans="1:40" ht="14.25" customHeight="1" x14ac:dyDescent="0.25">
      <c r="A12" s="511"/>
      <c r="B12" s="1574" t="s">
        <v>1811</v>
      </c>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0"/>
      <c r="AE12" s="10"/>
      <c r="AF12" s="10"/>
      <c r="AG12" s="10"/>
      <c r="AH12" s="10"/>
      <c r="AI12" s="10"/>
      <c r="AJ12" s="10"/>
      <c r="AK12" s="10"/>
      <c r="AL12" s="10"/>
      <c r="AM12" s="10"/>
      <c r="AN12" s="10"/>
    </row>
    <row r="13" spans="1:40" ht="6.75" customHeight="1" x14ac:dyDescent="0.25">
      <c r="A13" s="511"/>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row>
    <row r="14" spans="1:40" ht="14.25" customHeight="1" x14ac:dyDescent="0.25">
      <c r="A14" s="511"/>
      <c r="B14" s="1937"/>
      <c r="C14" s="1803"/>
      <c r="D14" s="1803"/>
      <c r="E14" s="1803"/>
      <c r="F14" s="1803"/>
      <c r="G14" s="1803"/>
      <c r="H14" s="1803"/>
      <c r="I14" s="1803"/>
      <c r="J14" s="1803"/>
      <c r="K14" s="1803"/>
      <c r="L14" s="1803"/>
      <c r="M14" s="1803"/>
      <c r="N14" s="1803"/>
      <c r="O14" s="1803"/>
      <c r="P14" s="1804"/>
      <c r="Q14" s="10"/>
      <c r="R14" s="1915"/>
      <c r="S14" s="1803"/>
      <c r="T14" s="1804"/>
      <c r="U14" s="10"/>
      <c r="V14" s="10"/>
      <c r="W14" s="1947"/>
      <c r="X14" s="1400"/>
      <c r="Y14" s="1400"/>
      <c r="Z14" s="1400"/>
      <c r="AA14" s="1400"/>
      <c r="AB14" s="1400"/>
      <c r="AC14" s="1400"/>
      <c r="AD14" s="1400"/>
      <c r="AE14" s="1400"/>
      <c r="AF14" s="1400"/>
      <c r="AG14" s="1400"/>
      <c r="AH14" s="1400"/>
      <c r="AI14" s="1400"/>
      <c r="AJ14" s="1400"/>
      <c r="AK14" s="1400"/>
      <c r="AL14" s="1400"/>
      <c r="AM14" s="1400"/>
      <c r="AN14" s="1400"/>
    </row>
    <row r="15" spans="1:40" ht="14.25" customHeight="1" x14ac:dyDescent="0.25">
      <c r="A15" s="511"/>
      <c r="B15" s="181" t="s">
        <v>1812</v>
      </c>
      <c r="C15" s="10"/>
      <c r="D15" s="10"/>
      <c r="E15" s="10"/>
      <c r="F15" s="10"/>
      <c r="G15" s="10"/>
      <c r="H15" s="10"/>
      <c r="I15" s="10"/>
      <c r="J15" s="10"/>
      <c r="K15" s="10"/>
      <c r="L15" s="10"/>
      <c r="M15" s="10"/>
      <c r="N15" s="10"/>
      <c r="O15" s="10"/>
      <c r="P15" s="10"/>
      <c r="Q15" s="10"/>
      <c r="R15" s="181" t="s">
        <v>1813</v>
      </c>
      <c r="S15" s="10"/>
      <c r="T15" s="10"/>
      <c r="U15" s="10"/>
      <c r="V15" s="10"/>
      <c r="W15" s="1400"/>
      <c r="X15" s="1400"/>
      <c r="Y15" s="1400"/>
      <c r="Z15" s="1400"/>
      <c r="AA15" s="1400"/>
      <c r="AB15" s="1400"/>
      <c r="AC15" s="1400"/>
      <c r="AD15" s="1400"/>
      <c r="AE15" s="1400"/>
      <c r="AF15" s="1400"/>
      <c r="AG15" s="1400"/>
      <c r="AH15" s="1400"/>
      <c r="AI15" s="1400"/>
      <c r="AJ15" s="1400"/>
      <c r="AK15" s="1400"/>
      <c r="AL15" s="1400"/>
      <c r="AM15" s="1400"/>
      <c r="AN15" s="1400"/>
    </row>
    <row r="16" spans="1:40" ht="7.5" customHeight="1" x14ac:dyDescent="0.2">
      <c r="A16" s="511"/>
      <c r="B16" s="1948" t="s">
        <v>1814</v>
      </c>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row>
    <row r="17" spans="1:40" ht="20.25" customHeight="1" x14ac:dyDescent="0.2">
      <c r="A17" s="511"/>
      <c r="B17" s="140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row>
    <row r="18" spans="1:40" ht="5.25" customHeight="1" x14ac:dyDescent="0.25">
      <c r="A18" s="511"/>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row>
    <row r="19" spans="1:40" ht="4.5" customHeight="1" x14ac:dyDescent="0.25">
      <c r="A19" s="511"/>
      <c r="B19" s="386"/>
      <c r="C19" s="27"/>
      <c r="D19" s="27"/>
      <c r="E19" s="27"/>
      <c r="F19" s="27"/>
      <c r="G19" s="27"/>
      <c r="H19" s="27"/>
      <c r="I19" s="27"/>
      <c r="J19" s="27"/>
      <c r="K19" s="27"/>
      <c r="L19" s="27"/>
      <c r="M19" s="27"/>
      <c r="N19" s="27"/>
      <c r="O19" s="27"/>
      <c r="P19" s="27"/>
      <c r="Q19" s="27"/>
      <c r="R19" s="27"/>
      <c r="S19" s="27"/>
      <c r="T19" s="86"/>
      <c r="U19" s="10"/>
      <c r="V19" s="10"/>
      <c r="W19" s="386"/>
      <c r="X19" s="27"/>
      <c r="Y19" s="27"/>
      <c r="Z19" s="27"/>
      <c r="AA19" s="27"/>
      <c r="AB19" s="27"/>
      <c r="AC19" s="27"/>
      <c r="AD19" s="27"/>
      <c r="AE19" s="27"/>
      <c r="AF19" s="27"/>
      <c r="AG19" s="27"/>
      <c r="AH19" s="27"/>
      <c r="AI19" s="27"/>
      <c r="AJ19" s="27"/>
      <c r="AK19" s="27"/>
      <c r="AL19" s="27"/>
      <c r="AM19" s="27"/>
      <c r="AN19" s="86"/>
    </row>
    <row r="20" spans="1:40" ht="14.25" customHeight="1" x14ac:dyDescent="0.25">
      <c r="A20" s="511"/>
      <c r="B20" s="1949"/>
      <c r="C20" s="1803"/>
      <c r="D20" s="1803"/>
      <c r="E20" s="1803"/>
      <c r="F20" s="1803"/>
      <c r="G20" s="1803"/>
      <c r="H20" s="1803"/>
      <c r="I20" s="1803"/>
      <c r="J20" s="1803"/>
      <c r="K20" s="1803"/>
      <c r="L20" s="1803"/>
      <c r="M20" s="1803"/>
      <c r="N20" s="1803"/>
      <c r="O20" s="1803"/>
      <c r="P20" s="1804"/>
      <c r="Q20" s="10"/>
      <c r="R20" s="1915"/>
      <c r="S20" s="1803"/>
      <c r="T20" s="1950"/>
      <c r="U20" s="10"/>
      <c r="V20" s="10"/>
      <c r="W20" s="1949"/>
      <c r="X20" s="1803"/>
      <c r="Y20" s="1803"/>
      <c r="Z20" s="1803"/>
      <c r="AA20" s="1803"/>
      <c r="AB20" s="1803"/>
      <c r="AC20" s="1803"/>
      <c r="AD20" s="1803"/>
      <c r="AE20" s="1803"/>
      <c r="AF20" s="1803"/>
      <c r="AG20" s="1803"/>
      <c r="AH20" s="1803"/>
      <c r="AI20" s="1803"/>
      <c r="AJ20" s="1804"/>
      <c r="AK20" s="10"/>
      <c r="AL20" s="1915"/>
      <c r="AM20" s="1803"/>
      <c r="AN20" s="1950"/>
    </row>
    <row r="21" spans="1:40" ht="14.25" customHeight="1" x14ac:dyDescent="0.25">
      <c r="A21" s="511"/>
      <c r="B21" s="223" t="s">
        <v>1815</v>
      </c>
      <c r="C21" s="10"/>
      <c r="D21" s="10"/>
      <c r="E21" s="10"/>
      <c r="F21" s="10"/>
      <c r="G21" s="10"/>
      <c r="H21" s="10"/>
      <c r="I21" s="10"/>
      <c r="J21" s="10"/>
      <c r="K21" s="10"/>
      <c r="L21" s="10"/>
      <c r="M21" s="10"/>
      <c r="N21" s="10"/>
      <c r="O21" s="10"/>
      <c r="P21" s="10"/>
      <c r="Q21" s="10"/>
      <c r="R21" s="181" t="s">
        <v>1813</v>
      </c>
      <c r="S21" s="10"/>
      <c r="T21" s="140"/>
      <c r="U21" s="10"/>
      <c r="V21" s="10"/>
      <c r="W21" s="223" t="s">
        <v>1816</v>
      </c>
      <c r="X21" s="10"/>
      <c r="Y21" s="10"/>
      <c r="Z21" s="10"/>
      <c r="AA21" s="10"/>
      <c r="AB21" s="10"/>
      <c r="AC21" s="10"/>
      <c r="AD21" s="10"/>
      <c r="AE21" s="10"/>
      <c r="AF21" s="10"/>
      <c r="AG21" s="10"/>
      <c r="AH21" s="10"/>
      <c r="AI21" s="10"/>
      <c r="AJ21" s="10"/>
      <c r="AK21" s="10"/>
      <c r="AL21" s="181" t="s">
        <v>1813</v>
      </c>
      <c r="AM21" s="10"/>
      <c r="AN21" s="140"/>
    </row>
    <row r="22" spans="1:40" ht="14.25" customHeight="1" x14ac:dyDescent="0.25">
      <c r="A22" s="511"/>
      <c r="B22" s="1952"/>
      <c r="C22" s="1803"/>
      <c r="D22" s="1803"/>
      <c r="E22" s="1803"/>
      <c r="F22" s="1803"/>
      <c r="G22" s="1803"/>
      <c r="H22" s="1803"/>
      <c r="I22" s="1803"/>
      <c r="J22" s="1803"/>
      <c r="K22" s="1803"/>
      <c r="L22" s="1803"/>
      <c r="M22" s="1803"/>
      <c r="N22" s="1803"/>
      <c r="O22" s="1803"/>
      <c r="P22" s="1803"/>
      <c r="Q22" s="1804"/>
      <c r="R22" s="10"/>
      <c r="S22" s="10"/>
      <c r="T22" s="140"/>
      <c r="U22" s="10"/>
      <c r="V22" s="10"/>
      <c r="W22" s="1952"/>
      <c r="X22" s="1803"/>
      <c r="Y22" s="1803"/>
      <c r="Z22" s="1803"/>
      <c r="AA22" s="1803"/>
      <c r="AB22" s="1803"/>
      <c r="AC22" s="1803"/>
      <c r="AD22" s="1803"/>
      <c r="AE22" s="1803"/>
      <c r="AF22" s="1803"/>
      <c r="AG22" s="1803"/>
      <c r="AH22" s="1803"/>
      <c r="AI22" s="1803"/>
      <c r="AJ22" s="1803"/>
      <c r="AK22" s="1804"/>
      <c r="AL22" s="10"/>
      <c r="AM22" s="10"/>
      <c r="AN22" s="140"/>
    </row>
    <row r="23" spans="1:40" ht="15" customHeight="1" x14ac:dyDescent="0.25">
      <c r="A23" s="511"/>
      <c r="B23" s="1953" t="s">
        <v>1817</v>
      </c>
      <c r="C23" s="1403"/>
      <c r="D23" s="1403"/>
      <c r="E23" s="1403"/>
      <c r="F23" s="1403"/>
      <c r="G23" s="1403"/>
      <c r="H23" s="1403"/>
      <c r="I23" s="1403"/>
      <c r="J23" s="1403"/>
      <c r="K23" s="1403"/>
      <c r="L23" s="1403"/>
      <c r="M23" s="1403"/>
      <c r="N23" s="1403"/>
      <c r="O23" s="1403"/>
      <c r="P23" s="1403"/>
      <c r="Q23" s="1403"/>
      <c r="R23" s="207"/>
      <c r="S23" s="207"/>
      <c r="T23" s="209"/>
      <c r="U23" s="10"/>
      <c r="V23" s="10"/>
      <c r="W23" s="1953" t="s">
        <v>1817</v>
      </c>
      <c r="X23" s="1403"/>
      <c r="Y23" s="1403"/>
      <c r="Z23" s="1403"/>
      <c r="AA23" s="1403"/>
      <c r="AB23" s="1403"/>
      <c r="AC23" s="1403"/>
      <c r="AD23" s="1403"/>
      <c r="AE23" s="1403"/>
      <c r="AF23" s="1403"/>
      <c r="AG23" s="1403"/>
      <c r="AH23" s="1403"/>
      <c r="AI23" s="1403"/>
      <c r="AJ23" s="1403"/>
      <c r="AK23" s="1403"/>
      <c r="AL23" s="207"/>
      <c r="AM23" s="207"/>
      <c r="AN23" s="209"/>
    </row>
    <row r="24" spans="1:40" ht="9.75" customHeight="1" x14ac:dyDescent="0.25">
      <c r="A24" s="511"/>
      <c r="B24" s="386"/>
      <c r="C24" s="27"/>
      <c r="D24" s="27"/>
      <c r="E24" s="27"/>
      <c r="F24" s="27"/>
      <c r="G24" s="27"/>
      <c r="H24" s="27"/>
      <c r="I24" s="27"/>
      <c r="J24" s="27"/>
      <c r="K24" s="27"/>
      <c r="L24" s="27"/>
      <c r="M24" s="27"/>
      <c r="N24" s="27"/>
      <c r="O24" s="27"/>
      <c r="P24" s="27"/>
      <c r="Q24" s="27"/>
      <c r="R24" s="27"/>
      <c r="S24" s="27"/>
      <c r="T24" s="86"/>
      <c r="U24" s="10"/>
      <c r="V24" s="10"/>
      <c r="W24" s="386"/>
      <c r="X24" s="27"/>
      <c r="Y24" s="27"/>
      <c r="Z24" s="27"/>
      <c r="AA24" s="27"/>
      <c r="AB24" s="27"/>
      <c r="AC24" s="27"/>
      <c r="AD24" s="27"/>
      <c r="AE24" s="27"/>
      <c r="AF24" s="27"/>
      <c r="AG24" s="27"/>
      <c r="AH24" s="27"/>
      <c r="AI24" s="27"/>
      <c r="AJ24" s="27"/>
      <c r="AK24" s="27"/>
      <c r="AL24" s="27"/>
      <c r="AM24" s="27"/>
      <c r="AN24" s="86"/>
    </row>
    <row r="25" spans="1:40" ht="14.25" customHeight="1" x14ac:dyDescent="0.25">
      <c r="A25" s="511"/>
      <c r="B25" s="1949"/>
      <c r="C25" s="1803"/>
      <c r="D25" s="1803"/>
      <c r="E25" s="1803"/>
      <c r="F25" s="1803"/>
      <c r="G25" s="1803"/>
      <c r="H25" s="1803"/>
      <c r="I25" s="1803"/>
      <c r="J25" s="1803"/>
      <c r="K25" s="1803"/>
      <c r="L25" s="1803"/>
      <c r="M25" s="1803"/>
      <c r="N25" s="1803"/>
      <c r="O25" s="1803"/>
      <c r="P25" s="1803"/>
      <c r="Q25" s="1803"/>
      <c r="R25" s="1803"/>
      <c r="S25" s="1803"/>
      <c r="T25" s="1950"/>
      <c r="U25" s="10"/>
      <c r="V25" s="10"/>
      <c r="W25" s="1949"/>
      <c r="X25" s="1803"/>
      <c r="Y25" s="1803"/>
      <c r="Z25" s="1803"/>
      <c r="AA25" s="1803"/>
      <c r="AB25" s="1803"/>
      <c r="AC25" s="1803"/>
      <c r="AD25" s="1803"/>
      <c r="AE25" s="1803"/>
      <c r="AF25" s="1803"/>
      <c r="AG25" s="1803"/>
      <c r="AH25" s="1803"/>
      <c r="AI25" s="1803"/>
      <c r="AJ25" s="1803"/>
      <c r="AK25" s="1803"/>
      <c r="AL25" s="1803"/>
      <c r="AM25" s="1803"/>
      <c r="AN25" s="1950"/>
    </row>
    <row r="26" spans="1:40" ht="14.25" customHeight="1" x14ac:dyDescent="0.25">
      <c r="A26" s="511"/>
      <c r="B26" s="732" t="s">
        <v>1818</v>
      </c>
      <c r="C26" s="207"/>
      <c r="D26" s="207"/>
      <c r="E26" s="207"/>
      <c r="F26" s="207"/>
      <c r="G26" s="207"/>
      <c r="H26" s="207"/>
      <c r="I26" s="207"/>
      <c r="J26" s="207"/>
      <c r="K26" s="207"/>
      <c r="L26" s="207"/>
      <c r="M26" s="207"/>
      <c r="N26" s="207"/>
      <c r="O26" s="207"/>
      <c r="P26" s="207"/>
      <c r="Q26" s="207"/>
      <c r="R26" s="207"/>
      <c r="S26" s="207"/>
      <c r="T26" s="209"/>
      <c r="U26" s="10"/>
      <c r="V26" s="10"/>
      <c r="W26" s="732" t="s">
        <v>1819</v>
      </c>
      <c r="X26" s="207"/>
      <c r="Y26" s="207"/>
      <c r="Z26" s="207"/>
      <c r="AA26" s="207"/>
      <c r="AB26" s="207"/>
      <c r="AC26" s="207"/>
      <c r="AD26" s="207"/>
      <c r="AE26" s="207"/>
      <c r="AF26" s="207"/>
      <c r="AG26" s="207"/>
      <c r="AH26" s="207"/>
      <c r="AI26" s="207"/>
      <c r="AJ26" s="207"/>
      <c r="AK26" s="207"/>
      <c r="AL26" s="207"/>
      <c r="AM26" s="207"/>
      <c r="AN26" s="209"/>
    </row>
    <row r="27" spans="1:40" ht="8.25" customHeight="1" x14ac:dyDescent="0.25">
      <c r="A27" s="511"/>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row>
    <row r="28" spans="1:40" ht="14.25" customHeight="1" x14ac:dyDescent="0.25">
      <c r="A28" s="511"/>
      <c r="B28" s="1954"/>
      <c r="C28" s="1803"/>
      <c r="D28" s="1803"/>
      <c r="E28" s="1803"/>
      <c r="F28" s="1803"/>
      <c r="G28" s="1803"/>
      <c r="H28" s="1803"/>
      <c r="I28" s="1803"/>
      <c r="J28" s="1803"/>
      <c r="K28" s="1803"/>
      <c r="L28" s="1803"/>
      <c r="M28" s="1804"/>
      <c r="N28" s="10"/>
      <c r="O28" s="1736"/>
      <c r="P28" s="1803"/>
      <c r="Q28" s="1803"/>
      <c r="R28" s="1803"/>
      <c r="S28" s="1803"/>
      <c r="T28" s="1803"/>
      <c r="U28" s="1803"/>
      <c r="V28" s="1803"/>
      <c r="W28" s="1803"/>
      <c r="X28" s="1804"/>
      <c r="Y28" s="255"/>
      <c r="Z28" s="1951"/>
      <c r="AA28" s="1803"/>
      <c r="AB28" s="1803"/>
      <c r="AC28" s="1803"/>
      <c r="AD28" s="1803"/>
      <c r="AE28" s="1803"/>
      <c r="AF28" s="1803"/>
      <c r="AG28" s="1803"/>
      <c r="AH28" s="1803"/>
      <c r="AI28" s="1803"/>
      <c r="AJ28" s="1803"/>
      <c r="AK28" s="1803"/>
      <c r="AL28" s="1803"/>
      <c r="AM28" s="1803"/>
      <c r="AN28" s="1804"/>
    </row>
    <row r="29" spans="1:40" ht="14.25" customHeight="1" x14ac:dyDescent="0.25">
      <c r="A29" s="511"/>
      <c r="B29" s="181" t="s">
        <v>1820</v>
      </c>
      <c r="C29" s="10"/>
      <c r="D29" s="10"/>
      <c r="E29" s="10"/>
      <c r="F29" s="10"/>
      <c r="G29" s="10"/>
      <c r="H29" s="10"/>
      <c r="I29" s="10"/>
      <c r="J29" s="10"/>
      <c r="K29" s="10"/>
      <c r="L29" s="10"/>
      <c r="M29" s="10"/>
      <c r="N29" s="10"/>
      <c r="O29" s="181" t="s">
        <v>1821</v>
      </c>
      <c r="P29" s="10"/>
      <c r="Q29" s="10"/>
      <c r="R29" s="10"/>
      <c r="S29" s="10"/>
      <c r="T29" s="10"/>
      <c r="U29" s="10"/>
      <c r="V29" s="10"/>
      <c r="W29" s="10"/>
      <c r="X29" s="10"/>
      <c r="Y29" s="10"/>
      <c r="Z29" s="10"/>
      <c r="AA29" s="10"/>
      <c r="AB29" s="181" t="s">
        <v>226</v>
      </c>
      <c r="AC29" s="10"/>
      <c r="AD29" s="10"/>
      <c r="AE29" s="10"/>
      <c r="AF29" s="10"/>
      <c r="AG29" s="10"/>
      <c r="AH29" s="10"/>
      <c r="AI29" s="10"/>
      <c r="AJ29" s="10"/>
      <c r="AK29" s="10"/>
      <c r="AL29" s="10"/>
      <c r="AM29" s="10"/>
      <c r="AN29" s="10"/>
    </row>
    <row r="30" spans="1:40" ht="14.25" customHeight="1" x14ac:dyDescent="0.25">
      <c r="A30" s="511"/>
      <c r="B30" s="1937"/>
      <c r="C30" s="1803"/>
      <c r="D30" s="1803"/>
      <c r="E30" s="1803"/>
      <c r="F30" s="1803"/>
      <c r="G30" s="1803"/>
      <c r="H30" s="1803"/>
      <c r="I30" s="1803"/>
      <c r="J30" s="1803"/>
      <c r="K30" s="1803"/>
      <c r="L30" s="1803"/>
      <c r="M30" s="1803"/>
      <c r="N30" s="1803"/>
      <c r="O30" s="1803"/>
      <c r="P30" s="1803"/>
      <c r="Q30" s="1804"/>
      <c r="R30" s="10"/>
      <c r="S30" s="1937"/>
      <c r="T30" s="1803"/>
      <c r="U30" s="1803"/>
      <c r="V30" s="1803"/>
      <c r="W30" s="1803"/>
      <c r="X30" s="1803"/>
      <c r="Y30" s="1803"/>
      <c r="Z30" s="1803"/>
      <c r="AA30" s="1803"/>
      <c r="AB30" s="1803"/>
      <c r="AC30" s="1803"/>
      <c r="AD30" s="1804"/>
      <c r="AE30" s="10"/>
      <c r="AF30" s="1736"/>
      <c r="AG30" s="1803"/>
      <c r="AH30" s="1803"/>
      <c r="AI30" s="1803"/>
      <c r="AJ30" s="1803"/>
      <c r="AK30" s="1804"/>
      <c r="AL30" s="10"/>
      <c r="AM30" s="10"/>
      <c r="AN30" s="10"/>
    </row>
    <row r="31" spans="1:40" ht="14.25" customHeight="1" x14ac:dyDescent="0.25">
      <c r="A31" s="511"/>
      <c r="B31" s="181" t="s">
        <v>147</v>
      </c>
      <c r="C31" s="10"/>
      <c r="D31" s="10"/>
      <c r="E31" s="10"/>
      <c r="F31" s="10"/>
      <c r="G31" s="10"/>
      <c r="H31" s="10"/>
      <c r="I31" s="10"/>
      <c r="J31" s="10"/>
      <c r="K31" s="10"/>
      <c r="L31" s="10"/>
      <c r="M31" s="10"/>
      <c r="N31" s="10"/>
      <c r="O31" s="10"/>
      <c r="P31" s="10"/>
      <c r="Q31" s="10"/>
      <c r="R31" s="10"/>
      <c r="S31" s="181" t="s">
        <v>148</v>
      </c>
      <c r="T31" s="10"/>
      <c r="U31" s="10"/>
      <c r="V31" s="10"/>
      <c r="W31" s="10"/>
      <c r="X31" s="10"/>
      <c r="Y31" s="10"/>
      <c r="Z31" s="10"/>
      <c r="AA31" s="10"/>
      <c r="AB31" s="10"/>
      <c r="AC31" s="10"/>
      <c r="AD31" s="10"/>
      <c r="AE31" s="10"/>
      <c r="AF31" s="181" t="s">
        <v>174</v>
      </c>
      <c r="AG31" s="10"/>
      <c r="AH31" s="10"/>
      <c r="AI31" s="10"/>
      <c r="AJ31" s="10"/>
      <c r="AK31" s="10"/>
      <c r="AL31" s="10"/>
      <c r="AM31" s="10"/>
      <c r="AN31" s="10"/>
    </row>
    <row r="32" spans="1:40" ht="6.75" customHeight="1" x14ac:dyDescent="0.25">
      <c r="A32" s="511"/>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row>
    <row r="33" spans="1:40" ht="14.25" customHeight="1" x14ac:dyDescent="0.25">
      <c r="A33" s="511"/>
      <c r="B33" s="1937"/>
      <c r="C33" s="1803"/>
      <c r="D33" s="1803"/>
      <c r="E33" s="1803"/>
      <c r="F33" s="1803"/>
      <c r="G33" s="1803"/>
      <c r="H33" s="1803"/>
      <c r="I33" s="1803"/>
      <c r="J33" s="1803"/>
      <c r="K33" s="1803"/>
      <c r="L33" s="1803"/>
      <c r="M33" s="1803"/>
      <c r="N33" s="1803"/>
      <c r="O33" s="1803"/>
      <c r="P33" s="1803"/>
      <c r="Q33" s="1803"/>
      <c r="R33" s="1803"/>
      <c r="S33" s="1803"/>
      <c r="T33" s="1803"/>
      <c r="U33" s="1803"/>
      <c r="V33" s="1803"/>
      <c r="W33" s="1803"/>
      <c r="X33" s="1804"/>
      <c r="Y33" s="255"/>
      <c r="Z33" s="1937"/>
      <c r="AA33" s="1803"/>
      <c r="AB33" s="1803"/>
      <c r="AC33" s="1803"/>
      <c r="AD33" s="1803"/>
      <c r="AE33" s="1803"/>
      <c r="AF33" s="1803"/>
      <c r="AG33" s="1803"/>
      <c r="AH33" s="1803"/>
      <c r="AI33" s="1803"/>
      <c r="AJ33" s="1803"/>
      <c r="AK33" s="1803"/>
      <c r="AL33" s="1803"/>
      <c r="AM33" s="1803"/>
      <c r="AN33" s="1804"/>
    </row>
    <row r="34" spans="1:40" ht="14.25" customHeight="1" x14ac:dyDescent="0.25">
      <c r="A34" s="511"/>
      <c r="B34" s="181" t="s">
        <v>1822</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81" t="s">
        <v>226</v>
      </c>
      <c r="AC34" s="10"/>
      <c r="AD34" s="10"/>
      <c r="AE34" s="10"/>
      <c r="AF34" s="10"/>
      <c r="AG34" s="10"/>
      <c r="AH34" s="10"/>
      <c r="AI34" s="10"/>
      <c r="AJ34" s="10"/>
      <c r="AK34" s="10"/>
      <c r="AL34" s="10"/>
      <c r="AM34" s="10"/>
      <c r="AN34" s="10"/>
    </row>
    <row r="35" spans="1:40" ht="14.25" customHeight="1" x14ac:dyDescent="0.25">
      <c r="A35" s="511"/>
      <c r="B35" s="1937"/>
      <c r="C35" s="1803"/>
      <c r="D35" s="1803"/>
      <c r="E35" s="1803"/>
      <c r="F35" s="1803"/>
      <c r="G35" s="1803"/>
      <c r="H35" s="1803"/>
      <c r="I35" s="1803"/>
      <c r="J35" s="1803"/>
      <c r="K35" s="1803"/>
      <c r="L35" s="1803"/>
      <c r="M35" s="1803"/>
      <c r="N35" s="1803"/>
      <c r="O35" s="1803"/>
      <c r="P35" s="1803"/>
      <c r="Q35" s="1804"/>
      <c r="R35" s="10"/>
      <c r="S35" s="1937"/>
      <c r="T35" s="1803"/>
      <c r="U35" s="1803"/>
      <c r="V35" s="1803"/>
      <c r="W35" s="1803"/>
      <c r="X35" s="1803"/>
      <c r="Y35" s="1803"/>
      <c r="Z35" s="1803"/>
      <c r="AA35" s="1803"/>
      <c r="AB35" s="1803"/>
      <c r="AC35" s="1803"/>
      <c r="AD35" s="1804"/>
      <c r="AE35" s="10"/>
      <c r="AF35" s="1736"/>
      <c r="AG35" s="1803"/>
      <c r="AH35" s="1803"/>
      <c r="AI35" s="1803"/>
      <c r="AJ35" s="1803"/>
      <c r="AK35" s="1804"/>
      <c r="AL35" s="10"/>
      <c r="AM35" s="10"/>
      <c r="AN35" s="10"/>
    </row>
    <row r="36" spans="1:40" ht="14.25" customHeight="1" x14ac:dyDescent="0.25">
      <c r="A36" s="511"/>
      <c r="B36" s="181" t="s">
        <v>147</v>
      </c>
      <c r="C36" s="10"/>
      <c r="D36" s="10"/>
      <c r="E36" s="10"/>
      <c r="F36" s="10"/>
      <c r="G36" s="10"/>
      <c r="H36" s="10"/>
      <c r="I36" s="10"/>
      <c r="J36" s="10"/>
      <c r="K36" s="10"/>
      <c r="L36" s="10"/>
      <c r="M36" s="10"/>
      <c r="N36" s="10"/>
      <c r="O36" s="10"/>
      <c r="P36" s="10"/>
      <c r="Q36" s="10"/>
      <c r="R36" s="10"/>
      <c r="S36" s="181" t="s">
        <v>148</v>
      </c>
      <c r="T36" s="10"/>
      <c r="U36" s="10"/>
      <c r="V36" s="10"/>
      <c r="W36" s="10"/>
      <c r="X36" s="10"/>
      <c r="Y36" s="10"/>
      <c r="Z36" s="10"/>
      <c r="AA36" s="10"/>
      <c r="AB36" s="10"/>
      <c r="AC36" s="10"/>
      <c r="AD36" s="10"/>
      <c r="AE36" s="10"/>
      <c r="AF36" s="181" t="s">
        <v>174</v>
      </c>
      <c r="AG36" s="10"/>
      <c r="AH36" s="10"/>
      <c r="AI36" s="10"/>
      <c r="AJ36" s="10"/>
      <c r="AK36" s="10"/>
      <c r="AL36" s="10"/>
      <c r="AM36" s="10"/>
      <c r="AN36" s="10"/>
    </row>
    <row r="37" spans="1:40" ht="4.5" customHeight="1" x14ac:dyDescent="0.25">
      <c r="A37" s="511"/>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row>
    <row r="38" spans="1:40" ht="14.25" customHeight="1" x14ac:dyDescent="0.25">
      <c r="A38" s="511"/>
      <c r="B38" s="1938"/>
      <c r="C38" s="1939"/>
      <c r="D38" s="1939"/>
      <c r="E38" s="1939"/>
      <c r="F38" s="1939"/>
      <c r="G38" s="1939"/>
      <c r="H38" s="1939"/>
      <c r="I38" s="1939"/>
      <c r="J38" s="1939"/>
      <c r="K38" s="1939"/>
      <c r="L38" s="1939"/>
      <c r="M38" s="1940"/>
      <c r="N38" s="1116"/>
      <c r="O38" s="1941"/>
      <c r="P38" s="1803"/>
      <c r="Q38" s="1803"/>
      <c r="R38" s="1803"/>
      <c r="S38" s="1803"/>
      <c r="T38" s="1804"/>
      <c r="U38" s="1190"/>
      <c r="V38" s="1942"/>
      <c r="W38" s="1803"/>
      <c r="X38" s="1803"/>
      <c r="Y38" s="1803"/>
      <c r="Z38" s="1803"/>
      <c r="AA38" s="1803"/>
      <c r="AB38" s="1803"/>
      <c r="AC38" s="1803"/>
      <c r="AD38" s="1803"/>
      <c r="AE38" s="1803"/>
      <c r="AF38" s="1803"/>
      <c r="AG38" s="1803"/>
      <c r="AH38" s="1803"/>
      <c r="AI38" s="1803"/>
      <c r="AJ38" s="1803"/>
      <c r="AK38" s="1803"/>
      <c r="AL38" s="1804"/>
      <c r="AM38" s="10"/>
      <c r="AN38" s="10"/>
    </row>
    <row r="39" spans="1:40" ht="14.25" customHeight="1" x14ac:dyDescent="0.25">
      <c r="A39" s="511"/>
      <c r="B39" s="1943"/>
      <c r="C39" s="1832"/>
      <c r="D39" s="1832"/>
      <c r="E39" s="1832"/>
      <c r="F39" s="1832"/>
      <c r="G39" s="1832"/>
      <c r="H39" s="1832"/>
      <c r="I39" s="1832"/>
      <c r="J39" s="1832"/>
      <c r="K39" s="1832"/>
      <c r="L39" s="1832"/>
      <c r="M39" s="1808"/>
      <c r="N39" s="10"/>
      <c r="O39" s="181" t="s">
        <v>1823</v>
      </c>
      <c r="P39" s="10"/>
      <c r="Q39" s="10"/>
      <c r="R39" s="10"/>
      <c r="S39" s="10"/>
      <c r="T39" s="10"/>
      <c r="U39" s="10"/>
      <c r="V39" s="181" t="s">
        <v>1824</v>
      </c>
      <c r="W39" s="10"/>
      <c r="X39" s="10"/>
      <c r="Y39" s="10"/>
      <c r="Z39" s="10"/>
      <c r="AA39" s="10"/>
      <c r="AB39" s="10"/>
      <c r="AC39" s="10"/>
      <c r="AD39" s="10"/>
      <c r="AE39" s="10"/>
      <c r="AF39" s="10"/>
      <c r="AG39" s="10"/>
      <c r="AH39" s="10"/>
      <c r="AI39" s="10"/>
      <c r="AJ39" s="10"/>
      <c r="AK39" s="10"/>
      <c r="AL39" s="10"/>
      <c r="AM39" s="10"/>
      <c r="AN39" s="10"/>
    </row>
    <row r="40" spans="1:40" ht="4.5" customHeight="1" x14ac:dyDescent="0.25">
      <c r="A40" s="511"/>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row>
    <row r="41" spans="1:40" ht="14.25" customHeight="1" x14ac:dyDescent="0.25">
      <c r="A41" s="511"/>
      <c r="B41" s="1938"/>
      <c r="C41" s="1939"/>
      <c r="D41" s="1939"/>
      <c r="E41" s="1939"/>
      <c r="F41" s="1939"/>
      <c r="G41" s="1939"/>
      <c r="H41" s="1939"/>
      <c r="I41" s="1939"/>
      <c r="J41" s="1939"/>
      <c r="K41" s="1939"/>
      <c r="L41" s="1939"/>
      <c r="M41" s="1940"/>
      <c r="N41" s="1116"/>
      <c r="O41" s="1941"/>
      <c r="P41" s="1803"/>
      <c r="Q41" s="1803"/>
      <c r="R41" s="1803"/>
      <c r="S41" s="1803"/>
      <c r="T41" s="1804"/>
      <c r="U41" s="1190"/>
      <c r="V41" s="1944"/>
      <c r="W41" s="1803"/>
      <c r="X41" s="1803"/>
      <c r="Y41" s="1803"/>
      <c r="Z41" s="1803"/>
      <c r="AA41" s="1803"/>
      <c r="AB41" s="1803"/>
      <c r="AC41" s="1803"/>
      <c r="AD41" s="1803"/>
      <c r="AE41" s="1803"/>
      <c r="AF41" s="1803"/>
      <c r="AG41" s="1803"/>
      <c r="AH41" s="1803"/>
      <c r="AI41" s="1803"/>
      <c r="AJ41" s="1803"/>
      <c r="AK41" s="1803"/>
      <c r="AL41" s="1804"/>
      <c r="AM41" s="10"/>
      <c r="AN41" s="10"/>
    </row>
    <row r="42" spans="1:40" ht="14.25" customHeight="1" x14ac:dyDescent="0.25">
      <c r="A42" s="511"/>
      <c r="B42" s="1943"/>
      <c r="C42" s="1832"/>
      <c r="D42" s="1832"/>
      <c r="E42" s="1832"/>
      <c r="F42" s="1832"/>
      <c r="G42" s="1832"/>
      <c r="H42" s="1832"/>
      <c r="I42" s="1832"/>
      <c r="J42" s="1832"/>
      <c r="K42" s="1832"/>
      <c r="L42" s="1832"/>
      <c r="M42" s="1808"/>
      <c r="N42" s="10"/>
      <c r="O42" s="181" t="s">
        <v>1823</v>
      </c>
      <c r="P42" s="10"/>
      <c r="Q42" s="10"/>
      <c r="R42" s="10"/>
      <c r="S42" s="10"/>
      <c r="T42" s="10"/>
      <c r="U42" s="10"/>
      <c r="V42" s="181" t="s">
        <v>1824</v>
      </c>
      <c r="W42" s="10"/>
      <c r="X42" s="10"/>
      <c r="Y42" s="10"/>
      <c r="Z42" s="10"/>
      <c r="AA42" s="10"/>
      <c r="AB42" s="10"/>
      <c r="AC42" s="10"/>
      <c r="AD42" s="10"/>
      <c r="AE42" s="10"/>
      <c r="AF42" s="10"/>
      <c r="AG42" s="10"/>
      <c r="AH42" s="10"/>
      <c r="AI42" s="10"/>
      <c r="AJ42" s="10"/>
      <c r="AK42" s="10"/>
      <c r="AL42" s="10"/>
      <c r="AM42" s="10"/>
      <c r="AN42" s="10"/>
    </row>
    <row r="43" spans="1:40" ht="4.5" customHeight="1" x14ac:dyDescent="0.25">
      <c r="A43" s="511"/>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14.25" customHeight="1" x14ac:dyDescent="0.25">
      <c r="A44" s="511"/>
      <c r="B44" s="1938"/>
      <c r="C44" s="1939"/>
      <c r="D44" s="1939"/>
      <c r="E44" s="1939"/>
      <c r="F44" s="1939"/>
      <c r="G44" s="1939"/>
      <c r="H44" s="1939"/>
      <c r="I44" s="1939"/>
      <c r="J44" s="1939"/>
      <c r="K44" s="1939"/>
      <c r="L44" s="1939"/>
      <c r="M44" s="1940"/>
      <c r="N44" s="1116"/>
      <c r="O44" s="1941"/>
      <c r="P44" s="1803"/>
      <c r="Q44" s="1803"/>
      <c r="R44" s="1803"/>
      <c r="S44" s="1803"/>
      <c r="T44" s="1804"/>
      <c r="U44" s="1190"/>
      <c r="V44" s="1944"/>
      <c r="W44" s="1803"/>
      <c r="X44" s="1803"/>
      <c r="Y44" s="1803"/>
      <c r="Z44" s="1803"/>
      <c r="AA44" s="1803"/>
      <c r="AB44" s="1803"/>
      <c r="AC44" s="1803"/>
      <c r="AD44" s="1803"/>
      <c r="AE44" s="1803"/>
      <c r="AF44" s="1803"/>
      <c r="AG44" s="1803"/>
      <c r="AH44" s="1803"/>
      <c r="AI44" s="1803"/>
      <c r="AJ44" s="1803"/>
      <c r="AK44" s="1803"/>
      <c r="AL44" s="1804"/>
      <c r="AM44" s="10"/>
      <c r="AN44" s="10"/>
    </row>
    <row r="45" spans="1:40" ht="14.25" customHeight="1" x14ac:dyDescent="0.25">
      <c r="A45" s="511"/>
      <c r="B45" s="1943"/>
      <c r="C45" s="1832"/>
      <c r="D45" s="1832"/>
      <c r="E45" s="1832"/>
      <c r="F45" s="1832"/>
      <c r="G45" s="1832"/>
      <c r="H45" s="1832"/>
      <c r="I45" s="1832"/>
      <c r="J45" s="1832"/>
      <c r="K45" s="1832"/>
      <c r="L45" s="1832"/>
      <c r="M45" s="1808"/>
      <c r="N45" s="10"/>
      <c r="O45" s="181" t="s">
        <v>1823</v>
      </c>
      <c r="P45" s="10"/>
      <c r="Q45" s="10"/>
      <c r="R45" s="10"/>
      <c r="S45" s="10"/>
      <c r="T45" s="10"/>
      <c r="U45" s="10"/>
      <c r="V45" s="181" t="s">
        <v>1824</v>
      </c>
      <c r="W45" s="10"/>
      <c r="X45" s="10"/>
      <c r="Y45" s="10"/>
      <c r="Z45" s="10"/>
      <c r="AA45" s="10"/>
      <c r="AB45" s="10"/>
      <c r="AC45" s="10"/>
      <c r="AD45" s="10"/>
      <c r="AE45" s="10"/>
      <c r="AF45" s="10"/>
      <c r="AG45" s="10"/>
      <c r="AH45" s="10"/>
      <c r="AI45" s="10"/>
      <c r="AJ45" s="10"/>
      <c r="AK45" s="10"/>
      <c r="AL45" s="10"/>
      <c r="AM45" s="10"/>
      <c r="AN45" s="10"/>
    </row>
    <row r="46" spans="1:40" ht="4.5" customHeight="1" x14ac:dyDescent="0.25">
      <c r="A46" s="511"/>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row>
    <row r="47" spans="1:40" ht="14.25" customHeight="1" x14ac:dyDescent="0.25">
      <c r="A47" s="511"/>
      <c r="B47" s="1938"/>
      <c r="C47" s="1939"/>
      <c r="D47" s="1939"/>
      <c r="E47" s="1939"/>
      <c r="F47" s="1939"/>
      <c r="G47" s="1939"/>
      <c r="H47" s="1939"/>
      <c r="I47" s="1939"/>
      <c r="J47" s="1939"/>
      <c r="K47" s="1939"/>
      <c r="L47" s="1939"/>
      <c r="M47" s="1940"/>
      <c r="N47" s="1116"/>
      <c r="O47" s="1941"/>
      <c r="P47" s="1803"/>
      <c r="Q47" s="1803"/>
      <c r="R47" s="1803"/>
      <c r="S47" s="1803"/>
      <c r="T47" s="1804"/>
      <c r="U47" s="1190"/>
      <c r="V47" s="1944"/>
      <c r="W47" s="1803"/>
      <c r="X47" s="1803"/>
      <c r="Y47" s="1803"/>
      <c r="Z47" s="1803"/>
      <c r="AA47" s="1803"/>
      <c r="AB47" s="1803"/>
      <c r="AC47" s="1803"/>
      <c r="AD47" s="1803"/>
      <c r="AE47" s="1803"/>
      <c r="AF47" s="1803"/>
      <c r="AG47" s="1803"/>
      <c r="AH47" s="1803"/>
      <c r="AI47" s="1803"/>
      <c r="AJ47" s="1803"/>
      <c r="AK47" s="1803"/>
      <c r="AL47" s="1804"/>
      <c r="AM47" s="10"/>
      <c r="AN47" s="10"/>
    </row>
    <row r="48" spans="1:40" ht="14.25" customHeight="1" x14ac:dyDescent="0.25">
      <c r="A48" s="511"/>
      <c r="B48" s="1943"/>
      <c r="C48" s="1832"/>
      <c r="D48" s="1832"/>
      <c r="E48" s="1832"/>
      <c r="F48" s="1832"/>
      <c r="G48" s="1832"/>
      <c r="H48" s="1832"/>
      <c r="I48" s="1832"/>
      <c r="J48" s="1832"/>
      <c r="K48" s="1832"/>
      <c r="L48" s="1832"/>
      <c r="M48" s="1808"/>
      <c r="N48" s="10"/>
      <c r="O48" s="181" t="s">
        <v>1823</v>
      </c>
      <c r="P48" s="10"/>
      <c r="Q48" s="10"/>
      <c r="R48" s="10"/>
      <c r="S48" s="10"/>
      <c r="T48" s="10"/>
      <c r="U48" s="10"/>
      <c r="V48" s="181" t="s">
        <v>1824</v>
      </c>
      <c r="W48" s="10"/>
      <c r="X48" s="10"/>
      <c r="Y48" s="10"/>
      <c r="Z48" s="10"/>
      <c r="AA48" s="10"/>
      <c r="AB48" s="10"/>
      <c r="AC48" s="10"/>
      <c r="AD48" s="10"/>
      <c r="AE48" s="10"/>
      <c r="AF48" s="10"/>
      <c r="AG48" s="10"/>
      <c r="AH48" s="10"/>
      <c r="AI48" s="10"/>
      <c r="AJ48" s="10"/>
      <c r="AK48" s="10"/>
      <c r="AL48" s="10"/>
      <c r="AM48" s="10"/>
      <c r="AN48" s="10"/>
    </row>
    <row r="49" spans="1:40" ht="4.5" customHeight="1" x14ac:dyDescent="0.25">
      <c r="A49" s="511"/>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row>
    <row r="50" spans="1:40" ht="14.25" customHeight="1" x14ac:dyDescent="0.25">
      <c r="A50" s="511"/>
      <c r="B50" s="1938"/>
      <c r="C50" s="1939"/>
      <c r="D50" s="1939"/>
      <c r="E50" s="1939"/>
      <c r="F50" s="1939"/>
      <c r="G50" s="1939"/>
      <c r="H50" s="1939"/>
      <c r="I50" s="1939"/>
      <c r="J50" s="1939"/>
      <c r="K50" s="1939"/>
      <c r="L50" s="1939"/>
      <c r="M50" s="1940"/>
      <c r="N50" s="1116"/>
      <c r="O50" s="1941"/>
      <c r="P50" s="1803"/>
      <c r="Q50" s="1803"/>
      <c r="R50" s="1803"/>
      <c r="S50" s="1803"/>
      <c r="T50" s="1804"/>
      <c r="U50" s="1190"/>
      <c r="V50" s="1944"/>
      <c r="W50" s="1803"/>
      <c r="X50" s="1803"/>
      <c r="Y50" s="1803"/>
      <c r="Z50" s="1803"/>
      <c r="AA50" s="1803"/>
      <c r="AB50" s="1803"/>
      <c r="AC50" s="1803"/>
      <c r="AD50" s="1803"/>
      <c r="AE50" s="1803"/>
      <c r="AF50" s="1803"/>
      <c r="AG50" s="1803"/>
      <c r="AH50" s="1803"/>
      <c r="AI50" s="1803"/>
      <c r="AJ50" s="1803"/>
      <c r="AK50" s="1803"/>
      <c r="AL50" s="1804"/>
      <c r="AM50" s="10"/>
      <c r="AN50" s="10"/>
    </row>
    <row r="51" spans="1:40" ht="14.25" customHeight="1" x14ac:dyDescent="0.25">
      <c r="A51" s="511"/>
      <c r="B51" s="1943"/>
      <c r="C51" s="1832"/>
      <c r="D51" s="1832"/>
      <c r="E51" s="1832"/>
      <c r="F51" s="1832"/>
      <c r="G51" s="1832"/>
      <c r="H51" s="1832"/>
      <c r="I51" s="1832"/>
      <c r="J51" s="1832"/>
      <c r="K51" s="1832"/>
      <c r="L51" s="1832"/>
      <c r="M51" s="1808"/>
      <c r="N51" s="10"/>
      <c r="O51" s="181" t="s">
        <v>1823</v>
      </c>
      <c r="P51" s="10"/>
      <c r="Q51" s="10"/>
      <c r="R51" s="10"/>
      <c r="S51" s="10"/>
      <c r="T51" s="10"/>
      <c r="U51" s="10"/>
      <c r="V51" s="181" t="s">
        <v>1824</v>
      </c>
      <c r="W51" s="10"/>
      <c r="X51" s="10"/>
      <c r="Y51" s="10"/>
      <c r="Z51" s="10"/>
      <c r="AA51" s="10"/>
      <c r="AB51" s="10"/>
      <c r="AC51" s="10"/>
      <c r="AD51" s="10"/>
      <c r="AE51" s="10"/>
      <c r="AF51" s="10"/>
      <c r="AG51" s="10"/>
      <c r="AH51" s="10"/>
      <c r="AI51" s="10"/>
      <c r="AJ51" s="10"/>
      <c r="AK51" s="10"/>
      <c r="AL51" s="10"/>
      <c r="AM51" s="10"/>
      <c r="AN51" s="10"/>
    </row>
    <row r="52" spans="1:40" ht="4.5" customHeight="1" x14ac:dyDescent="0.25">
      <c r="A52" s="511"/>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row>
    <row r="53" spans="1:40" ht="14.25" customHeight="1" x14ac:dyDescent="0.25">
      <c r="A53" s="511"/>
      <c r="B53" s="1938"/>
      <c r="C53" s="1939"/>
      <c r="D53" s="1939"/>
      <c r="E53" s="1939"/>
      <c r="F53" s="1939"/>
      <c r="G53" s="1939"/>
      <c r="H53" s="1939"/>
      <c r="I53" s="1939"/>
      <c r="J53" s="1939"/>
      <c r="K53" s="1939"/>
      <c r="L53" s="1939"/>
      <c r="M53" s="1940"/>
      <c r="N53" s="1116"/>
      <c r="O53" s="1941"/>
      <c r="P53" s="1803"/>
      <c r="Q53" s="1803"/>
      <c r="R53" s="1803"/>
      <c r="S53" s="1803"/>
      <c r="T53" s="1804"/>
      <c r="U53" s="1190"/>
      <c r="V53" s="1944"/>
      <c r="W53" s="1803"/>
      <c r="X53" s="1803"/>
      <c r="Y53" s="1803"/>
      <c r="Z53" s="1803"/>
      <c r="AA53" s="1803"/>
      <c r="AB53" s="1803"/>
      <c r="AC53" s="1803"/>
      <c r="AD53" s="1803"/>
      <c r="AE53" s="1803"/>
      <c r="AF53" s="1803"/>
      <c r="AG53" s="1803"/>
      <c r="AH53" s="1803"/>
      <c r="AI53" s="1803"/>
      <c r="AJ53" s="1803"/>
      <c r="AK53" s="1803"/>
      <c r="AL53" s="1804"/>
      <c r="AM53" s="10"/>
      <c r="AN53" s="10"/>
    </row>
    <row r="54" spans="1:40" ht="14.25" customHeight="1" x14ac:dyDescent="0.25">
      <c r="A54" s="511"/>
      <c r="B54" s="1943"/>
      <c r="C54" s="1832"/>
      <c r="D54" s="1832"/>
      <c r="E54" s="1832"/>
      <c r="F54" s="1832"/>
      <c r="G54" s="1832"/>
      <c r="H54" s="1832"/>
      <c r="I54" s="1832"/>
      <c r="J54" s="1832"/>
      <c r="K54" s="1832"/>
      <c r="L54" s="1832"/>
      <c r="M54" s="1808"/>
      <c r="N54" s="10"/>
      <c r="O54" s="181" t="s">
        <v>1823</v>
      </c>
      <c r="P54" s="10"/>
      <c r="Q54" s="10"/>
      <c r="R54" s="10"/>
      <c r="S54" s="10"/>
      <c r="T54" s="10"/>
      <c r="U54" s="10"/>
      <c r="V54" s="181" t="s">
        <v>1824</v>
      </c>
      <c r="W54" s="10"/>
      <c r="X54" s="10"/>
      <c r="Y54" s="10"/>
      <c r="Z54" s="10"/>
      <c r="AA54" s="10"/>
      <c r="AB54" s="10"/>
      <c r="AC54" s="10"/>
      <c r="AD54" s="10"/>
      <c r="AE54" s="10"/>
      <c r="AF54" s="10"/>
      <c r="AG54" s="10"/>
      <c r="AH54" s="10"/>
      <c r="AI54" s="10"/>
      <c r="AJ54" s="10"/>
      <c r="AK54" s="10"/>
      <c r="AL54" s="10"/>
      <c r="AM54" s="10"/>
      <c r="AN54" s="10"/>
    </row>
    <row r="55" spans="1:40" ht="4.5" customHeight="1" x14ac:dyDescent="0.25">
      <c r="A55" s="511"/>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row>
    <row r="56" spans="1:40" ht="14.25" customHeight="1" x14ac:dyDescent="0.25">
      <c r="A56" s="511"/>
      <c r="B56" s="1938"/>
      <c r="C56" s="1939"/>
      <c r="D56" s="1939"/>
      <c r="E56" s="1939"/>
      <c r="F56" s="1939"/>
      <c r="G56" s="1939"/>
      <c r="H56" s="1939"/>
      <c r="I56" s="1939"/>
      <c r="J56" s="1939"/>
      <c r="K56" s="1939"/>
      <c r="L56" s="1939"/>
      <c r="M56" s="1940"/>
      <c r="N56" s="1116"/>
      <c r="O56" s="1941"/>
      <c r="P56" s="1803"/>
      <c r="Q56" s="1803"/>
      <c r="R56" s="1803"/>
      <c r="S56" s="1803"/>
      <c r="T56" s="1804"/>
      <c r="U56" s="1190"/>
      <c r="V56" s="1944"/>
      <c r="W56" s="1803"/>
      <c r="X56" s="1803"/>
      <c r="Y56" s="1803"/>
      <c r="Z56" s="1803"/>
      <c r="AA56" s="1803"/>
      <c r="AB56" s="1803"/>
      <c r="AC56" s="1803"/>
      <c r="AD56" s="1803"/>
      <c r="AE56" s="1803"/>
      <c r="AF56" s="1803"/>
      <c r="AG56" s="1803"/>
      <c r="AH56" s="1803"/>
      <c r="AI56" s="1803"/>
      <c r="AJ56" s="1803"/>
      <c r="AK56" s="1803"/>
      <c r="AL56" s="1804"/>
      <c r="AM56" s="10"/>
      <c r="AN56" s="10"/>
    </row>
    <row r="57" spans="1:40" ht="14.25" customHeight="1" x14ac:dyDescent="0.25">
      <c r="A57" s="511"/>
      <c r="B57" s="1943"/>
      <c r="C57" s="1832"/>
      <c r="D57" s="1832"/>
      <c r="E57" s="1832"/>
      <c r="F57" s="1832"/>
      <c r="G57" s="1832"/>
      <c r="H57" s="1832"/>
      <c r="I57" s="1832"/>
      <c r="J57" s="1832"/>
      <c r="K57" s="1832"/>
      <c r="L57" s="1832"/>
      <c r="M57" s="1808"/>
      <c r="N57" s="10"/>
      <c r="O57" s="181" t="s">
        <v>1823</v>
      </c>
      <c r="P57" s="10"/>
      <c r="Q57" s="10"/>
      <c r="R57" s="10"/>
      <c r="S57" s="10"/>
      <c r="T57" s="10"/>
      <c r="U57" s="10"/>
      <c r="V57" s="181" t="s">
        <v>1824</v>
      </c>
      <c r="W57" s="10"/>
      <c r="X57" s="10"/>
      <c r="Y57" s="10"/>
      <c r="Z57" s="10"/>
      <c r="AA57" s="10"/>
      <c r="AB57" s="10"/>
      <c r="AC57" s="10"/>
      <c r="AD57" s="10"/>
      <c r="AE57" s="10"/>
      <c r="AF57" s="10"/>
      <c r="AG57" s="10"/>
      <c r="AH57" s="10"/>
      <c r="AI57" s="10"/>
      <c r="AJ57" s="10"/>
      <c r="AK57" s="10"/>
      <c r="AL57" s="10"/>
      <c r="AM57" s="10"/>
      <c r="AN57" s="10"/>
    </row>
    <row r="58" spans="1:40" ht="4.5" customHeight="1" x14ac:dyDescent="0.25">
      <c r="A58" s="511"/>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row>
    <row r="59" spans="1:40" ht="14.25" customHeight="1" x14ac:dyDescent="0.25">
      <c r="A59" s="511"/>
      <c r="B59" s="1938"/>
      <c r="C59" s="1939"/>
      <c r="D59" s="1939"/>
      <c r="E59" s="1939"/>
      <c r="F59" s="1939"/>
      <c r="G59" s="1939"/>
      <c r="H59" s="1939"/>
      <c r="I59" s="1939"/>
      <c r="J59" s="1939"/>
      <c r="K59" s="1939"/>
      <c r="L59" s="1939"/>
      <c r="M59" s="1940"/>
      <c r="N59" s="1116"/>
      <c r="O59" s="1941"/>
      <c r="P59" s="1803"/>
      <c r="Q59" s="1803"/>
      <c r="R59" s="1803"/>
      <c r="S59" s="1803"/>
      <c r="T59" s="1804"/>
      <c r="U59" s="1190"/>
      <c r="V59" s="1944"/>
      <c r="W59" s="1803"/>
      <c r="X59" s="1803"/>
      <c r="Y59" s="1803"/>
      <c r="Z59" s="1803"/>
      <c r="AA59" s="1803"/>
      <c r="AB59" s="1803"/>
      <c r="AC59" s="1803"/>
      <c r="AD59" s="1803"/>
      <c r="AE59" s="1803"/>
      <c r="AF59" s="1803"/>
      <c r="AG59" s="1803"/>
      <c r="AH59" s="1803"/>
      <c r="AI59" s="1803"/>
      <c r="AJ59" s="1803"/>
      <c r="AK59" s="1803"/>
      <c r="AL59" s="1804"/>
      <c r="AM59" s="10"/>
      <c r="AN59" s="10"/>
    </row>
    <row r="60" spans="1:40" ht="14.25" customHeight="1" x14ac:dyDescent="0.25">
      <c r="A60" s="511"/>
      <c r="B60" s="1943"/>
      <c r="C60" s="1832"/>
      <c r="D60" s="1832"/>
      <c r="E60" s="1832"/>
      <c r="F60" s="1832"/>
      <c r="G60" s="1832"/>
      <c r="H60" s="1832"/>
      <c r="I60" s="1832"/>
      <c r="J60" s="1832"/>
      <c r="K60" s="1832"/>
      <c r="L60" s="1832"/>
      <c r="M60" s="1808"/>
      <c r="N60" s="10"/>
      <c r="O60" s="181" t="s">
        <v>1823</v>
      </c>
      <c r="P60" s="10"/>
      <c r="Q60" s="10"/>
      <c r="R60" s="10"/>
      <c r="S60" s="10"/>
      <c r="T60" s="10"/>
      <c r="U60" s="10"/>
      <c r="V60" s="181" t="s">
        <v>1824</v>
      </c>
      <c r="W60" s="10"/>
      <c r="X60" s="10"/>
      <c r="Y60" s="10"/>
      <c r="Z60" s="10"/>
      <c r="AA60" s="10"/>
      <c r="AB60" s="10"/>
      <c r="AC60" s="10"/>
      <c r="AD60" s="10"/>
      <c r="AE60" s="10"/>
      <c r="AF60" s="10"/>
      <c r="AG60" s="10"/>
      <c r="AH60" s="10"/>
      <c r="AI60" s="10"/>
      <c r="AJ60" s="10"/>
      <c r="AK60" s="10"/>
      <c r="AL60" s="10"/>
      <c r="AM60" s="10"/>
      <c r="AN60" s="10"/>
    </row>
    <row r="61" spans="1:40" ht="4.5" customHeight="1" x14ac:dyDescent="0.25">
      <c r="A61" s="68"/>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row>
    <row r="62" spans="1:40" ht="14.25" customHeight="1" x14ac:dyDescent="0.25">
      <c r="A62" s="511"/>
      <c r="B62" s="1552" t="s">
        <v>1825</v>
      </c>
      <c r="C62" s="1442"/>
      <c r="D62" s="1442"/>
      <c r="E62" s="1442"/>
      <c r="F62" s="1442"/>
      <c r="G62" s="1442"/>
      <c r="H62" s="1442"/>
      <c r="I62" s="1442"/>
      <c r="J62" s="1442"/>
      <c r="K62" s="1442"/>
      <c r="L62" s="1442"/>
      <c r="M62" s="1442"/>
      <c r="N62" s="1442"/>
      <c r="O62" s="1442"/>
      <c r="P62" s="1442"/>
      <c r="Q62" s="1442"/>
      <c r="R62" s="1442"/>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3"/>
    </row>
    <row r="63" spans="1:40" ht="6" customHeight="1" x14ac:dyDescent="0.25">
      <c r="A63" s="68"/>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row>
    <row r="64" spans="1:40" ht="14.25" customHeight="1" x14ac:dyDescent="0.25">
      <c r="A64" s="511"/>
      <c r="B64" s="1938"/>
      <c r="C64" s="1939"/>
      <c r="D64" s="1939"/>
      <c r="E64" s="1939"/>
      <c r="F64" s="1939"/>
      <c r="G64" s="1939"/>
      <c r="H64" s="1939"/>
      <c r="I64" s="1939"/>
      <c r="J64" s="1939"/>
      <c r="K64" s="1939"/>
      <c r="L64" s="1939"/>
      <c r="M64" s="1940"/>
      <c r="N64" s="1116"/>
      <c r="O64" s="1941"/>
      <c r="P64" s="1803"/>
      <c r="Q64" s="1803"/>
      <c r="R64" s="1803"/>
      <c r="S64" s="1803"/>
      <c r="T64" s="1804"/>
      <c r="U64" s="1190"/>
      <c r="V64" s="1944"/>
      <c r="W64" s="1803"/>
      <c r="X64" s="1803"/>
      <c r="Y64" s="1803"/>
      <c r="Z64" s="1803"/>
      <c r="AA64" s="1803"/>
      <c r="AB64" s="1803"/>
      <c r="AC64" s="1803"/>
      <c r="AD64" s="1803"/>
      <c r="AE64" s="1803"/>
      <c r="AF64" s="1803"/>
      <c r="AG64" s="1803"/>
      <c r="AH64" s="1803"/>
      <c r="AI64" s="1803"/>
      <c r="AJ64" s="1803"/>
      <c r="AK64" s="1803"/>
      <c r="AL64" s="1804"/>
      <c r="AM64" s="10"/>
      <c r="AN64" s="10"/>
    </row>
    <row r="65" spans="1:40" ht="14.25" customHeight="1" x14ac:dyDescent="0.25">
      <c r="A65" s="511"/>
      <c r="B65" s="1943"/>
      <c r="C65" s="1832"/>
      <c r="D65" s="1832"/>
      <c r="E65" s="1832"/>
      <c r="F65" s="1832"/>
      <c r="G65" s="1832"/>
      <c r="H65" s="1832"/>
      <c r="I65" s="1832"/>
      <c r="J65" s="1832"/>
      <c r="K65" s="1832"/>
      <c r="L65" s="1832"/>
      <c r="M65" s="1808"/>
      <c r="N65" s="10"/>
      <c r="O65" s="181" t="s">
        <v>1823</v>
      </c>
      <c r="P65" s="10"/>
      <c r="Q65" s="10"/>
      <c r="R65" s="10"/>
      <c r="S65" s="10"/>
      <c r="T65" s="10"/>
      <c r="U65" s="10"/>
      <c r="V65" s="181" t="s">
        <v>1824</v>
      </c>
      <c r="W65" s="10"/>
      <c r="X65" s="10"/>
      <c r="Y65" s="10"/>
      <c r="Z65" s="10"/>
      <c r="AA65" s="10"/>
      <c r="AB65" s="10"/>
      <c r="AC65" s="10"/>
      <c r="AD65" s="10"/>
      <c r="AE65" s="10"/>
      <c r="AF65" s="10"/>
      <c r="AG65" s="10"/>
      <c r="AH65" s="10"/>
      <c r="AI65" s="10"/>
      <c r="AJ65" s="10"/>
      <c r="AK65" s="10"/>
      <c r="AL65" s="10"/>
      <c r="AM65" s="10"/>
      <c r="AN65" s="10"/>
    </row>
    <row r="66" spans="1:40" ht="4.5" customHeight="1" x14ac:dyDescent="0.25">
      <c r="A66" s="511"/>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row>
    <row r="67" spans="1:40" ht="14.25" customHeight="1" x14ac:dyDescent="0.25">
      <c r="A67" s="511"/>
      <c r="B67" s="1938"/>
      <c r="C67" s="1939"/>
      <c r="D67" s="1939"/>
      <c r="E67" s="1939"/>
      <c r="F67" s="1939"/>
      <c r="G67" s="1939"/>
      <c r="H67" s="1939"/>
      <c r="I67" s="1939"/>
      <c r="J67" s="1939"/>
      <c r="K67" s="1939"/>
      <c r="L67" s="1939"/>
      <c r="M67" s="1940"/>
      <c r="N67" s="1116"/>
      <c r="O67" s="1941"/>
      <c r="P67" s="1803"/>
      <c r="Q67" s="1803"/>
      <c r="R67" s="1803"/>
      <c r="S67" s="1803"/>
      <c r="T67" s="1804"/>
      <c r="U67" s="1190"/>
      <c r="V67" s="1944"/>
      <c r="W67" s="1803"/>
      <c r="X67" s="1803"/>
      <c r="Y67" s="1803"/>
      <c r="Z67" s="1803"/>
      <c r="AA67" s="1803"/>
      <c r="AB67" s="1803"/>
      <c r="AC67" s="1803"/>
      <c r="AD67" s="1803"/>
      <c r="AE67" s="1803"/>
      <c r="AF67" s="1803"/>
      <c r="AG67" s="1803"/>
      <c r="AH67" s="1803"/>
      <c r="AI67" s="1803"/>
      <c r="AJ67" s="1803"/>
      <c r="AK67" s="1803"/>
      <c r="AL67" s="1804"/>
      <c r="AM67" s="10"/>
      <c r="AN67" s="10"/>
    </row>
    <row r="68" spans="1:40" ht="14.25" customHeight="1" x14ac:dyDescent="0.25">
      <c r="A68" s="511"/>
      <c r="B68" s="1943"/>
      <c r="C68" s="1832"/>
      <c r="D68" s="1832"/>
      <c r="E68" s="1832"/>
      <c r="F68" s="1832"/>
      <c r="G68" s="1832"/>
      <c r="H68" s="1832"/>
      <c r="I68" s="1832"/>
      <c r="J68" s="1832"/>
      <c r="K68" s="1832"/>
      <c r="L68" s="1832"/>
      <c r="M68" s="1808"/>
      <c r="N68" s="10"/>
      <c r="O68" s="181" t="s">
        <v>1823</v>
      </c>
      <c r="P68" s="10"/>
      <c r="Q68" s="10"/>
      <c r="R68" s="10"/>
      <c r="S68" s="10"/>
      <c r="T68" s="10"/>
      <c r="U68" s="10"/>
      <c r="V68" s="181" t="s">
        <v>1824</v>
      </c>
      <c r="W68" s="10"/>
      <c r="X68" s="10"/>
      <c r="Y68" s="10"/>
      <c r="Z68" s="10"/>
      <c r="AA68" s="10"/>
      <c r="AB68" s="10"/>
      <c r="AC68" s="10"/>
      <c r="AD68" s="10"/>
      <c r="AE68" s="10"/>
      <c r="AF68" s="10"/>
      <c r="AG68" s="10"/>
      <c r="AH68" s="10"/>
      <c r="AI68" s="10"/>
      <c r="AJ68" s="10"/>
      <c r="AK68" s="10"/>
      <c r="AL68" s="10"/>
      <c r="AM68" s="10"/>
      <c r="AN68" s="10"/>
    </row>
    <row r="69" spans="1:40" ht="4.5" customHeight="1" x14ac:dyDescent="0.25">
      <c r="A69" s="511"/>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row>
    <row r="70" spans="1:40" ht="14.25" customHeight="1" x14ac:dyDescent="0.25">
      <c r="A70" s="511"/>
      <c r="B70" s="1938"/>
      <c r="C70" s="1939"/>
      <c r="D70" s="1939"/>
      <c r="E70" s="1939"/>
      <c r="F70" s="1939"/>
      <c r="G70" s="1939"/>
      <c r="H70" s="1939"/>
      <c r="I70" s="1939"/>
      <c r="J70" s="1939"/>
      <c r="K70" s="1939"/>
      <c r="L70" s="1939"/>
      <c r="M70" s="1940"/>
      <c r="N70" s="1116"/>
      <c r="O70" s="1941"/>
      <c r="P70" s="1803"/>
      <c r="Q70" s="1803"/>
      <c r="R70" s="1803"/>
      <c r="S70" s="1803"/>
      <c r="T70" s="1804"/>
      <c r="U70" s="1190"/>
      <c r="V70" s="1944"/>
      <c r="W70" s="1803"/>
      <c r="X70" s="1803"/>
      <c r="Y70" s="1803"/>
      <c r="Z70" s="1803"/>
      <c r="AA70" s="1803"/>
      <c r="AB70" s="1803"/>
      <c r="AC70" s="1803"/>
      <c r="AD70" s="1803"/>
      <c r="AE70" s="1803"/>
      <c r="AF70" s="1803"/>
      <c r="AG70" s="1803"/>
      <c r="AH70" s="1803"/>
      <c r="AI70" s="1803"/>
      <c r="AJ70" s="1803"/>
      <c r="AK70" s="1803"/>
      <c r="AL70" s="1804"/>
      <c r="AM70" s="10"/>
      <c r="AN70" s="10"/>
    </row>
    <row r="71" spans="1:40" ht="14.25" customHeight="1" x14ac:dyDescent="0.25">
      <c r="A71" s="511"/>
      <c r="B71" s="1943"/>
      <c r="C71" s="1832"/>
      <c r="D71" s="1832"/>
      <c r="E71" s="1832"/>
      <c r="F71" s="1832"/>
      <c r="G71" s="1832"/>
      <c r="H71" s="1832"/>
      <c r="I71" s="1832"/>
      <c r="J71" s="1832"/>
      <c r="K71" s="1832"/>
      <c r="L71" s="1832"/>
      <c r="M71" s="1808"/>
      <c r="N71" s="10"/>
      <c r="O71" s="181" t="s">
        <v>1823</v>
      </c>
      <c r="P71" s="10"/>
      <c r="Q71" s="10"/>
      <c r="R71" s="10"/>
      <c r="S71" s="10"/>
      <c r="T71" s="10"/>
      <c r="U71" s="10"/>
      <c r="V71" s="181" t="s">
        <v>1824</v>
      </c>
      <c r="W71" s="10"/>
      <c r="X71" s="10"/>
      <c r="Y71" s="10"/>
      <c r="Z71" s="10"/>
      <c r="AA71" s="10"/>
      <c r="AB71" s="10"/>
      <c r="AC71" s="10"/>
      <c r="AD71" s="10"/>
      <c r="AE71" s="10"/>
      <c r="AF71" s="10"/>
      <c r="AG71" s="10"/>
      <c r="AH71" s="10"/>
      <c r="AI71" s="10"/>
      <c r="AJ71" s="10"/>
      <c r="AK71" s="10"/>
      <c r="AL71" s="10"/>
      <c r="AM71" s="10"/>
      <c r="AN71" s="10"/>
    </row>
    <row r="72" spans="1:40" ht="4.5" customHeight="1" x14ac:dyDescent="0.25">
      <c r="A72" s="511"/>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row>
    <row r="73" spans="1:40" ht="14.25" customHeight="1" x14ac:dyDescent="0.25">
      <c r="A73" s="511"/>
      <c r="B73" s="1938"/>
      <c r="C73" s="1939"/>
      <c r="D73" s="1939"/>
      <c r="E73" s="1939"/>
      <c r="F73" s="1939"/>
      <c r="G73" s="1939"/>
      <c r="H73" s="1939"/>
      <c r="I73" s="1939"/>
      <c r="J73" s="1939"/>
      <c r="K73" s="1939"/>
      <c r="L73" s="1939"/>
      <c r="M73" s="1940"/>
      <c r="N73" s="1116"/>
      <c r="O73" s="1941"/>
      <c r="P73" s="1803"/>
      <c r="Q73" s="1803"/>
      <c r="R73" s="1803"/>
      <c r="S73" s="1803"/>
      <c r="T73" s="1804"/>
      <c r="U73" s="1190"/>
      <c r="V73" s="1944"/>
      <c r="W73" s="1803"/>
      <c r="X73" s="1803"/>
      <c r="Y73" s="1803"/>
      <c r="Z73" s="1803"/>
      <c r="AA73" s="1803"/>
      <c r="AB73" s="1803"/>
      <c r="AC73" s="1803"/>
      <c r="AD73" s="1803"/>
      <c r="AE73" s="1803"/>
      <c r="AF73" s="1803"/>
      <c r="AG73" s="1803"/>
      <c r="AH73" s="1803"/>
      <c r="AI73" s="1803"/>
      <c r="AJ73" s="1803"/>
      <c r="AK73" s="1803"/>
      <c r="AL73" s="1804"/>
      <c r="AM73" s="10"/>
      <c r="AN73" s="10"/>
    </row>
    <row r="74" spans="1:40" ht="14.25" customHeight="1" x14ac:dyDescent="0.25">
      <c r="A74" s="511"/>
      <c r="B74" s="1943"/>
      <c r="C74" s="1832"/>
      <c r="D74" s="1832"/>
      <c r="E74" s="1832"/>
      <c r="F74" s="1832"/>
      <c r="G74" s="1832"/>
      <c r="H74" s="1832"/>
      <c r="I74" s="1832"/>
      <c r="J74" s="1832"/>
      <c r="K74" s="1832"/>
      <c r="L74" s="1832"/>
      <c r="M74" s="1808"/>
      <c r="N74" s="10"/>
      <c r="O74" s="181" t="s">
        <v>1823</v>
      </c>
      <c r="P74" s="10"/>
      <c r="Q74" s="10"/>
      <c r="R74" s="10"/>
      <c r="S74" s="10"/>
      <c r="T74" s="10"/>
      <c r="U74" s="10"/>
      <c r="V74" s="181" t="s">
        <v>1824</v>
      </c>
      <c r="W74" s="10"/>
      <c r="X74" s="10"/>
      <c r="Y74" s="10"/>
      <c r="Z74" s="10"/>
      <c r="AA74" s="10"/>
      <c r="AB74" s="10"/>
      <c r="AC74" s="10"/>
      <c r="AD74" s="10"/>
      <c r="AE74" s="10"/>
      <c r="AF74" s="10"/>
      <c r="AG74" s="10"/>
      <c r="AH74" s="10"/>
      <c r="AI74" s="10"/>
      <c r="AJ74" s="10"/>
      <c r="AK74" s="10"/>
      <c r="AL74" s="10"/>
      <c r="AM74" s="10"/>
      <c r="AN74" s="10"/>
    </row>
    <row r="75" spans="1:40" ht="4.5" customHeight="1" x14ac:dyDescent="0.25">
      <c r="A75" s="511"/>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row>
    <row r="76" spans="1:40" ht="14.25" customHeight="1" x14ac:dyDescent="0.25">
      <c r="A76" s="511"/>
      <c r="B76" s="1938"/>
      <c r="C76" s="1939"/>
      <c r="D76" s="1939"/>
      <c r="E76" s="1939"/>
      <c r="F76" s="1939"/>
      <c r="G76" s="1939"/>
      <c r="H76" s="1939"/>
      <c r="I76" s="1939"/>
      <c r="J76" s="1939"/>
      <c r="K76" s="1939"/>
      <c r="L76" s="1939"/>
      <c r="M76" s="1940"/>
      <c r="N76" s="1116"/>
      <c r="O76" s="1941"/>
      <c r="P76" s="1803"/>
      <c r="Q76" s="1803"/>
      <c r="R76" s="1803"/>
      <c r="S76" s="1803"/>
      <c r="T76" s="1804"/>
      <c r="U76" s="1190"/>
      <c r="V76" s="1944"/>
      <c r="W76" s="1803"/>
      <c r="X76" s="1803"/>
      <c r="Y76" s="1803"/>
      <c r="Z76" s="1803"/>
      <c r="AA76" s="1803"/>
      <c r="AB76" s="1803"/>
      <c r="AC76" s="1803"/>
      <c r="AD76" s="1803"/>
      <c r="AE76" s="1803"/>
      <c r="AF76" s="1803"/>
      <c r="AG76" s="1803"/>
      <c r="AH76" s="1803"/>
      <c r="AI76" s="1803"/>
      <c r="AJ76" s="1803"/>
      <c r="AK76" s="1803"/>
      <c r="AL76" s="1804"/>
      <c r="AM76" s="10"/>
      <c r="AN76" s="10"/>
    </row>
    <row r="77" spans="1:40" ht="14.25" customHeight="1" x14ac:dyDescent="0.25">
      <c r="A77" s="511"/>
      <c r="B77" s="1943"/>
      <c r="C77" s="1832"/>
      <c r="D77" s="1832"/>
      <c r="E77" s="1832"/>
      <c r="F77" s="1832"/>
      <c r="G77" s="1832"/>
      <c r="H77" s="1832"/>
      <c r="I77" s="1832"/>
      <c r="J77" s="1832"/>
      <c r="K77" s="1832"/>
      <c r="L77" s="1832"/>
      <c r="M77" s="1808"/>
      <c r="N77" s="10"/>
      <c r="O77" s="181" t="s">
        <v>1823</v>
      </c>
      <c r="P77" s="10"/>
      <c r="Q77" s="10"/>
      <c r="R77" s="10"/>
      <c r="S77" s="10"/>
      <c r="T77" s="10"/>
      <c r="U77" s="10"/>
      <c r="V77" s="181" t="s">
        <v>1824</v>
      </c>
      <c r="W77" s="10"/>
      <c r="X77" s="10"/>
      <c r="Y77" s="10"/>
      <c r="Z77" s="10"/>
      <c r="AA77" s="10"/>
      <c r="AB77" s="10"/>
      <c r="AC77" s="10"/>
      <c r="AD77" s="10"/>
      <c r="AE77" s="10"/>
      <c r="AF77" s="10"/>
      <c r="AG77" s="10"/>
      <c r="AH77" s="10"/>
      <c r="AI77" s="10"/>
      <c r="AJ77" s="10"/>
      <c r="AK77" s="10"/>
      <c r="AL77" s="10"/>
      <c r="AM77" s="10"/>
      <c r="AN77" s="10"/>
    </row>
    <row r="78" spans="1:40" ht="5.25" customHeight="1" x14ac:dyDescent="0.25">
      <c r="A78" s="68"/>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row>
    <row r="79" spans="1:40" ht="16.5" customHeight="1" x14ac:dyDescent="0.25">
      <c r="A79" s="511"/>
      <c r="B79" s="1938"/>
      <c r="C79" s="1939"/>
      <c r="D79" s="1939"/>
      <c r="E79" s="1939"/>
      <c r="F79" s="1939"/>
      <c r="G79" s="1939"/>
      <c r="H79" s="1939"/>
      <c r="I79" s="1939"/>
      <c r="J79" s="1939"/>
      <c r="K79" s="1939"/>
      <c r="L79" s="1939"/>
      <c r="M79" s="1940"/>
      <c r="N79" s="1116"/>
      <c r="O79" s="1941"/>
      <c r="P79" s="1803"/>
      <c r="Q79" s="1803"/>
      <c r="R79" s="1803"/>
      <c r="S79" s="1803"/>
      <c r="T79" s="1804"/>
      <c r="U79" s="1190"/>
      <c r="V79" s="1944"/>
      <c r="W79" s="1803"/>
      <c r="X79" s="1803"/>
      <c r="Y79" s="1803"/>
      <c r="Z79" s="1803"/>
      <c r="AA79" s="1803"/>
      <c r="AB79" s="1803"/>
      <c r="AC79" s="1803"/>
      <c r="AD79" s="1803"/>
      <c r="AE79" s="1803"/>
      <c r="AF79" s="1803"/>
      <c r="AG79" s="1803"/>
      <c r="AH79" s="1803"/>
      <c r="AI79" s="1803"/>
      <c r="AJ79" s="1803"/>
      <c r="AK79" s="1803"/>
      <c r="AL79" s="1804"/>
      <c r="AM79" s="10"/>
      <c r="AN79" s="10"/>
    </row>
    <row r="80" spans="1:40" ht="14.25" customHeight="1" x14ac:dyDescent="0.25">
      <c r="A80" s="511"/>
      <c r="B80" s="1943"/>
      <c r="C80" s="1832"/>
      <c r="D80" s="1832"/>
      <c r="E80" s="1832"/>
      <c r="F80" s="1832"/>
      <c r="G80" s="1832"/>
      <c r="H80" s="1832"/>
      <c r="I80" s="1832"/>
      <c r="J80" s="1832"/>
      <c r="K80" s="1832"/>
      <c r="L80" s="1832"/>
      <c r="M80" s="1808"/>
      <c r="N80" s="10"/>
      <c r="O80" s="181" t="s">
        <v>1823</v>
      </c>
      <c r="P80" s="10"/>
      <c r="Q80" s="10"/>
      <c r="R80" s="10"/>
      <c r="S80" s="10"/>
      <c r="T80" s="10"/>
      <c r="U80" s="10"/>
      <c r="V80" s="181" t="s">
        <v>1824</v>
      </c>
      <c r="W80" s="10"/>
      <c r="X80" s="10"/>
      <c r="Y80" s="10"/>
      <c r="Z80" s="10"/>
      <c r="AA80" s="10"/>
      <c r="AB80" s="10"/>
      <c r="AC80" s="10"/>
      <c r="AD80" s="10"/>
      <c r="AE80" s="10"/>
      <c r="AF80" s="10"/>
      <c r="AG80" s="10"/>
      <c r="AH80" s="10"/>
      <c r="AI80" s="10"/>
      <c r="AJ80" s="10"/>
      <c r="AK80" s="10"/>
      <c r="AL80" s="10"/>
      <c r="AM80" s="10"/>
      <c r="AN80" s="10"/>
    </row>
    <row r="81" spans="1:40" ht="4.5" customHeight="1" x14ac:dyDescent="0.25">
      <c r="A81" s="511"/>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row>
    <row r="82" spans="1:40" ht="14.25" customHeight="1" x14ac:dyDescent="0.25">
      <c r="A82" s="511"/>
      <c r="B82" s="1938"/>
      <c r="C82" s="1939"/>
      <c r="D82" s="1939"/>
      <c r="E82" s="1939"/>
      <c r="F82" s="1939"/>
      <c r="G82" s="1939"/>
      <c r="H82" s="1939"/>
      <c r="I82" s="1939"/>
      <c r="J82" s="1939"/>
      <c r="K82" s="1939"/>
      <c r="L82" s="1939"/>
      <c r="M82" s="1940"/>
      <c r="N82" s="1116"/>
      <c r="O82" s="1941"/>
      <c r="P82" s="1803"/>
      <c r="Q82" s="1803"/>
      <c r="R82" s="1803"/>
      <c r="S82" s="1803"/>
      <c r="T82" s="1804"/>
      <c r="U82" s="1190"/>
      <c r="V82" s="1944"/>
      <c r="W82" s="1803"/>
      <c r="X82" s="1803"/>
      <c r="Y82" s="1803"/>
      <c r="Z82" s="1803"/>
      <c r="AA82" s="1803"/>
      <c r="AB82" s="1803"/>
      <c r="AC82" s="1803"/>
      <c r="AD82" s="1803"/>
      <c r="AE82" s="1803"/>
      <c r="AF82" s="1803"/>
      <c r="AG82" s="1803"/>
      <c r="AH82" s="1803"/>
      <c r="AI82" s="1803"/>
      <c r="AJ82" s="1803"/>
      <c r="AK82" s="1803"/>
      <c r="AL82" s="1804"/>
      <c r="AM82" s="10"/>
      <c r="AN82" s="10"/>
    </row>
    <row r="83" spans="1:40" ht="14.25" customHeight="1" x14ac:dyDescent="0.25">
      <c r="A83" s="511"/>
      <c r="B83" s="1943"/>
      <c r="C83" s="1832"/>
      <c r="D83" s="1832"/>
      <c r="E83" s="1832"/>
      <c r="F83" s="1832"/>
      <c r="G83" s="1832"/>
      <c r="H83" s="1832"/>
      <c r="I83" s="1832"/>
      <c r="J83" s="1832"/>
      <c r="K83" s="1832"/>
      <c r="L83" s="1832"/>
      <c r="M83" s="1808"/>
      <c r="N83" s="10"/>
      <c r="O83" s="181" t="s">
        <v>1823</v>
      </c>
      <c r="P83" s="10"/>
      <c r="Q83" s="10"/>
      <c r="R83" s="10"/>
      <c r="S83" s="10"/>
      <c r="T83" s="10"/>
      <c r="U83" s="10"/>
      <c r="V83" s="181" t="s">
        <v>1824</v>
      </c>
      <c r="W83" s="10"/>
      <c r="X83" s="10"/>
      <c r="Y83" s="10"/>
      <c r="Z83" s="10"/>
      <c r="AA83" s="10"/>
      <c r="AB83" s="10"/>
      <c r="AC83" s="10"/>
      <c r="AD83" s="10"/>
      <c r="AE83" s="10"/>
      <c r="AF83" s="10"/>
      <c r="AG83" s="10"/>
      <c r="AH83" s="10"/>
      <c r="AI83" s="10"/>
      <c r="AJ83" s="10"/>
      <c r="AK83" s="10"/>
      <c r="AL83" s="10"/>
      <c r="AM83" s="10"/>
      <c r="AN83" s="10"/>
    </row>
    <row r="84" spans="1:40" ht="4.5" customHeight="1" x14ac:dyDescent="0.25">
      <c r="A84" s="511"/>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row>
    <row r="85" spans="1:40" ht="14.25" customHeight="1" x14ac:dyDescent="0.25">
      <c r="A85" s="511"/>
      <c r="B85" s="1938"/>
      <c r="C85" s="1939"/>
      <c r="D85" s="1939"/>
      <c r="E85" s="1939"/>
      <c r="F85" s="1939"/>
      <c r="G85" s="1939"/>
      <c r="H85" s="1939"/>
      <c r="I85" s="1939"/>
      <c r="J85" s="1939"/>
      <c r="K85" s="1939"/>
      <c r="L85" s="1939"/>
      <c r="M85" s="1940"/>
      <c r="N85" s="1116"/>
      <c r="O85" s="1941"/>
      <c r="P85" s="1803"/>
      <c r="Q85" s="1803"/>
      <c r="R85" s="1803"/>
      <c r="S85" s="1803"/>
      <c r="T85" s="1804"/>
      <c r="U85" s="1190"/>
      <c r="V85" s="1944"/>
      <c r="W85" s="1803"/>
      <c r="X85" s="1803"/>
      <c r="Y85" s="1803"/>
      <c r="Z85" s="1803"/>
      <c r="AA85" s="1803"/>
      <c r="AB85" s="1803"/>
      <c r="AC85" s="1803"/>
      <c r="AD85" s="1803"/>
      <c r="AE85" s="1803"/>
      <c r="AF85" s="1803"/>
      <c r="AG85" s="1803"/>
      <c r="AH85" s="1803"/>
      <c r="AI85" s="1803"/>
      <c r="AJ85" s="1803"/>
      <c r="AK85" s="1803"/>
      <c r="AL85" s="1804"/>
      <c r="AM85" s="10"/>
      <c r="AN85" s="10"/>
    </row>
    <row r="86" spans="1:40" ht="14.25" customHeight="1" x14ac:dyDescent="0.25">
      <c r="A86" s="511"/>
      <c r="B86" s="1943"/>
      <c r="C86" s="1832"/>
      <c r="D86" s="1832"/>
      <c r="E86" s="1832"/>
      <c r="F86" s="1832"/>
      <c r="G86" s="1832"/>
      <c r="H86" s="1832"/>
      <c r="I86" s="1832"/>
      <c r="J86" s="1832"/>
      <c r="K86" s="1832"/>
      <c r="L86" s="1832"/>
      <c r="M86" s="1808"/>
      <c r="N86" s="10"/>
      <c r="O86" s="181" t="s">
        <v>1823</v>
      </c>
      <c r="P86" s="10"/>
      <c r="Q86" s="10"/>
      <c r="R86" s="10"/>
      <c r="S86" s="10"/>
      <c r="T86" s="10"/>
      <c r="U86" s="10"/>
      <c r="V86" s="181" t="s">
        <v>1824</v>
      </c>
      <c r="W86" s="10"/>
      <c r="X86" s="10"/>
      <c r="Y86" s="10"/>
      <c r="Z86" s="10"/>
      <c r="AA86" s="10"/>
      <c r="AB86" s="10"/>
      <c r="AC86" s="10"/>
      <c r="AD86" s="10"/>
      <c r="AE86" s="10"/>
      <c r="AF86" s="10"/>
      <c r="AG86" s="10"/>
      <c r="AH86" s="10"/>
      <c r="AI86" s="10"/>
      <c r="AJ86" s="10"/>
      <c r="AK86" s="10"/>
      <c r="AL86" s="10"/>
      <c r="AM86" s="10"/>
      <c r="AN86" s="10"/>
    </row>
    <row r="87" spans="1:40" ht="4.5" customHeight="1" x14ac:dyDescent="0.25">
      <c r="A87" s="511"/>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row>
    <row r="88" spans="1:40" ht="14.25" customHeight="1" x14ac:dyDescent="0.25">
      <c r="A88" s="511"/>
      <c r="B88" s="1938"/>
      <c r="C88" s="1939"/>
      <c r="D88" s="1939"/>
      <c r="E88" s="1939"/>
      <c r="F88" s="1939"/>
      <c r="G88" s="1939"/>
      <c r="H88" s="1939"/>
      <c r="I88" s="1939"/>
      <c r="J88" s="1939"/>
      <c r="K88" s="1939"/>
      <c r="L88" s="1939"/>
      <c r="M88" s="1940"/>
      <c r="N88" s="1116"/>
      <c r="O88" s="1941"/>
      <c r="P88" s="1803"/>
      <c r="Q88" s="1803"/>
      <c r="R88" s="1803"/>
      <c r="S88" s="1803"/>
      <c r="T88" s="1804"/>
      <c r="U88" s="1190"/>
      <c r="V88" s="1944"/>
      <c r="W88" s="1803"/>
      <c r="X88" s="1803"/>
      <c r="Y88" s="1803"/>
      <c r="Z88" s="1803"/>
      <c r="AA88" s="1803"/>
      <c r="AB88" s="1803"/>
      <c r="AC88" s="1803"/>
      <c r="AD88" s="1803"/>
      <c r="AE88" s="1803"/>
      <c r="AF88" s="1803"/>
      <c r="AG88" s="1803"/>
      <c r="AH88" s="1803"/>
      <c r="AI88" s="1803"/>
      <c r="AJ88" s="1803"/>
      <c r="AK88" s="1803"/>
      <c r="AL88" s="1804"/>
      <c r="AM88" s="10"/>
      <c r="AN88" s="10"/>
    </row>
    <row r="89" spans="1:40" ht="14.25" customHeight="1" x14ac:dyDescent="0.25">
      <c r="A89" s="511"/>
      <c r="B89" s="1943"/>
      <c r="C89" s="1832"/>
      <c r="D89" s="1832"/>
      <c r="E89" s="1832"/>
      <c r="F89" s="1832"/>
      <c r="G89" s="1832"/>
      <c r="H89" s="1832"/>
      <c r="I89" s="1832"/>
      <c r="J89" s="1832"/>
      <c r="K89" s="1832"/>
      <c r="L89" s="1832"/>
      <c r="M89" s="1808"/>
      <c r="N89" s="10"/>
      <c r="O89" s="181" t="s">
        <v>1823</v>
      </c>
      <c r="P89" s="10"/>
      <c r="Q89" s="10"/>
      <c r="R89" s="10"/>
      <c r="S89" s="10"/>
      <c r="T89" s="10"/>
      <c r="U89" s="10"/>
      <c r="V89" s="181" t="s">
        <v>1824</v>
      </c>
      <c r="W89" s="10"/>
      <c r="X89" s="10"/>
      <c r="Y89" s="10"/>
      <c r="Z89" s="10"/>
      <c r="AA89" s="10"/>
      <c r="AB89" s="10"/>
      <c r="AC89" s="10"/>
      <c r="AD89" s="10"/>
      <c r="AE89" s="10"/>
      <c r="AF89" s="10"/>
      <c r="AG89" s="10"/>
      <c r="AH89" s="10"/>
      <c r="AI89" s="10"/>
      <c r="AJ89" s="10"/>
      <c r="AK89" s="10"/>
      <c r="AL89" s="10"/>
      <c r="AM89" s="10"/>
      <c r="AN89" s="10"/>
    </row>
    <row r="90" spans="1:40" ht="4.5" customHeight="1" x14ac:dyDescent="0.25">
      <c r="A90" s="511"/>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row>
    <row r="91" spans="1:40" ht="14.25" customHeight="1" x14ac:dyDescent="0.25">
      <c r="A91" s="511"/>
      <c r="B91" s="1938"/>
      <c r="C91" s="1939"/>
      <c r="D91" s="1939"/>
      <c r="E91" s="1939"/>
      <c r="F91" s="1939"/>
      <c r="G91" s="1939"/>
      <c r="H91" s="1939"/>
      <c r="I91" s="1939"/>
      <c r="J91" s="1939"/>
      <c r="K91" s="1939"/>
      <c r="L91" s="1939"/>
      <c r="M91" s="1940"/>
      <c r="N91" s="1116"/>
      <c r="O91" s="1941"/>
      <c r="P91" s="1803"/>
      <c r="Q91" s="1803"/>
      <c r="R91" s="1803"/>
      <c r="S91" s="1803"/>
      <c r="T91" s="1804"/>
      <c r="U91" s="1190"/>
      <c r="V91" s="1944"/>
      <c r="W91" s="1803"/>
      <c r="X91" s="1803"/>
      <c r="Y91" s="1803"/>
      <c r="Z91" s="1803"/>
      <c r="AA91" s="1803"/>
      <c r="AB91" s="1803"/>
      <c r="AC91" s="1803"/>
      <c r="AD91" s="1803"/>
      <c r="AE91" s="1803"/>
      <c r="AF91" s="1803"/>
      <c r="AG91" s="1803"/>
      <c r="AH91" s="1803"/>
      <c r="AI91" s="1803"/>
      <c r="AJ91" s="1803"/>
      <c r="AK91" s="1803"/>
      <c r="AL91" s="1804"/>
      <c r="AM91" s="10"/>
      <c r="AN91" s="10"/>
    </row>
    <row r="92" spans="1:40" ht="14.25" customHeight="1" x14ac:dyDescent="0.25">
      <c r="A92" s="511"/>
      <c r="B92" s="1943"/>
      <c r="C92" s="1832"/>
      <c r="D92" s="1832"/>
      <c r="E92" s="1832"/>
      <c r="F92" s="1832"/>
      <c r="G92" s="1832"/>
      <c r="H92" s="1832"/>
      <c r="I92" s="1832"/>
      <c r="J92" s="1832"/>
      <c r="K92" s="1832"/>
      <c r="L92" s="1832"/>
      <c r="M92" s="1808"/>
      <c r="N92" s="10"/>
      <c r="O92" s="181" t="s">
        <v>1823</v>
      </c>
      <c r="P92" s="10"/>
      <c r="Q92" s="10"/>
      <c r="R92" s="10"/>
      <c r="S92" s="10"/>
      <c r="T92" s="10"/>
      <c r="U92" s="10"/>
      <c r="V92" s="181" t="s">
        <v>1824</v>
      </c>
      <c r="W92" s="10"/>
      <c r="X92" s="10"/>
      <c r="Y92" s="10"/>
      <c r="Z92" s="10"/>
      <c r="AA92" s="10"/>
      <c r="AB92" s="10"/>
      <c r="AC92" s="10"/>
      <c r="AD92" s="10"/>
      <c r="AE92" s="10"/>
      <c r="AF92" s="10"/>
      <c r="AG92" s="10"/>
      <c r="AH92" s="10"/>
      <c r="AI92" s="10"/>
      <c r="AJ92" s="10"/>
      <c r="AK92" s="10"/>
      <c r="AL92" s="10"/>
      <c r="AM92" s="10"/>
      <c r="AN92" s="10"/>
    </row>
    <row r="93" spans="1:40" ht="4.5" customHeight="1" x14ac:dyDescent="0.25">
      <c r="A93" s="511"/>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row>
    <row r="94" spans="1:40" ht="14.25" customHeight="1" x14ac:dyDescent="0.25">
      <c r="A94" s="511"/>
      <c r="B94" s="1938"/>
      <c r="C94" s="1939"/>
      <c r="D94" s="1939"/>
      <c r="E94" s="1939"/>
      <c r="F94" s="1939"/>
      <c r="G94" s="1939"/>
      <c r="H94" s="1939"/>
      <c r="I94" s="1939"/>
      <c r="J94" s="1939"/>
      <c r="K94" s="1939"/>
      <c r="L94" s="1939"/>
      <c r="M94" s="1940"/>
      <c r="N94" s="1116"/>
      <c r="O94" s="1941"/>
      <c r="P94" s="1803"/>
      <c r="Q94" s="1803"/>
      <c r="R94" s="1803"/>
      <c r="S94" s="1803"/>
      <c r="T94" s="1804"/>
      <c r="U94" s="1190"/>
      <c r="V94" s="1944"/>
      <c r="W94" s="1803"/>
      <c r="X94" s="1803"/>
      <c r="Y94" s="1803"/>
      <c r="Z94" s="1803"/>
      <c r="AA94" s="1803"/>
      <c r="AB94" s="1803"/>
      <c r="AC94" s="1803"/>
      <c r="AD94" s="1803"/>
      <c r="AE94" s="1803"/>
      <c r="AF94" s="1803"/>
      <c r="AG94" s="1803"/>
      <c r="AH94" s="1803"/>
      <c r="AI94" s="1803"/>
      <c r="AJ94" s="1803"/>
      <c r="AK94" s="1803"/>
      <c r="AL94" s="1804"/>
      <c r="AM94" s="10"/>
      <c r="AN94" s="10"/>
    </row>
    <row r="95" spans="1:40" ht="14.25" customHeight="1" x14ac:dyDescent="0.25">
      <c r="A95" s="511"/>
      <c r="B95" s="1943"/>
      <c r="C95" s="1832"/>
      <c r="D95" s="1832"/>
      <c r="E95" s="1832"/>
      <c r="F95" s="1832"/>
      <c r="G95" s="1832"/>
      <c r="H95" s="1832"/>
      <c r="I95" s="1832"/>
      <c r="J95" s="1832"/>
      <c r="K95" s="1832"/>
      <c r="L95" s="1832"/>
      <c r="M95" s="1808"/>
      <c r="N95" s="10"/>
      <c r="O95" s="181" t="s">
        <v>1823</v>
      </c>
      <c r="P95" s="10"/>
      <c r="Q95" s="10"/>
      <c r="R95" s="10"/>
      <c r="S95" s="10"/>
      <c r="T95" s="10"/>
      <c r="U95" s="10"/>
      <c r="V95" s="181" t="s">
        <v>1824</v>
      </c>
      <c r="W95" s="10"/>
      <c r="X95" s="10"/>
      <c r="Y95" s="10"/>
      <c r="Z95" s="10"/>
      <c r="AA95" s="10"/>
      <c r="AB95" s="10"/>
      <c r="AC95" s="10"/>
      <c r="AD95" s="10"/>
      <c r="AE95" s="10"/>
      <c r="AF95" s="10"/>
      <c r="AG95" s="10"/>
      <c r="AH95" s="10"/>
      <c r="AI95" s="10"/>
      <c r="AJ95" s="10"/>
      <c r="AK95" s="10"/>
      <c r="AL95" s="10"/>
      <c r="AM95" s="10"/>
      <c r="AN95" s="10"/>
    </row>
    <row r="96" spans="1:40" ht="4.5" customHeight="1" x14ac:dyDescent="0.25">
      <c r="A96" s="511"/>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row>
    <row r="97" spans="1:40" ht="14.25" customHeight="1" x14ac:dyDescent="0.25">
      <c r="A97" s="511"/>
      <c r="B97" s="1938"/>
      <c r="C97" s="1939"/>
      <c r="D97" s="1939"/>
      <c r="E97" s="1939"/>
      <c r="F97" s="1939"/>
      <c r="G97" s="1939"/>
      <c r="H97" s="1939"/>
      <c r="I97" s="1939"/>
      <c r="J97" s="1939"/>
      <c r="K97" s="1939"/>
      <c r="L97" s="1939"/>
      <c r="M97" s="1940"/>
      <c r="N97" s="1116"/>
      <c r="O97" s="1941"/>
      <c r="P97" s="1803"/>
      <c r="Q97" s="1803"/>
      <c r="R97" s="1803"/>
      <c r="S97" s="1803"/>
      <c r="T97" s="1804"/>
      <c r="U97" s="1190"/>
      <c r="V97" s="1944"/>
      <c r="W97" s="1803"/>
      <c r="X97" s="1803"/>
      <c r="Y97" s="1803"/>
      <c r="Z97" s="1803"/>
      <c r="AA97" s="1803"/>
      <c r="AB97" s="1803"/>
      <c r="AC97" s="1803"/>
      <c r="AD97" s="1803"/>
      <c r="AE97" s="1803"/>
      <c r="AF97" s="1803"/>
      <c r="AG97" s="1803"/>
      <c r="AH97" s="1803"/>
      <c r="AI97" s="1803"/>
      <c r="AJ97" s="1803"/>
      <c r="AK97" s="1803"/>
      <c r="AL97" s="1804"/>
      <c r="AM97" s="10"/>
      <c r="AN97" s="10"/>
    </row>
    <row r="98" spans="1:40" ht="14.25" customHeight="1" x14ac:dyDescent="0.25">
      <c r="A98" s="511"/>
      <c r="B98" s="1943"/>
      <c r="C98" s="1832"/>
      <c r="D98" s="1832"/>
      <c r="E98" s="1832"/>
      <c r="F98" s="1832"/>
      <c r="G98" s="1832"/>
      <c r="H98" s="1832"/>
      <c r="I98" s="1832"/>
      <c r="J98" s="1832"/>
      <c r="K98" s="1832"/>
      <c r="L98" s="1832"/>
      <c r="M98" s="1808"/>
      <c r="N98" s="10"/>
      <c r="O98" s="181" t="s">
        <v>1823</v>
      </c>
      <c r="P98" s="10"/>
      <c r="Q98" s="10"/>
      <c r="R98" s="10"/>
      <c r="S98" s="10"/>
      <c r="T98" s="10"/>
      <c r="U98" s="10"/>
      <c r="V98" s="181" t="s">
        <v>1824</v>
      </c>
      <c r="W98" s="10"/>
      <c r="X98" s="10"/>
      <c r="Y98" s="10"/>
      <c r="Z98" s="10"/>
      <c r="AA98" s="10"/>
      <c r="AB98" s="10"/>
      <c r="AC98" s="10"/>
      <c r="AD98" s="10"/>
      <c r="AE98" s="10"/>
      <c r="AF98" s="10"/>
      <c r="AG98" s="10"/>
      <c r="AH98" s="10"/>
      <c r="AI98" s="10"/>
      <c r="AJ98" s="10"/>
      <c r="AK98" s="10"/>
      <c r="AL98" s="10"/>
      <c r="AM98" s="10"/>
      <c r="AN98" s="10"/>
    </row>
    <row r="99" spans="1:40" ht="4.5" customHeight="1" x14ac:dyDescent="0.25">
      <c r="A99" s="511"/>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row>
    <row r="100" spans="1:40" ht="14.25" customHeight="1" x14ac:dyDescent="0.25">
      <c r="A100" s="511"/>
      <c r="B100" s="1938"/>
      <c r="C100" s="1939"/>
      <c r="D100" s="1939"/>
      <c r="E100" s="1939"/>
      <c r="F100" s="1939"/>
      <c r="G100" s="1939"/>
      <c r="H100" s="1939"/>
      <c r="I100" s="1939"/>
      <c r="J100" s="1939"/>
      <c r="K100" s="1939"/>
      <c r="L100" s="1939"/>
      <c r="M100" s="1940"/>
      <c r="N100" s="1116"/>
      <c r="O100" s="1941"/>
      <c r="P100" s="1803"/>
      <c r="Q100" s="1803"/>
      <c r="R100" s="1803"/>
      <c r="S100" s="1803"/>
      <c r="T100" s="1804"/>
      <c r="U100" s="1190"/>
      <c r="V100" s="1944"/>
      <c r="W100" s="1803"/>
      <c r="X100" s="1803"/>
      <c r="Y100" s="1803"/>
      <c r="Z100" s="1803"/>
      <c r="AA100" s="1803"/>
      <c r="AB100" s="1803"/>
      <c r="AC100" s="1803"/>
      <c r="AD100" s="1803"/>
      <c r="AE100" s="1803"/>
      <c r="AF100" s="1803"/>
      <c r="AG100" s="1803"/>
      <c r="AH100" s="1803"/>
      <c r="AI100" s="1803"/>
      <c r="AJ100" s="1803"/>
      <c r="AK100" s="1803"/>
      <c r="AL100" s="1804"/>
      <c r="AM100" s="10"/>
      <c r="AN100" s="10"/>
    </row>
    <row r="101" spans="1:40" ht="14.25" customHeight="1" x14ac:dyDescent="0.25">
      <c r="A101" s="511"/>
      <c r="B101" s="1943"/>
      <c r="C101" s="1832"/>
      <c r="D101" s="1832"/>
      <c r="E101" s="1832"/>
      <c r="F101" s="1832"/>
      <c r="G101" s="1832"/>
      <c r="H101" s="1832"/>
      <c r="I101" s="1832"/>
      <c r="J101" s="1832"/>
      <c r="K101" s="1832"/>
      <c r="L101" s="1832"/>
      <c r="M101" s="1808"/>
      <c r="N101" s="10"/>
      <c r="O101" s="181" t="s">
        <v>1823</v>
      </c>
      <c r="P101" s="10"/>
      <c r="Q101" s="10"/>
      <c r="R101" s="10"/>
      <c r="S101" s="10"/>
      <c r="T101" s="10"/>
      <c r="U101" s="10"/>
      <c r="V101" s="181" t="s">
        <v>1824</v>
      </c>
      <c r="W101" s="10"/>
      <c r="X101" s="10"/>
      <c r="Y101" s="10"/>
      <c r="Z101" s="10"/>
      <c r="AA101" s="10"/>
      <c r="AB101" s="10"/>
      <c r="AC101" s="10"/>
      <c r="AD101" s="10"/>
      <c r="AE101" s="10"/>
      <c r="AF101" s="10"/>
      <c r="AG101" s="10"/>
      <c r="AH101" s="10"/>
      <c r="AI101" s="10"/>
      <c r="AJ101" s="10"/>
      <c r="AK101" s="10"/>
      <c r="AL101" s="10"/>
      <c r="AM101" s="10"/>
      <c r="AN101" s="10"/>
    </row>
    <row r="102" spans="1:40" ht="4.5" customHeight="1" x14ac:dyDescent="0.25">
      <c r="A102" s="511"/>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row>
    <row r="103" spans="1:40" ht="14.25" customHeight="1" x14ac:dyDescent="0.25">
      <c r="A103" s="511"/>
      <c r="B103" s="1938"/>
      <c r="C103" s="1939"/>
      <c r="D103" s="1939"/>
      <c r="E103" s="1939"/>
      <c r="F103" s="1939"/>
      <c r="G103" s="1939"/>
      <c r="H103" s="1939"/>
      <c r="I103" s="1939"/>
      <c r="J103" s="1939"/>
      <c r="K103" s="1939"/>
      <c r="L103" s="1939"/>
      <c r="M103" s="1940"/>
      <c r="N103" s="1116"/>
      <c r="O103" s="1941"/>
      <c r="P103" s="1803"/>
      <c r="Q103" s="1803"/>
      <c r="R103" s="1803"/>
      <c r="S103" s="1803"/>
      <c r="T103" s="1804"/>
      <c r="U103" s="1190"/>
      <c r="V103" s="1944"/>
      <c r="W103" s="1803"/>
      <c r="X103" s="1803"/>
      <c r="Y103" s="1803"/>
      <c r="Z103" s="1803"/>
      <c r="AA103" s="1803"/>
      <c r="AB103" s="1803"/>
      <c r="AC103" s="1803"/>
      <c r="AD103" s="1803"/>
      <c r="AE103" s="1803"/>
      <c r="AF103" s="1803"/>
      <c r="AG103" s="1803"/>
      <c r="AH103" s="1803"/>
      <c r="AI103" s="1803"/>
      <c r="AJ103" s="1803"/>
      <c r="AK103" s="1803"/>
      <c r="AL103" s="1804"/>
      <c r="AM103" s="10"/>
      <c r="AN103" s="10"/>
    </row>
    <row r="104" spans="1:40" ht="14.25" customHeight="1" x14ac:dyDescent="0.25">
      <c r="A104" s="511"/>
      <c r="B104" s="1943"/>
      <c r="C104" s="1832"/>
      <c r="D104" s="1832"/>
      <c r="E104" s="1832"/>
      <c r="F104" s="1832"/>
      <c r="G104" s="1832"/>
      <c r="H104" s="1832"/>
      <c r="I104" s="1832"/>
      <c r="J104" s="1832"/>
      <c r="K104" s="1832"/>
      <c r="L104" s="1832"/>
      <c r="M104" s="1808"/>
      <c r="N104" s="10"/>
      <c r="O104" s="181" t="s">
        <v>1823</v>
      </c>
      <c r="P104" s="10"/>
      <c r="Q104" s="10"/>
      <c r="R104" s="10"/>
      <c r="S104" s="10"/>
      <c r="T104" s="10"/>
      <c r="U104" s="10"/>
      <c r="V104" s="181" t="s">
        <v>1824</v>
      </c>
      <c r="W104" s="10"/>
      <c r="X104" s="10"/>
      <c r="Y104" s="10"/>
      <c r="Z104" s="10"/>
      <c r="AA104" s="10"/>
      <c r="AB104" s="10"/>
      <c r="AC104" s="10"/>
      <c r="AD104" s="10"/>
      <c r="AE104" s="10"/>
      <c r="AF104" s="10"/>
      <c r="AG104" s="10"/>
      <c r="AH104" s="10"/>
      <c r="AI104" s="10"/>
      <c r="AJ104" s="10"/>
      <c r="AK104" s="10"/>
      <c r="AL104" s="10"/>
      <c r="AM104" s="10"/>
      <c r="AN104" s="10"/>
    </row>
    <row r="105" spans="1:40" ht="4.5" customHeight="1" x14ac:dyDescent="0.25">
      <c r="A105" s="511"/>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row>
    <row r="106" spans="1:40" ht="14.25" customHeight="1" x14ac:dyDescent="0.25">
      <c r="A106" s="511"/>
      <c r="B106" s="1938"/>
      <c r="C106" s="1939"/>
      <c r="D106" s="1939"/>
      <c r="E106" s="1939"/>
      <c r="F106" s="1939"/>
      <c r="G106" s="1939"/>
      <c r="H106" s="1939"/>
      <c r="I106" s="1939"/>
      <c r="J106" s="1939"/>
      <c r="K106" s="1939"/>
      <c r="L106" s="1939"/>
      <c r="M106" s="1940"/>
      <c r="N106" s="1116"/>
      <c r="O106" s="1941"/>
      <c r="P106" s="1803"/>
      <c r="Q106" s="1803"/>
      <c r="R106" s="1803"/>
      <c r="S106" s="1803"/>
      <c r="T106" s="1804"/>
      <c r="U106" s="1190"/>
      <c r="V106" s="1944"/>
      <c r="W106" s="1803"/>
      <c r="X106" s="1803"/>
      <c r="Y106" s="1803"/>
      <c r="Z106" s="1803"/>
      <c r="AA106" s="1803"/>
      <c r="AB106" s="1803"/>
      <c r="AC106" s="1803"/>
      <c r="AD106" s="1803"/>
      <c r="AE106" s="1803"/>
      <c r="AF106" s="1803"/>
      <c r="AG106" s="1803"/>
      <c r="AH106" s="1803"/>
      <c r="AI106" s="1803"/>
      <c r="AJ106" s="1803"/>
      <c r="AK106" s="1803"/>
      <c r="AL106" s="1804"/>
      <c r="AM106" s="10"/>
      <c r="AN106" s="10"/>
    </row>
    <row r="107" spans="1:40" ht="14.25" customHeight="1" x14ac:dyDescent="0.25">
      <c r="A107" s="511"/>
      <c r="B107" s="1943"/>
      <c r="C107" s="1832"/>
      <c r="D107" s="1832"/>
      <c r="E107" s="1832"/>
      <c r="F107" s="1832"/>
      <c r="G107" s="1832"/>
      <c r="H107" s="1832"/>
      <c r="I107" s="1832"/>
      <c r="J107" s="1832"/>
      <c r="K107" s="1832"/>
      <c r="L107" s="1832"/>
      <c r="M107" s="1808"/>
      <c r="N107" s="10"/>
      <c r="O107" s="181" t="s">
        <v>1823</v>
      </c>
      <c r="P107" s="10"/>
      <c r="Q107" s="10"/>
      <c r="R107" s="10"/>
      <c r="S107" s="10"/>
      <c r="T107" s="10"/>
      <c r="U107" s="10"/>
      <c r="V107" s="181" t="s">
        <v>1824</v>
      </c>
      <c r="W107" s="10"/>
      <c r="X107" s="10"/>
      <c r="Y107" s="10"/>
      <c r="Z107" s="10"/>
      <c r="AA107" s="10"/>
      <c r="AB107" s="10"/>
      <c r="AC107" s="10"/>
      <c r="AD107" s="10"/>
      <c r="AE107" s="10"/>
      <c r="AF107" s="10"/>
      <c r="AG107" s="10"/>
      <c r="AH107" s="10"/>
      <c r="AI107" s="10"/>
      <c r="AJ107" s="10"/>
      <c r="AK107" s="10"/>
      <c r="AL107" s="10"/>
      <c r="AM107" s="10"/>
      <c r="AN107" s="10"/>
    </row>
    <row r="108" spans="1:40" ht="4.5" customHeight="1" x14ac:dyDescent="0.25">
      <c r="A108" s="511"/>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row>
    <row r="109" spans="1:40" ht="14.25" customHeight="1" x14ac:dyDescent="0.25">
      <c r="A109" s="511"/>
      <c r="B109" s="1938"/>
      <c r="C109" s="1939"/>
      <c r="D109" s="1939"/>
      <c r="E109" s="1939"/>
      <c r="F109" s="1939"/>
      <c r="G109" s="1939"/>
      <c r="H109" s="1939"/>
      <c r="I109" s="1939"/>
      <c r="J109" s="1939"/>
      <c r="K109" s="1939"/>
      <c r="L109" s="1939"/>
      <c r="M109" s="1940"/>
      <c r="N109" s="1116"/>
      <c r="O109" s="1941"/>
      <c r="P109" s="1803"/>
      <c r="Q109" s="1803"/>
      <c r="R109" s="1803"/>
      <c r="S109" s="1803"/>
      <c r="T109" s="1804"/>
      <c r="U109" s="1190"/>
      <c r="V109" s="1944"/>
      <c r="W109" s="1803"/>
      <c r="X109" s="1803"/>
      <c r="Y109" s="1803"/>
      <c r="Z109" s="1803"/>
      <c r="AA109" s="1803"/>
      <c r="AB109" s="1803"/>
      <c r="AC109" s="1803"/>
      <c r="AD109" s="1803"/>
      <c r="AE109" s="1803"/>
      <c r="AF109" s="1803"/>
      <c r="AG109" s="1803"/>
      <c r="AH109" s="1803"/>
      <c r="AI109" s="1803"/>
      <c r="AJ109" s="1803"/>
      <c r="AK109" s="1803"/>
      <c r="AL109" s="1804"/>
      <c r="AM109" s="10"/>
      <c r="AN109" s="10"/>
    </row>
    <row r="110" spans="1:40" ht="14.25" customHeight="1" x14ac:dyDescent="0.25">
      <c r="A110" s="511"/>
      <c r="B110" s="1943"/>
      <c r="C110" s="1832"/>
      <c r="D110" s="1832"/>
      <c r="E110" s="1832"/>
      <c r="F110" s="1832"/>
      <c r="G110" s="1832"/>
      <c r="H110" s="1832"/>
      <c r="I110" s="1832"/>
      <c r="J110" s="1832"/>
      <c r="K110" s="1832"/>
      <c r="L110" s="1832"/>
      <c r="M110" s="1808"/>
      <c r="N110" s="10"/>
      <c r="O110" s="181" t="s">
        <v>1823</v>
      </c>
      <c r="P110" s="10"/>
      <c r="Q110" s="10"/>
      <c r="R110" s="10"/>
      <c r="S110" s="10"/>
      <c r="T110" s="10"/>
      <c r="U110" s="10"/>
      <c r="V110" s="181" t="s">
        <v>1824</v>
      </c>
      <c r="W110" s="10"/>
      <c r="X110" s="10"/>
      <c r="Y110" s="10"/>
      <c r="Z110" s="10"/>
      <c r="AA110" s="10"/>
      <c r="AB110" s="10"/>
      <c r="AC110" s="10"/>
      <c r="AD110" s="10"/>
      <c r="AE110" s="10"/>
      <c r="AF110" s="10"/>
      <c r="AG110" s="10"/>
      <c r="AH110" s="10"/>
      <c r="AI110" s="10"/>
      <c r="AJ110" s="10"/>
      <c r="AK110" s="10"/>
      <c r="AL110" s="10"/>
      <c r="AM110" s="10"/>
      <c r="AN110" s="10"/>
    </row>
    <row r="111" spans="1:40" ht="4.5" customHeight="1" x14ac:dyDescent="0.25">
      <c r="A111" s="511"/>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row>
    <row r="112" spans="1:40" ht="14.25" customHeight="1" x14ac:dyDescent="0.25">
      <c r="A112" s="511"/>
      <c r="B112" s="1938"/>
      <c r="C112" s="1939"/>
      <c r="D112" s="1939"/>
      <c r="E112" s="1939"/>
      <c r="F112" s="1939"/>
      <c r="G112" s="1939"/>
      <c r="H112" s="1939"/>
      <c r="I112" s="1939"/>
      <c r="J112" s="1939"/>
      <c r="K112" s="1939"/>
      <c r="L112" s="1939"/>
      <c r="M112" s="1940"/>
      <c r="N112" s="1116"/>
      <c r="O112" s="1941"/>
      <c r="P112" s="1803"/>
      <c r="Q112" s="1803"/>
      <c r="R112" s="1803"/>
      <c r="S112" s="1803"/>
      <c r="T112" s="1804"/>
      <c r="U112" s="1190"/>
      <c r="V112" s="1944"/>
      <c r="W112" s="1803"/>
      <c r="X112" s="1803"/>
      <c r="Y112" s="1803"/>
      <c r="Z112" s="1803"/>
      <c r="AA112" s="1803"/>
      <c r="AB112" s="1803"/>
      <c r="AC112" s="1803"/>
      <c r="AD112" s="1803"/>
      <c r="AE112" s="1803"/>
      <c r="AF112" s="1803"/>
      <c r="AG112" s="1803"/>
      <c r="AH112" s="1803"/>
      <c r="AI112" s="1803"/>
      <c r="AJ112" s="1803"/>
      <c r="AK112" s="1803"/>
      <c r="AL112" s="1804"/>
      <c r="AM112" s="10"/>
      <c r="AN112" s="10"/>
    </row>
    <row r="113" spans="1:40" ht="14.25" customHeight="1" x14ac:dyDescent="0.25">
      <c r="A113" s="511"/>
      <c r="B113" s="1943"/>
      <c r="C113" s="1832"/>
      <c r="D113" s="1832"/>
      <c r="E113" s="1832"/>
      <c r="F113" s="1832"/>
      <c r="G113" s="1832"/>
      <c r="H113" s="1832"/>
      <c r="I113" s="1832"/>
      <c r="J113" s="1832"/>
      <c r="K113" s="1832"/>
      <c r="L113" s="1832"/>
      <c r="M113" s="1808"/>
      <c r="N113" s="10"/>
      <c r="O113" s="181" t="s">
        <v>1823</v>
      </c>
      <c r="P113" s="10"/>
      <c r="Q113" s="10"/>
      <c r="R113" s="10"/>
      <c r="S113" s="10"/>
      <c r="T113" s="10"/>
      <c r="U113" s="10"/>
      <c r="V113" s="181" t="s">
        <v>1824</v>
      </c>
      <c r="W113" s="10"/>
      <c r="X113" s="10"/>
      <c r="Y113" s="10"/>
      <c r="Z113" s="10"/>
      <c r="AA113" s="10"/>
      <c r="AB113" s="10"/>
      <c r="AC113" s="10"/>
      <c r="AD113" s="10"/>
      <c r="AE113" s="10"/>
      <c r="AF113" s="10"/>
      <c r="AG113" s="10"/>
      <c r="AH113" s="10"/>
      <c r="AI113" s="10"/>
      <c r="AJ113" s="10"/>
      <c r="AK113" s="10"/>
      <c r="AL113" s="10"/>
      <c r="AM113" s="10"/>
      <c r="AN113" s="10"/>
    </row>
    <row r="114" spans="1:40" ht="4.5" customHeight="1" x14ac:dyDescent="0.25">
      <c r="A114" s="511"/>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row>
    <row r="115" spans="1:40" ht="14.25" customHeight="1" x14ac:dyDescent="0.25">
      <c r="A115" s="511"/>
      <c r="B115" s="1938"/>
      <c r="C115" s="1939"/>
      <c r="D115" s="1939"/>
      <c r="E115" s="1939"/>
      <c r="F115" s="1939"/>
      <c r="G115" s="1939"/>
      <c r="H115" s="1939"/>
      <c r="I115" s="1939"/>
      <c r="J115" s="1939"/>
      <c r="K115" s="1939"/>
      <c r="L115" s="1939"/>
      <c r="M115" s="1940"/>
      <c r="N115" s="1116"/>
      <c r="O115" s="1941"/>
      <c r="P115" s="1803"/>
      <c r="Q115" s="1803"/>
      <c r="R115" s="1803"/>
      <c r="S115" s="1803"/>
      <c r="T115" s="1804"/>
      <c r="U115" s="1190"/>
      <c r="V115" s="1944"/>
      <c r="W115" s="1803"/>
      <c r="X115" s="1803"/>
      <c r="Y115" s="1803"/>
      <c r="Z115" s="1803"/>
      <c r="AA115" s="1803"/>
      <c r="AB115" s="1803"/>
      <c r="AC115" s="1803"/>
      <c r="AD115" s="1803"/>
      <c r="AE115" s="1803"/>
      <c r="AF115" s="1803"/>
      <c r="AG115" s="1803"/>
      <c r="AH115" s="1803"/>
      <c r="AI115" s="1803"/>
      <c r="AJ115" s="1803"/>
      <c r="AK115" s="1803"/>
      <c r="AL115" s="1804"/>
      <c r="AM115" s="10"/>
      <c r="AN115" s="10"/>
    </row>
    <row r="116" spans="1:40" ht="14.25" customHeight="1" x14ac:dyDescent="0.25">
      <c r="A116" s="511"/>
      <c r="B116" s="1943"/>
      <c r="C116" s="1832"/>
      <c r="D116" s="1832"/>
      <c r="E116" s="1832"/>
      <c r="F116" s="1832"/>
      <c r="G116" s="1832"/>
      <c r="H116" s="1832"/>
      <c r="I116" s="1832"/>
      <c r="J116" s="1832"/>
      <c r="K116" s="1832"/>
      <c r="L116" s="1832"/>
      <c r="M116" s="1808"/>
      <c r="N116" s="10"/>
      <c r="O116" s="181" t="s">
        <v>1823</v>
      </c>
      <c r="P116" s="10"/>
      <c r="Q116" s="10"/>
      <c r="R116" s="10"/>
      <c r="S116" s="10"/>
      <c r="T116" s="10"/>
      <c r="U116" s="10"/>
      <c r="V116" s="181" t="s">
        <v>1824</v>
      </c>
      <c r="W116" s="10"/>
      <c r="X116" s="10"/>
      <c r="Y116" s="10"/>
      <c r="Z116" s="10"/>
      <c r="AA116" s="10"/>
      <c r="AB116" s="10"/>
      <c r="AC116" s="10"/>
      <c r="AD116" s="10"/>
      <c r="AE116" s="10"/>
      <c r="AF116" s="10"/>
      <c r="AG116" s="10"/>
      <c r="AH116" s="10"/>
      <c r="AI116" s="10"/>
      <c r="AJ116" s="10"/>
      <c r="AK116" s="10"/>
      <c r="AL116" s="10"/>
      <c r="AM116" s="10"/>
      <c r="AN116" s="10"/>
    </row>
    <row r="117" spans="1:40" ht="4.5" customHeight="1" x14ac:dyDescent="0.25">
      <c r="A117" s="511"/>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row>
    <row r="118" spans="1:40" ht="14.25" customHeight="1" x14ac:dyDescent="0.25">
      <c r="A118" s="511"/>
      <c r="B118" s="1938"/>
      <c r="C118" s="1939"/>
      <c r="D118" s="1939"/>
      <c r="E118" s="1939"/>
      <c r="F118" s="1939"/>
      <c r="G118" s="1939"/>
      <c r="H118" s="1939"/>
      <c r="I118" s="1939"/>
      <c r="J118" s="1939"/>
      <c r="K118" s="1939"/>
      <c r="L118" s="1939"/>
      <c r="M118" s="1940"/>
      <c r="N118" s="1116"/>
      <c r="O118" s="1941"/>
      <c r="P118" s="1803"/>
      <c r="Q118" s="1803"/>
      <c r="R118" s="1803"/>
      <c r="S118" s="1803"/>
      <c r="T118" s="1804"/>
      <c r="U118" s="1190"/>
      <c r="V118" s="1944"/>
      <c r="W118" s="1803"/>
      <c r="X118" s="1803"/>
      <c r="Y118" s="1803"/>
      <c r="Z118" s="1803"/>
      <c r="AA118" s="1803"/>
      <c r="AB118" s="1803"/>
      <c r="AC118" s="1803"/>
      <c r="AD118" s="1803"/>
      <c r="AE118" s="1803"/>
      <c r="AF118" s="1803"/>
      <c r="AG118" s="1803"/>
      <c r="AH118" s="1803"/>
      <c r="AI118" s="1803"/>
      <c r="AJ118" s="1803"/>
      <c r="AK118" s="1803"/>
      <c r="AL118" s="1804"/>
      <c r="AM118" s="10"/>
      <c r="AN118" s="10"/>
    </row>
    <row r="119" spans="1:40" ht="14.25" customHeight="1" x14ac:dyDescent="0.25">
      <c r="A119" s="511"/>
      <c r="B119" s="1943"/>
      <c r="C119" s="1832"/>
      <c r="D119" s="1832"/>
      <c r="E119" s="1832"/>
      <c r="F119" s="1832"/>
      <c r="G119" s="1832"/>
      <c r="H119" s="1832"/>
      <c r="I119" s="1832"/>
      <c r="J119" s="1832"/>
      <c r="K119" s="1832"/>
      <c r="L119" s="1832"/>
      <c r="M119" s="1808"/>
      <c r="N119" s="10"/>
      <c r="O119" s="181" t="s">
        <v>1823</v>
      </c>
      <c r="P119" s="10"/>
      <c r="Q119" s="10"/>
      <c r="R119" s="10"/>
      <c r="S119" s="10"/>
      <c r="T119" s="10"/>
      <c r="U119" s="10"/>
      <c r="V119" s="181" t="s">
        <v>1824</v>
      </c>
      <c r="W119" s="10"/>
      <c r="X119" s="10"/>
      <c r="Y119" s="10"/>
      <c r="Z119" s="10"/>
      <c r="AA119" s="10"/>
      <c r="AB119" s="10"/>
      <c r="AC119" s="10"/>
      <c r="AD119" s="10"/>
      <c r="AE119" s="10"/>
      <c r="AF119" s="10"/>
      <c r="AG119" s="10"/>
      <c r="AH119" s="10"/>
      <c r="AI119" s="10"/>
      <c r="AJ119" s="10"/>
      <c r="AK119" s="10"/>
      <c r="AL119" s="10"/>
      <c r="AM119" s="10"/>
      <c r="AN119" s="10"/>
    </row>
    <row r="120" spans="1:40" ht="4.5" customHeight="1" x14ac:dyDescent="0.25">
      <c r="A120" s="511"/>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row>
    <row r="121" spans="1:40" ht="14.25" customHeight="1" x14ac:dyDescent="0.25">
      <c r="A121" s="511"/>
      <c r="B121" s="1938"/>
      <c r="C121" s="1939"/>
      <c r="D121" s="1939"/>
      <c r="E121" s="1939"/>
      <c r="F121" s="1939"/>
      <c r="G121" s="1939"/>
      <c r="H121" s="1939"/>
      <c r="I121" s="1939"/>
      <c r="J121" s="1939"/>
      <c r="K121" s="1939"/>
      <c r="L121" s="1939"/>
      <c r="M121" s="1940"/>
      <c r="N121" s="1116"/>
      <c r="O121" s="1941"/>
      <c r="P121" s="1803"/>
      <c r="Q121" s="1803"/>
      <c r="R121" s="1803"/>
      <c r="S121" s="1803"/>
      <c r="T121" s="1804"/>
      <c r="U121" s="1190"/>
      <c r="V121" s="1944"/>
      <c r="W121" s="1803"/>
      <c r="X121" s="1803"/>
      <c r="Y121" s="1803"/>
      <c r="Z121" s="1803"/>
      <c r="AA121" s="1803"/>
      <c r="AB121" s="1803"/>
      <c r="AC121" s="1803"/>
      <c r="AD121" s="1803"/>
      <c r="AE121" s="1803"/>
      <c r="AF121" s="1803"/>
      <c r="AG121" s="1803"/>
      <c r="AH121" s="1803"/>
      <c r="AI121" s="1803"/>
      <c r="AJ121" s="1803"/>
      <c r="AK121" s="1803"/>
      <c r="AL121" s="1804"/>
      <c r="AM121" s="10"/>
      <c r="AN121" s="10"/>
    </row>
    <row r="122" spans="1:40" ht="14.25" customHeight="1" x14ac:dyDescent="0.25">
      <c r="A122" s="511"/>
      <c r="B122" s="1943"/>
      <c r="C122" s="1832"/>
      <c r="D122" s="1832"/>
      <c r="E122" s="1832"/>
      <c r="F122" s="1832"/>
      <c r="G122" s="1832"/>
      <c r="H122" s="1832"/>
      <c r="I122" s="1832"/>
      <c r="J122" s="1832"/>
      <c r="K122" s="1832"/>
      <c r="L122" s="1832"/>
      <c r="M122" s="1808"/>
      <c r="N122" s="10"/>
      <c r="O122" s="181" t="s">
        <v>1823</v>
      </c>
      <c r="P122" s="10"/>
      <c r="Q122" s="10"/>
      <c r="R122" s="10"/>
      <c r="S122" s="10"/>
      <c r="T122" s="10"/>
      <c r="U122" s="10"/>
      <c r="V122" s="181" t="s">
        <v>1824</v>
      </c>
      <c r="W122" s="10"/>
      <c r="X122" s="10"/>
      <c r="Y122" s="10"/>
      <c r="Z122" s="10"/>
      <c r="AA122" s="10"/>
      <c r="AB122" s="10"/>
      <c r="AC122" s="10"/>
      <c r="AD122" s="10"/>
      <c r="AE122" s="10"/>
      <c r="AF122" s="10"/>
      <c r="AG122" s="10"/>
      <c r="AH122" s="10"/>
      <c r="AI122" s="10"/>
      <c r="AJ122" s="10"/>
      <c r="AK122" s="10"/>
      <c r="AL122" s="10"/>
      <c r="AM122" s="10"/>
      <c r="AN122" s="10"/>
    </row>
    <row r="123" spans="1:40" ht="4.5" customHeight="1" x14ac:dyDescent="0.25">
      <c r="A123" s="511"/>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row>
    <row r="124" spans="1:40" ht="14.25" customHeight="1" x14ac:dyDescent="0.25">
      <c r="A124" s="68"/>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row>
    <row r="125" spans="1:40" ht="14.25" customHeight="1" x14ac:dyDescent="0.25">
      <c r="A125" s="68"/>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row>
    <row r="126" spans="1:40" ht="14.25" customHeight="1" x14ac:dyDescent="0.25">
      <c r="A126" s="68"/>
      <c r="B126" s="10" t="s">
        <v>1681</v>
      </c>
      <c r="C126" s="10"/>
      <c r="D126" s="733"/>
      <c r="E126" s="1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10"/>
      <c r="AN126" s="10"/>
    </row>
    <row r="127" spans="1:40" ht="14.25" hidden="1" customHeight="1" x14ac:dyDescent="0.25">
      <c r="A127" s="68"/>
      <c r="B127" s="79" t="s">
        <v>1826</v>
      </c>
      <c r="C127" s="10"/>
      <c r="D127" s="10"/>
      <c r="E127" s="10"/>
      <c r="F127" s="79"/>
      <c r="G127" s="79"/>
      <c r="H127" s="79"/>
      <c r="I127" s="79"/>
      <c r="J127" s="79"/>
      <c r="K127" s="79"/>
      <c r="L127" s="10"/>
      <c r="M127" s="79"/>
      <c r="N127" s="79"/>
      <c r="O127" s="79"/>
      <c r="P127" s="79"/>
      <c r="Q127" s="79"/>
      <c r="R127" s="79" t="s">
        <v>1827</v>
      </c>
      <c r="S127" s="79"/>
      <c r="T127" s="79"/>
      <c r="U127" s="79"/>
      <c r="V127" s="79"/>
      <c r="W127" s="79"/>
      <c r="X127" s="79"/>
      <c r="Y127" s="79"/>
      <c r="Z127" s="31"/>
      <c r="AA127" s="31"/>
      <c r="AB127" s="31"/>
      <c r="AC127" s="31"/>
      <c r="AD127" s="31"/>
      <c r="AE127" s="31"/>
      <c r="AF127" s="31"/>
      <c r="AG127" s="31"/>
      <c r="AH127" s="31"/>
      <c r="AI127" s="31"/>
      <c r="AJ127" s="31"/>
      <c r="AK127" s="31"/>
      <c r="AL127" s="31"/>
      <c r="AM127" s="10"/>
      <c r="AN127" s="10"/>
    </row>
    <row r="128" spans="1:40" ht="14.25" hidden="1" customHeight="1" x14ac:dyDescent="0.25">
      <c r="A128" s="68"/>
      <c r="B128" s="79" t="s">
        <v>1828</v>
      </c>
      <c r="C128" s="10"/>
      <c r="D128" s="10"/>
      <c r="E128" s="10"/>
      <c r="F128" s="79"/>
      <c r="G128" s="79"/>
      <c r="H128" s="79"/>
      <c r="I128" s="79"/>
      <c r="J128" s="79"/>
      <c r="K128" s="79"/>
      <c r="L128" s="10"/>
      <c r="M128" s="79"/>
      <c r="N128" s="79"/>
      <c r="O128" s="79"/>
      <c r="P128" s="79"/>
      <c r="Q128" s="79"/>
      <c r="R128" s="79" t="s">
        <v>1829</v>
      </c>
      <c r="S128" s="79"/>
      <c r="T128" s="79"/>
      <c r="U128" s="79"/>
      <c r="V128" s="79"/>
      <c r="W128" s="79"/>
      <c r="X128" s="79"/>
      <c r="Y128" s="79"/>
      <c r="Z128" s="31"/>
      <c r="AA128" s="31"/>
      <c r="AB128" s="31"/>
      <c r="AC128" s="31"/>
      <c r="AD128" s="31"/>
      <c r="AE128" s="31"/>
      <c r="AF128" s="31"/>
      <c r="AG128" s="31"/>
      <c r="AH128" s="31"/>
      <c r="AI128" s="31"/>
      <c r="AJ128" s="31"/>
      <c r="AK128" s="31"/>
      <c r="AL128" s="31"/>
      <c r="AM128" s="10"/>
      <c r="AN128" s="10"/>
    </row>
    <row r="129" spans="1:40" ht="14.25" customHeight="1" x14ac:dyDescent="0.25">
      <c r="A129" s="68"/>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10"/>
      <c r="AN129" s="10"/>
    </row>
  </sheetData>
  <sheetProtection algorithmName="SHA-512" hashValue="UZ0EOBVP6XWsXIv0hT/5C2VPsgM+VqmKM8o7Lpdy6TdtfqrvwQA9aw+D6L1ASx4dEwjLxN8srlk+jVwJZXUY+g==" saltValue="7rqX1SVtw7VzK+QGwUuKfw==" spinCount="100000" sheet="1" objects="1" scenarios="1"/>
  <mergeCells count="144">
    <mergeCell ref="B70:M70"/>
    <mergeCell ref="O70:T70"/>
    <mergeCell ref="V70:AL70"/>
    <mergeCell ref="B71:M71"/>
    <mergeCell ref="O73:T73"/>
    <mergeCell ref="V73:AL73"/>
    <mergeCell ref="O79:T79"/>
    <mergeCell ref="V79:AL79"/>
    <mergeCell ref="O103:T103"/>
    <mergeCell ref="V103:AL103"/>
    <mergeCell ref="B100:M100"/>
    <mergeCell ref="O100:T100"/>
    <mergeCell ref="V100:AL100"/>
    <mergeCell ref="B101:M101"/>
    <mergeCell ref="B103:M103"/>
    <mergeCell ref="O91:T91"/>
    <mergeCell ref="V91:AL91"/>
    <mergeCell ref="B85:M85"/>
    <mergeCell ref="B86:M86"/>
    <mergeCell ref="B88:M88"/>
    <mergeCell ref="O88:T88"/>
    <mergeCell ref="V88:AL88"/>
    <mergeCell ref="B89:M89"/>
    <mergeCell ref="B91:M91"/>
    <mergeCell ref="V67:AL67"/>
    <mergeCell ref="B60:M60"/>
    <mergeCell ref="B62:AN62"/>
    <mergeCell ref="B64:M64"/>
    <mergeCell ref="O64:T64"/>
    <mergeCell ref="V64:AL64"/>
    <mergeCell ref="B65:M65"/>
    <mergeCell ref="B67:M67"/>
    <mergeCell ref="B68:M68"/>
    <mergeCell ref="B121:M121"/>
    <mergeCell ref="B122:M122"/>
    <mergeCell ref="B116:M116"/>
    <mergeCell ref="B118:M118"/>
    <mergeCell ref="O118:T118"/>
    <mergeCell ref="V118:AL118"/>
    <mergeCell ref="B119:M119"/>
    <mergeCell ref="O121:T121"/>
    <mergeCell ref="V121:AL121"/>
    <mergeCell ref="B107:M107"/>
    <mergeCell ref="O109:T109"/>
    <mergeCell ref="V109:AL109"/>
    <mergeCell ref="O115:T115"/>
    <mergeCell ref="V115:AL115"/>
    <mergeCell ref="B109:M109"/>
    <mergeCell ref="B110:M110"/>
    <mergeCell ref="B112:M112"/>
    <mergeCell ref="O112:T112"/>
    <mergeCell ref="V112:AL112"/>
    <mergeCell ref="B113:M113"/>
    <mergeCell ref="B115:M115"/>
    <mergeCell ref="B104:M104"/>
    <mergeCell ref="B106:M106"/>
    <mergeCell ref="O106:T106"/>
    <mergeCell ref="V106:AL106"/>
    <mergeCell ref="B92:M92"/>
    <mergeCell ref="B94:M94"/>
    <mergeCell ref="O94:T94"/>
    <mergeCell ref="V94:AL94"/>
    <mergeCell ref="B95:M95"/>
    <mergeCell ref="O97:T97"/>
    <mergeCell ref="V97:AL97"/>
    <mergeCell ref="B97:M97"/>
    <mergeCell ref="B98:M98"/>
    <mergeCell ref="B77:M77"/>
    <mergeCell ref="B79:M79"/>
    <mergeCell ref="B80:M80"/>
    <mergeCell ref="B82:M82"/>
    <mergeCell ref="O82:T82"/>
    <mergeCell ref="V82:AL82"/>
    <mergeCell ref="B83:M83"/>
    <mergeCell ref="O85:T85"/>
    <mergeCell ref="V85:AL85"/>
    <mergeCell ref="O47:T47"/>
    <mergeCell ref="V47:AL47"/>
    <mergeCell ref="O59:T59"/>
    <mergeCell ref="V59:AL59"/>
    <mergeCell ref="B73:M73"/>
    <mergeCell ref="B74:M74"/>
    <mergeCell ref="B76:M76"/>
    <mergeCell ref="O76:T76"/>
    <mergeCell ref="V76:AL76"/>
    <mergeCell ref="B48:M48"/>
    <mergeCell ref="B50:M50"/>
    <mergeCell ref="O50:T50"/>
    <mergeCell ref="V50:AL50"/>
    <mergeCell ref="B51:M51"/>
    <mergeCell ref="O53:T53"/>
    <mergeCell ref="V53:AL53"/>
    <mergeCell ref="B53:M53"/>
    <mergeCell ref="B54:M54"/>
    <mergeCell ref="B56:M56"/>
    <mergeCell ref="O56:T56"/>
    <mergeCell ref="V56:AL56"/>
    <mergeCell ref="B57:M57"/>
    <mergeCell ref="B59:M59"/>
    <mergeCell ref="O67:T67"/>
    <mergeCell ref="W23:AK23"/>
    <mergeCell ref="B25:T25"/>
    <mergeCell ref="W25:AN25"/>
    <mergeCell ref="B28:M28"/>
    <mergeCell ref="B30:Q30"/>
    <mergeCell ref="S30:AD30"/>
    <mergeCell ref="AF30:AK30"/>
    <mergeCell ref="B33:X33"/>
    <mergeCell ref="Z33:AN33"/>
    <mergeCell ref="B44:M44"/>
    <mergeCell ref="O44:T44"/>
    <mergeCell ref="V44:AL44"/>
    <mergeCell ref="B45:M45"/>
    <mergeCell ref="B47:M47"/>
    <mergeCell ref="A1:AN2"/>
    <mergeCell ref="B4:AN4"/>
    <mergeCell ref="B5:AA5"/>
    <mergeCell ref="B7:AN8"/>
    <mergeCell ref="B10:AN10"/>
    <mergeCell ref="B12:AC12"/>
    <mergeCell ref="B14:P14"/>
    <mergeCell ref="R14:T14"/>
    <mergeCell ref="W14:AN15"/>
    <mergeCell ref="B16:AN17"/>
    <mergeCell ref="B20:P20"/>
    <mergeCell ref="R20:T20"/>
    <mergeCell ref="W20:AJ20"/>
    <mergeCell ref="AL20:AN20"/>
    <mergeCell ref="O28:X28"/>
    <mergeCell ref="Z28:AN28"/>
    <mergeCell ref="B22:Q22"/>
    <mergeCell ref="W22:AK22"/>
    <mergeCell ref="B23:Q23"/>
    <mergeCell ref="B35:Q35"/>
    <mergeCell ref="B38:M38"/>
    <mergeCell ref="O38:T38"/>
    <mergeCell ref="V38:AL38"/>
    <mergeCell ref="B39:M39"/>
    <mergeCell ref="O41:T41"/>
    <mergeCell ref="V41:AL41"/>
    <mergeCell ref="B41:M41"/>
    <mergeCell ref="B42:M42"/>
    <mergeCell ref="S35:AD35"/>
    <mergeCell ref="AF35:AK35"/>
  </mergeCells>
  <dataValidations count="2">
    <dataValidation type="list" allowBlank="1" showErrorMessage="1" sqref="B22 W22">
      <formula1>$B126:$B128</formula1>
    </dataValidation>
    <dataValidation type="list" allowBlank="1" showErrorMessage="1" sqref="B39 B122 B119 B116 B113 B110 B107 B104 B101 B98 B95 B92 B89 B86 B83 B80 B77 B74 B71 B68 B65 B60 B57 B54 B51 B48 B45 B42">
      <formula1>$R$126:$R$128</formula1>
    </dataValidation>
  </dataValidations>
  <pageMargins left="0.7" right="0.42057291666666669" top="0.75" bottom="0.5" header="0" footer="0"/>
  <pageSetup scale="99" orientation="portrait" r:id="rId1"/>
  <headerFooter>
    <oddFooter>&amp;R&amp;D</oddFooter>
  </headerFooter>
  <rowBreaks count="1" manualBreakCount="1">
    <brk id="61" max="3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95"/>
  <sheetViews>
    <sheetView showGridLines="0" zoomScaleNormal="100" workbookViewId="0">
      <selection sqref="A1:AL2"/>
    </sheetView>
  </sheetViews>
  <sheetFormatPr defaultColWidth="12.625" defaultRowHeight="15" customHeight="1" x14ac:dyDescent="0.2"/>
  <cols>
    <col min="1" max="1" width="3" customWidth="1"/>
    <col min="2" max="38" width="2.125" customWidth="1"/>
  </cols>
  <sheetData>
    <row r="1" spans="1:38" ht="15" customHeight="1" x14ac:dyDescent="0.2">
      <c r="A1" s="1966" t="s">
        <v>1830</v>
      </c>
      <c r="B1" s="1967"/>
      <c r="C1" s="1967"/>
      <c r="D1" s="1967"/>
      <c r="E1" s="1967"/>
      <c r="F1" s="1967"/>
      <c r="G1" s="1967"/>
      <c r="H1" s="1967"/>
      <c r="I1" s="1967"/>
      <c r="J1" s="1967"/>
      <c r="K1" s="1967"/>
      <c r="L1" s="1967"/>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8"/>
    </row>
    <row r="2" spans="1:38" ht="15" customHeight="1" thickBot="1" x14ac:dyDescent="0.25">
      <c r="A2" s="1969"/>
      <c r="B2" s="1970"/>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1"/>
    </row>
    <row r="3" spans="1:38" ht="6" customHeight="1" thickBot="1" x14ac:dyDescent="0.25">
      <c r="Q3" s="31"/>
      <c r="R3" s="31"/>
      <c r="S3" s="31"/>
      <c r="T3" s="31"/>
      <c r="U3" s="31"/>
      <c r="V3" s="31"/>
      <c r="W3" s="31"/>
      <c r="X3" s="31"/>
      <c r="Y3" s="31"/>
      <c r="Z3" s="31"/>
      <c r="AA3" s="31"/>
      <c r="AB3" s="31"/>
      <c r="AC3" s="31"/>
      <c r="AD3" s="31"/>
      <c r="AE3" s="31"/>
      <c r="AF3" s="31"/>
      <c r="AG3" s="31"/>
      <c r="AH3" s="31"/>
      <c r="AI3" s="31"/>
      <c r="AJ3" s="31"/>
      <c r="AK3" s="31"/>
      <c r="AL3" s="31"/>
    </row>
    <row r="4" spans="1:38" ht="15" customHeight="1" thickBot="1" x14ac:dyDescent="0.3">
      <c r="A4" s="1125"/>
      <c r="B4" s="1964" t="s">
        <v>1831</v>
      </c>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row>
    <row r="5" spans="1:38" ht="15" customHeight="1" x14ac:dyDescent="0.25">
      <c r="A5" s="10"/>
      <c r="B5" s="1574" t="s">
        <v>1832</v>
      </c>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0"/>
      <c r="AA5" s="10"/>
      <c r="AB5" s="10"/>
      <c r="AC5" s="10"/>
      <c r="AD5" s="10"/>
      <c r="AE5" s="10"/>
      <c r="AF5" s="10"/>
      <c r="AG5" s="10"/>
      <c r="AH5" s="10"/>
      <c r="AI5" s="10"/>
      <c r="AJ5" s="10"/>
      <c r="AK5" s="10"/>
      <c r="AL5" s="10"/>
    </row>
    <row r="6" spans="1:38" ht="5.25" customHeight="1" thickBot="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ht="15" customHeight="1" thickBot="1" x14ac:dyDescent="0.25">
      <c r="A7" s="1189"/>
      <c r="B7" s="1978" t="s">
        <v>1833</v>
      </c>
      <c r="C7" s="1978"/>
      <c r="D7" s="1978"/>
      <c r="E7" s="1978"/>
      <c r="F7" s="1978"/>
      <c r="G7" s="1978"/>
      <c r="H7" s="1978"/>
      <c r="I7" s="1978"/>
      <c r="J7" s="1978"/>
      <c r="K7" s="1978"/>
      <c r="L7" s="1978"/>
      <c r="M7" s="1978"/>
      <c r="N7" s="1978"/>
      <c r="O7" s="1978"/>
      <c r="P7" s="1978"/>
      <c r="Q7" s="1978"/>
      <c r="R7" s="1978"/>
      <c r="S7" s="1978"/>
      <c r="T7" s="1978"/>
      <c r="U7" s="1978"/>
      <c r="V7" s="1978"/>
      <c r="W7" s="1978"/>
      <c r="X7" s="1978"/>
      <c r="Y7" s="1978"/>
      <c r="Z7" s="1978"/>
      <c r="AA7" s="1978"/>
      <c r="AB7" s="1978"/>
      <c r="AC7" s="1978"/>
      <c r="AD7" s="1978"/>
      <c r="AE7" s="1978"/>
      <c r="AF7" s="1978"/>
      <c r="AG7" s="1978"/>
      <c r="AH7" s="1978"/>
      <c r="AI7" s="1978"/>
      <c r="AJ7" s="1978"/>
      <c r="AK7" s="1978"/>
      <c r="AL7" s="1978"/>
    </row>
    <row r="8" spans="1:38" ht="15" customHeight="1" x14ac:dyDescent="0.2">
      <c r="A8" s="511"/>
      <c r="B8" s="1978"/>
      <c r="C8" s="1978"/>
      <c r="D8" s="1978"/>
      <c r="E8" s="1978"/>
      <c r="F8" s="1978"/>
      <c r="G8" s="1978"/>
      <c r="H8" s="1978"/>
      <c r="I8" s="1978"/>
      <c r="J8" s="1978"/>
      <c r="K8" s="1978"/>
      <c r="L8" s="1978"/>
      <c r="M8" s="1978"/>
      <c r="N8" s="1978"/>
      <c r="O8" s="1978"/>
      <c r="P8" s="1978"/>
      <c r="Q8" s="1978"/>
      <c r="R8" s="1978"/>
      <c r="S8" s="1978"/>
      <c r="T8" s="1978"/>
      <c r="U8" s="1978"/>
      <c r="V8" s="1978"/>
      <c r="W8" s="1978"/>
      <c r="X8" s="1978"/>
      <c r="Y8" s="1978"/>
      <c r="Z8" s="1978"/>
      <c r="AA8" s="1978"/>
      <c r="AB8" s="1978"/>
      <c r="AC8" s="1978"/>
      <c r="AD8" s="1978"/>
      <c r="AE8" s="1978"/>
      <c r="AF8" s="1978"/>
      <c r="AG8" s="1978"/>
      <c r="AH8" s="1978"/>
      <c r="AI8" s="1978"/>
      <c r="AJ8" s="1978"/>
      <c r="AK8" s="1978"/>
      <c r="AL8" s="1978"/>
    </row>
    <row r="9" spans="1:38" ht="4.5" customHeight="1" thickBot="1" x14ac:dyDescent="0.3">
      <c r="A9" s="511"/>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ht="15" customHeight="1" thickBot="1" x14ac:dyDescent="0.25">
      <c r="A10" s="1189"/>
      <c r="B10" s="734" t="s">
        <v>1834</v>
      </c>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row>
    <row r="11" spans="1:38" ht="6.7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row>
    <row r="12" spans="1:38" ht="15" customHeight="1" x14ac:dyDescent="0.2">
      <c r="A12" s="31"/>
      <c r="B12" s="1965" t="s">
        <v>1835</v>
      </c>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row>
    <row r="13" spans="1:38" ht="36" customHeight="1" x14ac:dyDescent="0.25">
      <c r="A13" s="138"/>
      <c r="B13" s="1400"/>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row>
    <row r="14" spans="1:38" ht="4.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row>
    <row r="15" spans="1:38" ht="15" customHeight="1" thickBot="1" x14ac:dyDescent="0.3">
      <c r="A15" s="519" t="s">
        <v>96</v>
      </c>
      <c r="B15" s="1955"/>
      <c r="C15" s="1956"/>
      <c r="D15" s="1956"/>
      <c r="E15" s="1956"/>
      <c r="F15" s="1956"/>
      <c r="G15" s="1956"/>
      <c r="H15" s="1956"/>
      <c r="I15" s="1956"/>
      <c r="J15" s="1956"/>
      <c r="K15" s="1956"/>
      <c r="L15" s="1956"/>
      <c r="M15" s="1956"/>
      <c r="N15" s="1956"/>
      <c r="O15" s="1956"/>
      <c r="P15" s="1956"/>
      <c r="Q15" s="1956"/>
      <c r="R15" s="1956"/>
      <c r="S15" s="1956"/>
      <c r="T15" s="1957"/>
      <c r="U15" s="233"/>
      <c r="V15" s="1958"/>
      <c r="W15" s="1956"/>
      <c r="X15" s="1956"/>
      <c r="Y15" s="1956"/>
      <c r="Z15" s="1956"/>
      <c r="AA15" s="1956"/>
      <c r="AB15" s="1956"/>
      <c r="AC15" s="1956"/>
      <c r="AD15" s="1956"/>
      <c r="AE15" s="1956"/>
      <c r="AF15" s="1956"/>
      <c r="AG15" s="1956"/>
      <c r="AH15" s="1956"/>
      <c r="AI15" s="1956"/>
      <c r="AJ15" s="1956"/>
      <c r="AK15" s="1956"/>
      <c r="AL15" s="1959"/>
    </row>
    <row r="16" spans="1:38" ht="15" customHeight="1" x14ac:dyDescent="0.25">
      <c r="A16" s="10"/>
      <c r="B16" s="737" t="s">
        <v>1836</v>
      </c>
      <c r="C16" s="10"/>
      <c r="D16" s="10"/>
      <c r="E16" s="10"/>
      <c r="F16" s="10"/>
      <c r="G16" s="10"/>
      <c r="H16" s="10"/>
      <c r="I16" s="10"/>
      <c r="J16" s="10"/>
      <c r="K16" s="10"/>
      <c r="L16" s="10"/>
      <c r="M16" s="10"/>
      <c r="N16" s="10"/>
      <c r="O16" s="10"/>
      <c r="P16" s="10"/>
      <c r="Q16" s="10"/>
      <c r="R16" s="10"/>
      <c r="S16" s="10"/>
      <c r="T16" s="10"/>
      <c r="U16" s="10"/>
      <c r="V16" s="181" t="s">
        <v>207</v>
      </c>
      <c r="W16" s="10"/>
      <c r="X16" s="10"/>
      <c r="Y16" s="10"/>
      <c r="Z16" s="10"/>
      <c r="AA16" s="10"/>
      <c r="AB16" s="10"/>
      <c r="AC16" s="10"/>
      <c r="AD16" s="10"/>
      <c r="AE16" s="10"/>
      <c r="AF16" s="10"/>
      <c r="AG16" s="10"/>
      <c r="AH16" s="10"/>
      <c r="AI16" s="10"/>
      <c r="AJ16" s="10"/>
      <c r="AK16" s="10"/>
      <c r="AL16" s="38"/>
    </row>
    <row r="17" spans="1:38" ht="15" customHeight="1" thickBot="1" x14ac:dyDescent="0.3">
      <c r="A17" s="10"/>
      <c r="B17" s="1960"/>
      <c r="C17" s="1803"/>
      <c r="D17" s="1803"/>
      <c r="E17" s="1803"/>
      <c r="F17" s="1803"/>
      <c r="G17" s="1803"/>
      <c r="H17" s="1803"/>
      <c r="I17" s="1803"/>
      <c r="J17" s="1803"/>
      <c r="K17" s="1803"/>
      <c r="L17" s="1803"/>
      <c r="M17" s="1803"/>
      <c r="N17" s="1803"/>
      <c r="O17" s="1803"/>
      <c r="P17" s="1803"/>
      <c r="Q17" s="1803"/>
      <c r="R17" s="1803"/>
      <c r="S17" s="1803"/>
      <c r="T17" s="1804"/>
      <c r="U17" s="1115"/>
      <c r="V17" s="1961"/>
      <c r="W17" s="1803"/>
      <c r="X17" s="1803"/>
      <c r="Y17" s="1803"/>
      <c r="Z17" s="1803"/>
      <c r="AA17" s="1803"/>
      <c r="AB17" s="1803"/>
      <c r="AC17" s="1803"/>
      <c r="AD17" s="1803"/>
      <c r="AE17" s="1803"/>
      <c r="AF17" s="1803"/>
      <c r="AG17" s="1803"/>
      <c r="AH17" s="1803"/>
      <c r="AI17" s="1803"/>
      <c r="AJ17" s="1803"/>
      <c r="AK17" s="1803"/>
      <c r="AL17" s="1962"/>
    </row>
    <row r="18" spans="1:38" ht="15" customHeight="1" x14ac:dyDescent="0.25">
      <c r="A18" s="10"/>
      <c r="B18" s="737" t="s">
        <v>147</v>
      </c>
      <c r="C18" s="10"/>
      <c r="D18" s="10"/>
      <c r="E18" s="10"/>
      <c r="F18" s="10"/>
      <c r="G18" s="10"/>
      <c r="H18" s="10"/>
      <c r="I18" s="10"/>
      <c r="J18" s="10"/>
      <c r="K18" s="10"/>
      <c r="L18" s="10"/>
      <c r="M18" s="10"/>
      <c r="N18" s="10"/>
      <c r="O18" s="10"/>
      <c r="P18" s="10"/>
      <c r="Q18" s="10"/>
      <c r="R18" s="10"/>
      <c r="S18" s="10"/>
      <c r="T18" s="10"/>
      <c r="U18" s="10"/>
      <c r="V18" s="181" t="s">
        <v>148</v>
      </c>
      <c r="W18" s="10"/>
      <c r="X18" s="10"/>
      <c r="Y18" s="10"/>
      <c r="Z18" s="10"/>
      <c r="AA18" s="10"/>
      <c r="AB18" s="10"/>
      <c r="AC18" s="10"/>
      <c r="AD18" s="10"/>
      <c r="AE18" s="10"/>
      <c r="AF18" s="10"/>
      <c r="AG18" s="10"/>
      <c r="AH18" s="10"/>
      <c r="AI18" s="10"/>
      <c r="AJ18" s="10"/>
      <c r="AK18" s="10"/>
      <c r="AL18" s="38"/>
    </row>
    <row r="19" spans="1:38" ht="15" customHeight="1" thickBot="1" x14ac:dyDescent="0.3">
      <c r="A19" s="10"/>
      <c r="B19" s="1960"/>
      <c r="C19" s="1803"/>
      <c r="D19" s="1803"/>
      <c r="E19" s="1803"/>
      <c r="F19" s="1803"/>
      <c r="G19" s="1803"/>
      <c r="H19" s="1803"/>
      <c r="I19" s="1803"/>
      <c r="J19" s="1804"/>
      <c r="K19" s="1115"/>
      <c r="L19" s="1963"/>
      <c r="M19" s="1803"/>
      <c r="N19" s="1803"/>
      <c r="O19" s="1803"/>
      <c r="P19" s="1803"/>
      <c r="Q19" s="1803"/>
      <c r="R19" s="1803"/>
      <c r="S19" s="1803"/>
      <c r="T19" s="1804"/>
      <c r="U19" s="1116"/>
      <c r="V19" s="1961"/>
      <c r="W19" s="1803"/>
      <c r="X19" s="1803"/>
      <c r="Y19" s="1803"/>
      <c r="Z19" s="1803"/>
      <c r="AA19" s="1803"/>
      <c r="AB19" s="1803"/>
      <c r="AC19" s="1803"/>
      <c r="AD19" s="1803"/>
      <c r="AE19" s="1803"/>
      <c r="AF19" s="1803"/>
      <c r="AG19" s="1803"/>
      <c r="AH19" s="1803"/>
      <c r="AI19" s="1803"/>
      <c r="AJ19" s="1803"/>
      <c r="AK19" s="1803"/>
      <c r="AL19" s="1962"/>
    </row>
    <row r="20" spans="1:38" ht="15" customHeight="1" x14ac:dyDescent="0.25">
      <c r="A20" s="10"/>
      <c r="B20" s="738" t="s">
        <v>174</v>
      </c>
      <c r="C20" s="147"/>
      <c r="D20" s="147"/>
      <c r="E20" s="147"/>
      <c r="F20" s="147"/>
      <c r="G20" s="147"/>
      <c r="H20" s="147"/>
      <c r="I20" s="147"/>
      <c r="J20" s="147"/>
      <c r="K20" s="147"/>
      <c r="L20" s="739" t="s">
        <v>208</v>
      </c>
      <c r="M20" s="147"/>
      <c r="N20" s="147"/>
      <c r="O20" s="147"/>
      <c r="P20" s="147"/>
      <c r="Q20" s="147"/>
      <c r="R20" s="147"/>
      <c r="S20" s="147"/>
      <c r="T20" s="147"/>
      <c r="U20" s="147"/>
      <c r="V20" s="739" t="s">
        <v>1837</v>
      </c>
      <c r="W20" s="147"/>
      <c r="X20" s="147"/>
      <c r="Y20" s="147"/>
      <c r="Z20" s="147"/>
      <c r="AA20" s="147"/>
      <c r="AB20" s="147"/>
      <c r="AC20" s="147"/>
      <c r="AD20" s="147"/>
      <c r="AE20" s="147"/>
      <c r="AF20" s="147"/>
      <c r="AG20" s="147"/>
      <c r="AH20" s="147"/>
      <c r="AI20" s="147"/>
      <c r="AJ20" s="147"/>
      <c r="AK20" s="147"/>
      <c r="AL20" s="148"/>
    </row>
    <row r="21" spans="1:38" ht="7.9"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row>
    <row r="22" spans="1:38" ht="15" customHeight="1" thickBot="1" x14ac:dyDescent="0.3">
      <c r="A22" s="519" t="s">
        <v>201</v>
      </c>
      <c r="B22" s="1955"/>
      <c r="C22" s="1956"/>
      <c r="D22" s="1956"/>
      <c r="E22" s="1956"/>
      <c r="F22" s="1956"/>
      <c r="G22" s="1956"/>
      <c r="H22" s="1956"/>
      <c r="I22" s="1956"/>
      <c r="J22" s="1956"/>
      <c r="K22" s="1956"/>
      <c r="L22" s="1956"/>
      <c r="M22" s="1956"/>
      <c r="N22" s="1956"/>
      <c r="O22" s="1956"/>
      <c r="P22" s="1956"/>
      <c r="Q22" s="1956"/>
      <c r="R22" s="1956"/>
      <c r="S22" s="1956"/>
      <c r="T22" s="1957"/>
      <c r="U22" s="1191"/>
      <c r="V22" s="1958"/>
      <c r="W22" s="1956"/>
      <c r="X22" s="1956"/>
      <c r="Y22" s="1956"/>
      <c r="Z22" s="1956"/>
      <c r="AA22" s="1956"/>
      <c r="AB22" s="1956"/>
      <c r="AC22" s="1956"/>
      <c r="AD22" s="1956"/>
      <c r="AE22" s="1956"/>
      <c r="AF22" s="1956"/>
      <c r="AG22" s="1956"/>
      <c r="AH22" s="1956"/>
      <c r="AI22" s="1956"/>
      <c r="AJ22" s="1956"/>
      <c r="AK22" s="1956"/>
      <c r="AL22" s="1959"/>
    </row>
    <row r="23" spans="1:38" ht="15" customHeight="1" x14ac:dyDescent="0.25">
      <c r="A23" s="10"/>
      <c r="B23" s="737" t="s">
        <v>1836</v>
      </c>
      <c r="C23" s="10"/>
      <c r="D23" s="10"/>
      <c r="E23" s="10"/>
      <c r="F23" s="10"/>
      <c r="G23" s="10"/>
      <c r="H23" s="10"/>
      <c r="I23" s="10"/>
      <c r="J23" s="10"/>
      <c r="K23" s="10"/>
      <c r="L23" s="10"/>
      <c r="M23" s="10"/>
      <c r="N23" s="10"/>
      <c r="O23" s="10"/>
      <c r="P23" s="10"/>
      <c r="Q23" s="10"/>
      <c r="R23" s="10"/>
      <c r="S23" s="10"/>
      <c r="T23" s="10"/>
      <c r="U23" s="10"/>
      <c r="V23" s="181" t="s">
        <v>207</v>
      </c>
      <c r="W23" s="10"/>
      <c r="X23" s="10"/>
      <c r="Y23" s="10"/>
      <c r="Z23" s="10"/>
      <c r="AA23" s="10"/>
      <c r="AB23" s="10"/>
      <c r="AC23" s="10"/>
      <c r="AD23" s="10"/>
      <c r="AE23" s="10"/>
      <c r="AF23" s="10"/>
      <c r="AG23" s="10"/>
      <c r="AH23" s="10"/>
      <c r="AI23" s="10"/>
      <c r="AJ23" s="10"/>
      <c r="AK23" s="10"/>
      <c r="AL23" s="38"/>
    </row>
    <row r="24" spans="1:38" ht="15" customHeight="1" thickBot="1" x14ac:dyDescent="0.3">
      <c r="A24" s="10"/>
      <c r="B24" s="1960"/>
      <c r="C24" s="1803"/>
      <c r="D24" s="1803"/>
      <c r="E24" s="1803"/>
      <c r="F24" s="1803"/>
      <c r="G24" s="1803"/>
      <c r="H24" s="1803"/>
      <c r="I24" s="1803"/>
      <c r="J24" s="1803"/>
      <c r="K24" s="1803"/>
      <c r="L24" s="1803"/>
      <c r="M24" s="1803"/>
      <c r="N24" s="1803"/>
      <c r="O24" s="1803"/>
      <c r="P24" s="1803"/>
      <c r="Q24" s="1803"/>
      <c r="R24" s="1803"/>
      <c r="S24" s="1803"/>
      <c r="T24" s="1804"/>
      <c r="U24" s="1115"/>
      <c r="V24" s="1961"/>
      <c r="W24" s="1803"/>
      <c r="X24" s="1803"/>
      <c r="Y24" s="1803"/>
      <c r="Z24" s="1803"/>
      <c r="AA24" s="1803"/>
      <c r="AB24" s="1803"/>
      <c r="AC24" s="1803"/>
      <c r="AD24" s="1803"/>
      <c r="AE24" s="1803"/>
      <c r="AF24" s="1803"/>
      <c r="AG24" s="1803"/>
      <c r="AH24" s="1803"/>
      <c r="AI24" s="1803"/>
      <c r="AJ24" s="1803"/>
      <c r="AK24" s="1803"/>
      <c r="AL24" s="1962"/>
    </row>
    <row r="25" spans="1:38" ht="15" customHeight="1" x14ac:dyDescent="0.25">
      <c r="A25" s="10"/>
      <c r="B25" s="737" t="s">
        <v>147</v>
      </c>
      <c r="C25" s="10"/>
      <c r="D25" s="10"/>
      <c r="E25" s="10"/>
      <c r="F25" s="10"/>
      <c r="G25" s="10"/>
      <c r="H25" s="10"/>
      <c r="I25" s="10"/>
      <c r="J25" s="10"/>
      <c r="K25" s="10"/>
      <c r="L25" s="10"/>
      <c r="M25" s="10"/>
      <c r="N25" s="10"/>
      <c r="O25" s="10"/>
      <c r="P25" s="10"/>
      <c r="Q25" s="10"/>
      <c r="R25" s="10"/>
      <c r="S25" s="10"/>
      <c r="T25" s="10"/>
      <c r="U25" s="10"/>
      <c r="V25" s="181" t="s">
        <v>148</v>
      </c>
      <c r="W25" s="10"/>
      <c r="X25" s="10"/>
      <c r="Y25" s="10"/>
      <c r="Z25" s="10"/>
      <c r="AA25" s="10"/>
      <c r="AB25" s="10"/>
      <c r="AC25" s="10"/>
      <c r="AD25" s="10"/>
      <c r="AE25" s="10"/>
      <c r="AF25" s="10"/>
      <c r="AG25" s="10"/>
      <c r="AH25" s="10"/>
      <c r="AI25" s="10"/>
      <c r="AJ25" s="10"/>
      <c r="AK25" s="10"/>
      <c r="AL25" s="38"/>
    </row>
    <row r="26" spans="1:38" ht="15" customHeight="1" thickBot="1" x14ac:dyDescent="0.3">
      <c r="A26" s="10"/>
      <c r="B26" s="1960"/>
      <c r="C26" s="1803"/>
      <c r="D26" s="1803"/>
      <c r="E26" s="1803"/>
      <c r="F26" s="1803"/>
      <c r="G26" s="1803"/>
      <c r="H26" s="1803"/>
      <c r="I26" s="1803"/>
      <c r="J26" s="1804"/>
      <c r="K26" s="1115"/>
      <c r="L26" s="1963"/>
      <c r="M26" s="1803"/>
      <c r="N26" s="1803"/>
      <c r="O26" s="1803"/>
      <c r="P26" s="1803"/>
      <c r="Q26" s="1803"/>
      <c r="R26" s="1803"/>
      <c r="S26" s="1803"/>
      <c r="T26" s="1804"/>
      <c r="U26" s="1116"/>
      <c r="V26" s="1937"/>
      <c r="W26" s="1803"/>
      <c r="X26" s="1803"/>
      <c r="Y26" s="1803"/>
      <c r="Z26" s="1803"/>
      <c r="AA26" s="1803"/>
      <c r="AB26" s="1803"/>
      <c r="AC26" s="1803"/>
      <c r="AD26" s="1803"/>
      <c r="AE26" s="1803"/>
      <c r="AF26" s="1803"/>
      <c r="AG26" s="1803"/>
      <c r="AH26" s="1803"/>
      <c r="AI26" s="1803"/>
      <c r="AJ26" s="1803"/>
      <c r="AK26" s="1803"/>
      <c r="AL26" s="1962"/>
    </row>
    <row r="27" spans="1:38" ht="15" customHeight="1" x14ac:dyDescent="0.25">
      <c r="A27" s="10"/>
      <c r="B27" s="738" t="s">
        <v>174</v>
      </c>
      <c r="C27" s="147"/>
      <c r="D27" s="147"/>
      <c r="E27" s="147"/>
      <c r="F27" s="147"/>
      <c r="G27" s="147"/>
      <c r="H27" s="147"/>
      <c r="I27" s="147"/>
      <c r="J27" s="147"/>
      <c r="K27" s="147"/>
      <c r="L27" s="739" t="s">
        <v>208</v>
      </c>
      <c r="M27" s="147"/>
      <c r="N27" s="147"/>
      <c r="O27" s="147"/>
      <c r="P27" s="147"/>
      <c r="Q27" s="147"/>
      <c r="R27" s="147"/>
      <c r="S27" s="147"/>
      <c r="T27" s="147"/>
      <c r="U27" s="147"/>
      <c r="V27" s="739" t="s">
        <v>1837</v>
      </c>
      <c r="W27" s="147"/>
      <c r="X27" s="147"/>
      <c r="Y27" s="147"/>
      <c r="Z27" s="147"/>
      <c r="AA27" s="147"/>
      <c r="AB27" s="147"/>
      <c r="AC27" s="147"/>
      <c r="AD27" s="147"/>
      <c r="AE27" s="147"/>
      <c r="AF27" s="147"/>
      <c r="AG27" s="147"/>
      <c r="AH27" s="147"/>
      <c r="AI27" s="147"/>
      <c r="AJ27" s="147"/>
      <c r="AK27" s="147"/>
      <c r="AL27" s="148"/>
    </row>
    <row r="28" spans="1:38" ht="9"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row>
    <row r="29" spans="1:38" ht="15" customHeight="1" thickBot="1" x14ac:dyDescent="0.3">
      <c r="A29" s="519" t="s">
        <v>245</v>
      </c>
      <c r="B29" s="1955"/>
      <c r="C29" s="1956"/>
      <c r="D29" s="1956"/>
      <c r="E29" s="1956"/>
      <c r="F29" s="1956"/>
      <c r="G29" s="1956"/>
      <c r="H29" s="1956"/>
      <c r="I29" s="1956"/>
      <c r="J29" s="1956"/>
      <c r="K29" s="1956"/>
      <c r="L29" s="1956"/>
      <c r="M29" s="1956"/>
      <c r="N29" s="1956"/>
      <c r="O29" s="1956"/>
      <c r="P29" s="1956"/>
      <c r="Q29" s="1956"/>
      <c r="R29" s="1956"/>
      <c r="S29" s="1956"/>
      <c r="T29" s="1957"/>
      <c r="U29" s="1191"/>
      <c r="V29" s="1958"/>
      <c r="W29" s="1956"/>
      <c r="X29" s="1956"/>
      <c r="Y29" s="1956"/>
      <c r="Z29" s="1956"/>
      <c r="AA29" s="1956"/>
      <c r="AB29" s="1956"/>
      <c r="AC29" s="1956"/>
      <c r="AD29" s="1956"/>
      <c r="AE29" s="1956"/>
      <c r="AF29" s="1956"/>
      <c r="AG29" s="1956"/>
      <c r="AH29" s="1956"/>
      <c r="AI29" s="1956"/>
      <c r="AJ29" s="1956"/>
      <c r="AK29" s="1956"/>
      <c r="AL29" s="1959"/>
    </row>
    <row r="30" spans="1:38" ht="15" customHeight="1" x14ac:dyDescent="0.25">
      <c r="A30" s="10"/>
      <c r="B30" s="737" t="s">
        <v>1836</v>
      </c>
      <c r="C30" s="10"/>
      <c r="D30" s="10"/>
      <c r="E30" s="10"/>
      <c r="F30" s="10"/>
      <c r="G30" s="10"/>
      <c r="H30" s="10"/>
      <c r="I30" s="10"/>
      <c r="J30" s="10"/>
      <c r="K30" s="10"/>
      <c r="L30" s="10"/>
      <c r="M30" s="10"/>
      <c r="N30" s="10"/>
      <c r="O30" s="10"/>
      <c r="P30" s="10"/>
      <c r="Q30" s="10"/>
      <c r="R30" s="10"/>
      <c r="S30" s="10"/>
      <c r="T30" s="10"/>
      <c r="U30" s="10"/>
      <c r="V30" s="181" t="s">
        <v>207</v>
      </c>
      <c r="W30" s="10"/>
      <c r="X30" s="10"/>
      <c r="Y30" s="10"/>
      <c r="Z30" s="10"/>
      <c r="AA30" s="10"/>
      <c r="AB30" s="10"/>
      <c r="AC30" s="10"/>
      <c r="AD30" s="10"/>
      <c r="AE30" s="10"/>
      <c r="AF30" s="10"/>
      <c r="AG30" s="10"/>
      <c r="AH30" s="10"/>
      <c r="AI30" s="10"/>
      <c r="AJ30" s="10"/>
      <c r="AK30" s="10"/>
      <c r="AL30" s="38"/>
    </row>
    <row r="31" spans="1:38" ht="15" customHeight="1" thickBot="1" x14ac:dyDescent="0.3">
      <c r="A31" s="10"/>
      <c r="B31" s="1960"/>
      <c r="C31" s="1803"/>
      <c r="D31" s="1803"/>
      <c r="E31" s="1803"/>
      <c r="F31" s="1803"/>
      <c r="G31" s="1803"/>
      <c r="H31" s="1803"/>
      <c r="I31" s="1803"/>
      <c r="J31" s="1803"/>
      <c r="K31" s="1803"/>
      <c r="L31" s="1803"/>
      <c r="M31" s="1803"/>
      <c r="N31" s="1803"/>
      <c r="O31" s="1803"/>
      <c r="P31" s="1803"/>
      <c r="Q31" s="1803"/>
      <c r="R31" s="1803"/>
      <c r="S31" s="1803"/>
      <c r="T31" s="1804"/>
      <c r="U31" s="1115"/>
      <c r="V31" s="1961"/>
      <c r="W31" s="1803"/>
      <c r="X31" s="1803"/>
      <c r="Y31" s="1803"/>
      <c r="Z31" s="1803"/>
      <c r="AA31" s="1803"/>
      <c r="AB31" s="1803"/>
      <c r="AC31" s="1803"/>
      <c r="AD31" s="1803"/>
      <c r="AE31" s="1803"/>
      <c r="AF31" s="1803"/>
      <c r="AG31" s="1803"/>
      <c r="AH31" s="1803"/>
      <c r="AI31" s="1803"/>
      <c r="AJ31" s="1803"/>
      <c r="AK31" s="1803"/>
      <c r="AL31" s="1962"/>
    </row>
    <row r="32" spans="1:38" ht="15" customHeight="1" x14ac:dyDescent="0.25">
      <c r="A32" s="10"/>
      <c r="B32" s="737" t="s">
        <v>147</v>
      </c>
      <c r="C32" s="10"/>
      <c r="D32" s="10"/>
      <c r="E32" s="10"/>
      <c r="F32" s="10"/>
      <c r="G32" s="10"/>
      <c r="H32" s="10"/>
      <c r="I32" s="10"/>
      <c r="J32" s="10"/>
      <c r="K32" s="10"/>
      <c r="L32" s="10"/>
      <c r="M32" s="10"/>
      <c r="N32" s="10"/>
      <c r="O32" s="10"/>
      <c r="P32" s="10"/>
      <c r="Q32" s="10"/>
      <c r="R32" s="10"/>
      <c r="S32" s="10"/>
      <c r="T32" s="10"/>
      <c r="U32" s="10"/>
      <c r="V32" s="181" t="s">
        <v>148</v>
      </c>
      <c r="W32" s="10"/>
      <c r="X32" s="10"/>
      <c r="Y32" s="10"/>
      <c r="Z32" s="10"/>
      <c r="AA32" s="10"/>
      <c r="AB32" s="10"/>
      <c r="AC32" s="10"/>
      <c r="AD32" s="10"/>
      <c r="AE32" s="10"/>
      <c r="AF32" s="10"/>
      <c r="AG32" s="10"/>
      <c r="AH32" s="10"/>
      <c r="AI32" s="10"/>
      <c r="AJ32" s="10"/>
      <c r="AK32" s="10"/>
      <c r="AL32" s="38"/>
    </row>
    <row r="33" spans="1:38" ht="15" customHeight="1" thickBot="1" x14ac:dyDescent="0.3">
      <c r="A33" s="10"/>
      <c r="B33" s="1960"/>
      <c r="C33" s="1803"/>
      <c r="D33" s="1803"/>
      <c r="E33" s="1803"/>
      <c r="F33" s="1803"/>
      <c r="G33" s="1803"/>
      <c r="H33" s="1803"/>
      <c r="I33" s="1803"/>
      <c r="J33" s="1804"/>
      <c r="K33" s="1115"/>
      <c r="L33" s="1963"/>
      <c r="M33" s="1803"/>
      <c r="N33" s="1803"/>
      <c r="O33" s="1803"/>
      <c r="P33" s="1803"/>
      <c r="Q33" s="1803"/>
      <c r="R33" s="1803"/>
      <c r="S33" s="1803"/>
      <c r="T33" s="1804"/>
      <c r="U33" s="1116"/>
      <c r="V33" s="1937"/>
      <c r="W33" s="1803"/>
      <c r="X33" s="1803"/>
      <c r="Y33" s="1803"/>
      <c r="Z33" s="1803"/>
      <c r="AA33" s="1803"/>
      <c r="AB33" s="1803"/>
      <c r="AC33" s="1803"/>
      <c r="AD33" s="1803"/>
      <c r="AE33" s="1803"/>
      <c r="AF33" s="1803"/>
      <c r="AG33" s="1803"/>
      <c r="AH33" s="1803"/>
      <c r="AI33" s="1803"/>
      <c r="AJ33" s="1803"/>
      <c r="AK33" s="1803"/>
      <c r="AL33" s="1962"/>
    </row>
    <row r="34" spans="1:38" ht="15" customHeight="1" x14ac:dyDescent="0.25">
      <c r="A34" s="10"/>
      <c r="B34" s="738" t="s">
        <v>174</v>
      </c>
      <c r="C34" s="147"/>
      <c r="D34" s="147"/>
      <c r="E34" s="147"/>
      <c r="F34" s="147"/>
      <c r="G34" s="147"/>
      <c r="H34" s="147"/>
      <c r="I34" s="147"/>
      <c r="J34" s="147"/>
      <c r="K34" s="147"/>
      <c r="L34" s="739" t="s">
        <v>208</v>
      </c>
      <c r="M34" s="147"/>
      <c r="N34" s="147"/>
      <c r="O34" s="147"/>
      <c r="P34" s="147"/>
      <c r="Q34" s="147"/>
      <c r="R34" s="147"/>
      <c r="S34" s="147"/>
      <c r="T34" s="147"/>
      <c r="U34" s="147"/>
      <c r="V34" s="739" t="s">
        <v>1837</v>
      </c>
      <c r="W34" s="147"/>
      <c r="X34" s="147"/>
      <c r="Y34" s="147"/>
      <c r="Z34" s="147"/>
      <c r="AA34" s="147"/>
      <c r="AB34" s="147"/>
      <c r="AC34" s="147"/>
      <c r="AD34" s="147"/>
      <c r="AE34" s="147"/>
      <c r="AF34" s="147"/>
      <c r="AG34" s="147"/>
      <c r="AH34" s="147"/>
      <c r="AI34" s="147"/>
      <c r="AJ34" s="147"/>
      <c r="AK34" s="147"/>
      <c r="AL34" s="148"/>
    </row>
    <row r="35" spans="1:38" ht="9"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row>
    <row r="36" spans="1:38" ht="15" customHeight="1" thickBot="1" x14ac:dyDescent="0.3">
      <c r="A36" s="519" t="s">
        <v>309</v>
      </c>
      <c r="B36" s="1955"/>
      <c r="C36" s="1956"/>
      <c r="D36" s="1956"/>
      <c r="E36" s="1956"/>
      <c r="F36" s="1956"/>
      <c r="G36" s="1956"/>
      <c r="H36" s="1956"/>
      <c r="I36" s="1956"/>
      <c r="J36" s="1956"/>
      <c r="K36" s="1956"/>
      <c r="L36" s="1956"/>
      <c r="M36" s="1956"/>
      <c r="N36" s="1956"/>
      <c r="O36" s="1956"/>
      <c r="P36" s="1956"/>
      <c r="Q36" s="1956"/>
      <c r="R36" s="1956"/>
      <c r="S36" s="1956"/>
      <c r="T36" s="1957"/>
      <c r="U36" s="1191"/>
      <c r="V36" s="1958"/>
      <c r="W36" s="1956"/>
      <c r="X36" s="1956"/>
      <c r="Y36" s="1956"/>
      <c r="Z36" s="1956"/>
      <c r="AA36" s="1956"/>
      <c r="AB36" s="1956"/>
      <c r="AC36" s="1956"/>
      <c r="AD36" s="1956"/>
      <c r="AE36" s="1956"/>
      <c r="AF36" s="1956"/>
      <c r="AG36" s="1956"/>
      <c r="AH36" s="1956"/>
      <c r="AI36" s="1956"/>
      <c r="AJ36" s="1956"/>
      <c r="AK36" s="1956"/>
      <c r="AL36" s="1959"/>
    </row>
    <row r="37" spans="1:38" ht="15" customHeight="1" x14ac:dyDescent="0.25">
      <c r="A37" s="10"/>
      <c r="B37" s="737" t="s">
        <v>1836</v>
      </c>
      <c r="C37" s="10"/>
      <c r="D37" s="10"/>
      <c r="E37" s="10"/>
      <c r="F37" s="10"/>
      <c r="G37" s="10"/>
      <c r="H37" s="10"/>
      <c r="I37" s="10"/>
      <c r="J37" s="10"/>
      <c r="K37" s="10"/>
      <c r="L37" s="10"/>
      <c r="M37" s="10"/>
      <c r="N37" s="10"/>
      <c r="O37" s="10"/>
      <c r="P37" s="10"/>
      <c r="Q37" s="10"/>
      <c r="R37" s="10"/>
      <c r="S37" s="10"/>
      <c r="T37" s="10"/>
      <c r="U37" s="10"/>
      <c r="V37" s="181" t="s">
        <v>207</v>
      </c>
      <c r="W37" s="10"/>
      <c r="X37" s="10"/>
      <c r="Y37" s="10"/>
      <c r="Z37" s="10"/>
      <c r="AA37" s="10"/>
      <c r="AB37" s="10"/>
      <c r="AC37" s="10"/>
      <c r="AD37" s="10"/>
      <c r="AE37" s="10"/>
      <c r="AF37" s="10"/>
      <c r="AG37" s="10"/>
      <c r="AH37" s="10"/>
      <c r="AI37" s="10"/>
      <c r="AJ37" s="10"/>
      <c r="AK37" s="10"/>
      <c r="AL37" s="38"/>
    </row>
    <row r="38" spans="1:38" ht="15" customHeight="1" thickBot="1" x14ac:dyDescent="0.3">
      <c r="A38" s="10"/>
      <c r="B38" s="1960"/>
      <c r="C38" s="1803"/>
      <c r="D38" s="1803"/>
      <c r="E38" s="1803"/>
      <c r="F38" s="1803"/>
      <c r="G38" s="1803"/>
      <c r="H38" s="1803"/>
      <c r="I38" s="1803"/>
      <c r="J38" s="1803"/>
      <c r="K38" s="1803"/>
      <c r="L38" s="1803"/>
      <c r="M38" s="1803"/>
      <c r="N38" s="1803"/>
      <c r="O38" s="1803"/>
      <c r="P38" s="1803"/>
      <c r="Q38" s="1803"/>
      <c r="R38" s="1803"/>
      <c r="S38" s="1803"/>
      <c r="T38" s="1804"/>
      <c r="U38" s="1115"/>
      <c r="V38" s="1961"/>
      <c r="W38" s="1803"/>
      <c r="X38" s="1803"/>
      <c r="Y38" s="1803"/>
      <c r="Z38" s="1803"/>
      <c r="AA38" s="1803"/>
      <c r="AB38" s="1803"/>
      <c r="AC38" s="1803"/>
      <c r="AD38" s="1803"/>
      <c r="AE38" s="1803"/>
      <c r="AF38" s="1803"/>
      <c r="AG38" s="1803"/>
      <c r="AH38" s="1803"/>
      <c r="AI38" s="1803"/>
      <c r="AJ38" s="1803"/>
      <c r="AK38" s="1803"/>
      <c r="AL38" s="1962"/>
    </row>
    <row r="39" spans="1:38" ht="15" customHeight="1" x14ac:dyDescent="0.25">
      <c r="A39" s="10"/>
      <c r="B39" s="737" t="s">
        <v>147</v>
      </c>
      <c r="C39" s="10"/>
      <c r="D39" s="10"/>
      <c r="E39" s="10"/>
      <c r="F39" s="10"/>
      <c r="G39" s="10"/>
      <c r="H39" s="10"/>
      <c r="I39" s="10"/>
      <c r="J39" s="10"/>
      <c r="K39" s="10"/>
      <c r="L39" s="10"/>
      <c r="M39" s="10"/>
      <c r="N39" s="10"/>
      <c r="O39" s="10"/>
      <c r="P39" s="10"/>
      <c r="Q39" s="10"/>
      <c r="R39" s="10"/>
      <c r="S39" s="10"/>
      <c r="T39" s="10"/>
      <c r="U39" s="10"/>
      <c r="V39" s="181" t="s">
        <v>148</v>
      </c>
      <c r="W39" s="10"/>
      <c r="X39" s="10"/>
      <c r="Y39" s="10"/>
      <c r="Z39" s="10"/>
      <c r="AA39" s="10"/>
      <c r="AB39" s="10"/>
      <c r="AC39" s="10"/>
      <c r="AD39" s="10"/>
      <c r="AE39" s="10"/>
      <c r="AF39" s="10"/>
      <c r="AG39" s="10"/>
      <c r="AH39" s="10"/>
      <c r="AI39" s="10"/>
      <c r="AJ39" s="10"/>
      <c r="AK39" s="10"/>
      <c r="AL39" s="38"/>
    </row>
    <row r="40" spans="1:38" ht="15" customHeight="1" thickBot="1" x14ac:dyDescent="0.3">
      <c r="A40" s="10"/>
      <c r="B40" s="1960"/>
      <c r="C40" s="1803"/>
      <c r="D40" s="1803"/>
      <c r="E40" s="1803"/>
      <c r="F40" s="1803"/>
      <c r="G40" s="1803"/>
      <c r="H40" s="1803"/>
      <c r="I40" s="1803"/>
      <c r="J40" s="1804"/>
      <c r="K40" s="1115"/>
      <c r="L40" s="1963"/>
      <c r="M40" s="1803"/>
      <c r="N40" s="1803"/>
      <c r="O40" s="1803"/>
      <c r="P40" s="1803"/>
      <c r="Q40" s="1803"/>
      <c r="R40" s="1803"/>
      <c r="S40" s="1803"/>
      <c r="T40" s="1804"/>
      <c r="U40" s="1116"/>
      <c r="V40" s="1937"/>
      <c r="W40" s="1803"/>
      <c r="X40" s="1803"/>
      <c r="Y40" s="1803"/>
      <c r="Z40" s="1803"/>
      <c r="AA40" s="1803"/>
      <c r="AB40" s="1803"/>
      <c r="AC40" s="1803"/>
      <c r="AD40" s="1803"/>
      <c r="AE40" s="1803"/>
      <c r="AF40" s="1803"/>
      <c r="AG40" s="1803"/>
      <c r="AH40" s="1803"/>
      <c r="AI40" s="1803"/>
      <c r="AJ40" s="1803"/>
      <c r="AK40" s="1803"/>
      <c r="AL40" s="1962"/>
    </row>
    <row r="41" spans="1:38" ht="15" customHeight="1" x14ac:dyDescent="0.25">
      <c r="A41" s="10"/>
      <c r="B41" s="738" t="s">
        <v>174</v>
      </c>
      <c r="C41" s="147"/>
      <c r="D41" s="147"/>
      <c r="E41" s="147"/>
      <c r="F41" s="147"/>
      <c r="G41" s="147"/>
      <c r="H41" s="147"/>
      <c r="I41" s="147"/>
      <c r="J41" s="147"/>
      <c r="K41" s="147"/>
      <c r="L41" s="739" t="s">
        <v>208</v>
      </c>
      <c r="M41" s="147"/>
      <c r="N41" s="147"/>
      <c r="O41" s="147"/>
      <c r="P41" s="147"/>
      <c r="Q41" s="147"/>
      <c r="R41" s="147"/>
      <c r="S41" s="147"/>
      <c r="T41" s="147"/>
      <c r="U41" s="147"/>
      <c r="V41" s="739" t="s">
        <v>1837</v>
      </c>
      <c r="W41" s="147"/>
      <c r="X41" s="147"/>
      <c r="Y41" s="147"/>
      <c r="Z41" s="147"/>
      <c r="AA41" s="147"/>
      <c r="AB41" s="147"/>
      <c r="AC41" s="147"/>
      <c r="AD41" s="147"/>
      <c r="AE41" s="147"/>
      <c r="AF41" s="147"/>
      <c r="AG41" s="147"/>
      <c r="AH41" s="147"/>
      <c r="AI41" s="147"/>
      <c r="AJ41" s="147"/>
      <c r="AK41" s="147"/>
      <c r="AL41" s="148"/>
    </row>
    <row r="42" spans="1:38" ht="1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5" customHeight="1" thickBot="1" x14ac:dyDescent="0.3">
      <c r="A43" s="519" t="s">
        <v>374</v>
      </c>
      <c r="B43" s="1955"/>
      <c r="C43" s="1956"/>
      <c r="D43" s="1956"/>
      <c r="E43" s="1956"/>
      <c r="F43" s="1956"/>
      <c r="G43" s="1956"/>
      <c r="H43" s="1956"/>
      <c r="I43" s="1956"/>
      <c r="J43" s="1956"/>
      <c r="K43" s="1956"/>
      <c r="L43" s="1956"/>
      <c r="M43" s="1956"/>
      <c r="N43" s="1956"/>
      <c r="O43" s="1956"/>
      <c r="P43" s="1956"/>
      <c r="Q43" s="1956"/>
      <c r="R43" s="1956"/>
      <c r="S43" s="1956"/>
      <c r="T43" s="1957"/>
      <c r="U43" s="1191"/>
      <c r="V43" s="1958"/>
      <c r="W43" s="1956"/>
      <c r="X43" s="1956"/>
      <c r="Y43" s="1956"/>
      <c r="Z43" s="1956"/>
      <c r="AA43" s="1956"/>
      <c r="AB43" s="1956"/>
      <c r="AC43" s="1956"/>
      <c r="AD43" s="1956"/>
      <c r="AE43" s="1956"/>
      <c r="AF43" s="1956"/>
      <c r="AG43" s="1956"/>
      <c r="AH43" s="1956"/>
      <c r="AI43" s="1956"/>
      <c r="AJ43" s="1956"/>
      <c r="AK43" s="1956"/>
      <c r="AL43" s="1959"/>
    </row>
    <row r="44" spans="1:38" ht="15" customHeight="1" x14ac:dyDescent="0.25">
      <c r="A44" s="10"/>
      <c r="B44" s="737" t="s">
        <v>1836</v>
      </c>
      <c r="C44" s="10"/>
      <c r="D44" s="10"/>
      <c r="E44" s="10"/>
      <c r="F44" s="10"/>
      <c r="G44" s="10"/>
      <c r="H44" s="10"/>
      <c r="I44" s="10"/>
      <c r="J44" s="10"/>
      <c r="K44" s="10"/>
      <c r="L44" s="10"/>
      <c r="M44" s="10"/>
      <c r="N44" s="10"/>
      <c r="O44" s="10"/>
      <c r="P44" s="10"/>
      <c r="Q44" s="10"/>
      <c r="R44" s="10"/>
      <c r="S44" s="10"/>
      <c r="T44" s="10"/>
      <c r="U44" s="10"/>
      <c r="V44" s="181" t="s">
        <v>207</v>
      </c>
      <c r="W44" s="10"/>
      <c r="X44" s="10"/>
      <c r="Y44" s="10"/>
      <c r="Z44" s="10"/>
      <c r="AA44" s="10"/>
      <c r="AB44" s="10"/>
      <c r="AC44" s="10"/>
      <c r="AD44" s="10"/>
      <c r="AE44" s="10"/>
      <c r="AF44" s="10"/>
      <c r="AG44" s="10"/>
      <c r="AH44" s="10"/>
      <c r="AI44" s="10"/>
      <c r="AJ44" s="10"/>
      <c r="AK44" s="10"/>
      <c r="AL44" s="38"/>
    </row>
    <row r="45" spans="1:38" ht="15" customHeight="1" thickBot="1" x14ac:dyDescent="0.3">
      <c r="A45" s="10"/>
      <c r="B45" s="1960"/>
      <c r="C45" s="1803"/>
      <c r="D45" s="1803"/>
      <c r="E45" s="1803"/>
      <c r="F45" s="1803"/>
      <c r="G45" s="1803"/>
      <c r="H45" s="1803"/>
      <c r="I45" s="1803"/>
      <c r="J45" s="1803"/>
      <c r="K45" s="1803"/>
      <c r="L45" s="1803"/>
      <c r="M45" s="1803"/>
      <c r="N45" s="1803"/>
      <c r="O45" s="1803"/>
      <c r="P45" s="1803"/>
      <c r="Q45" s="1803"/>
      <c r="R45" s="1803"/>
      <c r="S45" s="1803"/>
      <c r="T45" s="1804"/>
      <c r="U45" s="1115"/>
      <c r="V45" s="1961"/>
      <c r="W45" s="1803"/>
      <c r="X45" s="1803"/>
      <c r="Y45" s="1803"/>
      <c r="Z45" s="1803"/>
      <c r="AA45" s="1803"/>
      <c r="AB45" s="1803"/>
      <c r="AC45" s="1803"/>
      <c r="AD45" s="1803"/>
      <c r="AE45" s="1803"/>
      <c r="AF45" s="1803"/>
      <c r="AG45" s="1803"/>
      <c r="AH45" s="1803"/>
      <c r="AI45" s="1803"/>
      <c r="AJ45" s="1803"/>
      <c r="AK45" s="1803"/>
      <c r="AL45" s="1962"/>
    </row>
    <row r="46" spans="1:38" ht="15" customHeight="1" x14ac:dyDescent="0.25">
      <c r="A46" s="10"/>
      <c r="B46" s="737" t="s">
        <v>147</v>
      </c>
      <c r="C46" s="10"/>
      <c r="D46" s="10"/>
      <c r="E46" s="10"/>
      <c r="F46" s="10"/>
      <c r="G46" s="10"/>
      <c r="H46" s="10"/>
      <c r="I46" s="10"/>
      <c r="J46" s="10"/>
      <c r="K46" s="10"/>
      <c r="L46" s="10"/>
      <c r="M46" s="10"/>
      <c r="N46" s="10"/>
      <c r="O46" s="10"/>
      <c r="P46" s="10"/>
      <c r="Q46" s="10"/>
      <c r="R46" s="10"/>
      <c r="S46" s="10"/>
      <c r="T46" s="10"/>
      <c r="U46" s="10"/>
      <c r="V46" s="181" t="s">
        <v>148</v>
      </c>
      <c r="W46" s="10"/>
      <c r="X46" s="10"/>
      <c r="Y46" s="10"/>
      <c r="Z46" s="10"/>
      <c r="AA46" s="10"/>
      <c r="AB46" s="10"/>
      <c r="AC46" s="10"/>
      <c r="AD46" s="10"/>
      <c r="AE46" s="10"/>
      <c r="AF46" s="10"/>
      <c r="AG46" s="10"/>
      <c r="AH46" s="10"/>
      <c r="AI46" s="10"/>
      <c r="AJ46" s="10"/>
      <c r="AK46" s="10"/>
      <c r="AL46" s="38"/>
    </row>
    <row r="47" spans="1:38" ht="15" customHeight="1" thickBot="1" x14ac:dyDescent="0.3">
      <c r="A47" s="10"/>
      <c r="B47" s="1960"/>
      <c r="C47" s="1803"/>
      <c r="D47" s="1803"/>
      <c r="E47" s="1803"/>
      <c r="F47" s="1803"/>
      <c r="G47" s="1803"/>
      <c r="H47" s="1803"/>
      <c r="I47" s="1803"/>
      <c r="J47" s="1804"/>
      <c r="K47" s="1115"/>
      <c r="L47" s="1963"/>
      <c r="M47" s="1803"/>
      <c r="N47" s="1803"/>
      <c r="O47" s="1803"/>
      <c r="P47" s="1803"/>
      <c r="Q47" s="1803"/>
      <c r="R47" s="1803"/>
      <c r="S47" s="1803"/>
      <c r="T47" s="1804"/>
      <c r="U47" s="1116"/>
      <c r="V47" s="1937"/>
      <c r="W47" s="1803"/>
      <c r="X47" s="1803"/>
      <c r="Y47" s="1803"/>
      <c r="Z47" s="1803"/>
      <c r="AA47" s="1803"/>
      <c r="AB47" s="1803"/>
      <c r="AC47" s="1803"/>
      <c r="AD47" s="1803"/>
      <c r="AE47" s="1803"/>
      <c r="AF47" s="1803"/>
      <c r="AG47" s="1803"/>
      <c r="AH47" s="1803"/>
      <c r="AI47" s="1803"/>
      <c r="AJ47" s="1803"/>
      <c r="AK47" s="1803"/>
      <c r="AL47" s="1962"/>
    </row>
    <row r="48" spans="1:38" ht="15" customHeight="1" x14ac:dyDescent="0.25">
      <c r="A48" s="10"/>
      <c r="B48" s="738" t="s">
        <v>174</v>
      </c>
      <c r="C48" s="147"/>
      <c r="D48" s="147"/>
      <c r="E48" s="147"/>
      <c r="F48" s="147"/>
      <c r="G48" s="147"/>
      <c r="H48" s="147"/>
      <c r="I48" s="147"/>
      <c r="J48" s="147"/>
      <c r="K48" s="147"/>
      <c r="L48" s="739" t="s">
        <v>208</v>
      </c>
      <c r="M48" s="147"/>
      <c r="N48" s="147"/>
      <c r="O48" s="147"/>
      <c r="P48" s="147"/>
      <c r="Q48" s="147"/>
      <c r="R48" s="147"/>
      <c r="S48" s="147"/>
      <c r="T48" s="147"/>
      <c r="U48" s="147"/>
      <c r="V48" s="739" t="s">
        <v>1837</v>
      </c>
      <c r="W48" s="147"/>
      <c r="X48" s="147"/>
      <c r="Y48" s="147"/>
      <c r="Z48" s="147"/>
      <c r="AA48" s="147"/>
      <c r="AB48" s="147"/>
      <c r="AC48" s="147"/>
      <c r="AD48" s="147"/>
      <c r="AE48" s="147"/>
      <c r="AF48" s="147"/>
      <c r="AG48" s="147"/>
      <c r="AH48" s="147"/>
      <c r="AI48" s="147"/>
      <c r="AJ48" s="147"/>
      <c r="AK48" s="147"/>
      <c r="AL48" s="148"/>
    </row>
    <row r="49" spans="1:38" ht="15" customHeight="1" thickBot="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5" customHeight="1" x14ac:dyDescent="0.2">
      <c r="A50" s="1972" t="s">
        <v>1838</v>
      </c>
      <c r="B50" s="1973"/>
      <c r="C50" s="1973"/>
      <c r="D50" s="1973"/>
      <c r="E50" s="1973"/>
      <c r="F50" s="1973"/>
      <c r="G50" s="1973"/>
      <c r="H50" s="1973"/>
      <c r="I50" s="1973"/>
      <c r="J50" s="1973"/>
      <c r="K50" s="1973"/>
      <c r="L50" s="1973"/>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4"/>
    </row>
    <row r="51" spans="1:38" ht="15" customHeight="1" thickBot="1" x14ac:dyDescent="0.25">
      <c r="A51" s="1975"/>
      <c r="B51" s="1976"/>
      <c r="C51" s="1976"/>
      <c r="D51" s="1976"/>
      <c r="E51" s="1976"/>
      <c r="F51" s="1976"/>
      <c r="G51" s="1976"/>
      <c r="H51" s="1976"/>
      <c r="I51" s="1976"/>
      <c r="J51" s="1976"/>
      <c r="K51" s="1976"/>
      <c r="L51" s="1976"/>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7"/>
    </row>
    <row r="52" spans="1:38" ht="1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5" customHeight="1" thickBot="1" x14ac:dyDescent="0.3">
      <c r="A53" s="519" t="s">
        <v>418</v>
      </c>
      <c r="B53" s="1955"/>
      <c r="C53" s="1956"/>
      <c r="D53" s="1956"/>
      <c r="E53" s="1956"/>
      <c r="F53" s="1956"/>
      <c r="G53" s="1956"/>
      <c r="H53" s="1956"/>
      <c r="I53" s="1956"/>
      <c r="J53" s="1956"/>
      <c r="K53" s="1956"/>
      <c r="L53" s="1956"/>
      <c r="M53" s="1956"/>
      <c r="N53" s="1956"/>
      <c r="O53" s="1956"/>
      <c r="P53" s="1956"/>
      <c r="Q53" s="1956"/>
      <c r="R53" s="1956"/>
      <c r="S53" s="1956"/>
      <c r="T53" s="1957"/>
      <c r="U53" s="1191"/>
      <c r="V53" s="1958"/>
      <c r="W53" s="1956"/>
      <c r="X53" s="1956"/>
      <c r="Y53" s="1956"/>
      <c r="Z53" s="1956"/>
      <c r="AA53" s="1956"/>
      <c r="AB53" s="1956"/>
      <c r="AC53" s="1956"/>
      <c r="AD53" s="1956"/>
      <c r="AE53" s="1956"/>
      <c r="AF53" s="1956"/>
      <c r="AG53" s="1956"/>
      <c r="AH53" s="1956"/>
      <c r="AI53" s="1956"/>
      <c r="AJ53" s="1956"/>
      <c r="AK53" s="1956"/>
      <c r="AL53" s="1959"/>
    </row>
    <row r="54" spans="1:38" ht="15" customHeight="1" x14ac:dyDescent="0.25">
      <c r="A54" s="10"/>
      <c r="B54" s="737" t="s">
        <v>1836</v>
      </c>
      <c r="C54" s="10"/>
      <c r="D54" s="10"/>
      <c r="E54" s="10"/>
      <c r="F54" s="10"/>
      <c r="G54" s="10"/>
      <c r="H54" s="10"/>
      <c r="I54" s="10"/>
      <c r="J54" s="10"/>
      <c r="K54" s="10"/>
      <c r="L54" s="10"/>
      <c r="M54" s="10"/>
      <c r="N54" s="10"/>
      <c r="O54" s="10"/>
      <c r="P54" s="10"/>
      <c r="Q54" s="10"/>
      <c r="R54" s="10"/>
      <c r="S54" s="10"/>
      <c r="T54" s="10"/>
      <c r="U54" s="10"/>
      <c r="V54" s="181" t="s">
        <v>207</v>
      </c>
      <c r="W54" s="10"/>
      <c r="X54" s="10"/>
      <c r="Y54" s="10"/>
      <c r="Z54" s="10"/>
      <c r="AA54" s="10"/>
      <c r="AB54" s="10"/>
      <c r="AC54" s="10"/>
      <c r="AD54" s="10"/>
      <c r="AE54" s="10"/>
      <c r="AF54" s="10"/>
      <c r="AG54" s="10"/>
      <c r="AH54" s="10"/>
      <c r="AI54" s="10"/>
      <c r="AJ54" s="10"/>
      <c r="AK54" s="10"/>
      <c r="AL54" s="38"/>
    </row>
    <row r="55" spans="1:38" ht="15" customHeight="1" thickBot="1" x14ac:dyDescent="0.3">
      <c r="A55" s="10"/>
      <c r="B55" s="1960"/>
      <c r="C55" s="1803"/>
      <c r="D55" s="1803"/>
      <c r="E55" s="1803"/>
      <c r="F55" s="1803"/>
      <c r="G55" s="1803"/>
      <c r="H55" s="1803"/>
      <c r="I55" s="1803"/>
      <c r="J55" s="1803"/>
      <c r="K55" s="1803"/>
      <c r="L55" s="1803"/>
      <c r="M55" s="1803"/>
      <c r="N55" s="1803"/>
      <c r="O55" s="1803"/>
      <c r="P55" s="1803"/>
      <c r="Q55" s="1803"/>
      <c r="R55" s="1803"/>
      <c r="S55" s="1803"/>
      <c r="T55" s="1804"/>
      <c r="U55" s="1115"/>
      <c r="V55" s="1961"/>
      <c r="W55" s="1803"/>
      <c r="X55" s="1803"/>
      <c r="Y55" s="1803"/>
      <c r="Z55" s="1803"/>
      <c r="AA55" s="1803"/>
      <c r="AB55" s="1803"/>
      <c r="AC55" s="1803"/>
      <c r="AD55" s="1803"/>
      <c r="AE55" s="1803"/>
      <c r="AF55" s="1803"/>
      <c r="AG55" s="1803"/>
      <c r="AH55" s="1803"/>
      <c r="AI55" s="1803"/>
      <c r="AJ55" s="1803"/>
      <c r="AK55" s="1803"/>
      <c r="AL55" s="1962"/>
    </row>
    <row r="56" spans="1:38" ht="15" customHeight="1" x14ac:dyDescent="0.25">
      <c r="A56" s="10"/>
      <c r="B56" s="737" t="s">
        <v>147</v>
      </c>
      <c r="C56" s="10"/>
      <c r="D56" s="10"/>
      <c r="E56" s="10"/>
      <c r="F56" s="10"/>
      <c r="G56" s="10"/>
      <c r="H56" s="10"/>
      <c r="I56" s="10"/>
      <c r="J56" s="10"/>
      <c r="K56" s="10"/>
      <c r="L56" s="10"/>
      <c r="M56" s="10"/>
      <c r="N56" s="10"/>
      <c r="O56" s="10"/>
      <c r="P56" s="10"/>
      <c r="Q56" s="10"/>
      <c r="R56" s="10"/>
      <c r="S56" s="10"/>
      <c r="T56" s="10"/>
      <c r="U56" s="10"/>
      <c r="V56" s="181" t="s">
        <v>148</v>
      </c>
      <c r="W56" s="10"/>
      <c r="X56" s="10"/>
      <c r="Y56" s="10"/>
      <c r="Z56" s="10"/>
      <c r="AA56" s="10"/>
      <c r="AB56" s="10"/>
      <c r="AC56" s="10"/>
      <c r="AD56" s="10"/>
      <c r="AE56" s="10"/>
      <c r="AF56" s="10"/>
      <c r="AG56" s="10"/>
      <c r="AH56" s="10"/>
      <c r="AI56" s="10"/>
      <c r="AJ56" s="10"/>
      <c r="AK56" s="10"/>
      <c r="AL56" s="38"/>
    </row>
    <row r="57" spans="1:38" ht="15" customHeight="1" thickBot="1" x14ac:dyDescent="0.3">
      <c r="A57" s="10"/>
      <c r="B57" s="1960"/>
      <c r="C57" s="1803"/>
      <c r="D57" s="1803"/>
      <c r="E57" s="1803"/>
      <c r="F57" s="1803"/>
      <c r="G57" s="1803"/>
      <c r="H57" s="1803"/>
      <c r="I57" s="1803"/>
      <c r="J57" s="1804"/>
      <c r="K57" s="1115"/>
      <c r="L57" s="1963"/>
      <c r="M57" s="1803"/>
      <c r="N57" s="1803"/>
      <c r="O57" s="1803"/>
      <c r="P57" s="1803"/>
      <c r="Q57" s="1803"/>
      <c r="R57" s="1803"/>
      <c r="S57" s="1803"/>
      <c r="T57" s="1804"/>
      <c r="U57" s="1116"/>
      <c r="V57" s="1937"/>
      <c r="W57" s="1803"/>
      <c r="X57" s="1803"/>
      <c r="Y57" s="1803"/>
      <c r="Z57" s="1803"/>
      <c r="AA57" s="1803"/>
      <c r="AB57" s="1803"/>
      <c r="AC57" s="1803"/>
      <c r="AD57" s="1803"/>
      <c r="AE57" s="1803"/>
      <c r="AF57" s="1803"/>
      <c r="AG57" s="1803"/>
      <c r="AH57" s="1803"/>
      <c r="AI57" s="1803"/>
      <c r="AJ57" s="1803"/>
      <c r="AK57" s="1803"/>
      <c r="AL57" s="1962"/>
    </row>
    <row r="58" spans="1:38" ht="15" customHeight="1" x14ac:dyDescent="0.25">
      <c r="A58" s="10"/>
      <c r="B58" s="738" t="s">
        <v>174</v>
      </c>
      <c r="C58" s="147"/>
      <c r="D58" s="147"/>
      <c r="E58" s="147"/>
      <c r="F58" s="147"/>
      <c r="G58" s="147"/>
      <c r="H58" s="147"/>
      <c r="I58" s="147"/>
      <c r="J58" s="147"/>
      <c r="K58" s="147"/>
      <c r="L58" s="739" t="s">
        <v>208</v>
      </c>
      <c r="M58" s="147"/>
      <c r="N58" s="147"/>
      <c r="O58" s="147"/>
      <c r="P58" s="147"/>
      <c r="Q58" s="147"/>
      <c r="R58" s="147"/>
      <c r="S58" s="147"/>
      <c r="T58" s="147"/>
      <c r="U58" s="147"/>
      <c r="V58" s="739" t="s">
        <v>1837</v>
      </c>
      <c r="W58" s="147"/>
      <c r="X58" s="147"/>
      <c r="Y58" s="147"/>
      <c r="Z58" s="147"/>
      <c r="AA58" s="147"/>
      <c r="AB58" s="147"/>
      <c r="AC58" s="147"/>
      <c r="AD58" s="147"/>
      <c r="AE58" s="147"/>
      <c r="AF58" s="147"/>
      <c r="AG58" s="147"/>
      <c r="AH58" s="147"/>
      <c r="AI58" s="147"/>
      <c r="AJ58" s="147"/>
      <c r="AK58" s="147"/>
      <c r="AL58" s="148"/>
    </row>
    <row r="59" spans="1:38"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5" customHeight="1" thickBot="1" x14ac:dyDescent="0.3">
      <c r="A60" s="519" t="s">
        <v>457</v>
      </c>
      <c r="B60" s="1955"/>
      <c r="C60" s="1956"/>
      <c r="D60" s="1956"/>
      <c r="E60" s="1956"/>
      <c r="F60" s="1956"/>
      <c r="G60" s="1956"/>
      <c r="H60" s="1956"/>
      <c r="I60" s="1956"/>
      <c r="J60" s="1956"/>
      <c r="K60" s="1956"/>
      <c r="L60" s="1956"/>
      <c r="M60" s="1956"/>
      <c r="N60" s="1956"/>
      <c r="O60" s="1956"/>
      <c r="P60" s="1956"/>
      <c r="Q60" s="1956"/>
      <c r="R60" s="1956"/>
      <c r="S60" s="1956"/>
      <c r="T60" s="1957"/>
      <c r="U60" s="1191"/>
      <c r="V60" s="1958"/>
      <c r="W60" s="1956"/>
      <c r="X60" s="1956"/>
      <c r="Y60" s="1956"/>
      <c r="Z60" s="1956"/>
      <c r="AA60" s="1956"/>
      <c r="AB60" s="1956"/>
      <c r="AC60" s="1956"/>
      <c r="AD60" s="1956"/>
      <c r="AE60" s="1956"/>
      <c r="AF60" s="1956"/>
      <c r="AG60" s="1956"/>
      <c r="AH60" s="1956"/>
      <c r="AI60" s="1956"/>
      <c r="AJ60" s="1956"/>
      <c r="AK60" s="1956"/>
      <c r="AL60" s="1959"/>
    </row>
    <row r="61" spans="1:38" ht="15" customHeight="1" x14ac:dyDescent="0.25">
      <c r="A61" s="10"/>
      <c r="B61" s="737" t="s">
        <v>1836</v>
      </c>
      <c r="C61" s="1064"/>
      <c r="D61" s="1064"/>
      <c r="E61" s="1064"/>
      <c r="F61" s="1064"/>
      <c r="G61" s="1064"/>
      <c r="H61" s="1064"/>
      <c r="I61" s="1064"/>
      <c r="J61" s="1064"/>
      <c r="K61" s="1064"/>
      <c r="L61" s="1064"/>
      <c r="M61" s="1064"/>
      <c r="N61" s="1064"/>
      <c r="O61" s="1064"/>
      <c r="P61" s="1064"/>
      <c r="Q61" s="1064"/>
      <c r="R61" s="1064"/>
      <c r="S61" s="1064"/>
      <c r="T61" s="1064"/>
      <c r="U61" s="1064"/>
      <c r="V61" s="181" t="s">
        <v>207</v>
      </c>
      <c r="W61" s="1064"/>
      <c r="X61" s="1064"/>
      <c r="Y61" s="1064"/>
      <c r="Z61" s="1064"/>
      <c r="AA61" s="1064"/>
      <c r="AB61" s="1064"/>
      <c r="AC61" s="1064"/>
      <c r="AD61" s="1064"/>
      <c r="AE61" s="1064"/>
      <c r="AF61" s="1064"/>
      <c r="AG61" s="1064"/>
      <c r="AH61" s="1064"/>
      <c r="AI61" s="1064"/>
      <c r="AJ61" s="1064"/>
      <c r="AK61" s="1064"/>
      <c r="AL61" s="38"/>
    </row>
    <row r="62" spans="1:38" ht="15" customHeight="1" thickBot="1" x14ac:dyDescent="0.3">
      <c r="A62" s="10"/>
      <c r="B62" s="1960"/>
      <c r="C62" s="1803"/>
      <c r="D62" s="1803"/>
      <c r="E62" s="1803"/>
      <c r="F62" s="1803"/>
      <c r="G62" s="1803"/>
      <c r="H62" s="1803"/>
      <c r="I62" s="1803"/>
      <c r="J62" s="1803"/>
      <c r="K62" s="1803"/>
      <c r="L62" s="1803"/>
      <c r="M62" s="1803"/>
      <c r="N62" s="1803"/>
      <c r="O62" s="1803"/>
      <c r="P62" s="1803"/>
      <c r="Q62" s="1803"/>
      <c r="R62" s="1803"/>
      <c r="S62" s="1803"/>
      <c r="T62" s="1804"/>
      <c r="U62" s="1115"/>
      <c r="V62" s="1961"/>
      <c r="W62" s="1803"/>
      <c r="X62" s="1803"/>
      <c r="Y62" s="1803"/>
      <c r="Z62" s="1803"/>
      <c r="AA62" s="1803"/>
      <c r="AB62" s="1803"/>
      <c r="AC62" s="1803"/>
      <c r="AD62" s="1803"/>
      <c r="AE62" s="1803"/>
      <c r="AF62" s="1803"/>
      <c r="AG62" s="1803"/>
      <c r="AH62" s="1803"/>
      <c r="AI62" s="1803"/>
      <c r="AJ62" s="1803"/>
      <c r="AK62" s="1803"/>
      <c r="AL62" s="1962"/>
    </row>
    <row r="63" spans="1:38" ht="15" customHeight="1" x14ac:dyDescent="0.25">
      <c r="A63" s="10"/>
      <c r="B63" s="737" t="s">
        <v>147</v>
      </c>
      <c r="C63" s="1064"/>
      <c r="D63" s="1064"/>
      <c r="E63" s="1064"/>
      <c r="F63" s="1064"/>
      <c r="G63" s="1064"/>
      <c r="H63" s="1064"/>
      <c r="I63" s="1064"/>
      <c r="J63" s="1064"/>
      <c r="K63" s="1064"/>
      <c r="L63" s="1064"/>
      <c r="M63" s="1064"/>
      <c r="N63" s="1064"/>
      <c r="O63" s="1064"/>
      <c r="P63" s="1064"/>
      <c r="Q63" s="1064"/>
      <c r="R63" s="1064"/>
      <c r="S63" s="1064"/>
      <c r="T63" s="1064"/>
      <c r="U63" s="1064"/>
      <c r="V63" s="181" t="s">
        <v>148</v>
      </c>
      <c r="W63" s="1064"/>
      <c r="X63" s="1064"/>
      <c r="Y63" s="1064"/>
      <c r="Z63" s="1064"/>
      <c r="AA63" s="1064"/>
      <c r="AB63" s="1064"/>
      <c r="AC63" s="1064"/>
      <c r="AD63" s="1064"/>
      <c r="AE63" s="1064"/>
      <c r="AF63" s="1064"/>
      <c r="AG63" s="1064"/>
      <c r="AH63" s="1064"/>
      <c r="AI63" s="1064"/>
      <c r="AJ63" s="1064"/>
      <c r="AK63" s="1064"/>
      <c r="AL63" s="38"/>
    </row>
    <row r="64" spans="1:38" ht="15" customHeight="1" thickBot="1" x14ac:dyDescent="0.3">
      <c r="A64" s="10"/>
      <c r="B64" s="1960"/>
      <c r="C64" s="1803"/>
      <c r="D64" s="1803"/>
      <c r="E64" s="1803"/>
      <c r="F64" s="1803"/>
      <c r="G64" s="1803"/>
      <c r="H64" s="1803"/>
      <c r="I64" s="1803"/>
      <c r="J64" s="1804"/>
      <c r="K64" s="1115"/>
      <c r="L64" s="1963"/>
      <c r="M64" s="1803"/>
      <c r="N64" s="1803"/>
      <c r="O64" s="1803"/>
      <c r="P64" s="1803"/>
      <c r="Q64" s="1803"/>
      <c r="R64" s="1803"/>
      <c r="S64" s="1803"/>
      <c r="T64" s="1804"/>
      <c r="U64" s="1116"/>
      <c r="V64" s="1937"/>
      <c r="W64" s="1803"/>
      <c r="X64" s="1803"/>
      <c r="Y64" s="1803"/>
      <c r="Z64" s="1803"/>
      <c r="AA64" s="1803"/>
      <c r="AB64" s="1803"/>
      <c r="AC64" s="1803"/>
      <c r="AD64" s="1803"/>
      <c r="AE64" s="1803"/>
      <c r="AF64" s="1803"/>
      <c r="AG64" s="1803"/>
      <c r="AH64" s="1803"/>
      <c r="AI64" s="1803"/>
      <c r="AJ64" s="1803"/>
      <c r="AK64" s="1803"/>
      <c r="AL64" s="1962"/>
    </row>
    <row r="65" spans="1:38" ht="15" customHeight="1" x14ac:dyDescent="0.25">
      <c r="A65" s="10"/>
      <c r="B65" s="738" t="s">
        <v>174</v>
      </c>
      <c r="C65" s="147"/>
      <c r="D65" s="147"/>
      <c r="E65" s="147"/>
      <c r="F65" s="147"/>
      <c r="G65" s="147"/>
      <c r="H65" s="147"/>
      <c r="I65" s="147"/>
      <c r="J65" s="147"/>
      <c r="K65" s="147"/>
      <c r="L65" s="739" t="s">
        <v>208</v>
      </c>
      <c r="M65" s="147"/>
      <c r="N65" s="147"/>
      <c r="O65" s="147"/>
      <c r="P65" s="147"/>
      <c r="Q65" s="147"/>
      <c r="R65" s="147"/>
      <c r="S65" s="147"/>
      <c r="T65" s="147"/>
      <c r="U65" s="147"/>
      <c r="V65" s="739" t="s">
        <v>1837</v>
      </c>
      <c r="W65" s="147"/>
      <c r="X65" s="147"/>
      <c r="Y65" s="147"/>
      <c r="Z65" s="147"/>
      <c r="AA65" s="147"/>
      <c r="AB65" s="147"/>
      <c r="AC65" s="147"/>
      <c r="AD65" s="147"/>
      <c r="AE65" s="147"/>
      <c r="AF65" s="147"/>
      <c r="AG65" s="147"/>
      <c r="AH65" s="147"/>
      <c r="AI65" s="147"/>
      <c r="AJ65" s="147"/>
      <c r="AK65" s="147"/>
      <c r="AL65" s="148"/>
    </row>
    <row r="66" spans="1:38" ht="1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5" customHeight="1" thickBot="1" x14ac:dyDescent="0.3">
      <c r="A67" s="519" t="s">
        <v>497</v>
      </c>
      <c r="B67" s="1955"/>
      <c r="C67" s="1956"/>
      <c r="D67" s="1956"/>
      <c r="E67" s="1956"/>
      <c r="F67" s="1956"/>
      <c r="G67" s="1956"/>
      <c r="H67" s="1956"/>
      <c r="I67" s="1956"/>
      <c r="J67" s="1956"/>
      <c r="K67" s="1956"/>
      <c r="L67" s="1956"/>
      <c r="M67" s="1956"/>
      <c r="N67" s="1956"/>
      <c r="O67" s="1956"/>
      <c r="P67" s="1956"/>
      <c r="Q67" s="1956"/>
      <c r="R67" s="1956"/>
      <c r="S67" s="1956"/>
      <c r="T67" s="1957"/>
      <c r="U67" s="1191"/>
      <c r="V67" s="1958"/>
      <c r="W67" s="1956"/>
      <c r="X67" s="1956"/>
      <c r="Y67" s="1956"/>
      <c r="Z67" s="1956"/>
      <c r="AA67" s="1956"/>
      <c r="AB67" s="1956"/>
      <c r="AC67" s="1956"/>
      <c r="AD67" s="1956"/>
      <c r="AE67" s="1956"/>
      <c r="AF67" s="1956"/>
      <c r="AG67" s="1956"/>
      <c r="AH67" s="1956"/>
      <c r="AI67" s="1956"/>
      <c r="AJ67" s="1956"/>
      <c r="AK67" s="1956"/>
      <c r="AL67" s="1959"/>
    </row>
    <row r="68" spans="1:38" ht="15" customHeight="1" x14ac:dyDescent="0.25">
      <c r="A68" s="10"/>
      <c r="B68" s="737" t="s">
        <v>1836</v>
      </c>
      <c r="C68" s="1064"/>
      <c r="D68" s="1064"/>
      <c r="E68" s="1064"/>
      <c r="F68" s="1064"/>
      <c r="G68" s="1064"/>
      <c r="H68" s="1064"/>
      <c r="I68" s="1064"/>
      <c r="J68" s="1064"/>
      <c r="K68" s="1064"/>
      <c r="L68" s="1064"/>
      <c r="M68" s="1064"/>
      <c r="N68" s="1064"/>
      <c r="O68" s="1064"/>
      <c r="P68" s="1064"/>
      <c r="Q68" s="1064"/>
      <c r="R68" s="1064"/>
      <c r="S68" s="1064"/>
      <c r="T68" s="1064"/>
      <c r="U68" s="1064"/>
      <c r="V68" s="181" t="s">
        <v>207</v>
      </c>
      <c r="W68" s="1064"/>
      <c r="X68" s="1064"/>
      <c r="Y68" s="1064"/>
      <c r="Z68" s="1064"/>
      <c r="AA68" s="1064"/>
      <c r="AB68" s="1064"/>
      <c r="AC68" s="1064"/>
      <c r="AD68" s="1064"/>
      <c r="AE68" s="1064"/>
      <c r="AF68" s="1064"/>
      <c r="AG68" s="1064"/>
      <c r="AH68" s="1064"/>
      <c r="AI68" s="1064"/>
      <c r="AJ68" s="1064"/>
      <c r="AK68" s="1064"/>
      <c r="AL68" s="38"/>
    </row>
    <row r="69" spans="1:38" ht="15" customHeight="1" thickBot="1" x14ac:dyDescent="0.3">
      <c r="A69" s="10"/>
      <c r="B69" s="1960"/>
      <c r="C69" s="1803"/>
      <c r="D69" s="1803"/>
      <c r="E69" s="1803"/>
      <c r="F69" s="1803"/>
      <c r="G69" s="1803"/>
      <c r="H69" s="1803"/>
      <c r="I69" s="1803"/>
      <c r="J69" s="1803"/>
      <c r="K69" s="1803"/>
      <c r="L69" s="1803"/>
      <c r="M69" s="1803"/>
      <c r="N69" s="1803"/>
      <c r="O69" s="1803"/>
      <c r="P69" s="1803"/>
      <c r="Q69" s="1803"/>
      <c r="R69" s="1803"/>
      <c r="S69" s="1803"/>
      <c r="T69" s="1804"/>
      <c r="U69" s="1115"/>
      <c r="V69" s="1961"/>
      <c r="W69" s="1803"/>
      <c r="X69" s="1803"/>
      <c r="Y69" s="1803"/>
      <c r="Z69" s="1803"/>
      <c r="AA69" s="1803"/>
      <c r="AB69" s="1803"/>
      <c r="AC69" s="1803"/>
      <c r="AD69" s="1803"/>
      <c r="AE69" s="1803"/>
      <c r="AF69" s="1803"/>
      <c r="AG69" s="1803"/>
      <c r="AH69" s="1803"/>
      <c r="AI69" s="1803"/>
      <c r="AJ69" s="1803"/>
      <c r="AK69" s="1803"/>
      <c r="AL69" s="1962"/>
    </row>
    <row r="70" spans="1:38" ht="15" customHeight="1" x14ac:dyDescent="0.25">
      <c r="A70" s="10"/>
      <c r="B70" s="737" t="s">
        <v>147</v>
      </c>
      <c r="C70" s="1064"/>
      <c r="D70" s="1064"/>
      <c r="E70" s="1064"/>
      <c r="F70" s="1064"/>
      <c r="G70" s="1064"/>
      <c r="H70" s="1064"/>
      <c r="I70" s="1064"/>
      <c r="J70" s="1064"/>
      <c r="K70" s="1064"/>
      <c r="L70" s="1064"/>
      <c r="M70" s="1064"/>
      <c r="N70" s="1064"/>
      <c r="O70" s="1064"/>
      <c r="P70" s="1064"/>
      <c r="Q70" s="1064"/>
      <c r="R70" s="1064"/>
      <c r="S70" s="1064"/>
      <c r="T70" s="1064"/>
      <c r="U70" s="1064"/>
      <c r="V70" s="181" t="s">
        <v>148</v>
      </c>
      <c r="W70" s="1064"/>
      <c r="X70" s="1064"/>
      <c r="Y70" s="1064"/>
      <c r="Z70" s="1064"/>
      <c r="AA70" s="1064"/>
      <c r="AB70" s="1064"/>
      <c r="AC70" s="1064"/>
      <c r="AD70" s="1064"/>
      <c r="AE70" s="1064"/>
      <c r="AF70" s="1064"/>
      <c r="AG70" s="1064"/>
      <c r="AH70" s="1064"/>
      <c r="AI70" s="1064"/>
      <c r="AJ70" s="1064"/>
      <c r="AK70" s="1064"/>
      <c r="AL70" s="38"/>
    </row>
    <row r="71" spans="1:38" ht="15" customHeight="1" thickBot="1" x14ac:dyDescent="0.3">
      <c r="A71" s="10"/>
      <c r="B71" s="1960"/>
      <c r="C71" s="1803"/>
      <c r="D71" s="1803"/>
      <c r="E71" s="1803"/>
      <c r="F71" s="1803"/>
      <c r="G71" s="1803"/>
      <c r="H71" s="1803"/>
      <c r="I71" s="1803"/>
      <c r="J71" s="1804"/>
      <c r="K71" s="1115"/>
      <c r="L71" s="1963"/>
      <c r="M71" s="1803"/>
      <c r="N71" s="1803"/>
      <c r="O71" s="1803"/>
      <c r="P71" s="1803"/>
      <c r="Q71" s="1803"/>
      <c r="R71" s="1803"/>
      <c r="S71" s="1803"/>
      <c r="T71" s="1804"/>
      <c r="U71" s="1116"/>
      <c r="V71" s="1937"/>
      <c r="W71" s="1803"/>
      <c r="X71" s="1803"/>
      <c r="Y71" s="1803"/>
      <c r="Z71" s="1803"/>
      <c r="AA71" s="1803"/>
      <c r="AB71" s="1803"/>
      <c r="AC71" s="1803"/>
      <c r="AD71" s="1803"/>
      <c r="AE71" s="1803"/>
      <c r="AF71" s="1803"/>
      <c r="AG71" s="1803"/>
      <c r="AH71" s="1803"/>
      <c r="AI71" s="1803"/>
      <c r="AJ71" s="1803"/>
      <c r="AK71" s="1803"/>
      <c r="AL71" s="1962"/>
    </row>
    <row r="72" spans="1:38" ht="15" customHeight="1" x14ac:dyDescent="0.25">
      <c r="A72" s="10"/>
      <c r="B72" s="738" t="s">
        <v>174</v>
      </c>
      <c r="C72" s="147"/>
      <c r="D72" s="147"/>
      <c r="E72" s="147"/>
      <c r="F72" s="147"/>
      <c r="G72" s="147"/>
      <c r="H72" s="147"/>
      <c r="I72" s="147"/>
      <c r="J72" s="147"/>
      <c r="K72" s="147"/>
      <c r="L72" s="739" t="s">
        <v>208</v>
      </c>
      <c r="M72" s="147"/>
      <c r="N72" s="147"/>
      <c r="O72" s="147"/>
      <c r="P72" s="147"/>
      <c r="Q72" s="147"/>
      <c r="R72" s="147"/>
      <c r="S72" s="147"/>
      <c r="T72" s="147"/>
      <c r="U72" s="147"/>
      <c r="V72" s="739" t="s">
        <v>1837</v>
      </c>
      <c r="W72" s="147"/>
      <c r="X72" s="147"/>
      <c r="Y72" s="147"/>
      <c r="Z72" s="147"/>
      <c r="AA72" s="147"/>
      <c r="AB72" s="147"/>
      <c r="AC72" s="147"/>
      <c r="AD72" s="147"/>
      <c r="AE72" s="147"/>
      <c r="AF72" s="147"/>
      <c r="AG72" s="147"/>
      <c r="AH72" s="147"/>
      <c r="AI72" s="147"/>
      <c r="AJ72" s="147"/>
      <c r="AK72" s="147"/>
      <c r="AL72" s="148"/>
    </row>
    <row r="73" spans="1:38" ht="1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5" customHeight="1" thickBot="1" x14ac:dyDescent="0.3">
      <c r="A74" s="519" t="s">
        <v>546</v>
      </c>
      <c r="B74" s="1955"/>
      <c r="C74" s="1956"/>
      <c r="D74" s="1956"/>
      <c r="E74" s="1956"/>
      <c r="F74" s="1956"/>
      <c r="G74" s="1956"/>
      <c r="H74" s="1956"/>
      <c r="I74" s="1956"/>
      <c r="J74" s="1956"/>
      <c r="K74" s="1956"/>
      <c r="L74" s="1956"/>
      <c r="M74" s="1956"/>
      <c r="N74" s="1956"/>
      <c r="O74" s="1956"/>
      <c r="P74" s="1956"/>
      <c r="Q74" s="1956"/>
      <c r="R74" s="1956"/>
      <c r="S74" s="1956"/>
      <c r="T74" s="1957"/>
      <c r="U74" s="1191"/>
      <c r="V74" s="1958"/>
      <c r="W74" s="1956"/>
      <c r="X74" s="1956"/>
      <c r="Y74" s="1956"/>
      <c r="Z74" s="1956"/>
      <c r="AA74" s="1956"/>
      <c r="AB74" s="1956"/>
      <c r="AC74" s="1956"/>
      <c r="AD74" s="1956"/>
      <c r="AE74" s="1956"/>
      <c r="AF74" s="1956"/>
      <c r="AG74" s="1956"/>
      <c r="AH74" s="1956"/>
      <c r="AI74" s="1956"/>
      <c r="AJ74" s="1956"/>
      <c r="AK74" s="1956"/>
      <c r="AL74" s="1959"/>
    </row>
    <row r="75" spans="1:38" ht="15" customHeight="1" x14ac:dyDescent="0.25">
      <c r="A75" s="10"/>
      <c r="B75" s="737" t="s">
        <v>1836</v>
      </c>
      <c r="C75" s="1064"/>
      <c r="D75" s="1064"/>
      <c r="E75" s="1064"/>
      <c r="F75" s="1064"/>
      <c r="G75" s="1064"/>
      <c r="H75" s="1064"/>
      <c r="I75" s="1064"/>
      <c r="J75" s="1064"/>
      <c r="K75" s="1064"/>
      <c r="L75" s="1064"/>
      <c r="M75" s="1064"/>
      <c r="N75" s="1064"/>
      <c r="O75" s="1064"/>
      <c r="P75" s="1064"/>
      <c r="Q75" s="1064"/>
      <c r="R75" s="1064"/>
      <c r="S75" s="1064"/>
      <c r="T75" s="1064"/>
      <c r="U75" s="1064"/>
      <c r="V75" s="181" t="s">
        <v>207</v>
      </c>
      <c r="W75" s="1064"/>
      <c r="X75" s="1064"/>
      <c r="Y75" s="1064"/>
      <c r="Z75" s="1064"/>
      <c r="AA75" s="1064"/>
      <c r="AB75" s="1064"/>
      <c r="AC75" s="1064"/>
      <c r="AD75" s="1064"/>
      <c r="AE75" s="1064"/>
      <c r="AF75" s="1064"/>
      <c r="AG75" s="1064"/>
      <c r="AH75" s="1064"/>
      <c r="AI75" s="1064"/>
      <c r="AJ75" s="1064"/>
      <c r="AK75" s="1064"/>
      <c r="AL75" s="38"/>
    </row>
    <row r="76" spans="1:38" ht="15" customHeight="1" thickBot="1" x14ac:dyDescent="0.3">
      <c r="A76" s="10"/>
      <c r="B76" s="1960"/>
      <c r="C76" s="1803"/>
      <c r="D76" s="1803"/>
      <c r="E76" s="1803"/>
      <c r="F76" s="1803"/>
      <c r="G76" s="1803"/>
      <c r="H76" s="1803"/>
      <c r="I76" s="1803"/>
      <c r="J76" s="1803"/>
      <c r="K76" s="1803"/>
      <c r="L76" s="1803"/>
      <c r="M76" s="1803"/>
      <c r="N76" s="1803"/>
      <c r="O76" s="1803"/>
      <c r="P76" s="1803"/>
      <c r="Q76" s="1803"/>
      <c r="R76" s="1803"/>
      <c r="S76" s="1803"/>
      <c r="T76" s="1804"/>
      <c r="U76" s="1115"/>
      <c r="V76" s="1961"/>
      <c r="W76" s="1803"/>
      <c r="X76" s="1803"/>
      <c r="Y76" s="1803"/>
      <c r="Z76" s="1803"/>
      <c r="AA76" s="1803"/>
      <c r="AB76" s="1803"/>
      <c r="AC76" s="1803"/>
      <c r="AD76" s="1803"/>
      <c r="AE76" s="1803"/>
      <c r="AF76" s="1803"/>
      <c r="AG76" s="1803"/>
      <c r="AH76" s="1803"/>
      <c r="AI76" s="1803"/>
      <c r="AJ76" s="1803"/>
      <c r="AK76" s="1803"/>
      <c r="AL76" s="1962"/>
    </row>
    <row r="77" spans="1:38" ht="15" customHeight="1" x14ac:dyDescent="0.25">
      <c r="A77" s="10"/>
      <c r="B77" s="737" t="s">
        <v>147</v>
      </c>
      <c r="C77" s="1064"/>
      <c r="D77" s="1064"/>
      <c r="E77" s="1064"/>
      <c r="F77" s="1064"/>
      <c r="G77" s="1064"/>
      <c r="H77" s="1064"/>
      <c r="I77" s="1064"/>
      <c r="J77" s="1064"/>
      <c r="K77" s="1064"/>
      <c r="L77" s="1064"/>
      <c r="M77" s="1064"/>
      <c r="N77" s="1064"/>
      <c r="O77" s="1064"/>
      <c r="P77" s="1064"/>
      <c r="Q77" s="1064"/>
      <c r="R77" s="1064"/>
      <c r="S77" s="1064"/>
      <c r="T77" s="1064"/>
      <c r="U77" s="1064"/>
      <c r="V77" s="181" t="s">
        <v>148</v>
      </c>
      <c r="W77" s="1064"/>
      <c r="X77" s="1064"/>
      <c r="Y77" s="1064"/>
      <c r="Z77" s="1064"/>
      <c r="AA77" s="1064"/>
      <c r="AB77" s="1064"/>
      <c r="AC77" s="1064"/>
      <c r="AD77" s="1064"/>
      <c r="AE77" s="1064"/>
      <c r="AF77" s="1064"/>
      <c r="AG77" s="1064"/>
      <c r="AH77" s="1064"/>
      <c r="AI77" s="1064"/>
      <c r="AJ77" s="1064"/>
      <c r="AK77" s="1064"/>
      <c r="AL77" s="38"/>
    </row>
    <row r="78" spans="1:38" ht="15" customHeight="1" thickBot="1" x14ac:dyDescent="0.3">
      <c r="A78" s="10"/>
      <c r="B78" s="1960"/>
      <c r="C78" s="1803"/>
      <c r="D78" s="1803"/>
      <c r="E78" s="1803"/>
      <c r="F78" s="1803"/>
      <c r="G78" s="1803"/>
      <c r="H78" s="1803"/>
      <c r="I78" s="1803"/>
      <c r="J78" s="1804"/>
      <c r="K78" s="1115"/>
      <c r="L78" s="1963"/>
      <c r="M78" s="1803"/>
      <c r="N78" s="1803"/>
      <c r="O78" s="1803"/>
      <c r="P78" s="1803"/>
      <c r="Q78" s="1803"/>
      <c r="R78" s="1803"/>
      <c r="S78" s="1803"/>
      <c r="T78" s="1804"/>
      <c r="U78" s="1116"/>
      <c r="V78" s="1937"/>
      <c r="W78" s="1803"/>
      <c r="X78" s="1803"/>
      <c r="Y78" s="1803"/>
      <c r="Z78" s="1803"/>
      <c r="AA78" s="1803"/>
      <c r="AB78" s="1803"/>
      <c r="AC78" s="1803"/>
      <c r="AD78" s="1803"/>
      <c r="AE78" s="1803"/>
      <c r="AF78" s="1803"/>
      <c r="AG78" s="1803"/>
      <c r="AH78" s="1803"/>
      <c r="AI78" s="1803"/>
      <c r="AJ78" s="1803"/>
      <c r="AK78" s="1803"/>
      <c r="AL78" s="1962"/>
    </row>
    <row r="79" spans="1:38" ht="15" customHeight="1" x14ac:dyDescent="0.25">
      <c r="A79" s="10"/>
      <c r="B79" s="738" t="s">
        <v>174</v>
      </c>
      <c r="C79" s="147"/>
      <c r="D79" s="147"/>
      <c r="E79" s="147"/>
      <c r="F79" s="147"/>
      <c r="G79" s="147"/>
      <c r="H79" s="147"/>
      <c r="I79" s="147"/>
      <c r="J79" s="147"/>
      <c r="K79" s="147"/>
      <c r="L79" s="739" t="s">
        <v>208</v>
      </c>
      <c r="M79" s="147"/>
      <c r="N79" s="147"/>
      <c r="O79" s="147"/>
      <c r="P79" s="147"/>
      <c r="Q79" s="147"/>
      <c r="R79" s="147"/>
      <c r="S79" s="147"/>
      <c r="T79" s="147"/>
      <c r="U79" s="147"/>
      <c r="V79" s="739" t="s">
        <v>1837</v>
      </c>
      <c r="W79" s="147"/>
      <c r="X79" s="147"/>
      <c r="Y79" s="147"/>
      <c r="Z79" s="147"/>
      <c r="AA79" s="147"/>
      <c r="AB79" s="147"/>
      <c r="AC79" s="147"/>
      <c r="AD79" s="147"/>
      <c r="AE79" s="147"/>
      <c r="AF79" s="147"/>
      <c r="AG79" s="147"/>
      <c r="AH79" s="147"/>
      <c r="AI79" s="147"/>
      <c r="AJ79" s="147"/>
      <c r="AK79" s="147"/>
      <c r="AL79" s="148"/>
    </row>
    <row r="80" spans="1:38" ht="1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5" customHeight="1" thickBot="1" x14ac:dyDescent="0.3">
      <c r="A81" s="519" t="s">
        <v>619</v>
      </c>
      <c r="B81" s="1955"/>
      <c r="C81" s="1956"/>
      <c r="D81" s="1956"/>
      <c r="E81" s="1956"/>
      <c r="F81" s="1956"/>
      <c r="G81" s="1956"/>
      <c r="H81" s="1956"/>
      <c r="I81" s="1956"/>
      <c r="J81" s="1956"/>
      <c r="K81" s="1956"/>
      <c r="L81" s="1956"/>
      <c r="M81" s="1956"/>
      <c r="N81" s="1956"/>
      <c r="O81" s="1956"/>
      <c r="P81" s="1956"/>
      <c r="Q81" s="1956"/>
      <c r="R81" s="1956"/>
      <c r="S81" s="1956"/>
      <c r="T81" s="1957"/>
      <c r="U81" s="1191"/>
      <c r="V81" s="1958"/>
      <c r="W81" s="1956"/>
      <c r="X81" s="1956"/>
      <c r="Y81" s="1956"/>
      <c r="Z81" s="1956"/>
      <c r="AA81" s="1956"/>
      <c r="AB81" s="1956"/>
      <c r="AC81" s="1956"/>
      <c r="AD81" s="1956"/>
      <c r="AE81" s="1956"/>
      <c r="AF81" s="1956"/>
      <c r="AG81" s="1956"/>
      <c r="AH81" s="1956"/>
      <c r="AI81" s="1956"/>
      <c r="AJ81" s="1956"/>
      <c r="AK81" s="1956"/>
      <c r="AL81" s="1959"/>
    </row>
    <row r="82" spans="1:38" ht="15" customHeight="1" x14ac:dyDescent="0.25">
      <c r="A82" s="10"/>
      <c r="B82" s="737" t="s">
        <v>1836</v>
      </c>
      <c r="C82" s="1064"/>
      <c r="D82" s="1064"/>
      <c r="E82" s="1064"/>
      <c r="F82" s="1064"/>
      <c r="G82" s="1064"/>
      <c r="H82" s="1064"/>
      <c r="I82" s="1064"/>
      <c r="J82" s="1064"/>
      <c r="K82" s="1064"/>
      <c r="L82" s="1064"/>
      <c r="M82" s="1064"/>
      <c r="N82" s="1064"/>
      <c r="O82" s="1064"/>
      <c r="P82" s="1064"/>
      <c r="Q82" s="1064"/>
      <c r="R82" s="1064"/>
      <c r="S82" s="1064"/>
      <c r="T82" s="1064"/>
      <c r="U82" s="1064"/>
      <c r="V82" s="181" t="s">
        <v>207</v>
      </c>
      <c r="W82" s="1064"/>
      <c r="X82" s="1064"/>
      <c r="Y82" s="1064"/>
      <c r="Z82" s="1064"/>
      <c r="AA82" s="1064"/>
      <c r="AB82" s="1064"/>
      <c r="AC82" s="1064"/>
      <c r="AD82" s="1064"/>
      <c r="AE82" s="1064"/>
      <c r="AF82" s="1064"/>
      <c r="AG82" s="1064"/>
      <c r="AH82" s="1064"/>
      <c r="AI82" s="1064"/>
      <c r="AJ82" s="1064"/>
      <c r="AK82" s="1064"/>
      <c r="AL82" s="38"/>
    </row>
    <row r="83" spans="1:38" ht="15" customHeight="1" thickBot="1" x14ac:dyDescent="0.3">
      <c r="A83" s="10"/>
      <c r="B83" s="1960"/>
      <c r="C83" s="1803"/>
      <c r="D83" s="1803"/>
      <c r="E83" s="1803"/>
      <c r="F83" s="1803"/>
      <c r="G83" s="1803"/>
      <c r="H83" s="1803"/>
      <c r="I83" s="1803"/>
      <c r="J83" s="1803"/>
      <c r="K83" s="1803"/>
      <c r="L83" s="1803"/>
      <c r="M83" s="1803"/>
      <c r="N83" s="1803"/>
      <c r="O83" s="1803"/>
      <c r="P83" s="1803"/>
      <c r="Q83" s="1803"/>
      <c r="R83" s="1803"/>
      <c r="S83" s="1803"/>
      <c r="T83" s="1804"/>
      <c r="U83" s="1115"/>
      <c r="V83" s="1961"/>
      <c r="W83" s="1803"/>
      <c r="X83" s="1803"/>
      <c r="Y83" s="1803"/>
      <c r="Z83" s="1803"/>
      <c r="AA83" s="1803"/>
      <c r="AB83" s="1803"/>
      <c r="AC83" s="1803"/>
      <c r="AD83" s="1803"/>
      <c r="AE83" s="1803"/>
      <c r="AF83" s="1803"/>
      <c r="AG83" s="1803"/>
      <c r="AH83" s="1803"/>
      <c r="AI83" s="1803"/>
      <c r="AJ83" s="1803"/>
      <c r="AK83" s="1803"/>
      <c r="AL83" s="1962"/>
    </row>
    <row r="84" spans="1:38" ht="15" customHeight="1" x14ac:dyDescent="0.25">
      <c r="A84" s="10"/>
      <c r="B84" s="737" t="s">
        <v>147</v>
      </c>
      <c r="C84" s="1064"/>
      <c r="D84" s="1064"/>
      <c r="E84" s="1064"/>
      <c r="F84" s="1064"/>
      <c r="G84" s="1064"/>
      <c r="H84" s="1064"/>
      <c r="I84" s="1064"/>
      <c r="J84" s="1064"/>
      <c r="K84" s="1064"/>
      <c r="L84" s="1064"/>
      <c r="M84" s="1064"/>
      <c r="N84" s="1064"/>
      <c r="O84" s="1064"/>
      <c r="P84" s="1064"/>
      <c r="Q84" s="1064"/>
      <c r="R84" s="1064"/>
      <c r="S84" s="1064"/>
      <c r="T84" s="1064"/>
      <c r="U84" s="1064"/>
      <c r="V84" s="181" t="s">
        <v>148</v>
      </c>
      <c r="W84" s="1064"/>
      <c r="X84" s="1064"/>
      <c r="Y84" s="1064"/>
      <c r="Z84" s="1064"/>
      <c r="AA84" s="1064"/>
      <c r="AB84" s="1064"/>
      <c r="AC84" s="1064"/>
      <c r="AD84" s="1064"/>
      <c r="AE84" s="1064"/>
      <c r="AF84" s="1064"/>
      <c r="AG84" s="1064"/>
      <c r="AH84" s="1064"/>
      <c r="AI84" s="1064"/>
      <c r="AJ84" s="1064"/>
      <c r="AK84" s="1064"/>
      <c r="AL84" s="38"/>
    </row>
    <row r="85" spans="1:38" ht="15" customHeight="1" thickBot="1" x14ac:dyDescent="0.3">
      <c r="A85" s="10"/>
      <c r="B85" s="1960"/>
      <c r="C85" s="1803"/>
      <c r="D85" s="1803"/>
      <c r="E85" s="1803"/>
      <c r="F85" s="1803"/>
      <c r="G85" s="1803"/>
      <c r="H85" s="1803"/>
      <c r="I85" s="1803"/>
      <c r="J85" s="1804"/>
      <c r="K85" s="1115"/>
      <c r="L85" s="1963"/>
      <c r="M85" s="1803"/>
      <c r="N85" s="1803"/>
      <c r="O85" s="1803"/>
      <c r="P85" s="1803"/>
      <c r="Q85" s="1803"/>
      <c r="R85" s="1803"/>
      <c r="S85" s="1803"/>
      <c r="T85" s="1804"/>
      <c r="U85" s="1116"/>
      <c r="V85" s="1937"/>
      <c r="W85" s="1803"/>
      <c r="X85" s="1803"/>
      <c r="Y85" s="1803"/>
      <c r="Z85" s="1803"/>
      <c r="AA85" s="1803"/>
      <c r="AB85" s="1803"/>
      <c r="AC85" s="1803"/>
      <c r="AD85" s="1803"/>
      <c r="AE85" s="1803"/>
      <c r="AF85" s="1803"/>
      <c r="AG85" s="1803"/>
      <c r="AH85" s="1803"/>
      <c r="AI85" s="1803"/>
      <c r="AJ85" s="1803"/>
      <c r="AK85" s="1803"/>
      <c r="AL85" s="1962"/>
    </row>
    <row r="86" spans="1:38" ht="15" customHeight="1" x14ac:dyDescent="0.25">
      <c r="A86" s="10"/>
      <c r="B86" s="738" t="s">
        <v>174</v>
      </c>
      <c r="C86" s="147"/>
      <c r="D86" s="147"/>
      <c r="E86" s="147"/>
      <c r="F86" s="147"/>
      <c r="G86" s="147"/>
      <c r="H86" s="147"/>
      <c r="I86" s="147"/>
      <c r="J86" s="147"/>
      <c r="K86" s="147"/>
      <c r="L86" s="739" t="s">
        <v>208</v>
      </c>
      <c r="M86" s="147"/>
      <c r="N86" s="147"/>
      <c r="O86" s="147"/>
      <c r="P86" s="147"/>
      <c r="Q86" s="147"/>
      <c r="R86" s="147"/>
      <c r="S86" s="147"/>
      <c r="T86" s="147"/>
      <c r="U86" s="147"/>
      <c r="V86" s="739" t="s">
        <v>1837</v>
      </c>
      <c r="W86" s="147"/>
      <c r="X86" s="147"/>
      <c r="Y86" s="147"/>
      <c r="Z86" s="147"/>
      <c r="AA86" s="147"/>
      <c r="AB86" s="147"/>
      <c r="AC86" s="147"/>
      <c r="AD86" s="147"/>
      <c r="AE86" s="147"/>
      <c r="AF86" s="147"/>
      <c r="AG86" s="147"/>
      <c r="AH86" s="147"/>
      <c r="AI86" s="147"/>
      <c r="AJ86" s="147"/>
      <c r="AK86" s="147"/>
      <c r="AL86" s="148"/>
    </row>
    <row r="87" spans="1:38" ht="1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5" customHeight="1" thickBot="1" x14ac:dyDescent="0.3">
      <c r="A88" s="519" t="s">
        <v>1839</v>
      </c>
      <c r="B88" s="1955"/>
      <c r="C88" s="1956"/>
      <c r="D88" s="1956"/>
      <c r="E88" s="1956"/>
      <c r="F88" s="1956"/>
      <c r="G88" s="1956"/>
      <c r="H88" s="1956"/>
      <c r="I88" s="1956"/>
      <c r="J88" s="1956"/>
      <c r="K88" s="1956"/>
      <c r="L88" s="1956"/>
      <c r="M88" s="1956"/>
      <c r="N88" s="1956"/>
      <c r="O88" s="1956"/>
      <c r="P88" s="1956"/>
      <c r="Q88" s="1956"/>
      <c r="R88" s="1956"/>
      <c r="S88" s="1956"/>
      <c r="T88" s="1957"/>
      <c r="U88" s="1191"/>
      <c r="V88" s="1958"/>
      <c r="W88" s="1956"/>
      <c r="X88" s="1956"/>
      <c r="Y88" s="1956"/>
      <c r="Z88" s="1956"/>
      <c r="AA88" s="1956"/>
      <c r="AB88" s="1956"/>
      <c r="AC88" s="1956"/>
      <c r="AD88" s="1956"/>
      <c r="AE88" s="1956"/>
      <c r="AF88" s="1956"/>
      <c r="AG88" s="1956"/>
      <c r="AH88" s="1956"/>
      <c r="AI88" s="1956"/>
      <c r="AJ88" s="1956"/>
      <c r="AK88" s="1956"/>
      <c r="AL88" s="1959"/>
    </row>
    <row r="89" spans="1:38" ht="15" customHeight="1" x14ac:dyDescent="0.25">
      <c r="A89" s="10"/>
      <c r="B89" s="737" t="s">
        <v>1836</v>
      </c>
      <c r="C89" s="1064"/>
      <c r="D89" s="1064"/>
      <c r="E89" s="1064"/>
      <c r="F89" s="1064"/>
      <c r="G89" s="1064"/>
      <c r="H89" s="1064"/>
      <c r="I89" s="1064"/>
      <c r="J89" s="1064"/>
      <c r="K89" s="1064"/>
      <c r="L89" s="1064"/>
      <c r="M89" s="1064"/>
      <c r="N89" s="1064"/>
      <c r="O89" s="1064"/>
      <c r="P89" s="1064"/>
      <c r="Q89" s="1064"/>
      <c r="R89" s="1064"/>
      <c r="S89" s="1064"/>
      <c r="T89" s="1064"/>
      <c r="U89" s="1064"/>
      <c r="V89" s="181" t="s">
        <v>207</v>
      </c>
      <c r="W89" s="1064"/>
      <c r="X89" s="1064"/>
      <c r="Y89" s="1064"/>
      <c r="Z89" s="1064"/>
      <c r="AA89" s="1064"/>
      <c r="AB89" s="1064"/>
      <c r="AC89" s="1064"/>
      <c r="AD89" s="1064"/>
      <c r="AE89" s="1064"/>
      <c r="AF89" s="1064"/>
      <c r="AG89" s="1064"/>
      <c r="AH89" s="1064"/>
      <c r="AI89" s="1064"/>
      <c r="AJ89" s="1064"/>
      <c r="AK89" s="1064"/>
      <c r="AL89" s="38"/>
    </row>
    <row r="90" spans="1:38" ht="15" customHeight="1" thickBot="1" x14ac:dyDescent="0.3">
      <c r="A90" s="10"/>
      <c r="B90" s="1960"/>
      <c r="C90" s="1803"/>
      <c r="D90" s="1803"/>
      <c r="E90" s="1803"/>
      <c r="F90" s="1803"/>
      <c r="G90" s="1803"/>
      <c r="H90" s="1803"/>
      <c r="I90" s="1803"/>
      <c r="J90" s="1803"/>
      <c r="K90" s="1803"/>
      <c r="L90" s="1803"/>
      <c r="M90" s="1803"/>
      <c r="N90" s="1803"/>
      <c r="O90" s="1803"/>
      <c r="P90" s="1803"/>
      <c r="Q90" s="1803"/>
      <c r="R90" s="1803"/>
      <c r="S90" s="1803"/>
      <c r="T90" s="1804"/>
      <c r="U90" s="1115"/>
      <c r="V90" s="1961"/>
      <c r="W90" s="1803"/>
      <c r="X90" s="1803"/>
      <c r="Y90" s="1803"/>
      <c r="Z90" s="1803"/>
      <c r="AA90" s="1803"/>
      <c r="AB90" s="1803"/>
      <c r="AC90" s="1803"/>
      <c r="AD90" s="1803"/>
      <c r="AE90" s="1803"/>
      <c r="AF90" s="1803"/>
      <c r="AG90" s="1803"/>
      <c r="AH90" s="1803"/>
      <c r="AI90" s="1803"/>
      <c r="AJ90" s="1803"/>
      <c r="AK90" s="1803"/>
      <c r="AL90" s="1962"/>
    </row>
    <row r="91" spans="1:38" ht="15" customHeight="1" x14ac:dyDescent="0.25">
      <c r="A91" s="10"/>
      <c r="B91" s="737" t="s">
        <v>147</v>
      </c>
      <c r="C91" s="1064"/>
      <c r="D91" s="1064"/>
      <c r="E91" s="1064"/>
      <c r="F91" s="1064"/>
      <c r="G91" s="1064"/>
      <c r="H91" s="1064"/>
      <c r="I91" s="1064"/>
      <c r="J91" s="1064"/>
      <c r="K91" s="1064"/>
      <c r="L91" s="1064"/>
      <c r="M91" s="1064"/>
      <c r="N91" s="1064"/>
      <c r="O91" s="1064"/>
      <c r="P91" s="1064"/>
      <c r="Q91" s="1064"/>
      <c r="R91" s="1064"/>
      <c r="S91" s="1064"/>
      <c r="T91" s="1064"/>
      <c r="U91" s="1064"/>
      <c r="V91" s="181" t="s">
        <v>148</v>
      </c>
      <c r="W91" s="1064"/>
      <c r="X91" s="1064"/>
      <c r="Y91" s="1064"/>
      <c r="Z91" s="1064"/>
      <c r="AA91" s="1064"/>
      <c r="AB91" s="1064"/>
      <c r="AC91" s="1064"/>
      <c r="AD91" s="1064"/>
      <c r="AE91" s="1064"/>
      <c r="AF91" s="1064"/>
      <c r="AG91" s="1064"/>
      <c r="AH91" s="1064"/>
      <c r="AI91" s="1064"/>
      <c r="AJ91" s="1064"/>
      <c r="AK91" s="1064"/>
      <c r="AL91" s="38"/>
    </row>
    <row r="92" spans="1:38" ht="15" customHeight="1" thickBot="1" x14ac:dyDescent="0.3">
      <c r="A92" s="10"/>
      <c r="B92" s="1960"/>
      <c r="C92" s="1803"/>
      <c r="D92" s="1803"/>
      <c r="E92" s="1803"/>
      <c r="F92" s="1803"/>
      <c r="G92" s="1803"/>
      <c r="H92" s="1803"/>
      <c r="I92" s="1803"/>
      <c r="J92" s="1804"/>
      <c r="K92" s="1115"/>
      <c r="L92" s="1963"/>
      <c r="M92" s="1803"/>
      <c r="N92" s="1803"/>
      <c r="O92" s="1803"/>
      <c r="P92" s="1803"/>
      <c r="Q92" s="1803"/>
      <c r="R92" s="1803"/>
      <c r="S92" s="1803"/>
      <c r="T92" s="1804"/>
      <c r="U92" s="1116"/>
      <c r="V92" s="1937"/>
      <c r="W92" s="1803"/>
      <c r="X92" s="1803"/>
      <c r="Y92" s="1803"/>
      <c r="Z92" s="1803"/>
      <c r="AA92" s="1803"/>
      <c r="AB92" s="1803"/>
      <c r="AC92" s="1803"/>
      <c r="AD92" s="1803"/>
      <c r="AE92" s="1803"/>
      <c r="AF92" s="1803"/>
      <c r="AG92" s="1803"/>
      <c r="AH92" s="1803"/>
      <c r="AI92" s="1803"/>
      <c r="AJ92" s="1803"/>
      <c r="AK92" s="1803"/>
      <c r="AL92" s="1962"/>
    </row>
    <row r="93" spans="1:38" ht="15" customHeight="1" x14ac:dyDescent="0.25">
      <c r="A93" s="10"/>
      <c r="B93" s="738" t="s">
        <v>174</v>
      </c>
      <c r="C93" s="147"/>
      <c r="D93" s="147"/>
      <c r="E93" s="147"/>
      <c r="F93" s="147"/>
      <c r="G93" s="147"/>
      <c r="H93" s="147"/>
      <c r="I93" s="147"/>
      <c r="J93" s="147"/>
      <c r="K93" s="147"/>
      <c r="L93" s="739" t="s">
        <v>208</v>
      </c>
      <c r="M93" s="147"/>
      <c r="N93" s="147"/>
      <c r="O93" s="147"/>
      <c r="P93" s="147"/>
      <c r="Q93" s="147"/>
      <c r="R93" s="147"/>
      <c r="S93" s="147"/>
      <c r="T93" s="147"/>
      <c r="U93" s="147"/>
      <c r="V93" s="739" t="s">
        <v>1837</v>
      </c>
      <c r="W93" s="147"/>
      <c r="X93" s="147"/>
      <c r="Y93" s="147"/>
      <c r="Z93" s="147"/>
      <c r="AA93" s="147"/>
      <c r="AB93" s="147"/>
      <c r="AC93" s="147"/>
      <c r="AD93" s="147"/>
      <c r="AE93" s="147"/>
      <c r="AF93" s="147"/>
      <c r="AG93" s="147"/>
      <c r="AH93" s="147"/>
      <c r="AI93" s="147"/>
      <c r="AJ93" s="147"/>
      <c r="AK93" s="147"/>
      <c r="AL93" s="148"/>
    </row>
    <row r="94" spans="1:38"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row>
    <row r="95" spans="1:38"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row>
  </sheetData>
  <sheetProtection algorithmName="SHA-512" hashValue="o1i2ekYdL4BkKIou/F29DQCSGt0dGpStwOK6TUuHiiUBTbgp9BsIjDIrqW0oBoDy8L3G0bXaU/k0iS74/BkCrA==" saltValue="x+iun3qGJqNUMBbam/c7Og==" spinCount="100000" sheet="1" objects="1" scenarios="1"/>
  <mergeCells count="83">
    <mergeCell ref="A50:AL51"/>
    <mergeCell ref="B7:AL8"/>
    <mergeCell ref="B92:J92"/>
    <mergeCell ref="L92:T92"/>
    <mergeCell ref="V92:AL92"/>
    <mergeCell ref="B81:T81"/>
    <mergeCell ref="B83:T83"/>
    <mergeCell ref="V83:AL83"/>
    <mergeCell ref="B85:J85"/>
    <mergeCell ref="L85:T85"/>
    <mergeCell ref="V85:AL85"/>
    <mergeCell ref="V88:AL88"/>
    <mergeCell ref="V53:AL53"/>
    <mergeCell ref="B88:T88"/>
    <mergeCell ref="B90:T90"/>
    <mergeCell ref="V90:AL90"/>
    <mergeCell ref="V81:AL81"/>
    <mergeCell ref="B76:T76"/>
    <mergeCell ref="V76:AL76"/>
    <mergeCell ref="B78:J78"/>
    <mergeCell ref="L78:T78"/>
    <mergeCell ref="V78:AL78"/>
    <mergeCell ref="B64:J64"/>
    <mergeCell ref="L64:T64"/>
    <mergeCell ref="V64:AL64"/>
    <mergeCell ref="B53:T53"/>
    <mergeCell ref="B55:T55"/>
    <mergeCell ref="B62:T62"/>
    <mergeCell ref="V62:AL62"/>
    <mergeCell ref="V55:AL55"/>
    <mergeCell ref="B57:J57"/>
    <mergeCell ref="L57:T57"/>
    <mergeCell ref="V57:AL57"/>
    <mergeCell ref="B4:AL4"/>
    <mergeCell ref="B5:Y5"/>
    <mergeCell ref="B12:AL13"/>
    <mergeCell ref="A1:AL2"/>
    <mergeCell ref="V60:AL60"/>
    <mergeCell ref="B60:T60"/>
    <mergeCell ref="B15:T15"/>
    <mergeCell ref="V15:AL15"/>
    <mergeCell ref="B17:T17"/>
    <mergeCell ref="V17:AL17"/>
    <mergeCell ref="B19:J19"/>
    <mergeCell ref="L19:T19"/>
    <mergeCell ref="V19:AL19"/>
    <mergeCell ref="V24:AL24"/>
    <mergeCell ref="B26:J26"/>
    <mergeCell ref="L26:T26"/>
    <mergeCell ref="B33:J33"/>
    <mergeCell ref="V38:AL38"/>
    <mergeCell ref="B40:J40"/>
    <mergeCell ref="L40:T40"/>
    <mergeCell ref="V40:AL40"/>
    <mergeCell ref="L33:T33"/>
    <mergeCell ref="V33:AL33"/>
    <mergeCell ref="B36:T36"/>
    <mergeCell ref="V36:AL36"/>
    <mergeCell ref="B38:T38"/>
    <mergeCell ref="B43:T43"/>
    <mergeCell ref="V43:AL43"/>
    <mergeCell ref="B45:T45"/>
    <mergeCell ref="V45:AL45"/>
    <mergeCell ref="B47:J47"/>
    <mergeCell ref="L47:T47"/>
    <mergeCell ref="V47:AL47"/>
    <mergeCell ref="V74:AL74"/>
    <mergeCell ref="B74:T74"/>
    <mergeCell ref="V67:AL67"/>
    <mergeCell ref="B67:T67"/>
    <mergeCell ref="B69:T69"/>
    <mergeCell ref="V69:AL69"/>
    <mergeCell ref="B71:J71"/>
    <mergeCell ref="L71:T71"/>
    <mergeCell ref="V71:AL71"/>
    <mergeCell ref="B22:T22"/>
    <mergeCell ref="V22:AL22"/>
    <mergeCell ref="B24:T24"/>
    <mergeCell ref="V29:AL29"/>
    <mergeCell ref="B31:T31"/>
    <mergeCell ref="V31:AL31"/>
    <mergeCell ref="V26:AL26"/>
    <mergeCell ref="B29:T29"/>
  </mergeCells>
  <dataValidations count="2">
    <dataValidation type="custom" allowBlank="1" showInputMessage="1" showErrorMessage="1" prompt="10 digits - no dashes or parentheses_x000a_" sqref="L19">
      <formula1>EQ(LEN(L19),(10))</formula1>
    </dataValidation>
    <dataValidation type="custom" allowBlank="1" showInputMessage="1" showErrorMessage="1" prompt="10 digits - no dashes or parentheses" sqref="L26 L33 L40 L47 L57 L85 L64 L71 L78 L92">
      <formula1>EQ(LEN(L26),(10))</formula1>
    </dataValidation>
  </dataValidations>
  <pageMargins left="0.7" right="0.7" top="0.75" bottom="0.75" header="0" footer="0"/>
  <pageSetup orientation="portrait" r:id="rId1"/>
  <headerFooter>
    <oddFooter>&amp;R&amp;D</oddFooter>
  </headerFooter>
  <rowBreaks count="1" manualBreakCount="1">
    <brk id="4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000"/>
  <sheetViews>
    <sheetView showGridLines="0" zoomScaleNormal="100" workbookViewId="0">
      <selection sqref="A1:M2"/>
    </sheetView>
  </sheetViews>
  <sheetFormatPr defaultColWidth="12.625" defaultRowHeight="15" customHeight="1" x14ac:dyDescent="0.2"/>
  <cols>
    <col min="1" max="1" width="5.75" customWidth="1"/>
    <col min="2" max="3" width="2.25" customWidth="1"/>
    <col min="4" max="5" width="10" customWidth="1"/>
    <col min="6" max="7" width="4.75" customWidth="1"/>
    <col min="8" max="8" width="6.625" customWidth="1"/>
    <col min="9" max="9" width="12.75" customWidth="1"/>
    <col min="10" max="10" width="1.375" customWidth="1"/>
    <col min="11" max="11" width="10" customWidth="1"/>
    <col min="12" max="12" width="3.125" customWidth="1"/>
    <col min="13" max="13" width="9.125" customWidth="1"/>
    <col min="14" max="14" width="4.75" customWidth="1"/>
  </cols>
  <sheetData>
    <row r="1" spans="1:14" ht="17.25" customHeight="1" x14ac:dyDescent="0.2">
      <c r="A1" s="1823" t="s">
        <v>1840</v>
      </c>
      <c r="B1" s="1397"/>
      <c r="C1" s="1397"/>
      <c r="D1" s="1397"/>
      <c r="E1" s="1397"/>
      <c r="F1" s="1397"/>
      <c r="G1" s="1397"/>
      <c r="H1" s="1397"/>
      <c r="I1" s="1397"/>
      <c r="J1" s="1397"/>
      <c r="K1" s="1397"/>
      <c r="L1" s="1397"/>
      <c r="M1" s="1398"/>
    </row>
    <row r="2" spans="1:14" ht="9" customHeight="1" x14ac:dyDescent="0.2">
      <c r="A2" s="1402"/>
      <c r="B2" s="1403"/>
      <c r="C2" s="1403"/>
      <c r="D2" s="1403"/>
      <c r="E2" s="1403"/>
      <c r="F2" s="1403"/>
      <c r="G2" s="1403"/>
      <c r="H2" s="1403"/>
      <c r="I2" s="1403"/>
      <c r="J2" s="1403"/>
      <c r="K2" s="1403"/>
      <c r="L2" s="1403"/>
      <c r="M2" s="1404"/>
    </row>
    <row r="3" spans="1:14" ht="6.75" customHeight="1" x14ac:dyDescent="0.2">
      <c r="A3" s="1979" t="s">
        <v>1841</v>
      </c>
      <c r="B3" s="1397"/>
      <c r="C3" s="1397"/>
      <c r="D3" s="1397"/>
      <c r="E3" s="1397"/>
      <c r="F3" s="1397"/>
      <c r="G3" s="1397"/>
      <c r="H3" s="1397"/>
      <c r="I3" s="1397"/>
      <c r="J3" s="1397"/>
      <c r="K3" s="1397"/>
      <c r="L3" s="1397"/>
      <c r="M3" s="1451"/>
    </row>
    <row r="4" spans="1:14" ht="21.75" customHeight="1" x14ac:dyDescent="0.2">
      <c r="A4" s="1427"/>
      <c r="B4" s="1428"/>
      <c r="C4" s="1428"/>
      <c r="D4" s="1428"/>
      <c r="E4" s="1428"/>
      <c r="F4" s="1428"/>
      <c r="G4" s="1428"/>
      <c r="H4" s="1428"/>
      <c r="I4" s="1428"/>
      <c r="J4" s="1428"/>
      <c r="K4" s="1428"/>
      <c r="L4" s="1428"/>
      <c r="M4" s="1429"/>
    </row>
    <row r="5" spans="1:14" ht="15" customHeight="1" x14ac:dyDescent="0.2">
      <c r="A5" s="740" t="s">
        <v>1842</v>
      </c>
      <c r="B5" s="663"/>
      <c r="C5" s="1980" t="s">
        <v>1843</v>
      </c>
      <c r="D5" s="1531"/>
      <c r="E5" s="1531"/>
      <c r="F5" s="1531"/>
      <c r="G5" s="1531"/>
      <c r="H5" s="1531"/>
      <c r="I5" s="1531"/>
      <c r="J5" s="1531"/>
      <c r="K5" s="1531"/>
      <c r="L5" s="1531"/>
      <c r="M5" s="1532"/>
    </row>
    <row r="6" spans="1:14" ht="15" customHeight="1" x14ac:dyDescent="0.25">
      <c r="A6" s="268"/>
      <c r="B6" s="10"/>
      <c r="C6" s="1981" t="s">
        <v>1844</v>
      </c>
      <c r="D6" s="1423"/>
      <c r="E6" s="1423"/>
      <c r="F6" s="1423"/>
      <c r="G6" s="1423"/>
      <c r="H6" s="1423"/>
      <c r="I6" s="1423"/>
      <c r="J6" s="1423"/>
      <c r="K6" s="1423"/>
      <c r="L6" s="1423"/>
      <c r="M6" s="1424"/>
    </row>
    <row r="7" spans="1:14" ht="27" customHeight="1" x14ac:dyDescent="0.2">
      <c r="A7" s="268"/>
      <c r="B7" s="687"/>
      <c r="C7" s="1427"/>
      <c r="D7" s="1428"/>
      <c r="E7" s="1428"/>
      <c r="F7" s="1428"/>
      <c r="G7" s="1428"/>
      <c r="H7" s="1428"/>
      <c r="I7" s="1428"/>
      <c r="J7" s="1428"/>
      <c r="K7" s="1428"/>
      <c r="L7" s="1428"/>
      <c r="M7" s="1429"/>
    </row>
    <row r="8" spans="1:14" ht="15" customHeight="1" x14ac:dyDescent="0.25">
      <c r="A8" s="10"/>
      <c r="B8" s="663"/>
      <c r="C8" s="1982" t="s">
        <v>1845</v>
      </c>
      <c r="D8" s="1531"/>
      <c r="E8" s="1531"/>
      <c r="F8" s="1531"/>
      <c r="G8" s="1531"/>
      <c r="H8" s="1531"/>
      <c r="I8" s="1531"/>
      <c r="J8" s="1531"/>
      <c r="K8" s="1531"/>
      <c r="L8" s="1531"/>
      <c r="M8" s="1532"/>
    </row>
    <row r="9" spans="1:14" ht="15" customHeight="1" x14ac:dyDescent="0.25">
      <c r="A9" s="268"/>
      <c r="B9" s="10"/>
      <c r="C9" s="1609" t="s">
        <v>1846</v>
      </c>
      <c r="D9" s="1400"/>
      <c r="E9" s="1400"/>
      <c r="F9" s="1400"/>
      <c r="G9" s="1400"/>
      <c r="H9" s="1400"/>
      <c r="I9" s="1400"/>
      <c r="J9" s="1400"/>
      <c r="K9" s="1400"/>
      <c r="L9" s="1400"/>
      <c r="M9" s="1400"/>
    </row>
    <row r="10" spans="1:14" ht="15" customHeight="1" x14ac:dyDescent="0.2">
      <c r="A10" s="268"/>
      <c r="B10" s="741"/>
      <c r="C10" s="1400"/>
      <c r="D10" s="1400"/>
      <c r="E10" s="1400"/>
      <c r="F10" s="1400"/>
      <c r="G10" s="1400"/>
      <c r="H10" s="1400"/>
      <c r="I10" s="1400"/>
      <c r="J10" s="1400"/>
      <c r="K10" s="1400"/>
      <c r="L10" s="1400"/>
      <c r="M10" s="1400"/>
    </row>
    <row r="11" spans="1:14" ht="15" customHeight="1" x14ac:dyDescent="0.25">
      <c r="A11" s="10"/>
      <c r="B11" s="663"/>
      <c r="C11" s="1982" t="s">
        <v>1847</v>
      </c>
      <c r="D11" s="1531"/>
      <c r="E11" s="1531"/>
      <c r="F11" s="1531"/>
      <c r="G11" s="1531"/>
      <c r="H11" s="1531"/>
      <c r="I11" s="1531"/>
      <c r="J11" s="1531"/>
      <c r="K11" s="1531"/>
      <c r="L11" s="1531"/>
      <c r="M11" s="1532"/>
    </row>
    <row r="12" spans="1:14" ht="4.5" customHeight="1" x14ac:dyDescent="0.2">
      <c r="A12" s="268"/>
      <c r="B12" s="79"/>
      <c r="C12" s="268"/>
      <c r="D12" s="79"/>
      <c r="E12" s="268"/>
      <c r="F12" s="268"/>
      <c r="G12" s="268"/>
      <c r="H12" s="268"/>
      <c r="I12" s="268"/>
      <c r="J12" s="268"/>
      <c r="K12" s="268"/>
      <c r="L12" s="268"/>
      <c r="M12" s="268"/>
      <c r="N12" s="268"/>
    </row>
    <row r="13" spans="1:14" ht="15" customHeight="1" x14ac:dyDescent="0.25">
      <c r="A13" s="268"/>
      <c r="B13" s="10"/>
      <c r="C13" s="663"/>
      <c r="D13" s="1609" t="s">
        <v>1848</v>
      </c>
      <c r="E13" s="1400"/>
      <c r="F13" s="1400"/>
      <c r="G13" s="1400"/>
      <c r="H13" s="1400"/>
      <c r="I13" s="1400"/>
      <c r="J13" s="1400"/>
      <c r="K13" s="1400"/>
      <c r="L13" s="1400"/>
      <c r="M13" s="1400"/>
      <c r="N13" s="503"/>
    </row>
    <row r="14" spans="1:14" ht="11.25" customHeight="1" x14ac:dyDescent="0.25">
      <c r="A14" s="10"/>
      <c r="B14" s="10"/>
      <c r="C14" s="503"/>
      <c r="D14" s="1400"/>
      <c r="E14" s="1400"/>
      <c r="F14" s="1400"/>
      <c r="G14" s="1400"/>
      <c r="H14" s="1400"/>
      <c r="I14" s="1400"/>
      <c r="J14" s="1400"/>
      <c r="K14" s="1400"/>
      <c r="L14" s="1400"/>
      <c r="M14" s="1400"/>
      <c r="N14" s="503"/>
    </row>
    <row r="15" spans="1:14" ht="3.75" customHeight="1" x14ac:dyDescent="0.25">
      <c r="A15" s="10"/>
      <c r="B15" s="10"/>
      <c r="C15" s="503"/>
      <c r="D15" s="390"/>
      <c r="E15" s="390"/>
      <c r="F15" s="390"/>
      <c r="G15" s="390"/>
      <c r="H15" s="390"/>
      <c r="I15" s="390"/>
      <c r="J15" s="390"/>
      <c r="K15" s="390"/>
      <c r="L15" s="390"/>
      <c r="M15" s="390"/>
      <c r="N15" s="503"/>
    </row>
    <row r="16" spans="1:14" ht="15" customHeight="1" x14ac:dyDescent="0.25">
      <c r="A16" s="268"/>
      <c r="B16" s="10"/>
      <c r="C16" s="663"/>
      <c r="D16" s="1609" t="s">
        <v>1849</v>
      </c>
      <c r="E16" s="1400"/>
      <c r="F16" s="1400"/>
      <c r="G16" s="1400"/>
      <c r="H16" s="1400"/>
      <c r="I16" s="1400"/>
      <c r="J16" s="1400"/>
      <c r="K16" s="1400"/>
      <c r="L16" s="1400"/>
      <c r="M16" s="1400"/>
      <c r="N16" s="503"/>
    </row>
    <row r="17" spans="1:14" ht="12" customHeight="1" x14ac:dyDescent="0.25">
      <c r="A17" s="10"/>
      <c r="B17" s="10"/>
      <c r="C17" s="503"/>
      <c r="D17" s="1400"/>
      <c r="E17" s="1400"/>
      <c r="F17" s="1400"/>
      <c r="G17" s="1400"/>
      <c r="H17" s="1400"/>
      <c r="I17" s="1400"/>
      <c r="J17" s="1400"/>
      <c r="K17" s="1400"/>
      <c r="L17" s="1400"/>
      <c r="M17" s="1400"/>
      <c r="N17" s="503"/>
    </row>
    <row r="18" spans="1:14" ht="3.75" customHeight="1" x14ac:dyDescent="0.25">
      <c r="A18" s="10"/>
      <c r="B18" s="10"/>
      <c r="C18" s="503"/>
      <c r="D18" s="390"/>
      <c r="E18" s="390"/>
      <c r="F18" s="390"/>
      <c r="G18" s="390"/>
      <c r="H18" s="390"/>
      <c r="I18" s="390"/>
      <c r="J18" s="390"/>
      <c r="K18" s="390"/>
      <c r="L18" s="390"/>
      <c r="M18" s="390"/>
      <c r="N18" s="503"/>
    </row>
    <row r="19" spans="1:14" ht="15" customHeight="1" x14ac:dyDescent="0.25">
      <c r="A19" s="10"/>
      <c r="B19" s="10"/>
      <c r="C19" s="663"/>
      <c r="D19" s="1609" t="s">
        <v>1850</v>
      </c>
      <c r="E19" s="1400"/>
      <c r="F19" s="1400"/>
      <c r="G19" s="1400"/>
      <c r="H19" s="1400"/>
      <c r="I19" s="1400"/>
      <c r="J19" s="1400"/>
      <c r="K19" s="1400"/>
      <c r="L19" s="1400"/>
      <c r="M19" s="1400"/>
      <c r="N19" s="503"/>
    </row>
    <row r="20" spans="1:14" ht="9.75" customHeight="1" x14ac:dyDescent="0.25">
      <c r="A20" s="10"/>
      <c r="B20" s="10"/>
      <c r="C20" s="503"/>
      <c r="D20" s="1400"/>
      <c r="E20" s="1400"/>
      <c r="F20" s="1400"/>
      <c r="G20" s="1400"/>
      <c r="H20" s="1400"/>
      <c r="I20" s="1400"/>
      <c r="J20" s="1400"/>
      <c r="K20" s="1400"/>
      <c r="L20" s="1400"/>
      <c r="M20" s="1400"/>
      <c r="N20" s="503"/>
    </row>
    <row r="21" spans="1:14" ht="4.5" customHeight="1" x14ac:dyDescent="0.25">
      <c r="A21" s="10"/>
      <c r="B21" s="10"/>
      <c r="C21" s="503"/>
      <c r="D21" s="390"/>
      <c r="E21" s="390"/>
      <c r="F21" s="390"/>
      <c r="G21" s="390"/>
      <c r="H21" s="390"/>
      <c r="I21" s="390"/>
      <c r="J21" s="390"/>
      <c r="K21" s="390"/>
      <c r="L21" s="390"/>
      <c r="M21" s="390"/>
      <c r="N21" s="503"/>
    </row>
    <row r="22" spans="1:14" ht="15" customHeight="1" x14ac:dyDescent="0.2">
      <c r="A22" s="742" t="s">
        <v>1851</v>
      </c>
      <c r="B22" s="743"/>
      <c r="C22" s="1983" t="s">
        <v>1852</v>
      </c>
      <c r="D22" s="1531"/>
      <c r="E22" s="1531"/>
      <c r="F22" s="1531"/>
      <c r="G22" s="1531"/>
      <c r="H22" s="1531"/>
      <c r="I22" s="1531"/>
      <c r="J22" s="1531"/>
      <c r="K22" s="1531"/>
      <c r="L22" s="1531"/>
      <c r="M22" s="1532"/>
      <c r="N22" s="503"/>
    </row>
    <row r="23" spans="1:14" ht="5.25" customHeight="1" x14ac:dyDescent="0.25">
      <c r="A23" s="10"/>
      <c r="B23" s="10"/>
      <c r="C23" s="10"/>
      <c r="D23" s="10"/>
      <c r="E23" s="10"/>
      <c r="F23" s="10"/>
      <c r="G23" s="10"/>
      <c r="H23" s="10"/>
      <c r="I23" s="10"/>
      <c r="J23" s="10"/>
      <c r="K23" s="10"/>
      <c r="L23" s="10"/>
      <c r="M23" s="10"/>
      <c r="N23" s="503"/>
    </row>
    <row r="24" spans="1:14" ht="15.75" customHeight="1" x14ac:dyDescent="0.2">
      <c r="A24" s="79"/>
      <c r="B24" s="663"/>
      <c r="C24" s="1609" t="s">
        <v>1853</v>
      </c>
      <c r="D24" s="1400"/>
      <c r="E24" s="1400"/>
      <c r="F24" s="1400"/>
      <c r="G24" s="1400"/>
      <c r="H24" s="1400"/>
      <c r="I24" s="1400"/>
      <c r="J24" s="1400"/>
      <c r="K24" s="1400"/>
      <c r="L24" s="1400"/>
      <c r="M24" s="1400"/>
      <c r="N24" s="503"/>
    </row>
    <row r="25" spans="1:14" ht="41.25" customHeight="1" x14ac:dyDescent="0.2">
      <c r="A25" s="79"/>
      <c r="B25" s="687"/>
      <c r="C25" s="1400"/>
      <c r="D25" s="1400"/>
      <c r="E25" s="1400"/>
      <c r="F25" s="1400"/>
      <c r="G25" s="1400"/>
      <c r="H25" s="1400"/>
      <c r="I25" s="1400"/>
      <c r="J25" s="1400"/>
      <c r="K25" s="1400"/>
      <c r="L25" s="1400"/>
      <c r="M25" s="1400"/>
      <c r="N25" s="503"/>
    </row>
    <row r="26" spans="1:14" ht="15" customHeight="1" x14ac:dyDescent="0.2">
      <c r="A26" s="79"/>
      <c r="B26" s="663"/>
      <c r="C26" s="1609" t="s">
        <v>1854</v>
      </c>
      <c r="D26" s="1400"/>
      <c r="E26" s="1400"/>
      <c r="F26" s="1400"/>
      <c r="G26" s="1400"/>
      <c r="H26" s="1400"/>
      <c r="I26" s="1400"/>
      <c r="J26" s="1400"/>
      <c r="K26" s="1400"/>
      <c r="L26" s="1400"/>
      <c r="M26" s="1400"/>
      <c r="N26" s="503"/>
    </row>
    <row r="27" spans="1:14" ht="56.25" customHeight="1" x14ac:dyDescent="0.2">
      <c r="A27" s="79"/>
      <c r="B27" s="390"/>
      <c r="C27" s="1400"/>
      <c r="D27" s="1400"/>
      <c r="E27" s="1400"/>
      <c r="F27" s="1400"/>
      <c r="G27" s="1400"/>
      <c r="H27" s="1400"/>
      <c r="I27" s="1400"/>
      <c r="J27" s="1400"/>
      <c r="K27" s="1400"/>
      <c r="L27" s="1400"/>
      <c r="M27" s="1400"/>
      <c r="N27" s="503"/>
    </row>
    <row r="28" spans="1:14" ht="15" customHeight="1" x14ac:dyDescent="0.2">
      <c r="A28" s="79"/>
      <c r="B28" s="663"/>
      <c r="C28" s="1609" t="s">
        <v>1855</v>
      </c>
      <c r="D28" s="1400"/>
      <c r="E28" s="1400"/>
      <c r="F28" s="1400"/>
      <c r="G28" s="1400"/>
      <c r="H28" s="1400"/>
      <c r="I28" s="1400"/>
      <c r="J28" s="1400"/>
      <c r="K28" s="1400"/>
      <c r="L28" s="1400"/>
      <c r="M28" s="1400"/>
      <c r="N28" s="744"/>
    </row>
    <row r="29" spans="1:14" ht="13.5" customHeight="1" x14ac:dyDescent="0.2">
      <c r="A29" s="79"/>
      <c r="B29" s="390"/>
      <c r="C29" s="1400"/>
      <c r="D29" s="1400"/>
      <c r="E29" s="1400"/>
      <c r="F29" s="1400"/>
      <c r="G29" s="1400"/>
      <c r="H29" s="1400"/>
      <c r="I29" s="1400"/>
      <c r="J29" s="1400"/>
      <c r="K29" s="1400"/>
      <c r="L29" s="1400"/>
      <c r="M29" s="1400"/>
      <c r="N29" s="744"/>
    </row>
    <row r="30" spans="1:14" ht="12.75" customHeight="1" x14ac:dyDescent="0.2">
      <c r="A30" s="268"/>
      <c r="B30" s="663"/>
      <c r="C30" s="1981" t="s">
        <v>1856</v>
      </c>
      <c r="D30" s="1423"/>
      <c r="E30" s="1423"/>
      <c r="F30" s="1423"/>
      <c r="G30" s="1423"/>
      <c r="H30" s="1423"/>
      <c r="I30" s="1423"/>
      <c r="J30" s="1423"/>
      <c r="K30" s="1423"/>
      <c r="L30" s="1423"/>
      <c r="M30" s="1424"/>
      <c r="N30" s="744"/>
    </row>
    <row r="31" spans="1:14" ht="41.25" customHeight="1" x14ac:dyDescent="0.2">
      <c r="A31" s="268"/>
      <c r="B31" s="741"/>
      <c r="C31" s="1427"/>
      <c r="D31" s="1428"/>
      <c r="E31" s="1428"/>
      <c r="F31" s="1428"/>
      <c r="G31" s="1428"/>
      <c r="H31" s="1428"/>
      <c r="I31" s="1428"/>
      <c r="J31" s="1428"/>
      <c r="K31" s="1428"/>
      <c r="L31" s="1428"/>
      <c r="M31" s="1429"/>
      <c r="N31" s="744"/>
    </row>
    <row r="32" spans="1:14" ht="12.75" customHeight="1" x14ac:dyDescent="0.2">
      <c r="A32" s="268"/>
      <c r="B32" s="744"/>
      <c r="C32" s="744"/>
      <c r="D32" s="1984" t="s">
        <v>1857</v>
      </c>
      <c r="E32" s="1531"/>
      <c r="F32" s="1531"/>
      <c r="G32" s="1531"/>
      <c r="H32" s="1531"/>
      <c r="I32" s="1531"/>
      <c r="J32" s="1531"/>
      <c r="K32" s="1531"/>
      <c r="L32" s="1531"/>
      <c r="M32" s="1532"/>
      <c r="N32" s="744"/>
    </row>
    <row r="33" spans="1:14" ht="12.75" customHeight="1" x14ac:dyDescent="0.2">
      <c r="A33" s="268"/>
      <c r="B33" s="744"/>
      <c r="C33" s="744"/>
      <c r="D33" s="1984" t="s">
        <v>1858</v>
      </c>
      <c r="E33" s="1531"/>
      <c r="F33" s="1531"/>
      <c r="G33" s="1531"/>
      <c r="H33" s="1531"/>
      <c r="I33" s="1531"/>
      <c r="J33" s="1531"/>
      <c r="K33" s="1531"/>
      <c r="L33" s="1531"/>
      <c r="M33" s="1532"/>
      <c r="N33" s="745"/>
    </row>
    <row r="34" spans="1:14" ht="12.75" customHeight="1" x14ac:dyDescent="0.2">
      <c r="A34" s="268"/>
      <c r="B34" s="744"/>
      <c r="C34" s="744"/>
      <c r="D34" s="1984" t="s">
        <v>1859</v>
      </c>
      <c r="E34" s="1531"/>
      <c r="F34" s="1531"/>
      <c r="G34" s="1531"/>
      <c r="H34" s="1531"/>
      <c r="I34" s="1531"/>
      <c r="J34" s="1532"/>
      <c r="K34" s="744"/>
      <c r="L34" s="744"/>
      <c r="M34" s="744"/>
      <c r="N34" s="744"/>
    </row>
    <row r="35" spans="1:14" ht="12.75" customHeight="1" x14ac:dyDescent="0.2">
      <c r="A35" s="268"/>
      <c r="B35" s="744"/>
      <c r="C35" s="744"/>
      <c r="D35" s="1985" t="s">
        <v>1860</v>
      </c>
      <c r="E35" s="1531"/>
      <c r="F35" s="1531"/>
      <c r="G35" s="1531"/>
      <c r="H35" s="1531"/>
      <c r="I35" s="1531"/>
      <c r="J35" s="1531"/>
      <c r="K35" s="1531"/>
      <c r="L35" s="1531"/>
      <c r="M35" s="1532"/>
      <c r="N35" s="744"/>
    </row>
    <row r="36" spans="1:14" ht="12.75" customHeight="1" x14ac:dyDescent="0.2">
      <c r="A36" s="268"/>
      <c r="B36" s="744"/>
      <c r="C36" s="744"/>
      <c r="D36" s="1984" t="s">
        <v>1861</v>
      </c>
      <c r="E36" s="1531"/>
      <c r="F36" s="1531"/>
      <c r="G36" s="1531"/>
      <c r="H36" s="1531"/>
      <c r="I36" s="1531"/>
      <c r="J36" s="1531"/>
      <c r="K36" s="1531"/>
      <c r="L36" s="1531"/>
      <c r="M36" s="1532"/>
      <c r="N36" s="744"/>
    </row>
    <row r="37" spans="1:14" ht="12" customHeight="1" x14ac:dyDescent="0.2">
      <c r="A37" s="268"/>
      <c r="B37" s="744"/>
      <c r="C37" s="744"/>
      <c r="D37" s="1984" t="s">
        <v>1862</v>
      </c>
      <c r="E37" s="1531"/>
      <c r="F37" s="1531"/>
      <c r="G37" s="1531"/>
      <c r="H37" s="1531"/>
      <c r="I37" s="1531"/>
      <c r="J37" s="1531"/>
      <c r="K37" s="1531"/>
      <c r="L37" s="1531"/>
      <c r="M37" s="1532"/>
      <c r="N37" s="744"/>
    </row>
    <row r="38" spans="1:14" ht="12" customHeight="1" x14ac:dyDescent="0.2">
      <c r="A38" s="268"/>
      <c r="B38" s="744"/>
      <c r="C38" s="744"/>
      <c r="D38" s="1984" t="s">
        <v>1863</v>
      </c>
      <c r="E38" s="1531"/>
      <c r="F38" s="1531"/>
      <c r="G38" s="1531"/>
      <c r="H38" s="1531"/>
      <c r="I38" s="1531"/>
      <c r="J38" s="1532"/>
      <c r="K38" s="744"/>
      <c r="L38" s="744"/>
      <c r="M38" s="744"/>
      <c r="N38" s="744"/>
    </row>
    <row r="39" spans="1:14" ht="15.75" customHeight="1" x14ac:dyDescent="0.2">
      <c r="A39" s="268"/>
      <c r="B39" s="744"/>
      <c r="C39" s="744"/>
      <c r="D39" s="1984" t="s">
        <v>1864</v>
      </c>
      <c r="E39" s="1531"/>
      <c r="F39" s="1531"/>
      <c r="G39" s="1531"/>
      <c r="H39" s="1531"/>
      <c r="I39" s="1531"/>
      <c r="J39" s="1532"/>
      <c r="K39" s="744"/>
      <c r="L39" s="744"/>
      <c r="M39" s="744"/>
      <c r="N39" s="744"/>
    </row>
    <row r="40" spans="1:14" ht="15" customHeight="1" x14ac:dyDescent="0.2">
      <c r="A40" s="268"/>
      <c r="B40" s="663"/>
      <c r="C40" s="1981" t="s">
        <v>1865</v>
      </c>
      <c r="D40" s="1423"/>
      <c r="E40" s="1423"/>
      <c r="F40" s="1423"/>
      <c r="G40" s="1423"/>
      <c r="H40" s="1423"/>
      <c r="I40" s="1423"/>
      <c r="J40" s="1423"/>
      <c r="K40" s="1423"/>
      <c r="L40" s="1423"/>
      <c r="M40" s="1424"/>
    </row>
    <row r="41" spans="1:14" ht="15" customHeight="1" x14ac:dyDescent="0.2">
      <c r="A41" s="268"/>
      <c r="B41" s="741"/>
      <c r="C41" s="1427"/>
      <c r="D41" s="1428"/>
      <c r="E41" s="1428"/>
      <c r="F41" s="1428"/>
      <c r="G41" s="1428"/>
      <c r="H41" s="1428"/>
      <c r="I41" s="1428"/>
      <c r="J41" s="1428"/>
      <c r="K41" s="1428"/>
      <c r="L41" s="1428"/>
      <c r="M41" s="1429"/>
      <c r="N41" s="503"/>
    </row>
    <row r="42" spans="1:14" ht="15" customHeight="1" x14ac:dyDescent="0.2">
      <c r="A42" s="1986" t="s">
        <v>1866</v>
      </c>
      <c r="B42" s="1400"/>
      <c r="C42" s="1987" t="s">
        <v>1867</v>
      </c>
      <c r="D42" s="1531"/>
      <c r="E42" s="1531"/>
      <c r="F42" s="1531"/>
      <c r="G42" s="1531"/>
      <c r="H42" s="1531"/>
      <c r="I42" s="1531"/>
      <c r="J42" s="1531"/>
      <c r="K42" s="1531"/>
      <c r="L42" s="1531"/>
      <c r="M42" s="1532"/>
      <c r="N42" s="743"/>
    </row>
    <row r="43" spans="1:14" ht="4.5" customHeight="1" x14ac:dyDescent="0.25">
      <c r="A43" s="10"/>
      <c r="B43" s="10"/>
      <c r="C43" s="10"/>
      <c r="D43" s="10"/>
      <c r="E43" s="10"/>
      <c r="F43" s="10"/>
      <c r="G43" s="10"/>
      <c r="H43" s="10"/>
      <c r="I43" s="10"/>
      <c r="J43" s="10"/>
      <c r="K43" s="10"/>
      <c r="L43" s="10"/>
      <c r="M43" s="10"/>
      <c r="N43" s="10"/>
    </row>
    <row r="44" spans="1:14" ht="15" customHeight="1" x14ac:dyDescent="0.25">
      <c r="A44" s="79"/>
      <c r="B44" s="663"/>
      <c r="C44" s="1609" t="s">
        <v>1868</v>
      </c>
      <c r="D44" s="1400"/>
      <c r="E44" s="1400"/>
      <c r="F44" s="1400"/>
      <c r="G44" s="1400"/>
      <c r="H44" s="1400"/>
      <c r="I44" s="1400"/>
      <c r="J44" s="1400"/>
      <c r="K44" s="1400"/>
      <c r="L44" s="1400"/>
      <c r="M44" s="1400"/>
      <c r="N44" s="10"/>
    </row>
    <row r="45" spans="1:14" ht="42.75" customHeight="1" x14ac:dyDescent="0.25">
      <c r="A45" s="79"/>
      <c r="B45" s="390"/>
      <c r="C45" s="1400"/>
      <c r="D45" s="1400"/>
      <c r="E45" s="1400"/>
      <c r="F45" s="1400"/>
      <c r="G45" s="1400"/>
      <c r="H45" s="1400"/>
      <c r="I45" s="1400"/>
      <c r="J45" s="1400"/>
      <c r="K45" s="1400"/>
      <c r="L45" s="1400"/>
      <c r="M45" s="1400"/>
      <c r="N45" s="10"/>
    </row>
    <row r="46" spans="1:14" ht="12.75" customHeight="1" x14ac:dyDescent="0.25">
      <c r="A46" s="1988" t="s">
        <v>1869</v>
      </c>
      <c r="B46" s="1400"/>
      <c r="C46" s="1400"/>
      <c r="D46" s="1400"/>
      <c r="E46" s="1400"/>
      <c r="F46" s="1400"/>
      <c r="G46" s="1400"/>
      <c r="H46" s="1400"/>
      <c r="I46" s="1400"/>
      <c r="J46" s="1400"/>
      <c r="K46" s="1400"/>
      <c r="L46" s="1400"/>
      <c r="M46" s="1400"/>
      <c r="N46" s="10"/>
    </row>
    <row r="47" spans="1:14" ht="28.5" customHeight="1" x14ac:dyDescent="0.25">
      <c r="A47" s="1400"/>
      <c r="B47" s="1400"/>
      <c r="C47" s="1400"/>
      <c r="D47" s="1400"/>
      <c r="E47" s="1400"/>
      <c r="F47" s="1400"/>
      <c r="G47" s="1400"/>
      <c r="H47" s="1400"/>
      <c r="I47" s="1400"/>
      <c r="J47" s="1400"/>
      <c r="K47" s="1400"/>
      <c r="L47" s="1400"/>
      <c r="M47" s="1400"/>
      <c r="N47" s="10"/>
    </row>
    <row r="48" spans="1:14" ht="15" customHeight="1" x14ac:dyDescent="0.2">
      <c r="A48" s="1823" t="s">
        <v>1870</v>
      </c>
      <c r="B48" s="1397"/>
      <c r="C48" s="1397"/>
      <c r="D48" s="1397"/>
      <c r="E48" s="1397"/>
      <c r="F48" s="1397"/>
      <c r="G48" s="1397"/>
      <c r="H48" s="1397"/>
      <c r="I48" s="1397"/>
      <c r="J48" s="1397"/>
      <c r="K48" s="1397"/>
      <c r="L48" s="1397"/>
      <c r="M48" s="1398"/>
      <c r="N48" s="268"/>
    </row>
    <row r="49" spans="1:14" ht="15" customHeight="1" x14ac:dyDescent="0.2">
      <c r="A49" s="1402"/>
      <c r="B49" s="1403"/>
      <c r="C49" s="1403"/>
      <c r="D49" s="1403"/>
      <c r="E49" s="1403"/>
      <c r="F49" s="1403"/>
      <c r="G49" s="1403"/>
      <c r="H49" s="1403"/>
      <c r="I49" s="1403"/>
      <c r="J49" s="1403"/>
      <c r="K49" s="1403"/>
      <c r="L49" s="1403"/>
      <c r="M49" s="1404"/>
      <c r="N49" s="268"/>
    </row>
    <row r="50" spans="1:14" ht="15" customHeight="1" x14ac:dyDescent="0.2">
      <c r="A50" s="268"/>
      <c r="B50" s="79"/>
      <c r="C50" s="268"/>
      <c r="D50" s="79"/>
      <c r="E50" s="268"/>
      <c r="F50" s="268"/>
      <c r="G50" s="268"/>
      <c r="H50" s="268"/>
      <c r="I50" s="268"/>
      <c r="J50" s="268"/>
      <c r="K50" s="268"/>
      <c r="L50" s="268"/>
      <c r="M50" s="268"/>
      <c r="N50" s="268"/>
    </row>
    <row r="51" spans="1:14" ht="15" customHeight="1" x14ac:dyDescent="0.25">
      <c r="A51" s="1986" t="s">
        <v>1871</v>
      </c>
      <c r="B51" s="1400"/>
      <c r="C51" s="1987" t="s">
        <v>1872</v>
      </c>
      <c r="D51" s="1531"/>
      <c r="E51" s="1531"/>
      <c r="F51" s="1531"/>
      <c r="G51" s="1531"/>
      <c r="H51" s="1531"/>
      <c r="I51" s="1531"/>
      <c r="J51" s="1531"/>
      <c r="K51" s="1531"/>
      <c r="L51" s="1531"/>
      <c r="M51" s="1532"/>
      <c r="N51" s="10"/>
    </row>
    <row r="52" spans="1:14" ht="4.5" customHeight="1" x14ac:dyDescent="0.2">
      <c r="A52" s="268"/>
      <c r="B52" s="743"/>
      <c r="C52" s="743"/>
      <c r="D52" s="743"/>
      <c r="E52" s="743"/>
      <c r="F52" s="743"/>
      <c r="G52" s="743"/>
      <c r="H52" s="743"/>
      <c r="I52" s="743"/>
      <c r="J52" s="743"/>
      <c r="K52" s="743"/>
      <c r="L52" s="743"/>
      <c r="M52" s="743"/>
      <c r="N52" s="268"/>
    </row>
    <row r="53" spans="1:14" ht="15" customHeight="1" x14ac:dyDescent="0.25">
      <c r="A53" s="747" t="s">
        <v>1873</v>
      </c>
      <c r="B53" s="748"/>
      <c r="C53" s="748"/>
      <c r="D53" s="748"/>
      <c r="E53" s="748"/>
      <c r="F53" s="748"/>
      <c r="G53" s="147"/>
      <c r="H53" s="749"/>
      <c r="J53" s="750"/>
      <c r="K53" s="750"/>
      <c r="L53" s="750"/>
      <c r="M53" s="10"/>
      <c r="N53" s="503"/>
    </row>
    <row r="54" spans="1:14" ht="12.75" customHeight="1" x14ac:dyDescent="0.25">
      <c r="A54" s="268"/>
      <c r="B54" s="1992" t="s">
        <v>1874</v>
      </c>
      <c r="C54" s="1436"/>
      <c r="D54" s="1436"/>
      <c r="E54" s="1436"/>
      <c r="F54" s="1436"/>
      <c r="G54" s="1436"/>
      <c r="H54" s="1436"/>
      <c r="I54" s="79"/>
      <c r="J54" s="751" t="s">
        <v>442</v>
      </c>
      <c r="K54" s="10"/>
      <c r="L54" s="10"/>
      <c r="M54" s="10"/>
      <c r="N54" s="503"/>
    </row>
    <row r="55" spans="1:14" ht="8.25" customHeight="1" x14ac:dyDescent="0.25">
      <c r="A55" s="268"/>
      <c r="B55" s="79"/>
      <c r="C55" s="79"/>
      <c r="D55" s="79"/>
      <c r="E55" s="79"/>
      <c r="F55" s="79"/>
      <c r="G55" s="10"/>
      <c r="H55" s="79"/>
      <c r="I55" s="79"/>
      <c r="J55" s="79"/>
      <c r="K55" s="10"/>
      <c r="L55" s="10"/>
      <c r="M55" s="10"/>
      <c r="N55" s="503"/>
    </row>
    <row r="56" spans="1:14" ht="15" customHeight="1" x14ac:dyDescent="0.25">
      <c r="A56" s="268"/>
      <c r="B56" s="1584"/>
      <c r="C56" s="1456"/>
      <c r="D56" s="1456"/>
      <c r="E56" s="1456"/>
      <c r="F56" s="1457"/>
      <c r="G56" s="10"/>
      <c r="H56" s="79"/>
      <c r="I56" s="670"/>
      <c r="J56" s="670"/>
      <c r="K56" s="10"/>
      <c r="L56" s="10"/>
      <c r="M56" s="10"/>
      <c r="N56" s="268"/>
    </row>
    <row r="57" spans="1:14" ht="12" customHeight="1" x14ac:dyDescent="0.25">
      <c r="A57" s="268"/>
      <c r="B57" s="1989" t="s">
        <v>441</v>
      </c>
      <c r="C57" s="1397"/>
      <c r="D57" s="1397"/>
      <c r="E57" s="752"/>
      <c r="F57" s="752"/>
      <c r="G57" s="10"/>
      <c r="H57" s="79"/>
      <c r="I57" s="79"/>
      <c r="J57" s="79"/>
      <c r="K57" s="10"/>
      <c r="L57" s="10"/>
      <c r="M57" s="10"/>
      <c r="N57" s="268"/>
    </row>
    <row r="58" spans="1:14" ht="15" customHeight="1" x14ac:dyDescent="0.2">
      <c r="A58" s="268"/>
      <c r="B58" s="268"/>
      <c r="C58" s="268"/>
      <c r="D58" s="268"/>
      <c r="E58" s="268"/>
      <c r="F58" s="268"/>
      <c r="G58" s="268"/>
      <c r="H58" s="268"/>
      <c r="I58" s="268"/>
      <c r="J58" s="268"/>
      <c r="K58" s="268"/>
      <c r="L58" s="268"/>
      <c r="M58" s="268"/>
      <c r="N58" s="268"/>
    </row>
    <row r="59" spans="1:14" ht="15" customHeight="1" x14ac:dyDescent="0.2">
      <c r="A59" s="79"/>
      <c r="B59" s="1584"/>
      <c r="C59" s="1456"/>
      <c r="D59" s="1456"/>
      <c r="E59" s="1457"/>
      <c r="F59" s="79"/>
      <c r="G59" s="79"/>
      <c r="H59" s="1993"/>
      <c r="I59" s="1456"/>
      <c r="J59" s="1456"/>
      <c r="K59" s="1457"/>
      <c r="L59" s="268"/>
      <c r="M59" s="268"/>
      <c r="N59" s="268"/>
    </row>
    <row r="60" spans="1:14" ht="13.5" customHeight="1" x14ac:dyDescent="0.2">
      <c r="A60" s="79"/>
      <c r="B60" s="250" t="s">
        <v>1875</v>
      </c>
      <c r="C60" s="250"/>
      <c r="D60" s="250"/>
      <c r="E60" s="268"/>
      <c r="F60" s="79"/>
      <c r="G60" s="670"/>
      <c r="H60" s="1647" t="s">
        <v>1876</v>
      </c>
      <c r="I60" s="1400"/>
      <c r="J60" s="1400"/>
      <c r="K60" s="1400"/>
      <c r="L60" s="268"/>
      <c r="M60" s="268"/>
      <c r="N60" s="268"/>
    </row>
    <row r="61" spans="1:14" ht="13.5" customHeight="1" x14ac:dyDescent="0.2">
      <c r="A61" s="268"/>
      <c r="B61" s="268"/>
      <c r="C61" s="268"/>
      <c r="D61" s="268"/>
      <c r="E61" s="268"/>
      <c r="F61" s="268"/>
      <c r="G61" s="268"/>
      <c r="H61" s="268"/>
      <c r="I61" s="268"/>
      <c r="J61" s="268"/>
      <c r="K61" s="268"/>
      <c r="L61" s="268"/>
      <c r="M61" s="268"/>
      <c r="N61" s="268"/>
    </row>
    <row r="62" spans="1:14" ht="13.5" customHeight="1" x14ac:dyDescent="0.2">
      <c r="A62" s="79"/>
      <c r="B62" s="1516"/>
      <c r="C62" s="1456"/>
      <c r="D62" s="1456"/>
      <c r="E62" s="1457"/>
      <c r="F62" s="268"/>
      <c r="G62" s="268"/>
      <c r="H62" s="268"/>
      <c r="I62" s="268"/>
      <c r="J62" s="268"/>
      <c r="K62" s="268"/>
      <c r="L62" s="268"/>
      <c r="M62" s="268"/>
      <c r="N62" s="268"/>
    </row>
    <row r="63" spans="1:14" ht="13.5" customHeight="1" x14ac:dyDescent="0.2">
      <c r="A63" s="79"/>
      <c r="B63" s="1989" t="s">
        <v>1877</v>
      </c>
      <c r="C63" s="1397"/>
      <c r="D63" s="1397"/>
      <c r="E63" s="268"/>
      <c r="F63" s="268"/>
      <c r="G63" s="268"/>
      <c r="H63" s="268"/>
      <c r="I63" s="268"/>
      <c r="J63" s="268"/>
      <c r="K63" s="268"/>
      <c r="L63" s="268"/>
      <c r="M63" s="268"/>
      <c r="N63" s="268"/>
    </row>
    <row r="64" spans="1:14" ht="13.5" customHeight="1" x14ac:dyDescent="0.25">
      <c r="A64" s="268"/>
      <c r="B64" s="268"/>
      <c r="C64" s="268"/>
      <c r="D64" s="268"/>
      <c r="E64" s="268"/>
      <c r="F64" s="268"/>
      <c r="G64" s="268"/>
      <c r="H64" s="268"/>
      <c r="I64" s="268"/>
      <c r="J64" s="268"/>
      <c r="K64" s="268"/>
      <c r="L64" s="268"/>
      <c r="M64" s="268"/>
      <c r="N64" s="33"/>
    </row>
    <row r="65" spans="1:14" ht="13.5" customHeight="1" x14ac:dyDescent="0.2">
      <c r="A65" s="1609" t="s">
        <v>1878</v>
      </c>
      <c r="B65" s="1400"/>
      <c r="C65" s="1400"/>
      <c r="D65" s="1400"/>
      <c r="E65" s="1400"/>
      <c r="F65" s="1400"/>
      <c r="G65" s="1400"/>
      <c r="H65" s="1400"/>
      <c r="I65" s="1400"/>
      <c r="J65" s="1400"/>
      <c r="K65" s="1400"/>
      <c r="L65" s="1400"/>
      <c r="M65" s="1400"/>
      <c r="N65" s="268"/>
    </row>
    <row r="66" spans="1:14" ht="41.25" customHeight="1" x14ac:dyDescent="0.2">
      <c r="A66" s="1400"/>
      <c r="B66" s="1400"/>
      <c r="C66" s="1400"/>
      <c r="D66" s="1400"/>
      <c r="E66" s="1400"/>
      <c r="F66" s="1400"/>
      <c r="G66" s="1400"/>
      <c r="H66" s="1400"/>
      <c r="I66" s="1400"/>
      <c r="J66" s="1400"/>
      <c r="K66" s="1400"/>
      <c r="L66" s="1400"/>
      <c r="M66" s="1400"/>
      <c r="N66" s="268"/>
    </row>
    <row r="67" spans="1:14" ht="13.5" customHeight="1" x14ac:dyDescent="0.2">
      <c r="A67" s="503"/>
      <c r="B67" s="503"/>
      <c r="C67" s="503"/>
      <c r="D67" s="503"/>
      <c r="E67" s="503"/>
      <c r="F67" s="503"/>
      <c r="G67" s="503"/>
      <c r="H67" s="503"/>
      <c r="I67" s="503"/>
      <c r="J67" s="503"/>
      <c r="K67" s="503"/>
      <c r="L67" s="503"/>
      <c r="M67" s="503"/>
      <c r="N67" s="268"/>
    </row>
    <row r="68" spans="1:14" ht="13.5" customHeight="1" x14ac:dyDescent="0.25">
      <c r="A68" s="1990" t="s">
        <v>1879</v>
      </c>
      <c r="B68" s="1531"/>
      <c r="C68" s="1531"/>
      <c r="D68" s="1531"/>
      <c r="E68" s="1531"/>
      <c r="F68" s="1532"/>
      <c r="G68" s="753"/>
      <c r="H68" s="268" t="s">
        <v>1880</v>
      </c>
      <c r="I68" s="754"/>
      <c r="J68" s="268" t="s">
        <v>1881</v>
      </c>
      <c r="K68" s="754"/>
      <c r="L68" s="10"/>
      <c r="M68" s="268"/>
      <c r="N68" s="268"/>
    </row>
    <row r="69" spans="1:14" ht="13.5" customHeight="1" x14ac:dyDescent="0.2">
      <c r="A69" s="268"/>
      <c r="B69" s="268"/>
      <c r="C69" s="268"/>
      <c r="D69" s="268"/>
      <c r="E69" s="268"/>
      <c r="F69" s="268"/>
      <c r="G69" s="268"/>
      <c r="H69" s="268"/>
      <c r="I69" s="268"/>
      <c r="J69" s="268"/>
      <c r="K69" s="268"/>
      <c r="L69" s="268"/>
      <c r="M69" s="268"/>
      <c r="N69" s="268"/>
    </row>
    <row r="70" spans="1:14" ht="13.5" customHeight="1" x14ac:dyDescent="0.2">
      <c r="A70" s="749"/>
      <c r="B70" s="755"/>
      <c r="C70" s="755"/>
      <c r="D70" s="755"/>
      <c r="E70" s="755"/>
      <c r="F70" s="755"/>
      <c r="G70" s="756"/>
      <c r="H70" s="756"/>
      <c r="I70" s="756"/>
      <c r="J70" s="268"/>
      <c r="K70" s="268"/>
      <c r="L70" s="268"/>
      <c r="M70" s="268"/>
      <c r="N70" s="268"/>
    </row>
    <row r="71" spans="1:14" ht="13.5" customHeight="1" x14ac:dyDescent="0.2">
      <c r="A71" s="756" t="s">
        <v>1882</v>
      </c>
      <c r="B71" s="268"/>
      <c r="C71" s="268"/>
      <c r="D71" s="268"/>
      <c r="E71" s="268"/>
      <c r="F71" s="268"/>
      <c r="G71" s="268"/>
      <c r="H71" s="1991" t="s">
        <v>1883</v>
      </c>
      <c r="I71" s="1397"/>
      <c r="J71" s="1397"/>
      <c r="K71" s="1398"/>
      <c r="L71" s="268"/>
      <c r="M71" s="268"/>
      <c r="N71" s="268"/>
    </row>
    <row r="72" spans="1:14" ht="13.5" customHeight="1" x14ac:dyDescent="0.2">
      <c r="A72" s="268"/>
      <c r="B72" s="268"/>
      <c r="C72" s="268"/>
      <c r="D72" s="268"/>
      <c r="E72" s="268"/>
      <c r="F72" s="268"/>
      <c r="G72" s="268"/>
      <c r="H72" s="1399"/>
      <c r="I72" s="1400"/>
      <c r="J72" s="1400"/>
      <c r="K72" s="1401"/>
      <c r="L72" s="268"/>
      <c r="M72" s="268"/>
      <c r="N72" s="268"/>
    </row>
    <row r="73" spans="1:14" ht="13.5" customHeight="1" x14ac:dyDescent="0.2">
      <c r="A73" s="268"/>
      <c r="B73" s="268"/>
      <c r="C73" s="268"/>
      <c r="D73" s="268"/>
      <c r="E73" s="268"/>
      <c r="F73" s="268"/>
      <c r="G73" s="268"/>
      <c r="H73" s="1399"/>
      <c r="I73" s="1400"/>
      <c r="J73" s="1400"/>
      <c r="K73" s="1401"/>
      <c r="L73" s="268"/>
      <c r="M73" s="268"/>
      <c r="N73" s="268"/>
    </row>
    <row r="74" spans="1:14" ht="13.5" customHeight="1" x14ac:dyDescent="0.2">
      <c r="A74" s="268"/>
      <c r="B74" s="268"/>
      <c r="C74" s="268"/>
      <c r="D74" s="268"/>
      <c r="E74" s="268"/>
      <c r="F74" s="268"/>
      <c r="G74" s="268"/>
      <c r="H74" s="1399"/>
      <c r="I74" s="1400"/>
      <c r="J74" s="1400"/>
      <c r="K74" s="1401"/>
      <c r="L74" s="268"/>
      <c r="M74" s="268"/>
      <c r="N74" s="268"/>
    </row>
    <row r="75" spans="1:14" ht="13.5" customHeight="1" x14ac:dyDescent="0.2">
      <c r="A75" s="268"/>
      <c r="B75" s="268"/>
      <c r="C75" s="268"/>
      <c r="D75" s="268"/>
      <c r="E75" s="268"/>
      <c r="F75" s="268"/>
      <c r="G75" s="268"/>
      <c r="H75" s="1399"/>
      <c r="I75" s="1400"/>
      <c r="J75" s="1400"/>
      <c r="K75" s="1401"/>
      <c r="L75" s="268"/>
      <c r="M75" s="268"/>
      <c r="N75" s="268"/>
    </row>
    <row r="76" spans="1:14" ht="13.5" customHeight="1" x14ac:dyDescent="0.2">
      <c r="A76" s="268"/>
      <c r="B76" s="268"/>
      <c r="C76" s="268"/>
      <c r="D76" s="268"/>
      <c r="E76" s="268"/>
      <c r="F76" s="268"/>
      <c r="G76" s="268"/>
      <c r="H76" s="1399"/>
      <c r="I76" s="1400"/>
      <c r="J76" s="1400"/>
      <c r="K76" s="1401"/>
      <c r="L76" s="268"/>
      <c r="M76" s="268"/>
      <c r="N76" s="268"/>
    </row>
    <row r="77" spans="1:14" ht="13.5" customHeight="1" x14ac:dyDescent="0.2">
      <c r="A77" s="268"/>
      <c r="B77" s="268"/>
      <c r="C77" s="268"/>
      <c r="D77" s="268"/>
      <c r="E77" s="268"/>
      <c r="F77" s="268"/>
      <c r="G77" s="268"/>
      <c r="H77" s="1399"/>
      <c r="I77" s="1400"/>
      <c r="J77" s="1400"/>
      <c r="K77" s="1401"/>
      <c r="L77" s="268"/>
      <c r="M77" s="268"/>
      <c r="N77" s="268"/>
    </row>
    <row r="78" spans="1:14" ht="13.5" customHeight="1" x14ac:dyDescent="0.2">
      <c r="A78" s="268"/>
      <c r="B78" s="268"/>
      <c r="C78" s="268"/>
      <c r="D78" s="268"/>
      <c r="E78" s="268"/>
      <c r="F78" s="268"/>
      <c r="G78" s="268"/>
      <c r="H78" s="1399"/>
      <c r="I78" s="1400"/>
      <c r="J78" s="1400"/>
      <c r="K78" s="1401"/>
      <c r="L78" s="268"/>
      <c r="M78" s="268"/>
      <c r="N78" s="268"/>
    </row>
    <row r="79" spans="1:14" ht="13.5" customHeight="1" x14ac:dyDescent="0.2">
      <c r="A79" s="268"/>
      <c r="B79" s="268"/>
      <c r="C79" s="268"/>
      <c r="D79" s="268"/>
      <c r="E79" s="268"/>
      <c r="F79" s="268"/>
      <c r="G79" s="268"/>
      <c r="H79" s="1399"/>
      <c r="I79" s="1400"/>
      <c r="J79" s="1400"/>
      <c r="K79" s="1401"/>
      <c r="L79" s="268"/>
      <c r="M79" s="268"/>
      <c r="N79" s="268"/>
    </row>
    <row r="80" spans="1:14" ht="13.5" customHeight="1" x14ac:dyDescent="0.2">
      <c r="A80" s="268"/>
      <c r="B80" s="268"/>
      <c r="C80" s="268"/>
      <c r="D80" s="268"/>
      <c r="E80" s="268"/>
      <c r="F80" s="268"/>
      <c r="G80" s="268"/>
      <c r="H80" s="1399"/>
      <c r="I80" s="1400"/>
      <c r="J80" s="1400"/>
      <c r="K80" s="1401"/>
      <c r="L80" s="268"/>
      <c r="M80" s="268"/>
      <c r="N80" s="268"/>
    </row>
    <row r="81" spans="1:14" ht="13.5" customHeight="1" x14ac:dyDescent="0.2">
      <c r="A81" s="268"/>
      <c r="B81" s="268"/>
      <c r="C81" s="268"/>
      <c r="D81" s="268"/>
      <c r="E81" s="268"/>
      <c r="F81" s="268"/>
      <c r="G81" s="268"/>
      <c r="H81" s="1402"/>
      <c r="I81" s="1403"/>
      <c r="J81" s="1403"/>
      <c r="K81" s="1404"/>
      <c r="L81" s="268"/>
      <c r="M81" s="268"/>
      <c r="N81" s="268"/>
    </row>
    <row r="82" spans="1:14" ht="13.5" customHeight="1" x14ac:dyDescent="0.2">
      <c r="A82" s="268"/>
      <c r="B82" s="268"/>
      <c r="C82" s="268"/>
      <c r="D82" s="268"/>
      <c r="E82" s="268"/>
      <c r="F82" s="268"/>
      <c r="G82" s="268"/>
      <c r="H82" s="268"/>
      <c r="I82" s="268"/>
      <c r="J82" s="268"/>
      <c r="K82" s="268"/>
      <c r="L82" s="268"/>
      <c r="M82" s="268"/>
      <c r="N82" s="268"/>
    </row>
    <row r="83" spans="1:14" ht="13.5" customHeight="1" x14ac:dyDescent="0.2">
      <c r="A83" s="268"/>
      <c r="B83" s="268"/>
      <c r="C83" s="268"/>
      <c r="D83" s="268"/>
      <c r="E83" s="268"/>
      <c r="F83" s="268"/>
      <c r="G83" s="268"/>
      <c r="H83" s="268"/>
      <c r="I83" s="268"/>
      <c r="J83" s="268"/>
      <c r="K83" s="268"/>
      <c r="L83" s="268"/>
      <c r="M83" s="268"/>
      <c r="N83" s="268"/>
    </row>
    <row r="84" spans="1:14" ht="13.5" customHeight="1" x14ac:dyDescent="0.2">
      <c r="A84" s="268"/>
      <c r="B84" s="268"/>
      <c r="C84" s="268"/>
      <c r="D84" s="268"/>
      <c r="E84" s="268"/>
      <c r="F84" s="268"/>
      <c r="G84" s="268"/>
      <c r="H84" s="268"/>
      <c r="I84" s="268"/>
      <c r="J84" s="268"/>
      <c r="K84" s="268"/>
      <c r="L84" s="268"/>
      <c r="M84" s="268"/>
      <c r="N84" s="268"/>
    </row>
    <row r="85" spans="1:14" ht="13.5" customHeight="1" x14ac:dyDescent="0.2">
      <c r="A85" s="268"/>
      <c r="B85" s="268"/>
      <c r="C85" s="268"/>
      <c r="D85" s="268"/>
      <c r="E85" s="268"/>
      <c r="F85" s="268"/>
      <c r="G85" s="268"/>
      <c r="H85" s="268"/>
      <c r="I85" s="268"/>
      <c r="J85" s="268"/>
      <c r="K85" s="268"/>
      <c r="L85" s="268"/>
      <c r="M85" s="268"/>
      <c r="N85" s="268"/>
    </row>
    <row r="86" spans="1:14" ht="13.5" customHeight="1" x14ac:dyDescent="0.2">
      <c r="A86" s="268"/>
      <c r="B86" s="268"/>
      <c r="C86" s="268"/>
      <c r="D86" s="268"/>
      <c r="E86" s="268"/>
      <c r="F86" s="268"/>
      <c r="G86" s="268"/>
      <c r="H86" s="268"/>
      <c r="I86" s="268"/>
      <c r="J86" s="268"/>
      <c r="K86" s="268"/>
      <c r="L86" s="268"/>
      <c r="M86" s="268"/>
      <c r="N86" s="268"/>
    </row>
    <row r="87" spans="1:14" ht="13.5" customHeight="1" x14ac:dyDescent="0.2">
      <c r="A87" s="268"/>
      <c r="B87" s="268"/>
      <c r="C87" s="268"/>
      <c r="D87" s="268"/>
      <c r="E87" s="268"/>
      <c r="F87" s="268"/>
      <c r="G87" s="268"/>
      <c r="H87" s="268"/>
      <c r="I87" s="268"/>
      <c r="J87" s="268"/>
      <c r="K87" s="268"/>
      <c r="L87" s="268"/>
      <c r="M87" s="268"/>
      <c r="N87" s="268"/>
    </row>
    <row r="88" spans="1:14" ht="13.5" customHeight="1" x14ac:dyDescent="0.2">
      <c r="A88" s="268"/>
      <c r="B88" s="268"/>
      <c r="C88" s="268"/>
      <c r="D88" s="268"/>
      <c r="E88" s="268"/>
      <c r="F88" s="268"/>
      <c r="G88" s="268"/>
      <c r="H88" s="268"/>
      <c r="I88" s="268"/>
      <c r="J88" s="268"/>
      <c r="K88" s="268"/>
      <c r="L88" s="268"/>
      <c r="M88" s="268"/>
      <c r="N88" s="268"/>
    </row>
    <row r="89" spans="1:14" ht="13.5" customHeight="1" x14ac:dyDescent="0.2">
      <c r="A89" s="268"/>
      <c r="B89" s="268"/>
      <c r="C89" s="268"/>
      <c r="D89" s="268"/>
      <c r="E89" s="268"/>
      <c r="F89" s="268"/>
      <c r="G89" s="268"/>
      <c r="H89" s="268"/>
      <c r="I89" s="268"/>
      <c r="J89" s="268"/>
      <c r="K89" s="268"/>
      <c r="L89" s="268"/>
      <c r="M89" s="268"/>
      <c r="N89" s="268"/>
    </row>
    <row r="90" spans="1:14" ht="13.5" customHeight="1" x14ac:dyDescent="0.2">
      <c r="A90" s="268"/>
      <c r="B90" s="268"/>
      <c r="C90" s="268"/>
      <c r="D90" s="268"/>
      <c r="E90" s="268"/>
      <c r="F90" s="268"/>
      <c r="G90" s="268"/>
      <c r="H90" s="268"/>
      <c r="I90" s="268"/>
      <c r="J90" s="268"/>
      <c r="K90" s="268"/>
      <c r="L90" s="268"/>
      <c r="M90" s="268"/>
      <c r="N90" s="268"/>
    </row>
    <row r="91" spans="1:14" ht="13.5" customHeight="1" x14ac:dyDescent="0.2">
      <c r="A91" s="268"/>
      <c r="B91" s="268"/>
      <c r="C91" s="268"/>
      <c r="D91" s="268"/>
      <c r="E91" s="268"/>
      <c r="F91" s="268"/>
      <c r="G91" s="268"/>
      <c r="H91" s="268"/>
      <c r="I91" s="268"/>
      <c r="J91" s="268"/>
      <c r="K91" s="268"/>
      <c r="L91" s="268"/>
      <c r="M91" s="268"/>
      <c r="N91" s="268"/>
    </row>
    <row r="92" spans="1:14" ht="13.5" customHeight="1" x14ac:dyDescent="0.2">
      <c r="A92" s="268"/>
      <c r="B92" s="268"/>
      <c r="C92" s="268"/>
      <c r="D92" s="268"/>
      <c r="E92" s="268"/>
      <c r="F92" s="268"/>
      <c r="G92" s="268"/>
      <c r="H92" s="268"/>
      <c r="I92" s="268"/>
      <c r="J92" s="268"/>
      <c r="K92" s="268"/>
      <c r="L92" s="268"/>
      <c r="M92" s="268"/>
      <c r="N92" s="268"/>
    </row>
    <row r="93" spans="1:14" ht="13.5" customHeight="1" x14ac:dyDescent="0.2">
      <c r="A93" s="268"/>
      <c r="B93" s="268"/>
      <c r="C93" s="268"/>
      <c r="D93" s="268"/>
      <c r="E93" s="268"/>
      <c r="F93" s="268"/>
      <c r="G93" s="268"/>
      <c r="H93" s="268"/>
      <c r="I93" s="268"/>
      <c r="J93" s="268"/>
      <c r="K93" s="268"/>
      <c r="L93" s="268"/>
      <c r="M93" s="268"/>
      <c r="N93" s="268"/>
    </row>
    <row r="94" spans="1:14" ht="13.5" customHeight="1" x14ac:dyDescent="0.2">
      <c r="A94" s="268"/>
      <c r="B94" s="268"/>
      <c r="C94" s="268"/>
      <c r="D94" s="268"/>
      <c r="E94" s="268"/>
      <c r="F94" s="268"/>
      <c r="G94" s="268"/>
      <c r="H94" s="268"/>
      <c r="I94" s="268"/>
      <c r="J94" s="268"/>
      <c r="K94" s="268"/>
      <c r="L94" s="268"/>
      <c r="M94" s="268"/>
      <c r="N94" s="268"/>
    </row>
    <row r="95" spans="1:14" ht="13.5" customHeight="1" x14ac:dyDescent="0.2">
      <c r="A95" s="268"/>
      <c r="B95" s="268"/>
      <c r="C95" s="268"/>
      <c r="D95" s="268"/>
      <c r="E95" s="268"/>
      <c r="F95" s="268"/>
      <c r="G95" s="268"/>
      <c r="H95" s="268"/>
      <c r="I95" s="268"/>
      <c r="J95" s="268"/>
      <c r="K95" s="268"/>
      <c r="L95" s="268"/>
      <c r="M95" s="268"/>
      <c r="N95" s="268"/>
    </row>
    <row r="96" spans="1:14" ht="13.5" customHeight="1" x14ac:dyDescent="0.2">
      <c r="A96" s="268"/>
      <c r="B96" s="268"/>
      <c r="C96" s="268"/>
      <c r="D96" s="268"/>
      <c r="E96" s="268"/>
      <c r="F96" s="268"/>
      <c r="G96" s="268"/>
      <c r="H96" s="268"/>
      <c r="I96" s="268"/>
      <c r="J96" s="268"/>
      <c r="K96" s="268"/>
      <c r="L96" s="268"/>
      <c r="M96" s="268"/>
      <c r="N96" s="268"/>
    </row>
    <row r="97" spans="1:14" ht="13.5" customHeight="1" x14ac:dyDescent="0.2">
      <c r="A97" s="268"/>
      <c r="B97" s="268"/>
      <c r="C97" s="268"/>
      <c r="D97" s="268"/>
      <c r="E97" s="268"/>
      <c r="F97" s="268"/>
      <c r="G97" s="268"/>
      <c r="H97" s="268"/>
      <c r="I97" s="268"/>
      <c r="J97" s="268"/>
      <c r="K97" s="268"/>
      <c r="L97" s="268"/>
      <c r="M97" s="268"/>
      <c r="N97" s="268"/>
    </row>
    <row r="98" spans="1:14" ht="13.5" customHeight="1" x14ac:dyDescent="0.2">
      <c r="A98" s="268"/>
      <c r="B98" s="268"/>
      <c r="C98" s="268"/>
      <c r="D98" s="268"/>
      <c r="E98" s="268"/>
      <c r="F98" s="268"/>
      <c r="G98" s="268"/>
      <c r="H98" s="268"/>
      <c r="I98" s="268"/>
      <c r="J98" s="268"/>
      <c r="K98" s="268"/>
      <c r="L98" s="268"/>
      <c r="M98" s="268"/>
      <c r="N98" s="268"/>
    </row>
    <row r="99" spans="1:14" ht="13.5" customHeight="1" x14ac:dyDescent="0.2">
      <c r="A99" s="268"/>
      <c r="B99" s="268"/>
      <c r="C99" s="268"/>
      <c r="D99" s="268"/>
      <c r="E99" s="268"/>
      <c r="F99" s="268"/>
      <c r="G99" s="268"/>
      <c r="H99" s="268"/>
      <c r="I99" s="268"/>
      <c r="J99" s="268"/>
      <c r="K99" s="268"/>
      <c r="L99" s="268"/>
      <c r="M99" s="268"/>
      <c r="N99" s="268"/>
    </row>
    <row r="100" spans="1:14" ht="13.5" customHeight="1" x14ac:dyDescent="0.2">
      <c r="A100" s="268"/>
      <c r="B100" s="268"/>
      <c r="C100" s="268"/>
      <c r="D100" s="268"/>
      <c r="E100" s="268"/>
      <c r="F100" s="268"/>
      <c r="G100" s="268"/>
      <c r="H100" s="268"/>
      <c r="I100" s="268"/>
      <c r="J100" s="268"/>
      <c r="K100" s="268"/>
      <c r="L100" s="268"/>
      <c r="M100" s="268"/>
      <c r="N100" s="268"/>
    </row>
    <row r="101" spans="1:14" ht="13.5" customHeight="1" x14ac:dyDescent="0.2">
      <c r="A101" s="268"/>
      <c r="B101" s="268"/>
      <c r="C101" s="268"/>
      <c r="D101" s="268"/>
      <c r="E101" s="268"/>
      <c r="F101" s="268"/>
      <c r="G101" s="268"/>
      <c r="H101" s="268"/>
      <c r="I101" s="268"/>
      <c r="J101" s="268"/>
      <c r="K101" s="268"/>
      <c r="L101" s="268"/>
      <c r="M101" s="268"/>
      <c r="N101" s="268"/>
    </row>
    <row r="102" spans="1:14" ht="13.5" customHeight="1" x14ac:dyDescent="0.2"/>
    <row r="103" spans="1:14" ht="13.5" customHeight="1" x14ac:dyDescent="0.2"/>
    <row r="104" spans="1:14" ht="13.5" customHeight="1" x14ac:dyDescent="0.2"/>
    <row r="105" spans="1:14" ht="13.5" customHeight="1" x14ac:dyDescent="0.2"/>
    <row r="106" spans="1:14" ht="13.5" customHeight="1" x14ac:dyDescent="0.2"/>
    <row r="107" spans="1:14" ht="13.5" customHeight="1" x14ac:dyDescent="0.2"/>
    <row r="108" spans="1:14" ht="13.5" customHeight="1" x14ac:dyDescent="0.2"/>
    <row r="109" spans="1:14" ht="13.5" customHeight="1" x14ac:dyDescent="0.2"/>
    <row r="110" spans="1:14" ht="13.5" customHeight="1" x14ac:dyDescent="0.2"/>
    <row r="111" spans="1:14" ht="13.5" customHeight="1" x14ac:dyDescent="0.2"/>
    <row r="112" spans="1: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sheetProtection algorithmName="SHA-512" hashValue="0FHLAeOiQn48K8Rj2ZPVAmMBYBcWi+Jd7yQ46my4qQwAyFveywLN2Mz9jvNKzv4qa/KoA0AkXfoUs+W8GPl9vA==" saltValue="PGGis3QNTL110ycwuj2rQA==" spinCount="100000" sheet="1" objects="1" scenarios="1"/>
  <mergeCells count="42">
    <mergeCell ref="H60:K60"/>
    <mergeCell ref="B54:H54"/>
    <mergeCell ref="B56:F56"/>
    <mergeCell ref="B57:D57"/>
    <mergeCell ref="B59:E59"/>
    <mergeCell ref="H59:K59"/>
    <mergeCell ref="B62:E62"/>
    <mergeCell ref="B63:D63"/>
    <mergeCell ref="A65:M66"/>
    <mergeCell ref="A68:F68"/>
    <mergeCell ref="H71:K81"/>
    <mergeCell ref="D37:M37"/>
    <mergeCell ref="A42:B42"/>
    <mergeCell ref="A51:B51"/>
    <mergeCell ref="D38:J38"/>
    <mergeCell ref="D39:J39"/>
    <mergeCell ref="C40:M41"/>
    <mergeCell ref="C42:M42"/>
    <mergeCell ref="C44:M45"/>
    <mergeCell ref="A46:M47"/>
    <mergeCell ref="A48:M49"/>
    <mergeCell ref="C51:M51"/>
    <mergeCell ref="D32:M32"/>
    <mergeCell ref="D33:M33"/>
    <mergeCell ref="D34:J34"/>
    <mergeCell ref="D35:M35"/>
    <mergeCell ref="D36:M36"/>
    <mergeCell ref="C22:M22"/>
    <mergeCell ref="C24:M25"/>
    <mergeCell ref="C26:M27"/>
    <mergeCell ref="C28:M29"/>
    <mergeCell ref="C30:M31"/>
    <mergeCell ref="C9:M10"/>
    <mergeCell ref="C11:M11"/>
    <mergeCell ref="D13:M14"/>
    <mergeCell ref="D16:M17"/>
    <mergeCell ref="D19:M20"/>
    <mergeCell ref="A1:M2"/>
    <mergeCell ref="A3:M4"/>
    <mergeCell ref="C5:M5"/>
    <mergeCell ref="C6:M7"/>
    <mergeCell ref="C8:M8"/>
  </mergeCells>
  <pageMargins left="0.5" right="0.25" top="0.5" bottom="0.4" header="0" footer="0"/>
  <pageSetup orientation="portrait" r:id="rId1"/>
  <headerFooter>
    <oddFooter>&amp;R&amp;D</oddFooter>
  </headerFooter>
  <rowBreaks count="1" manualBreakCount="1">
    <brk id="47" max="12"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899"/>
  <sheetViews>
    <sheetView showGridLines="0" zoomScaleNormal="100" zoomScaleSheetLayoutView="70" workbookViewId="0">
      <selection sqref="A1:AR2"/>
    </sheetView>
  </sheetViews>
  <sheetFormatPr defaultColWidth="12.625" defaultRowHeight="15" customHeight="1" x14ac:dyDescent="0.2"/>
  <cols>
    <col min="1" max="1" width="2.125" customWidth="1"/>
    <col min="2" max="5" width="3" customWidth="1"/>
    <col min="6" max="41" width="2.125" customWidth="1"/>
    <col min="42" max="42" width="3.875" customWidth="1"/>
    <col min="43" max="43" width="2.25" customWidth="1"/>
    <col min="44" max="44" width="2.125" customWidth="1"/>
    <col min="45" max="45" width="8.625" hidden="1" customWidth="1"/>
  </cols>
  <sheetData>
    <row r="1" spans="1:45" ht="15" customHeight="1" x14ac:dyDescent="0.25">
      <c r="A1" s="1440" t="s">
        <v>82</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7"/>
      <c r="AQ1" s="1397"/>
      <c r="AR1" s="1398"/>
      <c r="AS1" s="33"/>
    </row>
    <row r="2" spans="1:45" ht="11.25" customHeight="1" x14ac:dyDescent="0.25">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4"/>
      <c r="AS2" s="33"/>
    </row>
    <row r="3" spans="1:45" ht="6" customHeight="1" x14ac:dyDescent="0.25">
      <c r="A3" s="33"/>
      <c r="B3" s="33"/>
      <c r="C3" s="33"/>
      <c r="D3" s="33"/>
      <c r="E3" s="33"/>
      <c r="F3" s="33"/>
      <c r="G3" s="33"/>
      <c r="H3" s="33"/>
      <c r="I3" s="33"/>
      <c r="J3" s="33"/>
      <c r="K3" s="33"/>
      <c r="L3" s="33"/>
      <c r="M3" s="33"/>
      <c r="N3" s="33"/>
      <c r="O3" s="33"/>
      <c r="P3" s="33"/>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31"/>
    </row>
    <row r="4" spans="1:45" ht="17.25" customHeight="1" x14ac:dyDescent="0.2">
      <c r="A4" s="62" t="s">
        <v>96</v>
      </c>
      <c r="B4" s="1994" t="s">
        <v>1884</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3"/>
      <c r="AS4" s="31"/>
    </row>
    <row r="5" spans="1:45" ht="7.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252"/>
    </row>
    <row r="6" spans="1:45" ht="18" customHeight="1" x14ac:dyDescent="0.25">
      <c r="A6" s="33"/>
      <c r="B6" s="1848"/>
      <c r="C6" s="1832"/>
      <c r="D6" s="1832"/>
      <c r="E6" s="1832"/>
      <c r="F6" s="1832"/>
      <c r="G6" s="1832"/>
      <c r="H6" s="1832"/>
      <c r="I6" s="1832"/>
      <c r="J6" s="1832"/>
      <c r="K6" s="1832"/>
      <c r="L6" s="1808"/>
      <c r="M6" s="31"/>
      <c r="N6" s="31"/>
      <c r="O6" s="31"/>
      <c r="P6" s="31"/>
      <c r="Q6" s="31"/>
      <c r="S6" s="1554" t="s">
        <v>115</v>
      </c>
      <c r="T6" s="1400"/>
      <c r="U6" s="1400"/>
      <c r="V6" s="1400"/>
      <c r="W6" s="10"/>
      <c r="X6" s="1848"/>
      <c r="Y6" s="1832"/>
      <c r="Z6" s="1832"/>
      <c r="AA6" s="1832"/>
      <c r="AB6" s="1832"/>
      <c r="AC6" s="1832"/>
      <c r="AD6" s="1832"/>
      <c r="AE6" s="1832"/>
      <c r="AF6" s="1832"/>
      <c r="AG6" s="1832"/>
      <c r="AH6" s="1832"/>
      <c r="AI6" s="1832"/>
      <c r="AJ6" s="1832"/>
      <c r="AK6" s="1832"/>
      <c r="AL6" s="1832"/>
      <c r="AM6" s="1832"/>
      <c r="AN6" s="1832"/>
      <c r="AO6" s="1832"/>
      <c r="AP6" s="1808"/>
      <c r="AQ6" s="31"/>
      <c r="AR6" s="31"/>
      <c r="AS6" s="31"/>
    </row>
    <row r="7" spans="1:45" ht="15" customHeight="1" x14ac:dyDescent="0.25">
      <c r="A7" s="33"/>
      <c r="B7" s="1556" t="s">
        <v>126</v>
      </c>
      <c r="C7" s="1397"/>
      <c r="D7" s="1397"/>
      <c r="E7" s="1397"/>
      <c r="F7" s="1397"/>
      <c r="G7" s="1397"/>
      <c r="H7" s="1397"/>
      <c r="I7" s="1397"/>
      <c r="J7" s="1397"/>
      <c r="K7" s="1397"/>
      <c r="L7" s="1451"/>
      <c r="M7" s="89"/>
      <c r="N7" s="89"/>
      <c r="O7" s="89"/>
      <c r="P7" s="89"/>
      <c r="Q7" s="89"/>
      <c r="R7" s="89"/>
      <c r="S7" s="89"/>
      <c r="T7" s="89"/>
      <c r="U7" s="89"/>
      <c r="V7" s="89"/>
      <c r="W7" s="89"/>
      <c r="X7" s="1556" t="s">
        <v>1885</v>
      </c>
      <c r="Y7" s="1397"/>
      <c r="Z7" s="1397"/>
      <c r="AA7" s="1397"/>
      <c r="AB7" s="1397"/>
      <c r="AC7" s="1397"/>
      <c r="AD7" s="1397"/>
      <c r="AE7" s="1397"/>
      <c r="AF7" s="1397"/>
      <c r="AG7" s="1397"/>
      <c r="AH7" s="1397"/>
      <c r="AI7" s="1397"/>
      <c r="AJ7" s="1397"/>
      <c r="AK7" s="1397"/>
      <c r="AL7" s="1397"/>
      <c r="AM7" s="1397"/>
      <c r="AN7" s="1397"/>
      <c r="AO7" s="1397"/>
      <c r="AP7" s="1451"/>
      <c r="AQ7" s="10"/>
      <c r="AR7" s="10"/>
      <c r="AS7" s="252"/>
    </row>
    <row r="8" spans="1:45" ht="10.5" customHeight="1" x14ac:dyDescent="0.25">
      <c r="A8" s="33"/>
      <c r="B8" s="1427"/>
      <c r="C8" s="1428"/>
      <c r="D8" s="1428"/>
      <c r="E8" s="1428"/>
      <c r="F8" s="1428"/>
      <c r="G8" s="1428"/>
      <c r="H8" s="1428"/>
      <c r="I8" s="1428"/>
      <c r="J8" s="1428"/>
      <c r="K8" s="1428"/>
      <c r="L8" s="1429"/>
      <c r="M8" s="105"/>
      <c r="N8" s="105"/>
      <c r="O8" s="105"/>
      <c r="P8" s="105"/>
      <c r="Q8" s="105"/>
      <c r="R8" s="105"/>
      <c r="S8" s="105"/>
      <c r="T8" s="105"/>
      <c r="U8" s="105"/>
      <c r="V8" s="105"/>
      <c r="W8" s="105"/>
      <c r="X8" s="1427"/>
      <c r="Y8" s="1428"/>
      <c r="Z8" s="1428"/>
      <c r="AA8" s="1428"/>
      <c r="AB8" s="1428"/>
      <c r="AC8" s="1428"/>
      <c r="AD8" s="1428"/>
      <c r="AE8" s="1428"/>
      <c r="AF8" s="1428"/>
      <c r="AG8" s="1428"/>
      <c r="AH8" s="1428"/>
      <c r="AI8" s="1428"/>
      <c r="AJ8" s="1428"/>
      <c r="AK8" s="1428"/>
      <c r="AL8" s="1428"/>
      <c r="AM8" s="1428"/>
      <c r="AN8" s="1428"/>
      <c r="AO8" s="1428"/>
      <c r="AP8" s="1429"/>
      <c r="AQ8" s="10"/>
      <c r="AR8" s="10"/>
      <c r="AS8" s="252"/>
    </row>
    <row r="9" spans="1:45" ht="6" customHeight="1" x14ac:dyDescent="0.25">
      <c r="A9" s="33"/>
      <c r="B9" s="123"/>
      <c r="C9" s="33"/>
      <c r="D9" s="33"/>
      <c r="E9" s="33"/>
      <c r="F9" s="33"/>
      <c r="G9" s="33"/>
      <c r="H9" s="33"/>
      <c r="I9" s="33"/>
      <c r="J9" s="33"/>
      <c r="K9" s="33"/>
      <c r="L9" s="33"/>
      <c r="M9" s="33"/>
      <c r="N9" s="33"/>
      <c r="O9" s="33"/>
      <c r="P9" s="33"/>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252"/>
    </row>
    <row r="10" spans="1:45" ht="14.25" customHeight="1" x14ac:dyDescent="0.25">
      <c r="A10" s="33"/>
      <c r="B10" s="10" t="s">
        <v>179</v>
      </c>
      <c r="C10" s="33"/>
      <c r="D10" s="33"/>
      <c r="E10" s="33"/>
      <c r="F10" s="33"/>
      <c r="G10" s="33"/>
      <c r="H10" s="33"/>
      <c r="I10" s="33"/>
      <c r="J10" s="1995" t="s">
        <v>1886</v>
      </c>
      <c r="K10" s="1803"/>
      <c r="L10" s="1803"/>
      <c r="M10" s="1803"/>
      <c r="N10" s="1803"/>
      <c r="O10" s="1804"/>
      <c r="P10" s="33"/>
      <c r="Q10" s="33" t="s">
        <v>180</v>
      </c>
      <c r="R10" s="33"/>
      <c r="S10" s="33"/>
      <c r="T10" s="33"/>
      <c r="U10" s="33"/>
      <c r="V10" s="10"/>
      <c r="W10" s="10"/>
      <c r="X10" s="10"/>
      <c r="Y10" s="10"/>
      <c r="Z10" s="142"/>
      <c r="AA10" s="10"/>
      <c r="AB10" s="10"/>
      <c r="AC10" s="10"/>
      <c r="AD10" s="10"/>
      <c r="AE10" s="10"/>
      <c r="AF10" s="10"/>
      <c r="AG10" s="10"/>
      <c r="AH10" s="10"/>
      <c r="AI10" s="10"/>
      <c r="AJ10" s="10"/>
      <c r="AK10" s="10"/>
      <c r="AL10" s="10"/>
      <c r="AM10" s="10"/>
      <c r="AN10" s="1996"/>
      <c r="AO10" s="1803"/>
      <c r="AP10" s="1803"/>
      <c r="AQ10" s="1804"/>
      <c r="AS10" s="31"/>
    </row>
    <row r="11" spans="1:45" ht="4.5" customHeight="1" x14ac:dyDescent="0.25">
      <c r="A11" s="33"/>
      <c r="B11" s="153"/>
      <c r="C11" s="10"/>
      <c r="D11" s="10"/>
      <c r="E11" s="10"/>
      <c r="F11" s="10"/>
      <c r="G11" s="10"/>
      <c r="H11" s="10"/>
      <c r="I11" s="10"/>
      <c r="J11" s="10"/>
      <c r="K11" s="10"/>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252"/>
    </row>
    <row r="12" spans="1:45" ht="14.25" customHeight="1" x14ac:dyDescent="0.25">
      <c r="A12" s="33"/>
      <c r="B12" s="33" t="s">
        <v>204</v>
      </c>
      <c r="C12" s="10"/>
      <c r="D12" s="10"/>
      <c r="E12" s="10"/>
      <c r="F12" s="10"/>
      <c r="G12" s="10"/>
      <c r="H12" s="10"/>
      <c r="I12" s="10"/>
      <c r="J12" s="33" t="s">
        <v>205</v>
      </c>
      <c r="K12" s="33"/>
      <c r="L12" s="33"/>
      <c r="M12" s="33"/>
      <c r="N12" s="33"/>
      <c r="O12" s="33"/>
      <c r="P12" s="33"/>
      <c r="Q12" s="33"/>
      <c r="R12" s="1997"/>
      <c r="S12" s="1803"/>
      <c r="T12" s="1803"/>
      <c r="U12" s="1804"/>
      <c r="V12" s="31"/>
      <c r="W12" s="31"/>
      <c r="X12" s="33" t="s">
        <v>206</v>
      </c>
      <c r="Y12" s="33"/>
      <c r="Z12" s="33"/>
      <c r="AA12" s="33"/>
      <c r="AB12" s="33"/>
      <c r="AC12" s="33"/>
      <c r="AD12" s="33"/>
      <c r="AE12" s="33"/>
      <c r="AF12" s="33"/>
      <c r="AG12" s="31"/>
      <c r="AH12" s="31"/>
      <c r="AI12" s="1997"/>
      <c r="AJ12" s="1803"/>
      <c r="AK12" s="1803"/>
      <c r="AL12" s="1804"/>
      <c r="AM12" s="33"/>
      <c r="AN12" s="10"/>
      <c r="AO12" s="10"/>
      <c r="AP12" s="10"/>
      <c r="AQ12" s="10"/>
      <c r="AR12" s="10"/>
      <c r="AS12" s="31"/>
    </row>
    <row r="13" spans="1:45" ht="7.5" customHeight="1"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252"/>
    </row>
    <row r="14" spans="1:45" ht="17.25" customHeight="1" x14ac:dyDescent="0.2">
      <c r="A14" s="62" t="s">
        <v>201</v>
      </c>
      <c r="B14" s="1994" t="s">
        <v>225</v>
      </c>
      <c r="C14" s="1442"/>
      <c r="D14" s="1442"/>
      <c r="E14" s="1442"/>
      <c r="F14" s="1442"/>
      <c r="G14" s="1442"/>
      <c r="H14" s="1442"/>
      <c r="I14" s="1442"/>
      <c r="J14" s="1442"/>
      <c r="K14" s="1442"/>
      <c r="L14" s="1442"/>
      <c r="M14" s="1442"/>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2"/>
      <c r="AL14" s="1442"/>
      <c r="AM14" s="1442"/>
      <c r="AN14" s="1442"/>
      <c r="AO14" s="1442"/>
      <c r="AP14" s="1442"/>
      <c r="AQ14" s="1442"/>
      <c r="AR14" s="1443"/>
      <c r="AS14" s="31"/>
    </row>
    <row r="15" spans="1:45" ht="4.5" customHeight="1"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252"/>
    </row>
    <row r="16" spans="1:45" ht="18" customHeight="1" x14ac:dyDescent="0.25">
      <c r="A16" s="33"/>
      <c r="B16" s="1998"/>
      <c r="C16" s="1803"/>
      <c r="D16" s="1803"/>
      <c r="E16" s="1803"/>
      <c r="F16" s="1803"/>
      <c r="G16" s="1803"/>
      <c r="H16" s="1803"/>
      <c r="I16" s="1803"/>
      <c r="J16" s="1803"/>
      <c r="K16" s="1803"/>
      <c r="L16" s="1803"/>
      <c r="M16" s="1803"/>
      <c r="N16" s="1803"/>
      <c r="O16" s="1803"/>
      <c r="P16" s="1803"/>
      <c r="Q16" s="1803"/>
      <c r="R16" s="1804"/>
      <c r="S16" s="31"/>
      <c r="T16" s="33"/>
      <c r="U16" s="33"/>
      <c r="V16" s="1577" t="s">
        <v>1887</v>
      </c>
      <c r="W16" s="1400"/>
      <c r="X16" s="1400"/>
      <c r="Y16" s="1400"/>
      <c r="Z16" s="1400"/>
      <c r="AA16" s="1400"/>
      <c r="AB16" s="1400"/>
      <c r="AC16" s="1400"/>
      <c r="AD16" s="1400"/>
      <c r="AE16" s="1400"/>
      <c r="AF16" s="1400"/>
      <c r="AG16" s="1400"/>
      <c r="AH16" s="1400"/>
      <c r="AI16" s="1400"/>
      <c r="AJ16" s="1400"/>
      <c r="AK16" s="1400"/>
      <c r="AL16" s="1400"/>
      <c r="AM16" s="1400"/>
      <c r="AN16" s="1400"/>
      <c r="AO16" s="33"/>
      <c r="AP16" s="33"/>
      <c r="AQ16" s="33"/>
      <c r="AR16" s="33"/>
      <c r="AS16" s="31"/>
    </row>
    <row r="17" spans="1:45" ht="4.5" customHeight="1" x14ac:dyDescent="0.25">
      <c r="A17" s="33"/>
      <c r="B17" s="145"/>
      <c r="C17" s="95"/>
      <c r="D17" s="95"/>
      <c r="E17" s="95"/>
      <c r="F17" s="95"/>
      <c r="G17" s="95"/>
      <c r="H17" s="95"/>
      <c r="I17" s="95"/>
      <c r="J17" s="95"/>
      <c r="K17" s="95"/>
      <c r="L17" s="95"/>
      <c r="M17" s="95"/>
      <c r="N17" s="95"/>
      <c r="O17" s="95"/>
      <c r="P17" s="95"/>
      <c r="Q17" s="95"/>
      <c r="R17" s="95"/>
      <c r="S17" s="95"/>
      <c r="T17" s="95"/>
      <c r="U17" s="95"/>
      <c r="V17" s="1400"/>
      <c r="W17" s="1400"/>
      <c r="X17" s="1400"/>
      <c r="Y17" s="1400"/>
      <c r="Z17" s="1400"/>
      <c r="AA17" s="1400"/>
      <c r="AB17" s="1400"/>
      <c r="AC17" s="1400"/>
      <c r="AD17" s="1400"/>
      <c r="AE17" s="1400"/>
      <c r="AF17" s="1400"/>
      <c r="AG17" s="1400"/>
      <c r="AH17" s="1400"/>
      <c r="AI17" s="1400"/>
      <c r="AJ17" s="1400"/>
      <c r="AK17" s="1400"/>
      <c r="AL17" s="1400"/>
      <c r="AM17" s="1400"/>
      <c r="AN17" s="1400"/>
      <c r="AO17" s="95"/>
      <c r="AP17" s="95"/>
      <c r="AQ17" s="95"/>
      <c r="AR17" s="95"/>
      <c r="AS17" s="252"/>
    </row>
    <row r="18" spans="1:45" ht="15" customHeight="1" x14ac:dyDescent="0.25">
      <c r="A18" s="33"/>
      <c r="B18" s="1579" t="s">
        <v>256</v>
      </c>
      <c r="C18" s="1531"/>
      <c r="D18" s="1531"/>
      <c r="E18" s="1531"/>
      <c r="F18" s="1531"/>
      <c r="G18" s="1531"/>
      <c r="H18" s="1531"/>
      <c r="I18" s="1531"/>
      <c r="J18" s="1531"/>
      <c r="K18" s="1531"/>
      <c r="L18" s="1531"/>
      <c r="M18" s="1531"/>
      <c r="N18" s="1531"/>
      <c r="O18" s="1531"/>
      <c r="P18" s="1531"/>
      <c r="Q18" s="1532"/>
      <c r="R18" s="252"/>
      <c r="S18" s="230"/>
      <c r="T18" s="230"/>
      <c r="U18" s="230"/>
      <c r="V18" s="1400"/>
      <c r="W18" s="1400"/>
      <c r="X18" s="1400"/>
      <c r="Y18" s="1400"/>
      <c r="Z18" s="1400"/>
      <c r="AA18" s="1400"/>
      <c r="AB18" s="1400"/>
      <c r="AC18" s="1400"/>
      <c r="AD18" s="1400"/>
      <c r="AE18" s="1400"/>
      <c r="AF18" s="1400"/>
      <c r="AG18" s="1400"/>
      <c r="AH18" s="1400"/>
      <c r="AI18" s="1400"/>
      <c r="AJ18" s="1400"/>
      <c r="AK18" s="1400"/>
      <c r="AL18" s="1400"/>
      <c r="AM18" s="1400"/>
      <c r="AN18" s="1400"/>
      <c r="AO18" s="230"/>
      <c r="AP18" s="230"/>
      <c r="AQ18" s="230"/>
      <c r="AR18" s="230"/>
      <c r="AS18" s="252"/>
    </row>
    <row r="19" spans="1:45" ht="4.5" customHeight="1" x14ac:dyDescent="0.25">
      <c r="A19" s="33"/>
      <c r="B19" s="145"/>
      <c r="C19" s="234"/>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145"/>
      <c r="AC19" s="145"/>
      <c r="AD19" s="145"/>
      <c r="AE19" s="145"/>
      <c r="AF19" s="145"/>
      <c r="AG19" s="145"/>
      <c r="AH19" s="145"/>
      <c r="AI19" s="145"/>
      <c r="AJ19" s="145"/>
      <c r="AK19" s="145"/>
      <c r="AL19" s="145"/>
      <c r="AM19" s="145"/>
      <c r="AN19" s="145"/>
      <c r="AO19" s="145"/>
      <c r="AP19" s="145"/>
      <c r="AQ19" s="145"/>
      <c r="AR19" s="145"/>
      <c r="AS19" s="252"/>
    </row>
    <row r="20" spans="1:45" ht="15.75" customHeight="1" x14ac:dyDescent="0.25">
      <c r="A20" s="33"/>
      <c r="B20" s="145"/>
      <c r="C20" s="1125"/>
      <c r="D20" s="1581" t="s">
        <v>268</v>
      </c>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c r="AL20" s="1531"/>
      <c r="AM20" s="1531"/>
      <c r="AN20" s="1531"/>
      <c r="AO20" s="1531"/>
      <c r="AP20" s="1531"/>
      <c r="AQ20" s="1531"/>
      <c r="AR20" s="1532"/>
      <c r="AS20" s="252"/>
    </row>
    <row r="21" spans="1:45" ht="5.25" customHeight="1" x14ac:dyDescent="0.25">
      <c r="A21" s="33"/>
      <c r="B21" s="10"/>
      <c r="C21" s="1116"/>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33"/>
    </row>
    <row r="22" spans="1:45" ht="15.75" customHeight="1" x14ac:dyDescent="0.25">
      <c r="A22" s="33"/>
      <c r="B22" s="145"/>
      <c r="C22" s="1125"/>
      <c r="D22" s="1583" t="s">
        <v>278</v>
      </c>
      <c r="E22" s="1423"/>
      <c r="F22" s="1423"/>
      <c r="G22" s="1423"/>
      <c r="H22" s="1423"/>
      <c r="I22" s="1423"/>
      <c r="J22" s="1423"/>
      <c r="K22" s="1423"/>
      <c r="L22" s="1423"/>
      <c r="M22" s="1423"/>
      <c r="N22" s="1423"/>
      <c r="O22" s="1423"/>
      <c r="P22" s="1423"/>
      <c r="Q22" s="1423"/>
      <c r="R22" s="1423"/>
      <c r="S22" s="1423"/>
      <c r="T22" s="1423"/>
      <c r="U22" s="1423"/>
      <c r="V22" s="1423"/>
      <c r="W22" s="1423"/>
      <c r="X22" s="1423"/>
      <c r="Y22" s="1423"/>
      <c r="Z22" s="1423"/>
      <c r="AA22" s="1423"/>
      <c r="AB22" s="1423"/>
      <c r="AC22" s="1423"/>
      <c r="AD22" s="1423"/>
      <c r="AE22" s="1423"/>
      <c r="AF22" s="1423"/>
      <c r="AG22" s="1423"/>
      <c r="AH22" s="1423"/>
      <c r="AI22" s="1423"/>
      <c r="AJ22" s="1423"/>
      <c r="AK22" s="1423"/>
      <c r="AL22" s="1423"/>
      <c r="AM22" s="1423"/>
      <c r="AN22" s="1423"/>
      <c r="AO22" s="1423"/>
      <c r="AP22" s="1423"/>
      <c r="AQ22" s="1423"/>
      <c r="AR22" s="1424"/>
      <c r="AS22" s="252"/>
    </row>
    <row r="23" spans="1:45" ht="13.5" customHeight="1" x14ac:dyDescent="0.25">
      <c r="A23" s="33"/>
      <c r="B23" s="145"/>
      <c r="C23" s="757"/>
      <c r="D23" s="1427"/>
      <c r="E23" s="1428"/>
      <c r="F23" s="1428"/>
      <c r="G23" s="1428"/>
      <c r="H23" s="1428"/>
      <c r="I23" s="1428"/>
      <c r="J23" s="1428"/>
      <c r="K23" s="1428"/>
      <c r="L23" s="1428"/>
      <c r="M23" s="1428"/>
      <c r="N23" s="1428"/>
      <c r="O23" s="1428"/>
      <c r="P23" s="1428"/>
      <c r="Q23" s="1428"/>
      <c r="R23" s="1428"/>
      <c r="S23" s="1428"/>
      <c r="T23" s="1428"/>
      <c r="U23" s="1428"/>
      <c r="V23" s="1428"/>
      <c r="W23" s="1428"/>
      <c r="X23" s="1428"/>
      <c r="Y23" s="1428"/>
      <c r="Z23" s="1428"/>
      <c r="AA23" s="1428"/>
      <c r="AB23" s="1428"/>
      <c r="AC23" s="1428"/>
      <c r="AD23" s="1428"/>
      <c r="AE23" s="1428"/>
      <c r="AF23" s="1428"/>
      <c r="AG23" s="1428"/>
      <c r="AH23" s="1428"/>
      <c r="AI23" s="1428"/>
      <c r="AJ23" s="1428"/>
      <c r="AK23" s="1428"/>
      <c r="AL23" s="1428"/>
      <c r="AM23" s="1428"/>
      <c r="AN23" s="1428"/>
      <c r="AO23" s="1428"/>
      <c r="AP23" s="1428"/>
      <c r="AQ23" s="1428"/>
      <c r="AR23" s="1429"/>
      <c r="AS23" s="252"/>
    </row>
    <row r="24" spans="1:45" ht="15" customHeight="1" x14ac:dyDescent="0.25">
      <c r="A24" s="33"/>
      <c r="B24" s="252"/>
      <c r="C24" s="252"/>
      <c r="D24" s="253" t="s">
        <v>286</v>
      </c>
      <c r="E24" s="145"/>
      <c r="F24" s="145"/>
      <c r="G24" s="145"/>
      <c r="H24" s="145"/>
      <c r="I24" s="145"/>
      <c r="J24" s="145"/>
      <c r="K24" s="145"/>
      <c r="L24" s="145"/>
      <c r="M24" s="145"/>
      <c r="N24" s="145"/>
      <c r="O24" s="252"/>
      <c r="P24" s="10"/>
      <c r="Q24" s="10"/>
      <c r="R24" s="252"/>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57"/>
      <c r="AS24" s="252"/>
    </row>
    <row r="25" spans="1:45" ht="18" customHeight="1" x14ac:dyDescent="0.25">
      <c r="A25" s="33"/>
      <c r="B25" s="256"/>
      <c r="C25" s="145"/>
      <c r="D25" s="1999"/>
      <c r="E25" s="1803"/>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3"/>
      <c r="AK25" s="1803"/>
      <c r="AL25" s="1803"/>
      <c r="AM25" s="1803"/>
      <c r="AN25" s="1804"/>
      <c r="AO25" s="252"/>
      <c r="AP25" s="252"/>
      <c r="AQ25" s="252"/>
      <c r="AR25" s="145"/>
      <c r="AS25" s="252"/>
    </row>
    <row r="26" spans="1:45" ht="5.25" customHeight="1" x14ac:dyDescent="0.25">
      <c r="A26" s="33"/>
      <c r="B26" s="256"/>
      <c r="C26" s="145"/>
      <c r="D26" s="758"/>
      <c r="E26" s="758"/>
      <c r="F26" s="758"/>
      <c r="G26" s="758"/>
      <c r="H26" s="758"/>
      <c r="I26" s="758"/>
      <c r="J26" s="758"/>
      <c r="K26" s="758"/>
      <c r="L26" s="758"/>
      <c r="M26" s="758"/>
      <c r="N26" s="758"/>
      <c r="O26" s="758"/>
      <c r="P26" s="758"/>
      <c r="Q26" s="758"/>
      <c r="R26" s="758"/>
      <c r="S26" s="758"/>
      <c r="T26" s="758"/>
      <c r="U26" s="758"/>
      <c r="V26" s="758"/>
      <c r="W26" s="758"/>
      <c r="X26" s="758"/>
      <c r="Y26" s="758"/>
      <c r="Z26" s="758"/>
      <c r="AA26" s="758"/>
      <c r="AB26" s="758"/>
      <c r="AC26" s="758"/>
      <c r="AD26" s="758"/>
      <c r="AE26" s="758"/>
      <c r="AF26" s="758"/>
      <c r="AG26" s="758"/>
      <c r="AH26" s="758"/>
      <c r="AI26" s="758"/>
      <c r="AJ26" s="758"/>
      <c r="AK26" s="758"/>
      <c r="AL26" s="758"/>
      <c r="AM26" s="758"/>
      <c r="AN26" s="758"/>
      <c r="AO26" s="252"/>
      <c r="AP26" s="252"/>
      <c r="AQ26" s="252"/>
      <c r="AR26" s="145"/>
      <c r="AS26" s="252"/>
    </row>
    <row r="27" spans="1:45" ht="15" customHeight="1" x14ac:dyDescent="0.25">
      <c r="A27" s="33"/>
      <c r="B27" s="256"/>
      <c r="C27" s="1125"/>
      <c r="D27" s="1590" t="s">
        <v>298</v>
      </c>
      <c r="E27" s="1400"/>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1400"/>
      <c r="AD27" s="1400"/>
      <c r="AE27" s="1400"/>
      <c r="AF27" s="1400"/>
      <c r="AG27" s="1400"/>
      <c r="AH27" s="1400"/>
      <c r="AI27" s="1400"/>
      <c r="AJ27" s="1400"/>
      <c r="AK27" s="1400"/>
      <c r="AL27" s="1400"/>
      <c r="AM27" s="1400"/>
      <c r="AN27" s="1400"/>
      <c r="AO27" s="1400"/>
      <c r="AP27" s="1400"/>
      <c r="AQ27" s="1400"/>
      <c r="AR27" s="1400"/>
      <c r="AS27" s="252"/>
    </row>
    <row r="28" spans="1:45" ht="15" customHeight="1" x14ac:dyDescent="0.25">
      <c r="A28" s="33"/>
      <c r="B28" s="256"/>
      <c r="C28" s="138"/>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400"/>
      <c r="AA28" s="1400"/>
      <c r="AB28" s="1400"/>
      <c r="AC28" s="1400"/>
      <c r="AD28" s="1400"/>
      <c r="AE28" s="1400"/>
      <c r="AF28" s="1400"/>
      <c r="AG28" s="1400"/>
      <c r="AH28" s="1400"/>
      <c r="AI28" s="1400"/>
      <c r="AJ28" s="1400"/>
      <c r="AK28" s="1400"/>
      <c r="AL28" s="1400"/>
      <c r="AM28" s="1400"/>
      <c r="AN28" s="1400"/>
      <c r="AO28" s="1400"/>
      <c r="AP28" s="1400"/>
      <c r="AQ28" s="1400"/>
      <c r="AR28" s="1400"/>
      <c r="AS28" s="252"/>
    </row>
    <row r="29" spans="1:45" ht="15" customHeight="1" x14ac:dyDescent="0.25">
      <c r="A29" s="33"/>
      <c r="B29" s="256"/>
      <c r="C29" s="145"/>
      <c r="D29" s="2000"/>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7"/>
      <c r="AS29" s="252"/>
    </row>
    <row r="30" spans="1:45" ht="15" customHeight="1" x14ac:dyDescent="0.25">
      <c r="A30" s="33"/>
      <c r="B30" s="256"/>
      <c r="C30" s="145"/>
      <c r="D30" s="2001"/>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c r="AA30" s="2002"/>
      <c r="AB30" s="2002"/>
      <c r="AC30" s="2002"/>
      <c r="AD30" s="2002"/>
      <c r="AE30" s="2002"/>
      <c r="AF30" s="2002"/>
      <c r="AG30" s="2002"/>
      <c r="AH30" s="2002"/>
      <c r="AI30" s="2002"/>
      <c r="AJ30" s="2002"/>
      <c r="AK30" s="2002"/>
      <c r="AL30" s="2002"/>
      <c r="AM30" s="2002"/>
      <c r="AN30" s="2002"/>
      <c r="AO30" s="2002"/>
      <c r="AP30" s="2002"/>
      <c r="AQ30" s="2002"/>
      <c r="AR30" s="2003"/>
      <c r="AS30" s="252"/>
    </row>
    <row r="31" spans="1:45" ht="31.5" customHeight="1" x14ac:dyDescent="0.25">
      <c r="A31" s="33"/>
      <c r="B31" s="256"/>
      <c r="C31" s="145"/>
      <c r="D31" s="1838"/>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40"/>
      <c r="AS31" s="252"/>
    </row>
    <row r="32" spans="1:45" ht="7.5" customHeight="1" x14ac:dyDescent="0.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252"/>
    </row>
    <row r="33" spans="1:45" ht="18" customHeight="1" x14ac:dyDescent="0.2">
      <c r="A33" s="1589" t="s">
        <v>322</v>
      </c>
      <c r="B33" s="1442"/>
      <c r="C33" s="1442"/>
      <c r="D33" s="1442"/>
      <c r="E33" s="1442"/>
      <c r="F33" s="1442"/>
      <c r="G33" s="1442"/>
      <c r="H33" s="1442"/>
      <c r="I33" s="1442"/>
      <c r="J33" s="1442"/>
      <c r="K33" s="1442"/>
      <c r="L33" s="1442"/>
      <c r="M33" s="1442"/>
      <c r="N33" s="1442"/>
      <c r="O33" s="1442"/>
      <c r="P33" s="1442"/>
      <c r="Q33" s="1442"/>
      <c r="R33" s="1442"/>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3"/>
      <c r="AS33" s="252"/>
    </row>
    <row r="34" spans="1:45" ht="6.75" customHeight="1"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31"/>
    </row>
    <row r="35" spans="1:45" ht="15" customHeight="1" x14ac:dyDescent="0.25">
      <c r="A35" s="33"/>
      <c r="B35" s="282" t="s">
        <v>331</v>
      </c>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52"/>
      <c r="AS35" s="252"/>
    </row>
    <row r="36" spans="1:45" ht="4.5" customHeight="1" x14ac:dyDescent="0.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252"/>
      <c r="AS36" s="252"/>
    </row>
    <row r="37" spans="1:45" ht="15" customHeight="1" x14ac:dyDescent="0.25">
      <c r="A37" s="33"/>
      <c r="B37" s="252"/>
      <c r="C37" s="1195"/>
      <c r="D37" s="1590" t="s">
        <v>349</v>
      </c>
      <c r="E37" s="1400"/>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1400"/>
      <c r="AB37" s="1400"/>
      <c r="AC37" s="1400"/>
      <c r="AD37" s="1400"/>
      <c r="AE37" s="1400"/>
      <c r="AF37" s="1400"/>
      <c r="AG37" s="1400"/>
      <c r="AH37" s="1400"/>
      <c r="AI37" s="1400"/>
      <c r="AJ37" s="1400"/>
      <c r="AK37" s="1400"/>
      <c r="AL37" s="1400"/>
      <c r="AM37" s="1400"/>
      <c r="AN37" s="1400"/>
      <c r="AO37" s="1400"/>
      <c r="AP37" s="1400"/>
      <c r="AQ37" s="1400"/>
      <c r="AR37" s="1400"/>
      <c r="AS37" s="252"/>
    </row>
    <row r="38" spans="1:45" ht="14.25" customHeight="1" x14ac:dyDescent="0.25">
      <c r="A38" s="33"/>
      <c r="B38" s="33"/>
      <c r="C38" s="1196"/>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0"/>
      <c r="AQ38" s="1400"/>
      <c r="AR38" s="1400"/>
      <c r="AS38" s="252"/>
    </row>
    <row r="39" spans="1:45" ht="15" customHeight="1" x14ac:dyDescent="0.25">
      <c r="A39" s="33"/>
      <c r="B39" s="252"/>
      <c r="C39" s="1195"/>
      <c r="D39" s="1591" t="s">
        <v>356</v>
      </c>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400"/>
      <c r="AF39" s="1400"/>
      <c r="AG39" s="1400"/>
      <c r="AH39" s="1400"/>
      <c r="AI39" s="1400"/>
      <c r="AJ39" s="1400"/>
      <c r="AK39" s="1400"/>
      <c r="AL39" s="1400"/>
      <c r="AM39" s="1400"/>
      <c r="AN39" s="1400"/>
      <c r="AO39" s="1400"/>
      <c r="AP39" s="1400"/>
      <c r="AQ39" s="297"/>
      <c r="AR39" s="252"/>
      <c r="AS39" s="252"/>
    </row>
    <row r="40" spans="1:45" ht="6" customHeight="1" x14ac:dyDescent="0.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252"/>
      <c r="AS40" s="252"/>
    </row>
    <row r="41" spans="1:45" ht="15" customHeight="1" x14ac:dyDescent="0.25">
      <c r="A41" s="33"/>
      <c r="B41" s="252"/>
      <c r="C41" s="252"/>
      <c r="D41" s="1197"/>
      <c r="E41" s="33" t="s">
        <v>363</v>
      </c>
      <c r="F41" s="33"/>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252"/>
      <c r="AP41" s="252"/>
      <c r="AQ41" s="145"/>
      <c r="AR41" s="252"/>
      <c r="AS41" s="252"/>
    </row>
    <row r="42" spans="1:45" ht="6" customHeight="1" x14ac:dyDescent="0.25">
      <c r="A42" s="10"/>
      <c r="B42" s="31"/>
      <c r="C42" s="31"/>
      <c r="D42" s="1198"/>
      <c r="E42" s="10"/>
      <c r="F42" s="1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1"/>
      <c r="AP42" s="31"/>
      <c r="AQ42" s="57"/>
      <c r="AR42" s="31"/>
      <c r="AS42" s="31"/>
    </row>
    <row r="43" spans="1:45" ht="15" customHeight="1" x14ac:dyDescent="0.25">
      <c r="A43" s="33"/>
      <c r="B43" s="252"/>
      <c r="C43" s="252"/>
      <c r="D43" s="1197"/>
      <c r="E43" s="33" t="s">
        <v>368</v>
      </c>
      <c r="F43" s="33"/>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252"/>
      <c r="AP43" s="252"/>
      <c r="AQ43" s="145"/>
      <c r="AR43" s="252"/>
      <c r="AS43" s="252"/>
    </row>
    <row r="44" spans="1:45" ht="6" customHeight="1" x14ac:dyDescent="0.25">
      <c r="A44" s="10"/>
      <c r="B44" s="31"/>
      <c r="C44" s="31"/>
      <c r="D44" s="1198"/>
      <c r="E44" s="10"/>
      <c r="F44" s="10"/>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305"/>
      <c r="AN44" s="305"/>
      <c r="AO44" s="31"/>
      <c r="AP44" s="31"/>
      <c r="AQ44" s="57"/>
      <c r="AR44" s="31"/>
      <c r="AS44" s="31"/>
    </row>
    <row r="45" spans="1:45" ht="15" customHeight="1" x14ac:dyDescent="0.25">
      <c r="A45" s="33"/>
      <c r="B45" s="252"/>
      <c r="C45" s="252"/>
      <c r="D45" s="1197"/>
      <c r="E45" s="33" t="s">
        <v>377</v>
      </c>
      <c r="F45" s="33"/>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c r="AJ45" s="305"/>
      <c r="AK45" s="305"/>
      <c r="AL45" s="305"/>
      <c r="AM45" s="305"/>
      <c r="AN45" s="305"/>
      <c r="AO45" s="252"/>
      <c r="AP45" s="252"/>
      <c r="AQ45" s="145"/>
      <c r="AR45" s="252"/>
      <c r="AS45" s="252"/>
    </row>
    <row r="46" spans="1:45" ht="6.75" customHeight="1" x14ac:dyDescent="0.25">
      <c r="A46" s="10"/>
      <c r="B46" s="31"/>
      <c r="C46" s="31"/>
      <c r="D46" s="1198"/>
      <c r="E46" s="10"/>
      <c r="F46" s="10"/>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c r="AJ46" s="305"/>
      <c r="AK46" s="305"/>
      <c r="AL46" s="305"/>
      <c r="AM46" s="305"/>
      <c r="AN46" s="305"/>
      <c r="AO46" s="31"/>
      <c r="AP46" s="31"/>
      <c r="AQ46" s="57"/>
      <c r="AR46" s="31"/>
      <c r="AS46" s="31"/>
    </row>
    <row r="47" spans="1:45" ht="15" customHeight="1" x14ac:dyDescent="0.25">
      <c r="A47" s="33"/>
      <c r="B47" s="252"/>
      <c r="C47" s="252"/>
      <c r="D47" s="1197"/>
      <c r="E47" s="33" t="s">
        <v>384</v>
      </c>
      <c r="F47" s="33"/>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c r="AK47" s="305"/>
      <c r="AL47" s="305"/>
      <c r="AM47" s="305"/>
      <c r="AN47" s="305"/>
      <c r="AO47" s="252"/>
      <c r="AP47" s="252"/>
      <c r="AQ47" s="145"/>
      <c r="AR47" s="252"/>
      <c r="AS47" s="252"/>
    </row>
    <row r="48" spans="1:45" ht="6" customHeight="1" x14ac:dyDescent="0.25">
      <c r="A48" s="10"/>
      <c r="B48" s="31"/>
      <c r="C48" s="31"/>
      <c r="D48" s="1198"/>
      <c r="E48" s="10"/>
      <c r="F48" s="10"/>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305"/>
      <c r="AL48" s="305"/>
      <c r="AM48" s="305"/>
      <c r="AN48" s="305"/>
      <c r="AO48" s="31"/>
      <c r="AP48" s="31"/>
      <c r="AQ48" s="57"/>
      <c r="AR48" s="31"/>
      <c r="AS48" s="31"/>
    </row>
    <row r="49" spans="1:45" ht="15" customHeight="1" x14ac:dyDescent="0.25">
      <c r="A49" s="33"/>
      <c r="B49" s="252"/>
      <c r="C49" s="252"/>
      <c r="D49" s="1197"/>
      <c r="E49" s="33" t="s">
        <v>390</v>
      </c>
      <c r="F49" s="33"/>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c r="AK49" s="305"/>
      <c r="AL49" s="305"/>
      <c r="AM49" s="305"/>
      <c r="AN49" s="305"/>
      <c r="AO49" s="252"/>
      <c r="AP49" s="252"/>
      <c r="AQ49" s="145"/>
      <c r="AR49" s="252"/>
      <c r="AS49" s="252"/>
    </row>
    <row r="50" spans="1:45" ht="6" customHeight="1" x14ac:dyDescent="0.25">
      <c r="A50" s="10"/>
      <c r="B50" s="31"/>
      <c r="C50" s="31"/>
      <c r="D50" s="1198"/>
      <c r="E50" s="10"/>
      <c r="F50" s="10"/>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5"/>
      <c r="AM50" s="305"/>
      <c r="AN50" s="305"/>
      <c r="AO50" s="31"/>
      <c r="AP50" s="31"/>
      <c r="AQ50" s="57"/>
      <c r="AR50" s="31"/>
      <c r="AS50" s="31"/>
    </row>
    <row r="51" spans="1:45" ht="15" customHeight="1" x14ac:dyDescent="0.25">
      <c r="A51" s="33"/>
      <c r="B51" s="252"/>
      <c r="C51" s="252"/>
      <c r="D51" s="1197"/>
      <c r="E51" s="33" t="s">
        <v>398</v>
      </c>
      <c r="F51" s="33"/>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305"/>
      <c r="AN51" s="305"/>
      <c r="AO51" s="252"/>
      <c r="AP51" s="252"/>
      <c r="AQ51" s="145"/>
      <c r="AR51" s="252"/>
      <c r="AS51" s="252"/>
    </row>
    <row r="52" spans="1:45" ht="6" customHeight="1" x14ac:dyDescent="0.25">
      <c r="A52" s="10"/>
      <c r="B52" s="31"/>
      <c r="C52" s="31"/>
      <c r="D52" s="1198"/>
      <c r="E52" s="10"/>
      <c r="F52" s="10"/>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5"/>
      <c r="AL52" s="305"/>
      <c r="AM52" s="305"/>
      <c r="AN52" s="305"/>
      <c r="AO52" s="31"/>
      <c r="AP52" s="31"/>
      <c r="AQ52" s="57"/>
      <c r="AR52" s="31"/>
      <c r="AS52" s="31"/>
    </row>
    <row r="53" spans="1:45" ht="15" customHeight="1" x14ac:dyDescent="0.25">
      <c r="A53" s="33"/>
      <c r="B53" s="252"/>
      <c r="C53" s="252"/>
      <c r="D53" s="1197"/>
      <c r="E53" s="1593" t="s">
        <v>1888</v>
      </c>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423"/>
      <c r="AJ53" s="1423"/>
      <c r="AK53" s="1423"/>
      <c r="AL53" s="1423"/>
      <c r="AM53" s="1423"/>
      <c r="AN53" s="1423"/>
      <c r="AO53" s="1423"/>
      <c r="AP53" s="1423"/>
      <c r="AQ53" s="1423"/>
      <c r="AR53" s="1424"/>
      <c r="AS53" s="252"/>
    </row>
    <row r="54" spans="1:45" ht="4.5" customHeight="1" x14ac:dyDescent="0.25">
      <c r="A54" s="10"/>
      <c r="B54" s="31"/>
      <c r="C54" s="31"/>
      <c r="D54" s="1198"/>
      <c r="E54" s="1427"/>
      <c r="F54" s="1428"/>
      <c r="G54" s="1428"/>
      <c r="H54" s="1428"/>
      <c r="I54" s="1428"/>
      <c r="J54" s="1428"/>
      <c r="K54" s="1428"/>
      <c r="L54" s="1428"/>
      <c r="M54" s="1428"/>
      <c r="N54" s="1428"/>
      <c r="O54" s="1428"/>
      <c r="P54" s="1428"/>
      <c r="Q54" s="1428"/>
      <c r="R54" s="1428"/>
      <c r="S54" s="1428"/>
      <c r="T54" s="1428"/>
      <c r="U54" s="1428"/>
      <c r="V54" s="1428"/>
      <c r="W54" s="1428"/>
      <c r="X54" s="1428"/>
      <c r="Y54" s="1428"/>
      <c r="Z54" s="1428"/>
      <c r="AA54" s="1428"/>
      <c r="AB54" s="1428"/>
      <c r="AC54" s="1428"/>
      <c r="AD54" s="1428"/>
      <c r="AE54" s="1428"/>
      <c r="AF54" s="1428"/>
      <c r="AG54" s="1428"/>
      <c r="AH54" s="1428"/>
      <c r="AI54" s="1428"/>
      <c r="AJ54" s="1428"/>
      <c r="AK54" s="1428"/>
      <c r="AL54" s="1428"/>
      <c r="AM54" s="1428"/>
      <c r="AN54" s="1428"/>
      <c r="AO54" s="1428"/>
      <c r="AP54" s="1428"/>
      <c r="AQ54" s="1428"/>
      <c r="AR54" s="1429"/>
      <c r="AS54" s="31"/>
    </row>
    <row r="55" spans="1:45" ht="15" customHeight="1" x14ac:dyDescent="0.25">
      <c r="A55" s="33"/>
      <c r="B55" s="252"/>
      <c r="C55" s="252"/>
      <c r="D55" s="1197"/>
      <c r="E55" s="1592" t="s">
        <v>412</v>
      </c>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423"/>
      <c r="AJ55" s="1423"/>
      <c r="AK55" s="1423"/>
      <c r="AL55" s="1423"/>
      <c r="AM55" s="1423"/>
      <c r="AN55" s="1423"/>
      <c r="AO55" s="1423"/>
      <c r="AP55" s="1423"/>
      <c r="AQ55" s="1423"/>
      <c r="AR55" s="1424"/>
      <c r="AS55" s="252"/>
    </row>
    <row r="56" spans="1:45" ht="14.45" customHeight="1" x14ac:dyDescent="0.25">
      <c r="A56" s="10"/>
      <c r="B56" s="31"/>
      <c r="C56" s="31"/>
      <c r="D56" s="302"/>
      <c r="E56" s="1427"/>
      <c r="F56" s="1428"/>
      <c r="G56" s="1428"/>
      <c r="H56" s="1428"/>
      <c r="I56" s="1428"/>
      <c r="J56" s="1428"/>
      <c r="K56" s="1428"/>
      <c r="L56" s="1428"/>
      <c r="M56" s="1428"/>
      <c r="N56" s="1428"/>
      <c r="O56" s="1428"/>
      <c r="P56" s="1428"/>
      <c r="Q56" s="1428"/>
      <c r="R56" s="1428"/>
      <c r="S56" s="1428"/>
      <c r="T56" s="1428"/>
      <c r="U56" s="1428"/>
      <c r="V56" s="1428"/>
      <c r="W56" s="1428"/>
      <c r="X56" s="1428"/>
      <c r="Y56" s="1428"/>
      <c r="Z56" s="1428"/>
      <c r="AA56" s="1428"/>
      <c r="AB56" s="1428"/>
      <c r="AC56" s="1428"/>
      <c r="AD56" s="1428"/>
      <c r="AE56" s="1428"/>
      <c r="AF56" s="1428"/>
      <c r="AG56" s="1428"/>
      <c r="AH56" s="1428"/>
      <c r="AI56" s="1428"/>
      <c r="AJ56" s="1428"/>
      <c r="AK56" s="1428"/>
      <c r="AL56" s="1428"/>
      <c r="AM56" s="1428"/>
      <c r="AN56" s="1428"/>
      <c r="AO56" s="1428"/>
      <c r="AP56" s="1428"/>
      <c r="AQ56" s="1428"/>
      <c r="AR56" s="1429"/>
      <c r="AS56" s="31"/>
    </row>
    <row r="57" spans="1:45" ht="15" customHeight="1" x14ac:dyDescent="0.25">
      <c r="A57" s="33"/>
      <c r="B57" s="252"/>
      <c r="C57" s="145"/>
      <c r="D57" s="252"/>
      <c r="E57" s="336" t="s">
        <v>424</v>
      </c>
      <c r="F57" s="305"/>
      <c r="G57" s="305"/>
      <c r="I57" s="2004"/>
      <c r="J57" s="2005"/>
      <c r="K57" s="2005"/>
      <c r="L57" s="2005"/>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c r="AN57" s="2005"/>
      <c r="AO57" s="2005"/>
      <c r="AP57" s="2005"/>
      <c r="AQ57" s="2005"/>
      <c r="AR57" s="2006"/>
      <c r="AS57" s="252"/>
    </row>
    <row r="58" spans="1:45" ht="30" customHeight="1" x14ac:dyDescent="0.25">
      <c r="A58" s="33"/>
      <c r="B58" s="252"/>
      <c r="C58" s="145"/>
      <c r="D58" s="252"/>
      <c r="E58" s="305"/>
      <c r="F58" s="305"/>
      <c r="G58" s="305"/>
      <c r="I58" s="2007"/>
      <c r="J58" s="2008"/>
      <c r="K58" s="2008"/>
      <c r="L58" s="2008"/>
      <c r="M58" s="2008"/>
      <c r="N58" s="2008"/>
      <c r="O58" s="2008"/>
      <c r="P58" s="2008"/>
      <c r="Q58" s="2008"/>
      <c r="R58" s="2008"/>
      <c r="S58" s="2008"/>
      <c r="T58" s="2008"/>
      <c r="U58" s="2008"/>
      <c r="V58" s="2008"/>
      <c r="W58" s="2008"/>
      <c r="X58" s="2008"/>
      <c r="Y58" s="2008"/>
      <c r="Z58" s="2008"/>
      <c r="AA58" s="2008"/>
      <c r="AB58" s="2008"/>
      <c r="AC58" s="2008"/>
      <c r="AD58" s="2008"/>
      <c r="AE58" s="2008"/>
      <c r="AF58" s="2008"/>
      <c r="AG58" s="2008"/>
      <c r="AH58" s="2008"/>
      <c r="AI58" s="2008"/>
      <c r="AJ58" s="2008"/>
      <c r="AK58" s="2008"/>
      <c r="AL58" s="2008"/>
      <c r="AM58" s="2008"/>
      <c r="AN58" s="2008"/>
      <c r="AO58" s="2008"/>
      <c r="AP58" s="2008"/>
      <c r="AQ58" s="2008"/>
      <c r="AR58" s="2009"/>
      <c r="AS58" s="252"/>
    </row>
    <row r="59" spans="1:45" ht="3.75" customHeight="1" x14ac:dyDescent="0.25">
      <c r="A59" s="33"/>
      <c r="B59" s="33"/>
      <c r="C59" s="252"/>
      <c r="D59" s="252"/>
      <c r="E59" s="252"/>
      <c r="F59" s="252"/>
      <c r="G59" s="252"/>
      <c r="AS59" s="252"/>
    </row>
    <row r="60" spans="1:45" ht="15" customHeight="1" x14ac:dyDescent="0.25">
      <c r="A60" s="33"/>
      <c r="B60" s="33"/>
      <c r="C60" s="252"/>
      <c r="D60" s="1195"/>
      <c r="E60" s="1595" t="s">
        <v>435</v>
      </c>
      <c r="F60" s="1531"/>
      <c r="G60" s="1531"/>
      <c r="H60" s="1531"/>
      <c r="I60" s="1531"/>
      <c r="J60" s="1531"/>
      <c r="K60" s="1531"/>
      <c r="L60" s="1531"/>
      <c r="M60" s="1531"/>
      <c r="N60" s="1531"/>
      <c r="O60" s="1531"/>
      <c r="P60" s="1531"/>
      <c r="Q60" s="1531"/>
      <c r="R60" s="1531"/>
      <c r="S60" s="1531"/>
      <c r="T60" s="1531"/>
      <c r="U60" s="1531"/>
      <c r="V60" s="1531"/>
      <c r="W60" s="1531"/>
      <c r="X60" s="1531"/>
      <c r="Y60" s="1531"/>
      <c r="Z60" s="1531"/>
      <c r="AA60" s="1531"/>
      <c r="AB60" s="1531"/>
      <c r="AC60" s="1531"/>
      <c r="AD60" s="1531"/>
      <c r="AE60" s="1531"/>
      <c r="AF60" s="1531"/>
      <c r="AG60" s="1531"/>
      <c r="AH60" s="1531"/>
      <c r="AI60" s="1531"/>
      <c r="AJ60" s="1531"/>
      <c r="AK60" s="1532"/>
      <c r="AL60" s="10"/>
      <c r="AM60" s="10"/>
      <c r="AN60" s="10"/>
      <c r="AO60" s="10"/>
      <c r="AP60" s="10"/>
      <c r="AQ60" s="10"/>
      <c r="AR60" s="10"/>
      <c r="AS60" s="252"/>
    </row>
    <row r="61" spans="1:45" ht="3.75" customHeight="1" x14ac:dyDescent="0.25">
      <c r="A61" s="33"/>
      <c r="B61" s="33"/>
      <c r="C61" s="252"/>
      <c r="D61" s="1199"/>
      <c r="E61" s="252"/>
      <c r="F61" s="252"/>
      <c r="G61" s="252"/>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252"/>
    </row>
    <row r="62" spans="1:45" ht="15" customHeight="1" x14ac:dyDescent="0.25">
      <c r="A62" s="33"/>
      <c r="B62" s="33"/>
      <c r="C62" s="252"/>
      <c r="D62" s="1195"/>
      <c r="E62" s="1590" t="s">
        <v>448</v>
      </c>
      <c r="F62" s="1400"/>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c r="AL62" s="1400"/>
      <c r="AM62" s="1400"/>
      <c r="AN62" s="1400"/>
      <c r="AO62" s="1400"/>
      <c r="AP62" s="1400"/>
      <c r="AQ62" s="1400"/>
      <c r="AR62" s="1400"/>
      <c r="AS62" s="252"/>
    </row>
    <row r="63" spans="1:45" ht="27.75" customHeight="1" x14ac:dyDescent="0.25">
      <c r="A63" s="33"/>
      <c r="B63" s="33"/>
      <c r="C63" s="252"/>
      <c r="D63" s="252"/>
      <c r="E63" s="1400"/>
      <c r="F63" s="1400"/>
      <c r="G63" s="1400"/>
      <c r="H63" s="1400"/>
      <c r="I63" s="1400"/>
      <c r="J63" s="1400"/>
      <c r="K63" s="1400"/>
      <c r="L63" s="1400"/>
      <c r="M63" s="1400"/>
      <c r="N63" s="1400"/>
      <c r="O63" s="1400"/>
      <c r="P63" s="1400"/>
      <c r="Q63" s="1400"/>
      <c r="R63" s="1400"/>
      <c r="S63" s="1400"/>
      <c r="T63" s="1400"/>
      <c r="U63" s="1400"/>
      <c r="V63" s="1400"/>
      <c r="W63" s="1400"/>
      <c r="X63" s="1400"/>
      <c r="Y63" s="1400"/>
      <c r="Z63" s="1400"/>
      <c r="AA63" s="1400"/>
      <c r="AB63" s="1400"/>
      <c r="AC63" s="1400"/>
      <c r="AD63" s="1400"/>
      <c r="AE63" s="1400"/>
      <c r="AF63" s="1400"/>
      <c r="AG63" s="1400"/>
      <c r="AH63" s="1400"/>
      <c r="AI63" s="1400"/>
      <c r="AJ63" s="1400"/>
      <c r="AK63" s="1400"/>
      <c r="AL63" s="1400"/>
      <c r="AM63" s="1400"/>
      <c r="AN63" s="1400"/>
      <c r="AO63" s="1400"/>
      <c r="AP63" s="1400"/>
      <c r="AQ63" s="1400"/>
      <c r="AR63" s="1400"/>
      <c r="AS63" s="252"/>
    </row>
    <row r="64" spans="1:45" s="1045" customFormat="1" ht="3.75" customHeight="1" x14ac:dyDescent="0.25">
      <c r="A64" s="1083"/>
      <c r="B64" s="1083"/>
      <c r="C64" s="1084"/>
      <c r="D64" s="1084"/>
      <c r="AS64" s="1084"/>
    </row>
    <row r="65" spans="1:45" ht="15" customHeight="1" x14ac:dyDescent="0.25">
      <c r="A65" s="33"/>
      <c r="B65" s="33"/>
      <c r="C65" s="1195"/>
      <c r="D65" s="1583" t="s">
        <v>454</v>
      </c>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423"/>
      <c r="AJ65" s="1423"/>
      <c r="AK65" s="1423"/>
      <c r="AL65" s="1423"/>
      <c r="AM65" s="1423"/>
      <c r="AN65" s="1423"/>
      <c r="AO65" s="1423"/>
      <c r="AP65" s="1423"/>
      <c r="AQ65" s="1423"/>
      <c r="AR65" s="1424"/>
      <c r="AS65" s="374"/>
    </row>
    <row r="66" spans="1:45" ht="15.75" customHeight="1" x14ac:dyDescent="0.25">
      <c r="A66" s="33"/>
      <c r="B66" s="33"/>
      <c r="C66" s="1200"/>
      <c r="D66" s="1427"/>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9"/>
      <c r="AS66" s="374"/>
    </row>
    <row r="67" spans="1:45" ht="15" customHeight="1" x14ac:dyDescent="0.25">
      <c r="A67" s="33"/>
      <c r="B67" s="33"/>
      <c r="C67" s="1195"/>
      <c r="D67" s="1583" t="s">
        <v>461</v>
      </c>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423"/>
      <c r="AJ67" s="1423"/>
      <c r="AK67" s="1423"/>
      <c r="AL67" s="1423"/>
      <c r="AM67" s="1423"/>
      <c r="AN67" s="1423"/>
      <c r="AO67" s="1423"/>
      <c r="AP67" s="1423"/>
      <c r="AQ67" s="1423"/>
      <c r="AR67" s="1424"/>
      <c r="AS67" s="374"/>
    </row>
    <row r="68" spans="1:45" ht="18" customHeight="1" x14ac:dyDescent="0.25">
      <c r="A68" s="33"/>
      <c r="B68" s="33"/>
      <c r="C68" s="1200"/>
      <c r="D68" s="1427"/>
      <c r="E68" s="1428"/>
      <c r="F68" s="1428"/>
      <c r="G68" s="1428"/>
      <c r="H68" s="1428"/>
      <c r="I68" s="1428"/>
      <c r="J68" s="1428"/>
      <c r="K68" s="1428"/>
      <c r="L68" s="1428"/>
      <c r="M68" s="1428"/>
      <c r="N68" s="1428"/>
      <c r="O68" s="1428"/>
      <c r="P68" s="1428"/>
      <c r="Q68" s="1428"/>
      <c r="R68" s="1428"/>
      <c r="S68" s="1428"/>
      <c r="T68" s="1428"/>
      <c r="U68" s="1428"/>
      <c r="V68" s="1428"/>
      <c r="W68" s="1428"/>
      <c r="X68" s="1428"/>
      <c r="Y68" s="1428"/>
      <c r="Z68" s="1428"/>
      <c r="AA68" s="1428"/>
      <c r="AB68" s="1428"/>
      <c r="AC68" s="1428"/>
      <c r="AD68" s="1428"/>
      <c r="AE68" s="1428"/>
      <c r="AF68" s="1428"/>
      <c r="AG68" s="1428"/>
      <c r="AH68" s="1428"/>
      <c r="AI68" s="1428"/>
      <c r="AJ68" s="1428"/>
      <c r="AK68" s="1428"/>
      <c r="AL68" s="1428"/>
      <c r="AM68" s="1428"/>
      <c r="AN68" s="1428"/>
      <c r="AO68" s="1428"/>
      <c r="AP68" s="1428"/>
      <c r="AQ68" s="1428"/>
      <c r="AR68" s="1429"/>
      <c r="AS68" s="374"/>
    </row>
    <row r="69" spans="1:45" ht="15" customHeight="1" x14ac:dyDescent="0.25">
      <c r="A69" s="33"/>
      <c r="B69" s="33"/>
      <c r="C69" s="1195"/>
      <c r="D69" s="1583" t="s">
        <v>467</v>
      </c>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423"/>
      <c r="AJ69" s="1423"/>
      <c r="AK69" s="1423"/>
      <c r="AL69" s="1423"/>
      <c r="AM69" s="1423"/>
      <c r="AN69" s="1423"/>
      <c r="AO69" s="1423"/>
      <c r="AP69" s="1423"/>
      <c r="AQ69" s="1423"/>
      <c r="AR69" s="1424"/>
      <c r="AS69" s="374"/>
    </row>
    <row r="70" spans="1:45" ht="15.75" customHeight="1" x14ac:dyDescent="0.25">
      <c r="A70" s="33"/>
      <c r="B70" s="33"/>
      <c r="C70" s="1200"/>
      <c r="D70" s="1427"/>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9"/>
      <c r="AS70" s="374"/>
    </row>
    <row r="71" spans="1:45" ht="15" customHeight="1" x14ac:dyDescent="0.25">
      <c r="A71" s="33"/>
      <c r="B71" s="33"/>
      <c r="C71" s="1195"/>
      <c r="D71" s="1592" t="s">
        <v>473</v>
      </c>
      <c r="E71" s="1423"/>
      <c r="F71" s="1423"/>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423"/>
      <c r="AJ71" s="1423"/>
      <c r="AK71" s="1423"/>
      <c r="AL71" s="1423"/>
      <c r="AM71" s="1423"/>
      <c r="AN71" s="1423"/>
      <c r="AO71" s="1423"/>
      <c r="AP71" s="1423"/>
      <c r="AQ71" s="1423"/>
      <c r="AR71" s="1424"/>
      <c r="AS71" s="374"/>
    </row>
    <row r="72" spans="1:45" ht="30" customHeight="1" x14ac:dyDescent="0.25">
      <c r="A72" s="33"/>
      <c r="B72" s="33"/>
      <c r="C72" s="1200"/>
      <c r="D72" s="1427"/>
      <c r="E72" s="1428"/>
      <c r="F72" s="1428"/>
      <c r="G72" s="1428"/>
      <c r="H72" s="1428"/>
      <c r="I72" s="1428"/>
      <c r="J72" s="1428"/>
      <c r="K72" s="1428"/>
      <c r="L72" s="1428"/>
      <c r="M72" s="1428"/>
      <c r="N72" s="1428"/>
      <c r="O72" s="1428"/>
      <c r="P72" s="1428"/>
      <c r="Q72" s="1428"/>
      <c r="R72" s="1428"/>
      <c r="S72" s="1428"/>
      <c r="T72" s="1428"/>
      <c r="U72" s="1428"/>
      <c r="V72" s="1428"/>
      <c r="W72" s="1428"/>
      <c r="X72" s="1428"/>
      <c r="Y72" s="1428"/>
      <c r="Z72" s="1428"/>
      <c r="AA72" s="1428"/>
      <c r="AB72" s="1428"/>
      <c r="AC72" s="1428"/>
      <c r="AD72" s="1428"/>
      <c r="AE72" s="1428"/>
      <c r="AF72" s="1428"/>
      <c r="AG72" s="1428"/>
      <c r="AH72" s="1428"/>
      <c r="AI72" s="1428"/>
      <c r="AJ72" s="1428"/>
      <c r="AK72" s="1428"/>
      <c r="AL72" s="1428"/>
      <c r="AM72" s="1428"/>
      <c r="AN72" s="1428"/>
      <c r="AO72" s="1428"/>
      <c r="AP72" s="1428"/>
      <c r="AQ72" s="1428"/>
      <c r="AR72" s="1429"/>
      <c r="AS72" s="374"/>
    </row>
    <row r="73" spans="1:45" ht="15" customHeight="1" x14ac:dyDescent="0.25">
      <c r="A73" s="33"/>
      <c r="B73" s="33"/>
      <c r="C73" s="1195"/>
      <c r="D73" s="1592" t="s">
        <v>1889</v>
      </c>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4"/>
      <c r="AS73" s="374"/>
    </row>
    <row r="74" spans="1:45" ht="6" customHeight="1" x14ac:dyDescent="0.25">
      <c r="A74" s="33"/>
      <c r="B74" s="33"/>
      <c r="C74" s="1200"/>
      <c r="D74" s="1427"/>
      <c r="E74" s="1428"/>
      <c r="F74" s="1428"/>
      <c r="G74" s="1428"/>
      <c r="H74" s="1428"/>
      <c r="I74" s="1428"/>
      <c r="J74" s="1428"/>
      <c r="K74" s="1428"/>
      <c r="L74" s="1428"/>
      <c r="M74" s="1428"/>
      <c r="N74" s="1428"/>
      <c r="O74" s="1428"/>
      <c r="P74" s="1428"/>
      <c r="Q74" s="1428"/>
      <c r="R74" s="1428"/>
      <c r="S74" s="1428"/>
      <c r="T74" s="1428"/>
      <c r="U74" s="1428"/>
      <c r="V74" s="1428"/>
      <c r="W74" s="1428"/>
      <c r="X74" s="1428"/>
      <c r="Y74" s="1428"/>
      <c r="Z74" s="1428"/>
      <c r="AA74" s="1428"/>
      <c r="AB74" s="1428"/>
      <c r="AC74" s="1428"/>
      <c r="AD74" s="1428"/>
      <c r="AE74" s="1428"/>
      <c r="AF74" s="1428"/>
      <c r="AG74" s="1428"/>
      <c r="AH74" s="1428"/>
      <c r="AI74" s="1428"/>
      <c r="AJ74" s="1428"/>
      <c r="AK74" s="1428"/>
      <c r="AL74" s="1428"/>
      <c r="AM74" s="1428"/>
      <c r="AN74" s="1428"/>
      <c r="AO74" s="1428"/>
      <c r="AP74" s="1428"/>
      <c r="AQ74" s="1428"/>
      <c r="AR74" s="1429"/>
      <c r="AS74" s="374"/>
    </row>
    <row r="75" spans="1:45" ht="15" customHeight="1" x14ac:dyDescent="0.25">
      <c r="A75" s="33"/>
      <c r="B75" s="374"/>
      <c r="C75" s="1195"/>
      <c r="D75" s="1590" t="s">
        <v>1890</v>
      </c>
      <c r="E75" s="1400"/>
      <c r="F75" s="1400"/>
      <c r="G75" s="1400"/>
      <c r="H75" s="1400"/>
      <c r="I75" s="1400"/>
      <c r="J75" s="1400"/>
      <c r="K75" s="1400"/>
      <c r="L75" s="1400"/>
      <c r="M75" s="1400"/>
      <c r="N75" s="1400"/>
      <c r="O75" s="1400"/>
      <c r="P75" s="1400"/>
      <c r="Q75" s="1400"/>
      <c r="R75" s="1400"/>
      <c r="S75" s="1400"/>
      <c r="T75" s="1400"/>
      <c r="U75" s="1400"/>
      <c r="V75" s="1400"/>
      <c r="W75" s="1400"/>
      <c r="X75" s="1400"/>
      <c r="Y75" s="1400"/>
      <c r="Z75" s="1400"/>
      <c r="AA75" s="1400"/>
      <c r="AB75" s="1400"/>
      <c r="AC75" s="1400"/>
      <c r="AD75" s="1400"/>
      <c r="AE75" s="1400"/>
      <c r="AF75" s="1400"/>
      <c r="AG75" s="1400"/>
      <c r="AH75" s="1400"/>
      <c r="AI75" s="1400"/>
      <c r="AJ75" s="1400"/>
      <c r="AK75" s="1400"/>
      <c r="AL75" s="1400"/>
      <c r="AM75" s="1400"/>
      <c r="AN75" s="1400"/>
      <c r="AO75" s="1400"/>
      <c r="AP75" s="1400"/>
      <c r="AQ75" s="1400"/>
      <c r="AR75" s="1400"/>
      <c r="AS75" s="374"/>
    </row>
    <row r="76" spans="1:45" ht="7.5" customHeight="1" x14ac:dyDescent="0.25">
      <c r="A76" s="33"/>
      <c r="B76" s="33"/>
      <c r="C76" s="1201"/>
      <c r="D76" s="1400"/>
      <c r="E76" s="1400"/>
      <c r="F76" s="1400"/>
      <c r="G76" s="1400"/>
      <c r="H76" s="1400"/>
      <c r="I76" s="1400"/>
      <c r="J76" s="1400"/>
      <c r="K76" s="1400"/>
      <c r="L76" s="1400"/>
      <c r="M76" s="1400"/>
      <c r="N76" s="1400"/>
      <c r="O76" s="1400"/>
      <c r="P76" s="1400"/>
      <c r="Q76" s="1400"/>
      <c r="R76" s="1400"/>
      <c r="S76" s="1400"/>
      <c r="T76" s="1400"/>
      <c r="U76" s="1400"/>
      <c r="V76" s="1400"/>
      <c r="W76" s="1400"/>
      <c r="X76" s="1400"/>
      <c r="Y76" s="1400"/>
      <c r="Z76" s="1400"/>
      <c r="AA76" s="1400"/>
      <c r="AB76" s="1400"/>
      <c r="AC76" s="1400"/>
      <c r="AD76" s="1400"/>
      <c r="AE76" s="1400"/>
      <c r="AF76" s="1400"/>
      <c r="AG76" s="1400"/>
      <c r="AH76" s="1400"/>
      <c r="AI76" s="1400"/>
      <c r="AJ76" s="1400"/>
      <c r="AK76" s="1400"/>
      <c r="AL76" s="1400"/>
      <c r="AM76" s="1400"/>
      <c r="AN76" s="1400"/>
      <c r="AO76" s="1400"/>
      <c r="AP76" s="1400"/>
      <c r="AQ76" s="1400"/>
      <c r="AR76" s="1400"/>
      <c r="AS76" s="374"/>
    </row>
    <row r="77" spans="1:45" ht="15" customHeight="1" x14ac:dyDescent="0.25">
      <c r="A77" s="33"/>
      <c r="B77" s="374"/>
      <c r="C77" s="1195"/>
      <c r="D77" s="1591" t="s">
        <v>1891</v>
      </c>
      <c r="E77" s="1400"/>
      <c r="F77" s="1400"/>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400"/>
      <c r="AF77" s="1400"/>
      <c r="AG77" s="1400"/>
      <c r="AH77" s="1400"/>
      <c r="AI77" s="1400"/>
      <c r="AJ77" s="1400"/>
      <c r="AK77" s="1400"/>
      <c r="AL77" s="1400"/>
      <c r="AM77" s="1400"/>
      <c r="AN77" s="1400"/>
      <c r="AO77" s="1400"/>
      <c r="AP77" s="1400"/>
      <c r="AQ77" s="1400"/>
      <c r="AR77" s="1400"/>
      <c r="AS77" s="374"/>
    </row>
    <row r="78" spans="1:45" ht="6.6" customHeight="1" x14ac:dyDescent="0.25">
      <c r="A78" s="33"/>
      <c r="B78" s="33"/>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374"/>
      <c r="AS78" s="374"/>
    </row>
    <row r="79" spans="1:45" ht="15" customHeight="1" x14ac:dyDescent="0.25">
      <c r="A79" s="33"/>
      <c r="B79" s="33"/>
      <c r="C79" s="374"/>
      <c r="D79" s="1195"/>
      <c r="E79" s="1598" t="s">
        <v>523</v>
      </c>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c r="AC79" s="1531"/>
      <c r="AD79" s="1531"/>
      <c r="AE79" s="1531"/>
      <c r="AF79" s="1531"/>
      <c r="AG79" s="1531"/>
      <c r="AH79" s="1531"/>
      <c r="AI79" s="1531"/>
      <c r="AJ79" s="1531"/>
      <c r="AK79" s="1531"/>
      <c r="AL79" s="1531"/>
      <c r="AM79" s="1531"/>
      <c r="AN79" s="1531"/>
      <c r="AO79" s="1531"/>
      <c r="AP79" s="1531"/>
      <c r="AQ79" s="1531"/>
      <c r="AR79" s="1532"/>
      <c r="AS79" s="374"/>
    </row>
    <row r="80" spans="1:45" s="1045" customFormat="1" ht="6" customHeight="1" x14ac:dyDescent="0.25">
      <c r="A80" s="33"/>
      <c r="B80" s="33"/>
      <c r="C80" s="1049"/>
      <c r="D80" s="1201"/>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49"/>
      <c r="AK80" s="1049"/>
      <c r="AL80" s="1049"/>
      <c r="AM80" s="1049"/>
      <c r="AN80" s="1049"/>
      <c r="AO80" s="1049"/>
      <c r="AP80" s="1049"/>
      <c r="AQ80" s="1049"/>
      <c r="AR80" s="374"/>
      <c r="AS80" s="374"/>
    </row>
    <row r="81" spans="1:45" ht="15" customHeight="1" x14ac:dyDescent="0.25">
      <c r="A81" s="33"/>
      <c r="B81" s="33"/>
      <c r="C81" s="374"/>
      <c r="D81" s="1195"/>
      <c r="E81" s="1598" t="s">
        <v>531</v>
      </c>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c r="AC81" s="1531"/>
      <c r="AD81" s="1531"/>
      <c r="AE81" s="1531"/>
      <c r="AF81" s="1531"/>
      <c r="AG81" s="1531"/>
      <c r="AH81" s="1531"/>
      <c r="AI81" s="1531"/>
      <c r="AJ81" s="1531"/>
      <c r="AK81" s="1531"/>
      <c r="AL81" s="1531"/>
      <c r="AM81" s="1531"/>
      <c r="AN81" s="1532"/>
      <c r="AO81" s="33"/>
      <c r="AP81" s="33"/>
      <c r="AQ81" s="33"/>
      <c r="AR81" s="374"/>
      <c r="AS81" s="374"/>
    </row>
    <row r="82" spans="1:45" s="1045" customFormat="1" ht="6" customHeight="1" x14ac:dyDescent="0.25">
      <c r="A82" s="33"/>
      <c r="B82" s="33"/>
      <c r="C82" s="1049"/>
      <c r="D82" s="1201"/>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c r="AC82" s="1049"/>
      <c r="AD82" s="1049"/>
      <c r="AE82" s="1049"/>
      <c r="AF82" s="1049"/>
      <c r="AG82" s="1049"/>
      <c r="AH82" s="1049"/>
      <c r="AI82" s="1049"/>
      <c r="AJ82" s="1049"/>
      <c r="AK82" s="1049"/>
      <c r="AL82" s="1049"/>
      <c r="AM82" s="1049"/>
      <c r="AN82" s="1049"/>
      <c r="AO82" s="1049"/>
      <c r="AP82" s="1049"/>
      <c r="AQ82" s="1049"/>
      <c r="AR82" s="374"/>
      <c r="AS82" s="374"/>
    </row>
    <row r="83" spans="1:45" ht="15" customHeight="1" x14ac:dyDescent="0.25">
      <c r="A83" s="33"/>
      <c r="B83" s="33"/>
      <c r="C83" s="374"/>
      <c r="D83" s="1195"/>
      <c r="E83" s="1590" t="s">
        <v>540</v>
      </c>
      <c r="F83" s="1400"/>
      <c r="G83" s="1400"/>
      <c r="H83" s="1400"/>
      <c r="I83" s="1400"/>
      <c r="J83" s="1400"/>
      <c r="K83" s="1400"/>
      <c r="L83" s="1400"/>
      <c r="M83" s="1400"/>
      <c r="N83" s="1400"/>
      <c r="O83" s="1400"/>
      <c r="P83" s="1400"/>
      <c r="Q83" s="1400"/>
      <c r="R83" s="1400"/>
      <c r="S83" s="1400"/>
      <c r="T83" s="1400"/>
      <c r="U83" s="1400"/>
      <c r="V83" s="1400"/>
      <c r="W83" s="1400"/>
      <c r="X83" s="1400"/>
      <c r="Y83" s="1400"/>
      <c r="Z83" s="1400"/>
      <c r="AA83" s="1400"/>
      <c r="AB83" s="1400"/>
      <c r="AC83" s="1400"/>
      <c r="AD83" s="1400"/>
      <c r="AE83" s="1400"/>
      <c r="AF83" s="1400"/>
      <c r="AG83" s="1400"/>
      <c r="AH83" s="1400"/>
      <c r="AI83" s="1400"/>
      <c r="AJ83" s="1400"/>
      <c r="AK83" s="1400"/>
      <c r="AL83" s="1400"/>
      <c r="AM83" s="1400"/>
      <c r="AN83" s="1400"/>
      <c r="AO83" s="1400"/>
      <c r="AP83" s="1400"/>
      <c r="AQ83" s="1400"/>
      <c r="AR83" s="1400"/>
      <c r="AS83" s="374"/>
    </row>
    <row r="84" spans="1:45" ht="15" customHeight="1" x14ac:dyDescent="0.25">
      <c r="A84" s="33"/>
      <c r="B84" s="33"/>
      <c r="C84" s="374"/>
      <c r="D84" s="1201"/>
      <c r="E84" s="1400"/>
      <c r="F84" s="1400"/>
      <c r="G84" s="1400"/>
      <c r="H84" s="1400"/>
      <c r="I84" s="1400"/>
      <c r="J84" s="1400"/>
      <c r="K84" s="1400"/>
      <c r="L84" s="1400"/>
      <c r="M84" s="1400"/>
      <c r="N84" s="1400"/>
      <c r="O84" s="1400"/>
      <c r="P84" s="1400"/>
      <c r="Q84" s="1400"/>
      <c r="R84" s="1400"/>
      <c r="S84" s="1400"/>
      <c r="T84" s="1400"/>
      <c r="U84" s="1400"/>
      <c r="V84" s="1400"/>
      <c r="W84" s="1400"/>
      <c r="X84" s="1400"/>
      <c r="Y84" s="1400"/>
      <c r="Z84" s="1400"/>
      <c r="AA84" s="1400"/>
      <c r="AB84" s="1400"/>
      <c r="AC84" s="1400"/>
      <c r="AD84" s="1400"/>
      <c r="AE84" s="1400"/>
      <c r="AF84" s="1400"/>
      <c r="AG84" s="1400"/>
      <c r="AH84" s="1400"/>
      <c r="AI84" s="1400"/>
      <c r="AJ84" s="1400"/>
      <c r="AK84" s="1400"/>
      <c r="AL84" s="1400"/>
      <c r="AM84" s="1400"/>
      <c r="AN84" s="1400"/>
      <c r="AO84" s="1400"/>
      <c r="AP84" s="1400"/>
      <c r="AQ84" s="1400"/>
      <c r="AR84" s="1400"/>
      <c r="AS84" s="374"/>
    </row>
    <row r="85" spans="1:45" ht="15" customHeight="1" x14ac:dyDescent="0.25">
      <c r="A85" s="33"/>
      <c r="B85" s="33"/>
      <c r="C85" s="374"/>
      <c r="D85" s="1195"/>
      <c r="E85" s="1592" t="s">
        <v>554</v>
      </c>
      <c r="F85" s="1423"/>
      <c r="G85" s="1423"/>
      <c r="H85" s="1423"/>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c r="AG85" s="1423"/>
      <c r="AH85" s="1423"/>
      <c r="AI85" s="1423"/>
      <c r="AJ85" s="1423"/>
      <c r="AK85" s="1423"/>
      <c r="AL85" s="1423"/>
      <c r="AM85" s="1423"/>
      <c r="AN85" s="1423"/>
      <c r="AO85" s="1423"/>
      <c r="AP85" s="1423"/>
      <c r="AQ85" s="1423"/>
      <c r="AR85" s="1424"/>
      <c r="AS85" s="374"/>
    </row>
    <row r="86" spans="1:45" ht="28.5" customHeight="1" x14ac:dyDescent="0.25">
      <c r="A86" s="33"/>
      <c r="B86" s="33"/>
      <c r="C86" s="33"/>
      <c r="D86" s="1202"/>
      <c r="E86" s="1427"/>
      <c r="F86" s="1428"/>
      <c r="G86" s="1428"/>
      <c r="H86" s="1428"/>
      <c r="I86" s="1428"/>
      <c r="J86" s="1428"/>
      <c r="K86" s="1428"/>
      <c r="L86" s="1428"/>
      <c r="M86" s="1428"/>
      <c r="N86" s="1428"/>
      <c r="O86" s="1428"/>
      <c r="P86" s="1428"/>
      <c r="Q86" s="1428"/>
      <c r="R86" s="1428"/>
      <c r="S86" s="1428"/>
      <c r="T86" s="1428"/>
      <c r="U86" s="1428"/>
      <c r="V86" s="1428"/>
      <c r="W86" s="1428"/>
      <c r="X86" s="1428"/>
      <c r="Y86" s="1428"/>
      <c r="Z86" s="1428"/>
      <c r="AA86" s="1428"/>
      <c r="AB86" s="1428"/>
      <c r="AC86" s="1428"/>
      <c r="AD86" s="1428"/>
      <c r="AE86" s="1428"/>
      <c r="AF86" s="1428"/>
      <c r="AG86" s="1428"/>
      <c r="AH86" s="1428"/>
      <c r="AI86" s="1428"/>
      <c r="AJ86" s="1428"/>
      <c r="AK86" s="1428"/>
      <c r="AL86" s="1428"/>
      <c r="AM86" s="1428"/>
      <c r="AN86" s="1428"/>
      <c r="AO86" s="1428"/>
      <c r="AP86" s="1428"/>
      <c r="AQ86" s="1428"/>
      <c r="AR86" s="1429"/>
      <c r="AS86" s="374"/>
    </row>
    <row r="87" spans="1:45" ht="6.75" customHeight="1" x14ac:dyDescent="0.25">
      <c r="A87" s="33"/>
      <c r="B87" s="33"/>
      <c r="C87" s="33"/>
      <c r="D87" s="1203"/>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374"/>
    </row>
    <row r="88" spans="1:45" ht="15" customHeight="1" x14ac:dyDescent="0.25">
      <c r="A88" s="33"/>
      <c r="B88" s="33"/>
      <c r="C88" s="374"/>
      <c r="D88" s="1195"/>
      <c r="E88" s="1598" t="s">
        <v>573</v>
      </c>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c r="AC88" s="1531"/>
      <c r="AD88" s="1531"/>
      <c r="AE88" s="1531"/>
      <c r="AF88" s="1531"/>
      <c r="AG88" s="1531"/>
      <c r="AH88" s="1531"/>
      <c r="AI88" s="1531"/>
      <c r="AJ88" s="1531"/>
      <c r="AK88" s="1531"/>
      <c r="AL88" s="1531"/>
      <c r="AM88" s="1531"/>
      <c r="AN88" s="1531"/>
      <c r="AO88" s="1531"/>
      <c r="AP88" s="1531"/>
      <c r="AQ88" s="1531"/>
      <c r="AR88" s="1532"/>
      <c r="AS88" s="374"/>
    </row>
    <row r="89" spans="1:45" s="1045" customFormat="1" ht="6" customHeight="1" x14ac:dyDescent="0.25">
      <c r="A89" s="33"/>
      <c r="B89" s="33"/>
      <c r="C89" s="1049"/>
      <c r="D89" s="1201"/>
      <c r="E89" s="1049"/>
      <c r="F89" s="1049"/>
      <c r="G89" s="1049"/>
      <c r="H89" s="1049"/>
      <c r="I89" s="1049"/>
      <c r="J89" s="1049"/>
      <c r="K89" s="1049"/>
      <c r="L89" s="1049"/>
      <c r="M89" s="1049"/>
      <c r="N89" s="1049"/>
      <c r="O89" s="1049"/>
      <c r="P89" s="1049"/>
      <c r="Q89" s="1049"/>
      <c r="R89" s="1049"/>
      <c r="S89" s="1049"/>
      <c r="T89" s="1049"/>
      <c r="U89" s="1049"/>
      <c r="V89" s="1049"/>
      <c r="W89" s="1049"/>
      <c r="X89" s="1049"/>
      <c r="Y89" s="1049"/>
      <c r="Z89" s="1049"/>
      <c r="AA89" s="1049"/>
      <c r="AB89" s="1049"/>
      <c r="AC89" s="1049"/>
      <c r="AD89" s="1049"/>
      <c r="AE89" s="1049"/>
      <c r="AF89" s="1049"/>
      <c r="AG89" s="1049"/>
      <c r="AH89" s="1049"/>
      <c r="AI89" s="1049"/>
      <c r="AJ89" s="1049"/>
      <c r="AK89" s="1049"/>
      <c r="AL89" s="1049"/>
      <c r="AM89" s="1049"/>
      <c r="AN89" s="1049"/>
      <c r="AO89" s="1049"/>
      <c r="AP89" s="1049"/>
      <c r="AQ89" s="1049"/>
      <c r="AR89" s="374"/>
      <c r="AS89" s="374"/>
    </row>
    <row r="90" spans="1:45" ht="15" customHeight="1" x14ac:dyDescent="0.25">
      <c r="A90" s="33"/>
      <c r="B90" s="33"/>
      <c r="C90" s="374"/>
      <c r="D90" s="1195"/>
      <c r="E90" s="1598" t="s">
        <v>579</v>
      </c>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2"/>
      <c r="AS90" s="374"/>
    </row>
    <row r="91" spans="1:45" ht="6" customHeight="1" x14ac:dyDescent="0.25">
      <c r="A91" s="33"/>
      <c r="B91" s="33"/>
      <c r="C91" s="374"/>
      <c r="D91" s="1200"/>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74"/>
      <c r="AS91" s="374"/>
    </row>
    <row r="92" spans="1:45" ht="15" customHeight="1" x14ac:dyDescent="0.25">
      <c r="A92" s="33"/>
      <c r="B92" s="33"/>
      <c r="C92" s="374"/>
      <c r="D92" s="1195"/>
      <c r="E92" s="1599" t="s">
        <v>591</v>
      </c>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2"/>
      <c r="AS92" s="374"/>
    </row>
    <row r="93" spans="1:45" s="1045" customFormat="1" ht="6" customHeight="1" x14ac:dyDescent="0.25">
      <c r="A93" s="33"/>
      <c r="B93" s="33"/>
      <c r="C93" s="1049"/>
      <c r="D93" s="1201"/>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049"/>
      <c r="AB93" s="1049"/>
      <c r="AC93" s="1049"/>
      <c r="AD93" s="1049"/>
      <c r="AE93" s="1049"/>
      <c r="AF93" s="1049"/>
      <c r="AG93" s="1049"/>
      <c r="AH93" s="1049"/>
      <c r="AI93" s="1049"/>
      <c r="AJ93" s="1049"/>
      <c r="AK93" s="1049"/>
      <c r="AL93" s="1049"/>
      <c r="AM93" s="1049"/>
      <c r="AN93" s="1049"/>
      <c r="AO93" s="1049"/>
      <c r="AP93" s="1049"/>
      <c r="AQ93" s="1049"/>
      <c r="AR93" s="374"/>
      <c r="AS93" s="374"/>
    </row>
    <row r="94" spans="1:45" ht="15" customHeight="1" x14ac:dyDescent="0.25">
      <c r="A94" s="33"/>
      <c r="B94" s="33"/>
      <c r="C94" s="374"/>
      <c r="D94" s="1195"/>
      <c r="E94" s="1592" t="s">
        <v>596</v>
      </c>
      <c r="F94" s="1423"/>
      <c r="G94" s="1423"/>
      <c r="H94" s="1423"/>
      <c r="I94" s="1423"/>
      <c r="J94" s="1423"/>
      <c r="K94" s="1423"/>
      <c r="L94" s="1423"/>
      <c r="M94" s="1423"/>
      <c r="N94" s="1423"/>
      <c r="O94" s="1423"/>
      <c r="P94" s="1423"/>
      <c r="Q94" s="1423"/>
      <c r="R94" s="1423"/>
      <c r="S94" s="1423"/>
      <c r="T94" s="1423"/>
      <c r="U94" s="1423"/>
      <c r="V94" s="1423"/>
      <c r="W94" s="1423"/>
      <c r="X94" s="1423"/>
      <c r="Y94" s="1423"/>
      <c r="Z94" s="1423"/>
      <c r="AA94" s="1423"/>
      <c r="AB94" s="1423"/>
      <c r="AC94" s="1423"/>
      <c r="AD94" s="1423"/>
      <c r="AE94" s="1423"/>
      <c r="AF94" s="1423"/>
      <c r="AG94" s="1423"/>
      <c r="AH94" s="1423"/>
      <c r="AI94" s="1423"/>
      <c r="AJ94" s="1423"/>
      <c r="AK94" s="1423"/>
      <c r="AL94" s="1423"/>
      <c r="AM94" s="1423"/>
      <c r="AN94" s="1423"/>
      <c r="AO94" s="1423"/>
      <c r="AP94" s="1423"/>
      <c r="AQ94" s="1423"/>
      <c r="AR94" s="1424"/>
      <c r="AS94" s="374"/>
    </row>
    <row r="95" spans="1:45" ht="29.25" customHeight="1" x14ac:dyDescent="0.25">
      <c r="A95" s="33"/>
      <c r="B95" s="33"/>
      <c r="C95" s="374"/>
      <c r="D95" s="33"/>
      <c r="E95" s="1427"/>
      <c r="F95" s="1428"/>
      <c r="G95" s="1428"/>
      <c r="H95" s="1428"/>
      <c r="I95" s="1428"/>
      <c r="J95" s="1428"/>
      <c r="K95" s="1428"/>
      <c r="L95" s="1428"/>
      <c r="M95" s="1428"/>
      <c r="N95" s="1428"/>
      <c r="O95" s="1428"/>
      <c r="P95" s="1428"/>
      <c r="Q95" s="1428"/>
      <c r="R95" s="1428"/>
      <c r="S95" s="1428"/>
      <c r="T95" s="1428"/>
      <c r="U95" s="1428"/>
      <c r="V95" s="1428"/>
      <c r="W95" s="1428"/>
      <c r="X95" s="1428"/>
      <c r="Y95" s="1428"/>
      <c r="Z95" s="1428"/>
      <c r="AA95" s="1428"/>
      <c r="AB95" s="1428"/>
      <c r="AC95" s="1428"/>
      <c r="AD95" s="1428"/>
      <c r="AE95" s="1428"/>
      <c r="AF95" s="1428"/>
      <c r="AG95" s="1428"/>
      <c r="AH95" s="1428"/>
      <c r="AI95" s="1428"/>
      <c r="AJ95" s="1428"/>
      <c r="AK95" s="1428"/>
      <c r="AL95" s="1428"/>
      <c r="AM95" s="1428"/>
      <c r="AN95" s="1428"/>
      <c r="AO95" s="1428"/>
      <c r="AP95" s="1428"/>
      <c r="AQ95" s="1428"/>
      <c r="AR95" s="1429"/>
      <c r="AS95" s="374"/>
    </row>
    <row r="96" spans="1:45" ht="6"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252"/>
    </row>
    <row r="97" spans="1:45" ht="18" customHeight="1" x14ac:dyDescent="0.25">
      <c r="A97" s="504" t="s">
        <v>245</v>
      </c>
      <c r="B97" s="1994" t="s">
        <v>602</v>
      </c>
      <c r="C97" s="1442"/>
      <c r="D97" s="1442"/>
      <c r="E97" s="1442"/>
      <c r="F97" s="1442"/>
      <c r="G97" s="1442"/>
      <c r="H97" s="1442"/>
      <c r="I97" s="1442"/>
      <c r="J97" s="1442"/>
      <c r="K97" s="1442"/>
      <c r="L97" s="1442"/>
      <c r="M97" s="1442"/>
      <c r="N97" s="1442"/>
      <c r="O97" s="1442"/>
      <c r="P97" s="1442"/>
      <c r="Q97" s="1442"/>
      <c r="R97" s="1442"/>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3"/>
      <c r="AS97" s="31"/>
    </row>
    <row r="98" spans="1:45" s="1045" customFormat="1" ht="6" customHeight="1" x14ac:dyDescent="0.25">
      <c r="A98" s="33"/>
      <c r="B98" s="33"/>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c r="AC98" s="1049"/>
      <c r="AD98" s="1049"/>
      <c r="AE98" s="1049"/>
      <c r="AF98" s="1049"/>
      <c r="AG98" s="1049"/>
      <c r="AH98" s="1049"/>
      <c r="AI98" s="1049"/>
      <c r="AJ98" s="1049"/>
      <c r="AK98" s="1049"/>
      <c r="AL98" s="1049"/>
      <c r="AM98" s="1049"/>
      <c r="AN98" s="1049"/>
      <c r="AO98" s="1049"/>
      <c r="AP98" s="1049"/>
      <c r="AQ98" s="1049"/>
      <c r="AR98" s="374"/>
      <c r="AS98" s="374"/>
    </row>
    <row r="99" spans="1:45" ht="14.25" customHeight="1" x14ac:dyDescent="0.25">
      <c r="A99" s="33"/>
      <c r="B99" s="31"/>
      <c r="C99" s="1125"/>
      <c r="D99" s="1606" t="s">
        <v>607</v>
      </c>
      <c r="E99" s="1423"/>
      <c r="F99" s="1423"/>
      <c r="G99" s="1423"/>
      <c r="H99" s="1423"/>
      <c r="I99" s="1423"/>
      <c r="J99" s="1423"/>
      <c r="K99" s="1423"/>
      <c r="L99" s="1423"/>
      <c r="M99" s="1423"/>
      <c r="N99" s="1423"/>
      <c r="O99" s="1423"/>
      <c r="P99" s="1423"/>
      <c r="Q99" s="1423"/>
      <c r="R99" s="1423"/>
      <c r="S99" s="1423"/>
      <c r="T99" s="1423"/>
      <c r="U99" s="1423"/>
      <c r="V99" s="1423"/>
      <c r="W99" s="1423"/>
      <c r="X99" s="1423"/>
      <c r="Y99" s="1423"/>
      <c r="Z99" s="1423"/>
      <c r="AA99" s="1423"/>
      <c r="AB99" s="1423"/>
      <c r="AC99" s="1423"/>
      <c r="AD99" s="1423"/>
      <c r="AE99" s="1423"/>
      <c r="AF99" s="1423"/>
      <c r="AG99" s="1423"/>
      <c r="AH99" s="1423"/>
      <c r="AI99" s="1423"/>
      <c r="AJ99" s="1423"/>
      <c r="AK99" s="1423"/>
      <c r="AL99" s="1423"/>
      <c r="AM99" s="1423"/>
      <c r="AN99" s="1423"/>
      <c r="AO99" s="1423"/>
      <c r="AP99" s="1423"/>
      <c r="AQ99" s="1423"/>
      <c r="AR99" s="1424"/>
      <c r="AS99" s="31"/>
    </row>
    <row r="100" spans="1:45" ht="14.25" customHeight="1" x14ac:dyDescent="0.25">
      <c r="A100" s="33"/>
      <c r="B100" s="33"/>
      <c r="C100" s="33"/>
      <c r="D100" s="1427"/>
      <c r="E100" s="1428"/>
      <c r="F100" s="1428"/>
      <c r="G100" s="1428"/>
      <c r="H100" s="1428"/>
      <c r="I100" s="1428"/>
      <c r="J100" s="1428"/>
      <c r="K100" s="1428"/>
      <c r="L100" s="1428"/>
      <c r="M100" s="1428"/>
      <c r="N100" s="1428"/>
      <c r="O100" s="1428"/>
      <c r="P100" s="1428"/>
      <c r="Q100" s="1428"/>
      <c r="R100" s="1428"/>
      <c r="S100" s="1428"/>
      <c r="T100" s="1428"/>
      <c r="U100" s="1428"/>
      <c r="V100" s="1428"/>
      <c r="W100" s="1428"/>
      <c r="X100" s="1428"/>
      <c r="Y100" s="1428"/>
      <c r="Z100" s="1428"/>
      <c r="AA100" s="1428"/>
      <c r="AB100" s="1428"/>
      <c r="AC100" s="1428"/>
      <c r="AD100" s="1428"/>
      <c r="AE100" s="1428"/>
      <c r="AF100" s="1428"/>
      <c r="AG100" s="1428"/>
      <c r="AH100" s="1428"/>
      <c r="AI100" s="1428"/>
      <c r="AJ100" s="1428"/>
      <c r="AK100" s="1428"/>
      <c r="AL100" s="1428"/>
      <c r="AM100" s="1428"/>
      <c r="AN100" s="1428"/>
      <c r="AO100" s="1428"/>
      <c r="AP100" s="1428"/>
      <c r="AQ100" s="1428"/>
      <c r="AR100" s="1429"/>
      <c r="AS100" s="252"/>
    </row>
    <row r="101" spans="1:45" s="1045" customFormat="1" ht="6" customHeight="1" x14ac:dyDescent="0.25">
      <c r="A101" s="1083"/>
      <c r="B101" s="1083"/>
      <c r="C101" s="1083"/>
      <c r="D101" s="1046"/>
      <c r="E101" s="1046"/>
      <c r="F101" s="104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6"/>
      <c r="AK101" s="1046"/>
      <c r="AL101" s="1046"/>
      <c r="AM101" s="1046"/>
      <c r="AN101" s="1046"/>
      <c r="AO101" s="1046"/>
      <c r="AP101" s="1046"/>
      <c r="AQ101" s="1046"/>
      <c r="AR101" s="1046"/>
      <c r="AS101" s="1084"/>
    </row>
    <row r="102" spans="1:45" ht="18" customHeight="1" x14ac:dyDescent="0.2">
      <c r="A102" s="62" t="s">
        <v>309</v>
      </c>
      <c r="B102" s="1994" t="s">
        <v>613</v>
      </c>
      <c r="C102" s="1442"/>
      <c r="D102" s="1442"/>
      <c r="E102" s="1442"/>
      <c r="F102" s="1442"/>
      <c r="G102" s="1442"/>
      <c r="H102" s="1442"/>
      <c r="I102" s="1442"/>
      <c r="J102" s="1442"/>
      <c r="K102" s="1442"/>
      <c r="L102" s="1442"/>
      <c r="M102" s="1442"/>
      <c r="N102" s="1442"/>
      <c r="O102" s="1442"/>
      <c r="P102" s="1442"/>
      <c r="Q102" s="1442"/>
      <c r="R102" s="1442"/>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3"/>
      <c r="AS102" s="31"/>
    </row>
    <row r="103" spans="1:45" s="1045" customFormat="1" ht="6" customHeight="1" x14ac:dyDescent="0.25">
      <c r="A103" s="33"/>
      <c r="B103" s="33"/>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c r="AC103" s="1049"/>
      <c r="AD103" s="1049"/>
      <c r="AE103" s="1049"/>
      <c r="AF103" s="1049"/>
      <c r="AG103" s="1049"/>
      <c r="AH103" s="1049"/>
      <c r="AI103" s="1049"/>
      <c r="AJ103" s="1049"/>
      <c r="AK103" s="1049"/>
      <c r="AL103" s="1049"/>
      <c r="AM103" s="1049"/>
      <c r="AN103" s="1049"/>
      <c r="AO103" s="1049"/>
      <c r="AP103" s="1049"/>
      <c r="AQ103" s="1049"/>
      <c r="AR103" s="374"/>
      <c r="AS103" s="374"/>
    </row>
    <row r="104" spans="1:45" ht="15.75" customHeight="1" x14ac:dyDescent="0.25">
      <c r="A104" s="33"/>
      <c r="B104" s="252"/>
      <c r="C104" s="1125"/>
      <c r="D104" s="33" t="s">
        <v>616</v>
      </c>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252"/>
    </row>
    <row r="105" spans="1:45" s="1045" customFormat="1" ht="6" customHeight="1" x14ac:dyDescent="0.25">
      <c r="A105" s="33"/>
      <c r="B105" s="33"/>
      <c r="C105" s="1193"/>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049"/>
      <c r="AB105" s="1049"/>
      <c r="AC105" s="1049"/>
      <c r="AD105" s="1049"/>
      <c r="AE105" s="1049"/>
      <c r="AF105" s="1049"/>
      <c r="AG105" s="1049"/>
      <c r="AH105" s="1049"/>
      <c r="AI105" s="1049"/>
      <c r="AJ105" s="1049"/>
      <c r="AK105" s="1049"/>
      <c r="AL105" s="1049"/>
      <c r="AM105" s="1049"/>
      <c r="AN105" s="1049"/>
      <c r="AO105" s="1049"/>
      <c r="AP105" s="1049"/>
      <c r="AQ105" s="1049"/>
      <c r="AR105" s="374"/>
      <c r="AS105" s="374"/>
    </row>
    <row r="106" spans="1:45" ht="15" customHeight="1" x14ac:dyDescent="0.25">
      <c r="A106" s="33"/>
      <c r="B106" s="252"/>
      <c r="C106" s="1125"/>
      <c r="D106" s="1592" t="s">
        <v>1892</v>
      </c>
      <c r="E106" s="1423"/>
      <c r="F106" s="1423"/>
      <c r="G106" s="1423"/>
      <c r="H106" s="1423"/>
      <c r="I106" s="1423"/>
      <c r="J106" s="1423"/>
      <c r="K106" s="1423"/>
      <c r="L106" s="1423"/>
      <c r="M106" s="1423"/>
      <c r="N106" s="1423"/>
      <c r="O106" s="1423"/>
      <c r="P106" s="1423"/>
      <c r="Q106" s="1423"/>
      <c r="R106" s="1423"/>
      <c r="S106" s="1423"/>
      <c r="T106" s="1423"/>
      <c r="U106" s="1423"/>
      <c r="V106" s="1423"/>
      <c r="W106" s="1423"/>
      <c r="X106" s="1423"/>
      <c r="Y106" s="1423"/>
      <c r="Z106" s="1423"/>
      <c r="AA106" s="1423"/>
      <c r="AB106" s="1423"/>
      <c r="AC106" s="1423"/>
      <c r="AD106" s="1423"/>
      <c r="AE106" s="1423"/>
      <c r="AF106" s="1423"/>
      <c r="AG106" s="1423"/>
      <c r="AH106" s="1423"/>
      <c r="AI106" s="1423"/>
      <c r="AJ106" s="1423"/>
      <c r="AK106" s="1423"/>
      <c r="AL106" s="1423"/>
      <c r="AM106" s="1423"/>
      <c r="AN106" s="1423"/>
      <c r="AO106" s="1423"/>
      <c r="AP106" s="1423"/>
      <c r="AQ106" s="1423"/>
      <c r="AR106" s="1424"/>
      <c r="AS106" s="252"/>
    </row>
    <row r="107" spans="1:45" ht="15" customHeight="1" x14ac:dyDescent="0.25">
      <c r="A107" s="33"/>
      <c r="B107" s="10"/>
      <c r="C107" s="10"/>
      <c r="D107" s="1427"/>
      <c r="E107" s="1428"/>
      <c r="F107" s="1428"/>
      <c r="G107" s="1428"/>
      <c r="H107" s="1428"/>
      <c r="I107" s="1428"/>
      <c r="J107" s="1428"/>
      <c r="K107" s="1428"/>
      <c r="L107" s="1428"/>
      <c r="M107" s="1428"/>
      <c r="N107" s="1428"/>
      <c r="O107" s="1428"/>
      <c r="P107" s="1428"/>
      <c r="Q107" s="1428"/>
      <c r="R107" s="1428"/>
      <c r="S107" s="1428"/>
      <c r="T107" s="1428"/>
      <c r="U107" s="1428"/>
      <c r="V107" s="1428"/>
      <c r="W107" s="1428"/>
      <c r="X107" s="1428"/>
      <c r="Y107" s="1428"/>
      <c r="Z107" s="1428"/>
      <c r="AA107" s="1428"/>
      <c r="AB107" s="1428"/>
      <c r="AC107" s="1428"/>
      <c r="AD107" s="1428"/>
      <c r="AE107" s="1428"/>
      <c r="AF107" s="1428"/>
      <c r="AG107" s="1428"/>
      <c r="AH107" s="1428"/>
      <c r="AI107" s="1428"/>
      <c r="AJ107" s="1428"/>
      <c r="AK107" s="1428"/>
      <c r="AL107" s="1428"/>
      <c r="AM107" s="1428"/>
      <c r="AN107" s="1428"/>
      <c r="AO107" s="1428"/>
      <c r="AP107" s="1428"/>
      <c r="AQ107" s="1428"/>
      <c r="AR107" s="1429"/>
      <c r="AS107" s="33"/>
    </row>
    <row r="108" spans="1:45" ht="5.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row>
    <row r="109" spans="1:45" ht="15" customHeight="1" x14ac:dyDescent="0.25">
      <c r="A109" s="10"/>
      <c r="B109" s="10"/>
      <c r="C109" s="10"/>
      <c r="D109" s="1125"/>
      <c r="E109" s="10" t="s">
        <v>1893</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row>
    <row r="110" spans="1:45" s="1045" customFormat="1" ht="6" customHeight="1" x14ac:dyDescent="0.25">
      <c r="A110" s="33"/>
      <c r="B110" s="33"/>
      <c r="C110" s="1049"/>
      <c r="D110" s="1193"/>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049"/>
      <c r="AB110" s="1049"/>
      <c r="AC110" s="1049"/>
      <c r="AD110" s="1049"/>
      <c r="AE110" s="1049"/>
      <c r="AF110" s="1049"/>
      <c r="AG110" s="1049"/>
      <c r="AH110" s="1049"/>
      <c r="AI110" s="1049"/>
      <c r="AJ110" s="1049"/>
      <c r="AK110" s="1049"/>
      <c r="AL110" s="1049"/>
      <c r="AM110" s="1049"/>
      <c r="AN110" s="1049"/>
      <c r="AO110" s="1049"/>
      <c r="AP110" s="1049"/>
      <c r="AQ110" s="1049"/>
      <c r="AR110" s="374"/>
      <c r="AS110" s="374"/>
    </row>
    <row r="111" spans="1:45" ht="15" customHeight="1" x14ac:dyDescent="0.25">
      <c r="A111" s="10"/>
      <c r="B111" s="10"/>
      <c r="C111" s="10"/>
      <c r="D111" s="1125"/>
      <c r="E111" s="1637" t="s">
        <v>632</v>
      </c>
      <c r="F111" s="1400"/>
      <c r="G111" s="1400"/>
      <c r="H111" s="1400"/>
      <c r="I111" s="1400"/>
      <c r="J111" s="1400"/>
      <c r="K111" s="1400"/>
      <c r="L111" s="1400"/>
      <c r="M111" s="1400"/>
      <c r="N111" s="1400"/>
      <c r="O111" s="1400"/>
      <c r="P111" s="1400"/>
      <c r="Q111" s="1400"/>
      <c r="R111" s="1400"/>
      <c r="S111" s="1400"/>
      <c r="T111" s="1400"/>
      <c r="U111" s="1400"/>
      <c r="V111" s="1400"/>
      <c r="W111" s="1400"/>
      <c r="X111" s="1400"/>
      <c r="Y111" s="1400"/>
      <c r="Z111" s="1400"/>
      <c r="AA111" s="1400"/>
      <c r="AB111" s="1400"/>
      <c r="AC111" s="1400"/>
      <c r="AD111" s="1400"/>
      <c r="AE111" s="1400"/>
      <c r="AF111" s="1400"/>
      <c r="AG111" s="1400"/>
      <c r="AH111" s="1400"/>
      <c r="AI111" s="1400"/>
      <c r="AJ111" s="1400"/>
      <c r="AK111" s="1400"/>
      <c r="AL111" s="1400"/>
      <c r="AM111" s="1400"/>
      <c r="AN111" s="1400"/>
      <c r="AO111" s="1400"/>
      <c r="AP111" s="1400"/>
      <c r="AQ111" s="1400"/>
      <c r="AR111" s="1400"/>
      <c r="AS111" s="10"/>
    </row>
    <row r="112" spans="1:45" ht="15" customHeight="1" x14ac:dyDescent="0.25">
      <c r="A112" s="10"/>
      <c r="B112" s="10"/>
      <c r="C112" s="10"/>
      <c r="D112" s="261"/>
      <c r="E112" s="1400"/>
      <c r="F112" s="1400"/>
      <c r="G112" s="1400"/>
      <c r="H112" s="1400"/>
      <c r="I112" s="1400"/>
      <c r="J112" s="1400"/>
      <c r="K112" s="1400"/>
      <c r="L112" s="1400"/>
      <c r="M112" s="1400"/>
      <c r="N112" s="1400"/>
      <c r="O112" s="1400"/>
      <c r="P112" s="1400"/>
      <c r="Q112" s="1400"/>
      <c r="R112" s="1400"/>
      <c r="S112" s="1400"/>
      <c r="T112" s="1400"/>
      <c r="U112" s="1400"/>
      <c r="V112" s="1400"/>
      <c r="W112" s="1400"/>
      <c r="X112" s="1400"/>
      <c r="Y112" s="1400"/>
      <c r="Z112" s="1400"/>
      <c r="AA112" s="1400"/>
      <c r="AB112" s="1400"/>
      <c r="AC112" s="1400"/>
      <c r="AD112" s="1400"/>
      <c r="AE112" s="1400"/>
      <c r="AF112" s="1400"/>
      <c r="AG112" s="1400"/>
      <c r="AH112" s="1400"/>
      <c r="AI112" s="1400"/>
      <c r="AJ112" s="1400"/>
      <c r="AK112" s="1400"/>
      <c r="AL112" s="1400"/>
      <c r="AM112" s="1400"/>
      <c r="AN112" s="1400"/>
      <c r="AO112" s="1400"/>
      <c r="AP112" s="1400"/>
      <c r="AQ112" s="1400"/>
      <c r="AR112" s="1400"/>
      <c r="AS112" s="10"/>
    </row>
    <row r="113" spans="1:45" ht="15.75" customHeight="1" x14ac:dyDescent="0.25">
      <c r="A113" s="33"/>
      <c r="B113" s="252"/>
      <c r="C113" s="1125"/>
      <c r="D113" s="1592" t="s">
        <v>1894</v>
      </c>
      <c r="E113" s="1423"/>
      <c r="F113" s="1423"/>
      <c r="G113" s="1423"/>
      <c r="H113" s="1423"/>
      <c r="I113" s="1423"/>
      <c r="J113" s="1423"/>
      <c r="K113" s="1423"/>
      <c r="L113" s="1423"/>
      <c r="M113" s="1423"/>
      <c r="N113" s="1423"/>
      <c r="O113" s="1423"/>
      <c r="P113" s="1423"/>
      <c r="Q113" s="1423"/>
      <c r="R113" s="1423"/>
      <c r="S113" s="1423"/>
      <c r="T113" s="1423"/>
      <c r="U113" s="1423"/>
      <c r="V113" s="1423"/>
      <c r="W113" s="1423"/>
      <c r="X113" s="1423"/>
      <c r="Y113" s="1423"/>
      <c r="Z113" s="1423"/>
      <c r="AA113" s="1423"/>
      <c r="AB113" s="1423"/>
      <c r="AC113" s="1423"/>
      <c r="AD113" s="1423"/>
      <c r="AE113" s="1423"/>
      <c r="AF113" s="1423"/>
      <c r="AG113" s="1423"/>
      <c r="AH113" s="1423"/>
      <c r="AI113" s="1423"/>
      <c r="AJ113" s="1423"/>
      <c r="AK113" s="1423"/>
      <c r="AL113" s="1423"/>
      <c r="AM113" s="1423"/>
      <c r="AN113" s="1423"/>
      <c r="AO113" s="1423"/>
      <c r="AP113" s="1423"/>
      <c r="AQ113" s="1423"/>
      <c r="AR113" s="1424"/>
      <c r="AS113" s="252"/>
    </row>
    <row r="114" spans="1:45" ht="15.75" customHeight="1" x14ac:dyDescent="0.25">
      <c r="A114" s="62"/>
      <c r="B114" s="509"/>
      <c r="C114" s="509"/>
      <c r="D114" s="1427"/>
      <c r="E114" s="1428"/>
      <c r="F114" s="1428"/>
      <c r="G114" s="1428"/>
      <c r="H114" s="1428"/>
      <c r="I114" s="1428"/>
      <c r="J114" s="1428"/>
      <c r="K114" s="1428"/>
      <c r="L114" s="1428"/>
      <c r="M114" s="1428"/>
      <c r="N114" s="1428"/>
      <c r="O114" s="1428"/>
      <c r="P114" s="1428"/>
      <c r="Q114" s="1428"/>
      <c r="R114" s="1428"/>
      <c r="S114" s="1428"/>
      <c r="T114" s="1428"/>
      <c r="U114" s="1428"/>
      <c r="V114" s="1428"/>
      <c r="W114" s="1428"/>
      <c r="X114" s="1428"/>
      <c r="Y114" s="1428"/>
      <c r="Z114" s="1428"/>
      <c r="AA114" s="1428"/>
      <c r="AB114" s="1428"/>
      <c r="AC114" s="1428"/>
      <c r="AD114" s="1428"/>
      <c r="AE114" s="1428"/>
      <c r="AF114" s="1428"/>
      <c r="AG114" s="1428"/>
      <c r="AH114" s="1428"/>
      <c r="AI114" s="1428"/>
      <c r="AJ114" s="1428"/>
      <c r="AK114" s="1428"/>
      <c r="AL114" s="1428"/>
      <c r="AM114" s="1428"/>
      <c r="AN114" s="1428"/>
      <c r="AO114" s="1428"/>
      <c r="AP114" s="1428"/>
      <c r="AQ114" s="1428"/>
      <c r="AR114" s="1429"/>
      <c r="AS114" s="31"/>
    </row>
    <row r="115" spans="1:45" ht="6" customHeight="1" x14ac:dyDescent="0.25">
      <c r="A115" s="33"/>
      <c r="B115" s="1676" t="s">
        <v>1895</v>
      </c>
      <c r="C115" s="1423"/>
      <c r="D115" s="1423"/>
      <c r="E115" s="1423"/>
      <c r="F115" s="1423"/>
      <c r="G115" s="1423"/>
      <c r="H115" s="1423"/>
      <c r="I115" s="1423"/>
      <c r="J115" s="1423"/>
      <c r="K115" s="1423"/>
      <c r="L115" s="1423"/>
      <c r="M115" s="1423"/>
      <c r="N115" s="1423"/>
      <c r="O115" s="1423"/>
      <c r="P115" s="1423"/>
      <c r="Q115" s="1423"/>
      <c r="R115" s="1423"/>
      <c r="S115" s="1423"/>
      <c r="T115" s="1423"/>
      <c r="U115" s="1423"/>
      <c r="V115" s="1423"/>
      <c r="W115" s="1423"/>
      <c r="X115" s="1423"/>
      <c r="Y115" s="1423"/>
      <c r="Z115" s="1423"/>
      <c r="AA115" s="1423"/>
      <c r="AB115" s="1423"/>
      <c r="AC115" s="1423"/>
      <c r="AD115" s="1423"/>
      <c r="AE115" s="1423"/>
      <c r="AF115" s="1423"/>
      <c r="AG115" s="1423"/>
      <c r="AH115" s="1423"/>
      <c r="AI115" s="1423"/>
      <c r="AJ115" s="1423"/>
      <c r="AK115" s="1423"/>
      <c r="AL115" s="1423"/>
      <c r="AM115" s="1423"/>
      <c r="AN115" s="1423"/>
      <c r="AO115" s="1423"/>
      <c r="AP115" s="1423"/>
      <c r="AQ115" s="1423"/>
      <c r="AR115" s="1424"/>
      <c r="AS115" s="31"/>
    </row>
    <row r="116" spans="1:45" ht="38.25" customHeight="1" x14ac:dyDescent="0.25">
      <c r="A116" s="33"/>
      <c r="B116" s="1677"/>
      <c r="C116" s="1403"/>
      <c r="D116" s="1403"/>
      <c r="E116" s="1403"/>
      <c r="F116" s="1403"/>
      <c r="G116" s="1403"/>
      <c r="H116" s="1403"/>
      <c r="I116" s="1403"/>
      <c r="J116" s="1403"/>
      <c r="K116" s="1403"/>
      <c r="L116" s="1403"/>
      <c r="M116" s="1403"/>
      <c r="N116" s="1403"/>
      <c r="O116" s="1403"/>
      <c r="P116" s="1403"/>
      <c r="Q116" s="1403"/>
      <c r="R116" s="1403"/>
      <c r="S116" s="1403"/>
      <c r="T116" s="1403"/>
      <c r="U116" s="1403"/>
      <c r="V116" s="1403"/>
      <c r="W116" s="1403"/>
      <c r="X116" s="1403"/>
      <c r="Y116" s="1403"/>
      <c r="Z116" s="1403"/>
      <c r="AA116" s="1403"/>
      <c r="AB116" s="1403"/>
      <c r="AC116" s="1403"/>
      <c r="AD116" s="1403"/>
      <c r="AE116" s="1403"/>
      <c r="AF116" s="1403"/>
      <c r="AG116" s="1403"/>
      <c r="AH116" s="1403"/>
      <c r="AI116" s="1403"/>
      <c r="AJ116" s="1403"/>
      <c r="AK116" s="1403"/>
      <c r="AL116" s="1403"/>
      <c r="AM116" s="1403"/>
      <c r="AN116" s="1403"/>
      <c r="AO116" s="1403"/>
      <c r="AP116" s="1403"/>
      <c r="AQ116" s="1403"/>
      <c r="AR116" s="1452"/>
      <c r="AS116" s="31"/>
    </row>
    <row r="117" spans="1:45" ht="14.25" customHeight="1" x14ac:dyDescent="0.25">
      <c r="A117" s="33"/>
      <c r="B117" s="2012"/>
      <c r="C117" s="1836"/>
      <c r="D117" s="1836"/>
      <c r="E117" s="1836"/>
      <c r="F117" s="1836"/>
      <c r="G117" s="1836"/>
      <c r="H117" s="1836"/>
      <c r="I117" s="1836"/>
      <c r="J117" s="1836"/>
      <c r="K117" s="1836"/>
      <c r="L117" s="1836"/>
      <c r="M117" s="1836"/>
      <c r="N117" s="1836"/>
      <c r="O117" s="1836"/>
      <c r="P117" s="1836"/>
      <c r="Q117" s="1836"/>
      <c r="R117" s="1836"/>
      <c r="S117" s="1836"/>
      <c r="T117" s="1836"/>
      <c r="U117" s="1836"/>
      <c r="V117" s="1836"/>
      <c r="W117" s="1836"/>
      <c r="X117" s="1836"/>
      <c r="Y117" s="1836"/>
      <c r="Z117" s="1836"/>
      <c r="AA117" s="1836"/>
      <c r="AB117" s="1836"/>
      <c r="AC117" s="1836"/>
      <c r="AD117" s="1836"/>
      <c r="AE117" s="1836"/>
      <c r="AF117" s="1836"/>
      <c r="AG117" s="1836"/>
      <c r="AH117" s="1836"/>
      <c r="AI117" s="1836"/>
      <c r="AJ117" s="1836"/>
      <c r="AK117" s="1836"/>
      <c r="AL117" s="1836"/>
      <c r="AM117" s="1836"/>
      <c r="AN117" s="1836"/>
      <c r="AO117" s="1836"/>
      <c r="AP117" s="1836"/>
      <c r="AQ117" s="1836"/>
      <c r="AR117" s="1837"/>
      <c r="AS117" s="31"/>
    </row>
    <row r="118" spans="1:45" ht="14.25" customHeight="1" x14ac:dyDescent="0.25">
      <c r="A118" s="33"/>
      <c r="B118" s="2001"/>
      <c r="C118" s="2002"/>
      <c r="D118" s="2002"/>
      <c r="E118" s="2002"/>
      <c r="F118" s="2002"/>
      <c r="G118" s="2002"/>
      <c r="H118" s="2002"/>
      <c r="I118" s="2002"/>
      <c r="J118" s="2002"/>
      <c r="K118" s="2002"/>
      <c r="L118" s="2002"/>
      <c r="M118" s="2002"/>
      <c r="N118" s="2002"/>
      <c r="O118" s="2002"/>
      <c r="P118" s="2002"/>
      <c r="Q118" s="2002"/>
      <c r="R118" s="2002"/>
      <c r="S118" s="2002"/>
      <c r="T118" s="2002"/>
      <c r="U118" s="2002"/>
      <c r="V118" s="2002"/>
      <c r="W118" s="2002"/>
      <c r="X118" s="2002"/>
      <c r="Y118" s="2002"/>
      <c r="Z118" s="2002"/>
      <c r="AA118" s="2002"/>
      <c r="AB118" s="2002"/>
      <c r="AC118" s="2002"/>
      <c r="AD118" s="2002"/>
      <c r="AE118" s="2002"/>
      <c r="AF118" s="2002"/>
      <c r="AG118" s="2002"/>
      <c r="AH118" s="2002"/>
      <c r="AI118" s="2002"/>
      <c r="AJ118" s="2002"/>
      <c r="AK118" s="2002"/>
      <c r="AL118" s="2002"/>
      <c r="AM118" s="2002"/>
      <c r="AN118" s="2002"/>
      <c r="AO118" s="2002"/>
      <c r="AP118" s="2002"/>
      <c r="AQ118" s="2002"/>
      <c r="AR118" s="2003"/>
      <c r="AS118" s="31"/>
    </row>
    <row r="119" spans="1:45" ht="14.25" customHeight="1" x14ac:dyDescent="0.25">
      <c r="A119" s="33"/>
      <c r="B119" s="2001"/>
      <c r="C119" s="2002"/>
      <c r="D119" s="2002"/>
      <c r="E119" s="2002"/>
      <c r="F119" s="2002"/>
      <c r="G119" s="2002"/>
      <c r="H119" s="2002"/>
      <c r="I119" s="2002"/>
      <c r="J119" s="2002"/>
      <c r="K119" s="2002"/>
      <c r="L119" s="2002"/>
      <c r="M119" s="2002"/>
      <c r="N119" s="2002"/>
      <c r="O119" s="2002"/>
      <c r="P119" s="2002"/>
      <c r="Q119" s="2002"/>
      <c r="R119" s="2002"/>
      <c r="S119" s="2002"/>
      <c r="T119" s="2002"/>
      <c r="U119" s="2002"/>
      <c r="V119" s="2002"/>
      <c r="W119" s="2002"/>
      <c r="X119" s="2002"/>
      <c r="Y119" s="2002"/>
      <c r="Z119" s="2002"/>
      <c r="AA119" s="2002"/>
      <c r="AB119" s="2002"/>
      <c r="AC119" s="2002"/>
      <c r="AD119" s="2002"/>
      <c r="AE119" s="2002"/>
      <c r="AF119" s="2002"/>
      <c r="AG119" s="2002"/>
      <c r="AH119" s="2002"/>
      <c r="AI119" s="2002"/>
      <c r="AJ119" s="2002"/>
      <c r="AK119" s="2002"/>
      <c r="AL119" s="2002"/>
      <c r="AM119" s="2002"/>
      <c r="AN119" s="2002"/>
      <c r="AO119" s="2002"/>
      <c r="AP119" s="2002"/>
      <c r="AQ119" s="2002"/>
      <c r="AR119" s="2003"/>
      <c r="AS119" s="31"/>
    </row>
    <row r="120" spans="1:45" ht="14.25" customHeight="1" x14ac:dyDescent="0.25">
      <c r="A120" s="33"/>
      <c r="B120" s="2001"/>
      <c r="C120" s="2002"/>
      <c r="D120" s="2002"/>
      <c r="E120" s="2002"/>
      <c r="F120" s="2002"/>
      <c r="G120" s="2002"/>
      <c r="H120" s="2002"/>
      <c r="I120" s="2002"/>
      <c r="J120" s="2002"/>
      <c r="K120" s="2002"/>
      <c r="L120" s="2002"/>
      <c r="M120" s="2002"/>
      <c r="N120" s="2002"/>
      <c r="O120" s="2002"/>
      <c r="P120" s="2002"/>
      <c r="Q120" s="2002"/>
      <c r="R120" s="2002"/>
      <c r="S120" s="2002"/>
      <c r="T120" s="2002"/>
      <c r="U120" s="2002"/>
      <c r="V120" s="2002"/>
      <c r="W120" s="2002"/>
      <c r="X120" s="2002"/>
      <c r="Y120" s="2002"/>
      <c r="Z120" s="2002"/>
      <c r="AA120" s="2002"/>
      <c r="AB120" s="2002"/>
      <c r="AC120" s="2002"/>
      <c r="AD120" s="2002"/>
      <c r="AE120" s="2002"/>
      <c r="AF120" s="2002"/>
      <c r="AG120" s="2002"/>
      <c r="AH120" s="2002"/>
      <c r="AI120" s="2002"/>
      <c r="AJ120" s="2002"/>
      <c r="AK120" s="2002"/>
      <c r="AL120" s="2002"/>
      <c r="AM120" s="2002"/>
      <c r="AN120" s="2002"/>
      <c r="AO120" s="2002"/>
      <c r="AP120" s="2002"/>
      <c r="AQ120" s="2002"/>
      <c r="AR120" s="2003"/>
      <c r="AS120" s="31"/>
    </row>
    <row r="121" spans="1:45" ht="14.25" customHeight="1" x14ac:dyDescent="0.25">
      <c r="A121" s="33"/>
      <c r="B121" s="2001"/>
      <c r="C121" s="2002"/>
      <c r="D121" s="2002"/>
      <c r="E121" s="2002"/>
      <c r="F121" s="2002"/>
      <c r="G121" s="2002"/>
      <c r="H121" s="2002"/>
      <c r="I121" s="2002"/>
      <c r="J121" s="2002"/>
      <c r="K121" s="2002"/>
      <c r="L121" s="2002"/>
      <c r="M121" s="2002"/>
      <c r="N121" s="2002"/>
      <c r="O121" s="2002"/>
      <c r="P121" s="2002"/>
      <c r="Q121" s="2002"/>
      <c r="R121" s="2002"/>
      <c r="S121" s="2002"/>
      <c r="T121" s="2002"/>
      <c r="U121" s="2002"/>
      <c r="V121" s="2002"/>
      <c r="W121" s="2002"/>
      <c r="X121" s="2002"/>
      <c r="Y121" s="2002"/>
      <c r="Z121" s="2002"/>
      <c r="AA121" s="2002"/>
      <c r="AB121" s="2002"/>
      <c r="AC121" s="2002"/>
      <c r="AD121" s="2002"/>
      <c r="AE121" s="2002"/>
      <c r="AF121" s="2002"/>
      <c r="AG121" s="2002"/>
      <c r="AH121" s="2002"/>
      <c r="AI121" s="2002"/>
      <c r="AJ121" s="2002"/>
      <c r="AK121" s="2002"/>
      <c r="AL121" s="2002"/>
      <c r="AM121" s="2002"/>
      <c r="AN121" s="2002"/>
      <c r="AO121" s="2002"/>
      <c r="AP121" s="2002"/>
      <c r="AQ121" s="2002"/>
      <c r="AR121" s="2003"/>
      <c r="AS121" s="31"/>
    </row>
    <row r="122" spans="1:45" ht="14.25" customHeight="1" x14ac:dyDescent="0.25">
      <c r="A122" s="33"/>
      <c r="B122" s="2001"/>
      <c r="C122" s="2002"/>
      <c r="D122" s="2002"/>
      <c r="E122" s="2002"/>
      <c r="F122" s="2002"/>
      <c r="G122" s="2002"/>
      <c r="H122" s="2002"/>
      <c r="I122" s="2002"/>
      <c r="J122" s="2002"/>
      <c r="K122" s="2002"/>
      <c r="L122" s="2002"/>
      <c r="M122" s="2002"/>
      <c r="N122" s="2002"/>
      <c r="O122" s="2002"/>
      <c r="P122" s="2002"/>
      <c r="Q122" s="2002"/>
      <c r="R122" s="2002"/>
      <c r="S122" s="2002"/>
      <c r="T122" s="2002"/>
      <c r="U122" s="2002"/>
      <c r="V122" s="2002"/>
      <c r="W122" s="2002"/>
      <c r="X122" s="2002"/>
      <c r="Y122" s="2002"/>
      <c r="Z122" s="2002"/>
      <c r="AA122" s="2002"/>
      <c r="AB122" s="2002"/>
      <c r="AC122" s="2002"/>
      <c r="AD122" s="2002"/>
      <c r="AE122" s="2002"/>
      <c r="AF122" s="2002"/>
      <c r="AG122" s="2002"/>
      <c r="AH122" s="2002"/>
      <c r="AI122" s="2002"/>
      <c r="AJ122" s="2002"/>
      <c r="AK122" s="2002"/>
      <c r="AL122" s="2002"/>
      <c r="AM122" s="2002"/>
      <c r="AN122" s="2002"/>
      <c r="AO122" s="2002"/>
      <c r="AP122" s="2002"/>
      <c r="AQ122" s="2002"/>
      <c r="AR122" s="2003"/>
      <c r="AS122" s="31"/>
    </row>
    <row r="123" spans="1:45" ht="43.5" customHeight="1" x14ac:dyDescent="0.25">
      <c r="A123" s="33"/>
      <c r="B123" s="1838"/>
      <c r="C123" s="1839"/>
      <c r="D123" s="1839"/>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1839"/>
      <c r="AI123" s="1839"/>
      <c r="AJ123" s="1839"/>
      <c r="AK123" s="1839"/>
      <c r="AL123" s="1839"/>
      <c r="AM123" s="1839"/>
      <c r="AN123" s="1839"/>
      <c r="AO123" s="1839"/>
      <c r="AP123" s="1839"/>
      <c r="AQ123" s="1839"/>
      <c r="AR123" s="1840"/>
      <c r="AS123" s="31"/>
    </row>
    <row r="124" spans="1:45" ht="4.5"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252"/>
    </row>
    <row r="125" spans="1:45" ht="15" customHeight="1" x14ac:dyDescent="0.25">
      <c r="A125" s="33"/>
      <c r="B125" s="10"/>
      <c r="C125" s="10"/>
      <c r="D125" s="10"/>
      <c r="E125" s="10"/>
      <c r="F125" s="10"/>
      <c r="G125" s="10"/>
      <c r="H125" s="10"/>
      <c r="I125" s="10"/>
      <c r="J125" s="10"/>
      <c r="K125" s="250" t="s">
        <v>315</v>
      </c>
      <c r="L125" s="10"/>
      <c r="M125" s="10"/>
      <c r="N125" s="180"/>
      <c r="O125" s="180"/>
      <c r="P125" s="180"/>
      <c r="Q125" s="180"/>
      <c r="R125" s="252"/>
      <c r="S125" s="250"/>
      <c r="T125" s="250"/>
      <c r="U125" s="250"/>
      <c r="V125" s="250"/>
      <c r="W125" s="250"/>
      <c r="X125" s="250"/>
      <c r="Y125" s="250"/>
      <c r="Z125" s="250"/>
      <c r="AA125" s="252"/>
      <c r="AB125" s="252"/>
      <c r="AC125" s="252"/>
      <c r="AD125" s="180"/>
      <c r="AE125" s="180"/>
      <c r="AF125" s="1861"/>
      <c r="AG125" s="1862"/>
      <c r="AH125" s="1862"/>
      <c r="AI125" s="1862"/>
      <c r="AJ125" s="1862"/>
      <c r="AK125" s="1862"/>
      <c r="AL125" s="1862"/>
      <c r="AM125" s="1863"/>
      <c r="AN125" s="10"/>
      <c r="AO125" s="10"/>
      <c r="AP125" s="10"/>
      <c r="AQ125" s="10"/>
      <c r="AR125" s="10"/>
      <c r="AS125" s="33"/>
    </row>
    <row r="126" spans="1:45" ht="14.25" customHeight="1" x14ac:dyDescent="0.25">
      <c r="A126" s="62" t="s">
        <v>374</v>
      </c>
      <c r="B126" s="1552" t="s">
        <v>654</v>
      </c>
      <c r="C126" s="1442"/>
      <c r="D126" s="1442"/>
      <c r="E126" s="1442"/>
      <c r="F126" s="1442"/>
      <c r="G126" s="1442"/>
      <c r="H126" s="1442"/>
      <c r="I126" s="1442"/>
      <c r="J126" s="1442"/>
      <c r="K126" s="1442"/>
      <c r="L126" s="1442"/>
      <c r="M126" s="1442"/>
      <c r="N126" s="1442"/>
      <c r="O126" s="1442"/>
      <c r="P126" s="1442"/>
      <c r="Q126" s="1442"/>
      <c r="R126" s="1442"/>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3"/>
      <c r="AS126" s="31"/>
    </row>
    <row r="127" spans="1:45" ht="14.25" customHeight="1" x14ac:dyDescent="0.25">
      <c r="A127" s="33"/>
      <c r="B127" s="1679" t="s">
        <v>656</v>
      </c>
      <c r="C127" s="1397"/>
      <c r="D127" s="1397"/>
      <c r="E127" s="1397"/>
      <c r="F127" s="1397"/>
      <c r="G127" s="1397"/>
      <c r="H127" s="1397"/>
      <c r="I127" s="1397"/>
      <c r="J127" s="1397"/>
      <c r="K127" s="1397"/>
      <c r="L127" s="1397"/>
      <c r="M127" s="1397"/>
      <c r="N127" s="1397"/>
      <c r="O127" s="1397"/>
      <c r="P127" s="1397"/>
      <c r="Q127" s="1397"/>
      <c r="R127" s="1397"/>
      <c r="S127" s="1397"/>
      <c r="T127" s="1397"/>
      <c r="U127" s="1397"/>
      <c r="V127" s="1397"/>
      <c r="W127" s="1397"/>
      <c r="X127" s="1397"/>
      <c r="Y127" s="1397"/>
      <c r="Z127" s="1397"/>
      <c r="AA127" s="1397"/>
      <c r="AB127" s="1397"/>
      <c r="AC127" s="1397"/>
      <c r="AD127" s="1397"/>
      <c r="AE127" s="1397"/>
      <c r="AF127" s="1397"/>
      <c r="AG127" s="1397"/>
      <c r="AH127" s="1397"/>
      <c r="AI127" s="1397"/>
      <c r="AJ127" s="1397"/>
      <c r="AK127" s="1397"/>
      <c r="AL127" s="1397"/>
      <c r="AM127" s="1397"/>
      <c r="AN127" s="1397"/>
      <c r="AO127" s="1397"/>
      <c r="AP127" s="1397"/>
      <c r="AQ127" s="1397"/>
      <c r="AR127" s="1451"/>
      <c r="AS127" s="252"/>
    </row>
    <row r="128" spans="1:45" ht="14.25" customHeight="1" x14ac:dyDescent="0.25">
      <c r="A128" s="33"/>
      <c r="B128" s="1427"/>
      <c r="C128" s="1428"/>
      <c r="D128" s="1428"/>
      <c r="E128" s="1428"/>
      <c r="F128" s="1428"/>
      <c r="G128" s="1428"/>
      <c r="H128" s="1428"/>
      <c r="I128" s="1428"/>
      <c r="J128" s="1428"/>
      <c r="K128" s="1428"/>
      <c r="L128" s="1428"/>
      <c r="M128" s="1428"/>
      <c r="N128" s="1428"/>
      <c r="O128" s="1428"/>
      <c r="P128" s="1428"/>
      <c r="Q128" s="1428"/>
      <c r="R128" s="1428"/>
      <c r="S128" s="1428"/>
      <c r="T128" s="1428"/>
      <c r="U128" s="1428"/>
      <c r="V128" s="1428"/>
      <c r="W128" s="1428"/>
      <c r="X128" s="1428"/>
      <c r="Y128" s="1428"/>
      <c r="Z128" s="1428"/>
      <c r="AA128" s="1428"/>
      <c r="AB128" s="1428"/>
      <c r="AC128" s="1428"/>
      <c r="AD128" s="1428"/>
      <c r="AE128" s="1428"/>
      <c r="AF128" s="1428"/>
      <c r="AG128" s="1428"/>
      <c r="AH128" s="1428"/>
      <c r="AI128" s="1428"/>
      <c r="AJ128" s="1428"/>
      <c r="AK128" s="1428"/>
      <c r="AL128" s="1428"/>
      <c r="AM128" s="1428"/>
      <c r="AN128" s="1428"/>
      <c r="AO128" s="1428"/>
      <c r="AP128" s="1428"/>
      <c r="AQ128" s="1428"/>
      <c r="AR128" s="1429"/>
      <c r="AS128" s="252"/>
    </row>
    <row r="129" spans="1:45" ht="4.5"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252"/>
    </row>
    <row r="130" spans="1:45" ht="15" customHeight="1" x14ac:dyDescent="0.25">
      <c r="A130" s="33"/>
      <c r="B130" s="33"/>
      <c r="C130" s="1704" t="s">
        <v>661</v>
      </c>
      <c r="D130" s="1436"/>
      <c r="E130" s="1436"/>
      <c r="F130" s="1436"/>
      <c r="G130" s="1436"/>
      <c r="H130" s="1436"/>
      <c r="I130" s="1436"/>
      <c r="J130" s="1479"/>
      <c r="K130" s="1704" t="s">
        <v>662</v>
      </c>
      <c r="L130" s="1436"/>
      <c r="M130" s="1436"/>
      <c r="N130" s="1436"/>
      <c r="O130" s="1436"/>
      <c r="P130" s="1436"/>
      <c r="Q130" s="1479"/>
      <c r="R130" s="1704" t="s">
        <v>663</v>
      </c>
      <c r="S130" s="1436"/>
      <c r="T130" s="1436"/>
      <c r="U130" s="1436"/>
      <c r="V130" s="1436"/>
      <c r="W130" s="1436"/>
      <c r="X130" s="1436"/>
      <c r="Y130" s="1436"/>
      <c r="Z130" s="1436"/>
      <c r="AA130" s="1436"/>
      <c r="AB130" s="1436"/>
      <c r="AC130" s="1436"/>
      <c r="AD130" s="1436"/>
      <c r="AE130" s="1436"/>
      <c r="AF130" s="1436"/>
      <c r="AG130" s="1436"/>
      <c r="AH130" s="1436"/>
      <c r="AI130" s="1436"/>
      <c r="AJ130" s="1436"/>
      <c r="AK130" s="1436"/>
      <c r="AL130" s="1436"/>
      <c r="AM130" s="1436"/>
      <c r="AN130" s="1436"/>
      <c r="AO130" s="1436"/>
      <c r="AP130" s="1436"/>
      <c r="AQ130" s="1436"/>
      <c r="AR130" s="1479"/>
      <c r="AS130" s="31"/>
    </row>
    <row r="131" spans="1:45" ht="14.25" customHeight="1" x14ac:dyDescent="0.25">
      <c r="A131" s="33"/>
      <c r="B131" s="33"/>
      <c r="C131" s="1480"/>
      <c r="D131" s="1400"/>
      <c r="E131" s="1400"/>
      <c r="F131" s="1400"/>
      <c r="G131" s="1400"/>
      <c r="H131" s="1400"/>
      <c r="I131" s="1400"/>
      <c r="J131" s="1481"/>
      <c r="K131" s="1480"/>
      <c r="L131" s="1400"/>
      <c r="M131" s="1400"/>
      <c r="N131" s="1400"/>
      <c r="O131" s="1400"/>
      <c r="P131" s="1400"/>
      <c r="Q131" s="1481"/>
      <c r="R131" s="1462"/>
      <c r="S131" s="1463"/>
      <c r="T131" s="1463"/>
      <c r="U131" s="1463"/>
      <c r="V131" s="1463"/>
      <c r="W131" s="1463"/>
      <c r="X131" s="1463"/>
      <c r="Y131" s="1463"/>
      <c r="Z131" s="1463"/>
      <c r="AA131" s="1463"/>
      <c r="AB131" s="1463"/>
      <c r="AC131" s="1463"/>
      <c r="AD131" s="1463"/>
      <c r="AE131" s="1463"/>
      <c r="AF131" s="1463"/>
      <c r="AG131" s="1463"/>
      <c r="AH131" s="1463"/>
      <c r="AI131" s="1463"/>
      <c r="AJ131" s="1463"/>
      <c r="AK131" s="1463"/>
      <c r="AL131" s="1463"/>
      <c r="AM131" s="1463"/>
      <c r="AN131" s="1463"/>
      <c r="AO131" s="1463"/>
      <c r="AP131" s="1463"/>
      <c r="AQ131" s="1463"/>
      <c r="AR131" s="1464"/>
      <c r="AS131" s="252"/>
    </row>
    <row r="132" spans="1:45" ht="14.25" customHeight="1" x14ac:dyDescent="0.25">
      <c r="A132" s="33"/>
      <c r="B132" s="33"/>
      <c r="C132" s="1462"/>
      <c r="D132" s="1463"/>
      <c r="E132" s="1463"/>
      <c r="F132" s="1463"/>
      <c r="G132" s="1463"/>
      <c r="H132" s="1463"/>
      <c r="I132" s="1463"/>
      <c r="J132" s="1464"/>
      <c r="K132" s="1462"/>
      <c r="L132" s="1463"/>
      <c r="M132" s="1463"/>
      <c r="N132" s="1463"/>
      <c r="O132" s="1463"/>
      <c r="P132" s="1463"/>
      <c r="Q132" s="1464"/>
      <c r="R132" s="1705" t="s">
        <v>110</v>
      </c>
      <c r="S132" s="1416"/>
      <c r="T132" s="1416"/>
      <c r="U132" s="1416"/>
      <c r="V132" s="1416"/>
      <c r="W132" s="1416"/>
      <c r="X132" s="1597"/>
      <c r="Y132" s="1705" t="s">
        <v>665</v>
      </c>
      <c r="Z132" s="1416"/>
      <c r="AA132" s="1416"/>
      <c r="AB132" s="1416"/>
      <c r="AC132" s="1416"/>
      <c r="AD132" s="1416"/>
      <c r="AE132" s="1416"/>
      <c r="AF132" s="1416"/>
      <c r="AG132" s="1597"/>
      <c r="AH132" s="1705" t="s">
        <v>666</v>
      </c>
      <c r="AI132" s="1416"/>
      <c r="AJ132" s="1416"/>
      <c r="AK132" s="1416"/>
      <c r="AL132" s="1416"/>
      <c r="AM132" s="1416"/>
      <c r="AN132" s="1416"/>
      <c r="AO132" s="1416"/>
      <c r="AP132" s="1416"/>
      <c r="AQ132" s="1416"/>
      <c r="AR132" s="1597"/>
      <c r="AS132" s="252"/>
    </row>
    <row r="133" spans="1:45" ht="41.25" customHeight="1" x14ac:dyDescent="0.25">
      <c r="A133" s="33"/>
      <c r="B133" s="33"/>
      <c r="C133" s="1680" t="s">
        <v>667</v>
      </c>
      <c r="D133" s="1393"/>
      <c r="E133" s="1393"/>
      <c r="F133" s="1393"/>
      <c r="G133" s="1393"/>
      <c r="H133" s="1393"/>
      <c r="I133" s="1393"/>
      <c r="J133" s="1394"/>
      <c r="K133" s="2011"/>
      <c r="L133" s="1780"/>
      <c r="M133" s="1780"/>
      <c r="N133" s="1780"/>
      <c r="O133" s="1780"/>
      <c r="P133" s="1780"/>
      <c r="Q133" s="1781"/>
      <c r="R133" s="2022"/>
      <c r="S133" s="1862"/>
      <c r="T133" s="1862"/>
      <c r="U133" s="1862"/>
      <c r="V133" s="1862"/>
      <c r="W133" s="1862"/>
      <c r="X133" s="1789"/>
      <c r="Y133" s="1708">
        <v>30</v>
      </c>
      <c r="Z133" s="1416"/>
      <c r="AA133" s="1416"/>
      <c r="AB133" s="1416"/>
      <c r="AC133" s="1416"/>
      <c r="AD133" s="1416"/>
      <c r="AE133" s="1416"/>
      <c r="AF133" s="1416"/>
      <c r="AG133" s="1597"/>
      <c r="AH133" s="2010"/>
      <c r="AI133" s="1780"/>
      <c r="AJ133" s="1780"/>
      <c r="AK133" s="1780"/>
      <c r="AL133" s="1780"/>
      <c r="AM133" s="1780"/>
      <c r="AN133" s="1780"/>
      <c r="AO133" s="1780"/>
      <c r="AP133" s="1780"/>
      <c r="AQ133" s="1780"/>
      <c r="AR133" s="1781"/>
      <c r="AS133" s="759">
        <f>K133</f>
        <v>0</v>
      </c>
    </row>
    <row r="134" spans="1:45" ht="42" customHeight="1" x14ac:dyDescent="0.25">
      <c r="A134" s="33"/>
      <c r="B134" s="33"/>
      <c r="C134" s="1680" t="s">
        <v>669</v>
      </c>
      <c r="D134" s="1393"/>
      <c r="E134" s="1393"/>
      <c r="F134" s="1393"/>
      <c r="G134" s="1393"/>
      <c r="H134" s="1393"/>
      <c r="I134" s="1393"/>
      <c r="J134" s="1394"/>
      <c r="K134" s="2011"/>
      <c r="L134" s="1780"/>
      <c r="M134" s="1780"/>
      <c r="N134" s="1780"/>
      <c r="O134" s="1780"/>
      <c r="P134" s="1780"/>
      <c r="Q134" s="1781"/>
      <c r="R134" s="1682">
        <v>0</v>
      </c>
      <c r="S134" s="1393"/>
      <c r="T134" s="1393"/>
      <c r="U134" s="1393"/>
      <c r="V134" s="1393"/>
      <c r="W134" s="1393"/>
      <c r="X134" s="1394"/>
      <c r="Y134" s="1685"/>
      <c r="Z134" s="1393"/>
      <c r="AA134" s="1393"/>
      <c r="AB134" s="1393"/>
      <c r="AC134" s="1393"/>
      <c r="AD134" s="1393"/>
      <c r="AE134" s="1393"/>
      <c r="AF134" s="1393"/>
      <c r="AG134" s="1394"/>
      <c r="AH134" s="1685"/>
      <c r="AI134" s="1393"/>
      <c r="AJ134" s="1393"/>
      <c r="AK134" s="1393"/>
      <c r="AL134" s="1393"/>
      <c r="AM134" s="1393"/>
      <c r="AN134" s="1393"/>
      <c r="AO134" s="1393"/>
      <c r="AP134" s="1393"/>
      <c r="AQ134" s="1393"/>
      <c r="AR134" s="1394"/>
      <c r="AS134" s="759">
        <f>K134</f>
        <v>0</v>
      </c>
    </row>
    <row r="135" spans="1:45" ht="53.25" customHeight="1" x14ac:dyDescent="0.25">
      <c r="A135" s="33"/>
      <c r="B135" s="33"/>
      <c r="C135" s="1680" t="s">
        <v>670</v>
      </c>
      <c r="D135" s="1393"/>
      <c r="E135" s="1393"/>
      <c r="F135" s="1393"/>
      <c r="G135" s="1393"/>
      <c r="H135" s="1393"/>
      <c r="I135" s="1393"/>
      <c r="J135" s="1394"/>
      <c r="K135" s="2011"/>
      <c r="L135" s="1780"/>
      <c r="M135" s="1780"/>
      <c r="N135" s="1780"/>
      <c r="O135" s="1780"/>
      <c r="P135" s="1780"/>
      <c r="Q135" s="1781"/>
      <c r="R135" s="1682">
        <v>0</v>
      </c>
      <c r="S135" s="1393"/>
      <c r="T135" s="1393"/>
      <c r="U135" s="1393"/>
      <c r="V135" s="1393"/>
      <c r="W135" s="1393"/>
      <c r="X135" s="1394"/>
      <c r="Y135" s="2010"/>
      <c r="Z135" s="1780"/>
      <c r="AA135" s="1780"/>
      <c r="AB135" s="1780"/>
      <c r="AC135" s="1780"/>
      <c r="AD135" s="1780"/>
      <c r="AE135" s="1780"/>
      <c r="AF135" s="1780"/>
      <c r="AG135" s="1781"/>
      <c r="AH135" s="2010"/>
      <c r="AI135" s="1780"/>
      <c r="AJ135" s="1780"/>
      <c r="AK135" s="1780"/>
      <c r="AL135" s="1780"/>
      <c r="AM135" s="1780"/>
      <c r="AN135" s="1780"/>
      <c r="AO135" s="1780"/>
      <c r="AP135" s="1780"/>
      <c r="AQ135" s="1780"/>
      <c r="AR135" s="1781"/>
      <c r="AS135" s="759">
        <f>K135</f>
        <v>0</v>
      </c>
    </row>
    <row r="136" spans="1:45" ht="29.25" customHeight="1" x14ac:dyDescent="0.25">
      <c r="A136" s="33"/>
      <c r="B136" s="33"/>
      <c r="C136" s="1686" t="s">
        <v>671</v>
      </c>
      <c r="D136" s="1393"/>
      <c r="E136" s="1393"/>
      <c r="F136" s="1393"/>
      <c r="G136" s="1393"/>
      <c r="H136" s="1393"/>
      <c r="I136" s="1393"/>
      <c r="J136" s="1394"/>
      <c r="K136" s="2011"/>
      <c r="L136" s="1780"/>
      <c r="M136" s="1780"/>
      <c r="N136" s="1780"/>
      <c r="O136" s="1780"/>
      <c r="P136" s="1780"/>
      <c r="Q136" s="1781"/>
      <c r="R136" s="1413"/>
      <c r="S136" s="1393"/>
      <c r="T136" s="1393"/>
      <c r="U136" s="1393"/>
      <c r="V136" s="1393"/>
      <c r="W136" s="1393"/>
      <c r="X136" s="1394"/>
      <c r="Y136" s="1413"/>
      <c r="Z136" s="1393"/>
      <c r="AA136" s="1393"/>
      <c r="AB136" s="1393"/>
      <c r="AC136" s="1393"/>
      <c r="AD136" s="1393"/>
      <c r="AE136" s="1393"/>
      <c r="AF136" s="1393"/>
      <c r="AG136" s="1394"/>
      <c r="AH136" s="1413"/>
      <c r="AI136" s="1393"/>
      <c r="AJ136" s="1393"/>
      <c r="AK136" s="1393"/>
      <c r="AL136" s="1393"/>
      <c r="AM136" s="1393"/>
      <c r="AN136" s="1393"/>
      <c r="AO136" s="1393"/>
      <c r="AP136" s="1393"/>
      <c r="AQ136" s="1393"/>
      <c r="AR136" s="1394"/>
      <c r="AS136" s="252"/>
    </row>
    <row r="137" spans="1:45" ht="24.75" customHeight="1" x14ac:dyDescent="0.25">
      <c r="A137" s="33"/>
      <c r="B137" s="33"/>
      <c r="C137" s="1687" t="s">
        <v>672</v>
      </c>
      <c r="D137" s="1393"/>
      <c r="E137" s="1393"/>
      <c r="F137" s="1393"/>
      <c r="G137" s="1393"/>
      <c r="H137" s="1393"/>
      <c r="I137" s="1393"/>
      <c r="J137" s="1394"/>
      <c r="K137" s="2011"/>
      <c r="L137" s="1780"/>
      <c r="M137" s="1780"/>
      <c r="N137" s="1780"/>
      <c r="O137" s="1780"/>
      <c r="P137" s="1780"/>
      <c r="Q137" s="1781"/>
      <c r="R137" s="1413"/>
      <c r="S137" s="1393"/>
      <c r="T137" s="1393"/>
      <c r="U137" s="1393"/>
      <c r="V137" s="1393"/>
      <c r="W137" s="1393"/>
      <c r="X137" s="1394"/>
      <c r="Y137" s="1413"/>
      <c r="Z137" s="1393"/>
      <c r="AA137" s="1393"/>
      <c r="AB137" s="1393"/>
      <c r="AC137" s="1393"/>
      <c r="AD137" s="1393"/>
      <c r="AE137" s="1393"/>
      <c r="AF137" s="1393"/>
      <c r="AG137" s="1394"/>
      <c r="AH137" s="1413"/>
      <c r="AI137" s="1393"/>
      <c r="AJ137" s="1393"/>
      <c r="AK137" s="1393"/>
      <c r="AL137" s="1393"/>
      <c r="AM137" s="1393"/>
      <c r="AN137" s="1393"/>
      <c r="AO137" s="1393"/>
      <c r="AP137" s="1393"/>
      <c r="AQ137" s="1393"/>
      <c r="AR137" s="1394"/>
      <c r="AS137" s="252"/>
    </row>
    <row r="138" spans="1:45" ht="24.75" customHeight="1" x14ac:dyDescent="0.25">
      <c r="A138" s="33"/>
      <c r="B138" s="33"/>
      <c r="C138" s="1680" t="s">
        <v>673</v>
      </c>
      <c r="D138" s="1393"/>
      <c r="E138" s="1393"/>
      <c r="F138" s="1393"/>
      <c r="G138" s="1393"/>
      <c r="H138" s="1393"/>
      <c r="I138" s="1393"/>
      <c r="J138" s="1394"/>
      <c r="K138" s="2011"/>
      <c r="L138" s="1780"/>
      <c r="M138" s="1780"/>
      <c r="N138" s="1780"/>
      <c r="O138" s="1780"/>
      <c r="P138" s="1780"/>
      <c r="Q138" s="1781"/>
      <c r="R138" s="2023"/>
      <c r="S138" s="1780"/>
      <c r="T138" s="1780"/>
      <c r="U138" s="1780"/>
      <c r="V138" s="1780"/>
      <c r="W138" s="1780"/>
      <c r="X138" s="1781"/>
      <c r="Y138" s="2010"/>
      <c r="Z138" s="1780"/>
      <c r="AA138" s="1780"/>
      <c r="AB138" s="1780"/>
      <c r="AC138" s="1780"/>
      <c r="AD138" s="1780"/>
      <c r="AE138" s="1780"/>
      <c r="AF138" s="1780"/>
      <c r="AG138" s="1781"/>
      <c r="AH138" s="2010"/>
      <c r="AI138" s="1780"/>
      <c r="AJ138" s="1780"/>
      <c r="AK138" s="1780"/>
      <c r="AL138" s="1780"/>
      <c r="AM138" s="1780"/>
      <c r="AN138" s="1780"/>
      <c r="AO138" s="1780"/>
      <c r="AP138" s="1780"/>
      <c r="AQ138" s="1780"/>
      <c r="AR138" s="1781"/>
      <c r="AS138" s="252"/>
    </row>
    <row r="139" spans="1:45" ht="6"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252"/>
    </row>
    <row r="140" spans="1:45" ht="14.25" customHeight="1" x14ac:dyDescent="0.25">
      <c r="A140" s="504" t="s">
        <v>418</v>
      </c>
      <c r="B140" s="1552" t="s">
        <v>1896</v>
      </c>
      <c r="C140" s="1442"/>
      <c r="D140" s="1442"/>
      <c r="E140" s="1442"/>
      <c r="F140" s="1442"/>
      <c r="G140" s="1442"/>
      <c r="H140" s="1442"/>
      <c r="I140" s="1442"/>
      <c r="J140" s="1442"/>
      <c r="K140" s="1442"/>
      <c r="L140" s="1442"/>
      <c r="M140" s="1442"/>
      <c r="N140" s="1442"/>
      <c r="O140" s="1442"/>
      <c r="P140" s="1442"/>
      <c r="Q140" s="1442"/>
      <c r="R140" s="1442"/>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3"/>
      <c r="AS140" s="252"/>
    </row>
    <row r="141" spans="1:45" ht="14.25" customHeight="1" x14ac:dyDescent="0.25">
      <c r="A141" s="33"/>
      <c r="B141" s="33" t="s">
        <v>677</v>
      </c>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252"/>
    </row>
    <row r="142" spans="1:45" ht="14.25" customHeight="1" x14ac:dyDescent="0.25">
      <c r="A142" s="33"/>
      <c r="B142" s="33" t="s">
        <v>679</v>
      </c>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252"/>
    </row>
    <row r="143" spans="1:45" ht="4.5"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252"/>
    </row>
    <row r="144" spans="1:45" ht="15" customHeight="1" x14ac:dyDescent="0.25">
      <c r="A144" s="33"/>
      <c r="B144" s="33"/>
      <c r="C144" s="1691" t="s">
        <v>682</v>
      </c>
      <c r="D144" s="1393"/>
      <c r="E144" s="1393"/>
      <c r="F144" s="1393"/>
      <c r="G144" s="1393"/>
      <c r="H144" s="1393"/>
      <c r="I144" s="1393"/>
      <c r="J144" s="1393"/>
      <c r="K144" s="1393"/>
      <c r="L144" s="1393"/>
      <c r="M144" s="1393"/>
      <c r="N144" s="1393"/>
      <c r="O144" s="1393"/>
      <c r="P144" s="1393"/>
      <c r="Q144" s="1393"/>
      <c r="R144" s="1393"/>
      <c r="S144" s="1393"/>
      <c r="T144" s="1393"/>
      <c r="U144" s="1393"/>
      <c r="V144" s="1393"/>
      <c r="W144" s="1393"/>
      <c r="X144" s="1394"/>
      <c r="Y144" s="1688" t="s">
        <v>683</v>
      </c>
      <c r="Z144" s="1393"/>
      <c r="AA144" s="1393"/>
      <c r="AB144" s="1393"/>
      <c r="AC144" s="1393"/>
      <c r="AD144" s="1393"/>
      <c r="AE144" s="1393"/>
      <c r="AF144" s="1393"/>
      <c r="AG144" s="1393"/>
      <c r="AH144" s="1393"/>
      <c r="AI144" s="1393"/>
      <c r="AJ144" s="1393"/>
      <c r="AK144" s="1393"/>
      <c r="AL144" s="1393"/>
      <c r="AM144" s="1393"/>
      <c r="AN144" s="1393"/>
      <c r="AO144" s="1393"/>
      <c r="AP144" s="1393"/>
      <c r="AQ144" s="1393"/>
      <c r="AR144" s="1394"/>
      <c r="AS144" s="252"/>
    </row>
    <row r="145" spans="1:45" ht="15" customHeight="1" x14ac:dyDescent="0.25">
      <c r="A145" s="33"/>
      <c r="B145" s="33"/>
      <c r="C145" s="1691" t="s">
        <v>685</v>
      </c>
      <c r="D145" s="1393"/>
      <c r="E145" s="1393"/>
      <c r="F145" s="1393"/>
      <c r="G145" s="1393"/>
      <c r="H145" s="1393"/>
      <c r="I145" s="1393"/>
      <c r="J145" s="1393"/>
      <c r="K145" s="1393"/>
      <c r="L145" s="1393"/>
      <c r="M145" s="1393"/>
      <c r="N145" s="1393"/>
      <c r="O145" s="1393"/>
      <c r="P145" s="1393"/>
      <c r="Q145" s="1393"/>
      <c r="R145" s="1393"/>
      <c r="S145" s="1393"/>
      <c r="T145" s="1393"/>
      <c r="U145" s="1393"/>
      <c r="V145" s="1393"/>
      <c r="W145" s="1393"/>
      <c r="X145" s="1393"/>
      <c r="Y145" s="1688" t="s">
        <v>686</v>
      </c>
      <c r="Z145" s="1393"/>
      <c r="AA145" s="1393"/>
      <c r="AB145" s="1393"/>
      <c r="AC145" s="1393"/>
      <c r="AD145" s="1393"/>
      <c r="AE145" s="1393"/>
      <c r="AF145" s="1393"/>
      <c r="AG145" s="1393"/>
      <c r="AH145" s="1393"/>
      <c r="AI145" s="1393"/>
      <c r="AJ145" s="1393"/>
      <c r="AK145" s="1393"/>
      <c r="AL145" s="1393"/>
      <c r="AM145" s="1393"/>
      <c r="AN145" s="1393"/>
      <c r="AO145" s="1393"/>
      <c r="AP145" s="1393"/>
      <c r="AQ145" s="1393"/>
      <c r="AR145" s="1394"/>
      <c r="AS145" s="252"/>
    </row>
    <row r="146" spans="1:45" ht="15" customHeight="1" x14ac:dyDescent="0.25">
      <c r="A146" s="33"/>
      <c r="B146" s="33"/>
      <c r="C146" s="1692" t="s">
        <v>687</v>
      </c>
      <c r="D146" s="1393"/>
      <c r="E146" s="1393"/>
      <c r="F146" s="1393"/>
      <c r="G146" s="1393"/>
      <c r="H146" s="1393"/>
      <c r="I146" s="1394"/>
      <c r="J146" s="1693" t="s">
        <v>688</v>
      </c>
      <c r="K146" s="1436"/>
      <c r="L146" s="1436"/>
      <c r="M146" s="1436"/>
      <c r="N146" s="1436"/>
      <c r="O146" s="1436"/>
      <c r="P146" s="1479"/>
      <c r="Q146" s="1694" t="s">
        <v>689</v>
      </c>
      <c r="R146" s="1436"/>
      <c r="S146" s="1436"/>
      <c r="T146" s="1436"/>
      <c r="U146" s="1436"/>
      <c r="V146" s="1436"/>
      <c r="W146" s="1436"/>
      <c r="X146" s="1436"/>
      <c r="Y146" s="1688" t="s">
        <v>690</v>
      </c>
      <c r="Z146" s="1393"/>
      <c r="AA146" s="1393"/>
      <c r="AB146" s="1393"/>
      <c r="AC146" s="1393"/>
      <c r="AD146" s="1393"/>
      <c r="AE146" s="1393"/>
      <c r="AF146" s="1393"/>
      <c r="AG146" s="1394"/>
      <c r="AH146" s="1689" t="s">
        <v>691</v>
      </c>
      <c r="AI146" s="1393"/>
      <c r="AJ146" s="1393"/>
      <c r="AK146" s="1393"/>
      <c r="AL146" s="1393"/>
      <c r="AM146" s="1393"/>
      <c r="AN146" s="1393"/>
      <c r="AO146" s="1393"/>
      <c r="AP146" s="1393"/>
      <c r="AQ146" s="1393"/>
      <c r="AR146" s="1394"/>
      <c r="AS146" s="252"/>
    </row>
    <row r="147" spans="1:45" ht="15" customHeight="1" x14ac:dyDescent="0.25">
      <c r="A147" s="33"/>
      <c r="B147" s="33"/>
      <c r="C147" s="522"/>
      <c r="D147" s="523"/>
      <c r="E147" s="2016"/>
      <c r="F147" s="2014"/>
      <c r="G147" s="2015"/>
      <c r="H147" s="523"/>
      <c r="I147" s="524"/>
      <c r="J147" s="522"/>
      <c r="K147" s="524"/>
      <c r="L147" s="2016"/>
      <c r="M147" s="2014"/>
      <c r="N147" s="2015"/>
      <c r="O147" s="522"/>
      <c r="P147" s="524"/>
      <c r="Q147" s="522"/>
      <c r="R147" s="523"/>
      <c r="S147" s="524"/>
      <c r="T147" s="2016"/>
      <c r="U147" s="2014"/>
      <c r="V147" s="2015"/>
      <c r="W147" s="522"/>
      <c r="X147" s="523"/>
      <c r="Y147" s="2013"/>
      <c r="Z147" s="2014"/>
      <c r="AA147" s="2014"/>
      <c r="AB147" s="2014"/>
      <c r="AC147" s="2014"/>
      <c r="AD147" s="2014"/>
      <c r="AE147" s="2014"/>
      <c r="AF147" s="2014"/>
      <c r="AG147" s="2015"/>
      <c r="AH147" s="2010"/>
      <c r="AI147" s="2014"/>
      <c r="AJ147" s="2014"/>
      <c r="AK147" s="2014"/>
      <c r="AL147" s="2014"/>
      <c r="AM147" s="2014"/>
      <c r="AN147" s="2014"/>
      <c r="AO147" s="2014"/>
      <c r="AP147" s="2014"/>
      <c r="AQ147" s="2014"/>
      <c r="AR147" s="2015"/>
      <c r="AS147" s="252"/>
    </row>
    <row r="148" spans="1:45" ht="4.5" customHeight="1" x14ac:dyDescent="0.25">
      <c r="A148" s="33"/>
      <c r="B148" s="33"/>
      <c r="C148" s="33"/>
      <c r="D148" s="249"/>
      <c r="E148" s="249"/>
      <c r="F148" s="249"/>
      <c r="G148" s="33"/>
      <c r="H148" s="33"/>
      <c r="I148" s="33"/>
      <c r="J148" s="33"/>
      <c r="K148" s="249"/>
      <c r="L148" s="249"/>
      <c r="M148" s="249"/>
      <c r="N148" s="33"/>
      <c r="O148" s="33"/>
      <c r="P148" s="33"/>
      <c r="Q148" s="33"/>
      <c r="R148" s="33"/>
      <c r="S148" s="249"/>
      <c r="T148" s="249"/>
      <c r="U148" s="249"/>
      <c r="V148" s="33"/>
      <c r="W148" s="33"/>
      <c r="X148" s="33"/>
      <c r="Y148" s="33"/>
      <c r="Z148" s="249"/>
      <c r="AA148" s="249"/>
      <c r="AB148" s="249"/>
      <c r="AC148" s="249"/>
      <c r="AD148" s="33"/>
      <c r="AE148" s="33"/>
      <c r="AF148" s="33"/>
      <c r="AG148" s="33"/>
      <c r="AH148" s="33"/>
      <c r="AI148" s="249"/>
      <c r="AJ148" s="249"/>
      <c r="AK148" s="249"/>
      <c r="AL148" s="33"/>
      <c r="AM148" s="33"/>
      <c r="AN148" s="33"/>
      <c r="AO148" s="33"/>
      <c r="AP148" s="33"/>
      <c r="AQ148" s="33"/>
      <c r="AR148" s="33"/>
      <c r="AS148" s="252"/>
    </row>
    <row r="149" spans="1:45" ht="31.5" customHeight="1" x14ac:dyDescent="0.25">
      <c r="A149" s="33"/>
      <c r="B149" s="33"/>
      <c r="C149" s="2021" t="s">
        <v>694</v>
      </c>
      <c r="D149" s="1393"/>
      <c r="E149" s="1393"/>
      <c r="F149" s="1393"/>
      <c r="G149" s="1393"/>
      <c r="H149" s="1393"/>
      <c r="I149" s="1393"/>
      <c r="J149" s="1393"/>
      <c r="K149" s="1393"/>
      <c r="L149" s="1393"/>
      <c r="M149" s="1393"/>
      <c r="N149" s="1393"/>
      <c r="O149" s="1393"/>
      <c r="P149" s="1393"/>
      <c r="Q149" s="1393"/>
      <c r="R149" s="1393"/>
      <c r="S149" s="1393"/>
      <c r="T149" s="1393"/>
      <c r="U149" s="1393"/>
      <c r="V149" s="1393"/>
      <c r="W149" s="1393"/>
      <c r="X149" s="1394"/>
      <c r="Y149" s="33"/>
      <c r="Z149" s="249"/>
      <c r="AA149" s="249"/>
      <c r="AB149" s="249"/>
      <c r="AC149" s="249"/>
      <c r="AD149" s="33"/>
      <c r="AE149" s="33"/>
      <c r="AF149" s="33"/>
      <c r="AG149" s="33"/>
      <c r="AH149" s="33"/>
      <c r="AI149" s="249"/>
      <c r="AJ149" s="249"/>
      <c r="AK149" s="249"/>
      <c r="AL149" s="33"/>
      <c r="AM149" s="33"/>
      <c r="AN149" s="33"/>
      <c r="AO149" s="33"/>
      <c r="AP149" s="33"/>
      <c r="AQ149" s="33"/>
      <c r="AR149" s="33"/>
      <c r="AS149" s="252"/>
    </row>
    <row r="150" spans="1:45" ht="15" customHeight="1" x14ac:dyDescent="0.25">
      <c r="A150" s="33"/>
      <c r="B150" s="1592" t="s">
        <v>698</v>
      </c>
      <c r="C150" s="1423"/>
      <c r="D150" s="1423"/>
      <c r="E150" s="1423"/>
      <c r="F150" s="1423"/>
      <c r="G150" s="1423"/>
      <c r="H150" s="1423"/>
      <c r="I150" s="1423"/>
      <c r="J150" s="1423"/>
      <c r="K150" s="1423"/>
      <c r="L150" s="1423"/>
      <c r="M150" s="1423"/>
      <c r="N150" s="1423"/>
      <c r="O150" s="1423"/>
      <c r="P150" s="1423"/>
      <c r="Q150" s="1423"/>
      <c r="R150" s="1423"/>
      <c r="S150" s="1423"/>
      <c r="T150" s="1423"/>
      <c r="U150" s="1423"/>
      <c r="V150" s="1423"/>
      <c r="W150" s="1423"/>
      <c r="X150" s="1423"/>
      <c r="Y150" s="1423"/>
      <c r="Z150" s="1423"/>
      <c r="AA150" s="1423"/>
      <c r="AB150" s="1423"/>
      <c r="AC150" s="1423"/>
      <c r="AD150" s="1423"/>
      <c r="AE150" s="1423"/>
      <c r="AF150" s="1423"/>
      <c r="AG150" s="1423"/>
      <c r="AH150" s="1423"/>
      <c r="AI150" s="1423"/>
      <c r="AJ150" s="1423"/>
      <c r="AK150" s="1423"/>
      <c r="AL150" s="1423"/>
      <c r="AM150" s="1423"/>
      <c r="AN150" s="1423"/>
      <c r="AO150" s="1423"/>
      <c r="AP150" s="1423"/>
      <c r="AQ150" s="1423"/>
      <c r="AR150" s="1424"/>
      <c r="AS150" s="252"/>
    </row>
    <row r="151" spans="1:45" ht="14.25" customHeight="1" x14ac:dyDescent="0.25">
      <c r="A151" s="33"/>
      <c r="B151" s="1425"/>
      <c r="C151" s="1400"/>
      <c r="D151" s="1400"/>
      <c r="E151" s="1400"/>
      <c r="F151" s="1400"/>
      <c r="G151" s="1400"/>
      <c r="H151" s="1400"/>
      <c r="I151" s="1400"/>
      <c r="J151" s="1400"/>
      <c r="K151" s="1400"/>
      <c r="L151" s="1400"/>
      <c r="M151" s="1400"/>
      <c r="N151" s="1400"/>
      <c r="O151" s="1400"/>
      <c r="P151" s="1400"/>
      <c r="Q151" s="1400"/>
      <c r="R151" s="1400"/>
      <c r="S151" s="1400"/>
      <c r="T151" s="1400"/>
      <c r="U151" s="1400"/>
      <c r="V151" s="1400"/>
      <c r="W151" s="1400"/>
      <c r="X151" s="1400"/>
      <c r="Y151" s="1400"/>
      <c r="Z151" s="1400"/>
      <c r="AA151" s="1400"/>
      <c r="AB151" s="1400"/>
      <c r="AC151" s="1400"/>
      <c r="AD151" s="1400"/>
      <c r="AE151" s="1400"/>
      <c r="AF151" s="1400"/>
      <c r="AG151" s="1400"/>
      <c r="AH151" s="1400"/>
      <c r="AI151" s="1400"/>
      <c r="AJ151" s="1400"/>
      <c r="AK151" s="1400"/>
      <c r="AL151" s="1400"/>
      <c r="AM151" s="1400"/>
      <c r="AN151" s="1400"/>
      <c r="AO151" s="1400"/>
      <c r="AP151" s="1400"/>
      <c r="AQ151" s="1400"/>
      <c r="AR151" s="1426"/>
      <c r="AS151" s="252"/>
    </row>
    <row r="152" spans="1:45" ht="14.25" customHeight="1" x14ac:dyDescent="0.25">
      <c r="A152" s="33"/>
      <c r="B152" s="1425"/>
      <c r="C152" s="1400"/>
      <c r="D152" s="1400"/>
      <c r="E152" s="1400"/>
      <c r="F152" s="1400"/>
      <c r="G152" s="1400"/>
      <c r="H152" s="1400"/>
      <c r="I152" s="1400"/>
      <c r="J152" s="1400"/>
      <c r="K152" s="1400"/>
      <c r="L152" s="1400"/>
      <c r="M152" s="1400"/>
      <c r="N152" s="1400"/>
      <c r="O152" s="1400"/>
      <c r="P152" s="1400"/>
      <c r="Q152" s="1400"/>
      <c r="R152" s="1400"/>
      <c r="S152" s="1400"/>
      <c r="T152" s="1400"/>
      <c r="U152" s="1400"/>
      <c r="V152" s="1400"/>
      <c r="W152" s="1400"/>
      <c r="X152" s="1400"/>
      <c r="Y152" s="1400"/>
      <c r="Z152" s="1400"/>
      <c r="AA152" s="1400"/>
      <c r="AB152" s="1400"/>
      <c r="AC152" s="1400"/>
      <c r="AD152" s="1400"/>
      <c r="AE152" s="1400"/>
      <c r="AF152" s="1400"/>
      <c r="AG152" s="1400"/>
      <c r="AH152" s="1400"/>
      <c r="AI152" s="1400"/>
      <c r="AJ152" s="1400"/>
      <c r="AK152" s="1400"/>
      <c r="AL152" s="1400"/>
      <c r="AM152" s="1400"/>
      <c r="AN152" s="1400"/>
      <c r="AO152" s="1400"/>
      <c r="AP152" s="1400"/>
      <c r="AQ152" s="1400"/>
      <c r="AR152" s="1426"/>
      <c r="AS152" s="252"/>
    </row>
    <row r="153" spans="1:45" ht="14.25" customHeight="1" x14ac:dyDescent="0.25">
      <c r="A153" s="33"/>
      <c r="B153" s="1425"/>
      <c r="C153" s="1400"/>
      <c r="D153" s="1400"/>
      <c r="E153" s="1400"/>
      <c r="F153" s="1400"/>
      <c r="G153" s="1400"/>
      <c r="H153" s="1400"/>
      <c r="I153" s="1400"/>
      <c r="J153" s="1400"/>
      <c r="K153" s="1400"/>
      <c r="L153" s="1400"/>
      <c r="M153" s="1400"/>
      <c r="N153" s="1400"/>
      <c r="O153" s="1400"/>
      <c r="P153" s="1400"/>
      <c r="Q153" s="1400"/>
      <c r="R153" s="1400"/>
      <c r="S153" s="1400"/>
      <c r="T153" s="1400"/>
      <c r="U153" s="1400"/>
      <c r="V153" s="1400"/>
      <c r="W153" s="1400"/>
      <c r="X153" s="1400"/>
      <c r="Y153" s="1400"/>
      <c r="Z153" s="1400"/>
      <c r="AA153" s="1400"/>
      <c r="AB153" s="1400"/>
      <c r="AC153" s="1400"/>
      <c r="AD153" s="1400"/>
      <c r="AE153" s="1400"/>
      <c r="AF153" s="1400"/>
      <c r="AG153" s="1400"/>
      <c r="AH153" s="1400"/>
      <c r="AI153" s="1400"/>
      <c r="AJ153" s="1400"/>
      <c r="AK153" s="1400"/>
      <c r="AL153" s="1400"/>
      <c r="AM153" s="1400"/>
      <c r="AN153" s="1400"/>
      <c r="AO153" s="1400"/>
      <c r="AP153" s="1400"/>
      <c r="AQ153" s="1400"/>
      <c r="AR153" s="1426"/>
      <c r="AS153" s="252"/>
    </row>
    <row r="154" spans="1:45" ht="3.75" customHeight="1" x14ac:dyDescent="0.25">
      <c r="A154" s="33"/>
      <c r="B154" s="1427"/>
      <c r="C154" s="1428"/>
      <c r="D154" s="1428"/>
      <c r="E154" s="1428"/>
      <c r="F154" s="1428"/>
      <c r="G154" s="1428"/>
      <c r="H154" s="1428"/>
      <c r="I154" s="1428"/>
      <c r="J154" s="1428"/>
      <c r="K154" s="1428"/>
      <c r="L154" s="1428"/>
      <c r="M154" s="1428"/>
      <c r="N154" s="1428"/>
      <c r="O154" s="1428"/>
      <c r="P154" s="1428"/>
      <c r="Q154" s="1428"/>
      <c r="R154" s="1428"/>
      <c r="S154" s="1428"/>
      <c r="T154" s="1428"/>
      <c r="U154" s="1428"/>
      <c r="V154" s="1428"/>
      <c r="W154" s="1428"/>
      <c r="X154" s="1428"/>
      <c r="Y154" s="1428"/>
      <c r="Z154" s="1428"/>
      <c r="AA154" s="1428"/>
      <c r="AB154" s="1428"/>
      <c r="AC154" s="1428"/>
      <c r="AD154" s="1428"/>
      <c r="AE154" s="1428"/>
      <c r="AF154" s="1428"/>
      <c r="AG154" s="1428"/>
      <c r="AH154" s="1428"/>
      <c r="AI154" s="1428"/>
      <c r="AJ154" s="1428"/>
      <c r="AK154" s="1428"/>
      <c r="AL154" s="1428"/>
      <c r="AM154" s="1428"/>
      <c r="AN154" s="1428"/>
      <c r="AO154" s="1428"/>
      <c r="AP154" s="1428"/>
      <c r="AQ154" s="1428"/>
      <c r="AR154" s="1429"/>
      <c r="AS154" s="252"/>
    </row>
    <row r="155" spans="1:45" ht="14.25" customHeight="1" x14ac:dyDescent="0.25">
      <c r="A155" s="504" t="s">
        <v>457</v>
      </c>
      <c r="B155" s="1702" t="s">
        <v>700</v>
      </c>
      <c r="C155" s="1442"/>
      <c r="D155" s="1442"/>
      <c r="E155" s="1442"/>
      <c r="F155" s="1442"/>
      <c r="G155" s="1442"/>
      <c r="H155" s="1442"/>
      <c r="I155" s="1442"/>
      <c r="J155" s="1442"/>
      <c r="K155" s="1442"/>
      <c r="L155" s="1442"/>
      <c r="M155" s="1442"/>
      <c r="N155" s="1442"/>
      <c r="O155" s="1442"/>
      <c r="P155" s="1442"/>
      <c r="Q155" s="1442"/>
      <c r="R155" s="1442"/>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3"/>
      <c r="AS155" s="252"/>
    </row>
    <row r="156" spans="1:45" ht="14.25" customHeight="1" x14ac:dyDescent="0.25">
      <c r="A156" s="33"/>
      <c r="B156" s="33" t="s">
        <v>702</v>
      </c>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1"/>
      <c r="AB156" s="31"/>
      <c r="AC156" s="31"/>
      <c r="AD156" s="1915"/>
      <c r="AE156" s="1803"/>
      <c r="AF156" s="1803"/>
      <c r="AG156" s="1804"/>
      <c r="AH156" s="33"/>
      <c r="AI156" s="33"/>
      <c r="AJ156" s="33"/>
      <c r="AK156" s="33"/>
      <c r="AL156" s="10"/>
      <c r="AM156" s="10"/>
      <c r="AN156" s="10"/>
      <c r="AO156" s="10"/>
      <c r="AP156" s="33"/>
      <c r="AQ156" s="31"/>
      <c r="AR156" s="31"/>
      <c r="AS156" s="252"/>
    </row>
    <row r="157" spans="1:45" ht="4.5"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1194"/>
      <c r="AE157" s="1194"/>
      <c r="AF157" s="1194"/>
      <c r="AG157" s="1194"/>
      <c r="AH157" s="33"/>
      <c r="AI157" s="33"/>
      <c r="AJ157" s="33"/>
      <c r="AK157" s="33"/>
      <c r="AL157" s="33"/>
      <c r="AM157" s="33"/>
      <c r="AN157" s="33"/>
      <c r="AO157" s="33"/>
      <c r="AP157" s="33"/>
      <c r="AQ157" s="33"/>
      <c r="AR157" s="33"/>
      <c r="AS157" s="252"/>
    </row>
    <row r="158" spans="1:45" ht="15" customHeight="1" x14ac:dyDescent="0.25">
      <c r="A158" s="33"/>
      <c r="B158" s="33" t="s">
        <v>705</v>
      </c>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1915"/>
      <c r="AE158" s="1803"/>
      <c r="AF158" s="1803"/>
      <c r="AG158" s="1804"/>
      <c r="AH158" s="33"/>
      <c r="AI158" s="33"/>
      <c r="AJ158" s="33"/>
      <c r="AK158" s="33"/>
      <c r="AL158" s="33"/>
      <c r="AM158" s="33"/>
      <c r="AN158" s="33"/>
      <c r="AO158" s="33"/>
      <c r="AP158" s="33"/>
      <c r="AQ158" s="33"/>
      <c r="AR158" s="33"/>
      <c r="AS158" s="252"/>
    </row>
    <row r="159" spans="1:45" ht="4.5"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252"/>
    </row>
    <row r="160" spans="1:45" ht="14.25" customHeight="1" x14ac:dyDescent="0.25">
      <c r="A160" s="33"/>
      <c r="B160" s="31"/>
      <c r="C160" s="201" t="s">
        <v>708</v>
      </c>
      <c r="D160" s="10"/>
      <c r="E160" s="10"/>
      <c r="F160" s="10"/>
      <c r="G160" s="10"/>
      <c r="H160" s="10"/>
      <c r="I160" s="10"/>
      <c r="J160" s="10"/>
      <c r="K160" s="10"/>
      <c r="L160" s="10"/>
      <c r="M160" s="255"/>
      <c r="N160" s="1915"/>
      <c r="O160" s="1803"/>
      <c r="P160" s="1803"/>
      <c r="Q160" s="1803"/>
      <c r="R160" s="1803"/>
      <c r="S160" s="1803"/>
      <c r="T160" s="1803"/>
      <c r="U160" s="1804"/>
      <c r="V160" s="10" t="s">
        <v>709</v>
      </c>
      <c r="W160" s="10"/>
      <c r="X160" s="10"/>
      <c r="Y160" s="10"/>
      <c r="Z160" s="10"/>
      <c r="AA160" s="10"/>
      <c r="AB160" s="10"/>
      <c r="AC160" s="10"/>
      <c r="AD160" s="10"/>
      <c r="AE160" s="10"/>
      <c r="AF160" s="10"/>
      <c r="AG160" s="1937"/>
      <c r="AH160" s="1803"/>
      <c r="AI160" s="1803"/>
      <c r="AJ160" s="1803"/>
      <c r="AK160" s="1803"/>
      <c r="AL160" s="1803"/>
      <c r="AM160" s="1803"/>
      <c r="AN160" s="1803"/>
      <c r="AO160" s="1803"/>
      <c r="AP160" s="1803"/>
      <c r="AQ160" s="1803"/>
      <c r="AR160" s="1804"/>
      <c r="AS160" s="252"/>
    </row>
    <row r="161" spans="1:45" ht="4.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252"/>
    </row>
    <row r="162" spans="1:45" ht="14.25" customHeight="1" x14ac:dyDescent="0.25">
      <c r="A162" s="33"/>
      <c r="B162" s="10" t="s">
        <v>712</v>
      </c>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31"/>
      <c r="AB162" s="31"/>
      <c r="AC162" s="31"/>
      <c r="AD162" s="1915"/>
      <c r="AE162" s="1803"/>
      <c r="AF162" s="1803"/>
      <c r="AG162" s="1804"/>
      <c r="AH162" s="220"/>
      <c r="AI162" s="33"/>
      <c r="AJ162" s="33"/>
      <c r="AK162" s="33"/>
      <c r="AL162" s="33"/>
      <c r="AM162" s="31"/>
      <c r="AN162" s="31"/>
      <c r="AO162" s="31"/>
      <c r="AP162" s="31"/>
      <c r="AQ162" s="31"/>
      <c r="AR162" s="33"/>
      <c r="AS162" s="252"/>
    </row>
    <row r="163" spans="1:45" ht="4.5"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252"/>
    </row>
    <row r="164" spans="1:45" ht="15" customHeight="1" x14ac:dyDescent="0.25">
      <c r="A164" s="33"/>
      <c r="B164" s="10" t="s">
        <v>715</v>
      </c>
      <c r="C164" s="33"/>
      <c r="D164" s="33"/>
      <c r="E164" s="33"/>
      <c r="F164" s="33"/>
      <c r="G164" s="33"/>
      <c r="H164" s="1736"/>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AI164" s="1803"/>
      <c r="AJ164" s="1803"/>
      <c r="AK164" s="1803"/>
      <c r="AL164" s="1803"/>
      <c r="AM164" s="1803"/>
      <c r="AN164" s="1803"/>
      <c r="AO164" s="1803"/>
      <c r="AP164" s="1803"/>
      <c r="AQ164" s="1803"/>
      <c r="AR164" s="1804"/>
      <c r="AS164" s="252"/>
    </row>
    <row r="165" spans="1:45" ht="4.5" customHeight="1" x14ac:dyDescent="0.25">
      <c r="A165" s="33"/>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33"/>
    </row>
    <row r="166" spans="1:45" ht="14.25" customHeight="1" x14ac:dyDescent="0.25">
      <c r="A166" s="33"/>
      <c r="B166" s="10" t="s">
        <v>718</v>
      </c>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31"/>
      <c r="AK166" s="31"/>
      <c r="AL166" s="31"/>
      <c r="AM166" s="31"/>
      <c r="AN166" s="1915"/>
      <c r="AO166" s="1803"/>
      <c r="AP166" s="1803"/>
      <c r="AQ166" s="1804"/>
      <c r="AR166" s="33"/>
      <c r="AS166" s="252"/>
    </row>
    <row r="167" spans="1:45" ht="5.2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252"/>
    </row>
    <row r="168" spans="1:45" ht="14.25" customHeight="1" x14ac:dyDescent="0.25">
      <c r="A168" s="532" t="s">
        <v>497</v>
      </c>
      <c r="B168" s="1552" t="s">
        <v>1897</v>
      </c>
      <c r="C168" s="1442"/>
      <c r="D168" s="1442"/>
      <c r="E168" s="1442"/>
      <c r="F168" s="1442"/>
      <c r="G168" s="1442"/>
      <c r="H168" s="1442"/>
      <c r="I168" s="1442"/>
      <c r="J168" s="1442"/>
      <c r="K168" s="1442"/>
      <c r="L168" s="1442"/>
      <c r="M168" s="1442"/>
      <c r="N168" s="1442"/>
      <c r="O168" s="1442"/>
      <c r="P168" s="1442"/>
      <c r="Q168" s="1442"/>
      <c r="R168" s="1442"/>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3"/>
      <c r="AS168" s="252"/>
    </row>
    <row r="169" spans="1:45" ht="15" customHeight="1" x14ac:dyDescent="0.25">
      <c r="A169" s="33"/>
      <c r="B169" s="2017" t="s">
        <v>1898</v>
      </c>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4"/>
      <c r="AS169" s="252"/>
    </row>
    <row r="170" spans="1:45" ht="30" customHeight="1" x14ac:dyDescent="0.25">
      <c r="A170" s="33"/>
      <c r="B170" s="1427"/>
      <c r="C170" s="1428"/>
      <c r="D170" s="1428"/>
      <c r="E170" s="1428"/>
      <c r="F170" s="1428"/>
      <c r="G170" s="1428"/>
      <c r="H170" s="1428"/>
      <c r="I170" s="1428"/>
      <c r="J170" s="1428"/>
      <c r="K170" s="1428"/>
      <c r="L170" s="1428"/>
      <c r="M170" s="1428"/>
      <c r="N170" s="1428"/>
      <c r="O170" s="1428"/>
      <c r="P170" s="1428"/>
      <c r="Q170" s="1428"/>
      <c r="R170" s="1428"/>
      <c r="S170" s="1428"/>
      <c r="T170" s="1428"/>
      <c r="U170" s="1428"/>
      <c r="V170" s="1428"/>
      <c r="W170" s="1428"/>
      <c r="X170" s="1428"/>
      <c r="Y170" s="1428"/>
      <c r="Z170" s="1428"/>
      <c r="AA170" s="1428"/>
      <c r="AB170" s="1428"/>
      <c r="AC170" s="1428"/>
      <c r="AD170" s="1428"/>
      <c r="AE170" s="1428"/>
      <c r="AF170" s="1428"/>
      <c r="AG170" s="1428"/>
      <c r="AH170" s="1428"/>
      <c r="AI170" s="1428"/>
      <c r="AJ170" s="1428"/>
      <c r="AK170" s="1428"/>
      <c r="AL170" s="1428"/>
      <c r="AM170" s="1428"/>
      <c r="AN170" s="1428"/>
      <c r="AO170" s="1428"/>
      <c r="AP170" s="1428"/>
      <c r="AQ170" s="1428"/>
      <c r="AR170" s="1429"/>
      <c r="AS170" s="252"/>
    </row>
    <row r="171" spans="1:45" ht="4.5"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252"/>
    </row>
    <row r="172" spans="1:45" ht="15.75" customHeight="1" x14ac:dyDescent="0.25">
      <c r="A172" s="33"/>
      <c r="B172" s="1125"/>
      <c r="C172" s="1700" t="s">
        <v>727</v>
      </c>
      <c r="D172" s="1400"/>
      <c r="E172" s="1400"/>
      <c r="F172" s="1400"/>
      <c r="G172" s="1400"/>
      <c r="H172" s="1400"/>
      <c r="I172" s="1400"/>
      <c r="J172" s="1400"/>
      <c r="K172" s="1400"/>
      <c r="L172" s="1400"/>
      <c r="M172" s="1400"/>
      <c r="N172" s="1400"/>
      <c r="O172" s="1400"/>
      <c r="P172" s="1400"/>
      <c r="Q172" s="1400"/>
      <c r="R172" s="1400"/>
      <c r="S172" s="1400"/>
      <c r="T172" s="1400"/>
      <c r="U172" s="1400"/>
      <c r="V172" s="1400"/>
      <c r="W172" s="1400"/>
      <c r="X172" s="1400"/>
      <c r="Y172" s="1400"/>
      <c r="Z172" s="1400"/>
      <c r="AA172" s="1400"/>
      <c r="AB172" s="1400"/>
      <c r="AC172" s="1400"/>
      <c r="AD172" s="1400"/>
      <c r="AE172" s="1400"/>
      <c r="AF172" s="1400"/>
      <c r="AG172" s="1400"/>
      <c r="AH172" s="1400"/>
      <c r="AI172" s="1400"/>
      <c r="AJ172" s="1400"/>
      <c r="AK172" s="1400"/>
      <c r="AL172" s="1400"/>
      <c r="AM172" s="1400"/>
      <c r="AN172" s="1400"/>
      <c r="AO172" s="1400"/>
      <c r="AP172" s="1400"/>
      <c r="AQ172" s="1400"/>
      <c r="AR172" s="1400"/>
      <c r="AS172" s="252"/>
    </row>
    <row r="173" spans="1:45" ht="14.25" customHeight="1" x14ac:dyDescent="0.25">
      <c r="A173" s="33"/>
      <c r="B173" s="10"/>
      <c r="C173" s="1400"/>
      <c r="D173" s="1400"/>
      <c r="E173" s="1400"/>
      <c r="F173" s="1400"/>
      <c r="G173" s="1400"/>
      <c r="H173" s="1400"/>
      <c r="I173" s="1400"/>
      <c r="J173" s="1400"/>
      <c r="K173" s="1400"/>
      <c r="L173" s="1400"/>
      <c r="M173" s="1400"/>
      <c r="N173" s="1400"/>
      <c r="O173" s="1400"/>
      <c r="P173" s="1400"/>
      <c r="Q173" s="1400"/>
      <c r="R173" s="1400"/>
      <c r="S173" s="1400"/>
      <c r="T173" s="1400"/>
      <c r="U173" s="1400"/>
      <c r="V173" s="1400"/>
      <c r="W173" s="1400"/>
      <c r="X173" s="1400"/>
      <c r="Y173" s="1400"/>
      <c r="Z173" s="1400"/>
      <c r="AA173" s="1400"/>
      <c r="AB173" s="1400"/>
      <c r="AC173" s="1400"/>
      <c r="AD173" s="1400"/>
      <c r="AE173" s="1400"/>
      <c r="AF173" s="1400"/>
      <c r="AG173" s="1400"/>
      <c r="AH173" s="1400"/>
      <c r="AI173" s="1400"/>
      <c r="AJ173" s="1400"/>
      <c r="AK173" s="1400"/>
      <c r="AL173" s="1400"/>
      <c r="AM173" s="1400"/>
      <c r="AN173" s="1400"/>
      <c r="AO173" s="1400"/>
      <c r="AP173" s="1400"/>
      <c r="AQ173" s="1400"/>
      <c r="AR173" s="1400"/>
      <c r="AS173" s="252"/>
    </row>
    <row r="174" spans="1:45" ht="15.75" customHeight="1" x14ac:dyDescent="0.25">
      <c r="A174" s="33"/>
      <c r="B174" s="1125"/>
      <c r="C174" s="1700" t="s">
        <v>729</v>
      </c>
      <c r="D174" s="1400"/>
      <c r="E174" s="1400"/>
      <c r="F174" s="1400"/>
      <c r="G174" s="1400"/>
      <c r="H174" s="1400"/>
      <c r="I174" s="1400"/>
      <c r="J174" s="1400"/>
      <c r="K174" s="1400"/>
      <c r="L174" s="1400"/>
      <c r="M174" s="1400"/>
      <c r="N174" s="1400"/>
      <c r="O174" s="1400"/>
      <c r="P174" s="1400"/>
      <c r="Q174" s="1400"/>
      <c r="R174" s="1400"/>
      <c r="S174" s="1400"/>
      <c r="T174" s="1400"/>
      <c r="U174" s="1400"/>
      <c r="V174" s="1400"/>
      <c r="W174" s="1400"/>
      <c r="X174" s="1400"/>
      <c r="Y174" s="1400"/>
      <c r="Z174" s="1400"/>
      <c r="AA174" s="1400"/>
      <c r="AB174" s="1400"/>
      <c r="AC174" s="1400"/>
      <c r="AD174" s="1400"/>
      <c r="AE174" s="1400"/>
      <c r="AF174" s="1400"/>
      <c r="AG174" s="1400"/>
      <c r="AH174" s="1400"/>
      <c r="AI174" s="1400"/>
      <c r="AJ174" s="1400"/>
      <c r="AK174" s="1400"/>
      <c r="AL174" s="1400"/>
      <c r="AM174" s="1400"/>
      <c r="AN174" s="1400"/>
      <c r="AO174" s="1400"/>
      <c r="AP174" s="1400"/>
      <c r="AQ174" s="1400"/>
      <c r="AR174" s="1400"/>
      <c r="AS174" s="252"/>
    </row>
    <row r="175" spans="1:45" ht="14.25" customHeight="1" x14ac:dyDescent="0.25">
      <c r="A175" s="33"/>
      <c r="B175" s="10"/>
      <c r="C175" s="1400"/>
      <c r="D175" s="1400"/>
      <c r="E175" s="1400"/>
      <c r="F175" s="1400"/>
      <c r="G175" s="1400"/>
      <c r="H175" s="1400"/>
      <c r="I175" s="1400"/>
      <c r="J175" s="1400"/>
      <c r="K175" s="1400"/>
      <c r="L175" s="1400"/>
      <c r="M175" s="1400"/>
      <c r="N175" s="1400"/>
      <c r="O175" s="1400"/>
      <c r="P175" s="1400"/>
      <c r="Q175" s="1400"/>
      <c r="R175" s="1400"/>
      <c r="S175" s="1400"/>
      <c r="T175" s="1400"/>
      <c r="U175" s="1400"/>
      <c r="V175" s="1400"/>
      <c r="W175" s="1400"/>
      <c r="X175" s="1400"/>
      <c r="Y175" s="1400"/>
      <c r="Z175" s="1400"/>
      <c r="AA175" s="1400"/>
      <c r="AB175" s="1400"/>
      <c r="AC175" s="1400"/>
      <c r="AD175" s="1400"/>
      <c r="AE175" s="1400"/>
      <c r="AF175" s="1400"/>
      <c r="AG175" s="1400"/>
      <c r="AH175" s="1400"/>
      <c r="AI175" s="1400"/>
      <c r="AJ175" s="1400"/>
      <c r="AK175" s="1400"/>
      <c r="AL175" s="1400"/>
      <c r="AM175" s="1400"/>
      <c r="AN175" s="1400"/>
      <c r="AO175" s="1400"/>
      <c r="AP175" s="1400"/>
      <c r="AQ175" s="1400"/>
      <c r="AR175" s="1400"/>
      <c r="AS175" s="252"/>
    </row>
    <row r="176" spans="1:45" ht="15.75" customHeight="1" x14ac:dyDescent="0.25">
      <c r="A176" s="33"/>
      <c r="B176" s="1125"/>
      <c r="C176" s="1701" t="s">
        <v>732</v>
      </c>
      <c r="D176" s="1400"/>
      <c r="E176" s="1400"/>
      <c r="F176" s="1400"/>
      <c r="G176" s="1400"/>
      <c r="H176" s="1400"/>
      <c r="I176" s="1400"/>
      <c r="J176" s="1400"/>
      <c r="K176" s="1400"/>
      <c r="L176" s="1400"/>
      <c r="M176" s="1400"/>
      <c r="N176" s="1400"/>
      <c r="O176" s="1400"/>
      <c r="P176" s="1400"/>
      <c r="Q176" s="1400"/>
      <c r="R176" s="1400"/>
      <c r="S176" s="1400"/>
      <c r="T176" s="1400"/>
      <c r="U176" s="1400"/>
      <c r="V176" s="1400"/>
      <c r="W176" s="1400"/>
      <c r="X176" s="1400"/>
      <c r="Y176" s="1400"/>
      <c r="Z176" s="1400"/>
      <c r="AA176" s="1400"/>
      <c r="AB176" s="1400"/>
      <c r="AC176" s="1400"/>
      <c r="AD176" s="1400"/>
      <c r="AE176" s="1400"/>
      <c r="AF176" s="1400"/>
      <c r="AG176" s="1400"/>
      <c r="AH176" s="1400"/>
      <c r="AI176" s="1400"/>
      <c r="AJ176" s="1400"/>
      <c r="AK176" s="1400"/>
      <c r="AL176" s="1400"/>
      <c r="AM176" s="1400"/>
      <c r="AN176" s="1400"/>
      <c r="AO176" s="1400"/>
      <c r="AP176" s="1400"/>
      <c r="AQ176" s="1400"/>
      <c r="AR176" s="1400"/>
      <c r="AS176" s="252"/>
    </row>
    <row r="177" spans="1:45" ht="18.75" customHeight="1" x14ac:dyDescent="0.25">
      <c r="A177" s="33"/>
      <c r="B177" s="10"/>
      <c r="C177" s="177"/>
      <c r="D177" s="177"/>
      <c r="E177" s="177"/>
      <c r="F177" s="177"/>
      <c r="G177" s="177"/>
      <c r="H177" s="250" t="s">
        <v>315</v>
      </c>
      <c r="I177" s="177"/>
      <c r="J177" s="177"/>
      <c r="K177" s="177"/>
      <c r="L177" s="177"/>
      <c r="M177" s="177"/>
      <c r="N177" s="177"/>
      <c r="O177" s="177"/>
      <c r="P177" s="177"/>
      <c r="Q177" s="177"/>
      <c r="R177" s="177"/>
      <c r="S177" s="177"/>
      <c r="T177" s="177"/>
      <c r="U177" s="177"/>
      <c r="V177" s="177"/>
      <c r="W177" s="177"/>
      <c r="X177" s="177"/>
      <c r="Y177" s="177"/>
      <c r="Z177" s="177"/>
      <c r="AA177" s="177"/>
      <c r="AB177" s="177"/>
      <c r="AC177" s="2018"/>
      <c r="AD177" s="2019"/>
      <c r="AE177" s="2019"/>
      <c r="AF177" s="2019"/>
      <c r="AG177" s="2019"/>
      <c r="AH177" s="2020"/>
      <c r="AI177" s="177"/>
      <c r="AJ177" s="177"/>
      <c r="AK177" s="177"/>
      <c r="AL177" s="177"/>
      <c r="AM177" s="177"/>
      <c r="AN177" s="177"/>
      <c r="AO177" s="177"/>
      <c r="AP177" s="177"/>
      <c r="AQ177" s="177"/>
      <c r="AR177" s="177"/>
      <c r="AS177" s="252"/>
    </row>
    <row r="178" spans="1:45" ht="8.2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row>
    <row r="179" spans="1:45" ht="14.25" customHeight="1" x14ac:dyDescent="0.25">
      <c r="A179" s="532"/>
      <c r="B179" s="252"/>
      <c r="C179" s="252"/>
      <c r="D179" s="252"/>
      <c r="E179" s="252"/>
      <c r="F179" s="252"/>
      <c r="G179" s="252"/>
      <c r="H179" s="252"/>
      <c r="I179" s="180"/>
      <c r="J179" s="180"/>
      <c r="K179" s="180"/>
      <c r="L179" s="180"/>
      <c r="M179" s="252"/>
      <c r="N179" s="250"/>
      <c r="O179" s="250"/>
      <c r="P179" s="250"/>
      <c r="Q179" s="250"/>
      <c r="R179" s="250"/>
      <c r="S179" s="250"/>
      <c r="T179" s="250"/>
      <c r="U179" s="250"/>
      <c r="V179" s="252"/>
      <c r="W179" s="252"/>
      <c r="X179" s="252"/>
      <c r="Y179" s="180"/>
      <c r="Z179" s="180"/>
      <c r="AA179" s="252"/>
      <c r="AB179" s="252"/>
      <c r="AC179" s="252"/>
      <c r="AD179" s="252"/>
      <c r="AE179" s="252"/>
      <c r="AF179" s="252"/>
      <c r="AG179" s="252"/>
      <c r="AH179" s="252"/>
      <c r="AI179" s="252"/>
      <c r="AJ179" s="252"/>
      <c r="AK179" s="252"/>
      <c r="AL179" s="252"/>
      <c r="AM179" s="252"/>
      <c r="AN179" s="252"/>
      <c r="AO179" s="252"/>
      <c r="AP179" s="252"/>
      <c r="AQ179" s="252"/>
      <c r="AR179" s="252"/>
      <c r="AS179" s="252"/>
    </row>
    <row r="180" spans="1:45" ht="14.25" customHeight="1" x14ac:dyDescent="0.2">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row>
    <row r="181" spans="1:45" ht="14.25" customHeight="1" x14ac:dyDescent="0.2">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row>
    <row r="182" spans="1:45" ht="14.25" hidden="1" customHeight="1" x14ac:dyDescent="0.25">
      <c r="A182" s="10" t="s">
        <v>1900</v>
      </c>
      <c r="B182" s="10"/>
      <c r="C182" s="10"/>
      <c r="D182" s="10"/>
      <c r="E182" s="10"/>
      <c r="F182" s="10"/>
      <c r="G182" s="10"/>
      <c r="H182" s="10"/>
      <c r="I182" s="10"/>
      <c r="J182" s="10"/>
      <c r="K182" s="10"/>
      <c r="L182" s="10"/>
      <c r="M182" s="10"/>
      <c r="N182" s="10"/>
      <c r="O182" s="10"/>
      <c r="P182" s="10"/>
      <c r="Q182" s="10" t="s">
        <v>1077</v>
      </c>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33"/>
    </row>
    <row r="183" spans="1:45" ht="14.25" hidden="1" customHeight="1" x14ac:dyDescent="0.25">
      <c r="A183" s="10" t="s">
        <v>1902</v>
      </c>
      <c r="B183" s="10"/>
      <c r="C183" s="10"/>
      <c r="D183" s="10"/>
      <c r="E183" s="10"/>
      <c r="F183" s="10"/>
      <c r="G183" s="10"/>
      <c r="H183" s="10"/>
      <c r="I183" s="10"/>
      <c r="J183" s="10"/>
      <c r="K183" s="252" t="s">
        <v>1284</v>
      </c>
      <c r="L183" s="10"/>
      <c r="M183" s="10"/>
      <c r="N183" s="10"/>
      <c r="O183" s="10"/>
      <c r="P183" s="10"/>
      <c r="Q183" s="10" t="s">
        <v>1903</v>
      </c>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33"/>
    </row>
    <row r="184" spans="1:45" ht="14.25" hidden="1" customHeight="1" x14ac:dyDescent="0.25">
      <c r="A184" s="10" t="s">
        <v>1905</v>
      </c>
      <c r="B184" s="10"/>
      <c r="C184" s="10"/>
      <c r="D184" s="10"/>
      <c r="E184" s="10"/>
      <c r="F184" s="10"/>
      <c r="G184" s="10"/>
      <c r="H184" s="10"/>
      <c r="I184" s="10"/>
      <c r="J184" s="10"/>
      <c r="K184" s="252" t="s">
        <v>1289</v>
      </c>
      <c r="L184" s="10"/>
      <c r="M184" s="10"/>
      <c r="N184" s="10"/>
      <c r="O184" s="10"/>
      <c r="P184" s="10"/>
      <c r="Q184" s="10" t="s">
        <v>161</v>
      </c>
      <c r="R184" s="10"/>
      <c r="S184" s="10"/>
      <c r="T184" s="10"/>
      <c r="U184" s="10"/>
      <c r="V184" s="10"/>
      <c r="W184" s="10"/>
      <c r="X184" s="10"/>
      <c r="Y184" s="10"/>
      <c r="Z184" s="10"/>
      <c r="AA184" s="10"/>
      <c r="AB184" s="10"/>
      <c r="AC184" s="10"/>
      <c r="AD184" s="10"/>
      <c r="AE184" s="10"/>
      <c r="AF184" s="10"/>
      <c r="AG184" s="10"/>
      <c r="AH184" s="10"/>
      <c r="AI184" s="10"/>
      <c r="AL184" s="10"/>
      <c r="AM184" s="10"/>
      <c r="AN184" s="10"/>
      <c r="AO184" s="10"/>
      <c r="AP184" s="10"/>
      <c r="AQ184" s="10"/>
      <c r="AR184" s="10"/>
      <c r="AS184" s="33"/>
    </row>
    <row r="185" spans="1:45" ht="14.25" hidden="1" customHeight="1" x14ac:dyDescent="0.25">
      <c r="A185" s="10" t="s">
        <v>1907</v>
      </c>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Z185" s="10"/>
      <c r="AA185" s="10"/>
      <c r="AB185" s="10"/>
      <c r="AC185" s="10"/>
      <c r="AD185" s="10"/>
      <c r="AE185" s="10"/>
      <c r="AF185" s="10"/>
      <c r="AG185" s="10"/>
      <c r="AH185" s="10"/>
      <c r="AI185" s="10"/>
      <c r="AL185" s="10"/>
      <c r="AM185" s="10"/>
      <c r="AN185" s="10"/>
      <c r="AO185" s="10"/>
      <c r="AP185" s="10"/>
      <c r="AQ185" s="10"/>
      <c r="AR185" s="10"/>
      <c r="AS185" s="33"/>
    </row>
    <row r="186" spans="1:45" ht="14.25" hidden="1"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Z186" s="10"/>
      <c r="AA186" s="10"/>
      <c r="AB186" s="10"/>
      <c r="AC186" s="10"/>
      <c r="AD186" s="10"/>
      <c r="AE186" s="10"/>
      <c r="AF186" s="10"/>
      <c r="AG186" s="10"/>
      <c r="AH186" s="10"/>
      <c r="AI186" s="10"/>
      <c r="AL186" s="10"/>
      <c r="AM186" s="10"/>
      <c r="AN186" s="10"/>
      <c r="AO186" s="10"/>
      <c r="AP186" s="10"/>
      <c r="AQ186" s="10"/>
      <c r="AR186" s="10"/>
      <c r="AS186" s="33"/>
    </row>
    <row r="187" spans="1:45" ht="14.25" hidden="1" customHeight="1" x14ac:dyDescent="0.25">
      <c r="A187" s="10"/>
      <c r="B187" s="10"/>
      <c r="C187" s="10"/>
      <c r="D187" s="10"/>
      <c r="E187" s="10"/>
      <c r="F187" s="10"/>
      <c r="G187" s="10"/>
      <c r="H187" s="10"/>
      <c r="I187" s="10"/>
      <c r="J187" s="10"/>
      <c r="K187" s="10"/>
      <c r="L187" s="10"/>
      <c r="M187" s="10"/>
      <c r="N187" s="10"/>
      <c r="O187" s="10"/>
      <c r="P187" s="10"/>
      <c r="Q187" s="252" t="s">
        <v>1910</v>
      </c>
      <c r="R187" s="252"/>
      <c r="S187" s="252"/>
      <c r="T187" s="10"/>
      <c r="U187" s="252"/>
      <c r="V187" s="252"/>
      <c r="W187" s="252"/>
      <c r="X187" s="252"/>
      <c r="Z187" s="10"/>
      <c r="AA187" s="10"/>
      <c r="AB187" s="10"/>
      <c r="AC187" s="10"/>
      <c r="AD187" s="10"/>
      <c r="AE187" s="10"/>
      <c r="AF187" s="10"/>
      <c r="AG187" s="10"/>
      <c r="AH187" s="10"/>
      <c r="AI187" s="10"/>
      <c r="AL187" s="10"/>
      <c r="AM187" s="10"/>
      <c r="AN187" s="10"/>
      <c r="AO187" s="10"/>
      <c r="AP187" s="10"/>
      <c r="AQ187" s="10"/>
      <c r="AR187" s="10"/>
      <c r="AS187" s="33"/>
    </row>
    <row r="188" spans="1:45" ht="14.25" hidden="1" customHeight="1" x14ac:dyDescent="0.25">
      <c r="A188" s="10"/>
      <c r="B188" s="10"/>
      <c r="C188" s="10"/>
      <c r="D188" s="10"/>
      <c r="E188" s="10"/>
      <c r="F188" s="10"/>
      <c r="G188" s="10"/>
      <c r="H188" s="10"/>
      <c r="I188" s="10"/>
      <c r="J188" s="10"/>
      <c r="K188" s="10"/>
      <c r="L188" s="10"/>
      <c r="M188" s="10"/>
      <c r="N188" s="10"/>
      <c r="O188" s="10"/>
      <c r="P188" s="10"/>
      <c r="Q188" s="252" t="s">
        <v>1912</v>
      </c>
      <c r="R188" s="252"/>
      <c r="S188" s="252"/>
      <c r="T188" s="10"/>
      <c r="U188" s="252"/>
      <c r="V188" s="252"/>
      <c r="W188" s="252"/>
      <c r="X188" s="252"/>
      <c r="Z188" s="10"/>
      <c r="AA188" s="10"/>
      <c r="AB188" s="10"/>
      <c r="AC188" s="10"/>
      <c r="AD188" s="10"/>
      <c r="AE188" s="10"/>
      <c r="AF188" s="10"/>
      <c r="AG188" s="10"/>
      <c r="AH188" s="10"/>
      <c r="AI188" s="10"/>
      <c r="AL188" s="10"/>
      <c r="AM188" s="10"/>
      <c r="AN188" s="10"/>
      <c r="AO188" s="10"/>
      <c r="AP188" s="10"/>
      <c r="AQ188" s="10"/>
      <c r="AR188" s="10"/>
      <c r="AS188" s="33"/>
    </row>
    <row r="189" spans="1:45" ht="14.25" hidden="1" customHeight="1" x14ac:dyDescent="0.25">
      <c r="A189" s="10"/>
      <c r="B189" s="10"/>
      <c r="C189" s="10"/>
      <c r="D189" s="10"/>
      <c r="E189" s="10"/>
      <c r="F189" s="10"/>
      <c r="G189" s="10"/>
      <c r="H189" s="10"/>
      <c r="I189" s="10"/>
      <c r="J189" s="10"/>
      <c r="K189" s="10"/>
      <c r="L189" s="10"/>
      <c r="M189" s="10"/>
      <c r="N189" s="10"/>
      <c r="O189" s="10"/>
      <c r="P189" s="10"/>
      <c r="Q189" s="252" t="s">
        <v>1078</v>
      </c>
      <c r="R189" s="252"/>
      <c r="S189" s="252"/>
      <c r="T189" s="10"/>
      <c r="U189" s="252"/>
      <c r="V189" s="252"/>
      <c r="W189" s="252"/>
      <c r="X189" s="252"/>
      <c r="Z189" s="10"/>
      <c r="AA189" s="10"/>
      <c r="AB189" s="10"/>
      <c r="AC189" s="10"/>
      <c r="AD189" s="10"/>
      <c r="AE189" s="10"/>
      <c r="AF189" s="10"/>
      <c r="AG189" s="10"/>
      <c r="AH189" s="10"/>
      <c r="AI189" s="10"/>
      <c r="AL189" s="10"/>
      <c r="AM189" s="10"/>
      <c r="AN189" s="10"/>
      <c r="AO189" s="10"/>
      <c r="AP189" s="10"/>
      <c r="AQ189" s="10"/>
      <c r="AR189" s="10"/>
      <c r="AS189" s="33"/>
    </row>
    <row r="190" spans="1:45" ht="14.25" hidden="1" customHeight="1" x14ac:dyDescent="0.25">
      <c r="A190" s="10"/>
      <c r="B190" s="10"/>
      <c r="C190" s="10"/>
      <c r="D190" s="10"/>
      <c r="E190" s="10"/>
      <c r="F190" s="10"/>
      <c r="G190" s="10"/>
      <c r="H190" s="10"/>
      <c r="I190" s="10"/>
      <c r="J190" s="10"/>
      <c r="K190" s="10"/>
      <c r="L190" s="10"/>
      <c r="M190" s="10"/>
      <c r="N190" s="10"/>
      <c r="O190" s="10"/>
      <c r="P190" s="10"/>
      <c r="Q190" s="10"/>
      <c r="R190" s="252"/>
      <c r="S190" s="252"/>
      <c r="T190" s="10"/>
      <c r="U190" s="252"/>
      <c r="V190" s="252"/>
      <c r="W190" s="252"/>
      <c r="X190" s="252"/>
      <c r="Z190" s="252"/>
      <c r="AA190" s="252"/>
      <c r="AB190" s="10"/>
      <c r="AC190" s="10"/>
      <c r="AD190" s="10"/>
      <c r="AE190" s="10"/>
      <c r="AF190" s="10"/>
      <c r="AG190" s="10"/>
      <c r="AH190" s="10"/>
      <c r="AI190" s="10"/>
      <c r="AL190" s="10"/>
      <c r="AM190" s="10"/>
      <c r="AN190" s="10"/>
      <c r="AO190" s="10"/>
      <c r="AP190" s="10"/>
      <c r="AQ190" s="10"/>
      <c r="AR190" s="10"/>
      <c r="AS190" s="33"/>
    </row>
    <row r="191" spans="1:45" ht="14.25" hidden="1" customHeight="1" x14ac:dyDescent="0.25">
      <c r="A191" s="33" t="s">
        <v>363</v>
      </c>
      <c r="B191" s="33"/>
      <c r="C191" s="33"/>
      <c r="Z191" s="252"/>
      <c r="AA191" s="252"/>
      <c r="AB191" s="10"/>
      <c r="AC191" s="10"/>
      <c r="AD191" s="10"/>
      <c r="AE191" s="10"/>
      <c r="AF191" s="10"/>
      <c r="AG191" s="10"/>
      <c r="AH191" s="10"/>
      <c r="AI191" s="10"/>
      <c r="AL191" s="10"/>
      <c r="AM191" s="10"/>
      <c r="AN191" s="10"/>
      <c r="AO191" s="10"/>
      <c r="AP191" s="10"/>
      <c r="AQ191" s="10"/>
      <c r="AR191" s="10"/>
      <c r="AS191" s="33"/>
    </row>
    <row r="192" spans="1:45" ht="14.25" hidden="1" customHeight="1" x14ac:dyDescent="0.25">
      <c r="A192" s="33" t="s">
        <v>368</v>
      </c>
      <c r="B192" s="33"/>
      <c r="C192" s="33"/>
      <c r="Z192" s="252"/>
      <c r="AA192" s="252"/>
      <c r="AB192" s="10"/>
      <c r="AC192" s="10"/>
      <c r="AD192" s="10"/>
      <c r="AE192" s="10"/>
      <c r="AF192" s="10"/>
      <c r="AG192" s="10"/>
      <c r="AH192" s="10"/>
      <c r="AI192" s="10"/>
      <c r="AL192" s="10"/>
      <c r="AM192" s="10"/>
      <c r="AN192" s="10"/>
      <c r="AO192" s="10"/>
      <c r="AP192" s="10"/>
      <c r="AQ192" s="10"/>
      <c r="AR192" s="10"/>
      <c r="AS192" s="33"/>
    </row>
    <row r="193" spans="1:45" ht="14.25" hidden="1" customHeight="1" x14ac:dyDescent="0.25">
      <c r="A193" s="33" t="s">
        <v>377</v>
      </c>
      <c r="B193" s="33"/>
      <c r="C193" s="33"/>
      <c r="Z193" s="252"/>
      <c r="AA193" s="252"/>
      <c r="AB193" s="10"/>
      <c r="AC193" s="10"/>
      <c r="AD193" s="10"/>
      <c r="AE193" s="10"/>
      <c r="AF193" s="10"/>
      <c r="AG193" s="10"/>
      <c r="AH193" s="10"/>
      <c r="AI193" s="10"/>
      <c r="AL193" s="10"/>
      <c r="AM193" s="10"/>
      <c r="AN193" s="10"/>
      <c r="AO193" s="10"/>
      <c r="AP193" s="10"/>
      <c r="AQ193" s="10"/>
      <c r="AR193" s="10"/>
      <c r="AS193" s="33"/>
    </row>
    <row r="194" spans="1:45" ht="14.25" hidden="1" customHeight="1" x14ac:dyDescent="0.25">
      <c r="A194" s="33" t="s">
        <v>384</v>
      </c>
      <c r="B194" s="33"/>
      <c r="C194" s="33"/>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L194" s="10"/>
      <c r="AM194" s="10"/>
      <c r="AN194" s="10"/>
      <c r="AO194" s="10"/>
      <c r="AP194" s="10"/>
      <c r="AQ194" s="10"/>
      <c r="AR194" s="10"/>
      <c r="AS194" s="33"/>
    </row>
    <row r="195" spans="1:45" ht="14.25" hidden="1" customHeight="1" x14ac:dyDescent="0.25">
      <c r="A195" s="33" t="s">
        <v>390</v>
      </c>
      <c r="B195" s="33"/>
      <c r="C195" s="33"/>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L195" s="10"/>
      <c r="AM195" s="10"/>
      <c r="AN195" s="10"/>
      <c r="AO195" s="10"/>
      <c r="AP195" s="10"/>
      <c r="AQ195" s="10"/>
      <c r="AR195" s="10"/>
      <c r="AS195" s="33"/>
    </row>
    <row r="196" spans="1:45" ht="14.25" hidden="1" customHeight="1" x14ac:dyDescent="0.25">
      <c r="A196" s="33" t="s">
        <v>398</v>
      </c>
      <c r="B196" s="33"/>
      <c r="C196" s="33"/>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L196" s="10"/>
      <c r="AM196" s="10"/>
      <c r="AN196" s="10"/>
      <c r="AO196" s="10"/>
      <c r="AP196" s="10"/>
      <c r="AQ196" s="10"/>
      <c r="AR196" s="10"/>
      <c r="AS196" s="33"/>
    </row>
    <row r="197" spans="1:45" ht="14.25" hidden="1" customHeight="1" x14ac:dyDescent="0.25">
      <c r="A197" s="33" t="s">
        <v>406</v>
      </c>
      <c r="B197" s="33"/>
      <c r="C197" s="33"/>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L197" s="10"/>
      <c r="AM197" s="10"/>
      <c r="AN197" s="10"/>
      <c r="AO197" s="10"/>
      <c r="AP197" s="10"/>
      <c r="AQ197" s="10"/>
      <c r="AR197" s="10"/>
      <c r="AS197" s="33"/>
    </row>
    <row r="198" spans="1:45" ht="14.25" hidden="1" customHeight="1" x14ac:dyDescent="0.25">
      <c r="A198" s="33" t="s">
        <v>412</v>
      </c>
      <c r="B198" s="33"/>
      <c r="C198" s="33"/>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row>
    <row r="199" spans="1:45" ht="14.25" hidden="1" customHeight="1" x14ac:dyDescent="0.25">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row>
    <row r="200" spans="1:45" ht="14.25" hidden="1"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row>
    <row r="201" spans="1:45" ht="14.25" hidden="1" customHeight="1" x14ac:dyDescent="0.25">
      <c r="A201" s="10" t="s">
        <v>1899</v>
      </c>
      <c r="B201" s="10"/>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row>
    <row r="202" spans="1:45" ht="14.25" hidden="1" customHeight="1" x14ac:dyDescent="0.25">
      <c r="A202" s="10" t="s">
        <v>1901</v>
      </c>
      <c r="B202" s="10"/>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row>
    <row r="203" spans="1:45" ht="14.25" hidden="1" customHeight="1" x14ac:dyDescent="0.25">
      <c r="A203" s="10" t="s">
        <v>1904</v>
      </c>
      <c r="B203" s="10"/>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row>
    <row r="204" spans="1:45" ht="14.25" hidden="1" customHeight="1" x14ac:dyDescent="0.25">
      <c r="A204" s="10" t="s">
        <v>1906</v>
      </c>
      <c r="B204" s="10"/>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row>
    <row r="205" spans="1:45" ht="14.25" hidden="1" customHeight="1" x14ac:dyDescent="0.25">
      <c r="A205" s="10" t="s">
        <v>1908</v>
      </c>
      <c r="B205" s="10"/>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row>
    <row r="206" spans="1:45" ht="14.25" hidden="1" customHeight="1" x14ac:dyDescent="0.25">
      <c r="A206" s="10" t="s">
        <v>1909</v>
      </c>
      <c r="B206" s="10"/>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row>
    <row r="207" spans="1:45" ht="14.25" hidden="1" customHeight="1" x14ac:dyDescent="0.25">
      <c r="A207" s="10" t="s">
        <v>1911</v>
      </c>
      <c r="B207" s="10"/>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row>
    <row r="208" spans="1:45" ht="14.25" hidden="1" customHeight="1" x14ac:dyDescent="0.25">
      <c r="A208" s="10" t="s">
        <v>1913</v>
      </c>
      <c r="B208" s="10"/>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row>
    <row r="209" spans="1:43" ht="14.25" hidden="1" customHeight="1" x14ac:dyDescent="0.25">
      <c r="A209" s="10" t="s">
        <v>1914</v>
      </c>
      <c r="B209" s="10"/>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row>
    <row r="210" spans="1:43" ht="14.25" hidden="1" customHeight="1" x14ac:dyDescent="0.25">
      <c r="A210" s="10" t="s">
        <v>1915</v>
      </c>
      <c r="B210" s="10"/>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row>
    <row r="211" spans="1:43" ht="14.25" hidden="1" customHeight="1" x14ac:dyDescent="0.25">
      <c r="A211" s="10" t="s">
        <v>1916</v>
      </c>
      <c r="B211" s="10"/>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row>
    <row r="212" spans="1:43" ht="14.25" hidden="1" customHeight="1" x14ac:dyDescent="0.25">
      <c r="A212" s="10" t="s">
        <v>1917</v>
      </c>
      <c r="B212" s="10"/>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row>
    <row r="213" spans="1:43" ht="14.25" hidden="1" customHeight="1" x14ac:dyDescent="0.25">
      <c r="A213" s="256" t="s">
        <v>1918</v>
      </c>
      <c r="B213" s="10"/>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row>
    <row r="214" spans="1:43" ht="14.25" hidden="1" customHeight="1" x14ac:dyDescent="0.25">
      <c r="A214" s="256" t="s">
        <v>1919</v>
      </c>
      <c r="B214" s="10"/>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row>
    <row r="215" spans="1:43" ht="14.25" hidden="1"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row>
    <row r="216" spans="1:43" ht="14.25" customHeight="1" x14ac:dyDescent="0.2"/>
    <row r="217" spans="1:43" ht="14.25" customHeight="1" x14ac:dyDescent="0.2"/>
    <row r="218" spans="1:43" ht="14.25" customHeight="1" x14ac:dyDescent="0.2"/>
    <row r="219" spans="1:43" ht="14.25" customHeight="1" x14ac:dyDescent="0.2"/>
    <row r="220" spans="1:43" ht="14.25" customHeight="1" x14ac:dyDescent="0.2"/>
    <row r="221" spans="1:43" ht="14.25" customHeight="1" x14ac:dyDescent="0.2"/>
    <row r="222" spans="1:43" ht="14.25" customHeight="1" x14ac:dyDescent="0.2"/>
    <row r="223" spans="1:43" ht="14.25" customHeight="1" x14ac:dyDescent="0.2"/>
    <row r="224" spans="1:43"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sheetData>
  <sheetProtection algorithmName="SHA-512" hashValue="45c7Xnrzs3aWmUUae/i0KPhUyzr+kCvfb4vRKPbVupWTtTfD1Bfn7lbi+M+oBfjCaz4Z8LI+d/X32IkJ4U0WNA==" saltValue="x5Qo3HT0naDaH1WUDJblbA==" spinCount="100000" sheet="1" objects="1" scenarios="1"/>
  <mergeCells count="121">
    <mergeCell ref="K136:Q136"/>
    <mergeCell ref="R136:X136"/>
    <mergeCell ref="Y136:AG136"/>
    <mergeCell ref="K138:Q138"/>
    <mergeCell ref="R138:X138"/>
    <mergeCell ref="B140:AR140"/>
    <mergeCell ref="C144:X144"/>
    <mergeCell ref="Y144:AR144"/>
    <mergeCell ref="C145:X145"/>
    <mergeCell ref="Y145:AR145"/>
    <mergeCell ref="AC177:AH177"/>
    <mergeCell ref="T147:V147"/>
    <mergeCell ref="C149:X149"/>
    <mergeCell ref="B150:AR154"/>
    <mergeCell ref="B155:AR155"/>
    <mergeCell ref="AD156:AG156"/>
    <mergeCell ref="N160:U160"/>
    <mergeCell ref="H164:AR164"/>
    <mergeCell ref="K130:Q132"/>
    <mergeCell ref="R132:X132"/>
    <mergeCell ref="Y132:AG132"/>
    <mergeCell ref="AH132:AR132"/>
    <mergeCell ref="C130:J132"/>
    <mergeCell ref="R130:AR131"/>
    <mergeCell ref="R134:X134"/>
    <mergeCell ref="Y134:AG134"/>
    <mergeCell ref="Y135:AG135"/>
    <mergeCell ref="AH135:AR135"/>
    <mergeCell ref="AH136:AR136"/>
    <mergeCell ref="C133:J133"/>
    <mergeCell ref="K133:Q133"/>
    <mergeCell ref="R133:X133"/>
    <mergeCell ref="Y133:AG133"/>
    <mergeCell ref="AH133:AR133"/>
    <mergeCell ref="AD158:AG158"/>
    <mergeCell ref="AD162:AG162"/>
    <mergeCell ref="AG160:AR160"/>
    <mergeCell ref="AN166:AQ166"/>
    <mergeCell ref="B168:AR168"/>
    <mergeCell ref="B169:AR170"/>
    <mergeCell ref="C172:AR173"/>
    <mergeCell ref="C174:AR175"/>
    <mergeCell ref="C176:AR176"/>
    <mergeCell ref="Y146:AG146"/>
    <mergeCell ref="Y147:AG147"/>
    <mergeCell ref="C146:I146"/>
    <mergeCell ref="J146:P146"/>
    <mergeCell ref="Q146:X146"/>
    <mergeCell ref="AH146:AR146"/>
    <mergeCell ref="E147:G147"/>
    <mergeCell ref="L147:N147"/>
    <mergeCell ref="AH147:AR147"/>
    <mergeCell ref="B102:AR102"/>
    <mergeCell ref="D106:AR107"/>
    <mergeCell ref="E111:AR112"/>
    <mergeCell ref="D113:AR114"/>
    <mergeCell ref="Y138:AG138"/>
    <mergeCell ref="AH138:AR138"/>
    <mergeCell ref="C136:J136"/>
    <mergeCell ref="C137:J137"/>
    <mergeCell ref="K137:Q137"/>
    <mergeCell ref="R137:X137"/>
    <mergeCell ref="Y137:AG137"/>
    <mergeCell ref="AH137:AR137"/>
    <mergeCell ref="C138:J138"/>
    <mergeCell ref="AF125:AM125"/>
    <mergeCell ref="B115:AR116"/>
    <mergeCell ref="B117:AR123"/>
    <mergeCell ref="B126:AR126"/>
    <mergeCell ref="B127:AR128"/>
    <mergeCell ref="K134:Q134"/>
    <mergeCell ref="AH134:AR134"/>
    <mergeCell ref="C134:J134"/>
    <mergeCell ref="C135:J135"/>
    <mergeCell ref="K135:Q135"/>
    <mergeCell ref="R135:X135"/>
    <mergeCell ref="E81:AN81"/>
    <mergeCell ref="E83:AR84"/>
    <mergeCell ref="E85:AR86"/>
    <mergeCell ref="E88:AR88"/>
    <mergeCell ref="E90:AR90"/>
    <mergeCell ref="E92:AR92"/>
    <mergeCell ref="E94:AR95"/>
    <mergeCell ref="B97:AR97"/>
    <mergeCell ref="D99:AR100"/>
    <mergeCell ref="E62:AR63"/>
    <mergeCell ref="D65:AR66"/>
    <mergeCell ref="D67:AR68"/>
    <mergeCell ref="D69:AR70"/>
    <mergeCell ref="D71:AR72"/>
    <mergeCell ref="D73:AR74"/>
    <mergeCell ref="D75:AR76"/>
    <mergeCell ref="D77:AR77"/>
    <mergeCell ref="E79:AR79"/>
    <mergeCell ref="D27:AR28"/>
    <mergeCell ref="D29:AR31"/>
    <mergeCell ref="A33:AR33"/>
    <mergeCell ref="D37:AR38"/>
    <mergeCell ref="D39:AP39"/>
    <mergeCell ref="E53:AR54"/>
    <mergeCell ref="E55:AR56"/>
    <mergeCell ref="I57:AR58"/>
    <mergeCell ref="E60:AK60"/>
    <mergeCell ref="R12:U12"/>
    <mergeCell ref="AI12:AL12"/>
    <mergeCell ref="B14:AR14"/>
    <mergeCell ref="B16:R16"/>
    <mergeCell ref="V16:AN18"/>
    <mergeCell ref="B18:Q18"/>
    <mergeCell ref="D20:AR20"/>
    <mergeCell ref="D22:AR23"/>
    <mergeCell ref="D25:AN25"/>
    <mergeCell ref="A1:AR2"/>
    <mergeCell ref="B4:AR4"/>
    <mergeCell ref="B6:L6"/>
    <mergeCell ref="S6:V6"/>
    <mergeCell ref="X6:AP6"/>
    <mergeCell ref="B7:L8"/>
    <mergeCell ref="X7:AP8"/>
    <mergeCell ref="J10:O10"/>
    <mergeCell ref="AN10:AQ10"/>
  </mergeCells>
  <conditionalFormatting sqref="K133:Q133 AH133:AR133">
    <cfRule type="cellIs" dxfId="14" priority="4" operator="equal">
      <formula>"$BR$76&gt;0"</formula>
    </cfRule>
  </conditionalFormatting>
  <conditionalFormatting sqref="R133:X133">
    <cfRule type="expression" dxfId="13" priority="9">
      <formula>"$BR$76&gt;0"</formula>
    </cfRule>
  </conditionalFormatting>
  <conditionalFormatting sqref="AH133:AR133 AH135:AR135 K133:Q133 K135:Q135">
    <cfRule type="expression" dxfId="12" priority="10">
      <formula>$AS$134&gt;0</formula>
    </cfRule>
  </conditionalFormatting>
  <conditionalFormatting sqref="AH133:AR133 K133:Q134">
    <cfRule type="expression" dxfId="11" priority="13">
      <formula>$AS$135&gt;0</formula>
    </cfRule>
  </conditionalFormatting>
  <conditionalFormatting sqref="AH135:AR135 K134:Q135">
    <cfRule type="expression" dxfId="10" priority="17">
      <formula>$AS$133&gt;0</formula>
    </cfRule>
  </conditionalFormatting>
  <dataValidations count="12">
    <dataValidation type="list" allowBlank="1" showErrorMessage="1" sqref="Y147">
      <formula1>"N/A,2020-1 (Annual),2020-2 (Bond Lottery),2020-3 (Disaster)"</formula1>
    </dataValidation>
    <dataValidation type="decimal" allowBlank="1" showInputMessage="1" showErrorMessage="1" prompt="Repayable Construction Loan - Please review the applicable NOFA and applicable set-aside under which the Direct Loan request is being made for the maximum request for a repayable construction loan." sqref="K134">
      <formula1>0</formula1>
      <formula2>4000000</formula2>
    </dataValidation>
    <dataValidation type="decimal" operator="greaterThanOrEqual" allowBlank="1" showInputMessage="1" prompt="Minimum Interest Rate - Please refer to the minimum required interest rates in the applicable NOFA and applicable set-aside under which the Direct Loan request is being made." sqref="R133">
      <formula1>0</formula1>
    </dataValidation>
    <dataValidation type="list" allowBlank="1" showErrorMessage="1" sqref="AH147">
      <formula1>"N/A,4%/ Bond Layered (2020-2 only),General,CHDO,Soft Repayment"</formula1>
    </dataValidation>
    <dataValidation type="decimal" allowBlank="1" showInputMessage="1" showErrorMessage="1" prompt="Repayable Loan - Please review the applicable NOFA and applicable set-aside under which the Direct Loan request is being made for the maximum request for a repayable construction-to-permanent loan." sqref="K133">
      <formula1>0</formula1>
      <formula2>4000000</formula2>
    </dataValidation>
    <dataValidation type="decimal" allowBlank="1" showInputMessage="1" showErrorMessage="1" prompt="Permanent Loan Term - The minimum loan term is 10 years and the maximum loan term is 40 years in accordance with 10 TAC §13.8(c)(1)." sqref="AH133 AH135">
      <formula1>10</formula1>
      <formula2>40</formula2>
    </dataValidation>
    <dataValidation type="whole" allowBlank="1" showInputMessage="1" showErrorMessage="1" errorTitle="Maximum Request" error="The request must be $5,000,000 or less." promptTitle="Soft Repayable Loan" prompt="Please review the applicable NOFA and applicable set-aside under which the Direct Loan request is being made for the maximum request for a soft repayable loan." sqref="K135:Q135">
      <formula1>0</formula1>
      <formula2>5000000</formula2>
    </dataValidation>
    <dataValidation type="list" allowBlank="1" showInputMessage="1" showErrorMessage="1" prompt="Choose from the list" sqref="D25">
      <formula1>$AJ$183:$AJ$197</formula1>
    </dataValidation>
    <dataValidation type="list" allowBlank="1" showErrorMessage="1" sqref="X6">
      <formula1>$Q$182:$Q$184</formula1>
    </dataValidation>
    <dataValidation type="list" allowBlank="1" showErrorMessage="1" sqref="B16">
      <formula1>$Q$186:$Q$189</formula1>
    </dataValidation>
    <dataValidation type="list" allowBlank="1" showErrorMessage="1" sqref="AD156 AD158 AD162 AN166">
      <formula1>$K$183:$K$184</formula1>
    </dataValidation>
    <dataValidation type="list" allowBlank="1" showErrorMessage="1" sqref="B6">
      <formula1>$A$182:$A$185</formula1>
    </dataValidation>
  </dataValidations>
  <pageMargins left="0.45" right="0.45" top="0.5" bottom="0.5" header="0" footer="0"/>
  <pageSetup scale="90" orientation="portrait" r:id="rId1"/>
  <headerFooter>
    <oddFooter>&amp;R&amp;D</oddFooter>
  </headerFooter>
  <rowBreaks count="2" manualBreakCount="2">
    <brk id="66" max="43" man="1"/>
    <brk id="125" max="4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64"/>
  <sheetViews>
    <sheetView showGridLines="0" zoomScaleNormal="100" zoomScaleSheetLayoutView="110" workbookViewId="0">
      <selection sqref="A1:AC2"/>
    </sheetView>
  </sheetViews>
  <sheetFormatPr defaultColWidth="12.625" defaultRowHeight="15" customHeight="1" x14ac:dyDescent="0.2"/>
  <cols>
    <col min="1" max="1" width="1.875" customWidth="1"/>
    <col min="2" max="2" width="2.125" customWidth="1"/>
    <col min="3" max="4" width="2.25" customWidth="1"/>
    <col min="5" max="5" width="2.125" customWidth="1"/>
    <col min="6" max="6" width="3.875" customWidth="1"/>
    <col min="7" max="20" width="2.125" customWidth="1"/>
    <col min="21" max="21" width="24.5" customWidth="1"/>
    <col min="22" max="22" width="4" customWidth="1"/>
    <col min="23" max="27" width="2.125" customWidth="1"/>
    <col min="28" max="28" width="5.25" customWidth="1"/>
    <col min="29" max="29" width="2.125" customWidth="1"/>
  </cols>
  <sheetData>
    <row r="1" spans="1:29" ht="15" customHeight="1" x14ac:dyDescent="0.2">
      <c r="A1" s="1440" t="s">
        <v>1920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8"/>
    </row>
    <row r="2" spans="1:29" ht="15.7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4"/>
    </row>
    <row r="3" spans="1:29" ht="6.6" customHeight="1" x14ac:dyDescent="0.25">
      <c r="A3" s="40"/>
      <c r="B3" s="40"/>
      <c r="C3" s="40"/>
      <c r="D3" s="40"/>
      <c r="E3" s="40"/>
      <c r="F3" s="40"/>
      <c r="G3" s="40"/>
      <c r="H3" s="40"/>
      <c r="I3" s="40"/>
      <c r="J3" s="40"/>
      <c r="K3" s="40"/>
      <c r="L3" s="40"/>
      <c r="M3" s="40"/>
      <c r="N3" s="40"/>
      <c r="O3" s="40"/>
      <c r="P3" s="40"/>
      <c r="Q3" s="40"/>
      <c r="R3" s="40"/>
      <c r="S3" s="40"/>
      <c r="T3" s="40"/>
      <c r="U3" s="40"/>
      <c r="V3" s="40"/>
      <c r="W3" s="40"/>
      <c r="X3" s="40"/>
      <c r="Y3" s="40"/>
      <c r="Z3" s="10"/>
      <c r="AA3" s="10"/>
      <c r="AB3" s="10"/>
      <c r="AC3" s="10"/>
    </row>
    <row r="4" spans="1:29" ht="15.75" customHeight="1" x14ac:dyDescent="0.2">
      <c r="A4" s="642" t="s">
        <v>96</v>
      </c>
      <c r="B4" s="2025" t="s">
        <v>1921</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3"/>
    </row>
    <row r="5" spans="1:29" ht="6" customHeight="1" x14ac:dyDescent="0.2">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row>
    <row r="6" spans="1:29" ht="13.5" customHeight="1" x14ac:dyDescent="0.2">
      <c r="A6" s="31"/>
      <c r="B6" s="2026">
        <f>'24. Rent Schedule'!F55</f>
        <v>0</v>
      </c>
      <c r="C6" s="1442"/>
      <c r="D6" s="1443"/>
      <c r="E6" s="31" t="s">
        <v>133</v>
      </c>
      <c r="F6" s="31"/>
      <c r="G6" s="31"/>
      <c r="H6" s="31"/>
      <c r="I6" s="31" t="s">
        <v>1922</v>
      </c>
      <c r="J6" s="31"/>
      <c r="K6" s="31"/>
      <c r="L6" s="31"/>
      <c r="M6" s="31"/>
      <c r="N6" s="31"/>
      <c r="O6" s="31"/>
      <c r="P6" s="1811"/>
      <c r="Q6" s="1832"/>
      <c r="R6" s="1808"/>
      <c r="S6" s="31" t="s">
        <v>1923</v>
      </c>
      <c r="T6" s="31"/>
      <c r="U6" s="31"/>
      <c r="V6" s="31"/>
      <c r="W6" s="31"/>
      <c r="X6" s="31"/>
      <c r="Y6" s="31"/>
      <c r="Z6" s="31"/>
      <c r="AA6" s="31"/>
      <c r="AB6" s="31"/>
      <c r="AC6" s="31"/>
    </row>
    <row r="7" spans="1:29" s="1045" customFormat="1" ht="6" customHeight="1" x14ac:dyDescent="0.2">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row>
    <row r="8" spans="1:29" ht="13.5" customHeight="1" x14ac:dyDescent="0.2">
      <c r="A8" s="31"/>
      <c r="B8" s="1208"/>
      <c r="C8" s="1511" t="s">
        <v>1924</v>
      </c>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row>
    <row r="9" spans="1:29" ht="13.5" customHeight="1" x14ac:dyDescent="0.2">
      <c r="A9" s="31"/>
      <c r="B9" s="76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row>
    <row r="10" spans="1:29" s="1045" customFormat="1" ht="6" customHeight="1" x14ac:dyDescent="0.2">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row>
    <row r="11" spans="1:29" ht="15.75" customHeight="1" x14ac:dyDescent="0.2">
      <c r="A11" s="642" t="s">
        <v>201</v>
      </c>
      <c r="B11" s="1562" t="s">
        <v>1925</v>
      </c>
      <c r="C11" s="1442"/>
      <c r="D11" s="1442"/>
      <c r="E11" s="1442"/>
      <c r="F11" s="1442"/>
      <c r="G11" s="1442"/>
      <c r="H11" s="1442"/>
      <c r="I11" s="1442"/>
      <c r="J11" s="1442"/>
      <c r="K11" s="1442"/>
      <c r="L11" s="1442"/>
      <c r="M11" s="1442"/>
      <c r="N11" s="1442"/>
      <c r="O11" s="1442"/>
      <c r="P11" s="1442"/>
      <c r="Q11" s="1442"/>
      <c r="R11" s="1442"/>
      <c r="S11" s="1442"/>
      <c r="T11" s="1442"/>
      <c r="U11" s="1442"/>
      <c r="V11" s="1442"/>
      <c r="W11" s="1442"/>
      <c r="X11" s="1442"/>
      <c r="Y11" s="1442"/>
      <c r="Z11" s="1442"/>
      <c r="AA11" s="1442"/>
      <c r="AB11" s="1442"/>
      <c r="AC11" s="1443"/>
    </row>
    <row r="12" spans="1:29" s="1045" customFormat="1" ht="6"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row>
    <row r="13" spans="1:29" ht="13.5" customHeight="1" x14ac:dyDescent="0.2">
      <c r="A13" s="31"/>
      <c r="B13" s="58" t="s">
        <v>1629</v>
      </c>
      <c r="C13" s="58" t="s">
        <v>1176</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row>
    <row r="14" spans="1:29" s="1045" customFormat="1" ht="6"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row>
    <row r="15" spans="1:29" ht="13.5" customHeight="1" x14ac:dyDescent="0.2">
      <c r="A15" s="31"/>
      <c r="B15" s="31"/>
      <c r="C15" s="1119"/>
      <c r="D15" s="102" t="s">
        <v>1926</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row>
    <row r="16" spans="1:29" s="1045" customFormat="1" ht="6"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row>
    <row r="17" spans="1:29" ht="12.75" customHeight="1" x14ac:dyDescent="0.2">
      <c r="A17" s="31"/>
      <c r="B17" s="31"/>
      <c r="C17" s="31"/>
      <c r="D17" s="2027" t="s">
        <v>1927</v>
      </c>
      <c r="E17" s="1393"/>
      <c r="F17" s="1393"/>
      <c r="G17" s="1393"/>
      <c r="H17" s="1394"/>
      <c r="I17" s="1603">
        <v>0</v>
      </c>
      <c r="J17" s="1394"/>
      <c r="K17" s="1603">
        <v>1</v>
      </c>
      <c r="L17" s="1394"/>
      <c r="M17" s="1603">
        <v>2</v>
      </c>
      <c r="N17" s="1394"/>
      <c r="O17" s="1603">
        <v>3</v>
      </c>
      <c r="P17" s="1393"/>
      <c r="Q17" s="1394"/>
      <c r="R17" s="1603">
        <v>4</v>
      </c>
      <c r="S17" s="1393"/>
      <c r="T17" s="1394"/>
      <c r="U17" s="31"/>
      <c r="V17" s="31"/>
      <c r="W17" s="31"/>
      <c r="X17" s="31"/>
      <c r="Y17" s="31"/>
      <c r="Z17" s="31"/>
      <c r="AA17" s="31"/>
      <c r="AB17" s="31"/>
      <c r="AC17" s="31"/>
    </row>
    <row r="18" spans="1:29" ht="12.75" customHeight="1" x14ac:dyDescent="0.2">
      <c r="A18" s="31"/>
      <c r="B18" s="31"/>
      <c r="C18" s="31"/>
      <c r="D18" s="2027" t="s">
        <v>1928</v>
      </c>
      <c r="E18" s="1393"/>
      <c r="F18" s="1393"/>
      <c r="G18" s="1393"/>
      <c r="H18" s="1394"/>
      <c r="I18" s="1603">
        <v>500</v>
      </c>
      <c r="J18" s="1394"/>
      <c r="K18" s="1603">
        <v>600</v>
      </c>
      <c r="L18" s="1394"/>
      <c r="M18" s="1603">
        <v>800</v>
      </c>
      <c r="N18" s="1394"/>
      <c r="O18" s="2024">
        <v>1000</v>
      </c>
      <c r="P18" s="1393"/>
      <c r="Q18" s="1394"/>
      <c r="R18" s="2024">
        <v>1200</v>
      </c>
      <c r="S18" s="1393"/>
      <c r="T18" s="1394"/>
      <c r="U18" s="31"/>
      <c r="V18" s="31"/>
      <c r="W18" s="31"/>
      <c r="X18" s="31"/>
      <c r="Y18" s="31"/>
      <c r="Z18" s="31"/>
      <c r="AA18" s="31"/>
      <c r="AB18" s="31"/>
      <c r="AC18" s="31"/>
    </row>
    <row r="19" spans="1:29" s="1045" customFormat="1" ht="6"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row>
    <row r="20" spans="1:29" ht="14.25" customHeight="1" x14ac:dyDescent="0.2">
      <c r="A20" s="31"/>
      <c r="B20" s="31"/>
      <c r="C20" s="419" t="s">
        <v>1929</v>
      </c>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row>
    <row r="21" spans="1:29" s="1045" customFormat="1" ht="6"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row>
    <row r="22" spans="1:29" ht="13.5" customHeight="1" x14ac:dyDescent="0.2">
      <c r="A22" s="31"/>
      <c r="B22" s="31"/>
      <c r="C22" s="1119"/>
      <c r="D22" s="1639" t="s">
        <v>1930</v>
      </c>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row>
    <row r="23" spans="1:29" ht="14.25" customHeight="1" x14ac:dyDescent="0.2">
      <c r="A23" s="31"/>
      <c r="B23" s="31"/>
      <c r="C23" s="31"/>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row>
    <row r="24" spans="1:29" ht="12.75" customHeight="1" x14ac:dyDescent="0.2">
      <c r="A24" s="31"/>
      <c r="B24" s="642" t="s">
        <v>1634</v>
      </c>
      <c r="C24" s="2028" t="s">
        <v>1931</v>
      </c>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31"/>
    </row>
    <row r="25" spans="1:29" s="1045" customFormat="1" ht="6"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row>
    <row r="26" spans="1:29" ht="13.5" customHeight="1" x14ac:dyDescent="0.2">
      <c r="A26" s="31"/>
      <c r="B26" s="31"/>
      <c r="C26" s="1119"/>
      <c r="D26" s="1639" t="s">
        <v>1932</v>
      </c>
      <c r="E26" s="1400"/>
      <c r="F26" s="1400"/>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row>
    <row r="27" spans="1:29" ht="14.25" customHeight="1" x14ac:dyDescent="0.2">
      <c r="A27" s="31"/>
      <c r="B27" s="31"/>
      <c r="C27" s="81"/>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1400"/>
    </row>
    <row r="28" spans="1:29" s="1045" customFormat="1" ht="6"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row>
    <row r="29" spans="1:29" ht="13.5" customHeight="1" x14ac:dyDescent="0.2">
      <c r="A29" s="31"/>
      <c r="B29" s="31"/>
      <c r="C29" s="1119"/>
      <c r="D29" s="2029" t="s">
        <v>1933</v>
      </c>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1400"/>
    </row>
    <row r="30" spans="1:29" ht="14.25" customHeight="1" x14ac:dyDescent="0.2">
      <c r="A30" s="31"/>
      <c r="B30" s="31"/>
      <c r="C30" s="81"/>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row>
    <row r="31" spans="1:29" s="1045" customFormat="1" ht="6"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row>
    <row r="32" spans="1:29" ht="15" customHeight="1" x14ac:dyDescent="0.2">
      <c r="A32" s="31"/>
      <c r="B32" s="31"/>
      <c r="C32" s="2030" t="s">
        <v>1934</v>
      </c>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31"/>
    </row>
    <row r="33" spans="1:29" s="1045" customFormat="1" ht="6"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row>
    <row r="34" spans="1:29" ht="14.25" customHeight="1" x14ac:dyDescent="0.2">
      <c r="A34" s="642" t="s">
        <v>245</v>
      </c>
      <c r="B34" s="2031" t="s">
        <v>1935</v>
      </c>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8"/>
    </row>
    <row r="35" spans="1:29" ht="14.25" customHeight="1" x14ac:dyDescent="0.2">
      <c r="A35" s="642"/>
      <c r="B35" s="1402"/>
      <c r="C35" s="1403"/>
      <c r="D35" s="1403"/>
      <c r="E35" s="1403"/>
      <c r="F35" s="1403"/>
      <c r="G35" s="1403"/>
      <c r="H35" s="1403"/>
      <c r="I35" s="1403"/>
      <c r="J35" s="1403"/>
      <c r="K35" s="1403"/>
      <c r="L35" s="1403"/>
      <c r="M35" s="1403"/>
      <c r="N35" s="1403"/>
      <c r="O35" s="1403"/>
      <c r="P35" s="1403"/>
      <c r="Q35" s="1403"/>
      <c r="R35" s="1403"/>
      <c r="S35" s="1403"/>
      <c r="T35" s="1403"/>
      <c r="U35" s="1403"/>
      <c r="V35" s="1403"/>
      <c r="W35" s="1403"/>
      <c r="X35" s="1403"/>
      <c r="Y35" s="1403"/>
      <c r="Z35" s="1403"/>
      <c r="AA35" s="1403"/>
      <c r="AB35" s="1403"/>
      <c r="AC35" s="1404"/>
    </row>
    <row r="36" spans="1:29" ht="6.6"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row>
    <row r="37" spans="1:29" ht="15" customHeight="1" x14ac:dyDescent="0.2">
      <c r="A37" s="31"/>
      <c r="B37" s="1119"/>
      <c r="C37" s="1639" t="s">
        <v>1936</v>
      </c>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1400"/>
      <c r="AB37" s="1400"/>
      <c r="AC37" s="1400"/>
    </row>
    <row r="38" spans="1:29" ht="14.25" customHeight="1" x14ac:dyDescent="0.2">
      <c r="A38" s="31"/>
      <c r="B38" s="81"/>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row>
    <row r="39" spans="1:29" ht="15" customHeight="1" x14ac:dyDescent="0.2">
      <c r="A39" s="31"/>
      <c r="B39" s="1119"/>
      <c r="C39" s="1639" t="s">
        <v>1937</v>
      </c>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row>
    <row r="40" spans="1:29" ht="12.75" customHeight="1" x14ac:dyDescent="0.2">
      <c r="A40" s="31"/>
      <c r="B40" s="81"/>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400"/>
      <c r="AA40" s="1400"/>
      <c r="AB40" s="1400"/>
      <c r="AC40" s="1400"/>
    </row>
    <row r="41" spans="1:29" ht="6"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row>
    <row r="42" spans="1:29" ht="14.25" customHeight="1" x14ac:dyDescent="0.2">
      <c r="A42" s="642" t="s">
        <v>309</v>
      </c>
      <c r="B42" s="2025" t="s">
        <v>1938</v>
      </c>
      <c r="C42" s="1442"/>
      <c r="D42" s="1442"/>
      <c r="E42" s="1442"/>
      <c r="F42" s="1442"/>
      <c r="G42" s="1442"/>
      <c r="H42" s="1442"/>
      <c r="I42" s="1442"/>
      <c r="J42" s="1442"/>
      <c r="K42" s="1442"/>
      <c r="L42" s="1442"/>
      <c r="M42" s="1442"/>
      <c r="N42" s="1442"/>
      <c r="O42" s="1442"/>
      <c r="P42" s="1442"/>
      <c r="Q42" s="1442"/>
      <c r="R42" s="1442"/>
      <c r="S42" s="1442"/>
      <c r="T42" s="1442"/>
      <c r="U42" s="1442"/>
      <c r="V42" s="1442"/>
      <c r="W42" s="1442"/>
      <c r="X42" s="1442"/>
      <c r="Y42" s="1442"/>
      <c r="Z42" s="1442"/>
      <c r="AA42" s="1442"/>
      <c r="AB42" s="1442"/>
      <c r="AC42" s="1443"/>
    </row>
    <row r="43" spans="1:29" ht="6"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row>
    <row r="44" spans="1:29" ht="15" customHeight="1" x14ac:dyDescent="0.2">
      <c r="A44" s="31"/>
      <c r="B44" s="1119"/>
      <c r="C44" s="1511" t="s">
        <v>1939</v>
      </c>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row>
    <row r="45" spans="1:29" ht="10.5" customHeight="1" x14ac:dyDescent="0.2">
      <c r="A45" s="31"/>
      <c r="B45" s="31"/>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row>
    <row r="46" spans="1:29" ht="7.5" customHeight="1" x14ac:dyDescent="0.2"/>
    <row r="47" spans="1:29" ht="15.75" customHeight="1" x14ac:dyDescent="0.25">
      <c r="A47" s="31"/>
      <c r="B47" s="10"/>
      <c r="C47" s="10"/>
      <c r="D47" s="2033"/>
      <c r="E47" s="2005"/>
      <c r="F47" s="2005"/>
      <c r="G47" s="2006"/>
      <c r="H47" s="241"/>
      <c r="I47" s="1609" t="s">
        <v>1940</v>
      </c>
      <c r="J47" s="1400"/>
      <c r="K47" s="1400"/>
      <c r="L47" s="1400"/>
      <c r="M47" s="1400"/>
      <c r="N47" s="1400"/>
      <c r="O47" s="1400"/>
      <c r="P47" s="1400"/>
      <c r="Q47" s="1400"/>
      <c r="R47" s="1400"/>
      <c r="S47" s="1400"/>
      <c r="T47" s="1400"/>
      <c r="U47" s="1400"/>
      <c r="V47" s="1400"/>
      <c r="W47" s="1400"/>
      <c r="X47" s="1400"/>
      <c r="Y47" s="1400"/>
      <c r="Z47" s="1400"/>
      <c r="AA47" s="1400"/>
      <c r="AB47" s="1400"/>
      <c r="AC47" s="1400"/>
    </row>
    <row r="48" spans="1:29" ht="13.5" customHeight="1" x14ac:dyDescent="0.2">
      <c r="A48" s="31"/>
      <c r="B48" s="241"/>
      <c r="C48" s="241"/>
      <c r="D48" s="2007"/>
      <c r="E48" s="2008"/>
      <c r="F48" s="2008"/>
      <c r="G48" s="2009"/>
      <c r="H48" s="241"/>
      <c r="I48" s="1400"/>
      <c r="J48" s="1400"/>
      <c r="K48" s="1400"/>
      <c r="L48" s="1400"/>
      <c r="M48" s="1400"/>
      <c r="N48" s="1400"/>
      <c r="O48" s="1400"/>
      <c r="P48" s="1400"/>
      <c r="Q48" s="1400"/>
      <c r="R48" s="1400"/>
      <c r="S48" s="1400"/>
      <c r="T48" s="1400"/>
      <c r="U48" s="1400"/>
      <c r="V48" s="1400"/>
      <c r="W48" s="1400"/>
      <c r="X48" s="1400"/>
      <c r="Y48" s="1400"/>
      <c r="Z48" s="1400"/>
      <c r="AA48" s="1400"/>
      <c r="AB48" s="1400"/>
      <c r="AC48" s="1400"/>
    </row>
    <row r="49" spans="1:29" ht="6" customHeight="1" x14ac:dyDescent="0.2"/>
    <row r="50" spans="1:29" ht="11.25" customHeight="1" x14ac:dyDescent="0.25">
      <c r="B50" s="1477" t="s">
        <v>1588</v>
      </c>
      <c r="C50" s="1400"/>
    </row>
    <row r="51" spans="1:29" ht="6" customHeight="1" x14ac:dyDescent="0.25">
      <c r="A51" s="10"/>
      <c r="B51" s="75"/>
      <c r="C51" s="75"/>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 customHeight="1" x14ac:dyDescent="0.2">
      <c r="B52" s="1119"/>
      <c r="C52" s="1609" t="s">
        <v>1941</v>
      </c>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1400"/>
      <c r="Z52" s="1400"/>
      <c r="AA52" s="1400"/>
      <c r="AB52" s="1400"/>
    </row>
    <row r="53" spans="1:29" ht="14.25" customHeight="1" x14ac:dyDescent="0.2">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400"/>
      <c r="AA53" s="1400"/>
      <c r="AB53" s="1400"/>
    </row>
    <row r="54" spans="1:29" ht="15" customHeight="1" x14ac:dyDescent="0.2">
      <c r="D54" s="2033"/>
      <c r="E54" s="2005"/>
      <c r="F54" s="2005"/>
      <c r="G54" s="2006"/>
      <c r="I54" s="1609" t="s">
        <v>1942</v>
      </c>
      <c r="J54" s="1400"/>
      <c r="K54" s="1400"/>
      <c r="L54" s="1400"/>
      <c r="M54" s="1400"/>
      <c r="N54" s="1400"/>
      <c r="O54" s="1400"/>
      <c r="P54" s="1400"/>
      <c r="Q54" s="1400"/>
      <c r="R54" s="1400"/>
      <c r="S54" s="1400"/>
      <c r="T54" s="1400"/>
      <c r="U54" s="1400"/>
      <c r="V54" s="1400"/>
      <c r="W54" s="1400"/>
      <c r="X54" s="1400"/>
      <c r="Y54" s="1400"/>
      <c r="Z54" s="1400"/>
      <c r="AA54" s="1400"/>
      <c r="AB54" s="1400"/>
    </row>
    <row r="55" spans="1:29" ht="14.25" customHeight="1" x14ac:dyDescent="0.2">
      <c r="D55" s="2007"/>
      <c r="E55" s="2008"/>
      <c r="F55" s="2008"/>
      <c r="G55" s="2009"/>
      <c r="I55" s="1400"/>
      <c r="J55" s="1400"/>
      <c r="K55" s="1400"/>
      <c r="L55" s="1400"/>
      <c r="M55" s="1400"/>
      <c r="N55" s="1400"/>
      <c r="O55" s="1400"/>
      <c r="P55" s="1400"/>
      <c r="Q55" s="1400"/>
      <c r="R55" s="1400"/>
      <c r="S55" s="1400"/>
      <c r="T55" s="1400"/>
      <c r="U55" s="1400"/>
      <c r="V55" s="1400"/>
      <c r="W55" s="1400"/>
      <c r="X55" s="1400"/>
      <c r="Y55" s="1400"/>
      <c r="Z55" s="1400"/>
      <c r="AA55" s="1400"/>
      <c r="AB55" s="1400"/>
    </row>
    <row r="56" spans="1:29" ht="14.25" customHeight="1" x14ac:dyDescent="0.2">
      <c r="I56" s="503"/>
      <c r="J56" s="503"/>
      <c r="K56" s="503"/>
      <c r="L56" s="503"/>
      <c r="M56" s="503"/>
      <c r="N56" s="503"/>
      <c r="O56" s="503"/>
      <c r="P56" s="503"/>
      <c r="Q56" s="503"/>
      <c r="R56" s="503"/>
      <c r="S56" s="503"/>
      <c r="T56" s="503"/>
      <c r="U56" s="503"/>
      <c r="V56" s="503"/>
      <c r="W56" s="503"/>
      <c r="X56" s="503"/>
      <c r="Y56" s="503"/>
      <c r="Z56" s="503"/>
      <c r="AA56" s="503"/>
      <c r="AB56" s="503"/>
    </row>
    <row r="57" spans="1:29" ht="15.75" customHeight="1" x14ac:dyDescent="0.2">
      <c r="A57" s="2032" t="s">
        <v>1943</v>
      </c>
      <c r="B57" s="1400"/>
      <c r="C57" s="1400"/>
      <c r="D57" s="1400"/>
      <c r="E57" s="1400"/>
      <c r="F57" s="1400"/>
      <c r="G57" s="1400"/>
      <c r="H57" s="1400"/>
      <c r="I57" s="1400"/>
      <c r="J57" s="1400"/>
      <c r="K57" s="1400"/>
      <c r="L57" s="1400"/>
      <c r="M57" s="1400"/>
      <c r="N57" s="1400"/>
      <c r="O57" s="1400"/>
      <c r="P57" s="1400"/>
      <c r="Q57" s="1400"/>
      <c r="R57" s="1400"/>
      <c r="S57" s="1400"/>
      <c r="T57" s="1400"/>
      <c r="U57" s="1400"/>
      <c r="V57" s="1400"/>
      <c r="W57" s="1400"/>
      <c r="X57" s="1400"/>
      <c r="Y57" s="1400"/>
      <c r="Z57" s="1400"/>
      <c r="AA57" s="1400"/>
      <c r="AB57" s="1400"/>
      <c r="AC57" s="1400"/>
    </row>
    <row r="58" spans="1:29" ht="15" customHeight="1" x14ac:dyDescent="0.2">
      <c r="A58" s="1400"/>
      <c r="B58" s="1400"/>
      <c r="C58" s="1400"/>
      <c r="D58" s="1400"/>
      <c r="E58" s="1400"/>
      <c r="F58" s="1400"/>
      <c r="G58" s="1400"/>
      <c r="H58" s="1400"/>
      <c r="I58" s="1400"/>
      <c r="J58" s="1400"/>
      <c r="K58" s="1400"/>
      <c r="L58" s="1400"/>
      <c r="M58" s="1400"/>
      <c r="N58" s="1400"/>
      <c r="O58" s="1400"/>
      <c r="P58" s="1400"/>
      <c r="Q58" s="1400"/>
      <c r="R58" s="1400"/>
      <c r="S58" s="1400"/>
      <c r="T58" s="1400"/>
      <c r="U58" s="1400"/>
      <c r="V58" s="1400"/>
      <c r="W58" s="1400"/>
      <c r="X58" s="1400"/>
      <c r="Y58" s="1400"/>
      <c r="Z58" s="1400"/>
      <c r="AA58" s="1400"/>
      <c r="AB58" s="1400"/>
      <c r="AC58" s="1400"/>
    </row>
    <row r="59" spans="1:29" ht="15" customHeight="1" x14ac:dyDescent="0.2">
      <c r="A59" s="1400"/>
      <c r="B59" s="1400"/>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row>
    <row r="60" spans="1:29" ht="14.25" customHeight="1" x14ac:dyDescent="0.2"/>
    <row r="61" spans="1:29" ht="14.25" customHeight="1" x14ac:dyDescent="0.2"/>
    <row r="62" spans="1:29" ht="14.25" hidden="1" customHeight="1" x14ac:dyDescent="0.25">
      <c r="C62" s="10" t="s">
        <v>1284</v>
      </c>
      <c r="F62" s="10" t="s">
        <v>1284</v>
      </c>
    </row>
    <row r="63" spans="1:29" ht="14.25" hidden="1" customHeight="1" x14ac:dyDescent="0.25">
      <c r="F63" s="10" t="s">
        <v>1289</v>
      </c>
    </row>
    <row r="64" spans="1:29" ht="14.25" hidden="1" customHeight="1" x14ac:dyDescent="0.25">
      <c r="F64" s="10" t="s">
        <v>1944</v>
      </c>
    </row>
  </sheetData>
  <sheetProtection algorithmName="SHA-512" hashValue="yWuWNWYV2tf+L6bqrbHlhzirCbwOePqJN2T7XVIc0alFuT7nLayaM0arSihPjmOLz+maAlCB7wU+dDR6OYyG7g==" saltValue="YT+zcMSbhHLpVr39tc0H/w==" spinCount="100000" sheet="1" objects="1" scenarios="1"/>
  <mergeCells count="35">
    <mergeCell ref="I54:AB55"/>
    <mergeCell ref="A57:AC59"/>
    <mergeCell ref="B42:AC42"/>
    <mergeCell ref="C44:AC45"/>
    <mergeCell ref="D47:G48"/>
    <mergeCell ref="I47:AC48"/>
    <mergeCell ref="B50:C50"/>
    <mergeCell ref="C52:AB53"/>
    <mergeCell ref="D54:G55"/>
    <mergeCell ref="D29:AC30"/>
    <mergeCell ref="C32:AB32"/>
    <mergeCell ref="B34:AC35"/>
    <mergeCell ref="C37:AC38"/>
    <mergeCell ref="C39:AC40"/>
    <mergeCell ref="K18:L18"/>
    <mergeCell ref="M18:N18"/>
    <mergeCell ref="D22:AC23"/>
    <mergeCell ref="C24:AB24"/>
    <mergeCell ref="D26:AC27"/>
    <mergeCell ref="M17:N17"/>
    <mergeCell ref="O17:Q17"/>
    <mergeCell ref="O18:Q18"/>
    <mergeCell ref="R18:T18"/>
    <mergeCell ref="A1:AC2"/>
    <mergeCell ref="B4:AC4"/>
    <mergeCell ref="B6:D6"/>
    <mergeCell ref="P6:R6"/>
    <mergeCell ref="C8:AC9"/>
    <mergeCell ref="B11:AC11"/>
    <mergeCell ref="D17:H17"/>
    <mergeCell ref="R17:T17"/>
    <mergeCell ref="I17:J17"/>
    <mergeCell ref="K17:L17"/>
    <mergeCell ref="D18:H18"/>
    <mergeCell ref="I18:J18"/>
  </mergeCells>
  <dataValidations count="2">
    <dataValidation type="list" allowBlank="1" showErrorMessage="1" sqref="D54">
      <formula1>($F$62:$F$63)</formula1>
    </dataValidation>
    <dataValidation type="list" allowBlank="1" showErrorMessage="1" sqref="D47">
      <formula1>$F$62:$F$64</formula1>
    </dataValidation>
  </dataValidations>
  <pageMargins left="0.5" right="0.5" top="1" bottom="0.75" header="0" footer="0"/>
  <pageSetup scale="95" orientation="portrait" r:id="rId1"/>
  <headerFooter>
    <oddFooter>&amp;R&amp;D</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983"/>
  <sheetViews>
    <sheetView showGridLines="0" zoomScaleNormal="100" zoomScaleSheetLayoutView="90" workbookViewId="0">
      <selection sqref="A1:AC2"/>
    </sheetView>
  </sheetViews>
  <sheetFormatPr defaultColWidth="12.625" defaultRowHeight="15" customHeight="1" x14ac:dyDescent="0.2"/>
  <cols>
    <col min="1" max="1" width="2.625" customWidth="1"/>
    <col min="2" max="2" width="2.125" customWidth="1"/>
    <col min="3" max="4" width="2.25" customWidth="1"/>
    <col min="5" max="5" width="2.125" customWidth="1"/>
    <col min="6" max="6" width="3.875" customWidth="1"/>
    <col min="7" max="19" width="2.125" customWidth="1"/>
    <col min="20" max="20" width="15.25" customWidth="1"/>
    <col min="21" max="21" width="11.75" customWidth="1"/>
    <col min="22" max="22" width="4.75" customWidth="1"/>
    <col min="23" max="23" width="4" customWidth="1"/>
    <col min="24" max="27" width="2.125" customWidth="1"/>
    <col min="28" max="28" width="6.5" customWidth="1"/>
    <col min="29" max="29" width="2.125" customWidth="1"/>
    <col min="30" max="30" width="2.125" hidden="1" customWidth="1"/>
  </cols>
  <sheetData>
    <row r="1" spans="1:30" ht="15" customHeight="1" x14ac:dyDescent="0.2">
      <c r="A1" s="1440" t="s">
        <v>1945</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8"/>
      <c r="AD1" s="31"/>
    </row>
    <row r="2" spans="1:30" ht="10.9"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4"/>
      <c r="AD2" s="31"/>
    </row>
    <row r="3" spans="1:30" ht="14.25" customHeight="1" x14ac:dyDescent="0.2">
      <c r="A3" s="31"/>
      <c r="B3" s="31"/>
      <c r="C3" s="179"/>
      <c r="D3" s="179"/>
      <c r="E3" s="179"/>
      <c r="F3" s="179"/>
      <c r="G3" s="179"/>
      <c r="H3" s="179"/>
      <c r="I3" s="179"/>
      <c r="J3" s="179"/>
      <c r="K3" s="179"/>
      <c r="L3" s="179"/>
      <c r="M3" s="179"/>
      <c r="N3" s="179"/>
      <c r="O3" s="179"/>
      <c r="P3" s="179"/>
      <c r="Q3" s="179"/>
      <c r="R3" s="179"/>
      <c r="S3" s="179"/>
      <c r="T3" s="179"/>
      <c r="U3" s="179"/>
      <c r="V3" s="2036" t="s">
        <v>85</v>
      </c>
      <c r="W3" s="1397"/>
      <c r="X3" s="1397"/>
      <c r="Y3" s="1397"/>
      <c r="Z3" s="761"/>
      <c r="AA3" s="1472">
        <f>'6a. Competitive HTC Self Score'!AI47</f>
        <v>0</v>
      </c>
      <c r="AB3" s="1442"/>
      <c r="AC3" s="1443"/>
      <c r="AD3" s="31"/>
    </row>
    <row r="4" spans="1:30" ht="3" customHeight="1" x14ac:dyDescent="0.2">
      <c r="A4" s="31"/>
      <c r="B4" s="31"/>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31"/>
    </row>
    <row r="5" spans="1:30" ht="14.25" customHeight="1" x14ac:dyDescent="0.2">
      <c r="A5" s="642" t="s">
        <v>96</v>
      </c>
      <c r="B5" s="1562" t="s">
        <v>1946</v>
      </c>
      <c r="C5" s="1442"/>
      <c r="D5" s="1442"/>
      <c r="E5" s="1442"/>
      <c r="F5" s="1442"/>
      <c r="G5" s="1442"/>
      <c r="H5" s="1442"/>
      <c r="I5" s="1442"/>
      <c r="J5" s="1442"/>
      <c r="K5" s="1442"/>
      <c r="L5" s="1442"/>
      <c r="M5" s="1442"/>
      <c r="N5" s="1442"/>
      <c r="O5" s="1442"/>
      <c r="P5" s="1442"/>
      <c r="Q5" s="1442"/>
      <c r="R5" s="1442"/>
      <c r="S5" s="1442"/>
      <c r="T5" s="1442"/>
      <c r="U5" s="1442"/>
      <c r="V5" s="1442"/>
      <c r="W5" s="1442"/>
      <c r="X5" s="1442"/>
      <c r="Y5" s="1442"/>
      <c r="Z5" s="1442"/>
      <c r="AA5" s="1442"/>
      <c r="AB5" s="1442"/>
      <c r="AC5" s="1443"/>
      <c r="AD5" s="31"/>
    </row>
    <row r="6" spans="1:30" ht="3.6" customHeight="1" x14ac:dyDescent="0.2">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row>
    <row r="7" spans="1:30" ht="13.5" customHeight="1" x14ac:dyDescent="0.2">
      <c r="A7" s="31"/>
      <c r="B7" s="1119"/>
      <c r="C7" s="1511" t="s">
        <v>1947</v>
      </c>
      <c r="D7" s="1400"/>
      <c r="E7" s="1400"/>
      <c r="F7" s="1400"/>
      <c r="G7" s="1400"/>
      <c r="H7" s="1400"/>
      <c r="I7" s="1400"/>
      <c r="J7" s="1400"/>
      <c r="K7" s="1400"/>
      <c r="L7" s="1400"/>
      <c r="M7" s="1400"/>
      <c r="N7" s="1400"/>
      <c r="O7" s="1400"/>
      <c r="P7" s="1400"/>
      <c r="Q7" s="1400"/>
      <c r="R7" s="1400"/>
      <c r="S7" s="1400"/>
      <c r="T7" s="1400"/>
      <c r="U7" s="1400"/>
      <c r="V7" s="1400"/>
      <c r="W7" s="58"/>
      <c r="X7" s="58"/>
      <c r="Y7" s="58"/>
      <c r="Z7" s="58"/>
      <c r="AA7" s="104" t="s">
        <v>1948</v>
      </c>
      <c r="AB7" s="709">
        <f>IF(B7="x", (6), (0))</f>
        <v>0</v>
      </c>
      <c r="AC7" s="31"/>
      <c r="AD7" s="31"/>
    </row>
    <row r="8" spans="1:30" ht="37.5" customHeight="1" x14ac:dyDescent="0.2">
      <c r="A8" s="31"/>
      <c r="B8" s="31"/>
      <c r="C8" s="1400"/>
      <c r="D8" s="1400"/>
      <c r="E8" s="1400"/>
      <c r="F8" s="1400"/>
      <c r="G8" s="1400"/>
      <c r="H8" s="1400"/>
      <c r="I8" s="1400"/>
      <c r="J8" s="1400"/>
      <c r="K8" s="1400"/>
      <c r="L8" s="1400"/>
      <c r="M8" s="1400"/>
      <c r="N8" s="1400"/>
      <c r="O8" s="1400"/>
      <c r="P8" s="1400"/>
      <c r="Q8" s="1400"/>
      <c r="R8" s="1400"/>
      <c r="S8" s="1400"/>
      <c r="T8" s="1400"/>
      <c r="U8" s="1400"/>
      <c r="V8" s="1400"/>
      <c r="W8" s="31"/>
      <c r="X8" s="31"/>
      <c r="Y8" s="31"/>
      <c r="Z8" s="31"/>
      <c r="AA8" s="31"/>
      <c r="AB8" s="31"/>
      <c r="AC8" s="31"/>
      <c r="AD8" s="31"/>
    </row>
    <row r="9" spans="1:30" ht="15" customHeight="1" x14ac:dyDescent="0.2">
      <c r="A9" s="31"/>
      <c r="B9" s="31"/>
      <c r="C9" s="2027" t="s">
        <v>1927</v>
      </c>
      <c r="D9" s="1393"/>
      <c r="E9" s="1393"/>
      <c r="F9" s="1393"/>
      <c r="G9" s="1394"/>
      <c r="H9" s="1603">
        <v>0</v>
      </c>
      <c r="I9" s="1394"/>
      <c r="J9" s="1603">
        <v>1</v>
      </c>
      <c r="K9" s="1394"/>
      <c r="L9" s="1603">
        <v>2</v>
      </c>
      <c r="M9" s="1394"/>
      <c r="N9" s="1603">
        <v>3</v>
      </c>
      <c r="O9" s="1393"/>
      <c r="P9" s="1394"/>
      <c r="Q9" s="1603">
        <v>4</v>
      </c>
      <c r="R9" s="1393"/>
      <c r="S9" s="1394"/>
      <c r="T9" s="31"/>
      <c r="U9" s="141"/>
      <c r="V9" s="31"/>
      <c r="W9" s="31"/>
      <c r="X9" s="31"/>
      <c r="Y9" s="31"/>
      <c r="Z9" s="31"/>
      <c r="AA9" s="31"/>
      <c r="AB9" s="31"/>
      <c r="AC9" s="31"/>
      <c r="AD9" s="31"/>
    </row>
    <row r="10" spans="1:30" ht="15" customHeight="1" x14ac:dyDescent="0.2">
      <c r="A10" s="31"/>
      <c r="B10" s="31"/>
      <c r="C10" s="2027" t="s">
        <v>1928</v>
      </c>
      <c r="D10" s="1393"/>
      <c r="E10" s="1393"/>
      <c r="F10" s="1393"/>
      <c r="G10" s="1394"/>
      <c r="H10" s="1603">
        <v>550</v>
      </c>
      <c r="I10" s="1394"/>
      <c r="J10" s="1603">
        <v>650</v>
      </c>
      <c r="K10" s="1394"/>
      <c r="L10" s="1603">
        <v>850</v>
      </c>
      <c r="M10" s="1394"/>
      <c r="N10" s="2024">
        <v>1050</v>
      </c>
      <c r="O10" s="1393"/>
      <c r="P10" s="1394"/>
      <c r="Q10" s="2024">
        <v>1250</v>
      </c>
      <c r="R10" s="1393"/>
      <c r="S10" s="1394"/>
      <c r="T10" s="31"/>
      <c r="U10" s="31"/>
      <c r="V10" s="31"/>
      <c r="W10" s="31"/>
      <c r="X10" s="31"/>
      <c r="Y10" s="31"/>
      <c r="Z10" s="31"/>
      <c r="AA10" s="31"/>
      <c r="AB10" s="31"/>
      <c r="AC10" s="31"/>
      <c r="AD10" s="31"/>
    </row>
    <row r="11" spans="1:30" s="1045" customFormat="1" ht="6"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30" ht="13.15" customHeight="1" x14ac:dyDescent="0.2">
      <c r="A12" s="31"/>
      <c r="B12" s="1209"/>
      <c r="C12" s="1511" t="s">
        <v>1949</v>
      </c>
      <c r="D12" s="1400"/>
      <c r="E12" s="1400"/>
      <c r="F12" s="1400"/>
      <c r="G12" s="1400"/>
      <c r="H12" s="1400"/>
      <c r="I12" s="1400"/>
      <c r="J12" s="1400"/>
      <c r="K12" s="1400"/>
      <c r="L12" s="1400"/>
      <c r="M12" s="1400"/>
      <c r="N12" s="1400"/>
      <c r="O12" s="1400"/>
      <c r="P12" s="1400"/>
      <c r="Q12" s="1400"/>
      <c r="R12" s="1400"/>
      <c r="S12" s="1400"/>
      <c r="T12" s="1400"/>
      <c r="U12" s="1400"/>
      <c r="V12" s="1400"/>
      <c r="W12" s="101"/>
      <c r="X12" s="101"/>
      <c r="Y12" s="101"/>
      <c r="Z12" s="31"/>
      <c r="AA12" s="762" t="s">
        <v>1950</v>
      </c>
      <c r="AB12" s="709">
        <f>IF(B12="x", (9), (0))</f>
        <v>0</v>
      </c>
      <c r="AC12" s="31"/>
      <c r="AD12" s="31"/>
    </row>
    <row r="13" spans="1:30" ht="12.75" customHeight="1" x14ac:dyDescent="0.2">
      <c r="A13" s="31"/>
      <c r="B13" s="227"/>
      <c r="C13" s="1400"/>
      <c r="D13" s="1400"/>
      <c r="E13" s="1400"/>
      <c r="F13" s="1400"/>
      <c r="G13" s="1400"/>
      <c r="H13" s="1400"/>
      <c r="I13" s="1400"/>
      <c r="J13" s="1400"/>
      <c r="K13" s="1400"/>
      <c r="L13" s="1400"/>
      <c r="M13" s="1400"/>
      <c r="N13" s="1400"/>
      <c r="O13" s="1400"/>
      <c r="P13" s="1400"/>
      <c r="Q13" s="1400"/>
      <c r="R13" s="1400"/>
      <c r="S13" s="1400"/>
      <c r="T13" s="1400"/>
      <c r="U13" s="1400"/>
      <c r="V13" s="1400"/>
      <c r="W13" s="102"/>
      <c r="X13" s="102"/>
      <c r="Y13" s="102"/>
      <c r="Z13" s="102"/>
      <c r="AA13" s="31"/>
      <c r="AB13" s="141"/>
      <c r="AC13" s="31"/>
      <c r="AD13" s="31"/>
    </row>
    <row r="14" spans="1:30" ht="15" customHeight="1" x14ac:dyDescent="0.2">
      <c r="A14" s="31"/>
      <c r="B14" s="31"/>
      <c r="C14" s="1400"/>
      <c r="D14" s="1400"/>
      <c r="E14" s="1400"/>
      <c r="F14" s="1400"/>
      <c r="G14" s="1400"/>
      <c r="H14" s="1400"/>
      <c r="I14" s="1400"/>
      <c r="J14" s="1400"/>
      <c r="K14" s="1400"/>
      <c r="L14" s="1400"/>
      <c r="M14" s="1400"/>
      <c r="N14" s="1400"/>
      <c r="O14" s="1400"/>
      <c r="P14" s="1400"/>
      <c r="Q14" s="1400"/>
      <c r="R14" s="1400"/>
      <c r="S14" s="1400"/>
      <c r="T14" s="1400"/>
      <c r="U14" s="1400"/>
      <c r="V14" s="1400"/>
      <c r="W14" s="102"/>
      <c r="X14" s="102"/>
      <c r="Y14" s="102"/>
      <c r="Z14" s="102"/>
      <c r="AA14" s="31"/>
      <c r="AB14" s="31"/>
      <c r="AC14" s="31"/>
      <c r="AD14" s="31"/>
    </row>
    <row r="15" spans="1:30" ht="12.75" customHeight="1" x14ac:dyDescent="0.2">
      <c r="A15" s="31"/>
      <c r="B15" s="31"/>
      <c r="C15" s="2037" t="s">
        <v>1951</v>
      </c>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31"/>
      <c r="AD15" s="31"/>
    </row>
    <row r="16" spans="1:30" ht="12.75" customHeight="1" x14ac:dyDescent="0.2">
      <c r="A16" s="31"/>
      <c r="B16" s="31"/>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31"/>
      <c r="AD16" s="31"/>
    </row>
    <row r="17" spans="1:30" ht="12" customHeight="1" x14ac:dyDescent="0.2">
      <c r="A17" s="31"/>
      <c r="B17" s="31"/>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31"/>
      <c r="AD17" s="31"/>
    </row>
    <row r="18" spans="1:30" ht="14.25" customHeight="1" x14ac:dyDescent="0.2">
      <c r="A18" s="642" t="s">
        <v>201</v>
      </c>
      <c r="B18" s="1562" t="s">
        <v>1952</v>
      </c>
      <c r="C18" s="1442"/>
      <c r="D18" s="1442"/>
      <c r="E18" s="1442"/>
      <c r="F18" s="1442"/>
      <c r="G18" s="1442"/>
      <c r="H18" s="1442"/>
      <c r="I18" s="1442"/>
      <c r="J18" s="1442"/>
      <c r="K18" s="1442"/>
      <c r="L18" s="1442"/>
      <c r="M18" s="1442"/>
      <c r="N18" s="1442"/>
      <c r="O18" s="1442"/>
      <c r="P18" s="1442"/>
      <c r="Q18" s="1442"/>
      <c r="R18" s="1442"/>
      <c r="S18" s="1442"/>
      <c r="T18" s="1442"/>
      <c r="U18" s="1442"/>
      <c r="V18" s="1442"/>
      <c r="W18" s="1442"/>
      <c r="X18" s="1442"/>
      <c r="Y18" s="1442"/>
      <c r="Z18" s="1442"/>
      <c r="AA18" s="1442"/>
      <c r="AB18" s="1442"/>
      <c r="AC18" s="1443"/>
      <c r="AD18" s="31"/>
    </row>
    <row r="19" spans="1:30" ht="6"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ht="13.15" customHeight="1" x14ac:dyDescent="0.2">
      <c r="A20" s="31"/>
      <c r="B20" s="1119"/>
      <c r="C20" s="2038" t="s">
        <v>1953</v>
      </c>
      <c r="D20" s="1400"/>
      <c r="E20" s="1400"/>
      <c r="F20" s="1400"/>
      <c r="G20" s="1400"/>
      <c r="H20" s="1400"/>
      <c r="I20" s="1400"/>
      <c r="J20" s="1400"/>
      <c r="K20" s="1400"/>
      <c r="L20" s="1400"/>
      <c r="M20" s="1400"/>
      <c r="N20" s="1400"/>
      <c r="O20" s="1400"/>
      <c r="P20" s="1400"/>
      <c r="Q20" s="1400"/>
      <c r="R20" s="1400"/>
      <c r="S20" s="1400"/>
      <c r="T20" s="1400"/>
      <c r="U20" s="1400"/>
      <c r="V20" s="2039" t="s">
        <v>1954</v>
      </c>
      <c r="W20" s="1400"/>
      <c r="X20" s="1400"/>
      <c r="Y20" s="1400"/>
      <c r="Z20" s="1400"/>
      <c r="AA20" s="1401"/>
      <c r="AB20" s="763" t="str">
        <f>IF(AND(B20="x",B22="",B24=""),"13","0")</f>
        <v>0</v>
      </c>
      <c r="AC20" s="31"/>
      <c r="AD20" s="31"/>
    </row>
    <row r="21" spans="1:30" ht="6" customHeight="1" x14ac:dyDescent="0.25">
      <c r="A21" s="31"/>
      <c r="B21" s="31"/>
      <c r="C21" s="138"/>
      <c r="D21" s="138"/>
      <c r="E21" s="138"/>
      <c r="F21" s="138"/>
      <c r="G21" s="138"/>
      <c r="H21" s="138"/>
      <c r="I21" s="138"/>
      <c r="J21" s="138"/>
      <c r="K21" s="138"/>
      <c r="L21" s="138"/>
      <c r="M21" s="138"/>
      <c r="N21" s="138"/>
      <c r="O21" s="138"/>
      <c r="P21" s="138"/>
      <c r="Q21" s="138"/>
      <c r="R21" s="138"/>
      <c r="S21" s="138"/>
      <c r="T21" s="138"/>
      <c r="U21" s="138"/>
      <c r="V21" s="31"/>
      <c r="W21" s="31"/>
      <c r="X21" s="31"/>
      <c r="Y21" s="31"/>
      <c r="Z21" s="31"/>
      <c r="AA21" s="31"/>
      <c r="AB21" s="31"/>
      <c r="AC21" s="31"/>
      <c r="AD21" s="31"/>
    </row>
    <row r="22" spans="1:30" ht="13.15" customHeight="1" x14ac:dyDescent="0.2">
      <c r="A22" s="31"/>
      <c r="B22" s="1119"/>
      <c r="C22" s="1639" t="s">
        <v>1955</v>
      </c>
      <c r="D22" s="1400"/>
      <c r="E22" s="1400"/>
      <c r="F22" s="1400"/>
      <c r="G22" s="1400"/>
      <c r="H22" s="1400"/>
      <c r="I22" s="1400"/>
      <c r="J22" s="1400"/>
      <c r="K22" s="1400"/>
      <c r="L22" s="1400"/>
      <c r="M22" s="1400"/>
      <c r="N22" s="1400"/>
      <c r="O22" s="1400"/>
      <c r="P22" s="1400"/>
      <c r="Q22" s="1400"/>
      <c r="R22" s="1400"/>
      <c r="S22" s="1400"/>
      <c r="T22" s="1400"/>
      <c r="U22" s="1400"/>
      <c r="V22" s="2039" t="s">
        <v>1954</v>
      </c>
      <c r="W22" s="1400"/>
      <c r="X22" s="1400"/>
      <c r="Y22" s="1400"/>
      <c r="Z22" s="1400"/>
      <c r="AA22" s="1401"/>
      <c r="AB22" s="763" t="str">
        <f>IF(AND(B22="x",B20="",B24=""),"12","0")</f>
        <v>0</v>
      </c>
      <c r="AC22" s="31"/>
      <c r="AD22" s="31"/>
    </row>
    <row r="23" spans="1:30" ht="13.5" customHeight="1" x14ac:dyDescent="0.2">
      <c r="A23" s="31"/>
      <c r="B23" s="31"/>
      <c r="C23" s="1400"/>
      <c r="D23" s="1400"/>
      <c r="E23" s="1400"/>
      <c r="F23" s="1400"/>
      <c r="G23" s="1400"/>
      <c r="H23" s="1400"/>
      <c r="I23" s="1400"/>
      <c r="J23" s="1400"/>
      <c r="K23" s="1400"/>
      <c r="L23" s="1400"/>
      <c r="M23" s="1400"/>
      <c r="N23" s="1400"/>
      <c r="O23" s="1400"/>
      <c r="P23" s="1400"/>
      <c r="Q23" s="1400"/>
      <c r="R23" s="1400"/>
      <c r="S23" s="1400"/>
      <c r="T23" s="1400"/>
      <c r="U23" s="1400"/>
      <c r="V23" s="31"/>
      <c r="W23" s="31"/>
      <c r="X23" s="31"/>
      <c r="Y23" s="31"/>
      <c r="Z23" s="31"/>
      <c r="AA23" s="31"/>
      <c r="AB23" s="31"/>
      <c r="AC23" s="31"/>
      <c r="AD23" s="31"/>
    </row>
    <row r="24" spans="1:30" ht="13.15" customHeight="1" x14ac:dyDescent="0.2">
      <c r="A24" s="31"/>
      <c r="B24" s="1119"/>
      <c r="C24" s="2038" t="s">
        <v>1956</v>
      </c>
      <c r="D24" s="1400"/>
      <c r="E24" s="1400"/>
      <c r="F24" s="1400"/>
      <c r="G24" s="1400"/>
      <c r="H24" s="1400"/>
      <c r="I24" s="1400"/>
      <c r="J24" s="1400"/>
      <c r="K24" s="1400"/>
      <c r="L24" s="1400"/>
      <c r="M24" s="1400"/>
      <c r="N24" s="1400"/>
      <c r="O24" s="1400"/>
      <c r="P24" s="1400"/>
      <c r="Q24" s="1400"/>
      <c r="R24" s="1400"/>
      <c r="S24" s="1400"/>
      <c r="T24" s="1400"/>
      <c r="U24" s="1400"/>
      <c r="V24" s="2039" t="s">
        <v>1954</v>
      </c>
      <c r="W24" s="1400"/>
      <c r="X24" s="1400"/>
      <c r="Y24" s="1400"/>
      <c r="Z24" s="1400"/>
      <c r="AA24" s="1401"/>
      <c r="AB24" s="763">
        <f>IF(B24="x", (7), (0))</f>
        <v>0</v>
      </c>
      <c r="AC24" s="31"/>
      <c r="AD24" s="31"/>
    </row>
    <row r="25" spans="1:30" ht="6" customHeight="1" x14ac:dyDescent="0.25">
      <c r="A25" s="31"/>
      <c r="B25" s="31"/>
      <c r="C25" s="138"/>
      <c r="D25" s="138"/>
      <c r="E25" s="138"/>
      <c r="F25" s="138"/>
      <c r="G25" s="138"/>
      <c r="H25" s="138"/>
      <c r="I25" s="138"/>
      <c r="J25" s="138"/>
      <c r="K25" s="138"/>
      <c r="L25" s="138"/>
      <c r="M25" s="138"/>
      <c r="N25" s="138"/>
      <c r="O25" s="138"/>
      <c r="P25" s="138"/>
      <c r="Q25" s="138"/>
      <c r="R25" s="138"/>
      <c r="S25" s="138"/>
      <c r="T25" s="138"/>
      <c r="U25" s="138"/>
      <c r="V25" s="31"/>
      <c r="W25" s="31"/>
      <c r="X25" s="31"/>
      <c r="Y25" s="31"/>
      <c r="Z25" s="31"/>
      <c r="AA25" s="31"/>
      <c r="AB25" s="31"/>
      <c r="AC25" s="31"/>
      <c r="AD25" s="31"/>
    </row>
    <row r="26" spans="1:30" ht="13.15" customHeight="1" x14ac:dyDescent="0.25">
      <c r="A26" s="31"/>
      <c r="B26" s="2042"/>
      <c r="C26" s="1832"/>
      <c r="D26" s="1808"/>
      <c r="E26" s="138"/>
      <c r="F26" s="2029" t="s">
        <v>1957</v>
      </c>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31"/>
      <c r="AD26" s="31"/>
    </row>
    <row r="27" spans="1:30" ht="9.75" customHeight="1" x14ac:dyDescent="0.25">
      <c r="A27" s="31"/>
      <c r="B27" s="81"/>
      <c r="C27" s="10"/>
      <c r="D27" s="10"/>
      <c r="E27" s="138"/>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31"/>
      <c r="AD27" s="31"/>
    </row>
    <row r="28" spans="1:30" ht="13.5" customHeight="1" x14ac:dyDescent="0.2">
      <c r="A28" s="31"/>
      <c r="B28" s="2043" t="s">
        <v>1958</v>
      </c>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400"/>
      <c r="AA28" s="1400"/>
      <c r="AB28" s="1400"/>
      <c r="AC28" s="31"/>
      <c r="AD28" s="31"/>
    </row>
    <row r="29" spans="1:30" ht="22.5" customHeight="1" x14ac:dyDescent="0.2">
      <c r="A29" s="31"/>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31"/>
      <c r="AD29" s="31"/>
    </row>
    <row r="30" spans="1:30" ht="15" customHeight="1" x14ac:dyDescent="0.2">
      <c r="A30" s="696" t="s">
        <v>1959</v>
      </c>
      <c r="B30" s="697"/>
      <c r="C30" s="696"/>
      <c r="D30" s="696"/>
      <c r="E30" s="696"/>
      <c r="F30" s="696"/>
      <c r="G30" s="696"/>
      <c r="H30" s="696"/>
      <c r="I30" s="696"/>
      <c r="J30" s="698"/>
      <c r="K30" s="698"/>
      <c r="L30" s="698"/>
      <c r="M30" s="698"/>
      <c r="N30" s="698"/>
      <c r="O30" s="698"/>
      <c r="P30" s="698"/>
      <c r="Q30" s="679"/>
      <c r="R30" s="699"/>
      <c r="S30" s="699"/>
      <c r="T30" s="699"/>
      <c r="U30" s="678"/>
      <c r="V30" s="678"/>
      <c r="W30" s="678"/>
      <c r="X30" s="678"/>
      <c r="Y30" s="678"/>
      <c r="Z30" s="678"/>
      <c r="AA30" s="764" t="s">
        <v>1960</v>
      </c>
      <c r="AB30" s="765">
        <f>AB20+AB22+AB24</f>
        <v>0</v>
      </c>
      <c r="AC30" s="31"/>
      <c r="AD30" s="31"/>
    </row>
    <row r="31" spans="1:30" ht="3"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row>
    <row r="32" spans="1:30" ht="15" customHeight="1" x14ac:dyDescent="0.2">
      <c r="A32" s="178" t="s">
        <v>245</v>
      </c>
      <c r="B32" s="2025" t="s">
        <v>1961</v>
      </c>
      <c r="C32" s="1442"/>
      <c r="D32" s="1442"/>
      <c r="E32" s="1442"/>
      <c r="F32" s="1442"/>
      <c r="G32" s="1442"/>
      <c r="H32" s="1442"/>
      <c r="I32" s="1442"/>
      <c r="J32" s="1442"/>
      <c r="K32" s="1442"/>
      <c r="L32" s="1442"/>
      <c r="M32" s="1442"/>
      <c r="N32" s="1442"/>
      <c r="O32" s="1442"/>
      <c r="P32" s="1442"/>
      <c r="Q32" s="1442"/>
      <c r="R32" s="1442"/>
      <c r="S32" s="1442"/>
      <c r="T32" s="1442"/>
      <c r="U32" s="1442"/>
      <c r="V32" s="1442"/>
      <c r="W32" s="1442"/>
      <c r="X32" s="1442"/>
      <c r="Y32" s="1442"/>
      <c r="Z32" s="1442"/>
      <c r="AA32" s="1442"/>
      <c r="AB32" s="1442"/>
      <c r="AC32" s="1443"/>
      <c r="AD32" s="31"/>
    </row>
    <row r="33" spans="1:30" ht="6"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row>
    <row r="34" spans="1:30" ht="13.15" customHeight="1" x14ac:dyDescent="0.2">
      <c r="A34" s="31"/>
      <c r="B34" s="1119"/>
      <c r="C34" s="2038" t="s">
        <v>1962</v>
      </c>
      <c r="D34" s="1400"/>
      <c r="E34" s="1400"/>
      <c r="F34" s="1400"/>
      <c r="G34" s="1400"/>
      <c r="H34" s="1400"/>
      <c r="I34" s="1400"/>
      <c r="J34" s="1400"/>
      <c r="K34" s="1400"/>
      <c r="L34" s="1400"/>
      <c r="M34" s="1400"/>
      <c r="N34" s="1400"/>
      <c r="O34" s="1400"/>
      <c r="P34" s="1400"/>
      <c r="Q34" s="1400"/>
      <c r="R34" s="1400"/>
      <c r="S34" s="1400"/>
      <c r="T34" s="1400"/>
      <c r="U34" s="1400"/>
      <c r="V34" s="2039" t="s">
        <v>1954</v>
      </c>
      <c r="W34" s="1400"/>
      <c r="X34" s="1400"/>
      <c r="Y34" s="1400"/>
      <c r="Z34" s="1400"/>
      <c r="AA34" s="1401"/>
      <c r="AB34" s="763">
        <f>IF(B34="x", (10), (0))</f>
        <v>0</v>
      </c>
      <c r="AC34" s="31"/>
      <c r="AD34" s="31"/>
    </row>
    <row r="35" spans="1:30" ht="6" customHeight="1" x14ac:dyDescent="0.25">
      <c r="A35" s="31"/>
      <c r="B35" s="81"/>
      <c r="C35" s="646"/>
      <c r="D35" s="138"/>
      <c r="E35" s="138"/>
      <c r="F35" s="138"/>
      <c r="G35" s="138"/>
      <c r="H35" s="138"/>
      <c r="I35" s="138"/>
      <c r="J35" s="138"/>
      <c r="K35" s="138"/>
      <c r="L35" s="138"/>
      <c r="M35" s="138"/>
      <c r="N35" s="138"/>
      <c r="O35" s="138"/>
      <c r="P35" s="138"/>
      <c r="Q35" s="138"/>
      <c r="R35" s="138"/>
      <c r="S35" s="138"/>
      <c r="T35" s="138"/>
      <c r="U35" s="138"/>
      <c r="V35" s="104"/>
      <c r="W35" s="104"/>
      <c r="X35" s="104"/>
      <c r="Y35" s="104"/>
      <c r="Z35" s="104"/>
      <c r="AA35" s="10"/>
      <c r="AB35" s="141"/>
      <c r="AC35" s="31"/>
      <c r="AD35" s="31"/>
    </row>
    <row r="36" spans="1:30" ht="13.15" customHeight="1" x14ac:dyDescent="0.2">
      <c r="A36" s="31"/>
      <c r="B36" s="1119"/>
      <c r="C36" s="2038" t="s">
        <v>1963</v>
      </c>
      <c r="D36" s="1400"/>
      <c r="E36" s="1400"/>
      <c r="F36" s="1400"/>
      <c r="G36" s="1400"/>
      <c r="H36" s="1400"/>
      <c r="I36" s="1400"/>
      <c r="J36" s="1400"/>
      <c r="K36" s="1400"/>
      <c r="L36" s="1400"/>
      <c r="M36" s="1400"/>
      <c r="N36" s="1400"/>
      <c r="O36" s="1400"/>
      <c r="P36" s="1400"/>
      <c r="Q36" s="1400"/>
      <c r="R36" s="1400"/>
      <c r="S36" s="1400"/>
      <c r="T36" s="1400"/>
      <c r="U36" s="1400"/>
      <c r="V36" s="2039" t="s">
        <v>1954</v>
      </c>
      <c r="W36" s="1400"/>
      <c r="X36" s="1400"/>
      <c r="Y36" s="1400"/>
      <c r="Z36" s="1400"/>
      <c r="AA36" s="1401"/>
      <c r="AB36" s="763" t="str">
        <f>IF(AND(B36="x",B38="",B34=""),"8","0")</f>
        <v>0</v>
      </c>
      <c r="AC36" s="31"/>
      <c r="AD36" s="31"/>
    </row>
    <row r="37" spans="1:30" ht="6" customHeight="1" x14ac:dyDescent="0.2">
      <c r="A37" s="101"/>
      <c r="B37" s="592"/>
      <c r="C37" s="101"/>
      <c r="D37" s="101"/>
      <c r="E37" s="101"/>
      <c r="F37" s="101"/>
      <c r="G37" s="101"/>
      <c r="H37" s="101"/>
      <c r="I37" s="101"/>
      <c r="J37" s="102"/>
      <c r="K37" s="102"/>
      <c r="L37" s="102"/>
      <c r="M37" s="102"/>
      <c r="N37" s="102"/>
      <c r="O37" s="102"/>
      <c r="P37" s="102"/>
      <c r="Q37" s="762"/>
      <c r="R37" s="641"/>
      <c r="S37" s="641"/>
      <c r="T37" s="641"/>
      <c r="U37" s="31"/>
      <c r="V37" s="31"/>
      <c r="W37" s="31"/>
      <c r="X37" s="31"/>
      <c r="Y37" s="31"/>
      <c r="Z37" s="31"/>
      <c r="AA37" s="104"/>
      <c r="AB37" s="279"/>
      <c r="AC37" s="31"/>
      <c r="AD37" s="31"/>
    </row>
    <row r="38" spans="1:30" ht="13.15" customHeight="1" x14ac:dyDescent="0.2">
      <c r="A38" s="31"/>
      <c r="B38" s="1119"/>
      <c r="C38" s="2038" t="s">
        <v>1964</v>
      </c>
      <c r="D38" s="1400"/>
      <c r="E38" s="1400"/>
      <c r="F38" s="1400"/>
      <c r="G38" s="1400"/>
      <c r="H38" s="1400"/>
      <c r="I38" s="1400"/>
      <c r="J38" s="1400"/>
      <c r="K38" s="1400"/>
      <c r="L38" s="1400"/>
      <c r="M38" s="1400"/>
      <c r="N38" s="1400"/>
      <c r="O38" s="1400"/>
      <c r="P38" s="1400"/>
      <c r="Q38" s="1400"/>
      <c r="R38" s="1400"/>
      <c r="S38" s="1400"/>
      <c r="T38" s="1400"/>
      <c r="U38" s="1400"/>
      <c r="V38" s="2039" t="s">
        <v>1954</v>
      </c>
      <c r="W38" s="1400"/>
      <c r="X38" s="1400"/>
      <c r="Y38" s="1400"/>
      <c r="Z38" s="1400"/>
      <c r="AA38" s="1401"/>
      <c r="AB38" s="763" t="str">
        <f>IF(AND(B38="x",B36="",B34=""),"4","0")</f>
        <v>0</v>
      </c>
      <c r="AC38" s="31"/>
      <c r="AD38" s="31" t="str">
        <f>'19. Development Activities II'!AB124</f>
        <v>0</v>
      </c>
    </row>
    <row r="39" spans="1:30" ht="4.5" customHeight="1" x14ac:dyDescent="0.25">
      <c r="A39" s="31"/>
      <c r="B39" s="31"/>
      <c r="C39" s="138"/>
      <c r="D39" s="138"/>
      <c r="E39" s="138"/>
      <c r="F39" s="138"/>
      <c r="G39" s="138"/>
      <c r="H39" s="138"/>
      <c r="I39" s="138"/>
      <c r="J39" s="138"/>
      <c r="K39" s="138"/>
      <c r="L39" s="138"/>
      <c r="M39" s="138"/>
      <c r="N39" s="138"/>
      <c r="O39" s="138"/>
      <c r="P39" s="138"/>
      <c r="Q39" s="138"/>
      <c r="R39" s="138"/>
      <c r="S39" s="138"/>
      <c r="T39" s="138"/>
      <c r="U39" s="138"/>
      <c r="V39" s="31"/>
      <c r="W39" s="31"/>
      <c r="X39" s="31"/>
      <c r="Y39" s="31"/>
      <c r="Z39" s="31"/>
      <c r="AA39" s="31"/>
      <c r="AB39" s="31"/>
      <c r="AC39" s="31"/>
      <c r="AD39" s="31"/>
    </row>
    <row r="40" spans="1:30" ht="22.5" customHeight="1" x14ac:dyDescent="0.2">
      <c r="A40" s="31"/>
      <c r="B40" s="2040" t="s">
        <v>1965</v>
      </c>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400"/>
      <c r="AA40" s="1400"/>
      <c r="AB40" s="1400"/>
      <c r="AC40" s="31"/>
      <c r="AD40" s="31"/>
    </row>
    <row r="41" spans="1:30" ht="15" customHeight="1" x14ac:dyDescent="0.2">
      <c r="A41" s="696" t="s">
        <v>1966</v>
      </c>
      <c r="B41" s="697"/>
      <c r="C41" s="696"/>
      <c r="D41" s="696"/>
      <c r="E41" s="696"/>
      <c r="F41" s="696"/>
      <c r="G41" s="696"/>
      <c r="H41" s="696"/>
      <c r="I41" s="696"/>
      <c r="J41" s="698"/>
      <c r="K41" s="698"/>
      <c r="L41" s="698"/>
      <c r="M41" s="698"/>
      <c r="N41" s="698"/>
      <c r="O41" s="698"/>
      <c r="P41" s="698"/>
      <c r="Q41" s="679"/>
      <c r="R41" s="699"/>
      <c r="S41" s="699"/>
      <c r="T41" s="699"/>
      <c r="U41" s="678"/>
      <c r="V41" s="678"/>
      <c r="W41" s="678"/>
      <c r="X41" s="678"/>
      <c r="Y41" s="678"/>
      <c r="Z41" s="678"/>
      <c r="AA41" s="764" t="s">
        <v>1960</v>
      </c>
      <c r="AB41" s="765">
        <f>AB38+AB36+AB34</f>
        <v>0</v>
      </c>
      <c r="AC41" s="31"/>
      <c r="AD41" s="31"/>
    </row>
    <row r="42" spans="1:30" ht="6" customHeight="1" x14ac:dyDescent="0.2">
      <c r="A42" s="31"/>
      <c r="B42" s="766"/>
      <c r="C42" s="2041"/>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B42" s="1403"/>
      <c r="AC42" s="31"/>
      <c r="AD42" s="31"/>
    </row>
    <row r="43" spans="1:30" ht="14.25" customHeight="1" x14ac:dyDescent="0.2">
      <c r="A43" s="178" t="s">
        <v>309</v>
      </c>
      <c r="B43" s="2025" t="s">
        <v>1967</v>
      </c>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2"/>
      <c r="AC43" s="1443"/>
      <c r="AD43" s="31"/>
    </row>
    <row r="44" spans="1:30" ht="6.6" customHeight="1" x14ac:dyDescent="0.2">
      <c r="A44" s="59"/>
      <c r="B44" s="2034" t="s">
        <v>1968</v>
      </c>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31"/>
    </row>
    <row r="45" spans="1:30" ht="6.6" customHeight="1" x14ac:dyDescent="0.2">
      <c r="A45" s="59"/>
      <c r="B45" s="1400"/>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31"/>
    </row>
    <row r="46" spans="1:30" ht="12.75" customHeight="1" x14ac:dyDescent="0.2">
      <c r="A46" s="59"/>
      <c r="B46" s="1119"/>
      <c r="C46" s="2035" t="s">
        <v>1969</v>
      </c>
      <c r="D46" s="1400"/>
      <c r="E46" s="1400"/>
      <c r="F46" s="1400"/>
      <c r="G46" s="1400"/>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31"/>
      <c r="AD46" s="31"/>
    </row>
    <row r="47" spans="1:30" ht="6" customHeight="1" x14ac:dyDescent="0.2">
      <c r="A47" s="59"/>
      <c r="B47" s="31"/>
      <c r="C47" s="31"/>
      <c r="D47" s="31"/>
      <c r="E47" s="31"/>
      <c r="F47" s="31"/>
      <c r="G47" s="31"/>
      <c r="H47" s="31"/>
      <c r="I47" s="31"/>
      <c r="J47" s="31"/>
      <c r="K47" s="31"/>
      <c r="L47" s="31"/>
      <c r="M47" s="31"/>
      <c r="N47" s="31"/>
      <c r="O47" s="31"/>
      <c r="P47" s="31"/>
      <c r="Q47" s="31"/>
      <c r="R47" s="31"/>
      <c r="S47" s="31"/>
      <c r="T47" s="31"/>
      <c r="U47" s="31"/>
      <c r="V47" s="31"/>
      <c r="W47" s="31"/>
      <c r="X47" s="772"/>
      <c r="Y47" s="772"/>
      <c r="Z47" s="31"/>
      <c r="AA47" s="31"/>
      <c r="AB47" s="31"/>
      <c r="AC47" s="31"/>
      <c r="AD47" s="31"/>
    </row>
    <row r="48" spans="1:30" ht="12.75" customHeight="1" x14ac:dyDescent="0.2">
      <c r="A48" s="59"/>
      <c r="B48" s="2026">
        <f>'24. Rent Schedule'!F75+'24. Rent Schedule'!F74+'24. Rent Schedule'!F72+'24. Rent Schedule'!F73</f>
        <v>0</v>
      </c>
      <c r="C48" s="1442"/>
      <c r="D48" s="1443"/>
      <c r="E48" s="31"/>
      <c r="F48" s="1600" t="s">
        <v>1972</v>
      </c>
      <c r="G48" s="1400"/>
      <c r="H48" s="1400"/>
      <c r="I48" s="1400"/>
      <c r="J48" s="1400"/>
      <c r="K48" s="1400"/>
      <c r="L48" s="1400"/>
      <c r="M48" s="1400"/>
      <c r="N48" s="1400"/>
      <c r="O48" s="1400"/>
      <c r="P48" s="1400"/>
      <c r="Q48" s="1400"/>
      <c r="R48" s="1400"/>
      <c r="S48" s="1400"/>
      <c r="T48" s="1400"/>
      <c r="U48" s="2046" t="s">
        <v>1973</v>
      </c>
      <c r="V48" s="1400"/>
      <c r="W48" s="1400"/>
      <c r="X48" s="1400"/>
      <c r="Y48" s="1400"/>
      <c r="Z48" s="1400"/>
      <c r="AA48" s="1400"/>
      <c r="AB48" s="1400"/>
      <c r="AC48" s="1400"/>
      <c r="AD48" s="31"/>
    </row>
    <row r="49" spans="1:30" ht="13.5" customHeight="1" x14ac:dyDescent="0.2">
      <c r="A49" s="59"/>
      <c r="B49" s="1807"/>
      <c r="C49" s="1832"/>
      <c r="D49" s="1808"/>
      <c r="E49" s="31"/>
      <c r="F49" s="1600" t="s">
        <v>1976</v>
      </c>
      <c r="G49" s="1400"/>
      <c r="H49" s="1400"/>
      <c r="I49" s="1400"/>
      <c r="J49" s="1400"/>
      <c r="K49" s="1400"/>
      <c r="L49" s="1400"/>
      <c r="M49" s="1400"/>
      <c r="N49" s="1400"/>
      <c r="O49" s="1400"/>
      <c r="P49" s="1400"/>
      <c r="Q49" s="1400"/>
      <c r="R49" s="1400"/>
      <c r="S49" s="1400"/>
      <c r="T49" s="1400"/>
      <c r="U49" s="2046" t="s">
        <v>1977</v>
      </c>
      <c r="V49" s="1400"/>
      <c r="W49" s="1400"/>
      <c r="X49" s="1400"/>
      <c r="Y49" s="1400"/>
      <c r="Z49" s="1400"/>
      <c r="AA49" s="1400"/>
      <c r="AB49" s="1400"/>
      <c r="AC49" s="1400"/>
      <c r="AD49" s="31"/>
    </row>
    <row r="50" spans="1:30" ht="4.1500000000000004" customHeight="1" x14ac:dyDescent="0.2">
      <c r="A50" s="59"/>
      <c r="B50" s="31"/>
      <c r="C50" s="31"/>
      <c r="D50" s="31"/>
      <c r="E50" s="31"/>
      <c r="F50" s="31"/>
      <c r="G50" s="31"/>
      <c r="H50" s="31"/>
      <c r="I50" s="31"/>
      <c r="J50" s="31"/>
      <c r="K50" s="31"/>
      <c r="L50" s="31"/>
      <c r="M50" s="31"/>
      <c r="N50" s="31"/>
      <c r="O50" s="31"/>
      <c r="P50" s="31"/>
      <c r="Q50" s="31"/>
      <c r="R50" s="31"/>
      <c r="S50" s="31"/>
      <c r="T50" s="31"/>
      <c r="U50" s="31"/>
      <c r="V50" s="31"/>
      <c r="W50" s="772"/>
      <c r="X50" s="772"/>
      <c r="Y50" s="772"/>
      <c r="Z50" s="31"/>
      <c r="AA50" s="31"/>
      <c r="AB50" s="31"/>
      <c r="AC50" s="31"/>
      <c r="AD50" s="31"/>
    </row>
    <row r="51" spans="1:30" ht="13.5" customHeight="1" x14ac:dyDescent="0.2">
      <c r="A51" s="59"/>
      <c r="B51" s="1807"/>
      <c r="C51" s="1832"/>
      <c r="D51" s="1808"/>
      <c r="E51" s="31"/>
      <c r="F51" s="1600" t="s">
        <v>1980</v>
      </c>
      <c r="G51" s="1400"/>
      <c r="H51" s="1400"/>
      <c r="I51" s="1400"/>
      <c r="J51" s="1400"/>
      <c r="K51" s="1400"/>
      <c r="L51" s="1400"/>
      <c r="M51" s="1400"/>
      <c r="N51" s="1400"/>
      <c r="O51" s="1400"/>
      <c r="P51" s="1400"/>
      <c r="Q51" s="1400"/>
      <c r="R51" s="1400"/>
      <c r="S51" s="1400"/>
      <c r="T51" s="1400"/>
      <c r="U51" s="1400"/>
      <c r="V51" s="1400"/>
      <c r="W51" s="1400"/>
      <c r="X51" s="1400"/>
      <c r="Y51" s="1400"/>
      <c r="Z51" s="1400"/>
      <c r="AA51" s="1400"/>
      <c r="AB51" s="31"/>
      <c r="AC51" s="31"/>
      <c r="AD51" s="31"/>
    </row>
    <row r="52" spans="1:30" ht="4.1500000000000004" customHeight="1" x14ac:dyDescent="0.2">
      <c r="A52" s="59"/>
      <c r="B52" s="31"/>
      <c r="C52" s="31"/>
      <c r="D52" s="31"/>
      <c r="E52" s="31"/>
      <c r="F52" s="31"/>
      <c r="G52" s="31"/>
      <c r="H52" s="31"/>
      <c r="I52" s="31"/>
      <c r="J52" s="31"/>
      <c r="K52" s="31"/>
      <c r="L52" s="31"/>
      <c r="M52" s="31"/>
      <c r="N52" s="31"/>
      <c r="O52" s="31"/>
      <c r="P52" s="31"/>
      <c r="Q52" s="31"/>
      <c r="R52" s="31"/>
      <c r="S52" s="31"/>
      <c r="T52" s="31"/>
      <c r="U52" s="31"/>
      <c r="V52" s="31"/>
      <c r="W52" s="772"/>
      <c r="X52" s="772"/>
      <c r="Y52" s="772"/>
      <c r="Z52" s="31"/>
      <c r="AA52" s="31"/>
      <c r="AB52" s="31"/>
      <c r="AC52" s="31"/>
      <c r="AD52" s="31"/>
    </row>
    <row r="53" spans="1:30" ht="13.5" customHeight="1" x14ac:dyDescent="0.2">
      <c r="A53" s="59"/>
      <c r="B53" s="2026">
        <f>B48-B49-B51</f>
        <v>0</v>
      </c>
      <c r="C53" s="1442"/>
      <c r="D53" s="1443"/>
      <c r="E53" s="31"/>
      <c r="F53" s="1600" t="s">
        <v>1985</v>
      </c>
      <c r="G53" s="1400"/>
      <c r="H53" s="1400"/>
      <c r="I53" s="1400"/>
      <c r="J53" s="1400"/>
      <c r="K53" s="1400"/>
      <c r="L53" s="1400"/>
      <c r="M53" s="1400"/>
      <c r="N53" s="1400"/>
      <c r="O53" s="1400"/>
      <c r="P53" s="1400"/>
      <c r="Q53" s="1400"/>
      <c r="R53" s="1400"/>
      <c r="S53" s="1400"/>
      <c r="T53" s="1400"/>
      <c r="U53" s="1400"/>
      <c r="V53" s="1400"/>
      <c r="W53" s="1400"/>
      <c r="X53" s="1400"/>
      <c r="Y53" s="31"/>
      <c r="Z53" s="31"/>
      <c r="AA53" s="31"/>
      <c r="AB53" s="31"/>
      <c r="AC53" s="31"/>
      <c r="AD53" s="31"/>
    </row>
    <row r="54" spans="1:30" ht="3" customHeight="1" x14ac:dyDescent="0.2">
      <c r="A54" s="59"/>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row>
    <row r="55" spans="1:30" ht="13.5" customHeight="1" x14ac:dyDescent="0.2">
      <c r="A55" s="59"/>
      <c r="B55" s="2054">
        <f>IF(B53=0,0,B53/'19a. Income and Rent Levels'!AO3)</f>
        <v>0</v>
      </c>
      <c r="C55" s="1442"/>
      <c r="D55" s="1443"/>
      <c r="E55" s="31"/>
      <c r="F55" s="1600" t="s">
        <v>1991</v>
      </c>
      <c r="G55" s="1400"/>
      <c r="H55" s="1400"/>
      <c r="I55" s="1400"/>
      <c r="J55" s="1400"/>
      <c r="K55" s="1400"/>
      <c r="L55" s="1400"/>
      <c r="M55" s="1400"/>
      <c r="N55" s="1400"/>
      <c r="O55" s="1400"/>
      <c r="P55" s="1400"/>
      <c r="Q55" s="1400"/>
      <c r="R55" s="1400"/>
      <c r="S55" s="1400"/>
      <c r="T55" s="1400"/>
      <c r="U55" s="1400"/>
      <c r="V55" s="31"/>
      <c r="W55" s="31"/>
      <c r="X55" s="31"/>
      <c r="Y55" s="772"/>
      <c r="Z55" s="31"/>
      <c r="AA55" s="31"/>
      <c r="AB55" s="31"/>
      <c r="AC55" s="31"/>
      <c r="AD55" s="31"/>
    </row>
    <row r="56" spans="1:30" ht="3" customHeight="1" x14ac:dyDescent="0.2">
      <c r="A56" s="59"/>
      <c r="B56" s="760"/>
      <c r="C56" s="141"/>
      <c r="D56" s="141"/>
      <c r="E56" s="31"/>
      <c r="F56" s="31"/>
      <c r="G56" s="31"/>
      <c r="H56" s="31"/>
      <c r="I56" s="31"/>
      <c r="J56" s="31"/>
      <c r="K56" s="31"/>
      <c r="L56" s="31"/>
      <c r="M56" s="31"/>
      <c r="N56" s="31"/>
      <c r="O56" s="31"/>
      <c r="P56" s="31"/>
      <c r="Q56" s="31"/>
      <c r="R56" s="31"/>
      <c r="S56" s="31"/>
      <c r="T56" s="31"/>
      <c r="U56" s="31"/>
      <c r="V56" s="31"/>
      <c r="W56" s="772"/>
      <c r="X56" s="772"/>
      <c r="Y56" s="772"/>
      <c r="Z56" s="31"/>
      <c r="AA56" s="31"/>
      <c r="AB56" s="31"/>
      <c r="AC56" s="31"/>
      <c r="AD56" s="31"/>
    </row>
    <row r="57" spans="1:30" ht="13.5" customHeight="1" x14ac:dyDescent="0.2">
      <c r="A57" s="59" t="s">
        <v>1629</v>
      </c>
      <c r="B57" s="1119"/>
      <c r="C57" s="1880" t="s">
        <v>1995</v>
      </c>
      <c r="D57" s="1880"/>
      <c r="E57" s="1880"/>
      <c r="F57" s="1880"/>
      <c r="G57" s="1880"/>
      <c r="H57" s="1880"/>
      <c r="I57" s="1880"/>
      <c r="J57" s="1880"/>
      <c r="K57" s="1880"/>
      <c r="L57" s="1880"/>
      <c r="M57" s="1880"/>
      <c r="N57" s="1880"/>
      <c r="O57" s="1880"/>
      <c r="P57" s="1880"/>
      <c r="Q57" s="1880"/>
      <c r="R57" s="1880"/>
      <c r="S57" s="1880"/>
      <c r="T57" s="1880"/>
      <c r="U57" s="1880"/>
      <c r="V57" s="1045"/>
      <c r="W57" s="1045"/>
      <c r="X57" s="1045"/>
      <c r="Y57" s="1045"/>
      <c r="Z57" s="1045"/>
      <c r="AA57" s="31"/>
      <c r="AB57" s="31"/>
      <c r="AC57" s="31"/>
      <c r="AD57" s="31"/>
    </row>
    <row r="58" spans="1:30" ht="13.9" customHeight="1" x14ac:dyDescent="0.2">
      <c r="A58" s="59"/>
      <c r="B58" s="31"/>
      <c r="C58" s="1880"/>
      <c r="D58" s="1880"/>
      <c r="E58" s="1880"/>
      <c r="F58" s="1880"/>
      <c r="G58" s="1880"/>
      <c r="H58" s="1880"/>
      <c r="I58" s="1880"/>
      <c r="J58" s="1880"/>
      <c r="K58" s="1880"/>
      <c r="L58" s="1880"/>
      <c r="M58" s="1880"/>
      <c r="N58" s="1880"/>
      <c r="O58" s="1880"/>
      <c r="P58" s="1880"/>
      <c r="Q58" s="1880"/>
      <c r="R58" s="1880"/>
      <c r="S58" s="1880"/>
      <c r="T58" s="1880"/>
      <c r="U58" s="1880"/>
      <c r="V58" s="1045"/>
      <c r="X58" s="1086"/>
      <c r="Y58" s="1086"/>
      <c r="Z58" s="1086"/>
      <c r="AA58" s="1086"/>
      <c r="AB58" s="1086"/>
      <c r="AC58" s="1086"/>
      <c r="AD58" s="31"/>
    </row>
    <row r="59" spans="1:30" ht="12.75" customHeight="1" x14ac:dyDescent="0.2">
      <c r="A59" s="59"/>
      <c r="B59" s="31"/>
      <c r="C59" s="1119"/>
      <c r="D59" s="308" t="s">
        <v>1997</v>
      </c>
      <c r="E59" s="179"/>
      <c r="F59" s="179"/>
      <c r="G59" s="179"/>
      <c r="H59" s="179"/>
      <c r="I59" s="179"/>
      <c r="J59" s="179"/>
      <c r="K59" s="179"/>
      <c r="L59" s="179"/>
      <c r="M59" s="179"/>
      <c r="N59" s="179"/>
      <c r="O59" s="179"/>
      <c r="P59" s="179"/>
      <c r="Q59" s="179"/>
      <c r="R59" s="179"/>
      <c r="S59" s="179"/>
      <c r="T59" s="179"/>
      <c r="U59" s="179"/>
      <c r="V59" s="797" t="str">
        <f>IF(AND(B57="x",C59="x",C61="",B63="",B55&gt;=60%),"16","0")</f>
        <v>0</v>
      </c>
      <c r="W59" s="2045" t="s">
        <v>1998</v>
      </c>
      <c r="X59" s="2045"/>
      <c r="Y59" s="2045"/>
      <c r="Z59" s="2045"/>
      <c r="AA59" s="2045"/>
      <c r="AB59" s="2045"/>
      <c r="AC59" s="1086"/>
      <c r="AD59" s="31"/>
    </row>
    <row r="60" spans="1:30" ht="6" customHeight="1" x14ac:dyDescent="0.2">
      <c r="A60" s="59"/>
      <c r="B60" s="31"/>
      <c r="C60" s="1130"/>
      <c r="D60" s="308"/>
      <c r="E60" s="179"/>
      <c r="F60" s="179"/>
      <c r="G60" s="179"/>
      <c r="H60" s="179"/>
      <c r="I60" s="179"/>
      <c r="J60" s="179"/>
      <c r="K60" s="179"/>
      <c r="L60" s="179"/>
      <c r="M60" s="179"/>
      <c r="N60" s="179"/>
      <c r="O60" s="179"/>
      <c r="P60" s="179"/>
      <c r="Q60" s="179"/>
      <c r="R60" s="179"/>
      <c r="S60" s="179"/>
      <c r="T60" s="179"/>
      <c r="U60" s="179"/>
      <c r="V60" s="31"/>
      <c r="W60" s="2045"/>
      <c r="X60" s="2045"/>
      <c r="Y60" s="2045"/>
      <c r="Z60" s="2045"/>
      <c r="AA60" s="2045"/>
      <c r="AB60" s="2045"/>
      <c r="AC60" s="1086"/>
      <c r="AD60" s="31"/>
    </row>
    <row r="61" spans="1:30" ht="12.75" customHeight="1" x14ac:dyDescent="0.2">
      <c r="A61" s="59"/>
      <c r="B61" s="31"/>
      <c r="C61" s="1119"/>
      <c r="D61" s="308" t="s">
        <v>1999</v>
      </c>
      <c r="E61" s="179"/>
      <c r="F61" s="179"/>
      <c r="G61" s="179"/>
      <c r="H61" s="179"/>
      <c r="I61" s="179"/>
      <c r="J61" s="179"/>
      <c r="K61" s="179"/>
      <c r="L61" s="179"/>
      <c r="M61" s="179"/>
      <c r="N61" s="179"/>
      <c r="O61" s="179"/>
      <c r="P61" s="179"/>
      <c r="Q61" s="179"/>
      <c r="R61" s="179"/>
      <c r="S61" s="179"/>
      <c r="T61" s="179"/>
      <c r="U61" s="179"/>
      <c r="V61" s="797" t="str">
        <f>IF(AND(B57="x",C59="",C61="x",B63="",B55&gt;=40%),"15",IF(AND(C59="",C61="x",B63="",B55&gt;=30%),"13",IF(AND(C59="",C61="x",B63="",B55&gt;=20%),"11","0")))</f>
        <v>0</v>
      </c>
      <c r="W61" s="2045"/>
      <c r="X61" s="2045"/>
      <c r="Y61" s="2045"/>
      <c r="Z61" s="2045"/>
      <c r="AA61" s="2045"/>
      <c r="AB61" s="2045"/>
      <c r="AC61" s="1086"/>
      <c r="AD61" s="31"/>
    </row>
    <row r="62" spans="1:30" ht="6" customHeight="1" x14ac:dyDescent="0.2">
      <c r="A62" s="59"/>
      <c r="B62" s="31"/>
      <c r="C62" s="179"/>
      <c r="D62" s="179"/>
      <c r="E62" s="179"/>
      <c r="F62" s="179"/>
      <c r="G62" s="179"/>
      <c r="H62" s="179"/>
      <c r="I62" s="179"/>
      <c r="J62" s="179"/>
      <c r="K62" s="179"/>
      <c r="L62" s="179"/>
      <c r="M62" s="179"/>
      <c r="N62" s="179"/>
      <c r="O62" s="179"/>
      <c r="P62" s="179"/>
      <c r="Q62" s="179"/>
      <c r="R62" s="179"/>
      <c r="S62" s="179"/>
      <c r="T62" s="179"/>
      <c r="U62" s="179"/>
      <c r="V62" s="31"/>
      <c r="W62" s="2045"/>
      <c r="X62" s="2045"/>
      <c r="Y62" s="2045"/>
      <c r="Z62" s="2045"/>
      <c r="AA62" s="2045"/>
      <c r="AB62" s="2045"/>
      <c r="AC62" s="1086"/>
      <c r="AD62" s="31"/>
    </row>
    <row r="63" spans="1:30" ht="12.75" customHeight="1" x14ac:dyDescent="0.25">
      <c r="A63" s="59" t="s">
        <v>1634</v>
      </c>
      <c r="B63" s="1119"/>
      <c r="C63" s="58" t="s">
        <v>2000</v>
      </c>
      <c r="D63" s="31"/>
      <c r="E63" s="31"/>
      <c r="F63" s="31"/>
      <c r="G63" s="31"/>
      <c r="H63" s="31"/>
      <c r="I63" s="31"/>
      <c r="J63" s="31"/>
      <c r="K63" s="31"/>
      <c r="L63" s="31"/>
      <c r="M63" s="31"/>
      <c r="N63" s="31"/>
      <c r="O63" s="31"/>
      <c r="P63" s="31"/>
      <c r="Q63" s="31"/>
      <c r="R63" s="31"/>
      <c r="S63" s="31"/>
      <c r="T63" s="31"/>
      <c r="U63" s="31"/>
      <c r="V63" s="10"/>
      <c r="W63" s="2045"/>
      <c r="X63" s="2045"/>
      <c r="Y63" s="2045"/>
      <c r="Z63" s="2045"/>
      <c r="AA63" s="2045"/>
      <c r="AB63" s="2045"/>
      <c r="AC63" s="31"/>
      <c r="AD63" s="31"/>
    </row>
    <row r="64" spans="1:30" ht="6" customHeight="1" x14ac:dyDescent="0.2">
      <c r="A64" s="59"/>
      <c r="B64" s="31"/>
      <c r="C64" s="31"/>
      <c r="D64" s="31"/>
      <c r="E64" s="31"/>
      <c r="F64" s="31"/>
      <c r="G64" s="31"/>
      <c r="H64" s="31"/>
      <c r="I64" s="31"/>
      <c r="J64" s="31"/>
      <c r="K64" s="31"/>
      <c r="L64" s="31"/>
      <c r="M64" s="31"/>
      <c r="N64" s="31"/>
      <c r="O64" s="31"/>
      <c r="P64" s="31"/>
      <c r="Q64" s="31"/>
      <c r="R64" s="31"/>
      <c r="S64" s="31"/>
      <c r="T64" s="31"/>
      <c r="U64" s="31"/>
      <c r="V64" s="31"/>
      <c r="W64" s="2045"/>
      <c r="X64" s="2045"/>
      <c r="Y64" s="2045"/>
      <c r="Z64" s="2045"/>
      <c r="AA64" s="2045"/>
      <c r="AB64" s="2045"/>
      <c r="AC64" s="31"/>
      <c r="AD64" s="31"/>
    </row>
    <row r="65" spans="1:30" ht="12.75" customHeight="1" x14ac:dyDescent="0.2">
      <c r="A65" s="59"/>
      <c r="B65" s="31"/>
      <c r="C65" s="1119"/>
      <c r="D65" s="308" t="s">
        <v>1997</v>
      </c>
      <c r="E65" s="179"/>
      <c r="F65" s="179"/>
      <c r="G65" s="179"/>
      <c r="H65" s="179"/>
      <c r="I65" s="179"/>
      <c r="J65" s="179"/>
      <c r="K65" s="179"/>
      <c r="L65" s="179"/>
      <c r="M65" s="179"/>
      <c r="N65" s="179"/>
      <c r="O65" s="179"/>
      <c r="P65" s="179"/>
      <c r="Q65" s="179"/>
      <c r="R65" s="179"/>
      <c r="S65" s="179"/>
      <c r="T65" s="179"/>
      <c r="U65" s="179"/>
      <c r="V65" s="797" t="str">
        <f>IF(AND(B63="x",C65="x",C67="",B55&gt;=60%),"16","0")</f>
        <v>0</v>
      </c>
      <c r="W65" s="2045"/>
      <c r="X65" s="2045"/>
      <c r="Y65" s="2045"/>
      <c r="Z65" s="2045"/>
      <c r="AA65" s="2045"/>
      <c r="AB65" s="2045"/>
      <c r="AC65" s="31"/>
      <c r="AD65" s="31"/>
    </row>
    <row r="66" spans="1:30" ht="6" customHeight="1" x14ac:dyDescent="0.2">
      <c r="A66" s="59"/>
      <c r="B66" s="31"/>
      <c r="C66" s="1130"/>
      <c r="D66" s="308"/>
      <c r="E66" s="179"/>
      <c r="F66" s="179"/>
      <c r="G66" s="179"/>
      <c r="H66" s="179"/>
      <c r="I66" s="179"/>
      <c r="J66" s="179"/>
      <c r="K66" s="179"/>
      <c r="L66" s="179"/>
      <c r="M66" s="179"/>
      <c r="N66" s="179"/>
      <c r="O66" s="179"/>
      <c r="P66" s="179"/>
      <c r="Q66" s="179"/>
      <c r="R66" s="179"/>
      <c r="S66" s="179"/>
      <c r="T66" s="179"/>
      <c r="U66" s="179"/>
      <c r="V66" s="31"/>
      <c r="W66" s="2045"/>
      <c r="X66" s="2045"/>
      <c r="Y66" s="2045"/>
      <c r="Z66" s="2045"/>
      <c r="AA66" s="2045"/>
      <c r="AB66" s="2045"/>
      <c r="AC66" s="31"/>
      <c r="AD66" s="31"/>
    </row>
    <row r="67" spans="1:30" ht="12.75" customHeight="1" x14ac:dyDescent="0.2">
      <c r="A67" s="59"/>
      <c r="B67" s="31"/>
      <c r="C67" s="1119"/>
      <c r="D67" s="308" t="s">
        <v>1999</v>
      </c>
      <c r="E67" s="179"/>
      <c r="F67" s="179"/>
      <c r="G67" s="179"/>
      <c r="H67" s="179"/>
      <c r="I67" s="179"/>
      <c r="J67" s="179"/>
      <c r="K67" s="179"/>
      <c r="L67" s="179"/>
      <c r="M67" s="179"/>
      <c r="N67" s="179"/>
      <c r="O67" s="179"/>
      <c r="P67" s="179"/>
      <c r="Q67" s="179"/>
      <c r="R67" s="179"/>
      <c r="S67" s="179"/>
      <c r="T67" s="179"/>
      <c r="U67" s="179"/>
      <c r="V67" s="797" t="str">
        <f>IF(AND(B63="x",C65="",C67="x",B57="",B55&gt;=20%),"15",IF(AND(B63="x",C65="",C67="x",B57="",B55&gt;=15%),"13",IF(AND(C65="",C67="x",B57="",B55&gt;=10%),"11","0")))</f>
        <v>0</v>
      </c>
      <c r="W67" s="2045"/>
      <c r="X67" s="2045"/>
      <c r="Y67" s="2045"/>
      <c r="Z67" s="2045"/>
      <c r="AA67" s="2045"/>
      <c r="AB67" s="2045"/>
      <c r="AC67" s="31"/>
      <c r="AD67" s="31"/>
    </row>
    <row r="68" spans="1:30" ht="6" customHeight="1" x14ac:dyDescent="0.2">
      <c r="A68" s="59"/>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row>
    <row r="69" spans="1:30" ht="12.75" customHeight="1" x14ac:dyDescent="0.25">
      <c r="A69" s="59"/>
      <c r="B69" s="650" t="s">
        <v>1605</v>
      </c>
      <c r="C69" s="650"/>
      <c r="D69" s="181" t="s">
        <v>2001</v>
      </c>
      <c r="E69" s="10"/>
      <c r="F69" s="10"/>
      <c r="G69" s="10"/>
      <c r="H69" s="10"/>
      <c r="I69" s="10"/>
      <c r="J69" s="10"/>
      <c r="K69" s="10"/>
      <c r="L69" s="10"/>
      <c r="M69" s="31"/>
      <c r="N69" s="31"/>
      <c r="O69" s="31"/>
      <c r="P69" s="31"/>
      <c r="Q69" s="31"/>
      <c r="R69" s="31"/>
      <c r="S69" s="31"/>
      <c r="T69" s="31"/>
      <c r="U69" s="31"/>
      <c r="V69" s="31"/>
      <c r="W69" s="31"/>
      <c r="X69" s="31"/>
      <c r="Y69" s="31"/>
      <c r="Z69" s="31"/>
      <c r="AA69" s="31"/>
      <c r="AB69" s="31"/>
      <c r="AC69" s="31"/>
      <c r="AD69" s="31"/>
    </row>
    <row r="70" spans="1:30" ht="0.6" customHeight="1" x14ac:dyDescent="0.2">
      <c r="A70" s="59"/>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row>
    <row r="71" spans="1:30" ht="13.5" customHeight="1" x14ac:dyDescent="0.2">
      <c r="A71" s="59"/>
      <c r="B71" s="1119"/>
      <c r="C71" s="2052" t="s">
        <v>2002</v>
      </c>
      <c r="D71" s="1400"/>
      <c r="E71" s="1400"/>
      <c r="F71" s="1400"/>
      <c r="G71" s="1400"/>
      <c r="H71" s="1400"/>
      <c r="I71" s="1400"/>
      <c r="J71" s="1400"/>
      <c r="K71" s="1400"/>
      <c r="L71" s="1400"/>
      <c r="M71" s="1400"/>
      <c r="N71" s="1400"/>
      <c r="O71" s="1400"/>
      <c r="P71" s="1400"/>
      <c r="Q71" s="1400"/>
      <c r="R71" s="1400"/>
      <c r="S71" s="1400"/>
      <c r="T71" s="1400"/>
      <c r="U71" s="1400"/>
      <c r="V71" s="1400"/>
      <c r="W71" s="1400"/>
      <c r="X71" s="31"/>
      <c r="Y71" s="31"/>
      <c r="Z71" s="31"/>
      <c r="AA71" s="31"/>
      <c r="AB71" s="31"/>
      <c r="AC71" s="31"/>
      <c r="AD71" s="31"/>
    </row>
    <row r="72" spans="1:30" ht="13.5" customHeight="1" x14ac:dyDescent="0.25">
      <c r="A72" s="59"/>
      <c r="B72" s="10"/>
      <c r="C72" s="1400"/>
      <c r="D72" s="1400"/>
      <c r="E72" s="1400"/>
      <c r="F72" s="1400"/>
      <c r="G72" s="1400"/>
      <c r="H72" s="1400"/>
      <c r="I72" s="1400"/>
      <c r="J72" s="1400"/>
      <c r="K72" s="1400"/>
      <c r="L72" s="1400"/>
      <c r="M72" s="1400"/>
      <c r="N72" s="1400"/>
      <c r="O72" s="1400"/>
      <c r="P72" s="1400"/>
      <c r="Q72" s="1400"/>
      <c r="R72" s="1400"/>
      <c r="S72" s="1400"/>
      <c r="T72" s="1400"/>
      <c r="U72" s="1400"/>
      <c r="V72" s="1400"/>
      <c r="W72" s="1400"/>
      <c r="X72" s="2049" t="s">
        <v>2004</v>
      </c>
      <c r="Y72" s="1400"/>
      <c r="Z72" s="1400"/>
      <c r="AA72" s="1400"/>
      <c r="AB72" s="1400"/>
      <c r="AC72" s="1400"/>
      <c r="AD72" s="31"/>
    </row>
    <row r="73" spans="1:30" ht="12" customHeight="1" x14ac:dyDescent="0.2">
      <c r="A73" s="59" t="s">
        <v>2005</v>
      </c>
      <c r="B73" s="1119"/>
      <c r="C73" s="1873" t="s">
        <v>2006</v>
      </c>
      <c r="D73" s="1400"/>
      <c r="E73" s="1400"/>
      <c r="F73" s="1400"/>
      <c r="G73" s="1400"/>
      <c r="H73" s="1400"/>
      <c r="I73" s="1400"/>
      <c r="J73" s="1400"/>
      <c r="K73" s="1400"/>
      <c r="L73" s="1400"/>
      <c r="M73" s="1400"/>
      <c r="N73" s="1400"/>
      <c r="O73" s="1400"/>
      <c r="P73" s="1400"/>
      <c r="Q73" s="1400"/>
      <c r="R73" s="1400"/>
      <c r="S73" s="1400"/>
      <c r="T73" s="1400"/>
      <c r="U73" s="1400"/>
      <c r="V73" s="1400"/>
      <c r="W73" s="1400"/>
      <c r="X73" s="1400"/>
      <c r="Y73" s="1400"/>
      <c r="Z73" s="1400"/>
      <c r="AA73" s="1400"/>
      <c r="AB73" s="1400"/>
      <c r="AC73" s="1400"/>
      <c r="AD73" s="31"/>
    </row>
    <row r="74" spans="1:30" ht="4.5" customHeight="1" x14ac:dyDescent="0.25">
      <c r="A74" s="59"/>
      <c r="B74" s="10"/>
      <c r="C74" s="241"/>
      <c r="D74" s="241"/>
      <c r="E74" s="241"/>
      <c r="F74" s="241"/>
      <c r="G74" s="241"/>
      <c r="H74" s="241"/>
      <c r="I74" s="241"/>
      <c r="J74" s="241"/>
      <c r="K74" s="241"/>
      <c r="L74" s="241"/>
      <c r="M74" s="241"/>
      <c r="N74" s="241"/>
      <c r="O74" s="241"/>
      <c r="P74" s="241"/>
      <c r="Q74" s="241"/>
      <c r="R74" s="241"/>
      <c r="S74" s="241"/>
      <c r="T74" s="241"/>
      <c r="U74" s="241"/>
      <c r="V74" s="241"/>
      <c r="W74" s="241"/>
      <c r="X74" s="2050" t="s">
        <v>2007</v>
      </c>
      <c r="Y74" s="1400"/>
      <c r="Z74" s="1400"/>
      <c r="AA74" s="1400"/>
      <c r="AB74" s="1400"/>
      <c r="AC74" s="1400"/>
      <c r="AD74" s="31"/>
    </row>
    <row r="75" spans="1:30" ht="12" customHeight="1" x14ac:dyDescent="0.25">
      <c r="A75" s="59"/>
      <c r="B75" s="10"/>
      <c r="C75" s="1119"/>
      <c r="D75" s="1800" t="s">
        <v>2008</v>
      </c>
      <c r="E75" s="1400"/>
      <c r="F75" s="1400"/>
      <c r="G75" s="1400"/>
      <c r="H75" s="1400"/>
      <c r="I75" s="1400"/>
      <c r="J75" s="1400"/>
      <c r="K75" s="1400"/>
      <c r="L75" s="1400"/>
      <c r="M75" s="1400"/>
      <c r="N75" s="1400"/>
      <c r="O75" s="1400"/>
      <c r="P75" s="1400"/>
      <c r="Q75" s="1400"/>
      <c r="R75" s="1400"/>
      <c r="S75" s="1400"/>
      <c r="T75" s="1400"/>
      <c r="U75" s="1400"/>
      <c r="V75" s="1400"/>
      <c r="W75" s="646"/>
      <c r="X75" s="1400"/>
      <c r="Y75" s="1400"/>
      <c r="Z75" s="1400"/>
      <c r="AA75" s="1400"/>
      <c r="AB75" s="1400"/>
      <c r="AC75" s="1400"/>
      <c r="AD75" s="31"/>
    </row>
    <row r="76" spans="1:30" ht="4.5" customHeight="1" x14ac:dyDescent="0.25">
      <c r="A76" s="59"/>
      <c r="B76" s="10"/>
      <c r="C76" s="1116"/>
      <c r="D76" s="10"/>
      <c r="E76" s="10"/>
      <c r="F76" s="10"/>
      <c r="G76" s="10"/>
      <c r="H76" s="10"/>
      <c r="I76" s="10"/>
      <c r="J76" s="10"/>
      <c r="K76" s="10"/>
      <c r="L76" s="10"/>
      <c r="M76" s="10"/>
      <c r="N76" s="10"/>
      <c r="O76" s="10"/>
      <c r="P76" s="10"/>
      <c r="Q76" s="10"/>
      <c r="R76" s="10"/>
      <c r="S76" s="10"/>
      <c r="T76" s="10"/>
      <c r="U76" s="10"/>
      <c r="V76" s="31"/>
      <c r="W76" s="31"/>
      <c r="X76" s="1400"/>
      <c r="Y76" s="1400"/>
      <c r="Z76" s="1400"/>
      <c r="AA76" s="1400"/>
      <c r="AB76" s="1400"/>
      <c r="AC76" s="1400"/>
      <c r="AD76" s="31"/>
    </row>
    <row r="77" spans="1:30" ht="12" customHeight="1" x14ac:dyDescent="0.25">
      <c r="A77" s="59"/>
      <c r="B77" s="10"/>
      <c r="C77" s="1119"/>
      <c r="D77" s="2051" t="s">
        <v>2009</v>
      </c>
      <c r="E77" s="1400"/>
      <c r="F77" s="1400"/>
      <c r="G77" s="1400"/>
      <c r="H77" s="1400"/>
      <c r="I77" s="1400"/>
      <c r="J77" s="1400"/>
      <c r="K77" s="1400"/>
      <c r="L77" s="1400"/>
      <c r="M77" s="1400"/>
      <c r="N77" s="1400"/>
      <c r="O77" s="1400"/>
      <c r="P77" s="1400"/>
      <c r="Q77" s="1400"/>
      <c r="R77" s="1400"/>
      <c r="S77" s="1400"/>
      <c r="T77" s="1400"/>
      <c r="U77" s="1400"/>
      <c r="V77" s="1400"/>
      <c r="W77" s="31"/>
      <c r="X77" s="31"/>
      <c r="Y77" s="2053">
        <f>'24. Rent Schedule'!V11</f>
        <v>0</v>
      </c>
      <c r="Z77" s="1526"/>
      <c r="AA77" s="1526"/>
      <c r="AB77" s="1527"/>
      <c r="AC77" s="31"/>
      <c r="AD77" s="31"/>
    </row>
    <row r="78" spans="1:30" ht="4.5" customHeight="1" x14ac:dyDescent="0.25">
      <c r="A78" s="59"/>
      <c r="B78" s="10"/>
      <c r="C78" s="1116"/>
      <c r="D78" s="10"/>
      <c r="E78" s="10"/>
      <c r="F78" s="10"/>
      <c r="G78" s="10"/>
      <c r="H78" s="10"/>
      <c r="I78" s="10"/>
      <c r="J78" s="10"/>
      <c r="K78" s="10"/>
      <c r="L78" s="10"/>
      <c r="M78" s="10"/>
      <c r="N78" s="10"/>
      <c r="O78" s="10"/>
      <c r="P78" s="10"/>
      <c r="Q78" s="10"/>
      <c r="R78" s="10"/>
      <c r="S78" s="10"/>
      <c r="T78" s="10"/>
      <c r="U78" s="10"/>
      <c r="V78" s="31"/>
      <c r="W78" s="31"/>
      <c r="X78" s="31"/>
      <c r="Y78" s="31"/>
      <c r="Z78" s="31"/>
      <c r="AA78" s="31"/>
      <c r="AB78" s="31"/>
      <c r="AC78" s="31"/>
      <c r="AD78" s="31"/>
    </row>
    <row r="79" spans="1:30" ht="12" customHeight="1" x14ac:dyDescent="0.25">
      <c r="A79" s="59"/>
      <c r="B79" s="10"/>
      <c r="C79" s="1119"/>
      <c r="D79" s="2051" t="s">
        <v>2010</v>
      </c>
      <c r="E79" s="1400"/>
      <c r="F79" s="1400"/>
      <c r="G79" s="1400"/>
      <c r="H79" s="1400"/>
      <c r="I79" s="1400"/>
      <c r="J79" s="1400"/>
      <c r="K79" s="1400"/>
      <c r="L79" s="1400"/>
      <c r="M79" s="1400"/>
      <c r="N79" s="1400"/>
      <c r="O79" s="1400"/>
      <c r="P79" s="1400"/>
      <c r="Q79" s="1400"/>
      <c r="R79" s="1400"/>
      <c r="S79" s="1400"/>
      <c r="T79" s="1400"/>
      <c r="U79" s="1400"/>
      <c r="V79" s="2044" t="str">
        <f>IF(AND(C75="x",C77="",C79="",Y77&lt;=54),"15",IF(AND(C75="",C77="x",C79="",Y77&lt;=55),"13",IF(AND(C75="",C77="",C79="X",Y77&lt;=56),"11","0")))</f>
        <v>0</v>
      </c>
      <c r="W79" s="1443"/>
      <c r="X79" s="31"/>
      <c r="Y79" s="31"/>
      <c r="Z79" s="31"/>
      <c r="AA79" s="31"/>
      <c r="AB79" s="31"/>
      <c r="AC79" s="31"/>
      <c r="AD79" s="31"/>
    </row>
    <row r="80" spans="1:30" ht="10.5" customHeight="1" x14ac:dyDescent="0.25">
      <c r="A80" s="59"/>
      <c r="B80" s="31"/>
      <c r="C80" s="650"/>
      <c r="D80" s="31"/>
      <c r="E80" s="710" t="s">
        <v>1605</v>
      </c>
      <c r="F80" s="31"/>
      <c r="G80" s="31"/>
      <c r="H80" s="31"/>
      <c r="I80" s="31"/>
      <c r="J80" s="31"/>
      <c r="K80" s="31"/>
      <c r="L80" s="31"/>
      <c r="M80" s="31"/>
      <c r="N80" s="31"/>
      <c r="O80" s="31"/>
      <c r="P80" s="31"/>
      <c r="Q80" s="31"/>
      <c r="R80" s="31"/>
      <c r="S80" s="31"/>
      <c r="T80" s="31"/>
      <c r="U80" s="31"/>
      <c r="V80" s="31"/>
      <c r="W80" s="31"/>
      <c r="X80" s="31"/>
      <c r="Y80" s="31"/>
      <c r="Z80" s="31"/>
      <c r="AA80" s="104"/>
      <c r="AB80" s="31"/>
      <c r="AC80" s="31"/>
      <c r="AD80" s="31"/>
    </row>
    <row r="81" spans="1:30" ht="12" customHeight="1" x14ac:dyDescent="0.2">
      <c r="A81" s="59" t="s">
        <v>2011</v>
      </c>
      <c r="B81" s="1119"/>
      <c r="C81" s="1858" t="s">
        <v>2000</v>
      </c>
      <c r="D81" s="1400"/>
      <c r="E81" s="1400"/>
      <c r="F81" s="1400"/>
      <c r="G81" s="1400"/>
      <c r="H81" s="1400"/>
      <c r="I81" s="1400"/>
      <c r="J81" s="1400"/>
      <c r="K81" s="1400"/>
      <c r="L81" s="1400"/>
      <c r="M81" s="1400"/>
      <c r="N81" s="1400"/>
      <c r="O81" s="1400"/>
      <c r="P81" s="1400"/>
      <c r="Q81" s="1400"/>
      <c r="R81" s="1400"/>
      <c r="S81" s="1400"/>
      <c r="T81" s="1400"/>
      <c r="U81" s="1400"/>
      <c r="V81" s="241"/>
      <c r="W81" s="241"/>
      <c r="X81" s="241"/>
      <c r="Y81" s="241"/>
      <c r="Z81" s="241"/>
      <c r="AA81" s="31"/>
      <c r="AB81" s="31"/>
      <c r="AC81" s="31"/>
      <c r="AD81" s="31"/>
    </row>
    <row r="82" spans="1:30" ht="4.5" customHeight="1" x14ac:dyDescent="0.25">
      <c r="A82" s="59"/>
      <c r="B82" s="10"/>
      <c r="C82" s="10"/>
      <c r="D82" s="10"/>
      <c r="E82" s="10"/>
      <c r="F82" s="10"/>
      <c r="G82" s="10"/>
      <c r="H82" s="10"/>
      <c r="I82" s="10"/>
      <c r="J82" s="10"/>
      <c r="K82" s="10"/>
      <c r="L82" s="10"/>
      <c r="M82" s="10"/>
      <c r="N82" s="10"/>
      <c r="O82" s="10"/>
      <c r="P82" s="10"/>
      <c r="Q82" s="10"/>
      <c r="R82" s="10"/>
      <c r="S82" s="10"/>
      <c r="T82" s="10"/>
      <c r="U82" s="10"/>
      <c r="V82" s="31"/>
      <c r="W82" s="31"/>
      <c r="X82" s="31"/>
      <c r="Y82" s="31"/>
      <c r="Z82" s="31"/>
      <c r="AA82" s="31"/>
      <c r="AB82" s="31"/>
      <c r="AC82" s="31"/>
      <c r="AD82" s="31"/>
    </row>
    <row r="83" spans="1:30" ht="12" customHeight="1" x14ac:dyDescent="0.25">
      <c r="A83" s="59"/>
      <c r="B83" s="10"/>
      <c r="C83" s="1119"/>
      <c r="D83" s="1800" t="s">
        <v>2012</v>
      </c>
      <c r="E83" s="1400"/>
      <c r="F83" s="1400"/>
      <c r="G83" s="1400"/>
      <c r="H83" s="1400"/>
      <c r="I83" s="1400"/>
      <c r="J83" s="1400"/>
      <c r="K83" s="1400"/>
      <c r="L83" s="1400"/>
      <c r="M83" s="1400"/>
      <c r="N83" s="1400"/>
      <c r="O83" s="1400"/>
      <c r="P83" s="1400"/>
      <c r="Q83" s="1400"/>
      <c r="R83" s="1400"/>
      <c r="S83" s="1400"/>
      <c r="T83" s="1400"/>
      <c r="U83" s="1400"/>
      <c r="V83" s="1400"/>
      <c r="W83" s="646"/>
      <c r="X83" s="646"/>
      <c r="Y83" s="646"/>
      <c r="Z83" s="646"/>
      <c r="AA83" s="646"/>
      <c r="AB83" s="31"/>
      <c r="AC83" s="31"/>
      <c r="AD83" s="31"/>
    </row>
    <row r="84" spans="1:30" ht="4.5" customHeight="1" x14ac:dyDescent="0.25">
      <c r="A84" s="59"/>
      <c r="B84" s="10"/>
      <c r="C84" s="1116"/>
      <c r="D84" s="10"/>
      <c r="E84" s="10"/>
      <c r="F84" s="10"/>
      <c r="G84" s="10"/>
      <c r="H84" s="10"/>
      <c r="I84" s="10"/>
      <c r="J84" s="10"/>
      <c r="K84" s="10"/>
      <c r="L84" s="10"/>
      <c r="M84" s="10"/>
      <c r="N84" s="10"/>
      <c r="O84" s="10"/>
      <c r="P84" s="10"/>
      <c r="Q84" s="10"/>
      <c r="R84" s="10"/>
      <c r="S84" s="10"/>
      <c r="T84" s="10"/>
      <c r="U84" s="10"/>
      <c r="V84" s="31"/>
      <c r="W84" s="31"/>
      <c r="X84" s="31"/>
      <c r="Y84" s="31"/>
      <c r="Z84" s="31"/>
      <c r="AA84" s="31"/>
      <c r="AB84" s="31"/>
      <c r="AC84" s="31"/>
      <c r="AD84" s="31"/>
    </row>
    <row r="85" spans="1:30" ht="12" customHeight="1" x14ac:dyDescent="0.25">
      <c r="A85" s="59"/>
      <c r="B85" s="10"/>
      <c r="C85" s="1119"/>
      <c r="D85" s="2051" t="s">
        <v>2013</v>
      </c>
      <c r="E85" s="1400"/>
      <c r="F85" s="1400"/>
      <c r="G85" s="1400"/>
      <c r="H85" s="1400"/>
      <c r="I85" s="1400"/>
      <c r="J85" s="1400"/>
      <c r="K85" s="1400"/>
      <c r="L85" s="1400"/>
      <c r="M85" s="1400"/>
      <c r="N85" s="1400"/>
      <c r="O85" s="1400"/>
      <c r="P85" s="1400"/>
      <c r="Q85" s="1400"/>
      <c r="R85" s="1400"/>
      <c r="S85" s="1400"/>
      <c r="T85" s="1400"/>
      <c r="U85" s="1400"/>
      <c r="V85" s="1400"/>
      <c r="W85" s="31"/>
      <c r="X85" s="31"/>
      <c r="Y85" s="31"/>
      <c r="Z85" s="31"/>
      <c r="AA85" s="31"/>
      <c r="AB85" s="31"/>
      <c r="AC85" s="31"/>
      <c r="AD85" s="31"/>
    </row>
    <row r="86" spans="1:30" ht="4.5" customHeight="1" x14ac:dyDescent="0.25">
      <c r="A86" s="59"/>
      <c r="B86" s="10"/>
      <c r="C86" s="1116"/>
      <c r="D86" s="10"/>
      <c r="E86" s="10"/>
      <c r="F86" s="10"/>
      <c r="G86" s="10"/>
      <c r="H86" s="10"/>
      <c r="I86" s="10"/>
      <c r="J86" s="10"/>
      <c r="K86" s="10"/>
      <c r="L86" s="10"/>
      <c r="M86" s="10"/>
      <c r="N86" s="10"/>
      <c r="O86" s="10"/>
      <c r="P86" s="10"/>
      <c r="Q86" s="10"/>
      <c r="R86" s="10"/>
      <c r="S86" s="10"/>
      <c r="T86" s="10"/>
      <c r="U86" s="10"/>
      <c r="V86" s="31"/>
      <c r="W86" s="31"/>
      <c r="X86" s="31"/>
      <c r="Y86" s="31"/>
      <c r="Z86" s="31"/>
      <c r="AA86" s="31"/>
      <c r="AB86" s="31"/>
      <c r="AC86" s="31"/>
      <c r="AD86" s="31"/>
    </row>
    <row r="87" spans="1:30" ht="12" customHeight="1" x14ac:dyDescent="0.25">
      <c r="A87" s="59"/>
      <c r="B87" s="10"/>
      <c r="C87" s="1119"/>
      <c r="D87" s="2051" t="s">
        <v>2014</v>
      </c>
      <c r="E87" s="1400"/>
      <c r="F87" s="1400"/>
      <c r="G87" s="1400"/>
      <c r="H87" s="1400"/>
      <c r="I87" s="1400"/>
      <c r="J87" s="1400"/>
      <c r="K87" s="1400"/>
      <c r="L87" s="1400"/>
      <c r="M87" s="1400"/>
      <c r="N87" s="1400"/>
      <c r="O87" s="1400"/>
      <c r="P87" s="1400"/>
      <c r="Q87" s="1400"/>
      <c r="R87" s="1400"/>
      <c r="S87" s="1400"/>
      <c r="T87" s="1400"/>
      <c r="U87" s="1400"/>
      <c r="V87" s="2044" t="str">
        <f>IF(AND(C83="x",C85="",C87="",Y77&lt;=55),"15",IF(AND(C83="",C85="x",C87="",Y77&lt;=56),"13",IF(AND(C83="",C85="",C87="X",Y77&lt;=57),"11","0")))</f>
        <v>0</v>
      </c>
      <c r="W87" s="1443"/>
      <c r="X87" s="31"/>
      <c r="Y87" s="31"/>
      <c r="Z87" s="31"/>
      <c r="AA87" s="31"/>
      <c r="AB87" s="31"/>
      <c r="AC87" s="31"/>
      <c r="AD87" s="31"/>
    </row>
    <row r="88" spans="1:30" ht="4.5" customHeight="1" x14ac:dyDescent="0.25">
      <c r="A88" s="703"/>
      <c r="B88" s="704"/>
      <c r="C88" s="704"/>
      <c r="D88" s="704"/>
      <c r="E88" s="705"/>
      <c r="F88" s="705"/>
      <c r="G88" s="705"/>
      <c r="H88" s="705"/>
      <c r="I88" s="705"/>
      <c r="J88" s="705"/>
      <c r="K88" s="705"/>
      <c r="L88" s="705"/>
      <c r="M88" s="705"/>
      <c r="N88" s="705"/>
      <c r="O88" s="703"/>
      <c r="P88" s="703"/>
      <c r="Q88" s="703"/>
      <c r="R88" s="703"/>
      <c r="S88" s="703"/>
      <c r="T88" s="703"/>
      <c r="U88" s="31"/>
      <c r="V88" s="31"/>
      <c r="W88" s="31"/>
      <c r="X88" s="31"/>
      <c r="Y88" s="31"/>
      <c r="Z88" s="31"/>
      <c r="AA88" s="31"/>
      <c r="AB88" s="31"/>
      <c r="AC88" s="31"/>
      <c r="AD88" s="31"/>
    </row>
    <row r="89" spans="1:30" ht="15" customHeight="1" x14ac:dyDescent="0.2">
      <c r="A89" s="696" t="s">
        <v>2015</v>
      </c>
      <c r="B89" s="697"/>
      <c r="C89" s="696"/>
      <c r="D89" s="696"/>
      <c r="E89" s="696"/>
      <c r="F89" s="696"/>
      <c r="G89" s="696"/>
      <c r="H89" s="696"/>
      <c r="I89" s="696"/>
      <c r="J89" s="698"/>
      <c r="K89" s="698"/>
      <c r="L89" s="698"/>
      <c r="M89" s="698"/>
      <c r="N89" s="698"/>
      <c r="O89" s="698"/>
      <c r="P89" s="698"/>
      <c r="Q89" s="679"/>
      <c r="R89" s="699"/>
      <c r="S89" s="699"/>
      <c r="T89" s="699"/>
      <c r="U89" s="682"/>
      <c r="V89" s="682"/>
      <c r="W89" s="682"/>
      <c r="X89" s="682"/>
      <c r="Y89" s="682"/>
      <c r="Z89" s="799" t="s">
        <v>2016</v>
      </c>
      <c r="AA89" s="31"/>
      <c r="AB89" s="1128">
        <v>0</v>
      </c>
      <c r="AC89" s="31"/>
      <c r="AD89" s="31"/>
    </row>
    <row r="90" spans="1:30" ht="4.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row>
    <row r="91" spans="1:30" ht="15" customHeight="1" x14ac:dyDescent="0.2">
      <c r="A91" s="178" t="s">
        <v>374</v>
      </c>
      <c r="B91" s="2025" t="s">
        <v>2017</v>
      </c>
      <c r="C91" s="1442"/>
      <c r="D91" s="1442"/>
      <c r="E91" s="1442"/>
      <c r="F91" s="1442"/>
      <c r="G91" s="1442"/>
      <c r="H91" s="1442"/>
      <c r="I91" s="1442"/>
      <c r="J91" s="1442"/>
      <c r="K91" s="1442"/>
      <c r="L91" s="1442"/>
      <c r="M91" s="1442"/>
      <c r="N91" s="1442"/>
      <c r="O91" s="1442"/>
      <c r="P91" s="1442"/>
      <c r="Q91" s="1442"/>
      <c r="R91" s="1442"/>
      <c r="S91" s="1442"/>
      <c r="T91" s="1442"/>
      <c r="U91" s="1442"/>
      <c r="V91" s="1442"/>
      <c r="W91" s="1442"/>
      <c r="X91" s="1442"/>
      <c r="Y91" s="1442"/>
      <c r="Z91" s="1442"/>
      <c r="AA91" s="1442"/>
      <c r="AB91" s="1442"/>
      <c r="AC91" s="1443"/>
      <c r="AD91" s="31"/>
    </row>
    <row r="92" spans="1:30" ht="15" customHeight="1" x14ac:dyDescent="0.2">
      <c r="A92" s="178"/>
      <c r="B92" s="2034" t="s">
        <v>2018</v>
      </c>
      <c r="C92" s="1397"/>
      <c r="D92" s="1397"/>
      <c r="E92" s="1397"/>
      <c r="F92" s="1397"/>
      <c r="G92" s="1397"/>
      <c r="H92" s="1397"/>
      <c r="I92" s="1397"/>
      <c r="J92" s="1397"/>
      <c r="K92" s="1397"/>
      <c r="L92" s="1397"/>
      <c r="M92" s="1397"/>
      <c r="N92" s="1397"/>
      <c r="O92" s="1397"/>
      <c r="P92" s="1397"/>
      <c r="Q92" s="1397"/>
      <c r="R92" s="1397"/>
      <c r="S92" s="1397"/>
      <c r="T92" s="1397"/>
      <c r="U92" s="1397"/>
      <c r="V92" s="1397"/>
      <c r="W92" s="1397"/>
      <c r="X92" s="1397"/>
      <c r="Y92" s="1397"/>
      <c r="Z92" s="1397"/>
      <c r="AA92" s="1397"/>
      <c r="AB92" s="1397"/>
      <c r="AC92" s="1397"/>
      <c r="AD92" s="31"/>
    </row>
    <row r="93" spans="1:30" ht="21" customHeight="1" x14ac:dyDescent="0.2">
      <c r="A93" s="178"/>
      <c r="B93" s="1400"/>
      <c r="C93" s="1400"/>
      <c r="D93" s="1400"/>
      <c r="E93" s="1400"/>
      <c r="F93" s="1400"/>
      <c r="G93" s="1400"/>
      <c r="H93" s="1400"/>
      <c r="I93" s="1400"/>
      <c r="J93" s="1400"/>
      <c r="K93" s="1400"/>
      <c r="L93" s="1400"/>
      <c r="M93" s="1400"/>
      <c r="N93" s="1400"/>
      <c r="O93" s="1400"/>
      <c r="P93" s="1400"/>
      <c r="Q93" s="1400"/>
      <c r="R93" s="1400"/>
      <c r="S93" s="1400"/>
      <c r="T93" s="1400"/>
      <c r="U93" s="1400"/>
      <c r="V93" s="1400"/>
      <c r="W93" s="1400"/>
      <c r="X93" s="1400"/>
      <c r="Y93" s="1400"/>
      <c r="Z93" s="1400"/>
      <c r="AA93" s="1400"/>
      <c r="AB93" s="1400"/>
      <c r="AC93" s="1400"/>
      <c r="AD93" s="31"/>
    </row>
    <row r="94" spans="1:30" ht="12" customHeight="1" x14ac:dyDescent="0.2">
      <c r="A94" s="59"/>
      <c r="B94" s="1119"/>
      <c r="C94" s="1511" t="s">
        <v>2019</v>
      </c>
      <c r="D94" s="1400"/>
      <c r="E94" s="1400"/>
      <c r="F94" s="1400"/>
      <c r="G94" s="1400"/>
      <c r="H94" s="1400"/>
      <c r="I94" s="1400"/>
      <c r="J94" s="1400"/>
      <c r="K94" s="1400"/>
      <c r="L94" s="1400"/>
      <c r="M94" s="1400"/>
      <c r="N94" s="1400"/>
      <c r="O94" s="1400"/>
      <c r="P94" s="1400"/>
      <c r="Q94" s="1400"/>
      <c r="R94" s="1400"/>
      <c r="S94" s="1400"/>
      <c r="T94" s="1400"/>
      <c r="U94" s="1400"/>
      <c r="V94" s="1400"/>
      <c r="W94" s="1400"/>
      <c r="X94" s="1400"/>
      <c r="Y94" s="1400"/>
      <c r="Z94" s="1400"/>
      <c r="AA94" s="31"/>
      <c r="AB94" s="763" t="str">
        <f>IF(AND(B94="x",B96="",B98="",B101="",'19a. Income and Rent Levels'!AO5&gt;='19a. Income and Rent Levels'!Y14),"13","0")</f>
        <v>0</v>
      </c>
      <c r="AC94" s="31"/>
      <c r="AD94" s="31"/>
    </row>
    <row r="95" spans="1:30" ht="15" customHeight="1" x14ac:dyDescent="0.2">
      <c r="A95" s="59"/>
      <c r="B95" s="31"/>
      <c r="C95" s="1400"/>
      <c r="D95" s="1400"/>
      <c r="E95" s="1400"/>
      <c r="F95" s="1400"/>
      <c r="G95" s="1400"/>
      <c r="H95" s="1400"/>
      <c r="I95" s="1400"/>
      <c r="J95" s="1400"/>
      <c r="K95" s="1400"/>
      <c r="L95" s="1400"/>
      <c r="M95" s="1400"/>
      <c r="N95" s="1400"/>
      <c r="O95" s="1400"/>
      <c r="P95" s="1400"/>
      <c r="Q95" s="1400"/>
      <c r="R95" s="1400"/>
      <c r="S95" s="1400"/>
      <c r="T95" s="1400"/>
      <c r="U95" s="1400"/>
      <c r="V95" s="1400"/>
      <c r="W95" s="1400"/>
      <c r="X95" s="1400"/>
      <c r="Y95" s="1400"/>
      <c r="Z95" s="1400"/>
      <c r="AA95" s="31"/>
      <c r="AB95" s="31"/>
      <c r="AC95" s="31"/>
      <c r="AD95" s="31"/>
    </row>
    <row r="96" spans="1:30" ht="12.75" customHeight="1" x14ac:dyDescent="0.2">
      <c r="A96" s="59"/>
      <c r="B96" s="1128"/>
      <c r="C96" s="1511" t="s">
        <v>2020</v>
      </c>
      <c r="D96" s="1400"/>
      <c r="E96" s="1400"/>
      <c r="F96" s="1400"/>
      <c r="G96" s="1400"/>
      <c r="H96" s="1400"/>
      <c r="I96" s="1400"/>
      <c r="J96" s="1400"/>
      <c r="K96" s="1400"/>
      <c r="L96" s="1400"/>
      <c r="M96" s="1400"/>
      <c r="N96" s="1400"/>
      <c r="O96" s="1400"/>
      <c r="P96" s="1400"/>
      <c r="Q96" s="1400"/>
      <c r="R96" s="1400"/>
      <c r="S96" s="1400"/>
      <c r="T96" s="1400"/>
      <c r="U96" s="1400"/>
      <c r="V96" s="1400"/>
      <c r="W96" s="1400"/>
      <c r="X96" s="1400"/>
      <c r="Y96" s="1400"/>
      <c r="Z96" s="1400"/>
      <c r="AA96" s="31"/>
      <c r="AB96" s="763" t="str">
        <f>IF(AND(B96="x",B94="",B98="",B101="",'19a. Income and Rent Levels'!AO5&gt;='19a. Income and Rent Levels'!AD14),"11","0")</f>
        <v>0</v>
      </c>
      <c r="AC96" s="31"/>
      <c r="AD96" s="31"/>
    </row>
    <row r="97" spans="1:30" ht="15" customHeight="1" x14ac:dyDescent="0.2">
      <c r="A97" s="59"/>
      <c r="B97" s="279"/>
      <c r="C97" s="1400"/>
      <c r="D97" s="1400"/>
      <c r="E97" s="1400"/>
      <c r="F97" s="1400"/>
      <c r="G97" s="1400"/>
      <c r="H97" s="1400"/>
      <c r="I97" s="1400"/>
      <c r="J97" s="1400"/>
      <c r="K97" s="1400"/>
      <c r="L97" s="1400"/>
      <c r="M97" s="1400"/>
      <c r="N97" s="1400"/>
      <c r="O97" s="1400"/>
      <c r="P97" s="1400"/>
      <c r="Q97" s="1400"/>
      <c r="R97" s="1400"/>
      <c r="S97" s="1400"/>
      <c r="T97" s="1400"/>
      <c r="U97" s="1400"/>
      <c r="V97" s="1400"/>
      <c r="W97" s="1400"/>
      <c r="X97" s="1400"/>
      <c r="Y97" s="1400"/>
      <c r="Z97" s="1400"/>
      <c r="AA97" s="31"/>
      <c r="AB97" s="141"/>
      <c r="AC97" s="31"/>
      <c r="AD97" s="31"/>
    </row>
    <row r="98" spans="1:30" ht="12" customHeight="1" x14ac:dyDescent="0.2">
      <c r="A98" s="59"/>
      <c r="B98" s="1119"/>
      <c r="C98" s="1511" t="s">
        <v>2021</v>
      </c>
      <c r="D98" s="1400"/>
      <c r="E98" s="1400"/>
      <c r="F98" s="1400"/>
      <c r="G98" s="1400"/>
      <c r="H98" s="1400"/>
      <c r="I98" s="1400"/>
      <c r="J98" s="1400"/>
      <c r="K98" s="1400"/>
      <c r="L98" s="1400"/>
      <c r="M98" s="1400"/>
      <c r="N98" s="1400"/>
      <c r="O98" s="1400"/>
      <c r="P98" s="1400"/>
      <c r="Q98" s="1400"/>
      <c r="R98" s="1400"/>
      <c r="S98" s="1400"/>
      <c r="T98" s="1400"/>
      <c r="U98" s="1400"/>
      <c r="V98" s="1400"/>
      <c r="W98" s="1400"/>
      <c r="X98" s="1400"/>
      <c r="Y98" s="1400"/>
      <c r="Z98" s="1400"/>
      <c r="AA98" s="31"/>
      <c r="AB98" s="763" t="str">
        <f>IF(AND(B98="x",B94="",B96="",B101="",'19a. Income and Rent Levels'!AO5&gt;='19a. Income and Rent Levels'!AI14),"11","0")</f>
        <v>0</v>
      </c>
      <c r="AC98" s="31"/>
      <c r="AD98" s="31"/>
    </row>
    <row r="99" spans="1:30" ht="12.75" customHeight="1" x14ac:dyDescent="0.2">
      <c r="A99" s="59"/>
      <c r="B99" s="81"/>
      <c r="C99" s="1400"/>
      <c r="D99" s="1400"/>
      <c r="E99" s="1400"/>
      <c r="F99" s="1400"/>
      <c r="G99" s="1400"/>
      <c r="H99" s="1400"/>
      <c r="I99" s="1400"/>
      <c r="J99" s="1400"/>
      <c r="K99" s="1400"/>
      <c r="L99" s="1400"/>
      <c r="M99" s="1400"/>
      <c r="N99" s="1400"/>
      <c r="O99" s="1400"/>
      <c r="P99" s="1400"/>
      <c r="Q99" s="1400"/>
      <c r="R99" s="1400"/>
      <c r="S99" s="1400"/>
      <c r="T99" s="1400"/>
      <c r="U99" s="1400"/>
      <c r="V99" s="1400"/>
      <c r="W99" s="1400"/>
      <c r="X99" s="1400"/>
      <c r="Y99" s="1400"/>
      <c r="Z99" s="1400"/>
      <c r="AA99" s="31"/>
      <c r="AB99" s="141"/>
      <c r="AC99" s="31"/>
      <c r="AD99" s="31"/>
    </row>
    <row r="100" spans="1:30" ht="4.5" customHeight="1" x14ac:dyDescent="0.2">
      <c r="A100" s="59"/>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row>
    <row r="101" spans="1:30" ht="12" customHeight="1" x14ac:dyDescent="0.2">
      <c r="A101" s="59"/>
      <c r="B101" s="1119"/>
      <c r="C101" s="1517" t="s">
        <v>2022</v>
      </c>
      <c r="D101" s="1400"/>
      <c r="E101" s="1400"/>
      <c r="F101" s="1400"/>
      <c r="G101" s="1400"/>
      <c r="H101" s="1400"/>
      <c r="I101" s="1400"/>
      <c r="J101" s="1400"/>
      <c r="K101" s="1400"/>
      <c r="L101" s="1400"/>
      <c r="M101" s="1400"/>
      <c r="N101" s="1400"/>
      <c r="O101" s="1400"/>
      <c r="P101" s="1400"/>
      <c r="Q101" s="1400"/>
      <c r="R101" s="1400"/>
      <c r="S101" s="1400"/>
      <c r="T101" s="1400"/>
      <c r="U101" s="1400"/>
      <c r="V101" s="1400"/>
      <c r="W101" s="1400"/>
      <c r="X101" s="1400"/>
      <c r="Y101" s="1400"/>
      <c r="Z101" s="1400"/>
      <c r="AA101" s="31"/>
      <c r="AB101" s="763" t="str">
        <f>IF(AND(B101="x",B94="",B96="",B98="",'19a. Income and Rent Levels'!AO5&gt;='19a. Income and Rent Levels'!AM14),"7","0")</f>
        <v>0</v>
      </c>
      <c r="AC101" s="31"/>
      <c r="AD101" s="31"/>
    </row>
    <row r="102" spans="1:30" ht="13.5" customHeight="1" x14ac:dyDescent="0.2">
      <c r="A102" s="800"/>
      <c r="B102" s="694"/>
      <c r="C102" s="2047"/>
      <c r="D102" s="2047"/>
      <c r="E102" s="2047"/>
      <c r="F102" s="2047"/>
      <c r="G102" s="2047"/>
      <c r="H102" s="2047"/>
      <c r="I102" s="2047"/>
      <c r="J102" s="2047"/>
      <c r="K102" s="2047"/>
      <c r="L102" s="2047"/>
      <c r="M102" s="2047"/>
      <c r="N102" s="2047"/>
      <c r="O102" s="2047"/>
      <c r="P102" s="2047"/>
      <c r="Q102" s="2047"/>
      <c r="R102" s="2047"/>
      <c r="S102" s="2047"/>
      <c r="T102" s="2047"/>
      <c r="U102" s="2047"/>
      <c r="V102" s="2047"/>
      <c r="W102" s="2047"/>
      <c r="X102" s="2047"/>
      <c r="Y102" s="2047"/>
      <c r="Z102" s="2047"/>
      <c r="AA102" s="31"/>
      <c r="AB102" s="31"/>
      <c r="AC102" s="31"/>
      <c r="AD102" s="31"/>
    </row>
    <row r="103" spans="1:30" ht="15" customHeight="1" x14ac:dyDescent="0.2">
      <c r="A103" s="696" t="s">
        <v>1959</v>
      </c>
      <c r="B103" s="697"/>
      <c r="C103" s="696"/>
      <c r="D103" s="696"/>
      <c r="E103" s="696"/>
      <c r="F103" s="696"/>
      <c r="G103" s="696"/>
      <c r="H103" s="696"/>
      <c r="I103" s="696"/>
      <c r="J103" s="698"/>
      <c r="K103" s="698"/>
      <c r="L103" s="698"/>
      <c r="M103" s="698"/>
      <c r="N103" s="698"/>
      <c r="O103" s="698"/>
      <c r="P103" s="698"/>
      <c r="Q103" s="679"/>
      <c r="R103" s="699"/>
      <c r="S103" s="699"/>
      <c r="T103" s="699"/>
      <c r="U103" s="678"/>
      <c r="V103" s="678"/>
      <c r="W103" s="678"/>
      <c r="X103" s="682"/>
      <c r="Y103" s="682"/>
      <c r="Z103" s="682"/>
      <c r="AA103" s="799" t="s">
        <v>2016</v>
      </c>
      <c r="AB103" s="709">
        <f>AB94+AB98+AB101+AB96</f>
        <v>0</v>
      </c>
      <c r="AC103" s="31"/>
      <c r="AD103" s="31"/>
    </row>
    <row r="104" spans="1:30" ht="15" customHeight="1" x14ac:dyDescent="0.2">
      <c r="A104" s="801" t="s">
        <v>418</v>
      </c>
      <c r="B104" s="2048" t="s">
        <v>2023</v>
      </c>
      <c r="C104" s="1442"/>
      <c r="D104" s="1442"/>
      <c r="E104" s="1442"/>
      <c r="F104" s="1442"/>
      <c r="G104" s="1442"/>
      <c r="H104" s="1442"/>
      <c r="I104" s="1442"/>
      <c r="J104" s="1442"/>
      <c r="K104" s="1442"/>
      <c r="L104" s="1442"/>
      <c r="M104" s="1442"/>
      <c r="N104" s="1442"/>
      <c r="O104" s="1442"/>
      <c r="P104" s="1442"/>
      <c r="Q104" s="1442"/>
      <c r="R104" s="1442"/>
      <c r="S104" s="1442"/>
      <c r="T104" s="1442"/>
      <c r="U104" s="1442"/>
      <c r="V104" s="1442"/>
      <c r="W104" s="1442"/>
      <c r="X104" s="1442"/>
      <c r="Y104" s="1442"/>
      <c r="Z104" s="1442"/>
      <c r="AA104" s="1442"/>
      <c r="AB104" s="1442"/>
      <c r="AC104" s="1443"/>
      <c r="AD104" s="31"/>
    </row>
    <row r="105" spans="1:30" ht="4.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row>
    <row r="106" spans="1:30" ht="12" customHeight="1" x14ac:dyDescent="0.2">
      <c r="A106" s="31"/>
      <c r="B106" s="1119"/>
      <c r="C106" s="1511" t="s">
        <v>2024</v>
      </c>
      <c r="D106" s="1400"/>
      <c r="E106" s="1400"/>
      <c r="F106" s="1400"/>
      <c r="G106" s="1400"/>
      <c r="H106" s="1400"/>
      <c r="I106" s="1400"/>
      <c r="J106" s="1400"/>
      <c r="K106" s="1400"/>
      <c r="L106" s="1400"/>
      <c r="M106" s="1400"/>
      <c r="N106" s="1400"/>
      <c r="O106" s="1400"/>
      <c r="P106" s="1400"/>
      <c r="Q106" s="1400"/>
      <c r="R106" s="1400"/>
      <c r="S106" s="1400"/>
      <c r="T106" s="1400"/>
      <c r="U106" s="1400"/>
      <c r="V106" s="1400"/>
      <c r="W106" s="1400"/>
      <c r="X106" s="1400"/>
      <c r="Y106" s="1400"/>
      <c r="Z106" s="1400"/>
      <c r="AA106" s="31"/>
      <c r="AB106" s="763" t="str">
        <f>IF(B106="x","10","0")</f>
        <v>0</v>
      </c>
      <c r="AC106" s="31"/>
      <c r="AD106" s="31"/>
    </row>
    <row r="107" spans="1:30" ht="14.25" customHeight="1" x14ac:dyDescent="0.2">
      <c r="A107" s="31"/>
      <c r="B107" s="31"/>
      <c r="C107" s="1400"/>
      <c r="D107" s="1400"/>
      <c r="E107" s="1400"/>
      <c r="F107" s="1400"/>
      <c r="G107" s="1400"/>
      <c r="H107" s="1400"/>
      <c r="I107" s="1400"/>
      <c r="J107" s="1400"/>
      <c r="K107" s="1400"/>
      <c r="L107" s="1400"/>
      <c r="M107" s="1400"/>
      <c r="N107" s="1400"/>
      <c r="O107" s="1400"/>
      <c r="P107" s="1400"/>
      <c r="Q107" s="1400"/>
      <c r="R107" s="1400"/>
      <c r="S107" s="1400"/>
      <c r="T107" s="1400"/>
      <c r="U107" s="1400"/>
      <c r="V107" s="1400"/>
      <c r="W107" s="1400"/>
      <c r="X107" s="1400"/>
      <c r="Y107" s="1400"/>
      <c r="Z107" s="1400"/>
      <c r="AA107" s="31"/>
      <c r="AB107" s="141"/>
      <c r="AC107" s="31"/>
      <c r="AD107" s="31"/>
    </row>
    <row r="108" spans="1:30" ht="4.5" customHeight="1" x14ac:dyDescent="0.2">
      <c r="A108" s="31"/>
      <c r="B108" s="31"/>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31"/>
      <c r="AB108" s="141"/>
      <c r="AC108" s="31"/>
      <c r="AD108" s="31"/>
    </row>
    <row r="109" spans="1:30" ht="12" customHeight="1" x14ac:dyDescent="0.2">
      <c r="A109" s="31"/>
      <c r="B109" s="1119"/>
      <c r="C109" s="1511" t="s">
        <v>2025</v>
      </c>
      <c r="D109" s="1400"/>
      <c r="E109" s="1400"/>
      <c r="F109" s="1400"/>
      <c r="G109" s="1400"/>
      <c r="H109" s="1400"/>
      <c r="I109" s="1400"/>
      <c r="J109" s="1400"/>
      <c r="K109" s="1400"/>
      <c r="L109" s="1400"/>
      <c r="M109" s="1400"/>
      <c r="N109" s="1400"/>
      <c r="O109" s="1400"/>
      <c r="P109" s="1400"/>
      <c r="Q109" s="1400"/>
      <c r="R109" s="1400"/>
      <c r="S109" s="1400"/>
      <c r="T109" s="1400"/>
      <c r="U109" s="1400"/>
      <c r="V109" s="1400"/>
      <c r="W109" s="1400"/>
      <c r="X109" s="1400"/>
      <c r="Y109" s="1400"/>
      <c r="Z109" s="1400"/>
      <c r="AA109" s="1400"/>
      <c r="AB109" s="31"/>
      <c r="AC109" s="31"/>
      <c r="AD109" s="31"/>
    </row>
    <row r="110" spans="1:30" ht="15" customHeight="1" x14ac:dyDescent="0.2">
      <c r="A110" s="31"/>
      <c r="B110" s="31"/>
      <c r="C110" s="1400"/>
      <c r="D110" s="1400"/>
      <c r="E110" s="1400"/>
      <c r="F110" s="1400"/>
      <c r="G110" s="1400"/>
      <c r="H110" s="1400"/>
      <c r="I110" s="1400"/>
      <c r="J110" s="1400"/>
      <c r="K110" s="1400"/>
      <c r="L110" s="1400"/>
      <c r="M110" s="1400"/>
      <c r="N110" s="1400"/>
      <c r="O110" s="1400"/>
      <c r="P110" s="1400"/>
      <c r="Q110" s="1400"/>
      <c r="R110" s="1400"/>
      <c r="S110" s="1400"/>
      <c r="T110" s="1400"/>
      <c r="U110" s="1400"/>
      <c r="V110" s="1400"/>
      <c r="W110" s="1400"/>
      <c r="X110" s="1400"/>
      <c r="Y110" s="1400"/>
      <c r="Z110" s="1400"/>
      <c r="AA110" s="1400"/>
      <c r="AB110" s="763" t="str">
        <f>IF(B109="x","1","0")</f>
        <v>0</v>
      </c>
      <c r="AC110" s="31"/>
      <c r="AD110" s="31"/>
    </row>
    <row r="111" spans="1:30" ht="3.75" customHeight="1" x14ac:dyDescent="0.2">
      <c r="A111" s="694"/>
      <c r="B111" s="694"/>
      <c r="C111" s="2047"/>
      <c r="D111" s="2047"/>
      <c r="E111" s="2047"/>
      <c r="F111" s="2047"/>
      <c r="G111" s="2047"/>
      <c r="H111" s="2047"/>
      <c r="I111" s="2047"/>
      <c r="J111" s="2047"/>
      <c r="K111" s="2047"/>
      <c r="L111" s="2047"/>
      <c r="M111" s="2047"/>
      <c r="N111" s="2047"/>
      <c r="O111" s="2047"/>
      <c r="P111" s="2047"/>
      <c r="Q111" s="2047"/>
      <c r="R111" s="2047"/>
      <c r="S111" s="2047"/>
      <c r="T111" s="2047"/>
      <c r="U111" s="2047"/>
      <c r="V111" s="2047"/>
      <c r="W111" s="2047"/>
      <c r="X111" s="2047"/>
      <c r="Y111" s="2047"/>
      <c r="Z111" s="2047"/>
      <c r="AA111" s="2047"/>
      <c r="AB111" s="31"/>
      <c r="AC111" s="31"/>
      <c r="AD111" s="31"/>
    </row>
    <row r="112" spans="1:30" ht="15" customHeight="1" x14ac:dyDescent="0.2">
      <c r="A112" s="696" t="s">
        <v>2026</v>
      </c>
      <c r="B112" s="697"/>
      <c r="C112" s="696"/>
      <c r="D112" s="696"/>
      <c r="E112" s="696"/>
      <c r="F112" s="696"/>
      <c r="G112" s="696"/>
      <c r="H112" s="696"/>
      <c r="I112" s="696"/>
      <c r="J112" s="698"/>
      <c r="K112" s="698"/>
      <c r="L112" s="698"/>
      <c r="M112" s="698"/>
      <c r="N112" s="698"/>
      <c r="O112" s="698"/>
      <c r="P112" s="698"/>
      <c r="Q112" s="679"/>
      <c r="R112" s="699"/>
      <c r="S112" s="699"/>
      <c r="T112" s="699"/>
      <c r="U112" s="678"/>
      <c r="V112" s="678"/>
      <c r="W112" s="682"/>
      <c r="X112" s="682"/>
      <c r="Y112" s="682"/>
      <c r="Z112" s="682"/>
      <c r="AA112" s="799" t="s">
        <v>2016</v>
      </c>
      <c r="AB112" s="709">
        <f>AB106+AB110</f>
        <v>0</v>
      </c>
      <c r="AC112" s="31"/>
      <c r="AD112" s="31"/>
    </row>
    <row r="113" spans="1:30" ht="4.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104"/>
      <c r="AB113" s="802"/>
      <c r="AC113" s="31"/>
      <c r="AD113" s="31"/>
    </row>
    <row r="114" spans="1:30" ht="15" customHeight="1" x14ac:dyDescent="0.2">
      <c r="A114" s="178" t="s">
        <v>457</v>
      </c>
      <c r="B114" s="2056" t="s">
        <v>2027</v>
      </c>
      <c r="C114" s="1442"/>
      <c r="D114" s="1442"/>
      <c r="E114" s="1442"/>
      <c r="F114" s="1442"/>
      <c r="G114" s="1442"/>
      <c r="H114" s="1442"/>
      <c r="I114" s="1442"/>
      <c r="J114" s="1442"/>
      <c r="K114" s="1442"/>
      <c r="L114" s="1442"/>
      <c r="M114" s="1442"/>
      <c r="N114" s="1442"/>
      <c r="O114" s="1442"/>
      <c r="P114" s="1442"/>
      <c r="Q114" s="1442"/>
      <c r="R114" s="1442"/>
      <c r="S114" s="1442"/>
      <c r="T114" s="1442"/>
      <c r="U114" s="1442"/>
      <c r="V114" s="1442"/>
      <c r="W114" s="1442"/>
      <c r="X114" s="1442"/>
      <c r="Y114" s="1442"/>
      <c r="Z114" s="1442"/>
      <c r="AA114" s="1442"/>
      <c r="AB114" s="1442"/>
      <c r="AC114" s="1443"/>
      <c r="AD114" s="31"/>
    </row>
    <row r="115" spans="1:30" ht="4.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31"/>
    </row>
    <row r="116" spans="1:30" ht="12" customHeight="1" x14ac:dyDescent="0.25">
      <c r="A116" s="178" t="s">
        <v>1629</v>
      </c>
      <c r="B116" s="1119"/>
      <c r="C116" s="1511" t="s">
        <v>2028</v>
      </c>
      <c r="D116" s="1400"/>
      <c r="E116" s="1400"/>
      <c r="F116" s="1400"/>
      <c r="G116" s="1400"/>
      <c r="H116" s="1400"/>
      <c r="I116" s="1400"/>
      <c r="J116" s="1400"/>
      <c r="K116" s="1400"/>
      <c r="L116" s="1400"/>
      <c r="M116" s="1400"/>
      <c r="N116" s="1400"/>
      <c r="O116" s="1400"/>
      <c r="P116" s="1400"/>
      <c r="Q116" s="1400"/>
      <c r="R116" s="1400"/>
      <c r="S116" s="1400"/>
      <c r="T116" s="1400"/>
      <c r="U116" s="1400"/>
      <c r="V116" s="1400"/>
      <c r="W116" s="1400"/>
      <c r="X116" s="1400"/>
      <c r="Y116" s="1400"/>
      <c r="Z116" s="1400"/>
      <c r="AA116" s="1400"/>
      <c r="AB116" s="763" t="str">
        <f>IF(B116="x","2","0")</f>
        <v>0</v>
      </c>
      <c r="AC116" s="241"/>
      <c r="AD116" s="10"/>
    </row>
    <row r="117" spans="1:30" ht="54.75" customHeight="1" x14ac:dyDescent="0.2">
      <c r="A117" s="178"/>
      <c r="B117" s="81"/>
      <c r="C117" s="1400"/>
      <c r="D117" s="1400"/>
      <c r="E117" s="1400"/>
      <c r="F117" s="1400"/>
      <c r="G117" s="1400"/>
      <c r="H117" s="1400"/>
      <c r="I117" s="1400"/>
      <c r="J117" s="1400"/>
      <c r="K117" s="1400"/>
      <c r="L117" s="1400"/>
      <c r="M117" s="1400"/>
      <c r="N117" s="1400"/>
      <c r="O117" s="1400"/>
      <c r="P117" s="1400"/>
      <c r="Q117" s="1400"/>
      <c r="R117" s="1400"/>
      <c r="S117" s="1400"/>
      <c r="T117" s="1400"/>
      <c r="U117" s="1400"/>
      <c r="V117" s="1400"/>
      <c r="W117" s="1400"/>
      <c r="X117" s="1400"/>
      <c r="Y117" s="1400"/>
      <c r="Z117" s="1400"/>
      <c r="AA117" s="1400"/>
      <c r="AB117" s="241"/>
      <c r="AC117" s="241"/>
      <c r="AD117" s="31"/>
    </row>
    <row r="118" spans="1:30" ht="12" customHeight="1" x14ac:dyDescent="0.25">
      <c r="A118" s="178" t="s">
        <v>1634</v>
      </c>
      <c r="B118" s="1119"/>
      <c r="C118" s="1511" t="s">
        <v>2029</v>
      </c>
      <c r="D118" s="1400"/>
      <c r="E118" s="1400"/>
      <c r="F118" s="1400"/>
      <c r="G118" s="1400"/>
      <c r="H118" s="1400"/>
      <c r="I118" s="1400"/>
      <c r="J118" s="1400"/>
      <c r="K118" s="1400"/>
      <c r="L118" s="1400"/>
      <c r="M118" s="1400"/>
      <c r="N118" s="1400"/>
      <c r="O118" s="1400"/>
      <c r="P118" s="1400"/>
      <c r="Q118" s="1400"/>
      <c r="R118" s="1400"/>
      <c r="S118" s="1400"/>
      <c r="T118" s="1400"/>
      <c r="U118" s="1400"/>
      <c r="V118" s="1400"/>
      <c r="W118" s="1400"/>
      <c r="X118" s="1400"/>
      <c r="Y118" s="1400"/>
      <c r="Z118" s="1400"/>
      <c r="AA118" s="1400"/>
      <c r="AB118" s="763" t="str">
        <f>IF(AND(B116="x",B118="x"),"1","0")</f>
        <v>0</v>
      </c>
      <c r="AC118" s="241"/>
      <c r="AD118" s="10"/>
    </row>
    <row r="119" spans="1:30" ht="96" customHeight="1" x14ac:dyDescent="0.2">
      <c r="A119" s="178"/>
      <c r="B119" s="81"/>
      <c r="C119" s="2047"/>
      <c r="D119" s="2047"/>
      <c r="E119" s="2047"/>
      <c r="F119" s="2047"/>
      <c r="G119" s="2047"/>
      <c r="H119" s="2047"/>
      <c r="I119" s="2047"/>
      <c r="J119" s="2047"/>
      <c r="K119" s="2047"/>
      <c r="L119" s="2047"/>
      <c r="M119" s="2047"/>
      <c r="N119" s="2047"/>
      <c r="O119" s="2047"/>
      <c r="P119" s="2047"/>
      <c r="Q119" s="2047"/>
      <c r="R119" s="2047"/>
      <c r="S119" s="2047"/>
      <c r="T119" s="2047"/>
      <c r="U119" s="2047"/>
      <c r="V119" s="2047"/>
      <c r="W119" s="2047"/>
      <c r="X119" s="2047"/>
      <c r="Y119" s="2047"/>
      <c r="Z119" s="2047"/>
      <c r="AA119" s="2047"/>
      <c r="AB119" s="241"/>
      <c r="AC119" s="241"/>
      <c r="AD119" s="31"/>
    </row>
    <row r="120" spans="1:30" ht="15" customHeight="1" x14ac:dyDescent="0.25">
      <c r="A120" s="2057" t="s">
        <v>2030</v>
      </c>
      <c r="B120" s="1834"/>
      <c r="C120" s="1834"/>
      <c r="D120" s="1834"/>
      <c r="E120" s="1834"/>
      <c r="F120" s="1834"/>
      <c r="G120" s="1834"/>
      <c r="H120" s="1834"/>
      <c r="I120" s="1834"/>
      <c r="J120" s="1834"/>
      <c r="K120" s="1834"/>
      <c r="L120" s="1834"/>
      <c r="M120" s="1834"/>
      <c r="N120" s="1834"/>
      <c r="O120" s="1834"/>
      <c r="P120" s="1834"/>
      <c r="Q120" s="1834"/>
      <c r="R120" s="1834"/>
      <c r="S120" s="1834"/>
      <c r="T120" s="1834"/>
      <c r="U120" s="684"/>
      <c r="V120" s="684"/>
      <c r="W120" s="684"/>
      <c r="X120" s="684"/>
      <c r="Y120" s="684"/>
      <c r="Z120" s="684"/>
      <c r="AA120" s="799" t="s">
        <v>2016</v>
      </c>
      <c r="AB120" s="709">
        <f>AB116+AB118</f>
        <v>0</v>
      </c>
      <c r="AC120" s="10"/>
      <c r="AD120" s="31"/>
    </row>
    <row r="121" spans="1:30" ht="4.5" customHeight="1"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10"/>
    </row>
    <row r="122" spans="1:30" ht="15" customHeight="1" x14ac:dyDescent="0.2">
      <c r="A122" s="68" t="s">
        <v>497</v>
      </c>
      <c r="B122" s="2025" t="s">
        <v>2031</v>
      </c>
      <c r="C122" s="1442"/>
      <c r="D122" s="1442"/>
      <c r="E122" s="1442"/>
      <c r="F122" s="1442"/>
      <c r="G122" s="1442"/>
      <c r="H122" s="1442"/>
      <c r="I122" s="1442"/>
      <c r="J122" s="1442"/>
      <c r="K122" s="1442"/>
      <c r="L122" s="1442"/>
      <c r="M122" s="1442"/>
      <c r="N122" s="1442"/>
      <c r="O122" s="1442"/>
      <c r="P122" s="1442"/>
      <c r="Q122" s="1442"/>
      <c r="R122" s="1442"/>
      <c r="S122" s="1442"/>
      <c r="T122" s="1442"/>
      <c r="U122" s="1442"/>
      <c r="V122" s="1442"/>
      <c r="W122" s="1442"/>
      <c r="X122" s="1442"/>
      <c r="Y122" s="1442"/>
      <c r="Z122" s="1442"/>
      <c r="AA122" s="1442"/>
      <c r="AB122" s="1442"/>
      <c r="AC122" s="1443"/>
      <c r="AD122" s="31"/>
    </row>
    <row r="123" spans="1:30" ht="4.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row>
    <row r="124" spans="1:30" ht="12.75" customHeight="1" x14ac:dyDescent="0.2">
      <c r="A124" s="31"/>
      <c r="B124" s="1119"/>
      <c r="C124" s="31" t="s">
        <v>2032</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709" t="str">
        <f>IF(B124="x","6","0")</f>
        <v>0</v>
      </c>
      <c r="AC124" s="31"/>
      <c r="AD124" s="31"/>
    </row>
    <row r="125" spans="1:30" ht="4.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row>
    <row r="126" spans="1:30" ht="15" customHeight="1" x14ac:dyDescent="0.2">
      <c r="A126" s="68" t="s">
        <v>546</v>
      </c>
      <c r="B126" s="2025" t="s">
        <v>2033</v>
      </c>
      <c r="C126" s="1442"/>
      <c r="D126" s="1442"/>
      <c r="E126" s="1442"/>
      <c r="F126" s="1442"/>
      <c r="G126" s="1442"/>
      <c r="H126" s="1442"/>
      <c r="I126" s="1442"/>
      <c r="J126" s="1442"/>
      <c r="K126" s="1442"/>
      <c r="L126" s="1442"/>
      <c r="M126" s="1442"/>
      <c r="N126" s="1442"/>
      <c r="O126" s="1442"/>
      <c r="P126" s="1442"/>
      <c r="Q126" s="1442"/>
      <c r="R126" s="1442"/>
      <c r="S126" s="1442"/>
      <c r="T126" s="1442"/>
      <c r="U126" s="1442"/>
      <c r="V126" s="1442"/>
      <c r="W126" s="1442"/>
      <c r="X126" s="1442"/>
      <c r="Y126" s="1442"/>
      <c r="Z126" s="1442"/>
      <c r="AA126" s="1442"/>
      <c r="AB126" s="1442"/>
      <c r="AC126" s="1443"/>
      <c r="AD126" s="31"/>
    </row>
    <row r="127" spans="1:30" ht="4.5" customHeight="1" x14ac:dyDescent="0.2">
      <c r="A127" s="6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31"/>
    </row>
    <row r="128" spans="1:30" ht="12.75" customHeight="1" x14ac:dyDescent="0.2">
      <c r="A128" s="31"/>
      <c r="B128" s="1119"/>
      <c r="C128" s="31" t="s">
        <v>2034</v>
      </c>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797" t="str">
        <f>IF(B128="x","2","0")</f>
        <v>0</v>
      </c>
      <c r="AC128" s="31"/>
      <c r="AD128" s="31"/>
    </row>
    <row r="129" spans="1:30" ht="4.5" customHeight="1" x14ac:dyDescent="0.2">
      <c r="A129" s="31"/>
      <c r="B129" s="1129"/>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79"/>
      <c r="AC129" s="31"/>
      <c r="AD129" s="31"/>
    </row>
    <row r="130" spans="1:30" ht="12.75" customHeight="1" x14ac:dyDescent="0.2">
      <c r="A130" s="31"/>
      <c r="B130" s="1119"/>
      <c r="C130" s="31" t="s">
        <v>2035</v>
      </c>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797" t="str">
        <f>IF(B130="x","3","0")</f>
        <v>0</v>
      </c>
      <c r="AC130" s="31"/>
      <c r="AD130" s="31"/>
    </row>
    <row r="131" spans="1:30" ht="4.5" customHeight="1" x14ac:dyDescent="0.2">
      <c r="A131" s="31"/>
      <c r="B131" s="1129"/>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79"/>
      <c r="AC131" s="31"/>
      <c r="AD131" s="31"/>
    </row>
    <row r="132" spans="1:30" ht="12.75" customHeight="1" x14ac:dyDescent="0.2">
      <c r="A132" s="31"/>
      <c r="B132" s="1119"/>
      <c r="C132" s="31" t="s">
        <v>2036</v>
      </c>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797" t="str">
        <f>IF(B132="x","4","0")</f>
        <v>0</v>
      </c>
      <c r="AC132" s="31"/>
      <c r="AD132" s="31"/>
    </row>
    <row r="133" spans="1:30" ht="15" customHeight="1" x14ac:dyDescent="0.25">
      <c r="A133" s="2057" t="s">
        <v>2037</v>
      </c>
      <c r="B133" s="1834"/>
      <c r="C133" s="1834"/>
      <c r="D133" s="1834"/>
      <c r="E133" s="1834"/>
      <c r="F133" s="1834"/>
      <c r="G133" s="1834"/>
      <c r="H133" s="1834"/>
      <c r="I133" s="1834"/>
      <c r="J133" s="1834"/>
      <c r="K133" s="1834"/>
      <c r="L133" s="1834"/>
      <c r="M133" s="1834"/>
      <c r="N133" s="1834"/>
      <c r="O133" s="1834"/>
      <c r="P133" s="1834"/>
      <c r="Q133" s="1834"/>
      <c r="R133" s="1834"/>
      <c r="S133" s="1834"/>
      <c r="T133" s="1834"/>
      <c r="U133" s="684"/>
      <c r="V133" s="684"/>
      <c r="W133" s="684"/>
      <c r="X133" s="684"/>
      <c r="Y133" s="684"/>
      <c r="Z133" s="684"/>
      <c r="AA133" s="799" t="s">
        <v>2016</v>
      </c>
      <c r="AB133" s="709">
        <f>AB128+AB130+AB132</f>
        <v>0</v>
      </c>
      <c r="AC133" s="10"/>
      <c r="AD133" s="31"/>
    </row>
    <row r="134" spans="1:30" ht="4.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row>
    <row r="135" spans="1:30" ht="15" customHeight="1" x14ac:dyDescent="0.2">
      <c r="A135" s="68" t="s">
        <v>619</v>
      </c>
      <c r="B135" s="2025" t="s">
        <v>2038</v>
      </c>
      <c r="C135" s="1442"/>
      <c r="D135" s="1442"/>
      <c r="E135" s="1442"/>
      <c r="F135" s="1442"/>
      <c r="G135" s="1442"/>
      <c r="H135" s="1442"/>
      <c r="I135" s="1442"/>
      <c r="J135" s="1442"/>
      <c r="K135" s="1442"/>
      <c r="L135" s="1442"/>
      <c r="M135" s="1442"/>
      <c r="N135" s="1442"/>
      <c r="O135" s="1442"/>
      <c r="P135" s="1442"/>
      <c r="Q135" s="1442"/>
      <c r="R135" s="1442"/>
      <c r="S135" s="1442"/>
      <c r="T135" s="1442"/>
      <c r="U135" s="1442"/>
      <c r="V135" s="1442"/>
      <c r="W135" s="1442"/>
      <c r="X135" s="1442"/>
      <c r="Y135" s="1442"/>
      <c r="Z135" s="1442"/>
      <c r="AA135" s="1442"/>
      <c r="AB135" s="1442"/>
      <c r="AC135" s="1443"/>
      <c r="AD135" s="31"/>
    </row>
    <row r="136" spans="1:30" ht="4.5" customHeight="1" x14ac:dyDescent="0.2">
      <c r="A136" s="6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31"/>
    </row>
    <row r="137" spans="1:30" ht="12.75" customHeight="1" x14ac:dyDescent="0.2">
      <c r="A137" s="31"/>
      <c r="B137" s="1119"/>
      <c r="C137" s="1511" t="s">
        <v>2039</v>
      </c>
      <c r="D137" s="1400"/>
      <c r="E137" s="1400"/>
      <c r="F137" s="1400"/>
      <c r="G137" s="1400"/>
      <c r="H137" s="1400"/>
      <c r="I137" s="1400"/>
      <c r="J137" s="1400"/>
      <c r="K137" s="1400"/>
      <c r="L137" s="1400"/>
      <c r="M137" s="1400"/>
      <c r="N137" s="1400"/>
      <c r="O137" s="1400"/>
      <c r="P137" s="1400"/>
      <c r="Q137" s="1400"/>
      <c r="R137" s="1400"/>
      <c r="S137" s="1400"/>
      <c r="T137" s="1400"/>
      <c r="U137" s="1400"/>
      <c r="V137" s="1400"/>
      <c r="W137" s="1400"/>
      <c r="X137" s="1400"/>
      <c r="Y137" s="1400"/>
      <c r="Z137" s="1400"/>
      <c r="AA137" s="104"/>
      <c r="AB137" s="31"/>
      <c r="AC137" s="31"/>
      <c r="AD137" s="31"/>
    </row>
    <row r="138" spans="1:30" ht="4.5" customHeight="1" x14ac:dyDescent="0.2">
      <c r="A138" s="68"/>
      <c r="B138" s="1210"/>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31"/>
    </row>
    <row r="139" spans="1:30" ht="12.75" customHeight="1" x14ac:dyDescent="0.2">
      <c r="A139" s="31"/>
      <c r="B139" s="1119"/>
      <c r="C139" s="1511" t="s">
        <v>2040</v>
      </c>
      <c r="D139" s="1400"/>
      <c r="E139" s="1400"/>
      <c r="F139" s="1400"/>
      <c r="G139" s="1400"/>
      <c r="H139" s="1400"/>
      <c r="I139" s="1400"/>
      <c r="J139" s="1400"/>
      <c r="K139" s="1400"/>
      <c r="L139" s="1400"/>
      <c r="M139" s="1400"/>
      <c r="N139" s="1400"/>
      <c r="O139" s="1400"/>
      <c r="P139" s="1400"/>
      <c r="Q139" s="1400"/>
      <c r="R139" s="1400"/>
      <c r="S139" s="1400"/>
      <c r="T139" s="1400"/>
      <c r="U139" s="1400"/>
      <c r="V139" s="1400"/>
      <c r="W139" s="1400"/>
      <c r="X139" s="1400"/>
      <c r="Y139" s="1400"/>
      <c r="Z139" s="1400"/>
      <c r="AA139" s="1400"/>
      <c r="AB139" s="1400"/>
      <c r="AC139" s="1400"/>
      <c r="AD139" s="31"/>
    </row>
    <row r="140" spans="1:30" ht="14.25" customHeight="1" x14ac:dyDescent="0.2">
      <c r="A140" s="31"/>
      <c r="B140" s="1129"/>
      <c r="C140" s="1400"/>
      <c r="D140" s="1400"/>
      <c r="E140" s="1400"/>
      <c r="F140" s="1400"/>
      <c r="G140" s="1400"/>
      <c r="H140" s="1400"/>
      <c r="I140" s="1400"/>
      <c r="J140" s="1400"/>
      <c r="K140" s="1400"/>
      <c r="L140" s="1400"/>
      <c r="M140" s="1400"/>
      <c r="N140" s="1400"/>
      <c r="O140" s="1400"/>
      <c r="P140" s="1400"/>
      <c r="Q140" s="1400"/>
      <c r="R140" s="1400"/>
      <c r="S140" s="1400"/>
      <c r="T140" s="1400"/>
      <c r="U140" s="1400"/>
      <c r="V140" s="1400"/>
      <c r="W140" s="1400"/>
      <c r="X140" s="1400"/>
      <c r="Y140" s="1400"/>
      <c r="Z140" s="1400"/>
      <c r="AA140" s="1400"/>
      <c r="AB140" s="1400"/>
      <c r="AC140" s="1400"/>
      <c r="AD140" s="31"/>
    </row>
    <row r="141" spans="1:30" ht="12.75" customHeight="1" x14ac:dyDescent="0.2">
      <c r="A141" s="31"/>
      <c r="B141" s="1119"/>
      <c r="C141" s="1511" t="s">
        <v>2041</v>
      </c>
      <c r="D141" s="1400"/>
      <c r="E141" s="1400"/>
      <c r="F141" s="1400"/>
      <c r="G141" s="1400"/>
      <c r="H141" s="1400"/>
      <c r="I141" s="1400"/>
      <c r="J141" s="1400"/>
      <c r="K141" s="1400"/>
      <c r="L141" s="1400"/>
      <c r="M141" s="1400"/>
      <c r="N141" s="1400"/>
      <c r="O141" s="1400"/>
      <c r="P141" s="1400"/>
      <c r="Q141" s="1400"/>
      <c r="R141" s="1400"/>
      <c r="S141" s="1400"/>
      <c r="T141" s="1400"/>
      <c r="U141" s="1400"/>
      <c r="V141" s="1400"/>
      <c r="W141" s="1400"/>
      <c r="X141" s="1400"/>
      <c r="Y141" s="1400"/>
      <c r="Z141" s="1400"/>
      <c r="AA141" s="1400"/>
      <c r="AB141" s="1400"/>
      <c r="AC141" s="1400"/>
      <c r="AD141" s="31"/>
    </row>
    <row r="142" spans="1:30" ht="15.75" customHeight="1" x14ac:dyDescent="0.2">
      <c r="A142" s="31"/>
      <c r="B142" s="1129"/>
      <c r="C142" s="1400"/>
      <c r="D142" s="1400"/>
      <c r="E142" s="1400"/>
      <c r="F142" s="1400"/>
      <c r="G142" s="1400"/>
      <c r="H142" s="1400"/>
      <c r="I142" s="1400"/>
      <c r="J142" s="1400"/>
      <c r="K142" s="1400"/>
      <c r="L142" s="1400"/>
      <c r="M142" s="1400"/>
      <c r="N142" s="1400"/>
      <c r="O142" s="1400"/>
      <c r="P142" s="1400"/>
      <c r="Q142" s="1400"/>
      <c r="R142" s="1400"/>
      <c r="S142" s="1400"/>
      <c r="T142" s="1400"/>
      <c r="U142" s="1400"/>
      <c r="V142" s="1400"/>
      <c r="W142" s="1400"/>
      <c r="X142" s="1400"/>
      <c r="Y142" s="1400"/>
      <c r="Z142" s="1400"/>
      <c r="AA142" s="1400"/>
      <c r="AB142" s="1400"/>
      <c r="AC142" s="1400"/>
      <c r="AD142" s="31"/>
    </row>
    <row r="143" spans="1:30" ht="12.75" customHeight="1" x14ac:dyDescent="0.2">
      <c r="A143" s="31"/>
      <c r="B143" s="1119"/>
      <c r="C143" s="1517" t="s">
        <v>2042</v>
      </c>
      <c r="D143" s="1400"/>
      <c r="E143" s="1400"/>
      <c r="F143" s="1400"/>
      <c r="G143" s="1400"/>
      <c r="H143" s="1400"/>
      <c r="I143" s="1400"/>
      <c r="J143" s="1400"/>
      <c r="K143" s="1400"/>
      <c r="L143" s="1400"/>
      <c r="M143" s="1400"/>
      <c r="N143" s="1400"/>
      <c r="O143" s="1400"/>
      <c r="P143" s="1400"/>
      <c r="Q143" s="1400"/>
      <c r="R143" s="1400"/>
      <c r="S143" s="1400"/>
      <c r="T143" s="1400"/>
      <c r="U143" s="1400"/>
      <c r="V143" s="1400"/>
      <c r="W143" s="1400"/>
      <c r="X143" s="1400"/>
      <c r="Y143" s="1400"/>
      <c r="Z143" s="1400"/>
      <c r="AA143" s="1400"/>
      <c r="AB143" s="1400"/>
      <c r="AC143" s="1400"/>
      <c r="AD143" s="31"/>
    </row>
    <row r="144" spans="1:30" ht="14.25" customHeight="1" x14ac:dyDescent="0.2">
      <c r="A144" s="31"/>
      <c r="B144" s="1129"/>
      <c r="C144" s="1400"/>
      <c r="D144" s="1400"/>
      <c r="E144" s="1400"/>
      <c r="F144" s="1400"/>
      <c r="G144" s="1400"/>
      <c r="H144" s="1400"/>
      <c r="I144" s="1400"/>
      <c r="J144" s="1400"/>
      <c r="K144" s="1400"/>
      <c r="L144" s="1400"/>
      <c r="M144" s="1400"/>
      <c r="N144" s="1400"/>
      <c r="O144" s="1400"/>
      <c r="P144" s="1400"/>
      <c r="Q144" s="1400"/>
      <c r="R144" s="1400"/>
      <c r="S144" s="1400"/>
      <c r="T144" s="1400"/>
      <c r="U144" s="1400"/>
      <c r="V144" s="1400"/>
      <c r="W144" s="1400"/>
      <c r="X144" s="1400"/>
      <c r="Y144" s="1400"/>
      <c r="Z144" s="1400"/>
      <c r="AA144" s="1400"/>
      <c r="AB144" s="1400"/>
      <c r="AC144" s="1400"/>
      <c r="AD144" s="31"/>
    </row>
    <row r="145" spans="1:30" ht="12.75" customHeight="1" x14ac:dyDescent="0.2">
      <c r="A145" s="31"/>
      <c r="B145" s="1119"/>
      <c r="C145" s="1511" t="s">
        <v>2043</v>
      </c>
      <c r="D145" s="1400"/>
      <c r="E145" s="1400"/>
      <c r="F145" s="1400"/>
      <c r="G145" s="1400"/>
      <c r="H145" s="1400"/>
      <c r="I145" s="1400"/>
      <c r="J145" s="1400"/>
      <c r="K145" s="1400"/>
      <c r="L145" s="1400"/>
      <c r="M145" s="1400"/>
      <c r="N145" s="1400"/>
      <c r="O145" s="1400"/>
      <c r="P145" s="1400"/>
      <c r="Q145" s="1400"/>
      <c r="R145" s="1400"/>
      <c r="S145" s="1400"/>
      <c r="T145" s="1400"/>
      <c r="U145" s="1400"/>
      <c r="V145" s="1400"/>
      <c r="W145" s="1400"/>
      <c r="X145" s="1400"/>
      <c r="Y145" s="1400"/>
      <c r="Z145" s="1400"/>
      <c r="AA145" s="104"/>
      <c r="AB145" s="31"/>
      <c r="AC145" s="31"/>
      <c r="AD145" s="31"/>
    </row>
    <row r="146" spans="1:30" ht="4.5" customHeight="1" x14ac:dyDescent="0.2">
      <c r="A146" s="31"/>
      <c r="B146" s="1129"/>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row>
    <row r="147" spans="1:30" ht="12.75" customHeight="1" x14ac:dyDescent="0.2">
      <c r="A147" s="31"/>
      <c r="B147" s="1119"/>
      <c r="C147" s="1511" t="s">
        <v>2044</v>
      </c>
      <c r="D147" s="1400"/>
      <c r="E147" s="1400"/>
      <c r="F147" s="1400"/>
      <c r="G147" s="1400"/>
      <c r="H147" s="1400"/>
      <c r="I147" s="1400"/>
      <c r="J147" s="1400"/>
      <c r="K147" s="1400"/>
      <c r="L147" s="1400"/>
      <c r="M147" s="1400"/>
      <c r="N147" s="1400"/>
      <c r="O147" s="1400"/>
      <c r="P147" s="1400"/>
      <c r="Q147" s="1400"/>
      <c r="R147" s="1400"/>
      <c r="S147" s="1400"/>
      <c r="T147" s="1400"/>
      <c r="U147" s="1400"/>
      <c r="V147" s="1400"/>
      <c r="W147" s="1400"/>
      <c r="X147" s="1400"/>
      <c r="Y147" s="1400"/>
      <c r="Z147" s="1400"/>
      <c r="AA147" s="104"/>
      <c r="AB147" s="31"/>
      <c r="AC147" s="31"/>
      <c r="AD147" s="31"/>
    </row>
    <row r="148" spans="1:30" ht="4.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row>
    <row r="149" spans="1:30" ht="12.75" customHeight="1" x14ac:dyDescent="0.2">
      <c r="A149" s="178"/>
      <c r="B149" s="228"/>
      <c r="C149" s="81"/>
      <c r="D149" s="803"/>
      <c r="E149" s="1119"/>
      <c r="F149" s="2055" t="s">
        <v>2045</v>
      </c>
      <c r="G149" s="1400"/>
      <c r="H149" s="1400"/>
      <c r="I149" s="1400"/>
      <c r="J149" s="1400"/>
      <c r="K149" s="1400"/>
      <c r="L149" s="1400"/>
      <c r="M149" s="1400"/>
      <c r="N149" s="1400"/>
      <c r="O149" s="1400"/>
      <c r="P149" s="1400"/>
      <c r="Q149" s="1400"/>
      <c r="R149" s="1400"/>
      <c r="S149" s="1400"/>
      <c r="T149" s="1400"/>
      <c r="U149" s="1400"/>
      <c r="V149" s="1400"/>
      <c r="W149" s="1400"/>
      <c r="X149" s="1400"/>
      <c r="Y149" s="1400"/>
      <c r="Z149" s="1400"/>
      <c r="AA149" s="803"/>
      <c r="AB149" s="228"/>
      <c r="AC149" s="228"/>
      <c r="AD149" s="31"/>
    </row>
    <row r="150" spans="1:30" ht="4.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row>
    <row r="151" spans="1:30" ht="12.75" customHeight="1" x14ac:dyDescent="0.2">
      <c r="A151" s="31"/>
      <c r="B151" s="667" t="str">
        <f>IF(AND(B137="x",B139="x",B141="x",B143="x",B145="x",B147="x",E149="x"),"x","")</f>
        <v/>
      </c>
      <c r="C151" s="1511" t="s">
        <v>2046</v>
      </c>
      <c r="D151" s="1400"/>
      <c r="E151" s="1400"/>
      <c r="F151" s="1400"/>
      <c r="G151" s="1400"/>
      <c r="H151" s="1400"/>
      <c r="I151" s="1400"/>
      <c r="J151" s="1400"/>
      <c r="K151" s="1400"/>
      <c r="L151" s="1400"/>
      <c r="M151" s="1400"/>
      <c r="N151" s="1400"/>
      <c r="O151" s="1400"/>
      <c r="P151" s="1400"/>
      <c r="Q151" s="1400"/>
      <c r="R151" s="1400"/>
      <c r="S151" s="1400"/>
      <c r="T151" s="1400"/>
      <c r="U151" s="1400"/>
      <c r="V151" s="1400"/>
      <c r="W151" s="1400"/>
      <c r="X151" s="1400"/>
      <c r="Y151" s="1400"/>
      <c r="Z151" s="1400"/>
      <c r="AA151" s="31"/>
      <c r="AB151" s="709">
        <f>IF(B151="x",5,0)</f>
        <v>0</v>
      </c>
      <c r="AC151" s="31"/>
      <c r="AD151" s="31"/>
    </row>
    <row r="152" spans="1:30" ht="4.5" customHeight="1" x14ac:dyDescent="0.2">
      <c r="A152" s="31"/>
      <c r="B152" s="31"/>
      <c r="C152" s="1400"/>
      <c r="D152" s="1400"/>
      <c r="E152" s="1400"/>
      <c r="F152" s="1400"/>
      <c r="G152" s="1400"/>
      <c r="H152" s="1400"/>
      <c r="I152" s="1400"/>
      <c r="J152" s="1400"/>
      <c r="K152" s="1400"/>
      <c r="L152" s="1400"/>
      <c r="M152" s="1400"/>
      <c r="N152" s="1400"/>
      <c r="O152" s="1400"/>
      <c r="P152" s="1400"/>
      <c r="Q152" s="1400"/>
      <c r="R152" s="1400"/>
      <c r="S152" s="1400"/>
      <c r="T152" s="1400"/>
      <c r="U152" s="1400"/>
      <c r="V152" s="1400"/>
      <c r="W152" s="1400"/>
      <c r="X152" s="1400"/>
      <c r="Y152" s="1400"/>
      <c r="Z152" s="1400"/>
      <c r="AA152" s="31"/>
      <c r="AB152" s="31"/>
      <c r="AC152" s="31"/>
      <c r="AD152" s="31"/>
    </row>
    <row r="153" spans="1:30" ht="15" customHeight="1" x14ac:dyDescent="0.2">
      <c r="A153" s="642" t="s">
        <v>1839</v>
      </c>
      <c r="B153" s="2025" t="s">
        <v>2047</v>
      </c>
      <c r="C153" s="1442"/>
      <c r="D153" s="1442"/>
      <c r="E153" s="1442"/>
      <c r="F153" s="1442"/>
      <c r="G153" s="1442"/>
      <c r="H153" s="1442"/>
      <c r="I153" s="1442"/>
      <c r="J153" s="1442"/>
      <c r="K153" s="1442"/>
      <c r="L153" s="1442"/>
      <c r="M153" s="1442"/>
      <c r="N153" s="1442"/>
      <c r="O153" s="1442"/>
      <c r="P153" s="1442"/>
      <c r="Q153" s="1442"/>
      <c r="R153" s="1442"/>
      <c r="S153" s="1442"/>
      <c r="T153" s="1442"/>
      <c r="U153" s="1442"/>
      <c r="V153" s="1442"/>
      <c r="W153" s="1442"/>
      <c r="X153" s="1442"/>
      <c r="Y153" s="1442"/>
      <c r="Z153" s="1442"/>
      <c r="AA153" s="1442"/>
      <c r="AB153" s="1442"/>
      <c r="AC153" s="1443"/>
      <c r="AD153" s="31"/>
    </row>
    <row r="154" spans="1:30" ht="3.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row>
    <row r="155" spans="1:30" ht="12.75" customHeight="1" x14ac:dyDescent="0.2">
      <c r="A155" s="31"/>
      <c r="B155" s="1119"/>
      <c r="C155" s="1511" t="s">
        <v>2048</v>
      </c>
      <c r="D155" s="1400"/>
      <c r="E155" s="1400"/>
      <c r="F155" s="1400"/>
      <c r="G155" s="1400"/>
      <c r="H155" s="1400"/>
      <c r="I155" s="1400"/>
      <c r="J155" s="1400"/>
      <c r="K155" s="1400"/>
      <c r="L155" s="1400"/>
      <c r="M155" s="1400"/>
      <c r="N155" s="1400"/>
      <c r="O155" s="1400"/>
      <c r="P155" s="1400"/>
      <c r="Q155" s="1400"/>
      <c r="R155" s="1400"/>
      <c r="S155" s="1400"/>
      <c r="T155" s="1400"/>
      <c r="U155" s="1400"/>
      <c r="V155" s="1400"/>
      <c r="W155" s="1400"/>
      <c r="X155" s="1400"/>
      <c r="Y155" s="1400"/>
      <c r="Z155" s="1400"/>
      <c r="AA155" s="31"/>
      <c r="AB155" s="709" t="str">
        <f>IF(B155="x","1","0")</f>
        <v>0</v>
      </c>
      <c r="AC155" s="31"/>
      <c r="AD155" s="31"/>
    </row>
    <row r="156" spans="1:30" ht="15" customHeight="1" x14ac:dyDescent="0.2">
      <c r="A156" s="31"/>
      <c r="B156" s="31"/>
      <c r="C156" s="1400"/>
      <c r="D156" s="1400"/>
      <c r="E156" s="1400"/>
      <c r="F156" s="1400"/>
      <c r="G156" s="1400"/>
      <c r="H156" s="1400"/>
      <c r="I156" s="1400"/>
      <c r="J156" s="1400"/>
      <c r="K156" s="1400"/>
      <c r="L156" s="1400"/>
      <c r="M156" s="1400"/>
      <c r="N156" s="1400"/>
      <c r="O156" s="1400"/>
      <c r="P156" s="1400"/>
      <c r="Q156" s="1400"/>
      <c r="R156" s="1400"/>
      <c r="S156" s="1400"/>
      <c r="T156" s="1400"/>
      <c r="U156" s="1400"/>
      <c r="V156" s="1400"/>
      <c r="W156" s="1400"/>
      <c r="X156" s="1400"/>
      <c r="Y156" s="1400"/>
      <c r="Z156" s="1400"/>
      <c r="AA156" s="31"/>
      <c r="AB156" s="31"/>
      <c r="AC156" s="31"/>
      <c r="AD156" s="31"/>
    </row>
    <row r="157" spans="1:30" ht="15" customHeight="1" x14ac:dyDescent="0.2">
      <c r="A157" s="642" t="s">
        <v>2049</v>
      </c>
      <c r="B157" s="1562" t="s">
        <v>2050</v>
      </c>
      <c r="C157" s="1442"/>
      <c r="D157" s="1442"/>
      <c r="E157" s="1442"/>
      <c r="F157" s="1442"/>
      <c r="G157" s="1442"/>
      <c r="H157" s="1442"/>
      <c r="I157" s="1442"/>
      <c r="J157" s="1442"/>
      <c r="K157" s="1442"/>
      <c r="L157" s="1442"/>
      <c r="M157" s="1442"/>
      <c r="N157" s="1442"/>
      <c r="O157" s="1442"/>
      <c r="P157" s="1442"/>
      <c r="Q157" s="1442"/>
      <c r="R157" s="1442"/>
      <c r="S157" s="1442"/>
      <c r="T157" s="1442"/>
      <c r="U157" s="1442"/>
      <c r="V157" s="1442"/>
      <c r="W157" s="1442"/>
      <c r="X157" s="1442"/>
      <c r="Y157" s="1442"/>
      <c r="Z157" s="1442"/>
      <c r="AA157" s="1442"/>
      <c r="AB157" s="1442"/>
      <c r="AC157" s="1443"/>
      <c r="AD157" s="31"/>
    </row>
    <row r="158" spans="1:30" ht="5.2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row>
    <row r="159" spans="1:30" ht="12.75" customHeight="1" x14ac:dyDescent="0.2">
      <c r="A159" s="31"/>
      <c r="B159" s="1119"/>
      <c r="C159" s="1511" t="s">
        <v>2051</v>
      </c>
      <c r="D159" s="1400"/>
      <c r="E159" s="1400"/>
      <c r="F159" s="1400"/>
      <c r="G159" s="1400"/>
      <c r="H159" s="1400"/>
      <c r="I159" s="1400"/>
      <c r="J159" s="1400"/>
      <c r="K159" s="1400"/>
      <c r="L159" s="1400"/>
      <c r="M159" s="1400"/>
      <c r="N159" s="1400"/>
      <c r="O159" s="1400"/>
      <c r="P159" s="1400"/>
      <c r="Q159" s="1400"/>
      <c r="R159" s="1400"/>
      <c r="S159" s="1400"/>
      <c r="T159" s="1400"/>
      <c r="U159" s="1400"/>
      <c r="V159" s="1400"/>
      <c r="W159" s="1400"/>
      <c r="X159" s="1400"/>
      <c r="Y159" s="1400"/>
      <c r="Z159" s="1400"/>
      <c r="AA159" s="31"/>
      <c r="AB159" s="709" t="str">
        <f>IF(B159="x","1","0")</f>
        <v>0</v>
      </c>
      <c r="AC159" s="31"/>
      <c r="AD159" s="31"/>
    </row>
    <row r="160" spans="1:30" ht="15" customHeight="1" x14ac:dyDescent="0.2">
      <c r="A160" s="31"/>
      <c r="B160" s="31"/>
      <c r="C160" s="1400"/>
      <c r="D160" s="1400"/>
      <c r="E160" s="1400"/>
      <c r="F160" s="1400"/>
      <c r="G160" s="1400"/>
      <c r="H160" s="1400"/>
      <c r="I160" s="1400"/>
      <c r="J160" s="1400"/>
      <c r="K160" s="1400"/>
      <c r="L160" s="1400"/>
      <c r="M160" s="1400"/>
      <c r="N160" s="1400"/>
      <c r="O160" s="1400"/>
      <c r="P160" s="1400"/>
      <c r="Q160" s="1400"/>
      <c r="R160" s="1400"/>
      <c r="S160" s="1400"/>
      <c r="T160" s="1400"/>
      <c r="U160" s="1400"/>
      <c r="V160" s="1400"/>
      <c r="W160" s="1400"/>
      <c r="X160" s="1400"/>
      <c r="Y160" s="1400"/>
      <c r="Z160" s="1400"/>
      <c r="AA160" s="31"/>
      <c r="AB160" s="31"/>
      <c r="AC160" s="31"/>
      <c r="AD160" s="31"/>
    </row>
    <row r="161" spans="1:30" ht="1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31"/>
    </row>
    <row r="162" spans="1:30" ht="14.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31"/>
      <c r="AA162" s="31"/>
      <c r="AB162" s="31"/>
      <c r="AC162" s="31"/>
      <c r="AD162" s="10"/>
    </row>
    <row r="163" spans="1:30" ht="14.25" hidden="1" customHeight="1" x14ac:dyDescent="0.25">
      <c r="A163" s="10">
        <v>16</v>
      </c>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row>
    <row r="164" spans="1:30" ht="14.25" hidden="1" customHeight="1" x14ac:dyDescent="0.25">
      <c r="A164" s="10">
        <v>15</v>
      </c>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row>
    <row r="165" spans="1:30" ht="14.25" hidden="1" customHeight="1" x14ac:dyDescent="0.25">
      <c r="A165" s="10">
        <v>13</v>
      </c>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31"/>
    </row>
    <row r="166" spans="1:30" ht="14.25" hidden="1" customHeight="1" x14ac:dyDescent="0.25">
      <c r="A166" s="10">
        <v>11</v>
      </c>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4.25" hidden="1" customHeight="1" x14ac:dyDescent="0.25">
      <c r="A167" s="10">
        <v>0</v>
      </c>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4.25" hidden="1"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41">
        <v>0</v>
      </c>
      <c r="V168" s="10"/>
      <c r="W168" s="10"/>
      <c r="X168" s="10"/>
      <c r="Y168" s="31">
        <v>1</v>
      </c>
      <c r="Z168" s="10"/>
      <c r="AA168" s="10"/>
      <c r="AB168" s="10"/>
      <c r="AC168" s="10"/>
      <c r="AD168" s="10"/>
    </row>
    <row r="169" spans="1:30" ht="14.25" hidden="1"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41">
        <v>2</v>
      </c>
      <c r="V169" s="10"/>
      <c r="W169" s="10"/>
      <c r="X169" s="10"/>
      <c r="Y169" s="31">
        <v>4</v>
      </c>
      <c r="Z169" s="10"/>
      <c r="AA169" s="10"/>
      <c r="AB169" s="10"/>
      <c r="AC169" s="10"/>
      <c r="AD169" s="10"/>
    </row>
    <row r="170" spans="1:30" ht="14.25" hidden="1"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31">
        <v>7</v>
      </c>
      <c r="Z170" s="10"/>
      <c r="AA170" s="10"/>
      <c r="AB170" s="10"/>
      <c r="AC170" s="10"/>
      <c r="AD170" s="10"/>
    </row>
    <row r="171" spans="1:30" ht="14.25" hidden="1"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31">
        <v>10</v>
      </c>
      <c r="Z171" s="10"/>
      <c r="AA171" s="10"/>
      <c r="AB171" s="10"/>
      <c r="AC171" s="10"/>
      <c r="AD171" s="10"/>
    </row>
    <row r="172" spans="1:30" ht="14.25" hidden="1"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31">
        <v>14</v>
      </c>
      <c r="Z172" s="10"/>
      <c r="AA172" s="10"/>
      <c r="AB172" s="10"/>
      <c r="AC172" s="10"/>
      <c r="AD172" s="10"/>
    </row>
    <row r="173" spans="1:30" ht="14.25" hidden="1"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31">
        <v>18</v>
      </c>
      <c r="Z173" s="10"/>
      <c r="AA173" s="10"/>
      <c r="AB173" s="10"/>
      <c r="AC173" s="10"/>
      <c r="AD173" s="10"/>
    </row>
    <row r="174" spans="1:30" ht="14.25" hidden="1"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31">
        <v>22</v>
      </c>
      <c r="Z174" s="10"/>
      <c r="AA174" s="10"/>
      <c r="AB174" s="10"/>
      <c r="AC174" s="10"/>
      <c r="AD174" s="10"/>
    </row>
    <row r="175" spans="1:30" ht="14.25" hidden="1"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sheetData>
  <sheetProtection algorithmName="SHA-512" hashValue="C4oT8n3Hh+TZS9+ufLEhx4kIeNK9mQ7hVGR+hQiYwS3BpPCZxknlCnH6mlJLz/LxvedHirqHz0VdO3XEba9nSw==" saltValue="kXNno9e6uwb2yB/3l1vWmQ==" spinCount="100000" sheet="1" objects="1" scenarios="1"/>
  <mergeCells count="98">
    <mergeCell ref="A120:T120"/>
    <mergeCell ref="B122:AC122"/>
    <mergeCell ref="B126:AC126"/>
    <mergeCell ref="A133:T133"/>
    <mergeCell ref="D87:U87"/>
    <mergeCell ref="V87:W87"/>
    <mergeCell ref="C106:Z107"/>
    <mergeCell ref="C109:AA111"/>
    <mergeCell ref="B114:AC114"/>
    <mergeCell ref="C116:AA117"/>
    <mergeCell ref="C118:AA119"/>
    <mergeCell ref="C155:Z156"/>
    <mergeCell ref="B157:AC157"/>
    <mergeCell ref="C159:Z160"/>
    <mergeCell ref="B135:AC135"/>
    <mergeCell ref="C137:Z137"/>
    <mergeCell ref="C139:AC140"/>
    <mergeCell ref="C141:AC142"/>
    <mergeCell ref="C143:AC144"/>
    <mergeCell ref="C145:Z145"/>
    <mergeCell ref="C147:Z147"/>
    <mergeCell ref="F149:Z149"/>
    <mergeCell ref="C151:Z152"/>
    <mergeCell ref="B153:AC153"/>
    <mergeCell ref="B91:AC91"/>
    <mergeCell ref="B92:AC93"/>
    <mergeCell ref="C94:Z95"/>
    <mergeCell ref="C96:Z97"/>
    <mergeCell ref="C98:Z99"/>
    <mergeCell ref="C101:Z102"/>
    <mergeCell ref="B104:AC104"/>
    <mergeCell ref="B53:D53"/>
    <mergeCell ref="F53:X53"/>
    <mergeCell ref="B49:D49"/>
    <mergeCell ref="X72:AC73"/>
    <mergeCell ref="X74:AC76"/>
    <mergeCell ref="C81:U81"/>
    <mergeCell ref="D83:V83"/>
    <mergeCell ref="D85:V85"/>
    <mergeCell ref="C71:W72"/>
    <mergeCell ref="C73:W73"/>
    <mergeCell ref="D75:V75"/>
    <mergeCell ref="D77:V77"/>
    <mergeCell ref="Y77:AB77"/>
    <mergeCell ref="D79:U79"/>
    <mergeCell ref="V79:W79"/>
    <mergeCell ref="C57:U58"/>
    <mergeCell ref="W59:AB67"/>
    <mergeCell ref="B48:D48"/>
    <mergeCell ref="U48:AC48"/>
    <mergeCell ref="B51:D51"/>
    <mergeCell ref="F51:AA51"/>
    <mergeCell ref="F48:T48"/>
    <mergeCell ref="F49:T49"/>
    <mergeCell ref="U49:AC49"/>
    <mergeCell ref="B55:D55"/>
    <mergeCell ref="F55:U55"/>
    <mergeCell ref="C22:U23"/>
    <mergeCell ref="V22:AA22"/>
    <mergeCell ref="V24:AA24"/>
    <mergeCell ref="C24:U24"/>
    <mergeCell ref="C36:U36"/>
    <mergeCell ref="V36:AA36"/>
    <mergeCell ref="B26:D26"/>
    <mergeCell ref="F26:AB27"/>
    <mergeCell ref="B28:AB29"/>
    <mergeCell ref="B32:AC32"/>
    <mergeCell ref="C34:U34"/>
    <mergeCell ref="V34:AA34"/>
    <mergeCell ref="C38:U38"/>
    <mergeCell ref="V38:AA38"/>
    <mergeCell ref="B40:AB40"/>
    <mergeCell ref="C42:AB42"/>
    <mergeCell ref="B43:AC43"/>
    <mergeCell ref="B44:AC45"/>
    <mergeCell ref="C46:AB46"/>
    <mergeCell ref="A1:AC2"/>
    <mergeCell ref="V3:Y3"/>
    <mergeCell ref="AA3:AC3"/>
    <mergeCell ref="B5:AC5"/>
    <mergeCell ref="C7:V8"/>
    <mergeCell ref="C9:G9"/>
    <mergeCell ref="H9:I9"/>
    <mergeCell ref="J9:K9"/>
    <mergeCell ref="L9:M9"/>
    <mergeCell ref="C12:V14"/>
    <mergeCell ref="C15:AB17"/>
    <mergeCell ref="B18:AC18"/>
    <mergeCell ref="C20:U20"/>
    <mergeCell ref="V20:AA20"/>
    <mergeCell ref="N9:P9"/>
    <mergeCell ref="Q9:S9"/>
    <mergeCell ref="N10:P10"/>
    <mergeCell ref="Q10:S10"/>
    <mergeCell ref="C10:G10"/>
    <mergeCell ref="H10:I10"/>
    <mergeCell ref="J10:K10"/>
    <mergeCell ref="L10:M10"/>
  </mergeCells>
  <dataValidations count="2">
    <dataValidation type="decimal" allowBlank="1" showErrorMessage="1" sqref="B26">
      <formula1>0</formula1>
      <formula2>1</formula2>
    </dataValidation>
    <dataValidation type="list" allowBlank="1" showErrorMessage="1" sqref="AB89">
      <formula1>$A$163:$A$167</formula1>
    </dataValidation>
  </dataValidations>
  <pageMargins left="0.5" right="0" top="0.5" bottom="0.4" header="0" footer="0"/>
  <pageSetup scale="95" orientation="portrait" r:id="rId1"/>
  <headerFooter>
    <oddFooter>&amp;R&amp;D</oddFooter>
  </headerFooter>
  <rowBreaks count="1" manualBreakCount="1">
    <brk id="69" max="28" man="1"/>
  </rowBreaks>
  <colBreaks count="1" manualBreakCount="1">
    <brk id="29" max="1048575" man="1"/>
  </colBreaks>
  <drawing r:id="rId2"/>
  <legacyDrawing r:id="rId3"/>
  <extLst>
    <ext xmlns:x14="http://schemas.microsoft.com/office/spreadsheetml/2009/9/main" uri="{CCE6A557-97BC-4b89-ADB6-D9C93CAAB3DF}">
      <x14:dataValidations xmlns:xm="http://schemas.microsoft.com/office/excel/2006/main" count="2">
        <x14:dataValidation type="decimal" operator="lessThanOrEqual" allowBlank="1" showInputMessage="1" showErrorMessage="1" prompt="This number plus the number of 30% units used for the boost should not be more than the total number of 30% units indicated on the Rent Schedule.">
          <x14:formula1>
            <xm:f>'19a. Income and Rent Levels'!$AO$5-$B$49</xm:f>
          </x14:formula1>
          <xm:sqref>B51</xm:sqref>
        </x14:dataValidation>
        <x14:dataValidation type="decimal" operator="lessThanOrEqual" allowBlank="1" showInputMessage="1" showErrorMessage="1" prompt="This number plus the number of 30% units used for the boost should not be more than the total number of 30% units indicated on the Rent Schedule._x000a_">
          <x14:formula1>
            <xm:f>'19a. Income and Rent Levels'!$AO$5-$B$51</xm:f>
          </x14:formula1>
          <xm:sqref>B49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1000"/>
  <sheetViews>
    <sheetView workbookViewId="0"/>
  </sheetViews>
  <sheetFormatPr defaultColWidth="12.625" defaultRowHeight="15" customHeight="1" x14ac:dyDescent="0.2"/>
  <cols>
    <col min="1" max="1" width="8.25" customWidth="1"/>
    <col min="2" max="8" width="7.625" customWidth="1"/>
    <col min="9" max="9" width="6.5" customWidth="1"/>
    <col min="10" max="22" width="7.625" customWidth="1"/>
    <col min="23" max="27" width="8.25" customWidth="1"/>
    <col min="28" max="28" width="7.625" customWidth="1"/>
    <col min="29" max="29" width="8.25" customWidth="1"/>
    <col min="30" max="30" width="7.625" customWidth="1"/>
    <col min="31" max="31" width="8.25" customWidth="1"/>
    <col min="32" max="33" width="7.625" customWidth="1"/>
    <col min="34" max="34" width="10" customWidth="1"/>
    <col min="35" max="36" width="7.625" customWidth="1"/>
    <col min="37" max="37" width="8.25" customWidth="1"/>
    <col min="38" max="41" width="7.625" customWidth="1"/>
    <col min="42" max="42" width="5.625" customWidth="1"/>
    <col min="43" max="44" width="6.625" customWidth="1"/>
    <col min="45" max="45" width="7.625" customWidth="1"/>
    <col min="46" max="46" width="5.625" customWidth="1"/>
    <col min="47" max="47" width="6.125" customWidth="1"/>
    <col min="48" max="48" width="5.625" customWidth="1"/>
    <col min="49" max="51" width="5.75" customWidth="1"/>
    <col min="52" max="52" width="4.875" customWidth="1"/>
    <col min="53" max="53" width="6.5" customWidth="1"/>
    <col min="54" max="56" width="5.75" customWidth="1"/>
    <col min="57" max="58" width="5.625" customWidth="1"/>
    <col min="59" max="59" width="5.75" customWidth="1"/>
    <col min="60" max="60" width="5.625" customWidth="1"/>
    <col min="61" max="62" width="5.75" customWidth="1"/>
    <col min="63" max="63" width="5.25" customWidth="1"/>
    <col min="64" max="68" width="5.625" customWidth="1"/>
    <col min="69" max="69" width="5.75" customWidth="1"/>
    <col min="70" max="73" width="5.625" customWidth="1"/>
    <col min="74" max="74" width="6.5" customWidth="1"/>
    <col min="75" max="82" width="7.625" customWidth="1"/>
    <col min="83" max="83" width="12.625" customWidth="1"/>
    <col min="84" max="84" width="8.375" customWidth="1"/>
    <col min="85" max="85" width="7.5" customWidth="1"/>
    <col min="86" max="86" width="8.375" customWidth="1"/>
    <col min="87" max="87" width="6.625" customWidth="1"/>
    <col min="88" max="88" width="10" customWidth="1"/>
    <col min="89" max="89" width="7" customWidth="1"/>
    <col min="90" max="90" width="9.25" customWidth="1"/>
    <col min="91" max="91" width="8.25" customWidth="1"/>
    <col min="92" max="95" width="7.625" customWidth="1"/>
    <col min="96" max="96" width="7" customWidth="1"/>
    <col min="97" max="97" width="6.625" customWidth="1"/>
    <col min="98" max="98" width="7" customWidth="1"/>
    <col min="99" max="102" width="8.25" customWidth="1"/>
    <col min="103" max="104" width="6.5" customWidth="1"/>
    <col min="105" max="105" width="5.75" customWidth="1"/>
    <col min="106" max="108" width="5.625" customWidth="1"/>
    <col min="109" max="110" width="5.75" customWidth="1"/>
    <col min="111" max="111" width="6.5" customWidth="1"/>
    <col min="112" max="112" width="5.75" customWidth="1"/>
    <col min="113" max="115" width="6.125" customWidth="1"/>
    <col min="116" max="116" width="7.625" customWidth="1"/>
    <col min="117" max="117" width="8.25" customWidth="1"/>
    <col min="118" max="119" width="7.625" customWidth="1"/>
    <col min="120" max="121" width="8.25" customWidth="1"/>
    <col min="122" max="128" width="7.625" customWidth="1"/>
    <col min="129" max="129" width="6.625" customWidth="1"/>
    <col min="130" max="130" width="7.625" customWidth="1"/>
    <col min="131" max="135" width="6.5" customWidth="1"/>
    <col min="136" max="136" width="7" customWidth="1"/>
    <col min="137" max="212" width="7.625" customWidth="1"/>
    <col min="213" max="213" width="8.25" customWidth="1"/>
    <col min="214" max="262" width="7.625" customWidth="1"/>
  </cols>
  <sheetData>
    <row r="1" spans="1:262" ht="14.25" customHeight="1" x14ac:dyDescent="0.25">
      <c r="A1" s="10" t="s">
        <v>761</v>
      </c>
      <c r="B1" s="116" t="s">
        <v>762</v>
      </c>
      <c r="C1" s="116" t="s">
        <v>763</v>
      </c>
      <c r="D1" s="116" t="s">
        <v>764</v>
      </c>
      <c r="E1" s="116" t="s">
        <v>765</v>
      </c>
      <c r="F1" s="116" t="s">
        <v>766</v>
      </c>
      <c r="G1" s="116" t="s">
        <v>767</v>
      </c>
      <c r="H1" s="116" t="s">
        <v>768</v>
      </c>
      <c r="I1" s="116" t="s">
        <v>769</v>
      </c>
      <c r="J1" s="116" t="s">
        <v>770</v>
      </c>
      <c r="K1" s="116" t="s">
        <v>771</v>
      </c>
      <c r="L1" s="116" t="s">
        <v>772</v>
      </c>
      <c r="M1" s="116" t="s">
        <v>773</v>
      </c>
      <c r="N1" s="116" t="s">
        <v>774</v>
      </c>
      <c r="O1" s="116" t="s">
        <v>775</v>
      </c>
      <c r="P1" s="116" t="s">
        <v>776</v>
      </c>
      <c r="Q1" s="116" t="s">
        <v>777</v>
      </c>
      <c r="R1" s="116" t="s">
        <v>778</v>
      </c>
      <c r="S1" s="116" t="s">
        <v>779</v>
      </c>
      <c r="T1" s="116" t="s">
        <v>780</v>
      </c>
      <c r="U1" s="116" t="s">
        <v>781</v>
      </c>
      <c r="V1" s="116" t="s">
        <v>782</v>
      </c>
      <c r="W1" s="116" t="s">
        <v>783</v>
      </c>
      <c r="X1" s="116" t="s">
        <v>784</v>
      </c>
      <c r="Y1" s="116" t="s">
        <v>785</v>
      </c>
      <c r="Z1" s="116" t="s">
        <v>786</v>
      </c>
      <c r="AA1" s="116" t="s">
        <v>787</v>
      </c>
      <c r="AB1" s="116" t="s">
        <v>788</v>
      </c>
      <c r="AC1" s="116" t="s">
        <v>789</v>
      </c>
      <c r="AD1" s="116" t="s">
        <v>179</v>
      </c>
      <c r="AE1" s="116" t="s">
        <v>790</v>
      </c>
      <c r="AF1" s="116" t="s">
        <v>791</v>
      </c>
      <c r="AG1" s="116" t="s">
        <v>792</v>
      </c>
      <c r="AH1" s="116" t="s">
        <v>793</v>
      </c>
      <c r="AI1" s="116" t="s">
        <v>794</v>
      </c>
      <c r="AJ1" s="116" t="s">
        <v>795</v>
      </c>
      <c r="AK1" s="116" t="s">
        <v>796</v>
      </c>
      <c r="AL1" s="116" t="s">
        <v>797</v>
      </c>
      <c r="AM1" s="116" t="s">
        <v>798</v>
      </c>
      <c r="AN1" s="116" t="s">
        <v>799</v>
      </c>
      <c r="AO1" s="116" t="s">
        <v>800</v>
      </c>
      <c r="AP1" s="116" t="s">
        <v>801</v>
      </c>
      <c r="AQ1" s="116" t="s">
        <v>802</v>
      </c>
      <c r="AR1" s="116" t="s">
        <v>803</v>
      </c>
      <c r="AS1" s="116" t="s">
        <v>804</v>
      </c>
      <c r="AT1" s="116" t="s">
        <v>805</v>
      </c>
      <c r="AU1" s="116" t="s">
        <v>806</v>
      </c>
      <c r="AV1" s="116" t="s">
        <v>807</v>
      </c>
      <c r="AW1" s="116" t="s">
        <v>808</v>
      </c>
      <c r="AX1" s="116" t="s">
        <v>809</v>
      </c>
      <c r="AY1" s="116" t="s">
        <v>810</v>
      </c>
      <c r="AZ1" s="116" t="s">
        <v>811</v>
      </c>
      <c r="BA1" s="116" t="s">
        <v>812</v>
      </c>
      <c r="BB1" s="116" t="s">
        <v>813</v>
      </c>
      <c r="BC1" s="116" t="s">
        <v>814</v>
      </c>
      <c r="BD1" s="116" t="s">
        <v>815</v>
      </c>
      <c r="BE1" s="116" t="s">
        <v>816</v>
      </c>
      <c r="BF1" s="116" t="s">
        <v>817</v>
      </c>
      <c r="BG1" s="116" t="s">
        <v>818</v>
      </c>
      <c r="BH1" s="116" t="s">
        <v>819</v>
      </c>
      <c r="BI1" s="116" t="s">
        <v>820</v>
      </c>
      <c r="BJ1" s="116" t="s">
        <v>821</v>
      </c>
      <c r="BK1" s="116" t="s">
        <v>822</v>
      </c>
      <c r="BL1" s="116" t="s">
        <v>823</v>
      </c>
      <c r="BM1" s="116" t="s">
        <v>824</v>
      </c>
      <c r="BN1" s="116" t="s">
        <v>825</v>
      </c>
      <c r="BO1" s="116" t="s">
        <v>826</v>
      </c>
      <c r="BP1" s="116" t="s">
        <v>827</v>
      </c>
      <c r="BQ1" s="116" t="s">
        <v>828</v>
      </c>
      <c r="BR1" s="116" t="s">
        <v>829</v>
      </c>
      <c r="BS1" s="116" t="s">
        <v>830</v>
      </c>
      <c r="BT1" s="116" t="s">
        <v>831</v>
      </c>
      <c r="BU1" s="116" t="s">
        <v>832</v>
      </c>
      <c r="BV1" s="116" t="s">
        <v>833</v>
      </c>
      <c r="BW1" s="116" t="s">
        <v>834</v>
      </c>
      <c r="BX1" s="116" t="s">
        <v>835</v>
      </c>
      <c r="BY1" s="116" t="s">
        <v>836</v>
      </c>
      <c r="BZ1" s="116" t="s">
        <v>837</v>
      </c>
      <c r="CA1" s="116" t="s">
        <v>838</v>
      </c>
      <c r="CB1" s="116" t="s">
        <v>839</v>
      </c>
      <c r="CC1" s="116" t="s">
        <v>840</v>
      </c>
      <c r="CD1" s="116" t="s">
        <v>841</v>
      </c>
      <c r="CE1" s="116" t="s">
        <v>842</v>
      </c>
      <c r="CF1" s="116" t="s">
        <v>843</v>
      </c>
      <c r="CG1" s="116" t="s">
        <v>844</v>
      </c>
      <c r="CH1" s="116" t="s">
        <v>845</v>
      </c>
      <c r="CI1" s="116" t="s">
        <v>846</v>
      </c>
      <c r="CJ1" s="116" t="s">
        <v>847</v>
      </c>
      <c r="CK1" s="116" t="s">
        <v>848</v>
      </c>
      <c r="CL1" s="116" t="s">
        <v>849</v>
      </c>
      <c r="CM1" s="116" t="s">
        <v>850</v>
      </c>
      <c r="CN1" s="116" t="s">
        <v>851</v>
      </c>
      <c r="CO1" s="116" t="s">
        <v>852</v>
      </c>
      <c r="CP1" s="116" t="s">
        <v>853</v>
      </c>
      <c r="CQ1" s="116" t="s">
        <v>854</v>
      </c>
      <c r="CR1" s="116" t="s">
        <v>855</v>
      </c>
      <c r="CS1" s="116" t="s">
        <v>856</v>
      </c>
      <c r="CT1" s="116" t="s">
        <v>857</v>
      </c>
      <c r="CU1" s="116" t="s">
        <v>858</v>
      </c>
      <c r="CV1" s="116" t="s">
        <v>859</v>
      </c>
      <c r="CW1" s="116" t="s">
        <v>860</v>
      </c>
      <c r="CX1" s="116" t="s">
        <v>861</v>
      </c>
      <c r="CY1" s="116" t="s">
        <v>862</v>
      </c>
      <c r="CZ1" s="116" t="s">
        <v>863</v>
      </c>
      <c r="DA1" s="116" t="s">
        <v>864</v>
      </c>
      <c r="DB1" s="116" t="s">
        <v>865</v>
      </c>
      <c r="DC1" s="116" t="s">
        <v>866</v>
      </c>
      <c r="DD1" s="116" t="s">
        <v>867</v>
      </c>
      <c r="DE1" s="116" t="s">
        <v>868</v>
      </c>
      <c r="DF1" s="116" t="s">
        <v>869</v>
      </c>
      <c r="DG1" s="116" t="s">
        <v>870</v>
      </c>
      <c r="DH1" s="116" t="s">
        <v>871</v>
      </c>
      <c r="DI1" s="116" t="s">
        <v>872</v>
      </c>
      <c r="DJ1" s="116" t="s">
        <v>873</v>
      </c>
      <c r="DK1" s="116" t="s">
        <v>874</v>
      </c>
      <c r="DL1" s="116" t="s">
        <v>875</v>
      </c>
      <c r="DM1" s="116" t="s">
        <v>876</v>
      </c>
      <c r="DN1" s="116" t="s">
        <v>877</v>
      </c>
      <c r="DO1" s="116" t="s">
        <v>878</v>
      </c>
      <c r="DP1" s="116" t="s">
        <v>879</v>
      </c>
      <c r="DQ1" s="116" t="s">
        <v>880</v>
      </c>
      <c r="DR1" s="116" t="s">
        <v>555</v>
      </c>
      <c r="DS1" s="116" t="s">
        <v>566</v>
      </c>
      <c r="DT1" s="116" t="s">
        <v>881</v>
      </c>
      <c r="DU1" s="116" t="s">
        <v>882</v>
      </c>
      <c r="DV1" s="116" t="s">
        <v>883</v>
      </c>
      <c r="DW1" s="116" t="s">
        <v>884</v>
      </c>
      <c r="DX1" s="116" t="s">
        <v>885</v>
      </c>
      <c r="DY1" s="116" t="s">
        <v>886</v>
      </c>
      <c r="DZ1" s="116" t="s">
        <v>887</v>
      </c>
      <c r="EA1" s="116" t="s">
        <v>888</v>
      </c>
      <c r="EB1" s="116" t="s">
        <v>889</v>
      </c>
      <c r="EC1" s="116" t="s">
        <v>890</v>
      </c>
      <c r="ED1" s="116" t="s">
        <v>891</v>
      </c>
      <c r="EE1" s="116" t="s">
        <v>892</v>
      </c>
      <c r="EF1" s="116" t="s">
        <v>893</v>
      </c>
      <c r="EG1" s="116" t="s">
        <v>894</v>
      </c>
      <c r="EH1" s="116" t="s">
        <v>895</v>
      </c>
      <c r="EI1" s="116" t="s">
        <v>896</v>
      </c>
      <c r="EJ1" s="116" t="s">
        <v>897</v>
      </c>
      <c r="EK1" s="116" t="s">
        <v>898</v>
      </c>
      <c r="EL1" s="116" t="s">
        <v>899</v>
      </c>
      <c r="EM1" s="116" t="s">
        <v>900</v>
      </c>
      <c r="EN1" s="116" t="s">
        <v>901</v>
      </c>
      <c r="EO1" s="116" t="s">
        <v>902</v>
      </c>
      <c r="EP1" s="116" t="s">
        <v>903</v>
      </c>
      <c r="EQ1" s="116" t="s">
        <v>904</v>
      </c>
      <c r="ER1" s="116" t="s">
        <v>120</v>
      </c>
      <c r="ES1" s="116" t="s">
        <v>905</v>
      </c>
      <c r="ET1" s="116" t="s">
        <v>906</v>
      </c>
      <c r="EU1" s="116" t="s">
        <v>907</v>
      </c>
      <c r="EV1" s="116" t="s">
        <v>908</v>
      </c>
      <c r="EW1" s="116" t="s">
        <v>909</v>
      </c>
      <c r="EX1" s="116" t="s">
        <v>910</v>
      </c>
      <c r="EY1" s="116" t="s">
        <v>911</v>
      </c>
      <c r="EZ1" s="116" t="s">
        <v>912</v>
      </c>
      <c r="FA1" s="116" t="s">
        <v>913</v>
      </c>
      <c r="FB1" s="116" t="s">
        <v>914</v>
      </c>
      <c r="FC1" s="116" t="s">
        <v>915</v>
      </c>
      <c r="FD1" s="116" t="s">
        <v>916</v>
      </c>
      <c r="FE1" s="116" t="s">
        <v>917</v>
      </c>
      <c r="FF1" s="116" t="s">
        <v>918</v>
      </c>
      <c r="FG1" s="116" t="s">
        <v>919</v>
      </c>
      <c r="FH1" s="116" t="s">
        <v>920</v>
      </c>
      <c r="FI1" s="116" t="s">
        <v>921</v>
      </c>
      <c r="FJ1" s="116" t="s">
        <v>922</v>
      </c>
      <c r="FK1" s="116" t="s">
        <v>923</v>
      </c>
      <c r="FL1" s="116" t="s">
        <v>924</v>
      </c>
      <c r="FM1" s="116" t="s">
        <v>925</v>
      </c>
      <c r="FN1" s="116" t="s">
        <v>926</v>
      </c>
      <c r="FO1" s="116" t="s">
        <v>927</v>
      </c>
      <c r="FP1" s="116" t="s">
        <v>928</v>
      </c>
      <c r="FQ1" s="116" t="s">
        <v>929</v>
      </c>
      <c r="FR1" s="116" t="s">
        <v>930</v>
      </c>
      <c r="FS1" s="116" t="s">
        <v>931</v>
      </c>
      <c r="FT1" s="116" t="s">
        <v>932</v>
      </c>
      <c r="FU1" s="116" t="s">
        <v>933</v>
      </c>
      <c r="FV1" s="116" t="s">
        <v>934</v>
      </c>
      <c r="FW1" s="116" t="s">
        <v>935</v>
      </c>
      <c r="FX1" s="116" t="s">
        <v>936</v>
      </c>
      <c r="FY1" s="116" t="s">
        <v>937</v>
      </c>
      <c r="FZ1" s="116" t="s">
        <v>938</v>
      </c>
      <c r="GA1" s="116" t="s">
        <v>939</v>
      </c>
      <c r="GB1" s="116" t="s">
        <v>940</v>
      </c>
      <c r="GC1" s="116" t="s">
        <v>941</v>
      </c>
      <c r="GD1" s="116" t="s">
        <v>942</v>
      </c>
      <c r="GE1" s="116" t="s">
        <v>943</v>
      </c>
      <c r="GF1" s="116" t="s">
        <v>944</v>
      </c>
      <c r="GG1" s="116" t="s">
        <v>945</v>
      </c>
      <c r="GH1" s="116" t="s">
        <v>934</v>
      </c>
      <c r="GI1" s="116" t="s">
        <v>935</v>
      </c>
      <c r="GJ1" s="116" t="s">
        <v>936</v>
      </c>
      <c r="GK1" s="116" t="s">
        <v>937</v>
      </c>
      <c r="GL1" s="116" t="s">
        <v>946</v>
      </c>
      <c r="GM1" s="116" t="s">
        <v>947</v>
      </c>
      <c r="GN1" s="116" t="s">
        <v>948</v>
      </c>
      <c r="GO1" s="116" t="s">
        <v>949</v>
      </c>
      <c r="GP1" s="116" t="s">
        <v>950</v>
      </c>
      <c r="GQ1" s="116" t="s">
        <v>951</v>
      </c>
      <c r="GR1" s="116" t="s">
        <v>952</v>
      </c>
      <c r="GS1" s="116" t="s">
        <v>953</v>
      </c>
      <c r="GT1" s="116" t="s">
        <v>954</v>
      </c>
      <c r="GU1" s="116" t="s">
        <v>955</v>
      </c>
      <c r="GV1" s="116" t="s">
        <v>956</v>
      </c>
      <c r="GW1" s="116" t="s">
        <v>957</v>
      </c>
      <c r="GX1" s="116" t="s">
        <v>958</v>
      </c>
      <c r="GY1" s="116" t="s">
        <v>959</v>
      </c>
      <c r="GZ1" s="116" t="s">
        <v>960</v>
      </c>
      <c r="HA1" s="116" t="s">
        <v>961</v>
      </c>
      <c r="HB1" s="116" t="s">
        <v>962</v>
      </c>
      <c r="HC1" s="116" t="s">
        <v>963</v>
      </c>
      <c r="HD1" s="116" t="s">
        <v>964</v>
      </c>
      <c r="HE1" s="116" t="s">
        <v>965</v>
      </c>
      <c r="HF1" s="116" t="s">
        <v>966</v>
      </c>
      <c r="HG1" s="116" t="s">
        <v>967</v>
      </c>
      <c r="HH1" s="116" t="s">
        <v>968</v>
      </c>
      <c r="HI1" s="116" t="s">
        <v>969</v>
      </c>
      <c r="HJ1" s="116" t="s">
        <v>970</v>
      </c>
      <c r="HK1" s="116" t="s">
        <v>971</v>
      </c>
      <c r="HL1" s="116" t="s">
        <v>972</v>
      </c>
      <c r="HM1" s="116" t="s">
        <v>973</v>
      </c>
      <c r="HN1" s="116" t="s">
        <v>974</v>
      </c>
      <c r="HO1" s="116" t="s">
        <v>975</v>
      </c>
      <c r="HP1" s="116" t="s">
        <v>976</v>
      </c>
      <c r="HQ1" s="116" t="s">
        <v>977</v>
      </c>
      <c r="HR1" s="116" t="s">
        <v>978</v>
      </c>
      <c r="HS1" s="116" t="s">
        <v>979</v>
      </c>
      <c r="HT1" s="116" t="s">
        <v>980</v>
      </c>
      <c r="HU1" s="116" t="s">
        <v>981</v>
      </c>
      <c r="HV1" s="116" t="s">
        <v>982</v>
      </c>
      <c r="HW1" s="116" t="s">
        <v>775</v>
      </c>
      <c r="HX1" s="116" t="s">
        <v>983</v>
      </c>
      <c r="HY1" s="116" t="s">
        <v>778</v>
      </c>
      <c r="HZ1" s="116" t="s">
        <v>984</v>
      </c>
      <c r="IA1" s="116" t="s">
        <v>985</v>
      </c>
      <c r="IB1" s="116" t="s">
        <v>986</v>
      </c>
      <c r="IC1" s="116" t="s">
        <v>987</v>
      </c>
      <c r="ID1" s="116" t="s">
        <v>988</v>
      </c>
      <c r="IE1" s="116" t="s">
        <v>989</v>
      </c>
      <c r="IF1" s="116" t="s">
        <v>990</v>
      </c>
      <c r="IG1" s="116" t="s">
        <v>991</v>
      </c>
      <c r="IH1" s="116" t="s">
        <v>992</v>
      </c>
      <c r="II1" s="116" t="s">
        <v>993</v>
      </c>
      <c r="IJ1" s="116" t="s">
        <v>994</v>
      </c>
      <c r="IK1" s="116" t="s">
        <v>995</v>
      </c>
      <c r="IL1" s="116" t="s">
        <v>996</v>
      </c>
      <c r="IM1" s="116" t="s">
        <v>997</v>
      </c>
      <c r="IN1" s="116" t="s">
        <v>998</v>
      </c>
      <c r="IO1" s="116" t="s">
        <v>999</v>
      </c>
      <c r="IP1" s="116" t="s">
        <v>1000</v>
      </c>
      <c r="IQ1" s="116" t="s">
        <v>1001</v>
      </c>
      <c r="IR1" s="116" t="s">
        <v>1002</v>
      </c>
      <c r="IS1" s="116" t="s">
        <v>1003</v>
      </c>
      <c r="IT1" s="116" t="s">
        <v>1004</v>
      </c>
      <c r="IU1" s="116" t="s">
        <v>1005</v>
      </c>
      <c r="IV1" s="116" t="s">
        <v>1006</v>
      </c>
      <c r="IW1" s="116" t="s">
        <v>1007</v>
      </c>
      <c r="IX1" s="116" t="s">
        <v>1008</v>
      </c>
      <c r="IY1" s="116" t="s">
        <v>1009</v>
      </c>
      <c r="IZ1" s="116" t="s">
        <v>1010</v>
      </c>
      <c r="JA1" s="116" t="s">
        <v>1011</v>
      </c>
      <c r="JB1" s="116" t="s">
        <v>1012</v>
      </c>
    </row>
    <row r="2" spans="1:262" ht="171" customHeight="1" x14ac:dyDescent="0.25">
      <c r="A2" s="553">
        <f>'46. Community Input'!$G3</f>
        <v>0</v>
      </c>
      <c r="B2" s="116">
        <f>'1b. 4% HTC-Bond Filing'!J14</f>
        <v>0</v>
      </c>
      <c r="C2" s="116">
        <f>'5. Contact Info'!E8</f>
        <v>0</v>
      </c>
      <c r="D2" s="554">
        <f>'5. Contact Info'!X8</f>
        <v>0</v>
      </c>
      <c r="E2" s="554">
        <f>'5. Contact Info'!X10</f>
        <v>0</v>
      </c>
      <c r="F2" s="116">
        <f>'5. Contact Info'!E10</f>
        <v>0</v>
      </c>
      <c r="G2" s="116">
        <f>'5. Contact Info'!I12</f>
        <v>0</v>
      </c>
      <c r="H2" s="116">
        <f>'5. Contact Info'!I14</f>
        <v>0</v>
      </c>
      <c r="I2" s="555">
        <f>'5. Contact Info'!W14</f>
        <v>0</v>
      </c>
      <c r="J2" s="116">
        <f>'5. Contact Info'!AA14</f>
        <v>0</v>
      </c>
      <c r="K2" s="116">
        <f>'5. Contact Info'!E18</f>
        <v>0</v>
      </c>
      <c r="L2" s="554">
        <f>'5. Contact Info'!X18</f>
        <v>0</v>
      </c>
      <c r="M2" s="554">
        <f>'5. Contact Info'!X20</f>
        <v>0</v>
      </c>
      <c r="N2" s="116">
        <f>'5. Contact Info'!E20</f>
        <v>0</v>
      </c>
      <c r="O2" s="116">
        <f>'5. Contact Info'!E24</f>
        <v>0</v>
      </c>
      <c r="P2" s="554">
        <f>'5. Contact Info'!X24</f>
        <v>0</v>
      </c>
      <c r="Q2" s="554">
        <f>'5. Contact Info'!X26</f>
        <v>0</v>
      </c>
      <c r="R2" s="116">
        <f>'5. Contact Info'!E26</f>
        <v>0</v>
      </c>
      <c r="S2" s="116">
        <f>'5. Contact Info'!I28</f>
        <v>0</v>
      </c>
      <c r="T2" s="116">
        <f>'5. Contact Info'!I30</f>
        <v>0</v>
      </c>
      <c r="U2" s="555">
        <f>'5. Contact Info'!W30</f>
        <v>0</v>
      </c>
      <c r="V2" s="116">
        <f>'5. Contact Info'!AA30</f>
        <v>0</v>
      </c>
      <c r="W2" s="116">
        <f>'2. Cert. of Dev. Owner'!B46</f>
        <v>0</v>
      </c>
      <c r="X2" s="116">
        <f>'2. Cert. of Dev. Owner'!B12</f>
        <v>0</v>
      </c>
      <c r="Y2" s="116">
        <f>'2. Cert. of Dev. Owner'!B29</f>
        <v>0</v>
      </c>
      <c r="Z2" s="116">
        <f>'2. Cert. of Dev. Owner'!B40</f>
        <v>0</v>
      </c>
      <c r="AA2" s="116">
        <f>'2. Cert. of Dev. Owner'!B42</f>
        <v>0</v>
      </c>
      <c r="AB2" s="116">
        <f>'17. Dev. Narr.'!B6</f>
        <v>0</v>
      </c>
      <c r="AC2" s="116">
        <f>'17. Dev. Narr.'!X6</f>
        <v>0</v>
      </c>
      <c r="AD2" s="116" t="str">
        <f>'17. Dev. Narr.'!J10</f>
        <v>If applicable</v>
      </c>
      <c r="AE2" s="116">
        <f>'17. Dev. Narr.'!R12</f>
        <v>0</v>
      </c>
      <c r="AF2" s="116">
        <f>'17. Dev. Narr.'!AI12</f>
        <v>0</v>
      </c>
      <c r="AG2" s="116">
        <f>'17. Dev. Narr.'!B16</f>
        <v>0</v>
      </c>
      <c r="AH2" s="116">
        <f>'17. Dev. Narr.'!D25</f>
        <v>0</v>
      </c>
      <c r="AI2" s="116">
        <f>'17. Dev. Narr.'!C99</f>
        <v>0</v>
      </c>
      <c r="AJ2" s="556">
        <f>'17. Dev. Narr.'!K133</f>
        <v>0</v>
      </c>
      <c r="AK2" s="556">
        <f>'17. Dev. Narr.'!K134</f>
        <v>0</v>
      </c>
      <c r="AL2" s="556">
        <f>'17. Dev. Narr.'!K135</f>
        <v>0</v>
      </c>
      <c r="AM2" s="556">
        <f>'17. Dev. Narr.'!K136</f>
        <v>0</v>
      </c>
      <c r="AN2" s="556">
        <f>'17. Dev. Narr.'!K137</f>
        <v>0</v>
      </c>
      <c r="AO2" s="556">
        <f>'17. Dev. Narr.'!K138</f>
        <v>0</v>
      </c>
      <c r="AP2" s="116">
        <f>'7. Site Info Part I'!X69</f>
        <v>0</v>
      </c>
      <c r="AQ2" s="116">
        <f>'17. Dev. Narr.'!E147</f>
        <v>0</v>
      </c>
      <c r="AR2" s="116">
        <f>'17. Dev. Narr.'!L147</f>
        <v>0</v>
      </c>
      <c r="AS2" s="116">
        <f>'17. Dev. Narr.'!T147</f>
        <v>0</v>
      </c>
      <c r="AT2" s="116">
        <f>'17. Dev. Narr.'!Y147</f>
        <v>0</v>
      </c>
      <c r="AU2" s="116">
        <f>'17. Dev. Narr.'!AH147</f>
        <v>0</v>
      </c>
      <c r="AV2" s="116">
        <f>'17. Dev. Narr.'!B172</f>
        <v>0</v>
      </c>
      <c r="AW2" s="116">
        <f>'17. Dev. Narr.'!B174</f>
        <v>0</v>
      </c>
      <c r="AX2" s="116">
        <f>'17. Dev. Narr.'!B176</f>
        <v>0</v>
      </c>
      <c r="AY2" s="557">
        <f>'30. Development Cost Schedule'!E194</f>
        <v>0</v>
      </c>
      <c r="AZ2" s="116">
        <f>'6a. Competitive HTC Self Score'!AI6</f>
        <v>0</v>
      </c>
      <c r="BA2" s="116">
        <f>'6a. Competitive HTC Self Score'!AI7</f>
        <v>0</v>
      </c>
      <c r="BB2" s="116">
        <f>'6a. Competitive HTC Self Score'!AI8</f>
        <v>0</v>
      </c>
      <c r="BC2" s="116">
        <f>'6a. Competitive HTC Self Score'!AI13</f>
        <v>0</v>
      </c>
      <c r="BD2" s="116">
        <f>'6a. Competitive HTC Self Score'!AI14</f>
        <v>0</v>
      </c>
      <c r="BE2" s="116">
        <f>'6a. Competitive HTC Self Score'!AI15</f>
        <v>0</v>
      </c>
      <c r="BF2" s="116">
        <f>'6a. Competitive HTC Self Score'!AI16</f>
        <v>0</v>
      </c>
      <c r="BG2" s="116">
        <f>'6a. Competitive HTC Self Score'!AI17</f>
        <v>0</v>
      </c>
      <c r="BH2" s="116">
        <f>'6a. Competitive HTC Self Score'!AI18</f>
        <v>0</v>
      </c>
      <c r="BI2" s="116">
        <f>'6a. Competitive HTC Self Score'!AI19</f>
        <v>0</v>
      </c>
      <c r="BJ2" s="116">
        <f>'9. Site Info Part II'!U161</f>
        <v>0</v>
      </c>
      <c r="BK2" s="116">
        <f>'6a. Competitive HTC Self Score'!AI26</f>
        <v>0</v>
      </c>
      <c r="BL2" s="116">
        <f>'6a. Competitive HTC Self Score'!AI27</f>
        <v>0</v>
      </c>
      <c r="BM2" s="116">
        <f>'6a. Competitive HTC Self Score'!AI36</f>
        <v>0</v>
      </c>
      <c r="BN2" s="558">
        <f>'6a. Competitive HTC Self Score'!AI37</f>
        <v>0</v>
      </c>
      <c r="BO2" s="116" t="str">
        <f>'6a. Competitive HTC Self Score'!AI38</f>
        <v>0</v>
      </c>
      <c r="BP2" s="116">
        <f>'6a. Competitive HTC Self Score'!AI39</f>
        <v>0</v>
      </c>
      <c r="BQ2" s="116">
        <f>'6a. Competitive HTC Self Score'!AI40</f>
        <v>0</v>
      </c>
      <c r="BR2" s="116">
        <f>'6a. Competitive HTC Self Score'!AI41</f>
        <v>0</v>
      </c>
      <c r="BS2" s="116" t="str">
        <f>'6a. Competitive HTC Self Score'!AI42</f>
        <v>0</v>
      </c>
      <c r="BT2" s="116" t="str">
        <f>'6a. Competitive HTC Self Score'!AI43</f>
        <v>0</v>
      </c>
      <c r="BU2" s="558">
        <f>'6a. Competitive HTC Self Score'!AI44</f>
        <v>0</v>
      </c>
      <c r="BV2" s="558">
        <f>'6a. Competitive HTC Self Score'!AI47</f>
        <v>0</v>
      </c>
      <c r="BW2" s="116">
        <f>'7. Site Info Part I'!B7</f>
        <v>0</v>
      </c>
      <c r="BX2" s="116">
        <f>'7. Site Info Part I'!R7</f>
        <v>0</v>
      </c>
      <c r="BY2" s="116">
        <f>'7. Site Info Part I'!H9</f>
        <v>0</v>
      </c>
      <c r="BZ2" s="116">
        <f>'7. Site Info Part I'!E9</f>
        <v>0</v>
      </c>
      <c r="CA2" s="116">
        <f>'7. Site Info Part I'!P9</f>
        <v>0</v>
      </c>
      <c r="CB2" s="116">
        <f>'7. Site Info Part I'!Y9</f>
        <v>0</v>
      </c>
      <c r="CC2" s="116">
        <f>'7. Site Info Part I'!B9</f>
        <v>0</v>
      </c>
      <c r="CD2" s="116">
        <f>'9. Site Info Part II'!B137</f>
        <v>0</v>
      </c>
      <c r="CE2" s="116">
        <f>'7. Site Info Part I'!B14</f>
        <v>0</v>
      </c>
      <c r="CF2" s="559" t="str">
        <f>'7. Site Info Part I'!O14</f>
        <v/>
      </c>
      <c r="CG2" s="556" t="str">
        <f>'7. Site Info Part I'!R14</f>
        <v/>
      </c>
      <c r="CH2" s="116" t="str">
        <f>'7. Site Info Part I'!X14</f>
        <v/>
      </c>
      <c r="CI2" s="116">
        <f>'7. Site Info Part I'!B20</f>
        <v>0</v>
      </c>
      <c r="CJ2" s="116">
        <f>'7. Site Info Part I'!B23</f>
        <v>0</v>
      </c>
      <c r="CK2" s="116">
        <f>'7. Site Info Part I'!B27</f>
        <v>0</v>
      </c>
      <c r="CL2" s="116">
        <f>'9. Site Info Part II'!B62</f>
        <v>0</v>
      </c>
      <c r="CM2" s="116">
        <f>'9. Site Info Part II'!B65</f>
        <v>0</v>
      </c>
      <c r="CN2" s="116">
        <f>'9. Site Info Part II'!B68</f>
        <v>0</v>
      </c>
      <c r="CO2" s="116">
        <f>'9. Site Info Part II'!B74</f>
        <v>0</v>
      </c>
      <c r="CP2" s="560">
        <f>'14. Elected Officials'!A4</f>
        <v>0</v>
      </c>
      <c r="CQ2" s="116">
        <f>'15. Neighborhood Orgs.'!A4</f>
        <v>0</v>
      </c>
      <c r="CR2" s="116">
        <f>'14. Elected Officials'!R14</f>
        <v>0</v>
      </c>
      <c r="CS2" s="116">
        <f>'14. Elected Officials'!R20</f>
        <v>0</v>
      </c>
      <c r="CT2" s="116">
        <f>'14. Elected Officials'!AL20</f>
        <v>0</v>
      </c>
      <c r="CU2" s="116">
        <f>'14. Elected Officials'!B22</f>
        <v>0</v>
      </c>
      <c r="CV2" s="116">
        <f>'14. Elected Officials'!W22</f>
        <v>0</v>
      </c>
      <c r="CW2" s="116">
        <f>'14. Elected Officials'!O28</f>
        <v>0</v>
      </c>
      <c r="CX2" s="558">
        <f>'24. Rent Schedule'!F72</f>
        <v>0</v>
      </c>
      <c r="CY2" s="558">
        <f>'24. Rent Schedule'!F73</f>
        <v>0</v>
      </c>
      <c r="CZ2" s="558">
        <f>'24. Rent Schedule'!F74</f>
        <v>0</v>
      </c>
      <c r="DA2" s="558">
        <f>'24. Rent Schedule'!F75</f>
        <v>0</v>
      </c>
      <c r="DB2" s="558">
        <f>'24. Rent Schedule'!F76</f>
        <v>0</v>
      </c>
      <c r="DC2" s="558">
        <f>'24. Rent Schedule'!F77</f>
        <v>0</v>
      </c>
      <c r="DD2" s="558">
        <f>'24. Rent Schedule'!F78</f>
        <v>0</v>
      </c>
      <c r="DE2" s="558">
        <f>'24. Rent Schedule'!F80</f>
        <v>0</v>
      </c>
      <c r="DF2" s="558">
        <f>'24. Rent Schedule'!F81</f>
        <v>0</v>
      </c>
      <c r="DG2" s="558">
        <f>'24. Rent Schedule'!F82</f>
        <v>0</v>
      </c>
      <c r="DH2" s="558">
        <f>'24. Rent Schedule'!F79</f>
        <v>0</v>
      </c>
      <c r="DI2" s="558">
        <f>'24. Rent Schedule'!F83</f>
        <v>0</v>
      </c>
      <c r="DJ2" s="558">
        <f>'24. Rent Schedule'!V8</f>
        <v>0</v>
      </c>
      <c r="DK2" s="558">
        <f>'24. Rent Schedule'!N72</f>
        <v>0</v>
      </c>
      <c r="DL2" s="558">
        <f ca="1">'24. Rent Schedule'!N73</f>
        <v>0</v>
      </c>
      <c r="DM2" s="558">
        <f ca="1">'24. Rent Schedule'!N74</f>
        <v>0</v>
      </c>
      <c r="DN2" s="558">
        <f ca="1">'24. Rent Schedule'!N75</f>
        <v>0</v>
      </c>
      <c r="DO2" s="558">
        <f ca="1">'24. Rent Schedule'!N76</f>
        <v>0</v>
      </c>
      <c r="DP2" s="558">
        <f ca="1">'24. Rent Schedule'!N77</f>
        <v>0</v>
      </c>
      <c r="DQ2" s="558">
        <f ca="1">'24. Rent Schedule'!N78</f>
        <v>0</v>
      </c>
      <c r="DR2" s="558">
        <f ca="1">'24. Rent Schedule'!N80</f>
        <v>0</v>
      </c>
      <c r="DS2" s="558">
        <f ca="1">'24. Rent Schedule'!N82</f>
        <v>0</v>
      </c>
      <c r="DT2" s="558">
        <f>'24. Rent Schedule'!N83</f>
        <v>0</v>
      </c>
      <c r="DU2" s="558">
        <f>'24. Rent Schedule'!N85</f>
        <v>0</v>
      </c>
      <c r="DV2" s="558">
        <f>'24. Rent Schedule'!N86</f>
        <v>0</v>
      </c>
      <c r="DW2" s="558">
        <f>'24. Rent Schedule'!N87</f>
        <v>0</v>
      </c>
      <c r="DX2" s="558">
        <f>'24. Rent Schedule'!N89</f>
        <v>0</v>
      </c>
      <c r="DY2" s="558">
        <f>'24. Rent Schedule'!N90</f>
        <v>0</v>
      </c>
      <c r="DZ2" s="558">
        <f>'24. Rent Schedule'!N91</f>
        <v>0</v>
      </c>
      <c r="EA2" s="558">
        <f>'24. Rent Schedule'!N92</f>
        <v>0</v>
      </c>
      <c r="EB2" s="558">
        <f>'24. Rent Schedule'!F84</f>
        <v>0</v>
      </c>
      <c r="EC2" s="558">
        <f>'24. Rent Schedule'!F86</f>
        <v>0</v>
      </c>
      <c r="ED2" s="558">
        <f>'24. Rent Schedule'!F85</f>
        <v>0</v>
      </c>
      <c r="EE2" s="558">
        <f>'24. Rent Schedule'!F88</f>
        <v>0</v>
      </c>
      <c r="EF2" s="116">
        <f>'24. Rent Schedule'!F96</f>
        <v>0</v>
      </c>
      <c r="EG2" s="116">
        <f>'24. Rent Schedule'!F97</f>
        <v>0</v>
      </c>
      <c r="EH2" s="116">
        <f>'24. Rent Schedule'!F98</f>
        <v>0</v>
      </c>
      <c r="EI2" s="116">
        <f>'24. Rent Schedule'!F99</f>
        <v>0</v>
      </c>
      <c r="EJ2" s="116">
        <f>'24. Rent Schedule'!F100</f>
        <v>0</v>
      </c>
      <c r="EK2" s="116">
        <f>'24. Rent Schedule'!F101</f>
        <v>0</v>
      </c>
      <c r="EL2" s="561" t="e">
        <f>'24. Rent Schedule'!K97</f>
        <v>#DIV/0!</v>
      </c>
      <c r="EM2" s="561" t="e">
        <f>'24. Rent Schedule'!K99</f>
        <v>#DIV/0!</v>
      </c>
      <c r="EN2" s="561" t="e">
        <f>'24. Rent Schedule'!K101</f>
        <v>#DIV/0!</v>
      </c>
      <c r="EO2" s="558">
        <f>'24. Rent Schedule'!J55</f>
        <v>0</v>
      </c>
      <c r="EP2" s="116">
        <f>'34. Financing Scoring'!B9</f>
        <v>0</v>
      </c>
      <c r="EQ2" s="116">
        <f>'23. BldgUnit Config'!E7</f>
        <v>0</v>
      </c>
      <c r="ER2" s="116">
        <f>'23. BldgUnit Config'!J7</f>
        <v>0</v>
      </c>
      <c r="ES2" s="116">
        <f>'23. BldgUnit Config'!M7</f>
        <v>0</v>
      </c>
      <c r="ET2" s="116">
        <f>'23. BldgUnit Config'!S7</f>
        <v>0</v>
      </c>
      <c r="EU2" s="116">
        <f>'23. BldgUnit Config'!E9</f>
        <v>0</v>
      </c>
      <c r="EV2" s="116">
        <f>'23. BldgUnit Config'!J9</f>
        <v>0</v>
      </c>
      <c r="EW2" s="116">
        <f>'23. BldgUnit Config'!M9</f>
        <v>0</v>
      </c>
      <c r="EX2" s="116">
        <f>'23. BldgUnit Config'!S9</f>
        <v>0</v>
      </c>
      <c r="EY2" s="116">
        <f>'23. BldgUnit Config'!AF92</f>
        <v>0</v>
      </c>
      <c r="EZ2" s="116">
        <f>'38. List Orgs &amp; Principals'!J14</f>
        <v>0</v>
      </c>
      <c r="FA2" s="116">
        <f>'38. List Orgs &amp; Principals'!AA20</f>
        <v>0</v>
      </c>
      <c r="FB2" s="116">
        <f>'38. List Orgs &amp; Principals'!K24</f>
        <v>0</v>
      </c>
      <c r="FC2" s="116">
        <f>'38. List Orgs &amp; Principals'!AA30</f>
        <v>0</v>
      </c>
      <c r="FD2" s="116">
        <f>'38. List Orgs &amp; Principals'!K68</f>
        <v>0</v>
      </c>
      <c r="FE2" s="116">
        <f>'38. List Orgs &amp; Principals'!AA74</f>
        <v>0</v>
      </c>
      <c r="FF2" s="116">
        <f>'38. List Orgs &amp; Principals'!K112</f>
        <v>0</v>
      </c>
      <c r="FG2" s="116">
        <f>'38. List Orgs &amp; Principals'!AA118</f>
        <v>0</v>
      </c>
      <c r="FH2" s="116">
        <f>'38. List Orgs &amp; Principals'!K154</f>
        <v>0</v>
      </c>
      <c r="FI2" s="116">
        <f>'38. List Orgs &amp; Principals'!AA160</f>
        <v>0</v>
      </c>
      <c r="FJ2" s="116">
        <f>'42. Dev Team'!B11</f>
        <v>0</v>
      </c>
      <c r="FK2" s="116">
        <f>'42. Dev Team'!N11</f>
        <v>0</v>
      </c>
      <c r="FL2" s="116">
        <f>'42. Dev Team'!B13</f>
        <v>0</v>
      </c>
      <c r="FM2" s="116">
        <f>'42. Dev Team'!AH18</f>
        <v>0</v>
      </c>
      <c r="FN2" s="116">
        <f>'42. Dev Team'!B21</f>
        <v>0</v>
      </c>
      <c r="FO2" s="116">
        <f>'42. Dev Team'!N21</f>
        <v>0</v>
      </c>
      <c r="FP2" s="116">
        <f>'42. Dev Team'!B23</f>
        <v>0</v>
      </c>
      <c r="FQ2" s="116">
        <f>'42. Dev Team'!AH28</f>
        <v>0</v>
      </c>
      <c r="FR2" s="116">
        <f>'42. Dev Team'!B31</f>
        <v>0</v>
      </c>
      <c r="FS2" s="116">
        <f>'42. Dev Team'!N31</f>
        <v>0</v>
      </c>
      <c r="FT2" s="116">
        <f>'42. Dev Team'!B33</f>
        <v>0</v>
      </c>
      <c r="FU2" s="116">
        <f>'42. Dev Team'!AH38</f>
        <v>0</v>
      </c>
      <c r="FV2" s="116">
        <f>'42. Dev Team'!B41</f>
        <v>0</v>
      </c>
      <c r="FW2" s="116">
        <f>'42. Dev Team'!N41</f>
        <v>0</v>
      </c>
      <c r="FX2" s="116">
        <f>'42. Dev Team'!B43</f>
        <v>0</v>
      </c>
      <c r="FY2" s="116">
        <f>'42. Dev Team'!AH48</f>
        <v>0</v>
      </c>
      <c r="FZ2" s="116">
        <f>'42. Dev Team'!B51</f>
        <v>0</v>
      </c>
      <c r="GA2" s="116">
        <f>'42. Dev Team'!N51</f>
        <v>0</v>
      </c>
      <c r="GB2" s="116">
        <f>'42. Dev Team'!B53</f>
        <v>0</v>
      </c>
      <c r="GC2" s="116">
        <f>'42. Dev Team'!AH58</f>
        <v>0</v>
      </c>
      <c r="GD2" s="116">
        <f>'42. Dev Team'!B61</f>
        <v>0</v>
      </c>
      <c r="GE2" s="116">
        <f>'42. Dev Team'!N61</f>
        <v>0</v>
      </c>
      <c r="GF2" s="116">
        <f>'42. Dev Team'!B63</f>
        <v>0</v>
      </c>
      <c r="GG2" s="116">
        <f>'42. Dev Team'!AH68</f>
        <v>0</v>
      </c>
      <c r="GH2" s="116">
        <f>'42. Dev Team'!B71</f>
        <v>0</v>
      </c>
      <c r="GI2" s="116">
        <f>'42. Dev Team'!N71</f>
        <v>0</v>
      </c>
      <c r="GJ2" s="116">
        <f>'42. Dev Team'!B73</f>
        <v>0</v>
      </c>
      <c r="GK2" s="116">
        <f>'42. Dev Team'!AH78</f>
        <v>0</v>
      </c>
      <c r="GL2" s="116">
        <f>'42. Dev Team'!B81</f>
        <v>0</v>
      </c>
      <c r="GM2" s="116">
        <f>'42. Dev Team'!N81</f>
        <v>0</v>
      </c>
      <c r="GN2" s="116">
        <f>'42. Dev Team'!B83</f>
        <v>0</v>
      </c>
      <c r="GO2" s="116">
        <f>'42. Dev Team'!AH88</f>
        <v>0</v>
      </c>
      <c r="GP2" s="116">
        <f>'42. Dev Team'!B91</f>
        <v>0</v>
      </c>
      <c r="GQ2" s="116">
        <f>'42. Dev Team'!N91</f>
        <v>0</v>
      </c>
      <c r="GR2" s="116">
        <f>'42. Dev Team'!B93</f>
        <v>0</v>
      </c>
      <c r="GS2" s="116">
        <f>'42. Dev Team'!AH98</f>
        <v>0</v>
      </c>
      <c r="GT2" s="116">
        <f>'42. Dev Team'!B101</f>
        <v>0</v>
      </c>
      <c r="GU2" s="116">
        <f>'42. Dev Team'!N101</f>
        <v>0</v>
      </c>
      <c r="GV2" s="116">
        <f>'42. Dev Team'!B103</f>
        <v>0</v>
      </c>
      <c r="GW2" s="116">
        <f>'42. Dev Team'!AH108</f>
        <v>0</v>
      </c>
      <c r="GX2" s="116">
        <f>'42. Dev Team'!B111</f>
        <v>0</v>
      </c>
      <c r="GY2" s="116">
        <f>'42. Dev Team'!N111</f>
        <v>0</v>
      </c>
      <c r="GZ2" s="116">
        <f>'42. Dev Team'!B113</f>
        <v>0</v>
      </c>
      <c r="HA2" s="116">
        <f>'42. Dev Team'!AH118</f>
        <v>0</v>
      </c>
      <c r="HB2" s="116">
        <f>'42. Dev Team'!B121</f>
        <v>0</v>
      </c>
      <c r="HC2" s="116">
        <f>'42. Dev Team'!N121</f>
        <v>0</v>
      </c>
      <c r="HD2" s="116">
        <f>'42. Dev Team'!B123</f>
        <v>0</v>
      </c>
      <c r="HE2" s="562">
        <f>'42. Dev Team'!AF121</f>
        <v>0</v>
      </c>
      <c r="HF2" s="116">
        <f>'42. Dev Team'!AH128</f>
        <v>0</v>
      </c>
      <c r="HG2" s="116">
        <f>'42. Dev Team'!B131</f>
        <v>0</v>
      </c>
      <c r="HH2" s="116">
        <f>'42. Dev Team'!N131</f>
        <v>0</v>
      </c>
      <c r="HI2" s="116">
        <f>'42. Dev Team'!B133</f>
        <v>0</v>
      </c>
      <c r="HJ2" s="116">
        <f>'42. Dev Team'!AH138</f>
        <v>0</v>
      </c>
      <c r="HK2" s="116">
        <f>'42. Dev Team'!B151</f>
        <v>0</v>
      </c>
      <c r="HL2" s="116">
        <f>'42. Dev Team'!N151</f>
        <v>0</v>
      </c>
      <c r="HM2" s="116">
        <f>'42. Dev Team'!B153</f>
        <v>0</v>
      </c>
      <c r="HN2" s="116">
        <f>'42. Dev Team'!AH158</f>
        <v>0</v>
      </c>
      <c r="HO2" s="116">
        <f>'42. Dev Team'!B161</f>
        <v>0</v>
      </c>
      <c r="HP2" s="116">
        <f>'42. Dev Team'!N161</f>
        <v>0</v>
      </c>
      <c r="HQ2" s="116">
        <f>'42. Dev Team'!B163</f>
        <v>0</v>
      </c>
      <c r="HR2" s="116">
        <f>'42. Dev Team'!AH168</f>
        <v>0</v>
      </c>
      <c r="HS2" s="116">
        <f>'42. Dev Team'!B171</f>
        <v>0</v>
      </c>
      <c r="HT2" s="116">
        <f>'42. Dev Team'!N171</f>
        <v>0</v>
      </c>
      <c r="HU2" s="116">
        <f>'42. Dev Team'!B173</f>
        <v>0</v>
      </c>
      <c r="HV2" s="116">
        <f>'42. Dev Team'!AH178</f>
        <v>0</v>
      </c>
      <c r="HW2" s="116">
        <f>'42. Dev Team'!B191</f>
        <v>0</v>
      </c>
      <c r="HX2" s="116">
        <f>'42. Dev Team'!N191</f>
        <v>0</v>
      </c>
      <c r="HY2" s="116">
        <f>'42. Dev Team'!B193</f>
        <v>0</v>
      </c>
      <c r="HZ2" s="116">
        <f>'42. Dev Team'!AH198</f>
        <v>0</v>
      </c>
      <c r="IA2" s="116">
        <f>'42. Dev Team'!B141</f>
        <v>0</v>
      </c>
      <c r="IB2" s="116">
        <f>'42. Dev Team'!N141</f>
        <v>0</v>
      </c>
      <c r="IC2" s="562">
        <f>'42. Dev Team'!AF141</f>
        <v>0</v>
      </c>
      <c r="ID2" s="116">
        <f>'42. Dev Team'!B143</f>
        <v>0</v>
      </c>
      <c r="IE2" s="138">
        <f>'46. Community Input'!B6</f>
        <v>0</v>
      </c>
      <c r="IF2" s="138">
        <f>'46. Community Input'!B23</f>
        <v>0</v>
      </c>
      <c r="IG2" s="138">
        <f>'46. Community Input'!B32</f>
        <v>0</v>
      </c>
      <c r="IH2" s="138">
        <f>'46. Community Input'!C34</f>
        <v>0</v>
      </c>
      <c r="II2" s="138">
        <f>'46. Community Input'!AI35</f>
        <v>0</v>
      </c>
      <c r="IJ2" s="138">
        <f>'46. Community Input'!AI37</f>
        <v>0</v>
      </c>
      <c r="IK2" s="138">
        <f>'46. Community Input'!C40</f>
        <v>0</v>
      </c>
      <c r="IL2" s="138">
        <f>'46. Community Input'!AI41</f>
        <v>0</v>
      </c>
      <c r="IM2" s="138">
        <f>'46. Community Input'!AI43</f>
        <v>0</v>
      </c>
      <c r="IN2" s="138">
        <f>'46. Community Input'!C46</f>
        <v>0</v>
      </c>
      <c r="IO2" s="138">
        <f>'46. Community Input'!AI47</f>
        <v>0</v>
      </c>
      <c r="IP2" s="138">
        <f>'46. Community Input'!AI49</f>
        <v>0</v>
      </c>
      <c r="IQ2" s="138">
        <f>'46. Community Input'!C52</f>
        <v>0</v>
      </c>
      <c r="IR2" s="138">
        <f>'46. Community Input'!C52</f>
        <v>0</v>
      </c>
      <c r="IS2" s="138">
        <f>'46. Community Input'!AI53</f>
        <v>0</v>
      </c>
      <c r="IT2" s="138">
        <f>'46. Community Input'!C58</f>
        <v>0</v>
      </c>
      <c r="IU2" s="138">
        <f>'46. Community Input'!AI59</f>
        <v>0</v>
      </c>
      <c r="IV2" s="138">
        <f>'46. Community Input'!AI61</f>
        <v>0</v>
      </c>
      <c r="IW2" s="138">
        <f>'46. Community Input'!C64</f>
        <v>0</v>
      </c>
      <c r="IX2" s="138">
        <f>'46. Community Input'!AI65</f>
        <v>0</v>
      </c>
      <c r="IY2" s="138">
        <f>'46. Community Input'!AI67</f>
        <v>0</v>
      </c>
      <c r="IZ2" s="138">
        <f>'9. Site Info Part II'!B143</f>
        <v>0</v>
      </c>
      <c r="JA2" s="138">
        <f>'47. Third Party'!G44</f>
        <v>0</v>
      </c>
      <c r="JB2" s="138">
        <f>'47. Third Party'!P44</f>
        <v>0</v>
      </c>
    </row>
    <row r="3" spans="1:262" ht="14.25" customHeight="1" x14ac:dyDescent="0.25">
      <c r="A3" s="10"/>
      <c r="W3" s="10"/>
      <c r="X3" s="10"/>
      <c r="Y3" s="10"/>
      <c r="Z3" s="10"/>
      <c r="AA3" s="10"/>
      <c r="AC3" s="10"/>
      <c r="AE3" s="10"/>
      <c r="AH3" s="10"/>
      <c r="AK3" s="10"/>
      <c r="AP3" s="10"/>
      <c r="AQ3" s="10"/>
      <c r="AX3" s="10"/>
      <c r="BA3" s="10"/>
      <c r="BJ3" s="10"/>
      <c r="BP3" s="10"/>
      <c r="BT3" s="10"/>
      <c r="BU3" s="10"/>
      <c r="CF3" s="10"/>
      <c r="CH3" s="10"/>
      <c r="CI3" s="10"/>
      <c r="CJ3" s="10"/>
      <c r="CK3" s="10"/>
      <c r="CL3" s="10"/>
      <c r="CM3" s="10"/>
      <c r="CU3" s="10"/>
      <c r="CV3" s="10"/>
      <c r="CW3" s="10"/>
      <c r="CX3" s="10"/>
      <c r="DC3" s="10"/>
      <c r="DD3" s="10"/>
      <c r="DJ3" s="10"/>
      <c r="DK3" s="10"/>
      <c r="DM3" s="10"/>
      <c r="DP3" s="10"/>
      <c r="DQ3" s="10"/>
      <c r="EB3" s="10"/>
      <c r="EC3" s="10"/>
      <c r="ED3" s="10"/>
      <c r="EE3" s="10"/>
      <c r="HE3" s="10"/>
    </row>
    <row r="4" spans="1:262" ht="14.25" customHeight="1" x14ac:dyDescent="0.25">
      <c r="A4" s="10"/>
      <c r="W4" s="10"/>
      <c r="X4" s="10"/>
      <c r="Y4" s="10"/>
      <c r="Z4" s="10"/>
      <c r="AA4" s="10"/>
      <c r="AC4" s="10"/>
      <c r="AE4" s="10"/>
      <c r="AH4" s="10"/>
      <c r="AK4" s="10"/>
      <c r="AP4" s="10"/>
      <c r="AQ4" s="10"/>
      <c r="AX4" s="10"/>
      <c r="BA4" s="10"/>
      <c r="BJ4" s="10"/>
      <c r="BP4" s="10"/>
      <c r="BT4" s="10"/>
      <c r="BU4" s="10"/>
      <c r="CF4" s="10"/>
      <c r="CH4" s="10"/>
      <c r="CI4" s="10"/>
      <c r="CJ4" s="10"/>
      <c r="CK4" s="10"/>
      <c r="CL4" s="10"/>
      <c r="CM4" s="10"/>
      <c r="CU4" s="10"/>
      <c r="CV4" s="10"/>
      <c r="CW4" s="10"/>
      <c r="CX4" s="10"/>
      <c r="DC4" s="10"/>
      <c r="DD4" s="10"/>
      <c r="DJ4" s="10"/>
      <c r="DK4" s="10"/>
      <c r="DM4" s="10"/>
      <c r="DP4" s="10"/>
      <c r="DQ4" s="10"/>
      <c r="EB4" s="10"/>
      <c r="EC4" s="10"/>
      <c r="ED4" s="10"/>
      <c r="EE4" s="10"/>
      <c r="HE4" s="10"/>
    </row>
    <row r="5" spans="1:262" ht="14.25" customHeight="1" x14ac:dyDescent="0.25">
      <c r="A5" s="10"/>
      <c r="W5" s="10"/>
      <c r="X5" s="10"/>
      <c r="Y5" s="10"/>
      <c r="Z5" s="10"/>
      <c r="AA5" s="10"/>
      <c r="AC5" s="10"/>
      <c r="AE5" s="10"/>
      <c r="AH5" s="10"/>
      <c r="AK5" s="10"/>
      <c r="AP5" s="10"/>
      <c r="AQ5" s="10"/>
      <c r="AX5" s="10"/>
      <c r="BA5" s="10"/>
      <c r="BJ5" s="10"/>
      <c r="BP5" s="10"/>
      <c r="BT5" s="10"/>
      <c r="BU5" s="10"/>
      <c r="CF5" s="10"/>
      <c r="CH5" s="10"/>
      <c r="CI5" s="10"/>
      <c r="CJ5" s="10"/>
      <c r="CK5" s="10"/>
      <c r="CL5" s="10"/>
      <c r="CM5" s="10"/>
      <c r="CU5" s="10"/>
      <c r="CV5" s="10"/>
      <c r="CW5" s="10"/>
      <c r="CX5" s="10"/>
      <c r="DC5" s="10"/>
      <c r="DD5" s="10"/>
      <c r="DJ5" s="10"/>
      <c r="DK5" s="10"/>
      <c r="DM5" s="10"/>
      <c r="DP5" s="10"/>
      <c r="DQ5" s="10"/>
      <c r="EB5" s="10"/>
      <c r="EC5" s="10"/>
      <c r="ED5" s="10"/>
      <c r="EE5" s="10"/>
      <c r="HE5" s="10"/>
    </row>
    <row r="6" spans="1:262" ht="14.25" customHeight="1" x14ac:dyDescent="0.25">
      <c r="A6" s="10"/>
      <c r="W6" s="10"/>
      <c r="X6" s="10"/>
      <c r="Y6" s="10"/>
      <c r="Z6" s="10"/>
      <c r="AA6" s="10"/>
      <c r="AC6" s="10"/>
      <c r="AE6" s="10"/>
      <c r="AH6" s="10"/>
      <c r="AK6" s="10"/>
      <c r="AP6" s="10"/>
      <c r="AQ6" s="10"/>
      <c r="AX6" s="10"/>
      <c r="BA6" s="10"/>
      <c r="BJ6" s="10"/>
      <c r="BP6" s="10"/>
      <c r="BT6" s="10"/>
      <c r="BU6" s="10"/>
      <c r="CF6" s="10"/>
      <c r="CH6" s="10"/>
      <c r="CI6" s="10"/>
      <c r="CJ6" s="10"/>
      <c r="CK6" s="10"/>
      <c r="CL6" s="10"/>
      <c r="CM6" s="10"/>
      <c r="CU6" s="10"/>
      <c r="CV6" s="10"/>
      <c r="CW6" s="10"/>
      <c r="CX6" s="10"/>
      <c r="DC6" s="10"/>
      <c r="DD6" s="10"/>
      <c r="DJ6" s="10"/>
      <c r="DK6" s="10"/>
      <c r="DM6" s="10"/>
      <c r="DP6" s="10"/>
      <c r="DQ6" s="10"/>
      <c r="EB6" s="10"/>
      <c r="EC6" s="10"/>
      <c r="ED6" s="10"/>
      <c r="EE6" s="10"/>
      <c r="HE6" s="10"/>
    </row>
    <row r="7" spans="1:262" ht="14.25" customHeight="1" x14ac:dyDescent="0.25">
      <c r="A7" s="10"/>
      <c r="W7" s="10"/>
      <c r="X7" s="10"/>
      <c r="Y7" s="10"/>
      <c r="Z7" s="10"/>
      <c r="AA7" s="10"/>
      <c r="AC7" s="10"/>
      <c r="AE7" s="10"/>
      <c r="AH7" s="10"/>
      <c r="AK7" s="10"/>
      <c r="AP7" s="10"/>
      <c r="AQ7" s="10"/>
      <c r="AX7" s="10"/>
      <c r="BA7" s="10"/>
      <c r="BJ7" s="10"/>
      <c r="BP7" s="10"/>
      <c r="BT7" s="10"/>
      <c r="BU7" s="10"/>
      <c r="CF7" s="10"/>
      <c r="CH7" s="10"/>
      <c r="CI7" s="10"/>
      <c r="CJ7" s="10"/>
      <c r="CK7" s="10"/>
      <c r="CL7" s="10"/>
      <c r="CM7" s="10"/>
      <c r="CU7" s="10"/>
      <c r="CV7" s="10"/>
      <c r="CW7" s="10"/>
      <c r="CX7" s="10"/>
      <c r="DC7" s="10"/>
      <c r="DD7" s="10"/>
      <c r="DJ7" s="10"/>
      <c r="DK7" s="10"/>
      <c r="DM7" s="10"/>
      <c r="DP7" s="10"/>
      <c r="DQ7" s="10"/>
      <c r="EB7" s="10"/>
      <c r="EC7" s="10"/>
      <c r="ED7" s="10"/>
      <c r="EE7" s="10"/>
      <c r="HE7" s="10"/>
    </row>
    <row r="8" spans="1:262" ht="14.25" customHeight="1" x14ac:dyDescent="0.25">
      <c r="A8" s="10"/>
      <c r="W8" s="10"/>
      <c r="X8" s="10"/>
      <c r="Y8" s="10"/>
      <c r="Z8" s="10"/>
      <c r="AA8" s="10"/>
      <c r="AC8" s="10"/>
      <c r="AE8" s="10"/>
      <c r="AH8" s="10"/>
      <c r="AK8" s="10"/>
      <c r="AP8" s="10"/>
      <c r="AQ8" s="10"/>
      <c r="AX8" s="10"/>
      <c r="BA8" s="10"/>
      <c r="BJ8" s="10"/>
      <c r="BP8" s="10"/>
      <c r="BT8" s="10"/>
      <c r="BU8" s="10"/>
      <c r="CF8" s="10"/>
      <c r="CH8" s="10"/>
      <c r="CI8" s="10"/>
      <c r="CJ8" s="10"/>
      <c r="CK8" s="10"/>
      <c r="CL8" s="10"/>
      <c r="CM8" s="10"/>
      <c r="CU8" s="10"/>
      <c r="CV8" s="10"/>
      <c r="CW8" s="10"/>
      <c r="CX8" s="10"/>
      <c r="DC8" s="10"/>
      <c r="DD8" s="10"/>
      <c r="DJ8" s="10"/>
      <c r="DK8" s="10"/>
      <c r="DM8" s="10"/>
      <c r="DP8" s="10"/>
      <c r="DQ8" s="10"/>
      <c r="EB8" s="10"/>
      <c r="EC8" s="10"/>
      <c r="ED8" s="10"/>
      <c r="EE8" s="10"/>
      <c r="HE8" s="10"/>
    </row>
    <row r="9" spans="1:262" ht="14.25" customHeight="1" x14ac:dyDescent="0.25">
      <c r="A9" s="10"/>
      <c r="W9" s="10"/>
      <c r="X9" s="10"/>
      <c r="Y9" s="10"/>
      <c r="Z9" s="10"/>
      <c r="AA9" s="10"/>
      <c r="AC9" s="10"/>
      <c r="AE9" s="10"/>
      <c r="AH9" s="10"/>
      <c r="AK9" s="10"/>
      <c r="AP9" s="10"/>
      <c r="AQ9" s="10"/>
      <c r="AX9" s="10"/>
      <c r="BA9" s="10"/>
      <c r="BJ9" s="10"/>
      <c r="BP9" s="10"/>
      <c r="BT9" s="10"/>
      <c r="BU9" s="10"/>
      <c r="CF9" s="10"/>
      <c r="CH9" s="10"/>
      <c r="CI9" s="10"/>
      <c r="CJ9" s="10"/>
      <c r="CK9" s="10"/>
      <c r="CL9" s="10"/>
      <c r="CM9" s="10"/>
      <c r="CU9" s="10"/>
      <c r="CV9" s="10"/>
      <c r="CW9" s="10"/>
      <c r="CX9" s="10"/>
      <c r="DC9" s="10"/>
      <c r="DD9" s="10"/>
      <c r="DJ9" s="10"/>
      <c r="DK9" s="10"/>
      <c r="DM9" s="10"/>
      <c r="DP9" s="10"/>
      <c r="DQ9" s="10"/>
      <c r="EB9" s="10"/>
      <c r="EC9" s="10"/>
      <c r="ED9" s="10"/>
      <c r="EE9" s="10"/>
      <c r="HE9" s="10"/>
    </row>
    <row r="10" spans="1:262" ht="14.25" customHeight="1" x14ac:dyDescent="0.25">
      <c r="A10" s="10"/>
      <c r="W10" s="10"/>
      <c r="X10" s="10"/>
      <c r="Y10" s="10"/>
      <c r="Z10" s="10"/>
      <c r="AA10" s="10"/>
      <c r="AC10" s="10"/>
      <c r="AE10" s="10"/>
      <c r="AH10" s="10"/>
      <c r="AK10" s="10"/>
      <c r="AP10" s="10"/>
      <c r="AQ10" s="10"/>
      <c r="AX10" s="10"/>
      <c r="BA10" s="10"/>
      <c r="BJ10" s="10"/>
      <c r="BP10" s="10"/>
      <c r="BT10" s="10"/>
      <c r="BU10" s="10"/>
      <c r="CF10" s="10"/>
      <c r="CH10" s="10"/>
      <c r="CI10" s="10"/>
      <c r="CJ10" s="10"/>
      <c r="CK10" s="10"/>
      <c r="CL10" s="10"/>
      <c r="CM10" s="10"/>
      <c r="CU10" s="10"/>
      <c r="CV10" s="10"/>
      <c r="CW10" s="10"/>
      <c r="CX10" s="10"/>
      <c r="DC10" s="10"/>
      <c r="DD10" s="10"/>
      <c r="DJ10" s="10"/>
      <c r="DK10" s="10"/>
      <c r="DM10" s="10"/>
      <c r="DP10" s="10"/>
      <c r="DQ10" s="10"/>
      <c r="EB10" s="10"/>
      <c r="EC10" s="10"/>
      <c r="ED10" s="10"/>
      <c r="EE10" s="10"/>
      <c r="HE10" s="10"/>
    </row>
    <row r="11" spans="1:262" ht="14.25" customHeight="1" x14ac:dyDescent="0.25">
      <c r="A11" s="10"/>
      <c r="W11" s="10"/>
      <c r="X11" s="10"/>
      <c r="Y11" s="10"/>
      <c r="Z11" s="10"/>
      <c r="AA11" s="10"/>
      <c r="AC11" s="10"/>
      <c r="AE11" s="10"/>
      <c r="AH11" s="10"/>
      <c r="AK11" s="10"/>
      <c r="AP11" s="10"/>
      <c r="AQ11" s="10"/>
      <c r="AX11" s="10"/>
      <c r="BA11" s="10"/>
      <c r="BJ11" s="10"/>
      <c r="BP11" s="10"/>
      <c r="BT11" s="10"/>
      <c r="BU11" s="10"/>
      <c r="CF11" s="10"/>
      <c r="CH11" s="10"/>
      <c r="CI11" s="10"/>
      <c r="CJ11" s="10"/>
      <c r="CK11" s="10"/>
      <c r="CL11" s="10"/>
      <c r="CM11" s="10"/>
      <c r="CU11" s="10"/>
      <c r="CV11" s="10"/>
      <c r="CW11" s="10"/>
      <c r="CX11" s="10"/>
      <c r="DC11" s="10"/>
      <c r="DD11" s="10"/>
      <c r="DJ11" s="10"/>
      <c r="DK11" s="10"/>
      <c r="DM11" s="10"/>
      <c r="DP11" s="10"/>
      <c r="DQ11" s="10"/>
      <c r="EB11" s="10"/>
      <c r="EC11" s="10"/>
      <c r="ED11" s="10"/>
      <c r="EE11" s="10"/>
      <c r="HE11" s="10"/>
    </row>
    <row r="12" spans="1:262" ht="14.25" customHeight="1" x14ac:dyDescent="0.25">
      <c r="A12" s="10"/>
      <c r="W12" s="10"/>
      <c r="X12" s="10"/>
      <c r="Y12" s="10"/>
      <c r="Z12" s="10"/>
      <c r="AA12" s="10"/>
      <c r="AC12" s="10"/>
      <c r="AE12" s="10"/>
      <c r="AH12" s="10"/>
      <c r="AK12" s="10"/>
      <c r="AP12" s="10"/>
      <c r="AQ12" s="10"/>
      <c r="AX12" s="10"/>
      <c r="BA12" s="10"/>
      <c r="BJ12" s="10"/>
      <c r="BP12" s="10"/>
      <c r="BT12" s="10"/>
      <c r="BU12" s="10"/>
      <c r="CF12" s="10"/>
      <c r="CH12" s="10"/>
      <c r="CI12" s="10"/>
      <c r="CJ12" s="10"/>
      <c r="CK12" s="10"/>
      <c r="CL12" s="10"/>
      <c r="CM12" s="10"/>
      <c r="CU12" s="10"/>
      <c r="CV12" s="10"/>
      <c r="CW12" s="10"/>
      <c r="CX12" s="10"/>
      <c r="DC12" s="10"/>
      <c r="DD12" s="10"/>
      <c r="DJ12" s="10"/>
      <c r="DK12" s="10"/>
      <c r="DM12" s="10"/>
      <c r="DP12" s="10"/>
      <c r="DQ12" s="10"/>
      <c r="EB12" s="10"/>
      <c r="EC12" s="10"/>
      <c r="ED12" s="10"/>
      <c r="EE12" s="10"/>
      <c r="HE12" s="10"/>
    </row>
    <row r="13" spans="1:262" ht="14.25" customHeight="1" x14ac:dyDescent="0.25">
      <c r="A13" s="10"/>
      <c r="W13" s="10"/>
      <c r="X13" s="10"/>
      <c r="Y13" s="10"/>
      <c r="Z13" s="10"/>
      <c r="AA13" s="10"/>
      <c r="AC13" s="10"/>
      <c r="AE13" s="10"/>
      <c r="AH13" s="10"/>
      <c r="AK13" s="10"/>
      <c r="AP13" s="10"/>
      <c r="AQ13" s="10"/>
      <c r="AX13" s="10"/>
      <c r="BA13" s="10"/>
      <c r="BJ13" s="10"/>
      <c r="BP13" s="10"/>
      <c r="BT13" s="10"/>
      <c r="BU13" s="10"/>
      <c r="CF13" s="10"/>
      <c r="CH13" s="10"/>
      <c r="CI13" s="10"/>
      <c r="CJ13" s="10"/>
      <c r="CK13" s="10"/>
      <c r="CL13" s="10"/>
      <c r="CM13" s="10"/>
      <c r="CU13" s="10"/>
      <c r="CV13" s="10"/>
      <c r="CW13" s="10"/>
      <c r="CX13" s="10"/>
      <c r="DC13" s="10"/>
      <c r="DD13" s="10"/>
      <c r="DJ13" s="10"/>
      <c r="DK13" s="10"/>
      <c r="DM13" s="10"/>
      <c r="DP13" s="10"/>
      <c r="DQ13" s="10"/>
      <c r="EB13" s="10"/>
      <c r="EC13" s="10"/>
      <c r="ED13" s="10"/>
      <c r="EE13" s="10"/>
      <c r="HE13" s="10"/>
    </row>
    <row r="14" spans="1:262" ht="14.25" customHeight="1" x14ac:dyDescent="0.25">
      <c r="A14" s="10"/>
      <c r="W14" s="10"/>
      <c r="X14" s="10"/>
      <c r="Y14" s="10"/>
      <c r="Z14" s="10"/>
      <c r="AA14" s="10"/>
      <c r="AC14" s="10"/>
      <c r="AE14" s="10"/>
      <c r="AH14" s="10"/>
      <c r="AK14" s="10"/>
      <c r="AP14" s="10"/>
      <c r="AQ14" s="10"/>
      <c r="AX14" s="10"/>
      <c r="BA14" s="10"/>
      <c r="BJ14" s="10"/>
      <c r="BP14" s="10"/>
      <c r="BT14" s="10"/>
      <c r="BU14" s="10"/>
      <c r="CF14" s="10"/>
      <c r="CH14" s="10"/>
      <c r="CI14" s="10"/>
      <c r="CJ14" s="10"/>
      <c r="CK14" s="10"/>
      <c r="CL14" s="10"/>
      <c r="CM14" s="10"/>
      <c r="CU14" s="10"/>
      <c r="CV14" s="10"/>
      <c r="CW14" s="10"/>
      <c r="CX14" s="10"/>
      <c r="DC14" s="10"/>
      <c r="DD14" s="10"/>
      <c r="DJ14" s="10"/>
      <c r="DK14" s="10"/>
      <c r="DM14" s="10"/>
      <c r="DP14" s="10"/>
      <c r="DQ14" s="10"/>
      <c r="EB14" s="10"/>
      <c r="EC14" s="10"/>
      <c r="ED14" s="10"/>
      <c r="EE14" s="10"/>
      <c r="HE14" s="10"/>
    </row>
    <row r="15" spans="1:262" ht="14.25" customHeight="1" x14ac:dyDescent="0.25">
      <c r="A15" s="10"/>
      <c r="W15" s="10"/>
      <c r="X15" s="10"/>
      <c r="Y15" s="10"/>
      <c r="Z15" s="10"/>
      <c r="AA15" s="10"/>
      <c r="AC15" s="10"/>
      <c r="AE15" s="10"/>
      <c r="AH15" s="10"/>
      <c r="AK15" s="10"/>
      <c r="AP15" s="10"/>
      <c r="AQ15" s="10"/>
      <c r="AX15" s="10"/>
      <c r="BA15" s="10"/>
      <c r="BJ15" s="10"/>
      <c r="BP15" s="10"/>
      <c r="BT15" s="10"/>
      <c r="BU15" s="10"/>
      <c r="CF15" s="10"/>
      <c r="CH15" s="10"/>
      <c r="CI15" s="10"/>
      <c r="CJ15" s="10"/>
      <c r="CK15" s="10"/>
      <c r="CL15" s="10"/>
      <c r="CM15" s="10"/>
      <c r="CU15" s="10"/>
      <c r="CV15" s="10"/>
      <c r="CW15" s="10"/>
      <c r="CX15" s="10"/>
      <c r="DC15" s="10"/>
      <c r="DD15" s="10"/>
      <c r="DJ15" s="10"/>
      <c r="DK15" s="10"/>
      <c r="DM15" s="10"/>
      <c r="DP15" s="10"/>
      <c r="DQ15" s="10"/>
      <c r="EB15" s="10"/>
      <c r="EC15" s="10"/>
      <c r="ED15" s="10"/>
      <c r="EE15" s="10"/>
      <c r="HE15" s="10"/>
    </row>
    <row r="16" spans="1:262" ht="14.25" customHeight="1" x14ac:dyDescent="0.25">
      <c r="A16" s="10"/>
      <c r="W16" s="10"/>
      <c r="X16" s="10"/>
      <c r="Y16" s="10"/>
      <c r="Z16" s="10"/>
      <c r="AA16" s="10"/>
      <c r="AC16" s="10"/>
      <c r="AE16" s="10"/>
      <c r="AH16" s="10"/>
      <c r="AK16" s="10"/>
      <c r="AP16" s="10"/>
      <c r="AQ16" s="10"/>
      <c r="AX16" s="10"/>
      <c r="BA16" s="10"/>
      <c r="BJ16" s="10"/>
      <c r="BP16" s="10"/>
      <c r="BT16" s="10"/>
      <c r="BU16" s="10"/>
      <c r="CF16" s="10"/>
      <c r="CH16" s="10"/>
      <c r="CI16" s="10"/>
      <c r="CJ16" s="10"/>
      <c r="CK16" s="10"/>
      <c r="CL16" s="10"/>
      <c r="CM16" s="10"/>
      <c r="CU16" s="10"/>
      <c r="CV16" s="10"/>
      <c r="CW16" s="10"/>
      <c r="CX16" s="10"/>
      <c r="DC16" s="10"/>
      <c r="DD16" s="10"/>
      <c r="DJ16" s="10"/>
      <c r="DK16" s="10"/>
      <c r="DM16" s="10"/>
      <c r="DP16" s="10"/>
      <c r="DQ16" s="10"/>
      <c r="EB16" s="10"/>
      <c r="EC16" s="10"/>
      <c r="ED16" s="10"/>
      <c r="EE16" s="10"/>
      <c r="HE16" s="10"/>
    </row>
    <row r="17" spans="1:213" ht="14.25" customHeight="1" x14ac:dyDescent="0.25">
      <c r="A17" s="10"/>
      <c r="W17" s="10"/>
      <c r="X17" s="10"/>
      <c r="Y17" s="10"/>
      <c r="Z17" s="10"/>
      <c r="AA17" s="10"/>
      <c r="AC17" s="10"/>
      <c r="AE17" s="10"/>
      <c r="AH17" s="10"/>
      <c r="AK17" s="10"/>
      <c r="AP17" s="10"/>
      <c r="AQ17" s="10"/>
      <c r="AX17" s="10"/>
      <c r="BA17" s="10"/>
      <c r="BJ17" s="10"/>
      <c r="BP17" s="10"/>
      <c r="BT17" s="10"/>
      <c r="BU17" s="10"/>
      <c r="CF17" s="10"/>
      <c r="CH17" s="10"/>
      <c r="CI17" s="10"/>
      <c r="CJ17" s="10"/>
      <c r="CK17" s="10"/>
      <c r="CL17" s="10"/>
      <c r="CM17" s="10"/>
      <c r="CU17" s="10"/>
      <c r="CV17" s="10"/>
      <c r="CW17" s="10"/>
      <c r="CX17" s="10"/>
      <c r="DC17" s="10"/>
      <c r="DD17" s="10"/>
      <c r="DJ17" s="10"/>
      <c r="DK17" s="10"/>
      <c r="DM17" s="10"/>
      <c r="DP17" s="10"/>
      <c r="DQ17" s="10"/>
      <c r="EB17" s="10"/>
      <c r="EC17" s="10"/>
      <c r="ED17" s="10"/>
      <c r="EE17" s="10"/>
      <c r="HE17" s="10"/>
    </row>
    <row r="18" spans="1:213" ht="14.25" customHeight="1" x14ac:dyDescent="0.25">
      <c r="A18" s="10"/>
      <c r="W18" s="10"/>
      <c r="X18" s="10"/>
      <c r="Y18" s="10"/>
      <c r="Z18" s="10"/>
      <c r="AA18" s="10"/>
      <c r="AC18" s="10"/>
      <c r="AE18" s="10"/>
      <c r="AH18" s="10"/>
      <c r="AK18" s="10"/>
      <c r="AP18" s="10"/>
      <c r="AQ18" s="10"/>
      <c r="AX18" s="10"/>
      <c r="BA18" s="10"/>
      <c r="BJ18" s="10"/>
      <c r="BP18" s="10"/>
      <c r="BT18" s="10"/>
      <c r="BU18" s="10"/>
      <c r="CF18" s="10"/>
      <c r="CH18" s="10"/>
      <c r="CI18" s="10"/>
      <c r="CJ18" s="10"/>
      <c r="CK18" s="10"/>
      <c r="CL18" s="10"/>
      <c r="CM18" s="10"/>
      <c r="CU18" s="10"/>
      <c r="CV18" s="10"/>
      <c r="CW18" s="10"/>
      <c r="CX18" s="10"/>
      <c r="DC18" s="10"/>
      <c r="DD18" s="10"/>
      <c r="DJ18" s="10"/>
      <c r="DK18" s="10"/>
      <c r="DM18" s="10"/>
      <c r="DP18" s="10"/>
      <c r="DQ18" s="10"/>
      <c r="EB18" s="10"/>
      <c r="EC18" s="10"/>
      <c r="ED18" s="10"/>
      <c r="EE18" s="10"/>
      <c r="HE18" s="10"/>
    </row>
    <row r="19" spans="1:213" ht="14.25" customHeight="1" x14ac:dyDescent="0.25">
      <c r="A19" s="10"/>
      <c r="W19" s="10"/>
      <c r="X19" s="10"/>
      <c r="Y19" s="10"/>
      <c r="Z19" s="10"/>
      <c r="AA19" s="10"/>
      <c r="AC19" s="10"/>
      <c r="AE19" s="10"/>
      <c r="AH19" s="10"/>
      <c r="AK19" s="10"/>
      <c r="AP19" s="10"/>
      <c r="AQ19" s="10"/>
      <c r="AX19" s="10"/>
      <c r="BA19" s="10"/>
      <c r="BJ19" s="10"/>
      <c r="BP19" s="10"/>
      <c r="BT19" s="10"/>
      <c r="BU19" s="10"/>
      <c r="CF19" s="10"/>
      <c r="CH19" s="10"/>
      <c r="CI19" s="10"/>
      <c r="CJ19" s="10"/>
      <c r="CK19" s="10"/>
      <c r="CL19" s="10"/>
      <c r="CM19" s="10"/>
      <c r="CU19" s="10"/>
      <c r="CV19" s="10"/>
      <c r="CW19" s="10"/>
      <c r="CX19" s="10"/>
      <c r="DC19" s="10"/>
      <c r="DD19" s="10"/>
      <c r="DJ19" s="10"/>
      <c r="DK19" s="10"/>
      <c r="DM19" s="10"/>
      <c r="DP19" s="10"/>
      <c r="DQ19" s="10"/>
      <c r="EB19" s="10"/>
      <c r="EC19" s="10"/>
      <c r="ED19" s="10"/>
      <c r="EE19" s="10"/>
      <c r="HE19" s="10"/>
    </row>
    <row r="20" spans="1:213" ht="14.25" customHeight="1" x14ac:dyDescent="0.25">
      <c r="A20" s="10"/>
      <c r="W20" s="10"/>
      <c r="X20" s="10"/>
      <c r="Y20" s="10"/>
      <c r="Z20" s="10"/>
      <c r="AA20" s="10"/>
      <c r="AC20" s="10"/>
      <c r="AE20" s="10"/>
      <c r="AH20" s="10"/>
      <c r="AK20" s="10"/>
      <c r="AP20" s="10"/>
      <c r="AQ20" s="10"/>
      <c r="AX20" s="10"/>
      <c r="BA20" s="10"/>
      <c r="BJ20" s="10"/>
      <c r="BP20" s="10"/>
      <c r="BT20" s="10"/>
      <c r="BU20" s="10"/>
      <c r="CF20" s="10"/>
      <c r="CH20" s="10"/>
      <c r="CI20" s="10"/>
      <c r="CJ20" s="10"/>
      <c r="CK20" s="10"/>
      <c r="CL20" s="10"/>
      <c r="CM20" s="10"/>
      <c r="CU20" s="10"/>
      <c r="CV20" s="10"/>
      <c r="CW20" s="10"/>
      <c r="CX20" s="10"/>
      <c r="DC20" s="10"/>
      <c r="DD20" s="10"/>
      <c r="DJ20" s="10"/>
      <c r="DK20" s="10"/>
      <c r="DM20" s="10"/>
      <c r="DP20" s="10"/>
      <c r="DQ20" s="10"/>
      <c r="EB20" s="10"/>
      <c r="EC20" s="10"/>
      <c r="ED20" s="10"/>
      <c r="EE20" s="10"/>
      <c r="HE20" s="10"/>
    </row>
    <row r="21" spans="1:213" ht="14.25" customHeight="1" x14ac:dyDescent="0.25">
      <c r="A21" s="10"/>
      <c r="W21" s="10"/>
      <c r="X21" s="10"/>
      <c r="Y21" s="10"/>
      <c r="Z21" s="10"/>
      <c r="AA21" s="10"/>
      <c r="AC21" s="10"/>
      <c r="AE21" s="10"/>
      <c r="AH21" s="10"/>
      <c r="AK21" s="10"/>
      <c r="AP21" s="10"/>
      <c r="AQ21" s="10"/>
      <c r="AX21" s="10"/>
      <c r="BA21" s="10"/>
      <c r="BJ21" s="10"/>
      <c r="BP21" s="10"/>
      <c r="BT21" s="10"/>
      <c r="BU21" s="10"/>
      <c r="CF21" s="10"/>
      <c r="CH21" s="10"/>
      <c r="CI21" s="10"/>
      <c r="CJ21" s="10"/>
      <c r="CK21" s="10"/>
      <c r="CL21" s="10"/>
      <c r="CM21" s="10"/>
      <c r="CU21" s="10"/>
      <c r="CV21" s="10"/>
      <c r="CW21" s="10"/>
      <c r="CX21" s="10"/>
      <c r="DC21" s="10"/>
      <c r="DD21" s="10"/>
      <c r="DJ21" s="10"/>
      <c r="DK21" s="10"/>
      <c r="DM21" s="10"/>
      <c r="DP21" s="10"/>
      <c r="DQ21" s="10"/>
      <c r="EB21" s="10"/>
      <c r="EC21" s="10"/>
      <c r="ED21" s="10"/>
      <c r="EE21" s="10"/>
      <c r="HE21" s="10"/>
    </row>
    <row r="22" spans="1:213" ht="14.25" customHeight="1" x14ac:dyDescent="0.25">
      <c r="A22" s="10"/>
      <c r="W22" s="10"/>
      <c r="X22" s="10"/>
      <c r="Y22" s="10"/>
      <c r="Z22" s="10"/>
      <c r="AA22" s="10"/>
      <c r="AC22" s="10"/>
      <c r="AE22" s="10"/>
      <c r="AH22" s="10"/>
      <c r="AK22" s="10"/>
      <c r="AP22" s="10"/>
      <c r="AQ22" s="10"/>
      <c r="AX22" s="10"/>
      <c r="BA22" s="10"/>
      <c r="BJ22" s="10"/>
      <c r="BP22" s="10"/>
      <c r="BT22" s="10"/>
      <c r="BU22" s="10"/>
      <c r="CF22" s="10"/>
      <c r="CH22" s="10"/>
      <c r="CI22" s="10"/>
      <c r="CJ22" s="10"/>
      <c r="CK22" s="10"/>
      <c r="CL22" s="10"/>
      <c r="CM22" s="10"/>
      <c r="CU22" s="10"/>
      <c r="CV22" s="10"/>
      <c r="CW22" s="10"/>
      <c r="CX22" s="10"/>
      <c r="DC22" s="10"/>
      <c r="DD22" s="10"/>
      <c r="DJ22" s="10"/>
      <c r="DK22" s="10"/>
      <c r="DM22" s="10"/>
      <c r="DP22" s="10"/>
      <c r="DQ22" s="10"/>
      <c r="EB22" s="10"/>
      <c r="EC22" s="10"/>
      <c r="ED22" s="10"/>
      <c r="EE22" s="10"/>
      <c r="HE22" s="10"/>
    </row>
    <row r="23" spans="1:213" ht="14.25" customHeight="1" x14ac:dyDescent="0.25">
      <c r="A23" s="10"/>
      <c r="W23" s="10"/>
      <c r="X23" s="10"/>
      <c r="Y23" s="10"/>
      <c r="Z23" s="10"/>
      <c r="AA23" s="10"/>
      <c r="AC23" s="10"/>
      <c r="AE23" s="10"/>
      <c r="AH23" s="10"/>
      <c r="AK23" s="10"/>
      <c r="AP23" s="10"/>
      <c r="AQ23" s="10"/>
      <c r="AX23" s="10"/>
      <c r="BA23" s="10"/>
      <c r="BJ23" s="10"/>
      <c r="BP23" s="10"/>
      <c r="BT23" s="10"/>
      <c r="BU23" s="10"/>
      <c r="CF23" s="10"/>
      <c r="CH23" s="10"/>
      <c r="CI23" s="10"/>
      <c r="CJ23" s="10"/>
      <c r="CK23" s="10"/>
      <c r="CL23" s="10"/>
      <c r="CM23" s="10"/>
      <c r="CU23" s="10"/>
      <c r="CV23" s="10"/>
      <c r="CW23" s="10"/>
      <c r="CX23" s="10"/>
      <c r="DC23" s="10"/>
      <c r="DD23" s="10"/>
      <c r="DJ23" s="10"/>
      <c r="DK23" s="10"/>
      <c r="DM23" s="10"/>
      <c r="DP23" s="10"/>
      <c r="DQ23" s="10"/>
      <c r="EB23" s="10"/>
      <c r="EC23" s="10"/>
      <c r="ED23" s="10"/>
      <c r="EE23" s="10"/>
      <c r="HE23" s="10"/>
    </row>
    <row r="24" spans="1:213" ht="14.25" customHeight="1" x14ac:dyDescent="0.25">
      <c r="A24" s="10"/>
      <c r="W24" s="10"/>
      <c r="X24" s="10"/>
      <c r="Y24" s="10"/>
      <c r="Z24" s="10"/>
      <c r="AA24" s="10"/>
      <c r="AC24" s="10"/>
      <c r="AE24" s="10"/>
      <c r="AH24" s="10"/>
      <c r="AK24" s="10"/>
      <c r="AP24" s="10"/>
      <c r="AQ24" s="10"/>
      <c r="AX24" s="10"/>
      <c r="BA24" s="10"/>
      <c r="BJ24" s="10"/>
      <c r="BP24" s="10"/>
      <c r="BT24" s="10"/>
      <c r="BU24" s="10"/>
      <c r="CF24" s="10"/>
      <c r="CH24" s="10"/>
      <c r="CI24" s="10"/>
      <c r="CJ24" s="10"/>
      <c r="CK24" s="10"/>
      <c r="CL24" s="10"/>
      <c r="CM24" s="10"/>
      <c r="CU24" s="10"/>
      <c r="CV24" s="10"/>
      <c r="CW24" s="10"/>
      <c r="CX24" s="10"/>
      <c r="DC24" s="10"/>
      <c r="DD24" s="10"/>
      <c r="DJ24" s="10"/>
      <c r="DK24" s="10"/>
      <c r="DM24" s="10"/>
      <c r="DP24" s="10"/>
      <c r="DQ24" s="10"/>
      <c r="EB24" s="10"/>
      <c r="EC24" s="10"/>
      <c r="ED24" s="10"/>
      <c r="EE24" s="10"/>
      <c r="HE24" s="10"/>
    </row>
    <row r="25" spans="1:213" ht="14.25" customHeight="1" x14ac:dyDescent="0.25">
      <c r="A25" s="10"/>
      <c r="W25" s="10"/>
      <c r="X25" s="10"/>
      <c r="Y25" s="10"/>
      <c r="Z25" s="10"/>
      <c r="AA25" s="10"/>
      <c r="AC25" s="10"/>
      <c r="AE25" s="10"/>
      <c r="AH25" s="10"/>
      <c r="AK25" s="10"/>
      <c r="AP25" s="10"/>
      <c r="AQ25" s="10"/>
      <c r="AX25" s="10"/>
      <c r="BA25" s="10"/>
      <c r="BJ25" s="10"/>
      <c r="BP25" s="10"/>
      <c r="BT25" s="10"/>
      <c r="BU25" s="10"/>
      <c r="CF25" s="10"/>
      <c r="CH25" s="10"/>
      <c r="CI25" s="10"/>
      <c r="CJ25" s="10"/>
      <c r="CK25" s="10"/>
      <c r="CL25" s="10"/>
      <c r="CM25" s="10"/>
      <c r="CU25" s="10"/>
      <c r="CV25" s="10"/>
      <c r="CW25" s="10"/>
      <c r="CX25" s="10"/>
      <c r="DC25" s="10"/>
      <c r="DD25" s="10"/>
      <c r="DJ25" s="10"/>
      <c r="DK25" s="10"/>
      <c r="DM25" s="10"/>
      <c r="DP25" s="10"/>
      <c r="DQ25" s="10"/>
      <c r="EB25" s="10"/>
      <c r="EC25" s="10"/>
      <c r="ED25" s="10"/>
      <c r="EE25" s="10"/>
      <c r="HE25" s="10"/>
    </row>
    <row r="26" spans="1:213" ht="14.25" customHeight="1" x14ac:dyDescent="0.25">
      <c r="A26" s="10"/>
      <c r="W26" s="10"/>
      <c r="X26" s="10"/>
      <c r="Y26" s="10"/>
      <c r="Z26" s="10"/>
      <c r="AA26" s="10"/>
      <c r="AC26" s="10"/>
      <c r="AE26" s="10"/>
      <c r="AH26" s="10"/>
      <c r="AK26" s="10"/>
      <c r="AP26" s="10"/>
      <c r="AQ26" s="10"/>
      <c r="AX26" s="10"/>
      <c r="BA26" s="10"/>
      <c r="BJ26" s="10"/>
      <c r="BP26" s="10"/>
      <c r="BT26" s="10"/>
      <c r="BU26" s="10"/>
      <c r="CF26" s="10"/>
      <c r="CH26" s="10"/>
      <c r="CI26" s="10"/>
      <c r="CJ26" s="10"/>
      <c r="CK26" s="10"/>
      <c r="CL26" s="10"/>
      <c r="CM26" s="10"/>
      <c r="CU26" s="10"/>
      <c r="CV26" s="10"/>
      <c r="CW26" s="10"/>
      <c r="CX26" s="10"/>
      <c r="DC26" s="10"/>
      <c r="DD26" s="10"/>
      <c r="DJ26" s="10"/>
      <c r="DK26" s="10"/>
      <c r="DM26" s="10"/>
      <c r="DP26" s="10"/>
      <c r="DQ26" s="10"/>
      <c r="EB26" s="10"/>
      <c r="EC26" s="10"/>
      <c r="ED26" s="10"/>
      <c r="EE26" s="10"/>
      <c r="HE26" s="10"/>
    </row>
    <row r="27" spans="1:213" ht="14.25" customHeight="1" x14ac:dyDescent="0.25">
      <c r="A27" s="10"/>
      <c r="W27" s="10"/>
      <c r="X27" s="10"/>
      <c r="Y27" s="10"/>
      <c r="Z27" s="10"/>
      <c r="AA27" s="10"/>
      <c r="AC27" s="10"/>
      <c r="AE27" s="10"/>
      <c r="AH27" s="10"/>
      <c r="AK27" s="10"/>
      <c r="AP27" s="10"/>
      <c r="AQ27" s="10"/>
      <c r="AX27" s="10"/>
      <c r="BA27" s="10"/>
      <c r="BJ27" s="10"/>
      <c r="BP27" s="10"/>
      <c r="BT27" s="10"/>
      <c r="BU27" s="10"/>
      <c r="CF27" s="10"/>
      <c r="CH27" s="10"/>
      <c r="CI27" s="10"/>
      <c r="CJ27" s="10"/>
      <c r="CK27" s="10"/>
      <c r="CL27" s="10"/>
      <c r="CM27" s="10"/>
      <c r="CU27" s="10"/>
      <c r="CV27" s="10"/>
      <c r="CW27" s="10"/>
      <c r="CX27" s="10"/>
      <c r="DC27" s="10"/>
      <c r="DD27" s="10"/>
      <c r="DJ27" s="10"/>
      <c r="DK27" s="10"/>
      <c r="DM27" s="10"/>
      <c r="DP27" s="10"/>
      <c r="DQ27" s="10"/>
      <c r="EB27" s="10"/>
      <c r="EC27" s="10"/>
      <c r="ED27" s="10"/>
      <c r="EE27" s="10"/>
      <c r="HE27" s="10"/>
    </row>
    <row r="28" spans="1:213" ht="14.25" customHeight="1" x14ac:dyDescent="0.25">
      <c r="A28" s="10"/>
      <c r="W28" s="10"/>
      <c r="X28" s="10"/>
      <c r="Y28" s="10"/>
      <c r="Z28" s="10"/>
      <c r="AA28" s="10"/>
      <c r="AC28" s="10"/>
      <c r="AE28" s="10"/>
      <c r="AH28" s="10"/>
      <c r="AK28" s="10"/>
      <c r="AP28" s="10"/>
      <c r="AQ28" s="10"/>
      <c r="AX28" s="10"/>
      <c r="BA28" s="10"/>
      <c r="BJ28" s="10"/>
      <c r="BP28" s="10"/>
      <c r="BT28" s="10"/>
      <c r="BU28" s="10"/>
      <c r="CF28" s="10"/>
      <c r="CH28" s="10"/>
      <c r="CI28" s="10"/>
      <c r="CJ28" s="10"/>
      <c r="CK28" s="10"/>
      <c r="CL28" s="10"/>
      <c r="CM28" s="10"/>
      <c r="CU28" s="10"/>
      <c r="CV28" s="10"/>
      <c r="CW28" s="10"/>
      <c r="CX28" s="10"/>
      <c r="DC28" s="10"/>
      <c r="DD28" s="10"/>
      <c r="DJ28" s="10"/>
      <c r="DK28" s="10"/>
      <c r="DM28" s="10"/>
      <c r="DP28" s="10"/>
      <c r="DQ28" s="10"/>
      <c r="EB28" s="10"/>
      <c r="EC28" s="10"/>
      <c r="ED28" s="10"/>
      <c r="EE28" s="10"/>
      <c r="HE28" s="10"/>
    </row>
    <row r="29" spans="1:213" ht="14.25" customHeight="1" x14ac:dyDescent="0.25">
      <c r="A29" s="10"/>
      <c r="W29" s="10"/>
      <c r="X29" s="10"/>
      <c r="Y29" s="10"/>
      <c r="Z29" s="10"/>
      <c r="AA29" s="10"/>
      <c r="AC29" s="10"/>
      <c r="AE29" s="10"/>
      <c r="AH29" s="10"/>
      <c r="AK29" s="10"/>
      <c r="AP29" s="10"/>
      <c r="AQ29" s="10"/>
      <c r="AX29" s="10"/>
      <c r="BA29" s="10"/>
      <c r="BJ29" s="10"/>
      <c r="BP29" s="10"/>
      <c r="BT29" s="10"/>
      <c r="BU29" s="10"/>
      <c r="CF29" s="10"/>
      <c r="CH29" s="10"/>
      <c r="CI29" s="10"/>
      <c r="CJ29" s="10"/>
      <c r="CK29" s="10"/>
      <c r="CL29" s="10"/>
      <c r="CM29" s="10"/>
      <c r="CU29" s="10"/>
      <c r="CV29" s="10"/>
      <c r="CW29" s="10"/>
      <c r="CX29" s="10"/>
      <c r="DC29" s="10"/>
      <c r="DD29" s="10"/>
      <c r="DJ29" s="10"/>
      <c r="DK29" s="10"/>
      <c r="DM29" s="10"/>
      <c r="DP29" s="10"/>
      <c r="DQ29" s="10"/>
      <c r="EB29" s="10"/>
      <c r="EC29" s="10"/>
      <c r="ED29" s="10"/>
      <c r="EE29" s="10"/>
      <c r="HE29" s="10"/>
    </row>
    <row r="30" spans="1:213" ht="14.25" customHeight="1" x14ac:dyDescent="0.25">
      <c r="A30" s="10"/>
      <c r="W30" s="10"/>
      <c r="X30" s="10"/>
      <c r="Y30" s="10"/>
      <c r="Z30" s="10"/>
      <c r="AA30" s="10"/>
      <c r="AC30" s="10"/>
      <c r="AE30" s="10"/>
      <c r="AH30" s="10"/>
      <c r="AK30" s="10"/>
      <c r="AP30" s="10"/>
      <c r="AQ30" s="10"/>
      <c r="AX30" s="10"/>
      <c r="BA30" s="10"/>
      <c r="BJ30" s="10"/>
      <c r="BP30" s="10"/>
      <c r="BT30" s="10"/>
      <c r="BU30" s="10"/>
      <c r="CF30" s="10"/>
      <c r="CH30" s="10"/>
      <c r="CI30" s="10"/>
      <c r="CJ30" s="10"/>
      <c r="CK30" s="10"/>
      <c r="CL30" s="10"/>
      <c r="CM30" s="10"/>
      <c r="CU30" s="10"/>
      <c r="CV30" s="10"/>
      <c r="CW30" s="10"/>
      <c r="CX30" s="10"/>
      <c r="DC30" s="10"/>
      <c r="DD30" s="10"/>
      <c r="DJ30" s="10"/>
      <c r="DK30" s="10"/>
      <c r="DM30" s="10"/>
      <c r="DP30" s="10"/>
      <c r="DQ30" s="10"/>
      <c r="EB30" s="10"/>
      <c r="EC30" s="10"/>
      <c r="ED30" s="10"/>
      <c r="EE30" s="10"/>
      <c r="HE30" s="10"/>
    </row>
    <row r="31" spans="1:213" ht="14.25" customHeight="1" x14ac:dyDescent="0.25">
      <c r="A31" s="10"/>
      <c r="W31" s="10"/>
      <c r="X31" s="10"/>
      <c r="Y31" s="10"/>
      <c r="Z31" s="10"/>
      <c r="AA31" s="10"/>
      <c r="AC31" s="10"/>
      <c r="AE31" s="10"/>
      <c r="AH31" s="10"/>
      <c r="AK31" s="10"/>
      <c r="AP31" s="10"/>
      <c r="AQ31" s="10"/>
      <c r="AX31" s="10"/>
      <c r="BA31" s="10"/>
      <c r="BJ31" s="10"/>
      <c r="BP31" s="10"/>
      <c r="BT31" s="10"/>
      <c r="BU31" s="10"/>
      <c r="CF31" s="10"/>
      <c r="CH31" s="10"/>
      <c r="CI31" s="10"/>
      <c r="CJ31" s="10"/>
      <c r="CK31" s="10"/>
      <c r="CL31" s="10"/>
      <c r="CM31" s="10"/>
      <c r="CU31" s="10"/>
      <c r="CV31" s="10"/>
      <c r="CW31" s="10"/>
      <c r="CX31" s="10"/>
      <c r="DC31" s="10"/>
      <c r="DD31" s="10"/>
      <c r="DJ31" s="10"/>
      <c r="DK31" s="10"/>
      <c r="DM31" s="10"/>
      <c r="DP31" s="10"/>
      <c r="DQ31" s="10"/>
      <c r="EB31" s="10"/>
      <c r="EC31" s="10"/>
      <c r="ED31" s="10"/>
      <c r="EE31" s="10"/>
      <c r="HE31" s="10"/>
    </row>
    <row r="32" spans="1:213" ht="14.25" customHeight="1" x14ac:dyDescent="0.25">
      <c r="A32" s="10"/>
      <c r="W32" s="10"/>
      <c r="X32" s="10"/>
      <c r="Y32" s="10"/>
      <c r="Z32" s="10"/>
      <c r="AA32" s="10"/>
      <c r="AC32" s="10"/>
      <c r="AE32" s="10"/>
      <c r="AH32" s="10"/>
      <c r="AK32" s="10"/>
      <c r="AP32" s="10"/>
      <c r="AQ32" s="10"/>
      <c r="AX32" s="10"/>
      <c r="BA32" s="10"/>
      <c r="BJ32" s="10"/>
      <c r="BP32" s="10"/>
      <c r="BT32" s="10"/>
      <c r="BU32" s="10"/>
      <c r="CF32" s="10"/>
      <c r="CH32" s="10"/>
      <c r="CI32" s="10"/>
      <c r="CJ32" s="10"/>
      <c r="CK32" s="10"/>
      <c r="CL32" s="10"/>
      <c r="CM32" s="10"/>
      <c r="CU32" s="10"/>
      <c r="CV32" s="10"/>
      <c r="CW32" s="10"/>
      <c r="CX32" s="10"/>
      <c r="DC32" s="10"/>
      <c r="DD32" s="10"/>
      <c r="DJ32" s="10"/>
      <c r="DK32" s="10"/>
      <c r="DM32" s="10"/>
      <c r="DP32" s="10"/>
      <c r="DQ32" s="10"/>
      <c r="EB32" s="10"/>
      <c r="EC32" s="10"/>
      <c r="ED32" s="10"/>
      <c r="EE32" s="10"/>
      <c r="HE32" s="10"/>
    </row>
    <row r="33" spans="1:213" ht="14.25" customHeight="1" x14ac:dyDescent="0.25">
      <c r="A33" s="10"/>
      <c r="W33" s="10"/>
      <c r="X33" s="10"/>
      <c r="Y33" s="10"/>
      <c r="Z33" s="10"/>
      <c r="AA33" s="10"/>
      <c r="AC33" s="10"/>
      <c r="AE33" s="10"/>
      <c r="AH33" s="10"/>
      <c r="AK33" s="10"/>
      <c r="AP33" s="10"/>
      <c r="AQ33" s="10"/>
      <c r="AX33" s="10"/>
      <c r="BA33" s="10"/>
      <c r="BJ33" s="10"/>
      <c r="BP33" s="10"/>
      <c r="BT33" s="10"/>
      <c r="BU33" s="10"/>
      <c r="CF33" s="10"/>
      <c r="CH33" s="10"/>
      <c r="CI33" s="10"/>
      <c r="CJ33" s="10"/>
      <c r="CK33" s="10"/>
      <c r="CL33" s="10"/>
      <c r="CM33" s="10"/>
      <c r="CU33" s="10"/>
      <c r="CV33" s="10"/>
      <c r="CW33" s="10"/>
      <c r="CX33" s="10"/>
      <c r="DC33" s="10"/>
      <c r="DD33" s="10"/>
      <c r="DJ33" s="10"/>
      <c r="DK33" s="10"/>
      <c r="DM33" s="10"/>
      <c r="DP33" s="10"/>
      <c r="DQ33" s="10"/>
      <c r="EB33" s="10"/>
      <c r="EC33" s="10"/>
      <c r="ED33" s="10"/>
      <c r="EE33" s="10"/>
      <c r="HE33" s="10"/>
    </row>
    <row r="34" spans="1:213" ht="14.25" customHeight="1" x14ac:dyDescent="0.25">
      <c r="A34" s="10"/>
      <c r="W34" s="10"/>
      <c r="X34" s="10"/>
      <c r="Y34" s="10"/>
      <c r="Z34" s="10"/>
      <c r="AA34" s="10"/>
      <c r="AC34" s="10"/>
      <c r="AE34" s="10"/>
      <c r="AH34" s="10"/>
      <c r="AK34" s="10"/>
      <c r="AP34" s="10"/>
      <c r="AQ34" s="10"/>
      <c r="AX34" s="10"/>
      <c r="BA34" s="10"/>
      <c r="BJ34" s="10"/>
      <c r="BP34" s="10"/>
      <c r="BT34" s="10"/>
      <c r="BU34" s="10"/>
      <c r="CF34" s="10"/>
      <c r="CH34" s="10"/>
      <c r="CI34" s="10"/>
      <c r="CJ34" s="10"/>
      <c r="CK34" s="10"/>
      <c r="CL34" s="10"/>
      <c r="CM34" s="10"/>
      <c r="CU34" s="10"/>
      <c r="CV34" s="10"/>
      <c r="CW34" s="10"/>
      <c r="CX34" s="10"/>
      <c r="DC34" s="10"/>
      <c r="DD34" s="10"/>
      <c r="DJ34" s="10"/>
      <c r="DK34" s="10"/>
      <c r="DM34" s="10"/>
      <c r="DP34" s="10"/>
      <c r="DQ34" s="10"/>
      <c r="EB34" s="10"/>
      <c r="EC34" s="10"/>
      <c r="ED34" s="10"/>
      <c r="EE34" s="10"/>
      <c r="HE34" s="10"/>
    </row>
    <row r="35" spans="1:213" ht="14.25" customHeight="1" x14ac:dyDescent="0.25">
      <c r="A35" s="10"/>
      <c r="W35" s="10"/>
      <c r="X35" s="10"/>
      <c r="Y35" s="10"/>
      <c r="Z35" s="10"/>
      <c r="AA35" s="10"/>
      <c r="AC35" s="10"/>
      <c r="AE35" s="10"/>
      <c r="AH35" s="10"/>
      <c r="AK35" s="10"/>
      <c r="AP35" s="10"/>
      <c r="AQ35" s="10"/>
      <c r="AX35" s="10"/>
      <c r="BA35" s="10"/>
      <c r="BJ35" s="10"/>
      <c r="BP35" s="10"/>
      <c r="BT35" s="10"/>
      <c r="BU35" s="10"/>
      <c r="CF35" s="10"/>
      <c r="CH35" s="10"/>
      <c r="CI35" s="10"/>
      <c r="CJ35" s="10"/>
      <c r="CK35" s="10"/>
      <c r="CL35" s="10"/>
      <c r="CM35" s="10"/>
      <c r="CU35" s="10"/>
      <c r="CV35" s="10"/>
      <c r="CW35" s="10"/>
      <c r="CX35" s="10"/>
      <c r="DC35" s="10"/>
      <c r="DD35" s="10"/>
      <c r="DJ35" s="10"/>
      <c r="DK35" s="10"/>
      <c r="DM35" s="10"/>
      <c r="DP35" s="10"/>
      <c r="DQ35" s="10"/>
      <c r="EB35" s="10"/>
      <c r="EC35" s="10"/>
      <c r="ED35" s="10"/>
      <c r="EE35" s="10"/>
      <c r="HE35" s="10"/>
    </row>
    <row r="36" spans="1:213" ht="14.25" customHeight="1" x14ac:dyDescent="0.25">
      <c r="A36" s="10"/>
      <c r="W36" s="10"/>
      <c r="X36" s="10"/>
      <c r="Y36" s="10"/>
      <c r="Z36" s="10"/>
      <c r="AA36" s="10"/>
      <c r="AC36" s="10"/>
      <c r="AE36" s="10"/>
      <c r="AH36" s="10"/>
      <c r="AK36" s="10"/>
      <c r="AP36" s="10"/>
      <c r="AQ36" s="10"/>
      <c r="AX36" s="10"/>
      <c r="BA36" s="10"/>
      <c r="BJ36" s="10"/>
      <c r="BP36" s="10"/>
      <c r="BT36" s="10"/>
      <c r="BU36" s="10"/>
      <c r="CF36" s="10"/>
      <c r="CH36" s="10"/>
      <c r="CI36" s="10"/>
      <c r="CJ36" s="10"/>
      <c r="CK36" s="10"/>
      <c r="CL36" s="10"/>
      <c r="CM36" s="10"/>
      <c r="CU36" s="10"/>
      <c r="CV36" s="10"/>
      <c r="CW36" s="10"/>
      <c r="CX36" s="10"/>
      <c r="DC36" s="10"/>
      <c r="DD36" s="10"/>
      <c r="DJ36" s="10"/>
      <c r="DK36" s="10"/>
      <c r="DM36" s="10"/>
      <c r="DP36" s="10"/>
      <c r="DQ36" s="10"/>
      <c r="EB36" s="10"/>
      <c r="EC36" s="10"/>
      <c r="ED36" s="10"/>
      <c r="EE36" s="10"/>
      <c r="HE36" s="10"/>
    </row>
    <row r="37" spans="1:213" ht="14.25" customHeight="1" x14ac:dyDescent="0.25">
      <c r="A37" s="10"/>
      <c r="W37" s="10"/>
      <c r="X37" s="10"/>
      <c r="Y37" s="10"/>
      <c r="Z37" s="10"/>
      <c r="AA37" s="10"/>
      <c r="AC37" s="10"/>
      <c r="AE37" s="10"/>
      <c r="AH37" s="10"/>
      <c r="AK37" s="10"/>
      <c r="AP37" s="10"/>
      <c r="AQ37" s="10"/>
      <c r="AX37" s="10"/>
      <c r="BA37" s="10"/>
      <c r="BJ37" s="10"/>
      <c r="BP37" s="10"/>
      <c r="BT37" s="10"/>
      <c r="BU37" s="10"/>
      <c r="CF37" s="10"/>
      <c r="CH37" s="10"/>
      <c r="CI37" s="10"/>
      <c r="CJ37" s="10"/>
      <c r="CK37" s="10"/>
      <c r="CL37" s="10"/>
      <c r="CM37" s="10"/>
      <c r="CU37" s="10"/>
      <c r="CV37" s="10"/>
      <c r="CW37" s="10"/>
      <c r="CX37" s="10"/>
      <c r="DC37" s="10"/>
      <c r="DD37" s="10"/>
      <c r="DJ37" s="10"/>
      <c r="DK37" s="10"/>
      <c r="DM37" s="10"/>
      <c r="DP37" s="10"/>
      <c r="DQ37" s="10"/>
      <c r="EB37" s="10"/>
      <c r="EC37" s="10"/>
      <c r="ED37" s="10"/>
      <c r="EE37" s="10"/>
      <c r="HE37" s="10"/>
    </row>
    <row r="38" spans="1:213" ht="14.25" customHeight="1" x14ac:dyDescent="0.25">
      <c r="A38" s="10"/>
      <c r="W38" s="10"/>
      <c r="X38" s="10"/>
      <c r="Y38" s="10"/>
      <c r="Z38" s="10"/>
      <c r="AA38" s="10"/>
      <c r="AC38" s="10"/>
      <c r="AE38" s="10"/>
      <c r="AH38" s="10"/>
      <c r="AK38" s="10"/>
      <c r="AP38" s="10"/>
      <c r="AQ38" s="10"/>
      <c r="AX38" s="10"/>
      <c r="BA38" s="10"/>
      <c r="BJ38" s="10"/>
      <c r="BP38" s="10"/>
      <c r="BT38" s="10"/>
      <c r="BU38" s="10"/>
      <c r="CF38" s="10"/>
      <c r="CH38" s="10"/>
      <c r="CI38" s="10"/>
      <c r="CJ38" s="10"/>
      <c r="CK38" s="10"/>
      <c r="CL38" s="10"/>
      <c r="CM38" s="10"/>
      <c r="CU38" s="10"/>
      <c r="CV38" s="10"/>
      <c r="CW38" s="10"/>
      <c r="CX38" s="10"/>
      <c r="DC38" s="10"/>
      <c r="DD38" s="10"/>
      <c r="DJ38" s="10"/>
      <c r="DK38" s="10"/>
      <c r="DM38" s="10"/>
      <c r="DP38" s="10"/>
      <c r="DQ38" s="10"/>
      <c r="EB38" s="10"/>
      <c r="EC38" s="10"/>
      <c r="ED38" s="10"/>
      <c r="EE38" s="10"/>
      <c r="HE38" s="10"/>
    </row>
    <row r="39" spans="1:213" ht="14.25" customHeight="1" x14ac:dyDescent="0.25">
      <c r="A39" s="10"/>
      <c r="W39" s="10"/>
      <c r="X39" s="10"/>
      <c r="Y39" s="10"/>
      <c r="Z39" s="10"/>
      <c r="AA39" s="10"/>
      <c r="AC39" s="10"/>
      <c r="AE39" s="10"/>
      <c r="AH39" s="10"/>
      <c r="AK39" s="10"/>
      <c r="AP39" s="10"/>
      <c r="AQ39" s="10"/>
      <c r="AX39" s="10"/>
      <c r="BA39" s="10"/>
      <c r="BJ39" s="10"/>
      <c r="BP39" s="10"/>
      <c r="BT39" s="10"/>
      <c r="BU39" s="10"/>
      <c r="CF39" s="10"/>
      <c r="CH39" s="10"/>
      <c r="CI39" s="10"/>
      <c r="CJ39" s="10"/>
      <c r="CK39" s="10"/>
      <c r="CL39" s="10"/>
      <c r="CM39" s="10"/>
      <c r="CU39" s="10"/>
      <c r="CV39" s="10"/>
      <c r="CW39" s="10"/>
      <c r="CX39" s="10"/>
      <c r="DC39" s="10"/>
      <c r="DD39" s="10"/>
      <c r="DJ39" s="10"/>
      <c r="DK39" s="10"/>
      <c r="DM39" s="10"/>
      <c r="DP39" s="10"/>
      <c r="DQ39" s="10"/>
      <c r="EB39" s="10"/>
      <c r="EC39" s="10"/>
      <c r="ED39" s="10"/>
      <c r="EE39" s="10"/>
      <c r="HE39" s="10"/>
    </row>
    <row r="40" spans="1:213" ht="14.25" customHeight="1" x14ac:dyDescent="0.25">
      <c r="A40" s="10"/>
      <c r="W40" s="10"/>
      <c r="X40" s="10"/>
      <c r="Y40" s="10"/>
      <c r="Z40" s="10"/>
      <c r="AA40" s="10"/>
      <c r="AC40" s="10"/>
      <c r="AE40" s="10"/>
      <c r="AH40" s="10"/>
      <c r="AK40" s="10"/>
      <c r="AP40" s="10"/>
      <c r="AQ40" s="10"/>
      <c r="AX40" s="10"/>
      <c r="BA40" s="10"/>
      <c r="BJ40" s="10"/>
      <c r="BP40" s="10"/>
      <c r="BT40" s="10"/>
      <c r="BU40" s="10"/>
      <c r="CF40" s="10"/>
      <c r="CH40" s="10"/>
      <c r="CI40" s="10"/>
      <c r="CJ40" s="10"/>
      <c r="CK40" s="10"/>
      <c r="CL40" s="10"/>
      <c r="CM40" s="10"/>
      <c r="CU40" s="10"/>
      <c r="CV40" s="10"/>
      <c r="CW40" s="10"/>
      <c r="CX40" s="10"/>
      <c r="DC40" s="10"/>
      <c r="DD40" s="10"/>
      <c r="DJ40" s="10"/>
      <c r="DK40" s="10"/>
      <c r="DM40" s="10"/>
      <c r="DP40" s="10"/>
      <c r="DQ40" s="10"/>
      <c r="EB40" s="10"/>
      <c r="EC40" s="10"/>
      <c r="ED40" s="10"/>
      <c r="EE40" s="10"/>
      <c r="HE40" s="10"/>
    </row>
    <row r="41" spans="1:213" ht="14.25" customHeight="1" x14ac:dyDescent="0.25">
      <c r="A41" s="10"/>
      <c r="W41" s="10"/>
      <c r="X41" s="10"/>
      <c r="Y41" s="10"/>
      <c r="Z41" s="10"/>
      <c r="AA41" s="10"/>
      <c r="AC41" s="10"/>
      <c r="AE41" s="10"/>
      <c r="AH41" s="10"/>
      <c r="AK41" s="10"/>
      <c r="AP41" s="10"/>
      <c r="AQ41" s="10"/>
      <c r="AX41" s="10"/>
      <c r="BA41" s="10"/>
      <c r="BJ41" s="10"/>
      <c r="BP41" s="10"/>
      <c r="BT41" s="10"/>
      <c r="BU41" s="10"/>
      <c r="CF41" s="10"/>
      <c r="CH41" s="10"/>
      <c r="CI41" s="10"/>
      <c r="CJ41" s="10"/>
      <c r="CK41" s="10"/>
      <c r="CL41" s="10"/>
      <c r="CM41" s="10"/>
      <c r="CU41" s="10"/>
      <c r="CV41" s="10"/>
      <c r="CW41" s="10"/>
      <c r="CX41" s="10"/>
      <c r="DC41" s="10"/>
      <c r="DD41" s="10"/>
      <c r="DJ41" s="10"/>
      <c r="DK41" s="10"/>
      <c r="DM41" s="10"/>
      <c r="DP41" s="10"/>
      <c r="DQ41" s="10"/>
      <c r="EB41" s="10"/>
      <c r="EC41" s="10"/>
      <c r="ED41" s="10"/>
      <c r="EE41" s="10"/>
      <c r="HE41" s="10"/>
    </row>
    <row r="42" spans="1:213" ht="14.25" customHeight="1" x14ac:dyDescent="0.25">
      <c r="A42" s="10"/>
      <c r="W42" s="10"/>
      <c r="X42" s="10"/>
      <c r="Y42" s="10"/>
      <c r="Z42" s="10"/>
      <c r="AA42" s="10"/>
      <c r="AC42" s="10"/>
      <c r="AE42" s="10"/>
      <c r="AH42" s="10"/>
      <c r="AK42" s="10"/>
      <c r="AP42" s="10"/>
      <c r="AQ42" s="10"/>
      <c r="AX42" s="10"/>
      <c r="BA42" s="10"/>
      <c r="BJ42" s="10"/>
      <c r="BP42" s="10"/>
      <c r="BT42" s="10"/>
      <c r="BU42" s="10"/>
      <c r="CF42" s="10"/>
      <c r="CH42" s="10"/>
      <c r="CI42" s="10"/>
      <c r="CJ42" s="10"/>
      <c r="CK42" s="10"/>
      <c r="CL42" s="10"/>
      <c r="CM42" s="10"/>
      <c r="CU42" s="10"/>
      <c r="CV42" s="10"/>
      <c r="CW42" s="10"/>
      <c r="CX42" s="10"/>
      <c r="DC42" s="10"/>
      <c r="DD42" s="10"/>
      <c r="DJ42" s="10"/>
      <c r="DK42" s="10"/>
      <c r="DM42" s="10"/>
      <c r="DP42" s="10"/>
      <c r="DQ42" s="10"/>
      <c r="EB42" s="10"/>
      <c r="EC42" s="10"/>
      <c r="ED42" s="10"/>
      <c r="EE42" s="10"/>
      <c r="HE42" s="10"/>
    </row>
    <row r="43" spans="1:213" ht="14.25" customHeight="1" x14ac:dyDescent="0.25">
      <c r="A43" s="10"/>
      <c r="W43" s="10"/>
      <c r="X43" s="10"/>
      <c r="Y43" s="10"/>
      <c r="Z43" s="10"/>
      <c r="AA43" s="10"/>
      <c r="AC43" s="10"/>
      <c r="AE43" s="10"/>
      <c r="AH43" s="10"/>
      <c r="AK43" s="10"/>
      <c r="AP43" s="10"/>
      <c r="AQ43" s="10"/>
      <c r="AX43" s="10"/>
      <c r="BA43" s="10"/>
      <c r="BJ43" s="10"/>
      <c r="BP43" s="10"/>
      <c r="BT43" s="10"/>
      <c r="BU43" s="10"/>
      <c r="CF43" s="10"/>
      <c r="CH43" s="10"/>
      <c r="CI43" s="10"/>
      <c r="CJ43" s="10"/>
      <c r="CK43" s="10"/>
      <c r="CL43" s="10"/>
      <c r="CM43" s="10"/>
      <c r="CU43" s="10"/>
      <c r="CV43" s="10"/>
      <c r="CW43" s="10"/>
      <c r="CX43" s="10"/>
      <c r="DC43" s="10"/>
      <c r="DD43" s="10"/>
      <c r="DJ43" s="10"/>
      <c r="DK43" s="10"/>
      <c r="DM43" s="10"/>
      <c r="DP43" s="10"/>
      <c r="DQ43" s="10"/>
      <c r="EB43" s="10"/>
      <c r="EC43" s="10"/>
      <c r="ED43" s="10"/>
      <c r="EE43" s="10"/>
      <c r="HE43" s="10"/>
    </row>
    <row r="44" spans="1:213" ht="14.25" customHeight="1" x14ac:dyDescent="0.25">
      <c r="A44" s="10"/>
      <c r="W44" s="10"/>
      <c r="X44" s="10"/>
      <c r="Y44" s="10"/>
      <c r="Z44" s="10"/>
      <c r="AA44" s="10"/>
      <c r="AC44" s="10"/>
      <c r="AE44" s="10"/>
      <c r="AH44" s="10"/>
      <c r="AK44" s="10"/>
      <c r="AP44" s="10"/>
      <c r="AQ44" s="10"/>
      <c r="AX44" s="10"/>
      <c r="BA44" s="10"/>
      <c r="BJ44" s="10"/>
      <c r="BP44" s="10"/>
      <c r="BT44" s="10"/>
      <c r="BU44" s="10"/>
      <c r="CF44" s="10"/>
      <c r="CH44" s="10"/>
      <c r="CI44" s="10"/>
      <c r="CJ44" s="10"/>
      <c r="CK44" s="10"/>
      <c r="CL44" s="10"/>
      <c r="CM44" s="10"/>
      <c r="CU44" s="10"/>
      <c r="CV44" s="10"/>
      <c r="CW44" s="10"/>
      <c r="CX44" s="10"/>
      <c r="DC44" s="10"/>
      <c r="DD44" s="10"/>
      <c r="DJ44" s="10"/>
      <c r="DK44" s="10"/>
      <c r="DM44" s="10"/>
      <c r="DP44" s="10"/>
      <c r="DQ44" s="10"/>
      <c r="EB44" s="10"/>
      <c r="EC44" s="10"/>
      <c r="ED44" s="10"/>
      <c r="EE44" s="10"/>
      <c r="HE44" s="10"/>
    </row>
    <row r="45" spans="1:213" ht="14.25" customHeight="1" x14ac:dyDescent="0.25">
      <c r="A45" s="10"/>
      <c r="W45" s="10"/>
      <c r="X45" s="10"/>
      <c r="Y45" s="10"/>
      <c r="Z45" s="10"/>
      <c r="AA45" s="10"/>
      <c r="AC45" s="10"/>
      <c r="AE45" s="10"/>
      <c r="AH45" s="10"/>
      <c r="AK45" s="10"/>
      <c r="AP45" s="10"/>
      <c r="AQ45" s="10"/>
      <c r="AX45" s="10"/>
      <c r="BA45" s="10"/>
      <c r="BJ45" s="10"/>
      <c r="BP45" s="10"/>
      <c r="BT45" s="10"/>
      <c r="BU45" s="10"/>
      <c r="CF45" s="10"/>
      <c r="CH45" s="10"/>
      <c r="CI45" s="10"/>
      <c r="CJ45" s="10"/>
      <c r="CK45" s="10"/>
      <c r="CL45" s="10"/>
      <c r="CM45" s="10"/>
      <c r="CU45" s="10"/>
      <c r="CV45" s="10"/>
      <c r="CW45" s="10"/>
      <c r="CX45" s="10"/>
      <c r="DC45" s="10"/>
      <c r="DD45" s="10"/>
      <c r="DJ45" s="10"/>
      <c r="DK45" s="10"/>
      <c r="DM45" s="10"/>
      <c r="DP45" s="10"/>
      <c r="DQ45" s="10"/>
      <c r="EB45" s="10"/>
      <c r="EC45" s="10"/>
      <c r="ED45" s="10"/>
      <c r="EE45" s="10"/>
      <c r="HE45" s="10"/>
    </row>
    <row r="46" spans="1:213" ht="14.25" customHeight="1" x14ac:dyDescent="0.25">
      <c r="A46" s="10"/>
      <c r="W46" s="10"/>
      <c r="X46" s="10"/>
      <c r="Y46" s="10"/>
      <c r="Z46" s="10"/>
      <c r="AA46" s="10"/>
      <c r="AC46" s="10"/>
      <c r="AE46" s="10"/>
      <c r="AH46" s="10"/>
      <c r="AK46" s="10"/>
      <c r="AP46" s="10"/>
      <c r="AQ46" s="10"/>
      <c r="AX46" s="10"/>
      <c r="BA46" s="10"/>
      <c r="BJ46" s="10"/>
      <c r="BP46" s="10"/>
      <c r="BT46" s="10"/>
      <c r="BU46" s="10"/>
      <c r="CF46" s="10"/>
      <c r="CH46" s="10"/>
      <c r="CI46" s="10"/>
      <c r="CJ46" s="10"/>
      <c r="CK46" s="10"/>
      <c r="CL46" s="10"/>
      <c r="CM46" s="10"/>
      <c r="CU46" s="10"/>
      <c r="CV46" s="10"/>
      <c r="CW46" s="10"/>
      <c r="CX46" s="10"/>
      <c r="DC46" s="10"/>
      <c r="DD46" s="10"/>
      <c r="DJ46" s="10"/>
      <c r="DK46" s="10"/>
      <c r="DM46" s="10"/>
      <c r="DP46" s="10"/>
      <c r="DQ46" s="10"/>
      <c r="EB46" s="10"/>
      <c r="EC46" s="10"/>
      <c r="ED46" s="10"/>
      <c r="EE46" s="10"/>
      <c r="HE46" s="10"/>
    </row>
    <row r="47" spans="1:213" ht="14.25" customHeight="1" x14ac:dyDescent="0.25">
      <c r="A47" s="10"/>
      <c r="W47" s="10"/>
      <c r="X47" s="10"/>
      <c r="Y47" s="10"/>
      <c r="Z47" s="10"/>
      <c r="AA47" s="10"/>
      <c r="AC47" s="10"/>
      <c r="AE47" s="10"/>
      <c r="AH47" s="10"/>
      <c r="AK47" s="10"/>
      <c r="AP47" s="10"/>
      <c r="AQ47" s="10"/>
      <c r="AX47" s="10"/>
      <c r="BA47" s="10"/>
      <c r="BJ47" s="10"/>
      <c r="BP47" s="10"/>
      <c r="BT47" s="10"/>
      <c r="BU47" s="10"/>
      <c r="CF47" s="10"/>
      <c r="CH47" s="10"/>
      <c r="CI47" s="10"/>
      <c r="CJ47" s="10"/>
      <c r="CK47" s="10"/>
      <c r="CL47" s="10"/>
      <c r="CM47" s="10"/>
      <c r="CU47" s="10"/>
      <c r="CV47" s="10"/>
      <c r="CW47" s="10"/>
      <c r="CX47" s="10"/>
      <c r="DC47" s="10"/>
      <c r="DD47" s="10"/>
      <c r="DJ47" s="10"/>
      <c r="DK47" s="10"/>
      <c r="DM47" s="10"/>
      <c r="DP47" s="10"/>
      <c r="DQ47" s="10"/>
      <c r="EB47" s="10"/>
      <c r="EC47" s="10"/>
      <c r="ED47" s="10"/>
      <c r="EE47" s="10"/>
      <c r="HE47" s="10"/>
    </row>
    <row r="48" spans="1:213" ht="14.25" customHeight="1" x14ac:dyDescent="0.25">
      <c r="A48" s="10"/>
      <c r="W48" s="10"/>
      <c r="X48" s="10"/>
      <c r="Y48" s="10"/>
      <c r="Z48" s="10"/>
      <c r="AA48" s="10"/>
      <c r="AC48" s="10"/>
      <c r="AE48" s="10"/>
      <c r="AH48" s="10"/>
      <c r="AK48" s="10"/>
      <c r="AP48" s="10"/>
      <c r="AQ48" s="10"/>
      <c r="AX48" s="10"/>
      <c r="BA48" s="10"/>
      <c r="BJ48" s="10"/>
      <c r="BP48" s="10"/>
      <c r="BT48" s="10"/>
      <c r="BU48" s="10"/>
      <c r="CF48" s="10"/>
      <c r="CH48" s="10"/>
      <c r="CI48" s="10"/>
      <c r="CJ48" s="10"/>
      <c r="CK48" s="10"/>
      <c r="CL48" s="10"/>
      <c r="CM48" s="10"/>
      <c r="CU48" s="10"/>
      <c r="CV48" s="10"/>
      <c r="CW48" s="10"/>
      <c r="CX48" s="10"/>
      <c r="DC48" s="10"/>
      <c r="DD48" s="10"/>
      <c r="DJ48" s="10"/>
      <c r="DK48" s="10"/>
      <c r="DM48" s="10"/>
      <c r="DP48" s="10"/>
      <c r="DQ48" s="10"/>
      <c r="EB48" s="10"/>
      <c r="EC48" s="10"/>
      <c r="ED48" s="10"/>
      <c r="EE48" s="10"/>
      <c r="HE48" s="10"/>
    </row>
    <row r="49" spans="1:213" ht="14.25" customHeight="1" x14ac:dyDescent="0.25">
      <c r="A49" s="10"/>
      <c r="W49" s="10"/>
      <c r="X49" s="10"/>
      <c r="Y49" s="10"/>
      <c r="Z49" s="10"/>
      <c r="AA49" s="10"/>
      <c r="AC49" s="10"/>
      <c r="AE49" s="10"/>
      <c r="AH49" s="10"/>
      <c r="AK49" s="10"/>
      <c r="AP49" s="10"/>
      <c r="AQ49" s="10"/>
      <c r="AX49" s="10"/>
      <c r="BA49" s="10"/>
      <c r="BJ49" s="10"/>
      <c r="BP49" s="10"/>
      <c r="BT49" s="10"/>
      <c r="BU49" s="10"/>
      <c r="CF49" s="10"/>
      <c r="CH49" s="10"/>
      <c r="CI49" s="10"/>
      <c r="CJ49" s="10"/>
      <c r="CK49" s="10"/>
      <c r="CL49" s="10"/>
      <c r="CM49" s="10"/>
      <c r="CU49" s="10"/>
      <c r="CV49" s="10"/>
      <c r="CW49" s="10"/>
      <c r="CX49" s="10"/>
      <c r="DC49" s="10"/>
      <c r="DD49" s="10"/>
      <c r="DJ49" s="10"/>
      <c r="DK49" s="10"/>
      <c r="DM49" s="10"/>
      <c r="DP49" s="10"/>
      <c r="DQ49" s="10"/>
      <c r="EB49" s="10"/>
      <c r="EC49" s="10"/>
      <c r="ED49" s="10"/>
      <c r="EE49" s="10"/>
      <c r="HE49" s="10"/>
    </row>
    <row r="50" spans="1:213" ht="14.25" customHeight="1" x14ac:dyDescent="0.25">
      <c r="A50" s="10"/>
      <c r="W50" s="10"/>
      <c r="X50" s="10"/>
      <c r="Y50" s="10"/>
      <c r="Z50" s="10"/>
      <c r="AA50" s="10"/>
      <c r="AC50" s="10"/>
      <c r="AE50" s="10"/>
      <c r="AH50" s="10"/>
      <c r="AK50" s="10"/>
      <c r="AP50" s="10"/>
      <c r="AQ50" s="10"/>
      <c r="AX50" s="10"/>
      <c r="BA50" s="10"/>
      <c r="BJ50" s="10"/>
      <c r="BP50" s="10"/>
      <c r="BT50" s="10"/>
      <c r="BU50" s="10"/>
      <c r="CF50" s="10"/>
      <c r="CH50" s="10"/>
      <c r="CI50" s="10"/>
      <c r="CJ50" s="10"/>
      <c r="CK50" s="10"/>
      <c r="CL50" s="10"/>
      <c r="CM50" s="10"/>
      <c r="CU50" s="10"/>
      <c r="CV50" s="10"/>
      <c r="CW50" s="10"/>
      <c r="CX50" s="10"/>
      <c r="DC50" s="10"/>
      <c r="DD50" s="10"/>
      <c r="DJ50" s="10"/>
      <c r="DK50" s="10"/>
      <c r="DM50" s="10"/>
      <c r="DP50" s="10"/>
      <c r="DQ50" s="10"/>
      <c r="EB50" s="10"/>
      <c r="EC50" s="10"/>
      <c r="ED50" s="10"/>
      <c r="EE50" s="10"/>
      <c r="HE50" s="10"/>
    </row>
    <row r="51" spans="1:213" ht="14.25" customHeight="1" x14ac:dyDescent="0.25">
      <c r="A51" s="10"/>
      <c r="W51" s="10"/>
      <c r="X51" s="10"/>
      <c r="Y51" s="10"/>
      <c r="Z51" s="10"/>
      <c r="AA51" s="10"/>
      <c r="AC51" s="10"/>
      <c r="AE51" s="10"/>
      <c r="AH51" s="10"/>
      <c r="AK51" s="10"/>
      <c r="AP51" s="10"/>
      <c r="AQ51" s="10"/>
      <c r="AX51" s="10"/>
      <c r="BA51" s="10"/>
      <c r="BJ51" s="10"/>
      <c r="BP51" s="10"/>
      <c r="BT51" s="10"/>
      <c r="BU51" s="10"/>
      <c r="CF51" s="10"/>
      <c r="CH51" s="10"/>
      <c r="CI51" s="10"/>
      <c r="CJ51" s="10"/>
      <c r="CK51" s="10"/>
      <c r="CL51" s="10"/>
      <c r="CM51" s="10"/>
      <c r="CU51" s="10"/>
      <c r="CV51" s="10"/>
      <c r="CW51" s="10"/>
      <c r="CX51" s="10"/>
      <c r="DC51" s="10"/>
      <c r="DD51" s="10"/>
      <c r="DJ51" s="10"/>
      <c r="DK51" s="10"/>
      <c r="DM51" s="10"/>
      <c r="DP51" s="10"/>
      <c r="DQ51" s="10"/>
      <c r="EB51" s="10"/>
      <c r="EC51" s="10"/>
      <c r="ED51" s="10"/>
      <c r="EE51" s="10"/>
      <c r="HE51" s="10"/>
    </row>
    <row r="52" spans="1:213" ht="14.25" customHeight="1" x14ac:dyDescent="0.25">
      <c r="A52" s="10"/>
      <c r="W52" s="10"/>
      <c r="X52" s="10"/>
      <c r="Y52" s="10"/>
      <c r="Z52" s="10"/>
      <c r="AA52" s="10"/>
      <c r="AC52" s="10"/>
      <c r="AE52" s="10"/>
      <c r="AH52" s="10"/>
      <c r="AK52" s="10"/>
      <c r="AP52" s="10"/>
      <c r="AQ52" s="10"/>
      <c r="AX52" s="10"/>
      <c r="BA52" s="10"/>
      <c r="BJ52" s="10"/>
      <c r="BP52" s="10"/>
      <c r="BT52" s="10"/>
      <c r="BU52" s="10"/>
      <c r="CF52" s="10"/>
      <c r="CH52" s="10"/>
      <c r="CI52" s="10"/>
      <c r="CJ52" s="10"/>
      <c r="CK52" s="10"/>
      <c r="CL52" s="10"/>
      <c r="CM52" s="10"/>
      <c r="CU52" s="10"/>
      <c r="CV52" s="10"/>
      <c r="CW52" s="10"/>
      <c r="CX52" s="10"/>
      <c r="DC52" s="10"/>
      <c r="DD52" s="10"/>
      <c r="DJ52" s="10"/>
      <c r="DK52" s="10"/>
      <c r="DM52" s="10"/>
      <c r="DP52" s="10"/>
      <c r="DQ52" s="10"/>
      <c r="EB52" s="10"/>
      <c r="EC52" s="10"/>
      <c r="ED52" s="10"/>
      <c r="EE52" s="10"/>
      <c r="HE52" s="10"/>
    </row>
    <row r="53" spans="1:213" ht="14.25" customHeight="1" x14ac:dyDescent="0.25">
      <c r="A53" s="10"/>
      <c r="W53" s="10"/>
      <c r="X53" s="10"/>
      <c r="Y53" s="10"/>
      <c r="Z53" s="10"/>
      <c r="AA53" s="10"/>
      <c r="AC53" s="10"/>
      <c r="AE53" s="10"/>
      <c r="AH53" s="10"/>
      <c r="AK53" s="10"/>
      <c r="AP53" s="10"/>
      <c r="AQ53" s="10"/>
      <c r="AX53" s="10"/>
      <c r="BA53" s="10"/>
      <c r="BJ53" s="10"/>
      <c r="BP53" s="10"/>
      <c r="BT53" s="10"/>
      <c r="BU53" s="10"/>
      <c r="CF53" s="10"/>
      <c r="CH53" s="10"/>
      <c r="CI53" s="10"/>
      <c r="CJ53" s="10"/>
      <c r="CK53" s="10"/>
      <c r="CL53" s="10"/>
      <c r="CM53" s="10"/>
      <c r="CU53" s="10"/>
      <c r="CV53" s="10"/>
      <c r="CW53" s="10"/>
      <c r="CX53" s="10"/>
      <c r="DC53" s="10"/>
      <c r="DD53" s="10"/>
      <c r="DJ53" s="10"/>
      <c r="DK53" s="10"/>
      <c r="DM53" s="10"/>
      <c r="DP53" s="10"/>
      <c r="DQ53" s="10"/>
      <c r="EB53" s="10"/>
      <c r="EC53" s="10"/>
      <c r="ED53" s="10"/>
      <c r="EE53" s="10"/>
      <c r="HE53" s="10"/>
    </row>
    <row r="54" spans="1:213" ht="14.25" customHeight="1" x14ac:dyDescent="0.25">
      <c r="A54" s="10"/>
      <c r="W54" s="10"/>
      <c r="X54" s="10"/>
      <c r="Y54" s="10"/>
      <c r="Z54" s="10"/>
      <c r="AA54" s="10"/>
      <c r="AC54" s="10"/>
      <c r="AE54" s="10"/>
      <c r="AH54" s="10"/>
      <c r="AK54" s="10"/>
      <c r="AP54" s="10"/>
      <c r="AQ54" s="10"/>
      <c r="AX54" s="10"/>
      <c r="BA54" s="10"/>
      <c r="BJ54" s="10"/>
      <c r="BP54" s="10"/>
      <c r="BT54" s="10"/>
      <c r="BU54" s="10"/>
      <c r="CF54" s="10"/>
      <c r="CH54" s="10"/>
      <c r="CI54" s="10"/>
      <c r="CJ54" s="10"/>
      <c r="CK54" s="10"/>
      <c r="CL54" s="10"/>
      <c r="CM54" s="10"/>
      <c r="CU54" s="10"/>
      <c r="CV54" s="10"/>
      <c r="CW54" s="10"/>
      <c r="CX54" s="10"/>
      <c r="DC54" s="10"/>
      <c r="DD54" s="10"/>
      <c r="DJ54" s="10"/>
      <c r="DK54" s="10"/>
      <c r="DM54" s="10"/>
      <c r="DP54" s="10"/>
      <c r="DQ54" s="10"/>
      <c r="EB54" s="10"/>
      <c r="EC54" s="10"/>
      <c r="ED54" s="10"/>
      <c r="EE54" s="10"/>
      <c r="HE54" s="10"/>
    </row>
    <row r="55" spans="1:213" ht="14.25" customHeight="1" x14ac:dyDescent="0.25">
      <c r="A55" s="10"/>
      <c r="W55" s="10"/>
      <c r="X55" s="10"/>
      <c r="Y55" s="10"/>
      <c r="Z55" s="10"/>
      <c r="AA55" s="10"/>
      <c r="AC55" s="10"/>
      <c r="AE55" s="10"/>
      <c r="AH55" s="10"/>
      <c r="AK55" s="10"/>
      <c r="AP55" s="10"/>
      <c r="AQ55" s="10"/>
      <c r="AX55" s="10"/>
      <c r="BA55" s="10"/>
      <c r="BJ55" s="10"/>
      <c r="BP55" s="10"/>
      <c r="BT55" s="10"/>
      <c r="BU55" s="10"/>
      <c r="CF55" s="10"/>
      <c r="CH55" s="10"/>
      <c r="CI55" s="10"/>
      <c r="CJ55" s="10"/>
      <c r="CK55" s="10"/>
      <c r="CL55" s="10"/>
      <c r="CM55" s="10"/>
      <c r="CU55" s="10"/>
      <c r="CV55" s="10"/>
      <c r="CW55" s="10"/>
      <c r="CX55" s="10"/>
      <c r="DC55" s="10"/>
      <c r="DD55" s="10"/>
      <c r="DJ55" s="10"/>
      <c r="DK55" s="10"/>
      <c r="DM55" s="10"/>
      <c r="DP55" s="10"/>
      <c r="DQ55" s="10"/>
      <c r="EB55" s="10"/>
      <c r="EC55" s="10"/>
      <c r="ED55" s="10"/>
      <c r="EE55" s="10"/>
      <c r="HE55" s="10"/>
    </row>
    <row r="56" spans="1:213" ht="14.25" customHeight="1" x14ac:dyDescent="0.25">
      <c r="A56" s="10"/>
      <c r="W56" s="10"/>
      <c r="X56" s="10"/>
      <c r="Y56" s="10"/>
      <c r="Z56" s="10"/>
      <c r="AA56" s="10"/>
      <c r="AC56" s="10"/>
      <c r="AE56" s="10"/>
      <c r="AH56" s="10"/>
      <c r="AK56" s="10"/>
      <c r="AP56" s="10"/>
      <c r="AQ56" s="10"/>
      <c r="AX56" s="10"/>
      <c r="BA56" s="10"/>
      <c r="BJ56" s="10"/>
      <c r="BP56" s="10"/>
      <c r="BT56" s="10"/>
      <c r="BU56" s="10"/>
      <c r="CF56" s="10"/>
      <c r="CH56" s="10"/>
      <c r="CI56" s="10"/>
      <c r="CJ56" s="10"/>
      <c r="CK56" s="10"/>
      <c r="CL56" s="10"/>
      <c r="CM56" s="10"/>
      <c r="CU56" s="10"/>
      <c r="CV56" s="10"/>
      <c r="CW56" s="10"/>
      <c r="CX56" s="10"/>
      <c r="DC56" s="10"/>
      <c r="DD56" s="10"/>
      <c r="DJ56" s="10"/>
      <c r="DK56" s="10"/>
      <c r="DM56" s="10"/>
      <c r="DP56" s="10"/>
      <c r="DQ56" s="10"/>
      <c r="EB56" s="10"/>
      <c r="EC56" s="10"/>
      <c r="ED56" s="10"/>
      <c r="EE56" s="10"/>
      <c r="HE56" s="10"/>
    </row>
    <row r="57" spans="1:213" ht="14.25" customHeight="1" x14ac:dyDescent="0.25">
      <c r="A57" s="10"/>
      <c r="W57" s="10"/>
      <c r="X57" s="10"/>
      <c r="Y57" s="10"/>
      <c r="Z57" s="10"/>
      <c r="AA57" s="10"/>
      <c r="AC57" s="10"/>
      <c r="AE57" s="10"/>
      <c r="AH57" s="10"/>
      <c r="AK57" s="10"/>
      <c r="AP57" s="10"/>
      <c r="AQ57" s="10"/>
      <c r="AX57" s="10"/>
      <c r="BA57" s="10"/>
      <c r="BJ57" s="10"/>
      <c r="BP57" s="10"/>
      <c r="BT57" s="10"/>
      <c r="BU57" s="10"/>
      <c r="CF57" s="10"/>
      <c r="CH57" s="10"/>
      <c r="CI57" s="10"/>
      <c r="CJ57" s="10"/>
      <c r="CK57" s="10"/>
      <c r="CL57" s="10"/>
      <c r="CM57" s="10"/>
      <c r="CU57" s="10"/>
      <c r="CV57" s="10"/>
      <c r="CW57" s="10"/>
      <c r="CX57" s="10"/>
      <c r="DC57" s="10"/>
      <c r="DD57" s="10"/>
      <c r="DJ57" s="10"/>
      <c r="DK57" s="10"/>
      <c r="DM57" s="10"/>
      <c r="DP57" s="10"/>
      <c r="DQ57" s="10"/>
      <c r="EB57" s="10"/>
      <c r="EC57" s="10"/>
      <c r="ED57" s="10"/>
      <c r="EE57" s="10"/>
      <c r="HE57" s="10"/>
    </row>
    <row r="58" spans="1:213" ht="14.25" customHeight="1" x14ac:dyDescent="0.25">
      <c r="A58" s="10"/>
      <c r="W58" s="10"/>
      <c r="X58" s="10"/>
      <c r="Y58" s="10"/>
      <c r="Z58" s="10"/>
      <c r="AA58" s="10"/>
      <c r="AC58" s="10"/>
      <c r="AE58" s="10"/>
      <c r="AH58" s="10"/>
      <c r="AK58" s="10"/>
      <c r="AP58" s="10"/>
      <c r="AQ58" s="10"/>
      <c r="AX58" s="10"/>
      <c r="BA58" s="10"/>
      <c r="BJ58" s="10"/>
      <c r="BP58" s="10"/>
      <c r="BT58" s="10"/>
      <c r="BU58" s="10"/>
      <c r="CF58" s="10"/>
      <c r="CH58" s="10"/>
      <c r="CI58" s="10"/>
      <c r="CJ58" s="10"/>
      <c r="CK58" s="10"/>
      <c r="CL58" s="10"/>
      <c r="CM58" s="10"/>
      <c r="CU58" s="10"/>
      <c r="CV58" s="10"/>
      <c r="CW58" s="10"/>
      <c r="CX58" s="10"/>
      <c r="DC58" s="10"/>
      <c r="DD58" s="10"/>
      <c r="DJ58" s="10"/>
      <c r="DK58" s="10"/>
      <c r="DM58" s="10"/>
      <c r="DP58" s="10"/>
      <c r="DQ58" s="10"/>
      <c r="EB58" s="10"/>
      <c r="EC58" s="10"/>
      <c r="ED58" s="10"/>
      <c r="EE58" s="10"/>
      <c r="HE58" s="10"/>
    </row>
    <row r="59" spans="1:213" ht="14.25" customHeight="1" x14ac:dyDescent="0.25">
      <c r="A59" s="10"/>
      <c r="W59" s="10"/>
      <c r="X59" s="10"/>
      <c r="Y59" s="10"/>
      <c r="Z59" s="10"/>
      <c r="AA59" s="10"/>
      <c r="AC59" s="10"/>
      <c r="AE59" s="10"/>
      <c r="AH59" s="10"/>
      <c r="AK59" s="10"/>
      <c r="AP59" s="10"/>
      <c r="AQ59" s="10"/>
      <c r="AX59" s="10"/>
      <c r="BA59" s="10"/>
      <c r="BJ59" s="10"/>
      <c r="BP59" s="10"/>
      <c r="BT59" s="10"/>
      <c r="BU59" s="10"/>
      <c r="CF59" s="10"/>
      <c r="CH59" s="10"/>
      <c r="CI59" s="10"/>
      <c r="CJ59" s="10"/>
      <c r="CK59" s="10"/>
      <c r="CL59" s="10"/>
      <c r="CM59" s="10"/>
      <c r="CU59" s="10"/>
      <c r="CV59" s="10"/>
      <c r="CW59" s="10"/>
      <c r="CX59" s="10"/>
      <c r="DC59" s="10"/>
      <c r="DD59" s="10"/>
      <c r="DJ59" s="10"/>
      <c r="DK59" s="10"/>
      <c r="DM59" s="10"/>
      <c r="DP59" s="10"/>
      <c r="DQ59" s="10"/>
      <c r="EB59" s="10"/>
      <c r="EC59" s="10"/>
      <c r="ED59" s="10"/>
      <c r="EE59" s="10"/>
      <c r="HE59" s="10"/>
    </row>
    <row r="60" spans="1:213" ht="14.25" customHeight="1" x14ac:dyDescent="0.25">
      <c r="A60" s="10"/>
      <c r="W60" s="10"/>
      <c r="X60" s="10"/>
      <c r="Y60" s="10"/>
      <c r="Z60" s="10"/>
      <c r="AA60" s="10"/>
      <c r="AC60" s="10"/>
      <c r="AE60" s="10"/>
      <c r="AH60" s="10"/>
      <c r="AK60" s="10"/>
      <c r="AP60" s="10"/>
      <c r="AQ60" s="10"/>
      <c r="AX60" s="10"/>
      <c r="BA60" s="10"/>
      <c r="BJ60" s="10"/>
      <c r="BP60" s="10"/>
      <c r="BT60" s="10"/>
      <c r="BU60" s="10"/>
      <c r="CF60" s="10"/>
      <c r="CH60" s="10"/>
      <c r="CI60" s="10"/>
      <c r="CJ60" s="10"/>
      <c r="CK60" s="10"/>
      <c r="CL60" s="10"/>
      <c r="CM60" s="10"/>
      <c r="CU60" s="10"/>
      <c r="CV60" s="10"/>
      <c r="CW60" s="10"/>
      <c r="CX60" s="10"/>
      <c r="DC60" s="10"/>
      <c r="DD60" s="10"/>
      <c r="DJ60" s="10"/>
      <c r="DK60" s="10"/>
      <c r="DM60" s="10"/>
      <c r="DP60" s="10"/>
      <c r="DQ60" s="10"/>
      <c r="EB60" s="10"/>
      <c r="EC60" s="10"/>
      <c r="ED60" s="10"/>
      <c r="EE60" s="10"/>
      <c r="HE60" s="10"/>
    </row>
    <row r="61" spans="1:213" ht="14.25" customHeight="1" x14ac:dyDescent="0.25">
      <c r="A61" s="10"/>
      <c r="W61" s="10"/>
      <c r="X61" s="10"/>
      <c r="Y61" s="10"/>
      <c r="Z61" s="10"/>
      <c r="AA61" s="10"/>
      <c r="AC61" s="10"/>
      <c r="AE61" s="10"/>
      <c r="AH61" s="10"/>
      <c r="AK61" s="10"/>
      <c r="AP61" s="10"/>
      <c r="AQ61" s="10"/>
      <c r="AX61" s="10"/>
      <c r="BA61" s="10"/>
      <c r="BJ61" s="10"/>
      <c r="BP61" s="10"/>
      <c r="BT61" s="10"/>
      <c r="BU61" s="10"/>
      <c r="CF61" s="10"/>
      <c r="CH61" s="10"/>
      <c r="CI61" s="10"/>
      <c r="CJ61" s="10"/>
      <c r="CK61" s="10"/>
      <c r="CL61" s="10"/>
      <c r="CM61" s="10"/>
      <c r="CU61" s="10"/>
      <c r="CV61" s="10"/>
      <c r="CW61" s="10"/>
      <c r="CX61" s="10"/>
      <c r="DC61" s="10"/>
      <c r="DD61" s="10"/>
      <c r="DJ61" s="10"/>
      <c r="DK61" s="10"/>
      <c r="DM61" s="10"/>
      <c r="DP61" s="10"/>
      <c r="DQ61" s="10"/>
      <c r="EB61" s="10"/>
      <c r="EC61" s="10"/>
      <c r="ED61" s="10"/>
      <c r="EE61" s="10"/>
      <c r="HE61" s="10"/>
    </row>
    <row r="62" spans="1:213" ht="14.25" customHeight="1" x14ac:dyDescent="0.25">
      <c r="A62" s="10"/>
      <c r="W62" s="10"/>
      <c r="X62" s="10"/>
      <c r="Y62" s="10"/>
      <c r="Z62" s="10"/>
      <c r="AA62" s="10"/>
      <c r="AC62" s="10"/>
      <c r="AE62" s="10"/>
      <c r="AH62" s="10"/>
      <c r="AK62" s="10"/>
      <c r="AP62" s="10"/>
      <c r="AQ62" s="10"/>
      <c r="AX62" s="10"/>
      <c r="BA62" s="10"/>
      <c r="BJ62" s="10"/>
      <c r="BP62" s="10"/>
      <c r="BT62" s="10"/>
      <c r="BU62" s="10"/>
      <c r="CF62" s="10"/>
      <c r="CH62" s="10"/>
      <c r="CI62" s="10"/>
      <c r="CJ62" s="10"/>
      <c r="CK62" s="10"/>
      <c r="CL62" s="10"/>
      <c r="CM62" s="10"/>
      <c r="CU62" s="10"/>
      <c r="CV62" s="10"/>
      <c r="CW62" s="10"/>
      <c r="CX62" s="10"/>
      <c r="DC62" s="10"/>
      <c r="DD62" s="10"/>
      <c r="DJ62" s="10"/>
      <c r="DK62" s="10"/>
      <c r="DM62" s="10"/>
      <c r="DP62" s="10"/>
      <c r="DQ62" s="10"/>
      <c r="EB62" s="10"/>
      <c r="EC62" s="10"/>
      <c r="ED62" s="10"/>
      <c r="EE62" s="10"/>
      <c r="HE62" s="10"/>
    </row>
    <row r="63" spans="1:213" ht="14.25" customHeight="1" x14ac:dyDescent="0.25">
      <c r="A63" s="10"/>
      <c r="W63" s="10"/>
      <c r="X63" s="10"/>
      <c r="Y63" s="10"/>
      <c r="Z63" s="10"/>
      <c r="AA63" s="10"/>
      <c r="AC63" s="10"/>
      <c r="AE63" s="10"/>
      <c r="AH63" s="10"/>
      <c r="AK63" s="10"/>
      <c r="AP63" s="10"/>
      <c r="AQ63" s="10"/>
      <c r="AX63" s="10"/>
      <c r="BA63" s="10"/>
      <c r="BJ63" s="10"/>
      <c r="BP63" s="10"/>
      <c r="BT63" s="10"/>
      <c r="BU63" s="10"/>
      <c r="CF63" s="10"/>
      <c r="CH63" s="10"/>
      <c r="CI63" s="10"/>
      <c r="CJ63" s="10"/>
      <c r="CK63" s="10"/>
      <c r="CL63" s="10"/>
      <c r="CM63" s="10"/>
      <c r="CU63" s="10"/>
      <c r="CV63" s="10"/>
      <c r="CW63" s="10"/>
      <c r="CX63" s="10"/>
      <c r="DC63" s="10"/>
      <c r="DD63" s="10"/>
      <c r="DJ63" s="10"/>
      <c r="DK63" s="10"/>
      <c r="DM63" s="10"/>
      <c r="DP63" s="10"/>
      <c r="DQ63" s="10"/>
      <c r="EB63" s="10"/>
      <c r="EC63" s="10"/>
      <c r="ED63" s="10"/>
      <c r="EE63" s="10"/>
      <c r="HE63" s="10"/>
    </row>
    <row r="64" spans="1:213" ht="14.25" customHeight="1" x14ac:dyDescent="0.25">
      <c r="A64" s="10"/>
      <c r="W64" s="10"/>
      <c r="X64" s="10"/>
      <c r="Y64" s="10"/>
      <c r="Z64" s="10"/>
      <c r="AA64" s="10"/>
      <c r="AC64" s="10"/>
      <c r="AE64" s="10"/>
      <c r="AH64" s="10"/>
      <c r="AK64" s="10"/>
      <c r="AP64" s="10"/>
      <c r="AQ64" s="10"/>
      <c r="AX64" s="10"/>
      <c r="BA64" s="10"/>
      <c r="BJ64" s="10"/>
      <c r="BP64" s="10"/>
      <c r="BT64" s="10"/>
      <c r="BU64" s="10"/>
      <c r="CF64" s="10"/>
      <c r="CH64" s="10"/>
      <c r="CI64" s="10"/>
      <c r="CJ64" s="10"/>
      <c r="CK64" s="10"/>
      <c r="CL64" s="10"/>
      <c r="CM64" s="10"/>
      <c r="CU64" s="10"/>
      <c r="CV64" s="10"/>
      <c r="CW64" s="10"/>
      <c r="CX64" s="10"/>
      <c r="DC64" s="10"/>
      <c r="DD64" s="10"/>
      <c r="DJ64" s="10"/>
      <c r="DK64" s="10"/>
      <c r="DM64" s="10"/>
      <c r="DP64" s="10"/>
      <c r="DQ64" s="10"/>
      <c r="EB64" s="10"/>
      <c r="EC64" s="10"/>
      <c r="ED64" s="10"/>
      <c r="EE64" s="10"/>
      <c r="HE64" s="10"/>
    </row>
    <row r="65" spans="1:213" ht="14.25" customHeight="1" x14ac:dyDescent="0.25">
      <c r="A65" s="10"/>
      <c r="W65" s="10"/>
      <c r="X65" s="10"/>
      <c r="Y65" s="10"/>
      <c r="Z65" s="10"/>
      <c r="AA65" s="10"/>
      <c r="AC65" s="10"/>
      <c r="AE65" s="10"/>
      <c r="AH65" s="10"/>
      <c r="AK65" s="10"/>
      <c r="AP65" s="10"/>
      <c r="AQ65" s="10"/>
      <c r="AX65" s="10"/>
      <c r="BA65" s="10"/>
      <c r="BJ65" s="10"/>
      <c r="BP65" s="10"/>
      <c r="BT65" s="10"/>
      <c r="BU65" s="10"/>
      <c r="CF65" s="10"/>
      <c r="CH65" s="10"/>
      <c r="CI65" s="10"/>
      <c r="CJ65" s="10"/>
      <c r="CK65" s="10"/>
      <c r="CL65" s="10"/>
      <c r="CM65" s="10"/>
      <c r="CU65" s="10"/>
      <c r="CV65" s="10"/>
      <c r="CW65" s="10"/>
      <c r="CX65" s="10"/>
      <c r="DC65" s="10"/>
      <c r="DD65" s="10"/>
      <c r="DJ65" s="10"/>
      <c r="DK65" s="10"/>
      <c r="DM65" s="10"/>
      <c r="DP65" s="10"/>
      <c r="DQ65" s="10"/>
      <c r="EB65" s="10"/>
      <c r="EC65" s="10"/>
      <c r="ED65" s="10"/>
      <c r="EE65" s="10"/>
      <c r="HE65" s="10"/>
    </row>
    <row r="66" spans="1:213" ht="14.25" customHeight="1" x14ac:dyDescent="0.25">
      <c r="A66" s="10"/>
      <c r="W66" s="10"/>
      <c r="X66" s="10"/>
      <c r="Y66" s="10"/>
      <c r="Z66" s="10"/>
      <c r="AA66" s="10"/>
      <c r="AC66" s="10"/>
      <c r="AE66" s="10"/>
      <c r="AH66" s="10"/>
      <c r="AK66" s="10"/>
      <c r="AP66" s="10"/>
      <c r="AQ66" s="10"/>
      <c r="AX66" s="10"/>
      <c r="BA66" s="10"/>
      <c r="BJ66" s="10"/>
      <c r="BP66" s="10"/>
      <c r="BT66" s="10"/>
      <c r="BU66" s="10"/>
      <c r="CF66" s="10"/>
      <c r="CH66" s="10"/>
      <c r="CI66" s="10"/>
      <c r="CJ66" s="10"/>
      <c r="CK66" s="10"/>
      <c r="CL66" s="10"/>
      <c r="CM66" s="10"/>
      <c r="CU66" s="10"/>
      <c r="CV66" s="10"/>
      <c r="CW66" s="10"/>
      <c r="CX66" s="10"/>
      <c r="DC66" s="10"/>
      <c r="DD66" s="10"/>
      <c r="DJ66" s="10"/>
      <c r="DK66" s="10"/>
      <c r="DM66" s="10"/>
      <c r="DP66" s="10"/>
      <c r="DQ66" s="10"/>
      <c r="EB66" s="10"/>
      <c r="EC66" s="10"/>
      <c r="ED66" s="10"/>
      <c r="EE66" s="10"/>
      <c r="HE66" s="10"/>
    </row>
    <row r="67" spans="1:213" ht="14.25" customHeight="1" x14ac:dyDescent="0.25">
      <c r="A67" s="10"/>
      <c r="W67" s="10"/>
      <c r="X67" s="10"/>
      <c r="Y67" s="10"/>
      <c r="Z67" s="10"/>
      <c r="AA67" s="10"/>
      <c r="AC67" s="10"/>
      <c r="AE67" s="10"/>
      <c r="AH67" s="10"/>
      <c r="AK67" s="10"/>
      <c r="AP67" s="10"/>
      <c r="AQ67" s="10"/>
      <c r="AX67" s="10"/>
      <c r="BA67" s="10"/>
      <c r="BJ67" s="10"/>
      <c r="BP67" s="10"/>
      <c r="BT67" s="10"/>
      <c r="BU67" s="10"/>
      <c r="CF67" s="10"/>
      <c r="CH67" s="10"/>
      <c r="CI67" s="10"/>
      <c r="CJ67" s="10"/>
      <c r="CK67" s="10"/>
      <c r="CL67" s="10"/>
      <c r="CM67" s="10"/>
      <c r="CU67" s="10"/>
      <c r="CV67" s="10"/>
      <c r="CW67" s="10"/>
      <c r="CX67" s="10"/>
      <c r="DC67" s="10"/>
      <c r="DD67" s="10"/>
      <c r="DJ67" s="10"/>
      <c r="DK67" s="10"/>
      <c r="DM67" s="10"/>
      <c r="DP67" s="10"/>
      <c r="DQ67" s="10"/>
      <c r="EB67" s="10"/>
      <c r="EC67" s="10"/>
      <c r="ED67" s="10"/>
      <c r="EE67" s="10"/>
      <c r="HE67" s="10"/>
    </row>
    <row r="68" spans="1:213" ht="14.25" customHeight="1" x14ac:dyDescent="0.25">
      <c r="A68" s="10"/>
      <c r="W68" s="10"/>
      <c r="X68" s="10"/>
      <c r="Y68" s="10"/>
      <c r="Z68" s="10"/>
      <c r="AA68" s="10"/>
      <c r="AC68" s="10"/>
      <c r="AE68" s="10"/>
      <c r="AH68" s="10"/>
      <c r="AK68" s="10"/>
      <c r="AP68" s="10"/>
      <c r="AQ68" s="10"/>
      <c r="AX68" s="10"/>
      <c r="BA68" s="10"/>
      <c r="BJ68" s="10"/>
      <c r="BP68" s="10"/>
      <c r="BT68" s="10"/>
      <c r="BU68" s="10"/>
      <c r="CF68" s="10"/>
      <c r="CH68" s="10"/>
      <c r="CI68" s="10"/>
      <c r="CJ68" s="10"/>
      <c r="CK68" s="10"/>
      <c r="CL68" s="10"/>
      <c r="CM68" s="10"/>
      <c r="CU68" s="10"/>
      <c r="CV68" s="10"/>
      <c r="CW68" s="10"/>
      <c r="CX68" s="10"/>
      <c r="DC68" s="10"/>
      <c r="DD68" s="10"/>
      <c r="DJ68" s="10"/>
      <c r="DK68" s="10"/>
      <c r="DM68" s="10"/>
      <c r="DP68" s="10"/>
      <c r="DQ68" s="10"/>
      <c r="EB68" s="10"/>
      <c r="EC68" s="10"/>
      <c r="ED68" s="10"/>
      <c r="EE68" s="10"/>
      <c r="HE68" s="10"/>
    </row>
    <row r="69" spans="1:213" ht="14.25" customHeight="1" x14ac:dyDescent="0.25">
      <c r="A69" s="10"/>
      <c r="W69" s="10"/>
      <c r="X69" s="10"/>
      <c r="Y69" s="10"/>
      <c r="Z69" s="10"/>
      <c r="AA69" s="10"/>
      <c r="AC69" s="10"/>
      <c r="AE69" s="10"/>
      <c r="AH69" s="10"/>
      <c r="AK69" s="10"/>
      <c r="AP69" s="10"/>
      <c r="AQ69" s="10"/>
      <c r="AX69" s="10"/>
      <c r="BA69" s="10"/>
      <c r="BJ69" s="10"/>
      <c r="BP69" s="10"/>
      <c r="BT69" s="10"/>
      <c r="BU69" s="10"/>
      <c r="CF69" s="10"/>
      <c r="CH69" s="10"/>
      <c r="CI69" s="10"/>
      <c r="CJ69" s="10"/>
      <c r="CK69" s="10"/>
      <c r="CL69" s="10"/>
      <c r="CM69" s="10"/>
      <c r="CU69" s="10"/>
      <c r="CV69" s="10"/>
      <c r="CW69" s="10"/>
      <c r="CX69" s="10"/>
      <c r="DC69" s="10"/>
      <c r="DD69" s="10"/>
      <c r="DJ69" s="10"/>
      <c r="DK69" s="10"/>
      <c r="DM69" s="10"/>
      <c r="DP69" s="10"/>
      <c r="DQ69" s="10"/>
      <c r="EB69" s="10"/>
      <c r="EC69" s="10"/>
      <c r="ED69" s="10"/>
      <c r="EE69" s="10"/>
      <c r="HE69" s="10"/>
    </row>
    <row r="70" spans="1:213" ht="14.25" customHeight="1" x14ac:dyDescent="0.25">
      <c r="A70" s="10"/>
      <c r="W70" s="10"/>
      <c r="X70" s="10"/>
      <c r="Y70" s="10"/>
      <c r="Z70" s="10"/>
      <c r="AA70" s="10"/>
      <c r="AC70" s="10"/>
      <c r="AE70" s="10"/>
      <c r="AH70" s="10"/>
      <c r="AK70" s="10"/>
      <c r="AP70" s="10"/>
      <c r="AQ70" s="10"/>
      <c r="AX70" s="10"/>
      <c r="BA70" s="10"/>
      <c r="BJ70" s="10"/>
      <c r="BP70" s="10"/>
      <c r="BT70" s="10"/>
      <c r="BU70" s="10"/>
      <c r="CF70" s="10"/>
      <c r="CH70" s="10"/>
      <c r="CI70" s="10"/>
      <c r="CJ70" s="10"/>
      <c r="CK70" s="10"/>
      <c r="CL70" s="10"/>
      <c r="CM70" s="10"/>
      <c r="CU70" s="10"/>
      <c r="CV70" s="10"/>
      <c r="CW70" s="10"/>
      <c r="CX70" s="10"/>
      <c r="DC70" s="10"/>
      <c r="DD70" s="10"/>
      <c r="DJ70" s="10"/>
      <c r="DK70" s="10"/>
      <c r="DM70" s="10"/>
      <c r="DP70" s="10"/>
      <c r="DQ70" s="10"/>
      <c r="EB70" s="10"/>
      <c r="EC70" s="10"/>
      <c r="ED70" s="10"/>
      <c r="EE70" s="10"/>
      <c r="HE70" s="10"/>
    </row>
    <row r="71" spans="1:213" ht="14.25" customHeight="1" x14ac:dyDescent="0.25">
      <c r="A71" s="10"/>
      <c r="W71" s="10"/>
      <c r="X71" s="10"/>
      <c r="Y71" s="10"/>
      <c r="Z71" s="10"/>
      <c r="AA71" s="10"/>
      <c r="AC71" s="10"/>
      <c r="AE71" s="10"/>
      <c r="AH71" s="10"/>
      <c r="AK71" s="10"/>
      <c r="AP71" s="10"/>
      <c r="AQ71" s="10"/>
      <c r="AX71" s="10"/>
      <c r="BA71" s="10"/>
      <c r="BJ71" s="10"/>
      <c r="BP71" s="10"/>
      <c r="BT71" s="10"/>
      <c r="BU71" s="10"/>
      <c r="CF71" s="10"/>
      <c r="CH71" s="10"/>
      <c r="CI71" s="10"/>
      <c r="CJ71" s="10"/>
      <c r="CK71" s="10"/>
      <c r="CL71" s="10"/>
      <c r="CM71" s="10"/>
      <c r="CU71" s="10"/>
      <c r="CV71" s="10"/>
      <c r="CW71" s="10"/>
      <c r="CX71" s="10"/>
      <c r="DC71" s="10"/>
      <c r="DD71" s="10"/>
      <c r="DJ71" s="10"/>
      <c r="DK71" s="10"/>
      <c r="DM71" s="10"/>
      <c r="DP71" s="10"/>
      <c r="DQ71" s="10"/>
      <c r="EB71" s="10"/>
      <c r="EC71" s="10"/>
      <c r="ED71" s="10"/>
      <c r="EE71" s="10"/>
      <c r="HE71" s="10"/>
    </row>
    <row r="72" spans="1:213" ht="14.25" customHeight="1" x14ac:dyDescent="0.25">
      <c r="A72" s="10"/>
      <c r="W72" s="10"/>
      <c r="X72" s="10"/>
      <c r="Y72" s="10"/>
      <c r="Z72" s="10"/>
      <c r="AA72" s="10"/>
      <c r="AC72" s="10"/>
      <c r="AE72" s="10"/>
      <c r="AH72" s="10"/>
      <c r="AK72" s="10"/>
      <c r="AP72" s="10"/>
      <c r="AQ72" s="10"/>
      <c r="AX72" s="10"/>
      <c r="BA72" s="10"/>
      <c r="BJ72" s="10"/>
      <c r="BP72" s="10"/>
      <c r="BT72" s="10"/>
      <c r="BU72" s="10"/>
      <c r="CF72" s="10"/>
      <c r="CH72" s="10"/>
      <c r="CI72" s="10"/>
      <c r="CJ72" s="10"/>
      <c r="CK72" s="10"/>
      <c r="CL72" s="10"/>
      <c r="CM72" s="10"/>
      <c r="CU72" s="10"/>
      <c r="CV72" s="10"/>
      <c r="CW72" s="10"/>
      <c r="CX72" s="10"/>
      <c r="DC72" s="10"/>
      <c r="DD72" s="10"/>
      <c r="DJ72" s="10"/>
      <c r="DK72" s="10"/>
      <c r="DM72" s="10"/>
      <c r="DP72" s="10"/>
      <c r="DQ72" s="10"/>
      <c r="EB72" s="10"/>
      <c r="EC72" s="10"/>
      <c r="ED72" s="10"/>
      <c r="EE72" s="10"/>
      <c r="HE72" s="10"/>
    </row>
    <row r="73" spans="1:213" ht="14.25" customHeight="1" x14ac:dyDescent="0.25">
      <c r="A73" s="10"/>
      <c r="W73" s="10"/>
      <c r="X73" s="10"/>
      <c r="Y73" s="10"/>
      <c r="Z73" s="10"/>
      <c r="AA73" s="10"/>
      <c r="AC73" s="10"/>
      <c r="AE73" s="10"/>
      <c r="AH73" s="10"/>
      <c r="AK73" s="10"/>
      <c r="AP73" s="10"/>
      <c r="AQ73" s="10"/>
      <c r="AX73" s="10"/>
      <c r="BA73" s="10"/>
      <c r="BJ73" s="10"/>
      <c r="BP73" s="10"/>
      <c r="BT73" s="10"/>
      <c r="BU73" s="10"/>
      <c r="CF73" s="10"/>
      <c r="CH73" s="10"/>
      <c r="CI73" s="10"/>
      <c r="CJ73" s="10"/>
      <c r="CK73" s="10"/>
      <c r="CL73" s="10"/>
      <c r="CM73" s="10"/>
      <c r="CU73" s="10"/>
      <c r="CV73" s="10"/>
      <c r="CW73" s="10"/>
      <c r="CX73" s="10"/>
      <c r="DC73" s="10"/>
      <c r="DD73" s="10"/>
      <c r="DJ73" s="10"/>
      <c r="DK73" s="10"/>
      <c r="DM73" s="10"/>
      <c r="DP73" s="10"/>
      <c r="DQ73" s="10"/>
      <c r="EB73" s="10"/>
      <c r="EC73" s="10"/>
      <c r="ED73" s="10"/>
      <c r="EE73" s="10"/>
      <c r="HE73" s="10"/>
    </row>
    <row r="74" spans="1:213" ht="14.25" customHeight="1" x14ac:dyDescent="0.25">
      <c r="A74" s="10"/>
      <c r="W74" s="10"/>
      <c r="X74" s="10"/>
      <c r="Y74" s="10"/>
      <c r="Z74" s="10"/>
      <c r="AA74" s="10"/>
      <c r="AC74" s="10"/>
      <c r="AE74" s="10"/>
      <c r="AH74" s="10"/>
      <c r="AK74" s="10"/>
      <c r="AP74" s="10"/>
      <c r="AQ74" s="10"/>
      <c r="AX74" s="10"/>
      <c r="BA74" s="10"/>
      <c r="BJ74" s="10"/>
      <c r="BP74" s="10"/>
      <c r="BT74" s="10"/>
      <c r="BU74" s="10"/>
      <c r="CF74" s="10"/>
      <c r="CH74" s="10"/>
      <c r="CI74" s="10"/>
      <c r="CJ74" s="10"/>
      <c r="CK74" s="10"/>
      <c r="CL74" s="10"/>
      <c r="CM74" s="10"/>
      <c r="CU74" s="10"/>
      <c r="CV74" s="10"/>
      <c r="CW74" s="10"/>
      <c r="CX74" s="10"/>
      <c r="DC74" s="10"/>
      <c r="DD74" s="10"/>
      <c r="DJ74" s="10"/>
      <c r="DK74" s="10"/>
      <c r="DM74" s="10"/>
      <c r="DP74" s="10"/>
      <c r="DQ74" s="10"/>
      <c r="EB74" s="10"/>
      <c r="EC74" s="10"/>
      <c r="ED74" s="10"/>
      <c r="EE74" s="10"/>
      <c r="HE74" s="10"/>
    </row>
    <row r="75" spans="1:213" ht="14.25" customHeight="1" x14ac:dyDescent="0.25">
      <c r="A75" s="10"/>
      <c r="W75" s="10"/>
      <c r="X75" s="10"/>
      <c r="Y75" s="10"/>
      <c r="Z75" s="10"/>
      <c r="AA75" s="10"/>
      <c r="AC75" s="10"/>
      <c r="AE75" s="10"/>
      <c r="AH75" s="10"/>
      <c r="AK75" s="10"/>
      <c r="AP75" s="10"/>
      <c r="AQ75" s="10"/>
      <c r="AX75" s="10"/>
      <c r="BA75" s="10"/>
      <c r="BJ75" s="10"/>
      <c r="BP75" s="10"/>
      <c r="BT75" s="10"/>
      <c r="BU75" s="10"/>
      <c r="CF75" s="10"/>
      <c r="CH75" s="10"/>
      <c r="CI75" s="10"/>
      <c r="CJ75" s="10"/>
      <c r="CK75" s="10"/>
      <c r="CL75" s="10"/>
      <c r="CM75" s="10"/>
      <c r="CU75" s="10"/>
      <c r="CV75" s="10"/>
      <c r="CW75" s="10"/>
      <c r="CX75" s="10"/>
      <c r="DC75" s="10"/>
      <c r="DD75" s="10"/>
      <c r="DJ75" s="10"/>
      <c r="DK75" s="10"/>
      <c r="DM75" s="10"/>
      <c r="DP75" s="10"/>
      <c r="DQ75" s="10"/>
      <c r="EB75" s="10"/>
      <c r="EC75" s="10"/>
      <c r="ED75" s="10"/>
      <c r="EE75" s="10"/>
      <c r="HE75" s="10"/>
    </row>
    <row r="76" spans="1:213" ht="14.25" customHeight="1" x14ac:dyDescent="0.25">
      <c r="A76" s="10"/>
      <c r="W76" s="10"/>
      <c r="X76" s="10"/>
      <c r="Y76" s="10"/>
      <c r="Z76" s="10"/>
      <c r="AA76" s="10"/>
      <c r="AC76" s="10"/>
      <c r="AE76" s="10"/>
      <c r="AH76" s="10"/>
      <c r="AK76" s="10"/>
      <c r="AP76" s="10"/>
      <c r="AQ76" s="10"/>
      <c r="AX76" s="10"/>
      <c r="BA76" s="10"/>
      <c r="BJ76" s="10"/>
      <c r="BP76" s="10"/>
      <c r="BT76" s="10"/>
      <c r="BU76" s="10"/>
      <c r="CF76" s="10"/>
      <c r="CH76" s="10"/>
      <c r="CI76" s="10"/>
      <c r="CJ76" s="10"/>
      <c r="CK76" s="10"/>
      <c r="CL76" s="10"/>
      <c r="CM76" s="10"/>
      <c r="CU76" s="10"/>
      <c r="CV76" s="10"/>
      <c r="CW76" s="10"/>
      <c r="CX76" s="10"/>
      <c r="DC76" s="10"/>
      <c r="DD76" s="10"/>
      <c r="DJ76" s="10"/>
      <c r="DK76" s="10"/>
      <c r="DM76" s="10"/>
      <c r="DP76" s="10"/>
      <c r="DQ76" s="10"/>
      <c r="EB76" s="10"/>
      <c r="EC76" s="10"/>
      <c r="ED76" s="10"/>
      <c r="EE76" s="10"/>
      <c r="HE76" s="10"/>
    </row>
    <row r="77" spans="1:213" ht="14.25" customHeight="1" x14ac:dyDescent="0.25">
      <c r="A77" s="10"/>
      <c r="W77" s="10"/>
      <c r="X77" s="10"/>
      <c r="Y77" s="10"/>
      <c r="Z77" s="10"/>
      <c r="AA77" s="10"/>
      <c r="AC77" s="10"/>
      <c r="AE77" s="10"/>
      <c r="AH77" s="10"/>
      <c r="AK77" s="10"/>
      <c r="AP77" s="10"/>
      <c r="AQ77" s="10"/>
      <c r="AX77" s="10"/>
      <c r="BA77" s="10"/>
      <c r="BJ77" s="10"/>
      <c r="BP77" s="10"/>
      <c r="BT77" s="10"/>
      <c r="BU77" s="10"/>
      <c r="CF77" s="10"/>
      <c r="CH77" s="10"/>
      <c r="CI77" s="10"/>
      <c r="CJ77" s="10"/>
      <c r="CK77" s="10"/>
      <c r="CL77" s="10"/>
      <c r="CM77" s="10"/>
      <c r="CU77" s="10"/>
      <c r="CV77" s="10"/>
      <c r="CW77" s="10"/>
      <c r="CX77" s="10"/>
      <c r="DC77" s="10"/>
      <c r="DD77" s="10"/>
      <c r="DJ77" s="10"/>
      <c r="DK77" s="10"/>
      <c r="DM77" s="10"/>
      <c r="DP77" s="10"/>
      <c r="DQ77" s="10"/>
      <c r="EB77" s="10"/>
      <c r="EC77" s="10"/>
      <c r="ED77" s="10"/>
      <c r="EE77" s="10"/>
      <c r="HE77" s="10"/>
    </row>
    <row r="78" spans="1:213" ht="14.25" customHeight="1" x14ac:dyDescent="0.25">
      <c r="A78" s="10"/>
      <c r="W78" s="10"/>
      <c r="X78" s="10"/>
      <c r="Y78" s="10"/>
      <c r="Z78" s="10"/>
      <c r="AA78" s="10"/>
      <c r="AC78" s="10"/>
      <c r="AE78" s="10"/>
      <c r="AH78" s="10"/>
      <c r="AK78" s="10"/>
      <c r="AP78" s="10"/>
      <c r="AQ78" s="10"/>
      <c r="AX78" s="10"/>
      <c r="BA78" s="10"/>
      <c r="BJ78" s="10"/>
      <c r="BP78" s="10"/>
      <c r="BT78" s="10"/>
      <c r="BU78" s="10"/>
      <c r="CF78" s="10"/>
      <c r="CH78" s="10"/>
      <c r="CI78" s="10"/>
      <c r="CJ78" s="10"/>
      <c r="CK78" s="10"/>
      <c r="CL78" s="10"/>
      <c r="CM78" s="10"/>
      <c r="CU78" s="10"/>
      <c r="CV78" s="10"/>
      <c r="CW78" s="10"/>
      <c r="CX78" s="10"/>
      <c r="DC78" s="10"/>
      <c r="DD78" s="10"/>
      <c r="DJ78" s="10"/>
      <c r="DK78" s="10"/>
      <c r="DM78" s="10"/>
      <c r="DP78" s="10"/>
      <c r="DQ78" s="10"/>
      <c r="EB78" s="10"/>
      <c r="EC78" s="10"/>
      <c r="ED78" s="10"/>
      <c r="EE78" s="10"/>
      <c r="HE78" s="10"/>
    </row>
    <row r="79" spans="1:213" ht="14.25" customHeight="1" x14ac:dyDescent="0.25">
      <c r="A79" s="10"/>
      <c r="W79" s="10"/>
      <c r="X79" s="10"/>
      <c r="Y79" s="10"/>
      <c r="Z79" s="10"/>
      <c r="AA79" s="10"/>
      <c r="AC79" s="10"/>
      <c r="AE79" s="10"/>
      <c r="AH79" s="10"/>
      <c r="AK79" s="10"/>
      <c r="AP79" s="10"/>
      <c r="AQ79" s="10"/>
      <c r="AX79" s="10"/>
      <c r="BA79" s="10"/>
      <c r="BJ79" s="10"/>
      <c r="BP79" s="10"/>
      <c r="BT79" s="10"/>
      <c r="BU79" s="10"/>
      <c r="CF79" s="10"/>
      <c r="CH79" s="10"/>
      <c r="CI79" s="10"/>
      <c r="CJ79" s="10"/>
      <c r="CK79" s="10"/>
      <c r="CL79" s="10"/>
      <c r="CM79" s="10"/>
      <c r="CU79" s="10"/>
      <c r="CV79" s="10"/>
      <c r="CW79" s="10"/>
      <c r="CX79" s="10"/>
      <c r="DC79" s="10"/>
      <c r="DD79" s="10"/>
      <c r="DJ79" s="10"/>
      <c r="DK79" s="10"/>
      <c r="DM79" s="10"/>
      <c r="DP79" s="10"/>
      <c r="DQ79" s="10"/>
      <c r="EB79" s="10"/>
      <c r="EC79" s="10"/>
      <c r="ED79" s="10"/>
      <c r="EE79" s="10"/>
      <c r="HE79" s="10"/>
    </row>
    <row r="80" spans="1:213" ht="14.25" customHeight="1" x14ac:dyDescent="0.25">
      <c r="A80" s="10"/>
      <c r="W80" s="10"/>
      <c r="X80" s="10"/>
      <c r="Y80" s="10"/>
      <c r="Z80" s="10"/>
      <c r="AA80" s="10"/>
      <c r="AC80" s="10"/>
      <c r="AE80" s="10"/>
      <c r="AH80" s="10"/>
      <c r="AK80" s="10"/>
      <c r="AP80" s="10"/>
      <c r="AQ80" s="10"/>
      <c r="AX80" s="10"/>
      <c r="BA80" s="10"/>
      <c r="BJ80" s="10"/>
      <c r="BP80" s="10"/>
      <c r="BT80" s="10"/>
      <c r="BU80" s="10"/>
      <c r="CF80" s="10"/>
      <c r="CH80" s="10"/>
      <c r="CI80" s="10"/>
      <c r="CJ80" s="10"/>
      <c r="CK80" s="10"/>
      <c r="CL80" s="10"/>
      <c r="CM80" s="10"/>
      <c r="CU80" s="10"/>
      <c r="CV80" s="10"/>
      <c r="CW80" s="10"/>
      <c r="CX80" s="10"/>
      <c r="DC80" s="10"/>
      <c r="DD80" s="10"/>
      <c r="DJ80" s="10"/>
      <c r="DK80" s="10"/>
      <c r="DM80" s="10"/>
      <c r="DP80" s="10"/>
      <c r="DQ80" s="10"/>
      <c r="EB80" s="10"/>
      <c r="EC80" s="10"/>
      <c r="ED80" s="10"/>
      <c r="EE80" s="10"/>
      <c r="HE80" s="10"/>
    </row>
    <row r="81" spans="1:213" ht="14.25" customHeight="1" x14ac:dyDescent="0.25">
      <c r="A81" s="10"/>
      <c r="W81" s="10"/>
      <c r="X81" s="10"/>
      <c r="Y81" s="10"/>
      <c r="Z81" s="10"/>
      <c r="AA81" s="10"/>
      <c r="AC81" s="10"/>
      <c r="AE81" s="10"/>
      <c r="AH81" s="10"/>
      <c r="AK81" s="10"/>
      <c r="AP81" s="10"/>
      <c r="AQ81" s="10"/>
      <c r="AX81" s="10"/>
      <c r="BA81" s="10"/>
      <c r="BJ81" s="10"/>
      <c r="BP81" s="10"/>
      <c r="BT81" s="10"/>
      <c r="BU81" s="10"/>
      <c r="CF81" s="10"/>
      <c r="CH81" s="10"/>
      <c r="CI81" s="10"/>
      <c r="CJ81" s="10"/>
      <c r="CK81" s="10"/>
      <c r="CL81" s="10"/>
      <c r="CM81" s="10"/>
      <c r="CU81" s="10"/>
      <c r="CV81" s="10"/>
      <c r="CW81" s="10"/>
      <c r="CX81" s="10"/>
      <c r="DC81" s="10"/>
      <c r="DD81" s="10"/>
      <c r="DJ81" s="10"/>
      <c r="DK81" s="10"/>
      <c r="DM81" s="10"/>
      <c r="DP81" s="10"/>
      <c r="DQ81" s="10"/>
      <c r="EB81" s="10"/>
      <c r="EC81" s="10"/>
      <c r="ED81" s="10"/>
      <c r="EE81" s="10"/>
      <c r="HE81" s="10"/>
    </row>
    <row r="82" spans="1:213" ht="14.25" customHeight="1" x14ac:dyDescent="0.25">
      <c r="A82" s="10"/>
      <c r="W82" s="10"/>
      <c r="X82" s="10"/>
      <c r="Y82" s="10"/>
      <c r="Z82" s="10"/>
      <c r="AA82" s="10"/>
      <c r="AC82" s="10"/>
      <c r="AE82" s="10"/>
      <c r="AH82" s="10"/>
      <c r="AK82" s="10"/>
      <c r="AP82" s="10"/>
      <c r="AQ82" s="10"/>
      <c r="AX82" s="10"/>
      <c r="BA82" s="10"/>
      <c r="BJ82" s="10"/>
      <c r="BP82" s="10"/>
      <c r="BT82" s="10"/>
      <c r="BU82" s="10"/>
      <c r="CF82" s="10"/>
      <c r="CH82" s="10"/>
      <c r="CI82" s="10"/>
      <c r="CJ82" s="10"/>
      <c r="CK82" s="10"/>
      <c r="CL82" s="10"/>
      <c r="CM82" s="10"/>
      <c r="CU82" s="10"/>
      <c r="CV82" s="10"/>
      <c r="CW82" s="10"/>
      <c r="CX82" s="10"/>
      <c r="DC82" s="10"/>
      <c r="DD82" s="10"/>
      <c r="DJ82" s="10"/>
      <c r="DK82" s="10"/>
      <c r="DM82" s="10"/>
      <c r="DP82" s="10"/>
      <c r="DQ82" s="10"/>
      <c r="EB82" s="10"/>
      <c r="EC82" s="10"/>
      <c r="ED82" s="10"/>
      <c r="EE82" s="10"/>
      <c r="HE82" s="10"/>
    </row>
    <row r="83" spans="1:213" ht="14.25" customHeight="1" x14ac:dyDescent="0.25">
      <c r="A83" s="10"/>
      <c r="W83" s="10"/>
      <c r="X83" s="10"/>
      <c r="Y83" s="10"/>
      <c r="Z83" s="10"/>
      <c r="AA83" s="10"/>
      <c r="AC83" s="10"/>
      <c r="AE83" s="10"/>
      <c r="AH83" s="10"/>
      <c r="AK83" s="10"/>
      <c r="AP83" s="10"/>
      <c r="AQ83" s="10"/>
      <c r="AX83" s="10"/>
      <c r="BA83" s="10"/>
      <c r="BJ83" s="10"/>
      <c r="BP83" s="10"/>
      <c r="BT83" s="10"/>
      <c r="BU83" s="10"/>
      <c r="CF83" s="10"/>
      <c r="CH83" s="10"/>
      <c r="CI83" s="10"/>
      <c r="CJ83" s="10"/>
      <c r="CK83" s="10"/>
      <c r="CL83" s="10"/>
      <c r="CM83" s="10"/>
      <c r="CU83" s="10"/>
      <c r="CV83" s="10"/>
      <c r="CW83" s="10"/>
      <c r="CX83" s="10"/>
      <c r="DC83" s="10"/>
      <c r="DD83" s="10"/>
      <c r="DJ83" s="10"/>
      <c r="DK83" s="10"/>
      <c r="DM83" s="10"/>
      <c r="DP83" s="10"/>
      <c r="DQ83" s="10"/>
      <c r="EB83" s="10"/>
      <c r="EC83" s="10"/>
      <c r="ED83" s="10"/>
      <c r="EE83" s="10"/>
      <c r="HE83" s="10"/>
    </row>
    <row r="84" spans="1:213" ht="14.25" customHeight="1" x14ac:dyDescent="0.25">
      <c r="A84" s="10"/>
      <c r="W84" s="10"/>
      <c r="X84" s="10"/>
      <c r="Y84" s="10"/>
      <c r="Z84" s="10"/>
      <c r="AA84" s="10"/>
      <c r="AC84" s="10"/>
      <c r="AE84" s="10"/>
      <c r="AH84" s="10"/>
      <c r="AK84" s="10"/>
      <c r="AP84" s="10"/>
      <c r="AQ84" s="10"/>
      <c r="AX84" s="10"/>
      <c r="BA84" s="10"/>
      <c r="BJ84" s="10"/>
      <c r="BP84" s="10"/>
      <c r="BT84" s="10"/>
      <c r="BU84" s="10"/>
      <c r="CF84" s="10"/>
      <c r="CH84" s="10"/>
      <c r="CI84" s="10"/>
      <c r="CJ84" s="10"/>
      <c r="CK84" s="10"/>
      <c r="CL84" s="10"/>
      <c r="CM84" s="10"/>
      <c r="CU84" s="10"/>
      <c r="CV84" s="10"/>
      <c r="CW84" s="10"/>
      <c r="CX84" s="10"/>
      <c r="DC84" s="10"/>
      <c r="DD84" s="10"/>
      <c r="DJ84" s="10"/>
      <c r="DK84" s="10"/>
      <c r="DM84" s="10"/>
      <c r="DP84" s="10"/>
      <c r="DQ84" s="10"/>
      <c r="EB84" s="10"/>
      <c r="EC84" s="10"/>
      <c r="ED84" s="10"/>
      <c r="EE84" s="10"/>
      <c r="HE84" s="10"/>
    </row>
    <row r="85" spans="1:213" ht="14.25" customHeight="1" x14ac:dyDescent="0.25">
      <c r="A85" s="10"/>
      <c r="W85" s="10"/>
      <c r="X85" s="10"/>
      <c r="Y85" s="10"/>
      <c r="Z85" s="10"/>
      <c r="AA85" s="10"/>
      <c r="AC85" s="10"/>
      <c r="AE85" s="10"/>
      <c r="AH85" s="10"/>
      <c r="AK85" s="10"/>
      <c r="AP85" s="10"/>
      <c r="AQ85" s="10"/>
      <c r="AX85" s="10"/>
      <c r="BA85" s="10"/>
      <c r="BJ85" s="10"/>
      <c r="BP85" s="10"/>
      <c r="BT85" s="10"/>
      <c r="BU85" s="10"/>
      <c r="CF85" s="10"/>
      <c r="CH85" s="10"/>
      <c r="CI85" s="10"/>
      <c r="CJ85" s="10"/>
      <c r="CK85" s="10"/>
      <c r="CL85" s="10"/>
      <c r="CM85" s="10"/>
      <c r="CU85" s="10"/>
      <c r="CV85" s="10"/>
      <c r="CW85" s="10"/>
      <c r="CX85" s="10"/>
      <c r="DC85" s="10"/>
      <c r="DD85" s="10"/>
      <c r="DJ85" s="10"/>
      <c r="DK85" s="10"/>
      <c r="DM85" s="10"/>
      <c r="DP85" s="10"/>
      <c r="DQ85" s="10"/>
      <c r="EB85" s="10"/>
      <c r="EC85" s="10"/>
      <c r="ED85" s="10"/>
      <c r="EE85" s="10"/>
      <c r="HE85" s="10"/>
    </row>
    <row r="86" spans="1:213" ht="14.25" customHeight="1" x14ac:dyDescent="0.25">
      <c r="A86" s="10"/>
      <c r="W86" s="10"/>
      <c r="X86" s="10"/>
      <c r="Y86" s="10"/>
      <c r="Z86" s="10"/>
      <c r="AA86" s="10"/>
      <c r="AC86" s="10"/>
      <c r="AE86" s="10"/>
      <c r="AH86" s="10"/>
      <c r="AK86" s="10"/>
      <c r="AP86" s="10"/>
      <c r="AQ86" s="10"/>
      <c r="AX86" s="10"/>
      <c r="BA86" s="10"/>
      <c r="BJ86" s="10"/>
      <c r="BP86" s="10"/>
      <c r="BT86" s="10"/>
      <c r="BU86" s="10"/>
      <c r="CF86" s="10"/>
      <c r="CH86" s="10"/>
      <c r="CI86" s="10"/>
      <c r="CJ86" s="10"/>
      <c r="CK86" s="10"/>
      <c r="CL86" s="10"/>
      <c r="CM86" s="10"/>
      <c r="CU86" s="10"/>
      <c r="CV86" s="10"/>
      <c r="CW86" s="10"/>
      <c r="CX86" s="10"/>
      <c r="DC86" s="10"/>
      <c r="DD86" s="10"/>
      <c r="DJ86" s="10"/>
      <c r="DK86" s="10"/>
      <c r="DM86" s="10"/>
      <c r="DP86" s="10"/>
      <c r="DQ86" s="10"/>
      <c r="EB86" s="10"/>
      <c r="EC86" s="10"/>
      <c r="ED86" s="10"/>
      <c r="EE86" s="10"/>
      <c r="HE86" s="10"/>
    </row>
    <row r="87" spans="1:213" ht="14.25" customHeight="1" x14ac:dyDescent="0.25">
      <c r="A87" s="10"/>
      <c r="W87" s="10"/>
      <c r="X87" s="10"/>
      <c r="Y87" s="10"/>
      <c r="Z87" s="10"/>
      <c r="AA87" s="10"/>
      <c r="AC87" s="10"/>
      <c r="AE87" s="10"/>
      <c r="AH87" s="10"/>
      <c r="AK87" s="10"/>
      <c r="AP87" s="10"/>
      <c r="AQ87" s="10"/>
      <c r="AX87" s="10"/>
      <c r="BA87" s="10"/>
      <c r="BJ87" s="10"/>
      <c r="BP87" s="10"/>
      <c r="BT87" s="10"/>
      <c r="BU87" s="10"/>
      <c r="CF87" s="10"/>
      <c r="CH87" s="10"/>
      <c r="CI87" s="10"/>
      <c r="CJ87" s="10"/>
      <c r="CK87" s="10"/>
      <c r="CL87" s="10"/>
      <c r="CM87" s="10"/>
      <c r="CU87" s="10"/>
      <c r="CV87" s="10"/>
      <c r="CW87" s="10"/>
      <c r="CX87" s="10"/>
      <c r="DC87" s="10"/>
      <c r="DD87" s="10"/>
      <c r="DJ87" s="10"/>
      <c r="DK87" s="10"/>
      <c r="DM87" s="10"/>
      <c r="DP87" s="10"/>
      <c r="DQ87" s="10"/>
      <c r="EB87" s="10"/>
      <c r="EC87" s="10"/>
      <c r="ED87" s="10"/>
      <c r="EE87" s="10"/>
      <c r="HE87" s="10"/>
    </row>
    <row r="88" spans="1:213" ht="14.25" customHeight="1" x14ac:dyDescent="0.25">
      <c r="A88" s="10"/>
      <c r="W88" s="10"/>
      <c r="X88" s="10"/>
      <c r="Y88" s="10"/>
      <c r="Z88" s="10"/>
      <c r="AA88" s="10"/>
      <c r="AC88" s="10"/>
      <c r="AE88" s="10"/>
      <c r="AH88" s="10"/>
      <c r="AK88" s="10"/>
      <c r="AP88" s="10"/>
      <c r="AQ88" s="10"/>
      <c r="AX88" s="10"/>
      <c r="BA88" s="10"/>
      <c r="BJ88" s="10"/>
      <c r="BP88" s="10"/>
      <c r="BT88" s="10"/>
      <c r="BU88" s="10"/>
      <c r="CF88" s="10"/>
      <c r="CH88" s="10"/>
      <c r="CI88" s="10"/>
      <c r="CJ88" s="10"/>
      <c r="CK88" s="10"/>
      <c r="CL88" s="10"/>
      <c r="CM88" s="10"/>
      <c r="CU88" s="10"/>
      <c r="CV88" s="10"/>
      <c r="CW88" s="10"/>
      <c r="CX88" s="10"/>
      <c r="DC88" s="10"/>
      <c r="DD88" s="10"/>
      <c r="DJ88" s="10"/>
      <c r="DK88" s="10"/>
      <c r="DM88" s="10"/>
      <c r="DP88" s="10"/>
      <c r="DQ88" s="10"/>
      <c r="EB88" s="10"/>
      <c r="EC88" s="10"/>
      <c r="ED88" s="10"/>
      <c r="EE88" s="10"/>
      <c r="HE88" s="10"/>
    </row>
    <row r="89" spans="1:213" ht="14.25" customHeight="1" x14ac:dyDescent="0.25">
      <c r="A89" s="10"/>
      <c r="W89" s="10"/>
      <c r="X89" s="10"/>
      <c r="Y89" s="10"/>
      <c r="Z89" s="10"/>
      <c r="AA89" s="10"/>
      <c r="AC89" s="10"/>
      <c r="AE89" s="10"/>
      <c r="AH89" s="10"/>
      <c r="AK89" s="10"/>
      <c r="AP89" s="10"/>
      <c r="AQ89" s="10"/>
      <c r="AX89" s="10"/>
      <c r="BA89" s="10"/>
      <c r="BJ89" s="10"/>
      <c r="BP89" s="10"/>
      <c r="BT89" s="10"/>
      <c r="BU89" s="10"/>
      <c r="CF89" s="10"/>
      <c r="CH89" s="10"/>
      <c r="CI89" s="10"/>
      <c r="CJ89" s="10"/>
      <c r="CK89" s="10"/>
      <c r="CL89" s="10"/>
      <c r="CM89" s="10"/>
      <c r="CU89" s="10"/>
      <c r="CV89" s="10"/>
      <c r="CW89" s="10"/>
      <c r="CX89" s="10"/>
      <c r="DC89" s="10"/>
      <c r="DD89" s="10"/>
      <c r="DJ89" s="10"/>
      <c r="DK89" s="10"/>
      <c r="DM89" s="10"/>
      <c r="DP89" s="10"/>
      <c r="DQ89" s="10"/>
      <c r="EB89" s="10"/>
      <c r="EC89" s="10"/>
      <c r="ED89" s="10"/>
      <c r="EE89" s="10"/>
      <c r="HE89" s="10"/>
    </row>
    <row r="90" spans="1:213" ht="14.25" customHeight="1" x14ac:dyDescent="0.25">
      <c r="A90" s="10"/>
      <c r="W90" s="10"/>
      <c r="X90" s="10"/>
      <c r="Y90" s="10"/>
      <c r="Z90" s="10"/>
      <c r="AA90" s="10"/>
      <c r="AC90" s="10"/>
      <c r="AE90" s="10"/>
      <c r="AH90" s="10"/>
      <c r="AK90" s="10"/>
      <c r="AP90" s="10"/>
      <c r="AQ90" s="10"/>
      <c r="AX90" s="10"/>
      <c r="BA90" s="10"/>
      <c r="BJ90" s="10"/>
      <c r="BP90" s="10"/>
      <c r="BT90" s="10"/>
      <c r="BU90" s="10"/>
      <c r="CF90" s="10"/>
      <c r="CH90" s="10"/>
      <c r="CI90" s="10"/>
      <c r="CJ90" s="10"/>
      <c r="CK90" s="10"/>
      <c r="CL90" s="10"/>
      <c r="CM90" s="10"/>
      <c r="CU90" s="10"/>
      <c r="CV90" s="10"/>
      <c r="CW90" s="10"/>
      <c r="CX90" s="10"/>
      <c r="DC90" s="10"/>
      <c r="DD90" s="10"/>
      <c r="DJ90" s="10"/>
      <c r="DK90" s="10"/>
      <c r="DM90" s="10"/>
      <c r="DP90" s="10"/>
      <c r="DQ90" s="10"/>
      <c r="EB90" s="10"/>
      <c r="EC90" s="10"/>
      <c r="ED90" s="10"/>
      <c r="EE90" s="10"/>
      <c r="HE90" s="10"/>
    </row>
    <row r="91" spans="1:213" ht="14.25" customHeight="1" x14ac:dyDescent="0.25">
      <c r="A91" s="10"/>
      <c r="W91" s="10"/>
      <c r="X91" s="10"/>
      <c r="Y91" s="10"/>
      <c r="Z91" s="10"/>
      <c r="AA91" s="10"/>
      <c r="AC91" s="10"/>
      <c r="AE91" s="10"/>
      <c r="AH91" s="10"/>
      <c r="AK91" s="10"/>
      <c r="AP91" s="10"/>
      <c r="AQ91" s="10"/>
      <c r="AX91" s="10"/>
      <c r="BA91" s="10"/>
      <c r="BJ91" s="10"/>
      <c r="BP91" s="10"/>
      <c r="BT91" s="10"/>
      <c r="BU91" s="10"/>
      <c r="CF91" s="10"/>
      <c r="CH91" s="10"/>
      <c r="CI91" s="10"/>
      <c r="CJ91" s="10"/>
      <c r="CK91" s="10"/>
      <c r="CL91" s="10"/>
      <c r="CM91" s="10"/>
      <c r="CU91" s="10"/>
      <c r="CV91" s="10"/>
      <c r="CW91" s="10"/>
      <c r="CX91" s="10"/>
      <c r="DC91" s="10"/>
      <c r="DD91" s="10"/>
      <c r="DJ91" s="10"/>
      <c r="DK91" s="10"/>
      <c r="DM91" s="10"/>
      <c r="DP91" s="10"/>
      <c r="DQ91" s="10"/>
      <c r="EB91" s="10"/>
      <c r="EC91" s="10"/>
      <c r="ED91" s="10"/>
      <c r="EE91" s="10"/>
      <c r="HE91" s="10"/>
    </row>
    <row r="92" spans="1:213" ht="14.25" customHeight="1" x14ac:dyDescent="0.25">
      <c r="A92" s="10"/>
      <c r="W92" s="10"/>
      <c r="X92" s="10"/>
      <c r="Y92" s="10"/>
      <c r="Z92" s="10"/>
      <c r="AA92" s="10"/>
      <c r="AC92" s="10"/>
      <c r="AE92" s="10"/>
      <c r="AH92" s="10"/>
      <c r="AK92" s="10"/>
      <c r="AP92" s="10"/>
      <c r="AQ92" s="10"/>
      <c r="AX92" s="10"/>
      <c r="BA92" s="10"/>
      <c r="BJ92" s="10"/>
      <c r="BP92" s="10"/>
      <c r="BT92" s="10"/>
      <c r="BU92" s="10"/>
      <c r="CF92" s="10"/>
      <c r="CH92" s="10"/>
      <c r="CI92" s="10"/>
      <c r="CJ92" s="10"/>
      <c r="CK92" s="10"/>
      <c r="CL92" s="10"/>
      <c r="CM92" s="10"/>
      <c r="CU92" s="10"/>
      <c r="CV92" s="10"/>
      <c r="CW92" s="10"/>
      <c r="CX92" s="10"/>
      <c r="DC92" s="10"/>
      <c r="DD92" s="10"/>
      <c r="DJ92" s="10"/>
      <c r="DK92" s="10"/>
      <c r="DM92" s="10"/>
      <c r="DP92" s="10"/>
      <c r="DQ92" s="10"/>
      <c r="EB92" s="10"/>
      <c r="EC92" s="10"/>
      <c r="ED92" s="10"/>
      <c r="EE92" s="10"/>
      <c r="HE92" s="10"/>
    </row>
    <row r="93" spans="1:213" ht="14.25" customHeight="1" x14ac:dyDescent="0.25">
      <c r="A93" s="10"/>
      <c r="W93" s="10"/>
      <c r="X93" s="10"/>
      <c r="Y93" s="10"/>
      <c r="Z93" s="10"/>
      <c r="AA93" s="10"/>
      <c r="AC93" s="10"/>
      <c r="AE93" s="10"/>
      <c r="AH93" s="10"/>
      <c r="AK93" s="10"/>
      <c r="AP93" s="10"/>
      <c r="AQ93" s="10"/>
      <c r="AX93" s="10"/>
      <c r="BA93" s="10"/>
      <c r="BJ93" s="10"/>
      <c r="BP93" s="10"/>
      <c r="BT93" s="10"/>
      <c r="BU93" s="10"/>
      <c r="CF93" s="10"/>
      <c r="CH93" s="10"/>
      <c r="CI93" s="10"/>
      <c r="CJ93" s="10"/>
      <c r="CK93" s="10"/>
      <c r="CL93" s="10"/>
      <c r="CM93" s="10"/>
      <c r="CU93" s="10"/>
      <c r="CV93" s="10"/>
      <c r="CW93" s="10"/>
      <c r="CX93" s="10"/>
      <c r="DC93" s="10"/>
      <c r="DD93" s="10"/>
      <c r="DJ93" s="10"/>
      <c r="DK93" s="10"/>
      <c r="DM93" s="10"/>
      <c r="DP93" s="10"/>
      <c r="DQ93" s="10"/>
      <c r="EB93" s="10"/>
      <c r="EC93" s="10"/>
      <c r="ED93" s="10"/>
      <c r="EE93" s="10"/>
      <c r="HE93" s="10"/>
    </row>
    <row r="94" spans="1:213" ht="14.25" customHeight="1" x14ac:dyDescent="0.25">
      <c r="A94" s="10"/>
      <c r="W94" s="10"/>
      <c r="X94" s="10"/>
      <c r="Y94" s="10"/>
      <c r="Z94" s="10"/>
      <c r="AA94" s="10"/>
      <c r="AC94" s="10"/>
      <c r="AE94" s="10"/>
      <c r="AH94" s="10"/>
      <c r="AK94" s="10"/>
      <c r="AP94" s="10"/>
      <c r="AQ94" s="10"/>
      <c r="AX94" s="10"/>
      <c r="BA94" s="10"/>
      <c r="BJ94" s="10"/>
      <c r="BP94" s="10"/>
      <c r="BT94" s="10"/>
      <c r="BU94" s="10"/>
      <c r="CF94" s="10"/>
      <c r="CH94" s="10"/>
      <c r="CI94" s="10"/>
      <c r="CJ94" s="10"/>
      <c r="CK94" s="10"/>
      <c r="CL94" s="10"/>
      <c r="CM94" s="10"/>
      <c r="CU94" s="10"/>
      <c r="CV94" s="10"/>
      <c r="CW94" s="10"/>
      <c r="CX94" s="10"/>
      <c r="DC94" s="10"/>
      <c r="DD94" s="10"/>
      <c r="DJ94" s="10"/>
      <c r="DK94" s="10"/>
      <c r="DM94" s="10"/>
      <c r="DP94" s="10"/>
      <c r="DQ94" s="10"/>
      <c r="EB94" s="10"/>
      <c r="EC94" s="10"/>
      <c r="ED94" s="10"/>
      <c r="EE94" s="10"/>
      <c r="HE94" s="10"/>
    </row>
    <row r="95" spans="1:213" ht="14.25" customHeight="1" x14ac:dyDescent="0.25">
      <c r="A95" s="10"/>
      <c r="W95" s="10"/>
      <c r="X95" s="10"/>
      <c r="Y95" s="10"/>
      <c r="Z95" s="10"/>
      <c r="AA95" s="10"/>
      <c r="AC95" s="10"/>
      <c r="AE95" s="10"/>
      <c r="AH95" s="10"/>
      <c r="AK95" s="10"/>
      <c r="AP95" s="10"/>
      <c r="AQ95" s="10"/>
      <c r="AX95" s="10"/>
      <c r="BA95" s="10"/>
      <c r="BJ95" s="10"/>
      <c r="BP95" s="10"/>
      <c r="BT95" s="10"/>
      <c r="BU95" s="10"/>
      <c r="CF95" s="10"/>
      <c r="CH95" s="10"/>
      <c r="CI95" s="10"/>
      <c r="CJ95" s="10"/>
      <c r="CK95" s="10"/>
      <c r="CL95" s="10"/>
      <c r="CM95" s="10"/>
      <c r="CU95" s="10"/>
      <c r="CV95" s="10"/>
      <c r="CW95" s="10"/>
      <c r="CX95" s="10"/>
      <c r="DC95" s="10"/>
      <c r="DD95" s="10"/>
      <c r="DJ95" s="10"/>
      <c r="DK95" s="10"/>
      <c r="DM95" s="10"/>
      <c r="DP95" s="10"/>
      <c r="DQ95" s="10"/>
      <c r="EB95" s="10"/>
      <c r="EC95" s="10"/>
      <c r="ED95" s="10"/>
      <c r="EE95" s="10"/>
      <c r="HE95" s="10"/>
    </row>
    <row r="96" spans="1:213" ht="14.25" customHeight="1" x14ac:dyDescent="0.25">
      <c r="A96" s="10"/>
      <c r="W96" s="10"/>
      <c r="X96" s="10"/>
      <c r="Y96" s="10"/>
      <c r="Z96" s="10"/>
      <c r="AA96" s="10"/>
      <c r="AC96" s="10"/>
      <c r="AE96" s="10"/>
      <c r="AH96" s="10"/>
      <c r="AK96" s="10"/>
      <c r="AP96" s="10"/>
      <c r="AQ96" s="10"/>
      <c r="AX96" s="10"/>
      <c r="BA96" s="10"/>
      <c r="BJ96" s="10"/>
      <c r="BP96" s="10"/>
      <c r="BT96" s="10"/>
      <c r="BU96" s="10"/>
      <c r="CF96" s="10"/>
      <c r="CH96" s="10"/>
      <c r="CI96" s="10"/>
      <c r="CJ96" s="10"/>
      <c r="CK96" s="10"/>
      <c r="CL96" s="10"/>
      <c r="CM96" s="10"/>
      <c r="CU96" s="10"/>
      <c r="CV96" s="10"/>
      <c r="CW96" s="10"/>
      <c r="CX96" s="10"/>
      <c r="DC96" s="10"/>
      <c r="DD96" s="10"/>
      <c r="DJ96" s="10"/>
      <c r="DK96" s="10"/>
      <c r="DM96" s="10"/>
      <c r="DP96" s="10"/>
      <c r="DQ96" s="10"/>
      <c r="EB96" s="10"/>
      <c r="EC96" s="10"/>
      <c r="ED96" s="10"/>
      <c r="EE96" s="10"/>
      <c r="HE96" s="10"/>
    </row>
    <row r="97" spans="1:213" ht="14.25" customHeight="1" x14ac:dyDescent="0.25">
      <c r="A97" s="10"/>
      <c r="W97" s="10"/>
      <c r="X97" s="10"/>
      <c r="Y97" s="10"/>
      <c r="Z97" s="10"/>
      <c r="AA97" s="10"/>
      <c r="AC97" s="10"/>
      <c r="AE97" s="10"/>
      <c r="AH97" s="10"/>
      <c r="AK97" s="10"/>
      <c r="AP97" s="10"/>
      <c r="AQ97" s="10"/>
      <c r="AX97" s="10"/>
      <c r="BA97" s="10"/>
      <c r="BJ97" s="10"/>
      <c r="BP97" s="10"/>
      <c r="BT97" s="10"/>
      <c r="BU97" s="10"/>
      <c r="CF97" s="10"/>
      <c r="CH97" s="10"/>
      <c r="CI97" s="10"/>
      <c r="CJ97" s="10"/>
      <c r="CK97" s="10"/>
      <c r="CL97" s="10"/>
      <c r="CM97" s="10"/>
      <c r="CU97" s="10"/>
      <c r="CV97" s="10"/>
      <c r="CW97" s="10"/>
      <c r="CX97" s="10"/>
      <c r="DC97" s="10"/>
      <c r="DD97" s="10"/>
      <c r="DJ97" s="10"/>
      <c r="DK97" s="10"/>
      <c r="DM97" s="10"/>
      <c r="DP97" s="10"/>
      <c r="DQ97" s="10"/>
      <c r="EB97" s="10"/>
      <c r="EC97" s="10"/>
      <c r="ED97" s="10"/>
      <c r="EE97" s="10"/>
      <c r="HE97" s="10"/>
    </row>
    <row r="98" spans="1:213" ht="14.25" customHeight="1" x14ac:dyDescent="0.25">
      <c r="A98" s="10"/>
      <c r="W98" s="10"/>
      <c r="X98" s="10"/>
      <c r="Y98" s="10"/>
      <c r="Z98" s="10"/>
      <c r="AA98" s="10"/>
      <c r="AC98" s="10"/>
      <c r="AE98" s="10"/>
      <c r="AH98" s="10"/>
      <c r="AK98" s="10"/>
      <c r="AP98" s="10"/>
      <c r="AQ98" s="10"/>
      <c r="AX98" s="10"/>
      <c r="BA98" s="10"/>
      <c r="BJ98" s="10"/>
      <c r="BP98" s="10"/>
      <c r="BT98" s="10"/>
      <c r="BU98" s="10"/>
      <c r="CF98" s="10"/>
      <c r="CH98" s="10"/>
      <c r="CI98" s="10"/>
      <c r="CJ98" s="10"/>
      <c r="CK98" s="10"/>
      <c r="CL98" s="10"/>
      <c r="CM98" s="10"/>
      <c r="CU98" s="10"/>
      <c r="CV98" s="10"/>
      <c r="CW98" s="10"/>
      <c r="CX98" s="10"/>
      <c r="DC98" s="10"/>
      <c r="DD98" s="10"/>
      <c r="DJ98" s="10"/>
      <c r="DK98" s="10"/>
      <c r="DM98" s="10"/>
      <c r="DP98" s="10"/>
      <c r="DQ98" s="10"/>
      <c r="EB98" s="10"/>
      <c r="EC98" s="10"/>
      <c r="ED98" s="10"/>
      <c r="EE98" s="10"/>
      <c r="HE98" s="10"/>
    </row>
    <row r="99" spans="1:213" ht="14.25" customHeight="1" x14ac:dyDescent="0.25">
      <c r="A99" s="10"/>
      <c r="W99" s="10"/>
      <c r="X99" s="10"/>
      <c r="Y99" s="10"/>
      <c r="Z99" s="10"/>
      <c r="AA99" s="10"/>
      <c r="AC99" s="10"/>
      <c r="AE99" s="10"/>
      <c r="AH99" s="10"/>
      <c r="AK99" s="10"/>
      <c r="AP99" s="10"/>
      <c r="AQ99" s="10"/>
      <c r="AX99" s="10"/>
      <c r="BA99" s="10"/>
      <c r="BJ99" s="10"/>
      <c r="BP99" s="10"/>
      <c r="BT99" s="10"/>
      <c r="BU99" s="10"/>
      <c r="CF99" s="10"/>
      <c r="CH99" s="10"/>
      <c r="CI99" s="10"/>
      <c r="CJ99" s="10"/>
      <c r="CK99" s="10"/>
      <c r="CL99" s="10"/>
      <c r="CM99" s="10"/>
      <c r="CU99" s="10"/>
      <c r="CV99" s="10"/>
      <c r="CW99" s="10"/>
      <c r="CX99" s="10"/>
      <c r="DC99" s="10"/>
      <c r="DD99" s="10"/>
      <c r="DJ99" s="10"/>
      <c r="DK99" s="10"/>
      <c r="DM99" s="10"/>
      <c r="DP99" s="10"/>
      <c r="DQ99" s="10"/>
      <c r="EB99" s="10"/>
      <c r="EC99" s="10"/>
      <c r="ED99" s="10"/>
      <c r="EE99" s="10"/>
      <c r="HE99" s="10"/>
    </row>
    <row r="100" spans="1:213" ht="14.25" customHeight="1" x14ac:dyDescent="0.25">
      <c r="A100" s="10"/>
      <c r="W100" s="10"/>
      <c r="X100" s="10"/>
      <c r="Y100" s="10"/>
      <c r="Z100" s="10"/>
      <c r="AA100" s="10"/>
      <c r="AC100" s="10"/>
      <c r="AE100" s="10"/>
      <c r="AH100" s="10"/>
      <c r="AK100" s="10"/>
      <c r="AP100" s="10"/>
      <c r="AQ100" s="10"/>
      <c r="AX100" s="10"/>
      <c r="BA100" s="10"/>
      <c r="BJ100" s="10"/>
      <c r="BP100" s="10"/>
      <c r="BT100" s="10"/>
      <c r="BU100" s="10"/>
      <c r="CF100" s="10"/>
      <c r="CH100" s="10"/>
      <c r="CI100" s="10"/>
      <c r="CJ100" s="10"/>
      <c r="CK100" s="10"/>
      <c r="CL100" s="10"/>
      <c r="CM100" s="10"/>
      <c r="CU100" s="10"/>
      <c r="CV100" s="10"/>
      <c r="CW100" s="10"/>
      <c r="CX100" s="10"/>
      <c r="DC100" s="10"/>
      <c r="DD100" s="10"/>
      <c r="DJ100" s="10"/>
      <c r="DK100" s="10"/>
      <c r="DM100" s="10"/>
      <c r="DP100" s="10"/>
      <c r="DQ100" s="10"/>
      <c r="EB100" s="10"/>
      <c r="EC100" s="10"/>
      <c r="ED100" s="10"/>
      <c r="EE100" s="10"/>
      <c r="HE100" s="10"/>
    </row>
    <row r="101" spans="1:213" ht="14.25" customHeight="1" x14ac:dyDescent="0.25">
      <c r="A101" s="10"/>
      <c r="W101" s="10"/>
      <c r="X101" s="10"/>
      <c r="Y101" s="10"/>
      <c r="Z101" s="10"/>
      <c r="AA101" s="10"/>
      <c r="AC101" s="10"/>
      <c r="AE101" s="10"/>
      <c r="AH101" s="10"/>
      <c r="AK101" s="10"/>
      <c r="AP101" s="10"/>
      <c r="AQ101" s="10"/>
      <c r="AX101" s="10"/>
      <c r="BA101" s="10"/>
      <c r="BJ101" s="10"/>
      <c r="BP101" s="10"/>
      <c r="BT101" s="10"/>
      <c r="BU101" s="10"/>
      <c r="CF101" s="10"/>
      <c r="CH101" s="10"/>
      <c r="CI101" s="10"/>
      <c r="CJ101" s="10"/>
      <c r="CK101" s="10"/>
      <c r="CL101" s="10"/>
      <c r="CM101" s="10"/>
      <c r="CU101" s="10"/>
      <c r="CV101" s="10"/>
      <c r="CW101" s="10"/>
      <c r="CX101" s="10"/>
      <c r="DC101" s="10"/>
      <c r="DD101" s="10"/>
      <c r="DJ101" s="10"/>
      <c r="DK101" s="10"/>
      <c r="DM101" s="10"/>
      <c r="DP101" s="10"/>
      <c r="DQ101" s="10"/>
      <c r="EB101" s="10"/>
      <c r="EC101" s="10"/>
      <c r="ED101" s="10"/>
      <c r="EE101" s="10"/>
      <c r="HE101" s="10"/>
    </row>
    <row r="102" spans="1:213" ht="14.25" customHeight="1" x14ac:dyDescent="0.25">
      <c r="A102" s="10"/>
      <c r="W102" s="10"/>
      <c r="X102" s="10"/>
      <c r="Y102" s="10"/>
      <c r="Z102" s="10"/>
      <c r="AA102" s="10"/>
      <c r="AC102" s="10"/>
      <c r="AE102" s="10"/>
      <c r="AH102" s="10"/>
      <c r="AK102" s="10"/>
      <c r="AP102" s="10"/>
      <c r="AQ102" s="10"/>
      <c r="AX102" s="10"/>
      <c r="BA102" s="10"/>
      <c r="BJ102" s="10"/>
      <c r="BP102" s="10"/>
      <c r="BT102" s="10"/>
      <c r="BU102" s="10"/>
      <c r="CF102" s="10"/>
      <c r="CH102" s="10"/>
      <c r="CI102" s="10"/>
      <c r="CJ102" s="10"/>
      <c r="CK102" s="10"/>
      <c r="CL102" s="10"/>
      <c r="CM102" s="10"/>
      <c r="CU102" s="10"/>
      <c r="CV102" s="10"/>
      <c r="CW102" s="10"/>
      <c r="CX102" s="10"/>
      <c r="DC102" s="10"/>
      <c r="DD102" s="10"/>
      <c r="DJ102" s="10"/>
      <c r="DK102" s="10"/>
      <c r="DM102" s="10"/>
      <c r="DP102" s="10"/>
      <c r="DQ102" s="10"/>
      <c r="EB102" s="10"/>
      <c r="EC102" s="10"/>
      <c r="ED102" s="10"/>
      <c r="EE102" s="10"/>
      <c r="HE102" s="10"/>
    </row>
    <row r="103" spans="1:213" ht="14.25" customHeight="1" x14ac:dyDescent="0.25">
      <c r="A103" s="10"/>
      <c r="W103" s="10"/>
      <c r="X103" s="10"/>
      <c r="Y103" s="10"/>
      <c r="Z103" s="10"/>
      <c r="AA103" s="10"/>
      <c r="AC103" s="10"/>
      <c r="AE103" s="10"/>
      <c r="AH103" s="10"/>
      <c r="AK103" s="10"/>
      <c r="AP103" s="10"/>
      <c r="AQ103" s="10"/>
      <c r="AX103" s="10"/>
      <c r="BA103" s="10"/>
      <c r="BJ103" s="10"/>
      <c r="BP103" s="10"/>
      <c r="BT103" s="10"/>
      <c r="BU103" s="10"/>
      <c r="CF103" s="10"/>
      <c r="CH103" s="10"/>
      <c r="CI103" s="10"/>
      <c r="CJ103" s="10"/>
      <c r="CK103" s="10"/>
      <c r="CL103" s="10"/>
      <c r="CM103" s="10"/>
      <c r="CU103" s="10"/>
      <c r="CV103" s="10"/>
      <c r="CW103" s="10"/>
      <c r="CX103" s="10"/>
      <c r="DC103" s="10"/>
      <c r="DD103" s="10"/>
      <c r="DJ103" s="10"/>
      <c r="DK103" s="10"/>
      <c r="DM103" s="10"/>
      <c r="DP103" s="10"/>
      <c r="DQ103" s="10"/>
      <c r="EB103" s="10"/>
      <c r="EC103" s="10"/>
      <c r="ED103" s="10"/>
      <c r="EE103" s="10"/>
      <c r="HE103" s="10"/>
    </row>
    <row r="104" spans="1:213" ht="14.25" customHeight="1" x14ac:dyDescent="0.25">
      <c r="A104" s="10"/>
      <c r="W104" s="10"/>
      <c r="X104" s="10"/>
      <c r="Y104" s="10"/>
      <c r="Z104" s="10"/>
      <c r="AA104" s="10"/>
      <c r="AC104" s="10"/>
      <c r="AE104" s="10"/>
      <c r="AH104" s="10"/>
      <c r="AK104" s="10"/>
      <c r="AP104" s="10"/>
      <c r="AQ104" s="10"/>
      <c r="AX104" s="10"/>
      <c r="BA104" s="10"/>
      <c r="BJ104" s="10"/>
      <c r="BP104" s="10"/>
      <c r="BT104" s="10"/>
      <c r="BU104" s="10"/>
      <c r="CF104" s="10"/>
      <c r="CH104" s="10"/>
      <c r="CI104" s="10"/>
      <c r="CJ104" s="10"/>
      <c r="CK104" s="10"/>
      <c r="CL104" s="10"/>
      <c r="CM104" s="10"/>
      <c r="CU104" s="10"/>
      <c r="CV104" s="10"/>
      <c r="CW104" s="10"/>
      <c r="CX104" s="10"/>
      <c r="DC104" s="10"/>
      <c r="DD104" s="10"/>
      <c r="DJ104" s="10"/>
      <c r="DK104" s="10"/>
      <c r="DM104" s="10"/>
      <c r="DP104" s="10"/>
      <c r="DQ104" s="10"/>
      <c r="EB104" s="10"/>
      <c r="EC104" s="10"/>
      <c r="ED104" s="10"/>
      <c r="EE104" s="10"/>
      <c r="HE104" s="10"/>
    </row>
    <row r="105" spans="1:213" ht="14.25" customHeight="1" x14ac:dyDescent="0.25">
      <c r="A105" s="10"/>
      <c r="W105" s="10"/>
      <c r="X105" s="10"/>
      <c r="Y105" s="10"/>
      <c r="Z105" s="10"/>
      <c r="AA105" s="10"/>
      <c r="AC105" s="10"/>
      <c r="AE105" s="10"/>
      <c r="AH105" s="10"/>
      <c r="AK105" s="10"/>
      <c r="AP105" s="10"/>
      <c r="AQ105" s="10"/>
      <c r="AX105" s="10"/>
      <c r="BA105" s="10"/>
      <c r="BJ105" s="10"/>
      <c r="BP105" s="10"/>
      <c r="BT105" s="10"/>
      <c r="BU105" s="10"/>
      <c r="CF105" s="10"/>
      <c r="CH105" s="10"/>
      <c r="CI105" s="10"/>
      <c r="CJ105" s="10"/>
      <c r="CK105" s="10"/>
      <c r="CL105" s="10"/>
      <c r="CM105" s="10"/>
      <c r="CU105" s="10"/>
      <c r="CV105" s="10"/>
      <c r="CW105" s="10"/>
      <c r="CX105" s="10"/>
      <c r="DC105" s="10"/>
      <c r="DD105" s="10"/>
      <c r="DJ105" s="10"/>
      <c r="DK105" s="10"/>
      <c r="DM105" s="10"/>
      <c r="DP105" s="10"/>
      <c r="DQ105" s="10"/>
      <c r="EB105" s="10"/>
      <c r="EC105" s="10"/>
      <c r="ED105" s="10"/>
      <c r="EE105" s="10"/>
      <c r="HE105" s="10"/>
    </row>
    <row r="106" spans="1:213" ht="14.25" customHeight="1" x14ac:dyDescent="0.25">
      <c r="A106" s="10"/>
      <c r="W106" s="10"/>
      <c r="X106" s="10"/>
      <c r="Y106" s="10"/>
      <c r="Z106" s="10"/>
      <c r="AA106" s="10"/>
      <c r="AC106" s="10"/>
      <c r="AE106" s="10"/>
      <c r="AH106" s="10"/>
      <c r="AK106" s="10"/>
      <c r="AP106" s="10"/>
      <c r="AQ106" s="10"/>
      <c r="AX106" s="10"/>
      <c r="BA106" s="10"/>
      <c r="BJ106" s="10"/>
      <c r="BP106" s="10"/>
      <c r="BT106" s="10"/>
      <c r="BU106" s="10"/>
      <c r="CF106" s="10"/>
      <c r="CH106" s="10"/>
      <c r="CI106" s="10"/>
      <c r="CJ106" s="10"/>
      <c r="CK106" s="10"/>
      <c r="CL106" s="10"/>
      <c r="CM106" s="10"/>
      <c r="CU106" s="10"/>
      <c r="CV106" s="10"/>
      <c r="CW106" s="10"/>
      <c r="CX106" s="10"/>
      <c r="DC106" s="10"/>
      <c r="DD106" s="10"/>
      <c r="DJ106" s="10"/>
      <c r="DK106" s="10"/>
      <c r="DM106" s="10"/>
      <c r="DP106" s="10"/>
      <c r="DQ106" s="10"/>
      <c r="EB106" s="10"/>
      <c r="EC106" s="10"/>
      <c r="ED106" s="10"/>
      <c r="EE106" s="10"/>
      <c r="HE106" s="10"/>
    </row>
    <row r="107" spans="1:213" ht="14.25" customHeight="1" x14ac:dyDescent="0.25">
      <c r="A107" s="10"/>
      <c r="W107" s="10"/>
      <c r="X107" s="10"/>
      <c r="Y107" s="10"/>
      <c r="Z107" s="10"/>
      <c r="AA107" s="10"/>
      <c r="AC107" s="10"/>
      <c r="AE107" s="10"/>
      <c r="AH107" s="10"/>
      <c r="AK107" s="10"/>
      <c r="AP107" s="10"/>
      <c r="AQ107" s="10"/>
      <c r="AX107" s="10"/>
      <c r="BA107" s="10"/>
      <c r="BJ107" s="10"/>
      <c r="BP107" s="10"/>
      <c r="BT107" s="10"/>
      <c r="BU107" s="10"/>
      <c r="CF107" s="10"/>
      <c r="CH107" s="10"/>
      <c r="CI107" s="10"/>
      <c r="CJ107" s="10"/>
      <c r="CK107" s="10"/>
      <c r="CL107" s="10"/>
      <c r="CM107" s="10"/>
      <c r="CU107" s="10"/>
      <c r="CV107" s="10"/>
      <c r="CW107" s="10"/>
      <c r="CX107" s="10"/>
      <c r="DC107" s="10"/>
      <c r="DD107" s="10"/>
      <c r="DJ107" s="10"/>
      <c r="DK107" s="10"/>
      <c r="DM107" s="10"/>
      <c r="DP107" s="10"/>
      <c r="DQ107" s="10"/>
      <c r="EB107" s="10"/>
      <c r="EC107" s="10"/>
      <c r="ED107" s="10"/>
      <c r="EE107" s="10"/>
      <c r="HE107" s="10"/>
    </row>
    <row r="108" spans="1:213" ht="14.25" customHeight="1" x14ac:dyDescent="0.25">
      <c r="A108" s="10"/>
      <c r="W108" s="10"/>
      <c r="X108" s="10"/>
      <c r="Y108" s="10"/>
      <c r="Z108" s="10"/>
      <c r="AA108" s="10"/>
      <c r="AC108" s="10"/>
      <c r="AE108" s="10"/>
      <c r="AH108" s="10"/>
      <c r="AK108" s="10"/>
      <c r="AP108" s="10"/>
      <c r="AQ108" s="10"/>
      <c r="AX108" s="10"/>
      <c r="BA108" s="10"/>
      <c r="BJ108" s="10"/>
      <c r="BP108" s="10"/>
      <c r="BT108" s="10"/>
      <c r="BU108" s="10"/>
      <c r="CF108" s="10"/>
      <c r="CH108" s="10"/>
      <c r="CI108" s="10"/>
      <c r="CJ108" s="10"/>
      <c r="CK108" s="10"/>
      <c r="CL108" s="10"/>
      <c r="CM108" s="10"/>
      <c r="CU108" s="10"/>
      <c r="CV108" s="10"/>
      <c r="CW108" s="10"/>
      <c r="CX108" s="10"/>
      <c r="DC108" s="10"/>
      <c r="DD108" s="10"/>
      <c r="DJ108" s="10"/>
      <c r="DK108" s="10"/>
      <c r="DM108" s="10"/>
      <c r="DP108" s="10"/>
      <c r="DQ108" s="10"/>
      <c r="EB108" s="10"/>
      <c r="EC108" s="10"/>
      <c r="ED108" s="10"/>
      <c r="EE108" s="10"/>
      <c r="HE108" s="10"/>
    </row>
    <row r="109" spans="1:213" ht="14.25" customHeight="1" x14ac:dyDescent="0.25">
      <c r="A109" s="10"/>
      <c r="W109" s="10"/>
      <c r="X109" s="10"/>
      <c r="Y109" s="10"/>
      <c r="Z109" s="10"/>
      <c r="AA109" s="10"/>
      <c r="AC109" s="10"/>
      <c r="AE109" s="10"/>
      <c r="AH109" s="10"/>
      <c r="AK109" s="10"/>
      <c r="AP109" s="10"/>
      <c r="AQ109" s="10"/>
      <c r="AX109" s="10"/>
      <c r="BA109" s="10"/>
      <c r="BJ109" s="10"/>
      <c r="BP109" s="10"/>
      <c r="BT109" s="10"/>
      <c r="BU109" s="10"/>
      <c r="CF109" s="10"/>
      <c r="CH109" s="10"/>
      <c r="CI109" s="10"/>
      <c r="CJ109" s="10"/>
      <c r="CK109" s="10"/>
      <c r="CL109" s="10"/>
      <c r="CM109" s="10"/>
      <c r="CU109" s="10"/>
      <c r="CV109" s="10"/>
      <c r="CW109" s="10"/>
      <c r="CX109" s="10"/>
      <c r="DC109" s="10"/>
      <c r="DD109" s="10"/>
      <c r="DJ109" s="10"/>
      <c r="DK109" s="10"/>
      <c r="DM109" s="10"/>
      <c r="DP109" s="10"/>
      <c r="DQ109" s="10"/>
      <c r="EB109" s="10"/>
      <c r="EC109" s="10"/>
      <c r="ED109" s="10"/>
      <c r="EE109" s="10"/>
      <c r="HE109" s="10"/>
    </row>
    <row r="110" spans="1:213" ht="14.25" customHeight="1" x14ac:dyDescent="0.25">
      <c r="A110" s="10"/>
      <c r="W110" s="10"/>
      <c r="X110" s="10"/>
      <c r="Y110" s="10"/>
      <c r="Z110" s="10"/>
      <c r="AA110" s="10"/>
      <c r="AC110" s="10"/>
      <c r="AE110" s="10"/>
      <c r="AH110" s="10"/>
      <c r="AK110" s="10"/>
      <c r="AP110" s="10"/>
      <c r="AQ110" s="10"/>
      <c r="AX110" s="10"/>
      <c r="BA110" s="10"/>
      <c r="BJ110" s="10"/>
      <c r="BP110" s="10"/>
      <c r="BT110" s="10"/>
      <c r="BU110" s="10"/>
      <c r="CF110" s="10"/>
      <c r="CH110" s="10"/>
      <c r="CI110" s="10"/>
      <c r="CJ110" s="10"/>
      <c r="CK110" s="10"/>
      <c r="CL110" s="10"/>
      <c r="CM110" s="10"/>
      <c r="CU110" s="10"/>
      <c r="CV110" s="10"/>
      <c r="CW110" s="10"/>
      <c r="CX110" s="10"/>
      <c r="DC110" s="10"/>
      <c r="DD110" s="10"/>
      <c r="DJ110" s="10"/>
      <c r="DK110" s="10"/>
      <c r="DM110" s="10"/>
      <c r="DP110" s="10"/>
      <c r="DQ110" s="10"/>
      <c r="EB110" s="10"/>
      <c r="EC110" s="10"/>
      <c r="ED110" s="10"/>
      <c r="EE110" s="10"/>
      <c r="HE110" s="10"/>
    </row>
    <row r="111" spans="1:213" ht="14.25" customHeight="1" x14ac:dyDescent="0.25">
      <c r="A111" s="10"/>
      <c r="W111" s="10"/>
      <c r="X111" s="10"/>
      <c r="Y111" s="10"/>
      <c r="Z111" s="10"/>
      <c r="AA111" s="10"/>
      <c r="AC111" s="10"/>
      <c r="AE111" s="10"/>
      <c r="AH111" s="10"/>
      <c r="AK111" s="10"/>
      <c r="AP111" s="10"/>
      <c r="AQ111" s="10"/>
      <c r="AX111" s="10"/>
      <c r="BA111" s="10"/>
      <c r="BJ111" s="10"/>
      <c r="BP111" s="10"/>
      <c r="BT111" s="10"/>
      <c r="BU111" s="10"/>
      <c r="CF111" s="10"/>
      <c r="CH111" s="10"/>
      <c r="CI111" s="10"/>
      <c r="CJ111" s="10"/>
      <c r="CK111" s="10"/>
      <c r="CL111" s="10"/>
      <c r="CM111" s="10"/>
      <c r="CU111" s="10"/>
      <c r="CV111" s="10"/>
      <c r="CW111" s="10"/>
      <c r="CX111" s="10"/>
      <c r="DC111" s="10"/>
      <c r="DD111" s="10"/>
      <c r="DJ111" s="10"/>
      <c r="DK111" s="10"/>
      <c r="DM111" s="10"/>
      <c r="DP111" s="10"/>
      <c r="DQ111" s="10"/>
      <c r="EB111" s="10"/>
      <c r="EC111" s="10"/>
      <c r="ED111" s="10"/>
      <c r="EE111" s="10"/>
      <c r="HE111" s="10"/>
    </row>
    <row r="112" spans="1:213" ht="14.25" customHeight="1" x14ac:dyDescent="0.25">
      <c r="A112" s="10"/>
      <c r="W112" s="10"/>
      <c r="X112" s="10"/>
      <c r="Y112" s="10"/>
      <c r="Z112" s="10"/>
      <c r="AA112" s="10"/>
      <c r="AC112" s="10"/>
      <c r="AE112" s="10"/>
      <c r="AH112" s="10"/>
      <c r="AK112" s="10"/>
      <c r="AP112" s="10"/>
      <c r="AQ112" s="10"/>
      <c r="AX112" s="10"/>
      <c r="BA112" s="10"/>
      <c r="BJ112" s="10"/>
      <c r="BP112" s="10"/>
      <c r="BT112" s="10"/>
      <c r="BU112" s="10"/>
      <c r="CF112" s="10"/>
      <c r="CH112" s="10"/>
      <c r="CI112" s="10"/>
      <c r="CJ112" s="10"/>
      <c r="CK112" s="10"/>
      <c r="CL112" s="10"/>
      <c r="CM112" s="10"/>
      <c r="CU112" s="10"/>
      <c r="CV112" s="10"/>
      <c r="CW112" s="10"/>
      <c r="CX112" s="10"/>
      <c r="DC112" s="10"/>
      <c r="DD112" s="10"/>
      <c r="DJ112" s="10"/>
      <c r="DK112" s="10"/>
      <c r="DM112" s="10"/>
      <c r="DP112" s="10"/>
      <c r="DQ112" s="10"/>
      <c r="EB112" s="10"/>
      <c r="EC112" s="10"/>
      <c r="ED112" s="10"/>
      <c r="EE112" s="10"/>
      <c r="HE112" s="10"/>
    </row>
    <row r="113" spans="1:213" ht="14.25" customHeight="1" x14ac:dyDescent="0.25">
      <c r="A113" s="10"/>
      <c r="W113" s="10"/>
      <c r="X113" s="10"/>
      <c r="Y113" s="10"/>
      <c r="Z113" s="10"/>
      <c r="AA113" s="10"/>
      <c r="AC113" s="10"/>
      <c r="AE113" s="10"/>
      <c r="AH113" s="10"/>
      <c r="AK113" s="10"/>
      <c r="AP113" s="10"/>
      <c r="AQ113" s="10"/>
      <c r="AX113" s="10"/>
      <c r="BA113" s="10"/>
      <c r="BJ113" s="10"/>
      <c r="BP113" s="10"/>
      <c r="BT113" s="10"/>
      <c r="BU113" s="10"/>
      <c r="CF113" s="10"/>
      <c r="CH113" s="10"/>
      <c r="CI113" s="10"/>
      <c r="CJ113" s="10"/>
      <c r="CK113" s="10"/>
      <c r="CL113" s="10"/>
      <c r="CM113" s="10"/>
      <c r="CU113" s="10"/>
      <c r="CV113" s="10"/>
      <c r="CW113" s="10"/>
      <c r="CX113" s="10"/>
      <c r="DC113" s="10"/>
      <c r="DD113" s="10"/>
      <c r="DJ113" s="10"/>
      <c r="DK113" s="10"/>
      <c r="DM113" s="10"/>
      <c r="DP113" s="10"/>
      <c r="DQ113" s="10"/>
      <c r="EB113" s="10"/>
      <c r="EC113" s="10"/>
      <c r="ED113" s="10"/>
      <c r="EE113" s="10"/>
      <c r="HE113" s="10"/>
    </row>
    <row r="114" spans="1:213" ht="14.25" customHeight="1" x14ac:dyDescent="0.25">
      <c r="A114" s="10"/>
      <c r="W114" s="10"/>
      <c r="X114" s="10"/>
      <c r="Y114" s="10"/>
      <c r="Z114" s="10"/>
      <c r="AA114" s="10"/>
      <c r="AC114" s="10"/>
      <c r="AE114" s="10"/>
      <c r="AH114" s="10"/>
      <c r="AK114" s="10"/>
      <c r="AP114" s="10"/>
      <c r="AQ114" s="10"/>
      <c r="AX114" s="10"/>
      <c r="BA114" s="10"/>
      <c r="BJ114" s="10"/>
      <c r="BP114" s="10"/>
      <c r="BT114" s="10"/>
      <c r="BU114" s="10"/>
      <c r="CF114" s="10"/>
      <c r="CH114" s="10"/>
      <c r="CI114" s="10"/>
      <c r="CJ114" s="10"/>
      <c r="CK114" s="10"/>
      <c r="CL114" s="10"/>
      <c r="CM114" s="10"/>
      <c r="CU114" s="10"/>
      <c r="CV114" s="10"/>
      <c r="CW114" s="10"/>
      <c r="CX114" s="10"/>
      <c r="DC114" s="10"/>
      <c r="DD114" s="10"/>
      <c r="DJ114" s="10"/>
      <c r="DK114" s="10"/>
      <c r="DM114" s="10"/>
      <c r="DP114" s="10"/>
      <c r="DQ114" s="10"/>
      <c r="EB114" s="10"/>
      <c r="EC114" s="10"/>
      <c r="ED114" s="10"/>
      <c r="EE114" s="10"/>
      <c r="HE114" s="10"/>
    </row>
    <row r="115" spans="1:213" ht="14.25" customHeight="1" x14ac:dyDescent="0.25">
      <c r="A115" s="10"/>
      <c r="W115" s="10"/>
      <c r="X115" s="10"/>
      <c r="Y115" s="10"/>
      <c r="Z115" s="10"/>
      <c r="AA115" s="10"/>
      <c r="AC115" s="10"/>
      <c r="AE115" s="10"/>
      <c r="AH115" s="10"/>
      <c r="AK115" s="10"/>
      <c r="AP115" s="10"/>
      <c r="AQ115" s="10"/>
      <c r="AX115" s="10"/>
      <c r="BA115" s="10"/>
      <c r="BJ115" s="10"/>
      <c r="BP115" s="10"/>
      <c r="BT115" s="10"/>
      <c r="BU115" s="10"/>
      <c r="CF115" s="10"/>
      <c r="CH115" s="10"/>
      <c r="CI115" s="10"/>
      <c r="CJ115" s="10"/>
      <c r="CK115" s="10"/>
      <c r="CL115" s="10"/>
      <c r="CM115" s="10"/>
      <c r="CU115" s="10"/>
      <c r="CV115" s="10"/>
      <c r="CW115" s="10"/>
      <c r="CX115" s="10"/>
      <c r="DC115" s="10"/>
      <c r="DD115" s="10"/>
      <c r="DJ115" s="10"/>
      <c r="DK115" s="10"/>
      <c r="DM115" s="10"/>
      <c r="DP115" s="10"/>
      <c r="DQ115" s="10"/>
      <c r="EB115" s="10"/>
      <c r="EC115" s="10"/>
      <c r="ED115" s="10"/>
      <c r="EE115" s="10"/>
      <c r="HE115" s="10"/>
    </row>
    <row r="116" spans="1:213" ht="14.25" customHeight="1" x14ac:dyDescent="0.25">
      <c r="A116" s="10"/>
      <c r="W116" s="10"/>
      <c r="X116" s="10"/>
      <c r="Y116" s="10"/>
      <c r="Z116" s="10"/>
      <c r="AA116" s="10"/>
      <c r="AC116" s="10"/>
      <c r="AE116" s="10"/>
      <c r="AH116" s="10"/>
      <c r="AK116" s="10"/>
      <c r="AP116" s="10"/>
      <c r="AQ116" s="10"/>
      <c r="AX116" s="10"/>
      <c r="BA116" s="10"/>
      <c r="BJ116" s="10"/>
      <c r="BP116" s="10"/>
      <c r="BT116" s="10"/>
      <c r="BU116" s="10"/>
      <c r="CF116" s="10"/>
      <c r="CH116" s="10"/>
      <c r="CI116" s="10"/>
      <c r="CJ116" s="10"/>
      <c r="CK116" s="10"/>
      <c r="CL116" s="10"/>
      <c r="CM116" s="10"/>
      <c r="CU116" s="10"/>
      <c r="CV116" s="10"/>
      <c r="CW116" s="10"/>
      <c r="CX116" s="10"/>
      <c r="DC116" s="10"/>
      <c r="DD116" s="10"/>
      <c r="DJ116" s="10"/>
      <c r="DK116" s="10"/>
      <c r="DM116" s="10"/>
      <c r="DP116" s="10"/>
      <c r="DQ116" s="10"/>
      <c r="EB116" s="10"/>
      <c r="EC116" s="10"/>
      <c r="ED116" s="10"/>
      <c r="EE116" s="10"/>
      <c r="HE116" s="10"/>
    </row>
    <row r="117" spans="1:213" ht="14.25" customHeight="1" x14ac:dyDescent="0.25">
      <c r="A117" s="10"/>
      <c r="W117" s="10"/>
      <c r="X117" s="10"/>
      <c r="Y117" s="10"/>
      <c r="Z117" s="10"/>
      <c r="AA117" s="10"/>
      <c r="AC117" s="10"/>
      <c r="AE117" s="10"/>
      <c r="AH117" s="10"/>
      <c r="AK117" s="10"/>
      <c r="AP117" s="10"/>
      <c r="AQ117" s="10"/>
      <c r="AX117" s="10"/>
      <c r="BA117" s="10"/>
      <c r="BJ117" s="10"/>
      <c r="BP117" s="10"/>
      <c r="BT117" s="10"/>
      <c r="BU117" s="10"/>
      <c r="CF117" s="10"/>
      <c r="CH117" s="10"/>
      <c r="CI117" s="10"/>
      <c r="CJ117" s="10"/>
      <c r="CK117" s="10"/>
      <c r="CL117" s="10"/>
      <c r="CM117" s="10"/>
      <c r="CU117" s="10"/>
      <c r="CV117" s="10"/>
      <c r="CW117" s="10"/>
      <c r="CX117" s="10"/>
      <c r="DC117" s="10"/>
      <c r="DD117" s="10"/>
      <c r="DJ117" s="10"/>
      <c r="DK117" s="10"/>
      <c r="DM117" s="10"/>
      <c r="DP117" s="10"/>
      <c r="DQ117" s="10"/>
      <c r="EB117" s="10"/>
      <c r="EC117" s="10"/>
      <c r="ED117" s="10"/>
      <c r="EE117" s="10"/>
      <c r="HE117" s="10"/>
    </row>
    <row r="118" spans="1:213" ht="14.25" customHeight="1" x14ac:dyDescent="0.25">
      <c r="A118" s="10"/>
      <c r="W118" s="10"/>
      <c r="X118" s="10"/>
      <c r="Y118" s="10"/>
      <c r="Z118" s="10"/>
      <c r="AA118" s="10"/>
      <c r="AC118" s="10"/>
      <c r="AE118" s="10"/>
      <c r="AH118" s="10"/>
      <c r="AK118" s="10"/>
      <c r="AP118" s="10"/>
      <c r="AQ118" s="10"/>
      <c r="AX118" s="10"/>
      <c r="BA118" s="10"/>
      <c r="BJ118" s="10"/>
      <c r="BP118" s="10"/>
      <c r="BT118" s="10"/>
      <c r="BU118" s="10"/>
      <c r="CF118" s="10"/>
      <c r="CH118" s="10"/>
      <c r="CI118" s="10"/>
      <c r="CJ118" s="10"/>
      <c r="CK118" s="10"/>
      <c r="CL118" s="10"/>
      <c r="CM118" s="10"/>
      <c r="CU118" s="10"/>
      <c r="CV118" s="10"/>
      <c r="CW118" s="10"/>
      <c r="CX118" s="10"/>
      <c r="DC118" s="10"/>
      <c r="DD118" s="10"/>
      <c r="DJ118" s="10"/>
      <c r="DK118" s="10"/>
      <c r="DM118" s="10"/>
      <c r="DP118" s="10"/>
      <c r="DQ118" s="10"/>
      <c r="EB118" s="10"/>
      <c r="EC118" s="10"/>
      <c r="ED118" s="10"/>
      <c r="EE118" s="10"/>
      <c r="HE118" s="10"/>
    </row>
    <row r="119" spans="1:213" ht="14.25" customHeight="1" x14ac:dyDescent="0.25">
      <c r="A119" s="10"/>
      <c r="W119" s="10"/>
      <c r="X119" s="10"/>
      <c r="Y119" s="10"/>
      <c r="Z119" s="10"/>
      <c r="AA119" s="10"/>
      <c r="AC119" s="10"/>
      <c r="AE119" s="10"/>
      <c r="AH119" s="10"/>
      <c r="AK119" s="10"/>
      <c r="AP119" s="10"/>
      <c r="AQ119" s="10"/>
      <c r="AX119" s="10"/>
      <c r="BA119" s="10"/>
      <c r="BJ119" s="10"/>
      <c r="BP119" s="10"/>
      <c r="BT119" s="10"/>
      <c r="BU119" s="10"/>
      <c r="CF119" s="10"/>
      <c r="CH119" s="10"/>
      <c r="CI119" s="10"/>
      <c r="CJ119" s="10"/>
      <c r="CK119" s="10"/>
      <c r="CL119" s="10"/>
      <c r="CM119" s="10"/>
      <c r="CU119" s="10"/>
      <c r="CV119" s="10"/>
      <c r="CW119" s="10"/>
      <c r="CX119" s="10"/>
      <c r="DC119" s="10"/>
      <c r="DD119" s="10"/>
      <c r="DJ119" s="10"/>
      <c r="DK119" s="10"/>
      <c r="DM119" s="10"/>
      <c r="DP119" s="10"/>
      <c r="DQ119" s="10"/>
      <c r="EB119" s="10"/>
      <c r="EC119" s="10"/>
      <c r="ED119" s="10"/>
      <c r="EE119" s="10"/>
      <c r="HE119" s="10"/>
    </row>
    <row r="120" spans="1:213" ht="14.25" customHeight="1" x14ac:dyDescent="0.25">
      <c r="A120" s="10"/>
      <c r="W120" s="10"/>
      <c r="X120" s="10"/>
      <c r="Y120" s="10"/>
      <c r="Z120" s="10"/>
      <c r="AA120" s="10"/>
      <c r="AC120" s="10"/>
      <c r="AE120" s="10"/>
      <c r="AH120" s="10"/>
      <c r="AK120" s="10"/>
      <c r="AP120" s="10"/>
      <c r="AQ120" s="10"/>
      <c r="AX120" s="10"/>
      <c r="BA120" s="10"/>
      <c r="BJ120" s="10"/>
      <c r="BP120" s="10"/>
      <c r="BT120" s="10"/>
      <c r="BU120" s="10"/>
      <c r="CF120" s="10"/>
      <c r="CH120" s="10"/>
      <c r="CI120" s="10"/>
      <c r="CJ120" s="10"/>
      <c r="CK120" s="10"/>
      <c r="CL120" s="10"/>
      <c r="CM120" s="10"/>
      <c r="CU120" s="10"/>
      <c r="CV120" s="10"/>
      <c r="CW120" s="10"/>
      <c r="CX120" s="10"/>
      <c r="DC120" s="10"/>
      <c r="DD120" s="10"/>
      <c r="DJ120" s="10"/>
      <c r="DK120" s="10"/>
      <c r="DM120" s="10"/>
      <c r="DP120" s="10"/>
      <c r="DQ120" s="10"/>
      <c r="EB120" s="10"/>
      <c r="EC120" s="10"/>
      <c r="ED120" s="10"/>
      <c r="EE120" s="10"/>
      <c r="HE120" s="10"/>
    </row>
    <row r="121" spans="1:213" ht="14.25" customHeight="1" x14ac:dyDescent="0.25">
      <c r="A121" s="10"/>
      <c r="W121" s="10"/>
      <c r="X121" s="10"/>
      <c r="Y121" s="10"/>
      <c r="Z121" s="10"/>
      <c r="AA121" s="10"/>
      <c r="AC121" s="10"/>
      <c r="AE121" s="10"/>
      <c r="AH121" s="10"/>
      <c r="AK121" s="10"/>
      <c r="AP121" s="10"/>
      <c r="AQ121" s="10"/>
      <c r="AX121" s="10"/>
      <c r="BA121" s="10"/>
      <c r="BJ121" s="10"/>
      <c r="BP121" s="10"/>
      <c r="BT121" s="10"/>
      <c r="BU121" s="10"/>
      <c r="CF121" s="10"/>
      <c r="CH121" s="10"/>
      <c r="CI121" s="10"/>
      <c r="CJ121" s="10"/>
      <c r="CK121" s="10"/>
      <c r="CL121" s="10"/>
      <c r="CM121" s="10"/>
      <c r="CU121" s="10"/>
      <c r="CV121" s="10"/>
      <c r="CW121" s="10"/>
      <c r="CX121" s="10"/>
      <c r="DC121" s="10"/>
      <c r="DD121" s="10"/>
      <c r="DJ121" s="10"/>
      <c r="DK121" s="10"/>
      <c r="DM121" s="10"/>
      <c r="DP121" s="10"/>
      <c r="DQ121" s="10"/>
      <c r="EB121" s="10"/>
      <c r="EC121" s="10"/>
      <c r="ED121" s="10"/>
      <c r="EE121" s="10"/>
      <c r="HE121" s="10"/>
    </row>
    <row r="122" spans="1:213" ht="14.25" customHeight="1" x14ac:dyDescent="0.25">
      <c r="A122" s="10"/>
      <c r="W122" s="10"/>
      <c r="X122" s="10"/>
      <c r="Y122" s="10"/>
      <c r="Z122" s="10"/>
      <c r="AA122" s="10"/>
      <c r="AC122" s="10"/>
      <c r="AE122" s="10"/>
      <c r="AH122" s="10"/>
      <c r="AK122" s="10"/>
      <c r="AP122" s="10"/>
      <c r="AQ122" s="10"/>
      <c r="AX122" s="10"/>
      <c r="BA122" s="10"/>
      <c r="BJ122" s="10"/>
      <c r="BP122" s="10"/>
      <c r="BT122" s="10"/>
      <c r="BU122" s="10"/>
      <c r="CF122" s="10"/>
      <c r="CH122" s="10"/>
      <c r="CI122" s="10"/>
      <c r="CJ122" s="10"/>
      <c r="CK122" s="10"/>
      <c r="CL122" s="10"/>
      <c r="CM122" s="10"/>
      <c r="CU122" s="10"/>
      <c r="CV122" s="10"/>
      <c r="CW122" s="10"/>
      <c r="CX122" s="10"/>
      <c r="DC122" s="10"/>
      <c r="DD122" s="10"/>
      <c r="DJ122" s="10"/>
      <c r="DK122" s="10"/>
      <c r="DM122" s="10"/>
      <c r="DP122" s="10"/>
      <c r="DQ122" s="10"/>
      <c r="EB122" s="10"/>
      <c r="EC122" s="10"/>
      <c r="ED122" s="10"/>
      <c r="EE122" s="10"/>
      <c r="HE122" s="10"/>
    </row>
    <row r="123" spans="1:213" ht="14.25" customHeight="1" x14ac:dyDescent="0.25">
      <c r="A123" s="10"/>
      <c r="W123" s="10"/>
      <c r="X123" s="10"/>
      <c r="Y123" s="10"/>
      <c r="Z123" s="10"/>
      <c r="AA123" s="10"/>
      <c r="AC123" s="10"/>
      <c r="AE123" s="10"/>
      <c r="AH123" s="10"/>
      <c r="AK123" s="10"/>
      <c r="AP123" s="10"/>
      <c r="AQ123" s="10"/>
      <c r="AX123" s="10"/>
      <c r="BA123" s="10"/>
      <c r="BJ123" s="10"/>
      <c r="BP123" s="10"/>
      <c r="BT123" s="10"/>
      <c r="BU123" s="10"/>
      <c r="CF123" s="10"/>
      <c r="CH123" s="10"/>
      <c r="CI123" s="10"/>
      <c r="CJ123" s="10"/>
      <c r="CK123" s="10"/>
      <c r="CL123" s="10"/>
      <c r="CM123" s="10"/>
      <c r="CU123" s="10"/>
      <c r="CV123" s="10"/>
      <c r="CW123" s="10"/>
      <c r="CX123" s="10"/>
      <c r="DC123" s="10"/>
      <c r="DD123" s="10"/>
      <c r="DJ123" s="10"/>
      <c r="DK123" s="10"/>
      <c r="DM123" s="10"/>
      <c r="DP123" s="10"/>
      <c r="DQ123" s="10"/>
      <c r="EB123" s="10"/>
      <c r="EC123" s="10"/>
      <c r="ED123" s="10"/>
      <c r="EE123" s="10"/>
      <c r="HE123" s="10"/>
    </row>
    <row r="124" spans="1:213" ht="14.25" customHeight="1" x14ac:dyDescent="0.25">
      <c r="A124" s="10"/>
      <c r="W124" s="10"/>
      <c r="X124" s="10"/>
      <c r="Y124" s="10"/>
      <c r="Z124" s="10"/>
      <c r="AA124" s="10"/>
      <c r="AC124" s="10"/>
      <c r="AE124" s="10"/>
      <c r="AH124" s="10"/>
      <c r="AK124" s="10"/>
      <c r="AP124" s="10"/>
      <c r="AQ124" s="10"/>
      <c r="AX124" s="10"/>
      <c r="BA124" s="10"/>
      <c r="BJ124" s="10"/>
      <c r="BP124" s="10"/>
      <c r="BT124" s="10"/>
      <c r="BU124" s="10"/>
      <c r="CF124" s="10"/>
      <c r="CH124" s="10"/>
      <c r="CI124" s="10"/>
      <c r="CJ124" s="10"/>
      <c r="CK124" s="10"/>
      <c r="CL124" s="10"/>
      <c r="CM124" s="10"/>
      <c r="CU124" s="10"/>
      <c r="CV124" s="10"/>
      <c r="CW124" s="10"/>
      <c r="CX124" s="10"/>
      <c r="DC124" s="10"/>
      <c r="DD124" s="10"/>
      <c r="DJ124" s="10"/>
      <c r="DK124" s="10"/>
      <c r="DM124" s="10"/>
      <c r="DP124" s="10"/>
      <c r="DQ124" s="10"/>
      <c r="EB124" s="10"/>
      <c r="EC124" s="10"/>
      <c r="ED124" s="10"/>
      <c r="EE124" s="10"/>
      <c r="HE124" s="10"/>
    </row>
    <row r="125" spans="1:213" ht="14.25" customHeight="1" x14ac:dyDescent="0.25">
      <c r="A125" s="10"/>
      <c r="W125" s="10"/>
      <c r="X125" s="10"/>
      <c r="Y125" s="10"/>
      <c r="Z125" s="10"/>
      <c r="AA125" s="10"/>
      <c r="AC125" s="10"/>
      <c r="AE125" s="10"/>
      <c r="AH125" s="10"/>
      <c r="AK125" s="10"/>
      <c r="AP125" s="10"/>
      <c r="AQ125" s="10"/>
      <c r="AX125" s="10"/>
      <c r="BA125" s="10"/>
      <c r="BJ125" s="10"/>
      <c r="BP125" s="10"/>
      <c r="BT125" s="10"/>
      <c r="BU125" s="10"/>
      <c r="CF125" s="10"/>
      <c r="CH125" s="10"/>
      <c r="CI125" s="10"/>
      <c r="CJ125" s="10"/>
      <c r="CK125" s="10"/>
      <c r="CL125" s="10"/>
      <c r="CM125" s="10"/>
      <c r="CU125" s="10"/>
      <c r="CV125" s="10"/>
      <c r="CW125" s="10"/>
      <c r="CX125" s="10"/>
      <c r="DC125" s="10"/>
      <c r="DD125" s="10"/>
      <c r="DJ125" s="10"/>
      <c r="DK125" s="10"/>
      <c r="DM125" s="10"/>
      <c r="DP125" s="10"/>
      <c r="DQ125" s="10"/>
      <c r="EB125" s="10"/>
      <c r="EC125" s="10"/>
      <c r="ED125" s="10"/>
      <c r="EE125" s="10"/>
      <c r="HE125" s="10"/>
    </row>
    <row r="126" spans="1:213" ht="14.25" customHeight="1" x14ac:dyDescent="0.25">
      <c r="A126" s="10"/>
      <c r="W126" s="10"/>
      <c r="X126" s="10"/>
      <c r="Y126" s="10"/>
      <c r="Z126" s="10"/>
      <c r="AA126" s="10"/>
      <c r="AC126" s="10"/>
      <c r="AE126" s="10"/>
      <c r="AH126" s="10"/>
      <c r="AK126" s="10"/>
      <c r="AP126" s="10"/>
      <c r="AQ126" s="10"/>
      <c r="AX126" s="10"/>
      <c r="BA126" s="10"/>
      <c r="BJ126" s="10"/>
      <c r="BP126" s="10"/>
      <c r="BT126" s="10"/>
      <c r="BU126" s="10"/>
      <c r="CF126" s="10"/>
      <c r="CH126" s="10"/>
      <c r="CI126" s="10"/>
      <c r="CJ126" s="10"/>
      <c r="CK126" s="10"/>
      <c r="CL126" s="10"/>
      <c r="CM126" s="10"/>
      <c r="CU126" s="10"/>
      <c r="CV126" s="10"/>
      <c r="CW126" s="10"/>
      <c r="CX126" s="10"/>
      <c r="DC126" s="10"/>
      <c r="DD126" s="10"/>
      <c r="DJ126" s="10"/>
      <c r="DK126" s="10"/>
      <c r="DM126" s="10"/>
      <c r="DP126" s="10"/>
      <c r="DQ126" s="10"/>
      <c r="EB126" s="10"/>
      <c r="EC126" s="10"/>
      <c r="ED126" s="10"/>
      <c r="EE126" s="10"/>
      <c r="HE126" s="10"/>
    </row>
    <row r="127" spans="1:213" ht="14.25" customHeight="1" x14ac:dyDescent="0.25">
      <c r="A127" s="10"/>
      <c r="W127" s="10"/>
      <c r="X127" s="10"/>
      <c r="Y127" s="10"/>
      <c r="Z127" s="10"/>
      <c r="AA127" s="10"/>
      <c r="AC127" s="10"/>
      <c r="AE127" s="10"/>
      <c r="AH127" s="10"/>
      <c r="AK127" s="10"/>
      <c r="AP127" s="10"/>
      <c r="AQ127" s="10"/>
      <c r="AX127" s="10"/>
      <c r="BA127" s="10"/>
      <c r="BJ127" s="10"/>
      <c r="BP127" s="10"/>
      <c r="BT127" s="10"/>
      <c r="BU127" s="10"/>
      <c r="CF127" s="10"/>
      <c r="CH127" s="10"/>
      <c r="CI127" s="10"/>
      <c r="CJ127" s="10"/>
      <c r="CK127" s="10"/>
      <c r="CL127" s="10"/>
      <c r="CM127" s="10"/>
      <c r="CU127" s="10"/>
      <c r="CV127" s="10"/>
      <c r="CW127" s="10"/>
      <c r="CX127" s="10"/>
      <c r="DC127" s="10"/>
      <c r="DD127" s="10"/>
      <c r="DJ127" s="10"/>
      <c r="DK127" s="10"/>
      <c r="DM127" s="10"/>
      <c r="DP127" s="10"/>
      <c r="DQ127" s="10"/>
      <c r="EB127" s="10"/>
      <c r="EC127" s="10"/>
      <c r="ED127" s="10"/>
      <c r="EE127" s="10"/>
      <c r="HE127" s="10"/>
    </row>
    <row r="128" spans="1:213" ht="14.25" customHeight="1" x14ac:dyDescent="0.25">
      <c r="A128" s="10"/>
      <c r="W128" s="10"/>
      <c r="X128" s="10"/>
      <c r="Y128" s="10"/>
      <c r="Z128" s="10"/>
      <c r="AA128" s="10"/>
      <c r="AC128" s="10"/>
      <c r="AE128" s="10"/>
      <c r="AH128" s="10"/>
      <c r="AK128" s="10"/>
      <c r="AP128" s="10"/>
      <c r="AQ128" s="10"/>
      <c r="AX128" s="10"/>
      <c r="BA128" s="10"/>
      <c r="BJ128" s="10"/>
      <c r="BP128" s="10"/>
      <c r="BT128" s="10"/>
      <c r="BU128" s="10"/>
      <c r="CF128" s="10"/>
      <c r="CH128" s="10"/>
      <c r="CI128" s="10"/>
      <c r="CJ128" s="10"/>
      <c r="CK128" s="10"/>
      <c r="CL128" s="10"/>
      <c r="CM128" s="10"/>
      <c r="CU128" s="10"/>
      <c r="CV128" s="10"/>
      <c r="CW128" s="10"/>
      <c r="CX128" s="10"/>
      <c r="DC128" s="10"/>
      <c r="DD128" s="10"/>
      <c r="DJ128" s="10"/>
      <c r="DK128" s="10"/>
      <c r="DM128" s="10"/>
      <c r="DP128" s="10"/>
      <c r="DQ128" s="10"/>
      <c r="EB128" s="10"/>
      <c r="EC128" s="10"/>
      <c r="ED128" s="10"/>
      <c r="EE128" s="10"/>
      <c r="HE128" s="10"/>
    </row>
    <row r="129" spans="1:213" ht="14.25" customHeight="1" x14ac:dyDescent="0.25">
      <c r="A129" s="10"/>
      <c r="W129" s="10"/>
      <c r="X129" s="10"/>
      <c r="Y129" s="10"/>
      <c r="Z129" s="10"/>
      <c r="AA129" s="10"/>
      <c r="AC129" s="10"/>
      <c r="AE129" s="10"/>
      <c r="AH129" s="10"/>
      <c r="AK129" s="10"/>
      <c r="AP129" s="10"/>
      <c r="AQ129" s="10"/>
      <c r="AX129" s="10"/>
      <c r="BA129" s="10"/>
      <c r="BJ129" s="10"/>
      <c r="BP129" s="10"/>
      <c r="BT129" s="10"/>
      <c r="BU129" s="10"/>
      <c r="CF129" s="10"/>
      <c r="CH129" s="10"/>
      <c r="CI129" s="10"/>
      <c r="CJ129" s="10"/>
      <c r="CK129" s="10"/>
      <c r="CL129" s="10"/>
      <c r="CM129" s="10"/>
      <c r="CU129" s="10"/>
      <c r="CV129" s="10"/>
      <c r="CW129" s="10"/>
      <c r="CX129" s="10"/>
      <c r="DC129" s="10"/>
      <c r="DD129" s="10"/>
      <c r="DJ129" s="10"/>
      <c r="DK129" s="10"/>
      <c r="DM129" s="10"/>
      <c r="DP129" s="10"/>
      <c r="DQ129" s="10"/>
      <c r="EB129" s="10"/>
      <c r="EC129" s="10"/>
      <c r="ED129" s="10"/>
      <c r="EE129" s="10"/>
      <c r="HE129" s="10"/>
    </row>
    <row r="130" spans="1:213" ht="14.25" customHeight="1" x14ac:dyDescent="0.25">
      <c r="A130" s="10"/>
      <c r="W130" s="10"/>
      <c r="X130" s="10"/>
      <c r="Y130" s="10"/>
      <c r="Z130" s="10"/>
      <c r="AA130" s="10"/>
      <c r="AC130" s="10"/>
      <c r="AE130" s="10"/>
      <c r="AH130" s="10"/>
      <c r="AK130" s="10"/>
      <c r="AP130" s="10"/>
      <c r="AQ130" s="10"/>
      <c r="AX130" s="10"/>
      <c r="BA130" s="10"/>
      <c r="BJ130" s="10"/>
      <c r="BP130" s="10"/>
      <c r="BT130" s="10"/>
      <c r="BU130" s="10"/>
      <c r="CF130" s="10"/>
      <c r="CH130" s="10"/>
      <c r="CI130" s="10"/>
      <c r="CJ130" s="10"/>
      <c r="CK130" s="10"/>
      <c r="CL130" s="10"/>
      <c r="CM130" s="10"/>
      <c r="CU130" s="10"/>
      <c r="CV130" s="10"/>
      <c r="CW130" s="10"/>
      <c r="CX130" s="10"/>
      <c r="DC130" s="10"/>
      <c r="DD130" s="10"/>
      <c r="DJ130" s="10"/>
      <c r="DK130" s="10"/>
      <c r="DM130" s="10"/>
      <c r="DP130" s="10"/>
      <c r="DQ130" s="10"/>
      <c r="EB130" s="10"/>
      <c r="EC130" s="10"/>
      <c r="ED130" s="10"/>
      <c r="EE130" s="10"/>
      <c r="HE130" s="10"/>
    </row>
    <row r="131" spans="1:213" ht="14.25" customHeight="1" x14ac:dyDescent="0.25">
      <c r="A131" s="10"/>
      <c r="W131" s="10"/>
      <c r="X131" s="10"/>
      <c r="Y131" s="10"/>
      <c r="Z131" s="10"/>
      <c r="AA131" s="10"/>
      <c r="AC131" s="10"/>
      <c r="AE131" s="10"/>
      <c r="AH131" s="10"/>
      <c r="AK131" s="10"/>
      <c r="AP131" s="10"/>
      <c r="AQ131" s="10"/>
      <c r="AX131" s="10"/>
      <c r="BA131" s="10"/>
      <c r="BJ131" s="10"/>
      <c r="BP131" s="10"/>
      <c r="BT131" s="10"/>
      <c r="BU131" s="10"/>
      <c r="CF131" s="10"/>
      <c r="CH131" s="10"/>
      <c r="CI131" s="10"/>
      <c r="CJ131" s="10"/>
      <c r="CK131" s="10"/>
      <c r="CL131" s="10"/>
      <c r="CM131" s="10"/>
      <c r="CU131" s="10"/>
      <c r="CV131" s="10"/>
      <c r="CW131" s="10"/>
      <c r="CX131" s="10"/>
      <c r="DC131" s="10"/>
      <c r="DD131" s="10"/>
      <c r="DJ131" s="10"/>
      <c r="DK131" s="10"/>
      <c r="DM131" s="10"/>
      <c r="DP131" s="10"/>
      <c r="DQ131" s="10"/>
      <c r="EB131" s="10"/>
      <c r="EC131" s="10"/>
      <c r="ED131" s="10"/>
      <c r="EE131" s="10"/>
      <c r="HE131" s="10"/>
    </row>
    <row r="132" spans="1:213" ht="14.25" customHeight="1" x14ac:dyDescent="0.25">
      <c r="A132" s="10"/>
      <c r="W132" s="10"/>
      <c r="X132" s="10"/>
      <c r="Y132" s="10"/>
      <c r="Z132" s="10"/>
      <c r="AA132" s="10"/>
      <c r="AC132" s="10"/>
      <c r="AE132" s="10"/>
      <c r="AH132" s="10"/>
      <c r="AK132" s="10"/>
      <c r="AP132" s="10"/>
      <c r="AQ132" s="10"/>
      <c r="AX132" s="10"/>
      <c r="BA132" s="10"/>
      <c r="BJ132" s="10"/>
      <c r="BP132" s="10"/>
      <c r="BT132" s="10"/>
      <c r="BU132" s="10"/>
      <c r="CF132" s="10"/>
      <c r="CH132" s="10"/>
      <c r="CI132" s="10"/>
      <c r="CJ132" s="10"/>
      <c r="CK132" s="10"/>
      <c r="CL132" s="10"/>
      <c r="CM132" s="10"/>
      <c r="CU132" s="10"/>
      <c r="CV132" s="10"/>
      <c r="CW132" s="10"/>
      <c r="CX132" s="10"/>
      <c r="DC132" s="10"/>
      <c r="DD132" s="10"/>
      <c r="DJ132" s="10"/>
      <c r="DK132" s="10"/>
      <c r="DM132" s="10"/>
      <c r="DP132" s="10"/>
      <c r="DQ132" s="10"/>
      <c r="EB132" s="10"/>
      <c r="EC132" s="10"/>
      <c r="ED132" s="10"/>
      <c r="EE132" s="10"/>
      <c r="HE132" s="10"/>
    </row>
    <row r="133" spans="1:213" ht="14.25" customHeight="1" x14ac:dyDescent="0.25">
      <c r="A133" s="10"/>
      <c r="W133" s="10"/>
      <c r="X133" s="10"/>
      <c r="Y133" s="10"/>
      <c r="Z133" s="10"/>
      <c r="AA133" s="10"/>
      <c r="AC133" s="10"/>
      <c r="AE133" s="10"/>
      <c r="AH133" s="10"/>
      <c r="AK133" s="10"/>
      <c r="AP133" s="10"/>
      <c r="AQ133" s="10"/>
      <c r="AX133" s="10"/>
      <c r="BA133" s="10"/>
      <c r="BJ133" s="10"/>
      <c r="BP133" s="10"/>
      <c r="BT133" s="10"/>
      <c r="BU133" s="10"/>
      <c r="CF133" s="10"/>
      <c r="CH133" s="10"/>
      <c r="CI133" s="10"/>
      <c r="CJ133" s="10"/>
      <c r="CK133" s="10"/>
      <c r="CL133" s="10"/>
      <c r="CM133" s="10"/>
      <c r="CU133" s="10"/>
      <c r="CV133" s="10"/>
      <c r="CW133" s="10"/>
      <c r="CX133" s="10"/>
      <c r="DC133" s="10"/>
      <c r="DD133" s="10"/>
      <c r="DJ133" s="10"/>
      <c r="DK133" s="10"/>
      <c r="DM133" s="10"/>
      <c r="DP133" s="10"/>
      <c r="DQ133" s="10"/>
      <c r="EB133" s="10"/>
      <c r="EC133" s="10"/>
      <c r="ED133" s="10"/>
      <c r="EE133" s="10"/>
      <c r="HE133" s="10"/>
    </row>
    <row r="134" spans="1:213" ht="14.25" customHeight="1" x14ac:dyDescent="0.25">
      <c r="A134" s="10"/>
      <c r="W134" s="10"/>
      <c r="X134" s="10"/>
      <c r="Y134" s="10"/>
      <c r="Z134" s="10"/>
      <c r="AA134" s="10"/>
      <c r="AC134" s="10"/>
      <c r="AE134" s="10"/>
      <c r="AH134" s="10"/>
      <c r="AK134" s="10"/>
      <c r="AP134" s="10"/>
      <c r="AQ134" s="10"/>
      <c r="AX134" s="10"/>
      <c r="BA134" s="10"/>
      <c r="BJ134" s="10"/>
      <c r="BP134" s="10"/>
      <c r="BT134" s="10"/>
      <c r="BU134" s="10"/>
      <c r="CF134" s="10"/>
      <c r="CH134" s="10"/>
      <c r="CI134" s="10"/>
      <c r="CJ134" s="10"/>
      <c r="CK134" s="10"/>
      <c r="CL134" s="10"/>
      <c r="CM134" s="10"/>
      <c r="CU134" s="10"/>
      <c r="CV134" s="10"/>
      <c r="CW134" s="10"/>
      <c r="CX134" s="10"/>
      <c r="DC134" s="10"/>
      <c r="DD134" s="10"/>
      <c r="DJ134" s="10"/>
      <c r="DK134" s="10"/>
      <c r="DM134" s="10"/>
      <c r="DP134" s="10"/>
      <c r="DQ134" s="10"/>
      <c r="EB134" s="10"/>
      <c r="EC134" s="10"/>
      <c r="ED134" s="10"/>
      <c r="EE134" s="10"/>
      <c r="HE134" s="10"/>
    </row>
    <row r="135" spans="1:213" ht="14.25" customHeight="1" x14ac:dyDescent="0.25">
      <c r="A135" s="10"/>
      <c r="W135" s="10"/>
      <c r="X135" s="10"/>
      <c r="Y135" s="10"/>
      <c r="Z135" s="10"/>
      <c r="AA135" s="10"/>
      <c r="AC135" s="10"/>
      <c r="AE135" s="10"/>
      <c r="AH135" s="10"/>
      <c r="AK135" s="10"/>
      <c r="AP135" s="10"/>
      <c r="AQ135" s="10"/>
      <c r="AX135" s="10"/>
      <c r="BA135" s="10"/>
      <c r="BJ135" s="10"/>
      <c r="BP135" s="10"/>
      <c r="BT135" s="10"/>
      <c r="BU135" s="10"/>
      <c r="CF135" s="10"/>
      <c r="CH135" s="10"/>
      <c r="CI135" s="10"/>
      <c r="CJ135" s="10"/>
      <c r="CK135" s="10"/>
      <c r="CL135" s="10"/>
      <c r="CM135" s="10"/>
      <c r="CU135" s="10"/>
      <c r="CV135" s="10"/>
      <c r="CW135" s="10"/>
      <c r="CX135" s="10"/>
      <c r="DC135" s="10"/>
      <c r="DD135" s="10"/>
      <c r="DJ135" s="10"/>
      <c r="DK135" s="10"/>
      <c r="DM135" s="10"/>
      <c r="DP135" s="10"/>
      <c r="DQ135" s="10"/>
      <c r="EB135" s="10"/>
      <c r="EC135" s="10"/>
      <c r="ED135" s="10"/>
      <c r="EE135" s="10"/>
      <c r="HE135" s="10"/>
    </row>
    <row r="136" spans="1:213" ht="14.25" customHeight="1" x14ac:dyDescent="0.25">
      <c r="A136" s="10"/>
      <c r="W136" s="10"/>
      <c r="X136" s="10"/>
      <c r="Y136" s="10"/>
      <c r="Z136" s="10"/>
      <c r="AA136" s="10"/>
      <c r="AC136" s="10"/>
      <c r="AE136" s="10"/>
      <c r="AH136" s="10"/>
      <c r="AK136" s="10"/>
      <c r="AP136" s="10"/>
      <c r="AQ136" s="10"/>
      <c r="AX136" s="10"/>
      <c r="BA136" s="10"/>
      <c r="BJ136" s="10"/>
      <c r="BP136" s="10"/>
      <c r="BT136" s="10"/>
      <c r="BU136" s="10"/>
      <c r="CF136" s="10"/>
      <c r="CH136" s="10"/>
      <c r="CI136" s="10"/>
      <c r="CJ136" s="10"/>
      <c r="CK136" s="10"/>
      <c r="CL136" s="10"/>
      <c r="CM136" s="10"/>
      <c r="CU136" s="10"/>
      <c r="CV136" s="10"/>
      <c r="CW136" s="10"/>
      <c r="CX136" s="10"/>
      <c r="DC136" s="10"/>
      <c r="DD136" s="10"/>
      <c r="DJ136" s="10"/>
      <c r="DK136" s="10"/>
      <c r="DM136" s="10"/>
      <c r="DP136" s="10"/>
      <c r="DQ136" s="10"/>
      <c r="EB136" s="10"/>
      <c r="EC136" s="10"/>
      <c r="ED136" s="10"/>
      <c r="EE136" s="10"/>
      <c r="HE136" s="10"/>
    </row>
    <row r="137" spans="1:213" ht="14.25" customHeight="1" x14ac:dyDescent="0.25">
      <c r="A137" s="10"/>
      <c r="W137" s="10"/>
      <c r="X137" s="10"/>
      <c r="Y137" s="10"/>
      <c r="Z137" s="10"/>
      <c r="AA137" s="10"/>
      <c r="AC137" s="10"/>
      <c r="AE137" s="10"/>
      <c r="AH137" s="10"/>
      <c r="AK137" s="10"/>
      <c r="AP137" s="10"/>
      <c r="AQ137" s="10"/>
      <c r="AX137" s="10"/>
      <c r="BA137" s="10"/>
      <c r="BJ137" s="10"/>
      <c r="BP137" s="10"/>
      <c r="BT137" s="10"/>
      <c r="BU137" s="10"/>
      <c r="CF137" s="10"/>
      <c r="CH137" s="10"/>
      <c r="CI137" s="10"/>
      <c r="CJ137" s="10"/>
      <c r="CK137" s="10"/>
      <c r="CL137" s="10"/>
      <c r="CM137" s="10"/>
      <c r="CU137" s="10"/>
      <c r="CV137" s="10"/>
      <c r="CW137" s="10"/>
      <c r="CX137" s="10"/>
      <c r="DC137" s="10"/>
      <c r="DD137" s="10"/>
      <c r="DJ137" s="10"/>
      <c r="DK137" s="10"/>
      <c r="DM137" s="10"/>
      <c r="DP137" s="10"/>
      <c r="DQ137" s="10"/>
      <c r="EB137" s="10"/>
      <c r="EC137" s="10"/>
      <c r="ED137" s="10"/>
      <c r="EE137" s="10"/>
      <c r="HE137" s="10"/>
    </row>
    <row r="138" spans="1:213" ht="14.25" customHeight="1" x14ac:dyDescent="0.25">
      <c r="A138" s="10"/>
      <c r="W138" s="10"/>
      <c r="X138" s="10"/>
      <c r="Y138" s="10"/>
      <c r="Z138" s="10"/>
      <c r="AA138" s="10"/>
      <c r="AC138" s="10"/>
      <c r="AE138" s="10"/>
      <c r="AH138" s="10"/>
      <c r="AK138" s="10"/>
      <c r="AP138" s="10"/>
      <c r="AQ138" s="10"/>
      <c r="AX138" s="10"/>
      <c r="BA138" s="10"/>
      <c r="BJ138" s="10"/>
      <c r="BP138" s="10"/>
      <c r="BT138" s="10"/>
      <c r="BU138" s="10"/>
      <c r="CF138" s="10"/>
      <c r="CH138" s="10"/>
      <c r="CI138" s="10"/>
      <c r="CJ138" s="10"/>
      <c r="CK138" s="10"/>
      <c r="CL138" s="10"/>
      <c r="CM138" s="10"/>
      <c r="CU138" s="10"/>
      <c r="CV138" s="10"/>
      <c r="CW138" s="10"/>
      <c r="CX138" s="10"/>
      <c r="DC138" s="10"/>
      <c r="DD138" s="10"/>
      <c r="DJ138" s="10"/>
      <c r="DK138" s="10"/>
      <c r="DM138" s="10"/>
      <c r="DP138" s="10"/>
      <c r="DQ138" s="10"/>
      <c r="EB138" s="10"/>
      <c r="EC138" s="10"/>
      <c r="ED138" s="10"/>
      <c r="EE138" s="10"/>
      <c r="HE138" s="10"/>
    </row>
    <row r="139" spans="1:213" ht="14.25" customHeight="1" x14ac:dyDescent="0.25">
      <c r="A139" s="10"/>
      <c r="W139" s="10"/>
      <c r="X139" s="10"/>
      <c r="Y139" s="10"/>
      <c r="Z139" s="10"/>
      <c r="AA139" s="10"/>
      <c r="AC139" s="10"/>
      <c r="AE139" s="10"/>
      <c r="AH139" s="10"/>
      <c r="AK139" s="10"/>
      <c r="AP139" s="10"/>
      <c r="AQ139" s="10"/>
      <c r="AX139" s="10"/>
      <c r="BA139" s="10"/>
      <c r="BJ139" s="10"/>
      <c r="BP139" s="10"/>
      <c r="BT139" s="10"/>
      <c r="BU139" s="10"/>
      <c r="CF139" s="10"/>
      <c r="CH139" s="10"/>
      <c r="CI139" s="10"/>
      <c r="CJ139" s="10"/>
      <c r="CK139" s="10"/>
      <c r="CL139" s="10"/>
      <c r="CM139" s="10"/>
      <c r="CU139" s="10"/>
      <c r="CV139" s="10"/>
      <c r="CW139" s="10"/>
      <c r="CX139" s="10"/>
      <c r="DC139" s="10"/>
      <c r="DD139" s="10"/>
      <c r="DJ139" s="10"/>
      <c r="DK139" s="10"/>
      <c r="DM139" s="10"/>
      <c r="DP139" s="10"/>
      <c r="DQ139" s="10"/>
      <c r="EB139" s="10"/>
      <c r="EC139" s="10"/>
      <c r="ED139" s="10"/>
      <c r="EE139" s="10"/>
      <c r="HE139" s="10"/>
    </row>
    <row r="140" spans="1:213" ht="14.25" customHeight="1" x14ac:dyDescent="0.25">
      <c r="A140" s="10"/>
      <c r="W140" s="10"/>
      <c r="X140" s="10"/>
      <c r="Y140" s="10"/>
      <c r="Z140" s="10"/>
      <c r="AA140" s="10"/>
      <c r="AC140" s="10"/>
      <c r="AE140" s="10"/>
      <c r="AH140" s="10"/>
      <c r="AK140" s="10"/>
      <c r="AP140" s="10"/>
      <c r="AQ140" s="10"/>
      <c r="AX140" s="10"/>
      <c r="BA140" s="10"/>
      <c r="BJ140" s="10"/>
      <c r="BP140" s="10"/>
      <c r="BT140" s="10"/>
      <c r="BU140" s="10"/>
      <c r="CF140" s="10"/>
      <c r="CH140" s="10"/>
      <c r="CI140" s="10"/>
      <c r="CJ140" s="10"/>
      <c r="CK140" s="10"/>
      <c r="CL140" s="10"/>
      <c r="CM140" s="10"/>
      <c r="CU140" s="10"/>
      <c r="CV140" s="10"/>
      <c r="CW140" s="10"/>
      <c r="CX140" s="10"/>
      <c r="DC140" s="10"/>
      <c r="DD140" s="10"/>
      <c r="DJ140" s="10"/>
      <c r="DK140" s="10"/>
      <c r="DM140" s="10"/>
      <c r="DP140" s="10"/>
      <c r="DQ140" s="10"/>
      <c r="EB140" s="10"/>
      <c r="EC140" s="10"/>
      <c r="ED140" s="10"/>
      <c r="EE140" s="10"/>
      <c r="HE140" s="10"/>
    </row>
    <row r="141" spans="1:213" ht="14.25" customHeight="1" x14ac:dyDescent="0.25">
      <c r="A141" s="10"/>
      <c r="W141" s="10"/>
      <c r="X141" s="10"/>
      <c r="Y141" s="10"/>
      <c r="Z141" s="10"/>
      <c r="AA141" s="10"/>
      <c r="AC141" s="10"/>
      <c r="AE141" s="10"/>
      <c r="AH141" s="10"/>
      <c r="AK141" s="10"/>
      <c r="AP141" s="10"/>
      <c r="AQ141" s="10"/>
      <c r="AX141" s="10"/>
      <c r="BA141" s="10"/>
      <c r="BJ141" s="10"/>
      <c r="BP141" s="10"/>
      <c r="BT141" s="10"/>
      <c r="BU141" s="10"/>
      <c r="CF141" s="10"/>
      <c r="CH141" s="10"/>
      <c r="CI141" s="10"/>
      <c r="CJ141" s="10"/>
      <c r="CK141" s="10"/>
      <c r="CL141" s="10"/>
      <c r="CM141" s="10"/>
      <c r="CU141" s="10"/>
      <c r="CV141" s="10"/>
      <c r="CW141" s="10"/>
      <c r="CX141" s="10"/>
      <c r="DC141" s="10"/>
      <c r="DD141" s="10"/>
      <c r="DJ141" s="10"/>
      <c r="DK141" s="10"/>
      <c r="DM141" s="10"/>
      <c r="DP141" s="10"/>
      <c r="DQ141" s="10"/>
      <c r="EB141" s="10"/>
      <c r="EC141" s="10"/>
      <c r="ED141" s="10"/>
      <c r="EE141" s="10"/>
      <c r="HE141" s="10"/>
    </row>
    <row r="142" spans="1:213" ht="14.25" customHeight="1" x14ac:dyDescent="0.25">
      <c r="A142" s="10"/>
      <c r="W142" s="10"/>
      <c r="X142" s="10"/>
      <c r="Y142" s="10"/>
      <c r="Z142" s="10"/>
      <c r="AA142" s="10"/>
      <c r="AC142" s="10"/>
      <c r="AE142" s="10"/>
      <c r="AH142" s="10"/>
      <c r="AK142" s="10"/>
      <c r="AP142" s="10"/>
      <c r="AQ142" s="10"/>
      <c r="AX142" s="10"/>
      <c r="BA142" s="10"/>
      <c r="BJ142" s="10"/>
      <c r="BP142" s="10"/>
      <c r="BT142" s="10"/>
      <c r="BU142" s="10"/>
      <c r="CF142" s="10"/>
      <c r="CH142" s="10"/>
      <c r="CI142" s="10"/>
      <c r="CJ142" s="10"/>
      <c r="CK142" s="10"/>
      <c r="CL142" s="10"/>
      <c r="CM142" s="10"/>
      <c r="CU142" s="10"/>
      <c r="CV142" s="10"/>
      <c r="CW142" s="10"/>
      <c r="CX142" s="10"/>
      <c r="DC142" s="10"/>
      <c r="DD142" s="10"/>
      <c r="DJ142" s="10"/>
      <c r="DK142" s="10"/>
      <c r="DM142" s="10"/>
      <c r="DP142" s="10"/>
      <c r="DQ142" s="10"/>
      <c r="EB142" s="10"/>
      <c r="EC142" s="10"/>
      <c r="ED142" s="10"/>
      <c r="EE142" s="10"/>
      <c r="HE142" s="10"/>
    </row>
    <row r="143" spans="1:213" ht="14.25" customHeight="1" x14ac:dyDescent="0.25">
      <c r="A143" s="10"/>
      <c r="W143" s="10"/>
      <c r="X143" s="10"/>
      <c r="Y143" s="10"/>
      <c r="Z143" s="10"/>
      <c r="AA143" s="10"/>
      <c r="AC143" s="10"/>
      <c r="AE143" s="10"/>
      <c r="AH143" s="10"/>
      <c r="AK143" s="10"/>
      <c r="AP143" s="10"/>
      <c r="AQ143" s="10"/>
      <c r="AX143" s="10"/>
      <c r="BA143" s="10"/>
      <c r="BJ143" s="10"/>
      <c r="BP143" s="10"/>
      <c r="BT143" s="10"/>
      <c r="BU143" s="10"/>
      <c r="CF143" s="10"/>
      <c r="CH143" s="10"/>
      <c r="CI143" s="10"/>
      <c r="CJ143" s="10"/>
      <c r="CK143" s="10"/>
      <c r="CL143" s="10"/>
      <c r="CM143" s="10"/>
      <c r="CU143" s="10"/>
      <c r="CV143" s="10"/>
      <c r="CW143" s="10"/>
      <c r="CX143" s="10"/>
      <c r="DC143" s="10"/>
      <c r="DD143" s="10"/>
      <c r="DJ143" s="10"/>
      <c r="DK143" s="10"/>
      <c r="DM143" s="10"/>
      <c r="DP143" s="10"/>
      <c r="DQ143" s="10"/>
      <c r="EB143" s="10"/>
      <c r="EC143" s="10"/>
      <c r="ED143" s="10"/>
      <c r="EE143" s="10"/>
      <c r="HE143" s="10"/>
    </row>
    <row r="144" spans="1:213" ht="14.25" customHeight="1" x14ac:dyDescent="0.25">
      <c r="A144" s="10"/>
      <c r="W144" s="10"/>
      <c r="X144" s="10"/>
      <c r="Y144" s="10"/>
      <c r="Z144" s="10"/>
      <c r="AA144" s="10"/>
      <c r="AC144" s="10"/>
      <c r="AE144" s="10"/>
      <c r="AH144" s="10"/>
      <c r="AK144" s="10"/>
      <c r="AP144" s="10"/>
      <c r="AQ144" s="10"/>
      <c r="AX144" s="10"/>
      <c r="BA144" s="10"/>
      <c r="BJ144" s="10"/>
      <c r="BP144" s="10"/>
      <c r="BT144" s="10"/>
      <c r="BU144" s="10"/>
      <c r="CF144" s="10"/>
      <c r="CH144" s="10"/>
      <c r="CI144" s="10"/>
      <c r="CJ144" s="10"/>
      <c r="CK144" s="10"/>
      <c r="CL144" s="10"/>
      <c r="CM144" s="10"/>
      <c r="CU144" s="10"/>
      <c r="CV144" s="10"/>
      <c r="CW144" s="10"/>
      <c r="CX144" s="10"/>
      <c r="DC144" s="10"/>
      <c r="DD144" s="10"/>
      <c r="DJ144" s="10"/>
      <c r="DK144" s="10"/>
      <c r="DM144" s="10"/>
      <c r="DP144" s="10"/>
      <c r="DQ144" s="10"/>
      <c r="EB144" s="10"/>
      <c r="EC144" s="10"/>
      <c r="ED144" s="10"/>
      <c r="EE144" s="10"/>
      <c r="HE144" s="10"/>
    </row>
    <row r="145" spans="1:213" ht="14.25" customHeight="1" x14ac:dyDescent="0.25">
      <c r="A145" s="10"/>
      <c r="W145" s="10"/>
      <c r="X145" s="10"/>
      <c r="Y145" s="10"/>
      <c r="Z145" s="10"/>
      <c r="AA145" s="10"/>
      <c r="AC145" s="10"/>
      <c r="AE145" s="10"/>
      <c r="AH145" s="10"/>
      <c r="AK145" s="10"/>
      <c r="AP145" s="10"/>
      <c r="AQ145" s="10"/>
      <c r="AX145" s="10"/>
      <c r="BA145" s="10"/>
      <c r="BJ145" s="10"/>
      <c r="BP145" s="10"/>
      <c r="BT145" s="10"/>
      <c r="BU145" s="10"/>
      <c r="CF145" s="10"/>
      <c r="CH145" s="10"/>
      <c r="CI145" s="10"/>
      <c r="CJ145" s="10"/>
      <c r="CK145" s="10"/>
      <c r="CL145" s="10"/>
      <c r="CM145" s="10"/>
      <c r="CU145" s="10"/>
      <c r="CV145" s="10"/>
      <c r="CW145" s="10"/>
      <c r="CX145" s="10"/>
      <c r="DC145" s="10"/>
      <c r="DD145" s="10"/>
      <c r="DJ145" s="10"/>
      <c r="DK145" s="10"/>
      <c r="DM145" s="10"/>
      <c r="DP145" s="10"/>
      <c r="DQ145" s="10"/>
      <c r="EB145" s="10"/>
      <c r="EC145" s="10"/>
      <c r="ED145" s="10"/>
      <c r="EE145" s="10"/>
      <c r="HE145" s="10"/>
    </row>
    <row r="146" spans="1:213" ht="14.25" customHeight="1" x14ac:dyDescent="0.25">
      <c r="A146" s="10"/>
      <c r="W146" s="10"/>
      <c r="X146" s="10"/>
      <c r="Y146" s="10"/>
      <c r="Z146" s="10"/>
      <c r="AA146" s="10"/>
      <c r="AC146" s="10"/>
      <c r="AE146" s="10"/>
      <c r="AH146" s="10"/>
      <c r="AK146" s="10"/>
      <c r="AP146" s="10"/>
      <c r="AQ146" s="10"/>
      <c r="AX146" s="10"/>
      <c r="BA146" s="10"/>
      <c r="BJ146" s="10"/>
      <c r="BP146" s="10"/>
      <c r="BT146" s="10"/>
      <c r="BU146" s="10"/>
      <c r="CF146" s="10"/>
      <c r="CH146" s="10"/>
      <c r="CI146" s="10"/>
      <c r="CJ146" s="10"/>
      <c r="CK146" s="10"/>
      <c r="CL146" s="10"/>
      <c r="CM146" s="10"/>
      <c r="CU146" s="10"/>
      <c r="CV146" s="10"/>
      <c r="CW146" s="10"/>
      <c r="CX146" s="10"/>
      <c r="DC146" s="10"/>
      <c r="DD146" s="10"/>
      <c r="DJ146" s="10"/>
      <c r="DK146" s="10"/>
      <c r="DM146" s="10"/>
      <c r="DP146" s="10"/>
      <c r="DQ146" s="10"/>
      <c r="EB146" s="10"/>
      <c r="EC146" s="10"/>
      <c r="ED146" s="10"/>
      <c r="EE146" s="10"/>
      <c r="HE146" s="10"/>
    </row>
    <row r="147" spans="1:213" ht="14.25" customHeight="1" x14ac:dyDescent="0.25">
      <c r="A147" s="10"/>
      <c r="W147" s="10"/>
      <c r="X147" s="10"/>
      <c r="Y147" s="10"/>
      <c r="Z147" s="10"/>
      <c r="AA147" s="10"/>
      <c r="AC147" s="10"/>
      <c r="AE147" s="10"/>
      <c r="AH147" s="10"/>
      <c r="AK147" s="10"/>
      <c r="AP147" s="10"/>
      <c r="AQ147" s="10"/>
      <c r="AX147" s="10"/>
      <c r="BA147" s="10"/>
      <c r="BJ147" s="10"/>
      <c r="BP147" s="10"/>
      <c r="BT147" s="10"/>
      <c r="BU147" s="10"/>
      <c r="CF147" s="10"/>
      <c r="CH147" s="10"/>
      <c r="CI147" s="10"/>
      <c r="CJ147" s="10"/>
      <c r="CK147" s="10"/>
      <c r="CL147" s="10"/>
      <c r="CM147" s="10"/>
      <c r="CU147" s="10"/>
      <c r="CV147" s="10"/>
      <c r="CW147" s="10"/>
      <c r="CX147" s="10"/>
      <c r="DC147" s="10"/>
      <c r="DD147" s="10"/>
      <c r="DJ147" s="10"/>
      <c r="DK147" s="10"/>
      <c r="DM147" s="10"/>
      <c r="DP147" s="10"/>
      <c r="DQ147" s="10"/>
      <c r="EB147" s="10"/>
      <c r="EC147" s="10"/>
      <c r="ED147" s="10"/>
      <c r="EE147" s="10"/>
      <c r="HE147" s="10"/>
    </row>
    <row r="148" spans="1:213" ht="14.25" customHeight="1" x14ac:dyDescent="0.25">
      <c r="A148" s="10"/>
      <c r="W148" s="10"/>
      <c r="X148" s="10"/>
      <c r="Y148" s="10"/>
      <c r="Z148" s="10"/>
      <c r="AA148" s="10"/>
      <c r="AC148" s="10"/>
      <c r="AE148" s="10"/>
      <c r="AH148" s="10"/>
      <c r="AK148" s="10"/>
      <c r="AP148" s="10"/>
      <c r="AQ148" s="10"/>
      <c r="AX148" s="10"/>
      <c r="BA148" s="10"/>
      <c r="BJ148" s="10"/>
      <c r="BP148" s="10"/>
      <c r="BT148" s="10"/>
      <c r="BU148" s="10"/>
      <c r="CF148" s="10"/>
      <c r="CH148" s="10"/>
      <c r="CI148" s="10"/>
      <c r="CJ148" s="10"/>
      <c r="CK148" s="10"/>
      <c r="CL148" s="10"/>
      <c r="CM148" s="10"/>
      <c r="CU148" s="10"/>
      <c r="CV148" s="10"/>
      <c r="CW148" s="10"/>
      <c r="CX148" s="10"/>
      <c r="DC148" s="10"/>
      <c r="DD148" s="10"/>
      <c r="DJ148" s="10"/>
      <c r="DK148" s="10"/>
      <c r="DM148" s="10"/>
      <c r="DP148" s="10"/>
      <c r="DQ148" s="10"/>
      <c r="EB148" s="10"/>
      <c r="EC148" s="10"/>
      <c r="ED148" s="10"/>
      <c r="EE148" s="10"/>
      <c r="HE148" s="10"/>
    </row>
    <row r="149" spans="1:213" ht="14.25" customHeight="1" x14ac:dyDescent="0.25">
      <c r="A149" s="10"/>
      <c r="W149" s="10"/>
      <c r="X149" s="10"/>
      <c r="Y149" s="10"/>
      <c r="Z149" s="10"/>
      <c r="AA149" s="10"/>
      <c r="AC149" s="10"/>
      <c r="AE149" s="10"/>
      <c r="AH149" s="10"/>
      <c r="AK149" s="10"/>
      <c r="AP149" s="10"/>
      <c r="AQ149" s="10"/>
      <c r="AX149" s="10"/>
      <c r="BA149" s="10"/>
      <c r="BJ149" s="10"/>
      <c r="BP149" s="10"/>
      <c r="BT149" s="10"/>
      <c r="BU149" s="10"/>
      <c r="CF149" s="10"/>
      <c r="CH149" s="10"/>
      <c r="CI149" s="10"/>
      <c r="CJ149" s="10"/>
      <c r="CK149" s="10"/>
      <c r="CL149" s="10"/>
      <c r="CM149" s="10"/>
      <c r="CU149" s="10"/>
      <c r="CV149" s="10"/>
      <c r="CW149" s="10"/>
      <c r="CX149" s="10"/>
      <c r="DC149" s="10"/>
      <c r="DD149" s="10"/>
      <c r="DJ149" s="10"/>
      <c r="DK149" s="10"/>
      <c r="DM149" s="10"/>
      <c r="DP149" s="10"/>
      <c r="DQ149" s="10"/>
      <c r="EB149" s="10"/>
      <c r="EC149" s="10"/>
      <c r="ED149" s="10"/>
      <c r="EE149" s="10"/>
      <c r="HE149" s="10"/>
    </row>
    <row r="150" spans="1:213" ht="14.25" customHeight="1" x14ac:dyDescent="0.25">
      <c r="A150" s="10"/>
      <c r="W150" s="10"/>
      <c r="X150" s="10"/>
      <c r="Y150" s="10"/>
      <c r="Z150" s="10"/>
      <c r="AA150" s="10"/>
      <c r="AC150" s="10"/>
      <c r="AE150" s="10"/>
      <c r="AH150" s="10"/>
      <c r="AK150" s="10"/>
      <c r="AP150" s="10"/>
      <c r="AQ150" s="10"/>
      <c r="AX150" s="10"/>
      <c r="BA150" s="10"/>
      <c r="BJ150" s="10"/>
      <c r="BP150" s="10"/>
      <c r="BT150" s="10"/>
      <c r="BU150" s="10"/>
      <c r="CF150" s="10"/>
      <c r="CH150" s="10"/>
      <c r="CI150" s="10"/>
      <c r="CJ150" s="10"/>
      <c r="CK150" s="10"/>
      <c r="CL150" s="10"/>
      <c r="CM150" s="10"/>
      <c r="CU150" s="10"/>
      <c r="CV150" s="10"/>
      <c r="CW150" s="10"/>
      <c r="CX150" s="10"/>
      <c r="DC150" s="10"/>
      <c r="DD150" s="10"/>
      <c r="DJ150" s="10"/>
      <c r="DK150" s="10"/>
      <c r="DM150" s="10"/>
      <c r="DP150" s="10"/>
      <c r="DQ150" s="10"/>
      <c r="EB150" s="10"/>
      <c r="EC150" s="10"/>
      <c r="ED150" s="10"/>
      <c r="EE150" s="10"/>
      <c r="HE150" s="10"/>
    </row>
    <row r="151" spans="1:213" ht="14.25" customHeight="1" x14ac:dyDescent="0.25">
      <c r="A151" s="10"/>
      <c r="W151" s="10"/>
      <c r="X151" s="10"/>
      <c r="Y151" s="10"/>
      <c r="Z151" s="10"/>
      <c r="AA151" s="10"/>
      <c r="AC151" s="10"/>
      <c r="AE151" s="10"/>
      <c r="AH151" s="10"/>
      <c r="AK151" s="10"/>
      <c r="AP151" s="10"/>
      <c r="AQ151" s="10"/>
      <c r="AX151" s="10"/>
      <c r="BA151" s="10"/>
      <c r="BJ151" s="10"/>
      <c r="BP151" s="10"/>
      <c r="BT151" s="10"/>
      <c r="BU151" s="10"/>
      <c r="CF151" s="10"/>
      <c r="CH151" s="10"/>
      <c r="CI151" s="10"/>
      <c r="CJ151" s="10"/>
      <c r="CK151" s="10"/>
      <c r="CL151" s="10"/>
      <c r="CM151" s="10"/>
      <c r="CU151" s="10"/>
      <c r="CV151" s="10"/>
      <c r="CW151" s="10"/>
      <c r="CX151" s="10"/>
      <c r="DC151" s="10"/>
      <c r="DD151" s="10"/>
      <c r="DJ151" s="10"/>
      <c r="DK151" s="10"/>
      <c r="DM151" s="10"/>
      <c r="DP151" s="10"/>
      <c r="DQ151" s="10"/>
      <c r="EB151" s="10"/>
      <c r="EC151" s="10"/>
      <c r="ED151" s="10"/>
      <c r="EE151" s="10"/>
      <c r="HE151" s="10"/>
    </row>
    <row r="152" spans="1:213" ht="14.25" customHeight="1" x14ac:dyDescent="0.25">
      <c r="A152" s="10"/>
      <c r="W152" s="10"/>
      <c r="X152" s="10"/>
      <c r="Y152" s="10"/>
      <c r="Z152" s="10"/>
      <c r="AA152" s="10"/>
      <c r="AC152" s="10"/>
      <c r="AE152" s="10"/>
      <c r="AH152" s="10"/>
      <c r="AK152" s="10"/>
      <c r="AP152" s="10"/>
      <c r="AQ152" s="10"/>
      <c r="AX152" s="10"/>
      <c r="BA152" s="10"/>
      <c r="BJ152" s="10"/>
      <c r="BP152" s="10"/>
      <c r="BT152" s="10"/>
      <c r="BU152" s="10"/>
      <c r="CF152" s="10"/>
      <c r="CH152" s="10"/>
      <c r="CI152" s="10"/>
      <c r="CJ152" s="10"/>
      <c r="CK152" s="10"/>
      <c r="CL152" s="10"/>
      <c r="CM152" s="10"/>
      <c r="CU152" s="10"/>
      <c r="CV152" s="10"/>
      <c r="CW152" s="10"/>
      <c r="CX152" s="10"/>
      <c r="DC152" s="10"/>
      <c r="DD152" s="10"/>
      <c r="DJ152" s="10"/>
      <c r="DK152" s="10"/>
      <c r="DM152" s="10"/>
      <c r="DP152" s="10"/>
      <c r="DQ152" s="10"/>
      <c r="EB152" s="10"/>
      <c r="EC152" s="10"/>
      <c r="ED152" s="10"/>
      <c r="EE152" s="10"/>
      <c r="HE152" s="10"/>
    </row>
    <row r="153" spans="1:213" ht="14.25" customHeight="1" x14ac:dyDescent="0.25">
      <c r="A153" s="10"/>
      <c r="W153" s="10"/>
      <c r="X153" s="10"/>
      <c r="Y153" s="10"/>
      <c r="Z153" s="10"/>
      <c r="AA153" s="10"/>
      <c r="AC153" s="10"/>
      <c r="AE153" s="10"/>
      <c r="AH153" s="10"/>
      <c r="AK153" s="10"/>
      <c r="AP153" s="10"/>
      <c r="AQ153" s="10"/>
      <c r="AX153" s="10"/>
      <c r="BA153" s="10"/>
      <c r="BJ153" s="10"/>
      <c r="BP153" s="10"/>
      <c r="BT153" s="10"/>
      <c r="BU153" s="10"/>
      <c r="CF153" s="10"/>
      <c r="CH153" s="10"/>
      <c r="CI153" s="10"/>
      <c r="CJ153" s="10"/>
      <c r="CK153" s="10"/>
      <c r="CL153" s="10"/>
      <c r="CM153" s="10"/>
      <c r="CU153" s="10"/>
      <c r="CV153" s="10"/>
      <c r="CW153" s="10"/>
      <c r="CX153" s="10"/>
      <c r="DC153" s="10"/>
      <c r="DD153" s="10"/>
      <c r="DJ153" s="10"/>
      <c r="DK153" s="10"/>
      <c r="DM153" s="10"/>
      <c r="DP153" s="10"/>
      <c r="DQ153" s="10"/>
      <c r="EB153" s="10"/>
      <c r="EC153" s="10"/>
      <c r="ED153" s="10"/>
      <c r="EE153" s="10"/>
      <c r="HE153" s="10"/>
    </row>
    <row r="154" spans="1:213" ht="14.25" customHeight="1" x14ac:dyDescent="0.25">
      <c r="A154" s="10"/>
      <c r="W154" s="10"/>
      <c r="X154" s="10"/>
      <c r="Y154" s="10"/>
      <c r="Z154" s="10"/>
      <c r="AA154" s="10"/>
      <c r="AC154" s="10"/>
      <c r="AE154" s="10"/>
      <c r="AH154" s="10"/>
      <c r="AK154" s="10"/>
      <c r="AP154" s="10"/>
      <c r="AQ154" s="10"/>
      <c r="AX154" s="10"/>
      <c r="BA154" s="10"/>
      <c r="BJ154" s="10"/>
      <c r="BP154" s="10"/>
      <c r="BT154" s="10"/>
      <c r="BU154" s="10"/>
      <c r="CF154" s="10"/>
      <c r="CH154" s="10"/>
      <c r="CI154" s="10"/>
      <c r="CJ154" s="10"/>
      <c r="CK154" s="10"/>
      <c r="CL154" s="10"/>
      <c r="CM154" s="10"/>
      <c r="CU154" s="10"/>
      <c r="CV154" s="10"/>
      <c r="CW154" s="10"/>
      <c r="CX154" s="10"/>
      <c r="DC154" s="10"/>
      <c r="DD154" s="10"/>
      <c r="DJ154" s="10"/>
      <c r="DK154" s="10"/>
      <c r="DM154" s="10"/>
      <c r="DP154" s="10"/>
      <c r="DQ154" s="10"/>
      <c r="EB154" s="10"/>
      <c r="EC154" s="10"/>
      <c r="ED154" s="10"/>
      <c r="EE154" s="10"/>
      <c r="HE154" s="10"/>
    </row>
    <row r="155" spans="1:213" ht="14.25" customHeight="1" x14ac:dyDescent="0.25">
      <c r="A155" s="10"/>
      <c r="W155" s="10"/>
      <c r="X155" s="10"/>
      <c r="Y155" s="10"/>
      <c r="Z155" s="10"/>
      <c r="AA155" s="10"/>
      <c r="AC155" s="10"/>
      <c r="AE155" s="10"/>
      <c r="AH155" s="10"/>
      <c r="AK155" s="10"/>
      <c r="AP155" s="10"/>
      <c r="AQ155" s="10"/>
      <c r="AX155" s="10"/>
      <c r="BA155" s="10"/>
      <c r="BJ155" s="10"/>
      <c r="BP155" s="10"/>
      <c r="BT155" s="10"/>
      <c r="BU155" s="10"/>
      <c r="CF155" s="10"/>
      <c r="CH155" s="10"/>
      <c r="CI155" s="10"/>
      <c r="CJ155" s="10"/>
      <c r="CK155" s="10"/>
      <c r="CL155" s="10"/>
      <c r="CM155" s="10"/>
      <c r="CU155" s="10"/>
      <c r="CV155" s="10"/>
      <c r="CW155" s="10"/>
      <c r="CX155" s="10"/>
      <c r="DC155" s="10"/>
      <c r="DD155" s="10"/>
      <c r="DJ155" s="10"/>
      <c r="DK155" s="10"/>
      <c r="DM155" s="10"/>
      <c r="DP155" s="10"/>
      <c r="DQ155" s="10"/>
      <c r="EB155" s="10"/>
      <c r="EC155" s="10"/>
      <c r="ED155" s="10"/>
      <c r="EE155" s="10"/>
      <c r="HE155" s="10"/>
    </row>
    <row r="156" spans="1:213" ht="14.25" customHeight="1" x14ac:dyDescent="0.25">
      <c r="A156" s="10"/>
      <c r="W156" s="10"/>
      <c r="X156" s="10"/>
      <c r="Y156" s="10"/>
      <c r="Z156" s="10"/>
      <c r="AA156" s="10"/>
      <c r="AC156" s="10"/>
      <c r="AE156" s="10"/>
      <c r="AH156" s="10"/>
      <c r="AK156" s="10"/>
      <c r="AP156" s="10"/>
      <c r="AQ156" s="10"/>
      <c r="AX156" s="10"/>
      <c r="BA156" s="10"/>
      <c r="BJ156" s="10"/>
      <c r="BP156" s="10"/>
      <c r="BT156" s="10"/>
      <c r="BU156" s="10"/>
      <c r="CF156" s="10"/>
      <c r="CH156" s="10"/>
      <c r="CI156" s="10"/>
      <c r="CJ156" s="10"/>
      <c r="CK156" s="10"/>
      <c r="CL156" s="10"/>
      <c r="CM156" s="10"/>
      <c r="CU156" s="10"/>
      <c r="CV156" s="10"/>
      <c r="CW156" s="10"/>
      <c r="CX156" s="10"/>
      <c r="DC156" s="10"/>
      <c r="DD156" s="10"/>
      <c r="DJ156" s="10"/>
      <c r="DK156" s="10"/>
      <c r="DM156" s="10"/>
      <c r="DP156" s="10"/>
      <c r="DQ156" s="10"/>
      <c r="EB156" s="10"/>
      <c r="EC156" s="10"/>
      <c r="ED156" s="10"/>
      <c r="EE156" s="10"/>
      <c r="HE156" s="10"/>
    </row>
    <row r="157" spans="1:213" ht="14.25" customHeight="1" x14ac:dyDescent="0.25">
      <c r="A157" s="10"/>
      <c r="W157" s="10"/>
      <c r="X157" s="10"/>
      <c r="Y157" s="10"/>
      <c r="Z157" s="10"/>
      <c r="AA157" s="10"/>
      <c r="AC157" s="10"/>
      <c r="AE157" s="10"/>
      <c r="AH157" s="10"/>
      <c r="AK157" s="10"/>
      <c r="AP157" s="10"/>
      <c r="AQ157" s="10"/>
      <c r="AX157" s="10"/>
      <c r="BA157" s="10"/>
      <c r="BJ157" s="10"/>
      <c r="BP157" s="10"/>
      <c r="BT157" s="10"/>
      <c r="BU157" s="10"/>
      <c r="CF157" s="10"/>
      <c r="CH157" s="10"/>
      <c r="CI157" s="10"/>
      <c r="CJ157" s="10"/>
      <c r="CK157" s="10"/>
      <c r="CL157" s="10"/>
      <c r="CM157" s="10"/>
      <c r="CU157" s="10"/>
      <c r="CV157" s="10"/>
      <c r="CW157" s="10"/>
      <c r="CX157" s="10"/>
      <c r="DC157" s="10"/>
      <c r="DD157" s="10"/>
      <c r="DJ157" s="10"/>
      <c r="DK157" s="10"/>
      <c r="DM157" s="10"/>
      <c r="DP157" s="10"/>
      <c r="DQ157" s="10"/>
      <c r="EB157" s="10"/>
      <c r="EC157" s="10"/>
      <c r="ED157" s="10"/>
      <c r="EE157" s="10"/>
      <c r="HE157" s="10"/>
    </row>
    <row r="158" spans="1:213" ht="14.25" customHeight="1" x14ac:dyDescent="0.25">
      <c r="A158" s="10"/>
      <c r="W158" s="10"/>
      <c r="X158" s="10"/>
      <c r="Y158" s="10"/>
      <c r="Z158" s="10"/>
      <c r="AA158" s="10"/>
      <c r="AC158" s="10"/>
      <c r="AE158" s="10"/>
      <c r="AH158" s="10"/>
      <c r="AK158" s="10"/>
      <c r="AP158" s="10"/>
      <c r="AQ158" s="10"/>
      <c r="AX158" s="10"/>
      <c r="BA158" s="10"/>
      <c r="BJ158" s="10"/>
      <c r="BP158" s="10"/>
      <c r="BT158" s="10"/>
      <c r="BU158" s="10"/>
      <c r="CF158" s="10"/>
      <c r="CH158" s="10"/>
      <c r="CI158" s="10"/>
      <c r="CJ158" s="10"/>
      <c r="CK158" s="10"/>
      <c r="CL158" s="10"/>
      <c r="CM158" s="10"/>
      <c r="CU158" s="10"/>
      <c r="CV158" s="10"/>
      <c r="CW158" s="10"/>
      <c r="CX158" s="10"/>
      <c r="DC158" s="10"/>
      <c r="DD158" s="10"/>
      <c r="DJ158" s="10"/>
      <c r="DK158" s="10"/>
      <c r="DM158" s="10"/>
      <c r="DP158" s="10"/>
      <c r="DQ158" s="10"/>
      <c r="EB158" s="10"/>
      <c r="EC158" s="10"/>
      <c r="ED158" s="10"/>
      <c r="EE158" s="10"/>
      <c r="HE158" s="10"/>
    </row>
    <row r="159" spans="1:213" ht="14.25" customHeight="1" x14ac:dyDescent="0.25">
      <c r="A159" s="10"/>
      <c r="W159" s="10"/>
      <c r="X159" s="10"/>
      <c r="Y159" s="10"/>
      <c r="Z159" s="10"/>
      <c r="AA159" s="10"/>
      <c r="AC159" s="10"/>
      <c r="AE159" s="10"/>
      <c r="AH159" s="10"/>
      <c r="AK159" s="10"/>
      <c r="AP159" s="10"/>
      <c r="AQ159" s="10"/>
      <c r="AX159" s="10"/>
      <c r="BA159" s="10"/>
      <c r="BJ159" s="10"/>
      <c r="BP159" s="10"/>
      <c r="BT159" s="10"/>
      <c r="BU159" s="10"/>
      <c r="CF159" s="10"/>
      <c r="CH159" s="10"/>
      <c r="CI159" s="10"/>
      <c r="CJ159" s="10"/>
      <c r="CK159" s="10"/>
      <c r="CL159" s="10"/>
      <c r="CM159" s="10"/>
      <c r="CU159" s="10"/>
      <c r="CV159" s="10"/>
      <c r="CW159" s="10"/>
      <c r="CX159" s="10"/>
      <c r="DC159" s="10"/>
      <c r="DD159" s="10"/>
      <c r="DJ159" s="10"/>
      <c r="DK159" s="10"/>
      <c r="DM159" s="10"/>
      <c r="DP159" s="10"/>
      <c r="DQ159" s="10"/>
      <c r="EB159" s="10"/>
      <c r="EC159" s="10"/>
      <c r="ED159" s="10"/>
      <c r="EE159" s="10"/>
      <c r="HE159" s="10"/>
    </row>
    <row r="160" spans="1:213" ht="14.25" customHeight="1" x14ac:dyDescent="0.25">
      <c r="A160" s="10"/>
      <c r="W160" s="10"/>
      <c r="X160" s="10"/>
      <c r="Y160" s="10"/>
      <c r="Z160" s="10"/>
      <c r="AA160" s="10"/>
      <c r="AC160" s="10"/>
      <c r="AE160" s="10"/>
      <c r="AH160" s="10"/>
      <c r="AK160" s="10"/>
      <c r="AP160" s="10"/>
      <c r="AQ160" s="10"/>
      <c r="AX160" s="10"/>
      <c r="BA160" s="10"/>
      <c r="BJ160" s="10"/>
      <c r="BP160" s="10"/>
      <c r="BT160" s="10"/>
      <c r="BU160" s="10"/>
      <c r="CF160" s="10"/>
      <c r="CH160" s="10"/>
      <c r="CI160" s="10"/>
      <c r="CJ160" s="10"/>
      <c r="CK160" s="10"/>
      <c r="CL160" s="10"/>
      <c r="CM160" s="10"/>
      <c r="CU160" s="10"/>
      <c r="CV160" s="10"/>
      <c r="CW160" s="10"/>
      <c r="CX160" s="10"/>
      <c r="DC160" s="10"/>
      <c r="DD160" s="10"/>
      <c r="DJ160" s="10"/>
      <c r="DK160" s="10"/>
      <c r="DM160" s="10"/>
      <c r="DP160" s="10"/>
      <c r="DQ160" s="10"/>
      <c r="EB160" s="10"/>
      <c r="EC160" s="10"/>
      <c r="ED160" s="10"/>
      <c r="EE160" s="10"/>
      <c r="HE160" s="10"/>
    </row>
    <row r="161" spans="1:213" ht="14.25" customHeight="1" x14ac:dyDescent="0.25">
      <c r="A161" s="10"/>
      <c r="W161" s="10"/>
      <c r="X161" s="10"/>
      <c r="Y161" s="10"/>
      <c r="Z161" s="10"/>
      <c r="AA161" s="10"/>
      <c r="AC161" s="10"/>
      <c r="AE161" s="10"/>
      <c r="AH161" s="10"/>
      <c r="AK161" s="10"/>
      <c r="AP161" s="10"/>
      <c r="AQ161" s="10"/>
      <c r="AX161" s="10"/>
      <c r="BA161" s="10"/>
      <c r="BJ161" s="10"/>
      <c r="BP161" s="10"/>
      <c r="BT161" s="10"/>
      <c r="BU161" s="10"/>
      <c r="CF161" s="10"/>
      <c r="CH161" s="10"/>
      <c r="CI161" s="10"/>
      <c r="CJ161" s="10"/>
      <c r="CK161" s="10"/>
      <c r="CL161" s="10"/>
      <c r="CM161" s="10"/>
      <c r="CU161" s="10"/>
      <c r="CV161" s="10"/>
      <c r="CW161" s="10"/>
      <c r="CX161" s="10"/>
      <c r="DC161" s="10"/>
      <c r="DD161" s="10"/>
      <c r="DJ161" s="10"/>
      <c r="DK161" s="10"/>
      <c r="DM161" s="10"/>
      <c r="DP161" s="10"/>
      <c r="DQ161" s="10"/>
      <c r="EB161" s="10"/>
      <c r="EC161" s="10"/>
      <c r="ED161" s="10"/>
      <c r="EE161" s="10"/>
      <c r="HE161" s="10"/>
    </row>
    <row r="162" spans="1:213" ht="14.25" customHeight="1" x14ac:dyDescent="0.25">
      <c r="A162" s="10"/>
      <c r="W162" s="10"/>
      <c r="X162" s="10"/>
      <c r="Y162" s="10"/>
      <c r="Z162" s="10"/>
      <c r="AA162" s="10"/>
      <c r="AC162" s="10"/>
      <c r="AE162" s="10"/>
      <c r="AH162" s="10"/>
      <c r="AK162" s="10"/>
      <c r="AP162" s="10"/>
      <c r="AQ162" s="10"/>
      <c r="AX162" s="10"/>
      <c r="BA162" s="10"/>
      <c r="BJ162" s="10"/>
      <c r="BP162" s="10"/>
      <c r="BT162" s="10"/>
      <c r="BU162" s="10"/>
      <c r="CF162" s="10"/>
      <c r="CH162" s="10"/>
      <c r="CI162" s="10"/>
      <c r="CJ162" s="10"/>
      <c r="CK162" s="10"/>
      <c r="CL162" s="10"/>
      <c r="CM162" s="10"/>
      <c r="CU162" s="10"/>
      <c r="CV162" s="10"/>
      <c r="CW162" s="10"/>
      <c r="CX162" s="10"/>
      <c r="DC162" s="10"/>
      <c r="DD162" s="10"/>
      <c r="DJ162" s="10"/>
      <c r="DK162" s="10"/>
      <c r="DM162" s="10"/>
      <c r="DP162" s="10"/>
      <c r="DQ162" s="10"/>
      <c r="EB162" s="10"/>
      <c r="EC162" s="10"/>
      <c r="ED162" s="10"/>
      <c r="EE162" s="10"/>
      <c r="HE162" s="10"/>
    </row>
    <row r="163" spans="1:213" ht="14.25" customHeight="1" x14ac:dyDescent="0.25">
      <c r="A163" s="10"/>
      <c r="W163" s="10"/>
      <c r="X163" s="10"/>
      <c r="Y163" s="10"/>
      <c r="Z163" s="10"/>
      <c r="AA163" s="10"/>
      <c r="AC163" s="10"/>
      <c r="AE163" s="10"/>
      <c r="AH163" s="10"/>
      <c r="AK163" s="10"/>
      <c r="AP163" s="10"/>
      <c r="AQ163" s="10"/>
      <c r="AX163" s="10"/>
      <c r="BA163" s="10"/>
      <c r="BJ163" s="10"/>
      <c r="BP163" s="10"/>
      <c r="BT163" s="10"/>
      <c r="BU163" s="10"/>
      <c r="CF163" s="10"/>
      <c r="CH163" s="10"/>
      <c r="CI163" s="10"/>
      <c r="CJ163" s="10"/>
      <c r="CK163" s="10"/>
      <c r="CL163" s="10"/>
      <c r="CM163" s="10"/>
      <c r="CU163" s="10"/>
      <c r="CV163" s="10"/>
      <c r="CW163" s="10"/>
      <c r="CX163" s="10"/>
      <c r="DC163" s="10"/>
      <c r="DD163" s="10"/>
      <c r="DJ163" s="10"/>
      <c r="DK163" s="10"/>
      <c r="DM163" s="10"/>
      <c r="DP163" s="10"/>
      <c r="DQ163" s="10"/>
      <c r="EB163" s="10"/>
      <c r="EC163" s="10"/>
      <c r="ED163" s="10"/>
      <c r="EE163" s="10"/>
      <c r="HE163" s="10"/>
    </row>
    <row r="164" spans="1:213" ht="14.25" customHeight="1" x14ac:dyDescent="0.25">
      <c r="A164" s="10"/>
      <c r="W164" s="10"/>
      <c r="X164" s="10"/>
      <c r="Y164" s="10"/>
      <c r="Z164" s="10"/>
      <c r="AA164" s="10"/>
      <c r="AC164" s="10"/>
      <c r="AE164" s="10"/>
      <c r="AH164" s="10"/>
      <c r="AK164" s="10"/>
      <c r="AP164" s="10"/>
      <c r="AQ164" s="10"/>
      <c r="AX164" s="10"/>
      <c r="BA164" s="10"/>
      <c r="BJ164" s="10"/>
      <c r="BP164" s="10"/>
      <c r="BT164" s="10"/>
      <c r="BU164" s="10"/>
      <c r="CF164" s="10"/>
      <c r="CH164" s="10"/>
      <c r="CI164" s="10"/>
      <c r="CJ164" s="10"/>
      <c r="CK164" s="10"/>
      <c r="CL164" s="10"/>
      <c r="CM164" s="10"/>
      <c r="CU164" s="10"/>
      <c r="CV164" s="10"/>
      <c r="CW164" s="10"/>
      <c r="CX164" s="10"/>
      <c r="DC164" s="10"/>
      <c r="DD164" s="10"/>
      <c r="DJ164" s="10"/>
      <c r="DK164" s="10"/>
      <c r="DM164" s="10"/>
      <c r="DP164" s="10"/>
      <c r="DQ164" s="10"/>
      <c r="EB164" s="10"/>
      <c r="EC164" s="10"/>
      <c r="ED164" s="10"/>
      <c r="EE164" s="10"/>
      <c r="HE164" s="10"/>
    </row>
    <row r="165" spans="1:213" ht="14.25" customHeight="1" x14ac:dyDescent="0.25">
      <c r="A165" s="10"/>
      <c r="W165" s="10"/>
      <c r="X165" s="10"/>
      <c r="Y165" s="10"/>
      <c r="Z165" s="10"/>
      <c r="AA165" s="10"/>
      <c r="AC165" s="10"/>
      <c r="AE165" s="10"/>
      <c r="AH165" s="10"/>
      <c r="AK165" s="10"/>
      <c r="AP165" s="10"/>
      <c r="AQ165" s="10"/>
      <c r="AX165" s="10"/>
      <c r="BA165" s="10"/>
      <c r="BJ165" s="10"/>
      <c r="BP165" s="10"/>
      <c r="BT165" s="10"/>
      <c r="BU165" s="10"/>
      <c r="CF165" s="10"/>
      <c r="CH165" s="10"/>
      <c r="CI165" s="10"/>
      <c r="CJ165" s="10"/>
      <c r="CK165" s="10"/>
      <c r="CL165" s="10"/>
      <c r="CM165" s="10"/>
      <c r="CU165" s="10"/>
      <c r="CV165" s="10"/>
      <c r="CW165" s="10"/>
      <c r="CX165" s="10"/>
      <c r="DC165" s="10"/>
      <c r="DD165" s="10"/>
      <c r="DJ165" s="10"/>
      <c r="DK165" s="10"/>
      <c r="DM165" s="10"/>
      <c r="DP165" s="10"/>
      <c r="DQ165" s="10"/>
      <c r="EB165" s="10"/>
      <c r="EC165" s="10"/>
      <c r="ED165" s="10"/>
      <c r="EE165" s="10"/>
      <c r="HE165" s="10"/>
    </row>
    <row r="166" spans="1:213" ht="14.25" customHeight="1" x14ac:dyDescent="0.25">
      <c r="A166" s="10"/>
      <c r="W166" s="10"/>
      <c r="X166" s="10"/>
      <c r="Y166" s="10"/>
      <c r="Z166" s="10"/>
      <c r="AA166" s="10"/>
      <c r="AC166" s="10"/>
      <c r="AE166" s="10"/>
      <c r="AH166" s="10"/>
      <c r="AK166" s="10"/>
      <c r="AP166" s="10"/>
      <c r="AQ166" s="10"/>
      <c r="AX166" s="10"/>
      <c r="BA166" s="10"/>
      <c r="BJ166" s="10"/>
      <c r="BP166" s="10"/>
      <c r="BT166" s="10"/>
      <c r="BU166" s="10"/>
      <c r="CF166" s="10"/>
      <c r="CH166" s="10"/>
      <c r="CI166" s="10"/>
      <c r="CJ166" s="10"/>
      <c r="CK166" s="10"/>
      <c r="CL166" s="10"/>
      <c r="CM166" s="10"/>
      <c r="CU166" s="10"/>
      <c r="CV166" s="10"/>
      <c r="CW166" s="10"/>
      <c r="CX166" s="10"/>
      <c r="DC166" s="10"/>
      <c r="DD166" s="10"/>
      <c r="DJ166" s="10"/>
      <c r="DK166" s="10"/>
      <c r="DM166" s="10"/>
      <c r="DP166" s="10"/>
      <c r="DQ166" s="10"/>
      <c r="EB166" s="10"/>
      <c r="EC166" s="10"/>
      <c r="ED166" s="10"/>
      <c r="EE166" s="10"/>
      <c r="HE166" s="10"/>
    </row>
    <row r="167" spans="1:213" ht="14.25" customHeight="1" x14ac:dyDescent="0.25">
      <c r="A167" s="10"/>
      <c r="W167" s="10"/>
      <c r="X167" s="10"/>
      <c r="Y167" s="10"/>
      <c r="Z167" s="10"/>
      <c r="AA167" s="10"/>
      <c r="AC167" s="10"/>
      <c r="AE167" s="10"/>
      <c r="AH167" s="10"/>
      <c r="AK167" s="10"/>
      <c r="AP167" s="10"/>
      <c r="AQ167" s="10"/>
      <c r="AX167" s="10"/>
      <c r="BA167" s="10"/>
      <c r="BJ167" s="10"/>
      <c r="BP167" s="10"/>
      <c r="BT167" s="10"/>
      <c r="BU167" s="10"/>
      <c r="CF167" s="10"/>
      <c r="CH167" s="10"/>
      <c r="CI167" s="10"/>
      <c r="CJ167" s="10"/>
      <c r="CK167" s="10"/>
      <c r="CL167" s="10"/>
      <c r="CM167" s="10"/>
      <c r="CU167" s="10"/>
      <c r="CV167" s="10"/>
      <c r="CW167" s="10"/>
      <c r="CX167" s="10"/>
      <c r="DC167" s="10"/>
      <c r="DD167" s="10"/>
      <c r="DJ167" s="10"/>
      <c r="DK167" s="10"/>
      <c r="DM167" s="10"/>
      <c r="DP167" s="10"/>
      <c r="DQ167" s="10"/>
      <c r="EB167" s="10"/>
      <c r="EC167" s="10"/>
      <c r="ED167" s="10"/>
      <c r="EE167" s="10"/>
      <c r="HE167" s="10"/>
    </row>
    <row r="168" spans="1:213" ht="14.25" customHeight="1" x14ac:dyDescent="0.25">
      <c r="A168" s="10"/>
      <c r="W168" s="10"/>
      <c r="X168" s="10"/>
      <c r="Y168" s="10"/>
      <c r="Z168" s="10"/>
      <c r="AA168" s="10"/>
      <c r="AC168" s="10"/>
      <c r="AE168" s="10"/>
      <c r="AH168" s="10"/>
      <c r="AK168" s="10"/>
      <c r="AP168" s="10"/>
      <c r="AQ168" s="10"/>
      <c r="AX168" s="10"/>
      <c r="BA168" s="10"/>
      <c r="BJ168" s="10"/>
      <c r="BP168" s="10"/>
      <c r="BT168" s="10"/>
      <c r="BU168" s="10"/>
      <c r="CF168" s="10"/>
      <c r="CH168" s="10"/>
      <c r="CI168" s="10"/>
      <c r="CJ168" s="10"/>
      <c r="CK168" s="10"/>
      <c r="CL168" s="10"/>
      <c r="CM168" s="10"/>
      <c r="CU168" s="10"/>
      <c r="CV168" s="10"/>
      <c r="CW168" s="10"/>
      <c r="CX168" s="10"/>
      <c r="DC168" s="10"/>
      <c r="DD168" s="10"/>
      <c r="DJ168" s="10"/>
      <c r="DK168" s="10"/>
      <c r="DM168" s="10"/>
      <c r="DP168" s="10"/>
      <c r="DQ168" s="10"/>
      <c r="EB168" s="10"/>
      <c r="EC168" s="10"/>
      <c r="ED168" s="10"/>
      <c r="EE168" s="10"/>
      <c r="HE168" s="10"/>
    </row>
    <row r="169" spans="1:213" ht="14.25" customHeight="1" x14ac:dyDescent="0.25">
      <c r="A169" s="10"/>
      <c r="W169" s="10"/>
      <c r="X169" s="10"/>
      <c r="Y169" s="10"/>
      <c r="Z169" s="10"/>
      <c r="AA169" s="10"/>
      <c r="AC169" s="10"/>
      <c r="AE169" s="10"/>
      <c r="AH169" s="10"/>
      <c r="AK169" s="10"/>
      <c r="AP169" s="10"/>
      <c r="AQ169" s="10"/>
      <c r="AX169" s="10"/>
      <c r="BA169" s="10"/>
      <c r="BJ169" s="10"/>
      <c r="BP169" s="10"/>
      <c r="BT169" s="10"/>
      <c r="BU169" s="10"/>
      <c r="CF169" s="10"/>
      <c r="CH169" s="10"/>
      <c r="CI169" s="10"/>
      <c r="CJ169" s="10"/>
      <c r="CK169" s="10"/>
      <c r="CL169" s="10"/>
      <c r="CM169" s="10"/>
      <c r="CU169" s="10"/>
      <c r="CV169" s="10"/>
      <c r="CW169" s="10"/>
      <c r="CX169" s="10"/>
      <c r="DC169" s="10"/>
      <c r="DD169" s="10"/>
      <c r="DJ169" s="10"/>
      <c r="DK169" s="10"/>
      <c r="DM169" s="10"/>
      <c r="DP169" s="10"/>
      <c r="DQ169" s="10"/>
      <c r="EB169" s="10"/>
      <c r="EC169" s="10"/>
      <c r="ED169" s="10"/>
      <c r="EE169" s="10"/>
      <c r="HE169" s="10"/>
    </row>
    <row r="170" spans="1:213" ht="14.25" customHeight="1" x14ac:dyDescent="0.25">
      <c r="A170" s="10"/>
      <c r="W170" s="10"/>
      <c r="X170" s="10"/>
      <c r="Y170" s="10"/>
      <c r="Z170" s="10"/>
      <c r="AA170" s="10"/>
      <c r="AC170" s="10"/>
      <c r="AE170" s="10"/>
      <c r="AH170" s="10"/>
      <c r="AK170" s="10"/>
      <c r="AP170" s="10"/>
      <c r="AQ170" s="10"/>
      <c r="AX170" s="10"/>
      <c r="BA170" s="10"/>
      <c r="BJ170" s="10"/>
      <c r="BP170" s="10"/>
      <c r="BT170" s="10"/>
      <c r="BU170" s="10"/>
      <c r="CF170" s="10"/>
      <c r="CH170" s="10"/>
      <c r="CI170" s="10"/>
      <c r="CJ170" s="10"/>
      <c r="CK170" s="10"/>
      <c r="CL170" s="10"/>
      <c r="CM170" s="10"/>
      <c r="CU170" s="10"/>
      <c r="CV170" s="10"/>
      <c r="CW170" s="10"/>
      <c r="CX170" s="10"/>
      <c r="DC170" s="10"/>
      <c r="DD170" s="10"/>
      <c r="DJ170" s="10"/>
      <c r="DK170" s="10"/>
      <c r="DM170" s="10"/>
      <c r="DP170" s="10"/>
      <c r="DQ170" s="10"/>
      <c r="EB170" s="10"/>
      <c r="EC170" s="10"/>
      <c r="ED170" s="10"/>
      <c r="EE170" s="10"/>
      <c r="HE170" s="10"/>
    </row>
    <row r="171" spans="1:213" ht="14.25" customHeight="1" x14ac:dyDescent="0.25">
      <c r="A171" s="10"/>
      <c r="W171" s="10"/>
      <c r="X171" s="10"/>
      <c r="Y171" s="10"/>
      <c r="Z171" s="10"/>
      <c r="AA171" s="10"/>
      <c r="AC171" s="10"/>
      <c r="AE171" s="10"/>
      <c r="AH171" s="10"/>
      <c r="AK171" s="10"/>
      <c r="AP171" s="10"/>
      <c r="AQ171" s="10"/>
      <c r="AX171" s="10"/>
      <c r="BA171" s="10"/>
      <c r="BJ171" s="10"/>
      <c r="BP171" s="10"/>
      <c r="BT171" s="10"/>
      <c r="BU171" s="10"/>
      <c r="CF171" s="10"/>
      <c r="CH171" s="10"/>
      <c r="CI171" s="10"/>
      <c r="CJ171" s="10"/>
      <c r="CK171" s="10"/>
      <c r="CL171" s="10"/>
      <c r="CM171" s="10"/>
      <c r="CU171" s="10"/>
      <c r="CV171" s="10"/>
      <c r="CW171" s="10"/>
      <c r="CX171" s="10"/>
      <c r="DC171" s="10"/>
      <c r="DD171" s="10"/>
      <c r="DJ171" s="10"/>
      <c r="DK171" s="10"/>
      <c r="DM171" s="10"/>
      <c r="DP171" s="10"/>
      <c r="DQ171" s="10"/>
      <c r="EB171" s="10"/>
      <c r="EC171" s="10"/>
      <c r="ED171" s="10"/>
      <c r="EE171" s="10"/>
      <c r="HE171" s="10"/>
    </row>
    <row r="172" spans="1:213" ht="14.25" customHeight="1" x14ac:dyDescent="0.25">
      <c r="A172" s="10"/>
      <c r="W172" s="10"/>
      <c r="X172" s="10"/>
      <c r="Y172" s="10"/>
      <c r="Z172" s="10"/>
      <c r="AA172" s="10"/>
      <c r="AC172" s="10"/>
      <c r="AE172" s="10"/>
      <c r="AH172" s="10"/>
      <c r="AK172" s="10"/>
      <c r="AP172" s="10"/>
      <c r="AQ172" s="10"/>
      <c r="AX172" s="10"/>
      <c r="BA172" s="10"/>
      <c r="BJ172" s="10"/>
      <c r="BP172" s="10"/>
      <c r="BT172" s="10"/>
      <c r="BU172" s="10"/>
      <c r="CF172" s="10"/>
      <c r="CH172" s="10"/>
      <c r="CI172" s="10"/>
      <c r="CJ172" s="10"/>
      <c r="CK172" s="10"/>
      <c r="CL172" s="10"/>
      <c r="CM172" s="10"/>
      <c r="CU172" s="10"/>
      <c r="CV172" s="10"/>
      <c r="CW172" s="10"/>
      <c r="CX172" s="10"/>
      <c r="DC172" s="10"/>
      <c r="DD172" s="10"/>
      <c r="DJ172" s="10"/>
      <c r="DK172" s="10"/>
      <c r="DM172" s="10"/>
      <c r="DP172" s="10"/>
      <c r="DQ172" s="10"/>
      <c r="EB172" s="10"/>
      <c r="EC172" s="10"/>
      <c r="ED172" s="10"/>
      <c r="EE172" s="10"/>
      <c r="HE172" s="10"/>
    </row>
    <row r="173" spans="1:213" ht="14.25" customHeight="1" x14ac:dyDescent="0.25">
      <c r="A173" s="10"/>
      <c r="W173" s="10"/>
      <c r="X173" s="10"/>
      <c r="Y173" s="10"/>
      <c r="Z173" s="10"/>
      <c r="AA173" s="10"/>
      <c r="AC173" s="10"/>
      <c r="AE173" s="10"/>
      <c r="AH173" s="10"/>
      <c r="AK173" s="10"/>
      <c r="AP173" s="10"/>
      <c r="AQ173" s="10"/>
      <c r="AX173" s="10"/>
      <c r="BA173" s="10"/>
      <c r="BJ173" s="10"/>
      <c r="BP173" s="10"/>
      <c r="BT173" s="10"/>
      <c r="BU173" s="10"/>
      <c r="CF173" s="10"/>
      <c r="CH173" s="10"/>
      <c r="CI173" s="10"/>
      <c r="CJ173" s="10"/>
      <c r="CK173" s="10"/>
      <c r="CL173" s="10"/>
      <c r="CM173" s="10"/>
      <c r="CU173" s="10"/>
      <c r="CV173" s="10"/>
      <c r="CW173" s="10"/>
      <c r="CX173" s="10"/>
      <c r="DC173" s="10"/>
      <c r="DD173" s="10"/>
      <c r="DJ173" s="10"/>
      <c r="DK173" s="10"/>
      <c r="DM173" s="10"/>
      <c r="DP173" s="10"/>
      <c r="DQ173" s="10"/>
      <c r="EB173" s="10"/>
      <c r="EC173" s="10"/>
      <c r="ED173" s="10"/>
      <c r="EE173" s="10"/>
      <c r="HE173" s="10"/>
    </row>
    <row r="174" spans="1:213" ht="14.25" customHeight="1" x14ac:dyDescent="0.25">
      <c r="A174" s="10"/>
      <c r="W174" s="10"/>
      <c r="X174" s="10"/>
      <c r="Y174" s="10"/>
      <c r="Z174" s="10"/>
      <c r="AA174" s="10"/>
      <c r="AC174" s="10"/>
      <c r="AE174" s="10"/>
      <c r="AH174" s="10"/>
      <c r="AK174" s="10"/>
      <c r="AP174" s="10"/>
      <c r="AQ174" s="10"/>
      <c r="AX174" s="10"/>
      <c r="BA174" s="10"/>
      <c r="BJ174" s="10"/>
      <c r="BP174" s="10"/>
      <c r="BT174" s="10"/>
      <c r="BU174" s="10"/>
      <c r="CF174" s="10"/>
      <c r="CH174" s="10"/>
      <c r="CI174" s="10"/>
      <c r="CJ174" s="10"/>
      <c r="CK174" s="10"/>
      <c r="CL174" s="10"/>
      <c r="CM174" s="10"/>
      <c r="CU174" s="10"/>
      <c r="CV174" s="10"/>
      <c r="CW174" s="10"/>
      <c r="CX174" s="10"/>
      <c r="DC174" s="10"/>
      <c r="DD174" s="10"/>
      <c r="DJ174" s="10"/>
      <c r="DK174" s="10"/>
      <c r="DM174" s="10"/>
      <c r="DP174" s="10"/>
      <c r="DQ174" s="10"/>
      <c r="EB174" s="10"/>
      <c r="EC174" s="10"/>
      <c r="ED174" s="10"/>
      <c r="EE174" s="10"/>
      <c r="HE174" s="10"/>
    </row>
    <row r="175" spans="1:213" ht="14.25" customHeight="1" x14ac:dyDescent="0.25">
      <c r="A175" s="10"/>
      <c r="W175" s="10"/>
      <c r="X175" s="10"/>
      <c r="Y175" s="10"/>
      <c r="Z175" s="10"/>
      <c r="AA175" s="10"/>
      <c r="AC175" s="10"/>
      <c r="AE175" s="10"/>
      <c r="AH175" s="10"/>
      <c r="AK175" s="10"/>
      <c r="AP175" s="10"/>
      <c r="AQ175" s="10"/>
      <c r="AX175" s="10"/>
      <c r="BA175" s="10"/>
      <c r="BJ175" s="10"/>
      <c r="BP175" s="10"/>
      <c r="BT175" s="10"/>
      <c r="BU175" s="10"/>
      <c r="CF175" s="10"/>
      <c r="CH175" s="10"/>
      <c r="CI175" s="10"/>
      <c r="CJ175" s="10"/>
      <c r="CK175" s="10"/>
      <c r="CL175" s="10"/>
      <c r="CM175" s="10"/>
      <c r="CU175" s="10"/>
      <c r="CV175" s="10"/>
      <c r="CW175" s="10"/>
      <c r="CX175" s="10"/>
      <c r="DC175" s="10"/>
      <c r="DD175" s="10"/>
      <c r="DJ175" s="10"/>
      <c r="DK175" s="10"/>
      <c r="DM175" s="10"/>
      <c r="DP175" s="10"/>
      <c r="DQ175" s="10"/>
      <c r="EB175" s="10"/>
      <c r="EC175" s="10"/>
      <c r="ED175" s="10"/>
      <c r="EE175" s="10"/>
      <c r="HE175" s="10"/>
    </row>
    <row r="176" spans="1:213" ht="14.25" customHeight="1" x14ac:dyDescent="0.25">
      <c r="A176" s="10"/>
      <c r="W176" s="10"/>
      <c r="X176" s="10"/>
      <c r="Y176" s="10"/>
      <c r="Z176" s="10"/>
      <c r="AA176" s="10"/>
      <c r="AC176" s="10"/>
      <c r="AE176" s="10"/>
      <c r="AH176" s="10"/>
      <c r="AK176" s="10"/>
      <c r="AP176" s="10"/>
      <c r="AQ176" s="10"/>
      <c r="AX176" s="10"/>
      <c r="BA176" s="10"/>
      <c r="BJ176" s="10"/>
      <c r="BP176" s="10"/>
      <c r="BT176" s="10"/>
      <c r="BU176" s="10"/>
      <c r="CF176" s="10"/>
      <c r="CH176" s="10"/>
      <c r="CI176" s="10"/>
      <c r="CJ176" s="10"/>
      <c r="CK176" s="10"/>
      <c r="CL176" s="10"/>
      <c r="CM176" s="10"/>
      <c r="CU176" s="10"/>
      <c r="CV176" s="10"/>
      <c r="CW176" s="10"/>
      <c r="CX176" s="10"/>
      <c r="DC176" s="10"/>
      <c r="DD176" s="10"/>
      <c r="DJ176" s="10"/>
      <c r="DK176" s="10"/>
      <c r="DM176" s="10"/>
      <c r="DP176" s="10"/>
      <c r="DQ176" s="10"/>
      <c r="EB176" s="10"/>
      <c r="EC176" s="10"/>
      <c r="ED176" s="10"/>
      <c r="EE176" s="10"/>
      <c r="HE176" s="10"/>
    </row>
    <row r="177" spans="1:213" ht="14.25" customHeight="1" x14ac:dyDescent="0.25">
      <c r="A177" s="10"/>
      <c r="W177" s="10"/>
      <c r="X177" s="10"/>
      <c r="Y177" s="10"/>
      <c r="Z177" s="10"/>
      <c r="AA177" s="10"/>
      <c r="AC177" s="10"/>
      <c r="AE177" s="10"/>
      <c r="AH177" s="10"/>
      <c r="AK177" s="10"/>
      <c r="AP177" s="10"/>
      <c r="AQ177" s="10"/>
      <c r="AX177" s="10"/>
      <c r="BA177" s="10"/>
      <c r="BJ177" s="10"/>
      <c r="BP177" s="10"/>
      <c r="BT177" s="10"/>
      <c r="BU177" s="10"/>
      <c r="CF177" s="10"/>
      <c r="CH177" s="10"/>
      <c r="CI177" s="10"/>
      <c r="CJ177" s="10"/>
      <c r="CK177" s="10"/>
      <c r="CL177" s="10"/>
      <c r="CM177" s="10"/>
      <c r="CU177" s="10"/>
      <c r="CV177" s="10"/>
      <c r="CW177" s="10"/>
      <c r="CX177" s="10"/>
      <c r="DC177" s="10"/>
      <c r="DD177" s="10"/>
      <c r="DJ177" s="10"/>
      <c r="DK177" s="10"/>
      <c r="DM177" s="10"/>
      <c r="DP177" s="10"/>
      <c r="DQ177" s="10"/>
      <c r="EB177" s="10"/>
      <c r="EC177" s="10"/>
      <c r="ED177" s="10"/>
      <c r="EE177" s="10"/>
      <c r="HE177" s="10"/>
    </row>
    <row r="178" spans="1:213" ht="14.25" customHeight="1" x14ac:dyDescent="0.25">
      <c r="A178" s="10"/>
      <c r="W178" s="10"/>
      <c r="X178" s="10"/>
      <c r="Y178" s="10"/>
      <c r="Z178" s="10"/>
      <c r="AA178" s="10"/>
      <c r="AC178" s="10"/>
      <c r="AE178" s="10"/>
      <c r="AH178" s="10"/>
      <c r="AK178" s="10"/>
      <c r="AP178" s="10"/>
      <c r="AQ178" s="10"/>
      <c r="AX178" s="10"/>
      <c r="BA178" s="10"/>
      <c r="BJ178" s="10"/>
      <c r="BP178" s="10"/>
      <c r="BT178" s="10"/>
      <c r="BU178" s="10"/>
      <c r="CF178" s="10"/>
      <c r="CH178" s="10"/>
      <c r="CI178" s="10"/>
      <c r="CJ178" s="10"/>
      <c r="CK178" s="10"/>
      <c r="CL178" s="10"/>
      <c r="CM178" s="10"/>
      <c r="CU178" s="10"/>
      <c r="CV178" s="10"/>
      <c r="CW178" s="10"/>
      <c r="CX178" s="10"/>
      <c r="DC178" s="10"/>
      <c r="DD178" s="10"/>
      <c r="DJ178" s="10"/>
      <c r="DK178" s="10"/>
      <c r="DM178" s="10"/>
      <c r="DP178" s="10"/>
      <c r="DQ178" s="10"/>
      <c r="EB178" s="10"/>
      <c r="EC178" s="10"/>
      <c r="ED178" s="10"/>
      <c r="EE178" s="10"/>
      <c r="HE178" s="10"/>
    </row>
    <row r="179" spans="1:213" ht="14.25" customHeight="1" x14ac:dyDescent="0.25">
      <c r="A179" s="10"/>
      <c r="W179" s="10"/>
      <c r="X179" s="10"/>
      <c r="Y179" s="10"/>
      <c r="Z179" s="10"/>
      <c r="AA179" s="10"/>
      <c r="AC179" s="10"/>
      <c r="AE179" s="10"/>
      <c r="AH179" s="10"/>
      <c r="AK179" s="10"/>
      <c r="AP179" s="10"/>
      <c r="AQ179" s="10"/>
      <c r="AX179" s="10"/>
      <c r="BA179" s="10"/>
      <c r="BJ179" s="10"/>
      <c r="BP179" s="10"/>
      <c r="BT179" s="10"/>
      <c r="BU179" s="10"/>
      <c r="CF179" s="10"/>
      <c r="CH179" s="10"/>
      <c r="CI179" s="10"/>
      <c r="CJ179" s="10"/>
      <c r="CK179" s="10"/>
      <c r="CL179" s="10"/>
      <c r="CM179" s="10"/>
      <c r="CU179" s="10"/>
      <c r="CV179" s="10"/>
      <c r="CW179" s="10"/>
      <c r="CX179" s="10"/>
      <c r="DC179" s="10"/>
      <c r="DD179" s="10"/>
      <c r="DJ179" s="10"/>
      <c r="DK179" s="10"/>
      <c r="DM179" s="10"/>
      <c r="DP179" s="10"/>
      <c r="DQ179" s="10"/>
      <c r="EB179" s="10"/>
      <c r="EC179" s="10"/>
      <c r="ED179" s="10"/>
      <c r="EE179" s="10"/>
      <c r="HE179" s="10"/>
    </row>
    <row r="180" spans="1:213" ht="14.25" customHeight="1" x14ac:dyDescent="0.25">
      <c r="A180" s="10"/>
      <c r="W180" s="10"/>
      <c r="X180" s="10"/>
      <c r="Y180" s="10"/>
      <c r="Z180" s="10"/>
      <c r="AA180" s="10"/>
      <c r="AC180" s="10"/>
      <c r="AE180" s="10"/>
      <c r="AH180" s="10"/>
      <c r="AK180" s="10"/>
      <c r="AP180" s="10"/>
      <c r="AQ180" s="10"/>
      <c r="AX180" s="10"/>
      <c r="BA180" s="10"/>
      <c r="BJ180" s="10"/>
      <c r="BP180" s="10"/>
      <c r="BT180" s="10"/>
      <c r="BU180" s="10"/>
      <c r="CF180" s="10"/>
      <c r="CH180" s="10"/>
      <c r="CI180" s="10"/>
      <c r="CJ180" s="10"/>
      <c r="CK180" s="10"/>
      <c r="CL180" s="10"/>
      <c r="CM180" s="10"/>
      <c r="CU180" s="10"/>
      <c r="CV180" s="10"/>
      <c r="CW180" s="10"/>
      <c r="CX180" s="10"/>
      <c r="DC180" s="10"/>
      <c r="DD180" s="10"/>
      <c r="DJ180" s="10"/>
      <c r="DK180" s="10"/>
      <c r="DM180" s="10"/>
      <c r="DP180" s="10"/>
      <c r="DQ180" s="10"/>
      <c r="EB180" s="10"/>
      <c r="EC180" s="10"/>
      <c r="ED180" s="10"/>
      <c r="EE180" s="10"/>
      <c r="HE180" s="10"/>
    </row>
    <row r="181" spans="1:213" ht="14.25" customHeight="1" x14ac:dyDescent="0.25">
      <c r="A181" s="10"/>
      <c r="W181" s="10"/>
      <c r="X181" s="10"/>
      <c r="Y181" s="10"/>
      <c r="Z181" s="10"/>
      <c r="AA181" s="10"/>
      <c r="AC181" s="10"/>
      <c r="AE181" s="10"/>
      <c r="AH181" s="10"/>
      <c r="AK181" s="10"/>
      <c r="AP181" s="10"/>
      <c r="AQ181" s="10"/>
      <c r="AX181" s="10"/>
      <c r="BA181" s="10"/>
      <c r="BJ181" s="10"/>
      <c r="BP181" s="10"/>
      <c r="BT181" s="10"/>
      <c r="BU181" s="10"/>
      <c r="CF181" s="10"/>
      <c r="CH181" s="10"/>
      <c r="CI181" s="10"/>
      <c r="CJ181" s="10"/>
      <c r="CK181" s="10"/>
      <c r="CL181" s="10"/>
      <c r="CM181" s="10"/>
      <c r="CU181" s="10"/>
      <c r="CV181" s="10"/>
      <c r="CW181" s="10"/>
      <c r="CX181" s="10"/>
      <c r="DC181" s="10"/>
      <c r="DD181" s="10"/>
      <c r="DJ181" s="10"/>
      <c r="DK181" s="10"/>
      <c r="DM181" s="10"/>
      <c r="DP181" s="10"/>
      <c r="DQ181" s="10"/>
      <c r="EB181" s="10"/>
      <c r="EC181" s="10"/>
      <c r="ED181" s="10"/>
      <c r="EE181" s="10"/>
      <c r="HE181" s="10"/>
    </row>
    <row r="182" spans="1:213" ht="14.25" customHeight="1" x14ac:dyDescent="0.25">
      <c r="A182" s="10"/>
      <c r="W182" s="10"/>
      <c r="X182" s="10"/>
      <c r="Y182" s="10"/>
      <c r="Z182" s="10"/>
      <c r="AA182" s="10"/>
      <c r="AC182" s="10"/>
      <c r="AE182" s="10"/>
      <c r="AH182" s="10"/>
      <c r="AK182" s="10"/>
      <c r="AP182" s="10"/>
      <c r="AQ182" s="10"/>
      <c r="AX182" s="10"/>
      <c r="BA182" s="10"/>
      <c r="BJ182" s="10"/>
      <c r="BP182" s="10"/>
      <c r="BT182" s="10"/>
      <c r="BU182" s="10"/>
      <c r="CF182" s="10"/>
      <c r="CH182" s="10"/>
      <c r="CI182" s="10"/>
      <c r="CJ182" s="10"/>
      <c r="CK182" s="10"/>
      <c r="CL182" s="10"/>
      <c r="CM182" s="10"/>
      <c r="CU182" s="10"/>
      <c r="CV182" s="10"/>
      <c r="CW182" s="10"/>
      <c r="CX182" s="10"/>
      <c r="DC182" s="10"/>
      <c r="DD182" s="10"/>
      <c r="DJ182" s="10"/>
      <c r="DK182" s="10"/>
      <c r="DM182" s="10"/>
      <c r="DP182" s="10"/>
      <c r="DQ182" s="10"/>
      <c r="EB182" s="10"/>
      <c r="EC182" s="10"/>
      <c r="ED182" s="10"/>
      <c r="EE182" s="10"/>
      <c r="HE182" s="10"/>
    </row>
    <row r="183" spans="1:213" ht="14.25" customHeight="1" x14ac:dyDescent="0.25">
      <c r="A183" s="10"/>
      <c r="W183" s="10"/>
      <c r="X183" s="10"/>
      <c r="Y183" s="10"/>
      <c r="Z183" s="10"/>
      <c r="AA183" s="10"/>
      <c r="AC183" s="10"/>
      <c r="AE183" s="10"/>
      <c r="AH183" s="10"/>
      <c r="AK183" s="10"/>
      <c r="AP183" s="10"/>
      <c r="AQ183" s="10"/>
      <c r="AX183" s="10"/>
      <c r="BA183" s="10"/>
      <c r="BJ183" s="10"/>
      <c r="BP183" s="10"/>
      <c r="BT183" s="10"/>
      <c r="BU183" s="10"/>
      <c r="CF183" s="10"/>
      <c r="CH183" s="10"/>
      <c r="CI183" s="10"/>
      <c r="CJ183" s="10"/>
      <c r="CK183" s="10"/>
      <c r="CL183" s="10"/>
      <c r="CM183" s="10"/>
      <c r="CU183" s="10"/>
      <c r="CV183" s="10"/>
      <c r="CW183" s="10"/>
      <c r="CX183" s="10"/>
      <c r="DC183" s="10"/>
      <c r="DD183" s="10"/>
      <c r="DJ183" s="10"/>
      <c r="DK183" s="10"/>
      <c r="DM183" s="10"/>
      <c r="DP183" s="10"/>
      <c r="DQ183" s="10"/>
      <c r="EB183" s="10"/>
      <c r="EC183" s="10"/>
      <c r="ED183" s="10"/>
      <c r="EE183" s="10"/>
      <c r="HE183" s="10"/>
    </row>
    <row r="184" spans="1:213" ht="14.25" customHeight="1" x14ac:dyDescent="0.25">
      <c r="A184" s="10"/>
      <c r="W184" s="10"/>
      <c r="X184" s="10"/>
      <c r="Y184" s="10"/>
      <c r="Z184" s="10"/>
      <c r="AA184" s="10"/>
      <c r="AC184" s="10"/>
      <c r="AE184" s="10"/>
      <c r="AH184" s="10"/>
      <c r="AK184" s="10"/>
      <c r="AP184" s="10"/>
      <c r="AQ184" s="10"/>
      <c r="AX184" s="10"/>
      <c r="BA184" s="10"/>
      <c r="BJ184" s="10"/>
      <c r="BP184" s="10"/>
      <c r="BT184" s="10"/>
      <c r="BU184" s="10"/>
      <c r="CF184" s="10"/>
      <c r="CH184" s="10"/>
      <c r="CI184" s="10"/>
      <c r="CJ184" s="10"/>
      <c r="CK184" s="10"/>
      <c r="CL184" s="10"/>
      <c r="CM184" s="10"/>
      <c r="CU184" s="10"/>
      <c r="CV184" s="10"/>
      <c r="CW184" s="10"/>
      <c r="CX184" s="10"/>
      <c r="DC184" s="10"/>
      <c r="DD184" s="10"/>
      <c r="DJ184" s="10"/>
      <c r="DK184" s="10"/>
      <c r="DM184" s="10"/>
      <c r="DP184" s="10"/>
      <c r="DQ184" s="10"/>
      <c r="EB184" s="10"/>
      <c r="EC184" s="10"/>
      <c r="ED184" s="10"/>
      <c r="EE184" s="10"/>
      <c r="HE184" s="10"/>
    </row>
    <row r="185" spans="1:213" ht="14.25" customHeight="1" x14ac:dyDescent="0.25">
      <c r="A185" s="10"/>
      <c r="W185" s="10"/>
      <c r="X185" s="10"/>
      <c r="Y185" s="10"/>
      <c r="Z185" s="10"/>
      <c r="AA185" s="10"/>
      <c r="AC185" s="10"/>
      <c r="AE185" s="10"/>
      <c r="AH185" s="10"/>
      <c r="AK185" s="10"/>
      <c r="AP185" s="10"/>
      <c r="AQ185" s="10"/>
      <c r="AX185" s="10"/>
      <c r="BA185" s="10"/>
      <c r="BJ185" s="10"/>
      <c r="BP185" s="10"/>
      <c r="BT185" s="10"/>
      <c r="BU185" s="10"/>
      <c r="CF185" s="10"/>
      <c r="CH185" s="10"/>
      <c r="CI185" s="10"/>
      <c r="CJ185" s="10"/>
      <c r="CK185" s="10"/>
      <c r="CL185" s="10"/>
      <c r="CM185" s="10"/>
      <c r="CU185" s="10"/>
      <c r="CV185" s="10"/>
      <c r="CW185" s="10"/>
      <c r="CX185" s="10"/>
      <c r="DC185" s="10"/>
      <c r="DD185" s="10"/>
      <c r="DJ185" s="10"/>
      <c r="DK185" s="10"/>
      <c r="DM185" s="10"/>
      <c r="DP185" s="10"/>
      <c r="DQ185" s="10"/>
      <c r="EB185" s="10"/>
      <c r="EC185" s="10"/>
      <c r="ED185" s="10"/>
      <c r="EE185" s="10"/>
      <c r="HE185" s="10"/>
    </row>
    <row r="186" spans="1:213" ht="14.25" customHeight="1" x14ac:dyDescent="0.25">
      <c r="A186" s="10"/>
      <c r="W186" s="10"/>
      <c r="X186" s="10"/>
      <c r="Y186" s="10"/>
      <c r="Z186" s="10"/>
      <c r="AA186" s="10"/>
      <c r="AC186" s="10"/>
      <c r="AE186" s="10"/>
      <c r="AH186" s="10"/>
      <c r="AK186" s="10"/>
      <c r="AP186" s="10"/>
      <c r="AQ186" s="10"/>
      <c r="AX186" s="10"/>
      <c r="BA186" s="10"/>
      <c r="BJ186" s="10"/>
      <c r="BP186" s="10"/>
      <c r="BT186" s="10"/>
      <c r="BU186" s="10"/>
      <c r="CF186" s="10"/>
      <c r="CH186" s="10"/>
      <c r="CI186" s="10"/>
      <c r="CJ186" s="10"/>
      <c r="CK186" s="10"/>
      <c r="CL186" s="10"/>
      <c r="CM186" s="10"/>
      <c r="CU186" s="10"/>
      <c r="CV186" s="10"/>
      <c r="CW186" s="10"/>
      <c r="CX186" s="10"/>
      <c r="DC186" s="10"/>
      <c r="DD186" s="10"/>
      <c r="DJ186" s="10"/>
      <c r="DK186" s="10"/>
      <c r="DM186" s="10"/>
      <c r="DP186" s="10"/>
      <c r="DQ186" s="10"/>
      <c r="EB186" s="10"/>
      <c r="EC186" s="10"/>
      <c r="ED186" s="10"/>
      <c r="EE186" s="10"/>
      <c r="HE186" s="10"/>
    </row>
    <row r="187" spans="1:213" ht="14.25" customHeight="1" x14ac:dyDescent="0.25">
      <c r="A187" s="10"/>
      <c r="W187" s="10"/>
      <c r="X187" s="10"/>
      <c r="Y187" s="10"/>
      <c r="Z187" s="10"/>
      <c r="AA187" s="10"/>
      <c r="AC187" s="10"/>
      <c r="AE187" s="10"/>
      <c r="AH187" s="10"/>
      <c r="AK187" s="10"/>
      <c r="AP187" s="10"/>
      <c r="AQ187" s="10"/>
      <c r="AX187" s="10"/>
      <c r="BA187" s="10"/>
      <c r="BJ187" s="10"/>
      <c r="BP187" s="10"/>
      <c r="BT187" s="10"/>
      <c r="BU187" s="10"/>
      <c r="CF187" s="10"/>
      <c r="CH187" s="10"/>
      <c r="CI187" s="10"/>
      <c r="CJ187" s="10"/>
      <c r="CK187" s="10"/>
      <c r="CL187" s="10"/>
      <c r="CM187" s="10"/>
      <c r="CU187" s="10"/>
      <c r="CV187" s="10"/>
      <c r="CW187" s="10"/>
      <c r="CX187" s="10"/>
      <c r="DC187" s="10"/>
      <c r="DD187" s="10"/>
      <c r="DJ187" s="10"/>
      <c r="DK187" s="10"/>
      <c r="DM187" s="10"/>
      <c r="DP187" s="10"/>
      <c r="DQ187" s="10"/>
      <c r="EB187" s="10"/>
      <c r="EC187" s="10"/>
      <c r="ED187" s="10"/>
      <c r="EE187" s="10"/>
      <c r="HE187" s="10"/>
    </row>
    <row r="188" spans="1:213" ht="14.25" customHeight="1" x14ac:dyDescent="0.25">
      <c r="A188" s="10"/>
      <c r="W188" s="10"/>
      <c r="X188" s="10"/>
      <c r="Y188" s="10"/>
      <c r="Z188" s="10"/>
      <c r="AA188" s="10"/>
      <c r="AC188" s="10"/>
      <c r="AE188" s="10"/>
      <c r="AH188" s="10"/>
      <c r="AK188" s="10"/>
      <c r="AP188" s="10"/>
      <c r="AQ188" s="10"/>
      <c r="AX188" s="10"/>
      <c r="BA188" s="10"/>
      <c r="BJ188" s="10"/>
      <c r="BP188" s="10"/>
      <c r="BT188" s="10"/>
      <c r="BU188" s="10"/>
      <c r="CF188" s="10"/>
      <c r="CH188" s="10"/>
      <c r="CI188" s="10"/>
      <c r="CJ188" s="10"/>
      <c r="CK188" s="10"/>
      <c r="CL188" s="10"/>
      <c r="CM188" s="10"/>
      <c r="CU188" s="10"/>
      <c r="CV188" s="10"/>
      <c r="CW188" s="10"/>
      <c r="CX188" s="10"/>
      <c r="DC188" s="10"/>
      <c r="DD188" s="10"/>
      <c r="DJ188" s="10"/>
      <c r="DK188" s="10"/>
      <c r="DM188" s="10"/>
      <c r="DP188" s="10"/>
      <c r="DQ188" s="10"/>
      <c r="EB188" s="10"/>
      <c r="EC188" s="10"/>
      <c r="ED188" s="10"/>
      <c r="EE188" s="10"/>
      <c r="HE188" s="10"/>
    </row>
    <row r="189" spans="1:213" ht="14.25" customHeight="1" x14ac:dyDescent="0.25">
      <c r="A189" s="10"/>
      <c r="W189" s="10"/>
      <c r="X189" s="10"/>
      <c r="Y189" s="10"/>
      <c r="Z189" s="10"/>
      <c r="AA189" s="10"/>
      <c r="AC189" s="10"/>
      <c r="AE189" s="10"/>
      <c r="AH189" s="10"/>
      <c r="AK189" s="10"/>
      <c r="AP189" s="10"/>
      <c r="AQ189" s="10"/>
      <c r="AX189" s="10"/>
      <c r="BA189" s="10"/>
      <c r="BJ189" s="10"/>
      <c r="BP189" s="10"/>
      <c r="BT189" s="10"/>
      <c r="BU189" s="10"/>
      <c r="CF189" s="10"/>
      <c r="CH189" s="10"/>
      <c r="CI189" s="10"/>
      <c r="CJ189" s="10"/>
      <c r="CK189" s="10"/>
      <c r="CL189" s="10"/>
      <c r="CM189" s="10"/>
      <c r="CU189" s="10"/>
      <c r="CV189" s="10"/>
      <c r="CW189" s="10"/>
      <c r="CX189" s="10"/>
      <c r="DC189" s="10"/>
      <c r="DD189" s="10"/>
      <c r="DJ189" s="10"/>
      <c r="DK189" s="10"/>
      <c r="DM189" s="10"/>
      <c r="DP189" s="10"/>
      <c r="DQ189" s="10"/>
      <c r="EB189" s="10"/>
      <c r="EC189" s="10"/>
      <c r="ED189" s="10"/>
      <c r="EE189" s="10"/>
      <c r="HE189" s="10"/>
    </row>
    <row r="190" spans="1:213" ht="14.25" customHeight="1" x14ac:dyDescent="0.25">
      <c r="A190" s="10"/>
      <c r="W190" s="10"/>
      <c r="X190" s="10"/>
      <c r="Y190" s="10"/>
      <c r="Z190" s="10"/>
      <c r="AA190" s="10"/>
      <c r="AC190" s="10"/>
      <c r="AE190" s="10"/>
      <c r="AH190" s="10"/>
      <c r="AK190" s="10"/>
      <c r="AP190" s="10"/>
      <c r="AQ190" s="10"/>
      <c r="AX190" s="10"/>
      <c r="BA190" s="10"/>
      <c r="BJ190" s="10"/>
      <c r="BP190" s="10"/>
      <c r="BT190" s="10"/>
      <c r="BU190" s="10"/>
      <c r="CF190" s="10"/>
      <c r="CH190" s="10"/>
      <c r="CI190" s="10"/>
      <c r="CJ190" s="10"/>
      <c r="CK190" s="10"/>
      <c r="CL190" s="10"/>
      <c r="CM190" s="10"/>
      <c r="CU190" s="10"/>
      <c r="CV190" s="10"/>
      <c r="CW190" s="10"/>
      <c r="CX190" s="10"/>
      <c r="DC190" s="10"/>
      <c r="DD190" s="10"/>
      <c r="DJ190" s="10"/>
      <c r="DK190" s="10"/>
      <c r="DM190" s="10"/>
      <c r="DP190" s="10"/>
      <c r="DQ190" s="10"/>
      <c r="EB190" s="10"/>
      <c r="EC190" s="10"/>
      <c r="ED190" s="10"/>
      <c r="EE190" s="10"/>
      <c r="HE190" s="10"/>
    </row>
    <row r="191" spans="1:213" ht="14.25" customHeight="1" x14ac:dyDescent="0.25">
      <c r="A191" s="10"/>
      <c r="W191" s="10"/>
      <c r="X191" s="10"/>
      <c r="Y191" s="10"/>
      <c r="Z191" s="10"/>
      <c r="AA191" s="10"/>
      <c r="AC191" s="10"/>
      <c r="AE191" s="10"/>
      <c r="AH191" s="10"/>
      <c r="AK191" s="10"/>
      <c r="AP191" s="10"/>
      <c r="AQ191" s="10"/>
      <c r="AX191" s="10"/>
      <c r="BA191" s="10"/>
      <c r="BJ191" s="10"/>
      <c r="BP191" s="10"/>
      <c r="BT191" s="10"/>
      <c r="BU191" s="10"/>
      <c r="CF191" s="10"/>
      <c r="CH191" s="10"/>
      <c r="CI191" s="10"/>
      <c r="CJ191" s="10"/>
      <c r="CK191" s="10"/>
      <c r="CL191" s="10"/>
      <c r="CM191" s="10"/>
      <c r="CU191" s="10"/>
      <c r="CV191" s="10"/>
      <c r="CW191" s="10"/>
      <c r="CX191" s="10"/>
      <c r="DC191" s="10"/>
      <c r="DD191" s="10"/>
      <c r="DJ191" s="10"/>
      <c r="DK191" s="10"/>
      <c r="DM191" s="10"/>
      <c r="DP191" s="10"/>
      <c r="DQ191" s="10"/>
      <c r="EB191" s="10"/>
      <c r="EC191" s="10"/>
      <c r="ED191" s="10"/>
      <c r="EE191" s="10"/>
      <c r="HE191" s="10"/>
    </row>
    <row r="192" spans="1:213" ht="14.25" customHeight="1" x14ac:dyDescent="0.25">
      <c r="A192" s="10"/>
      <c r="W192" s="10"/>
      <c r="X192" s="10"/>
      <c r="Y192" s="10"/>
      <c r="Z192" s="10"/>
      <c r="AA192" s="10"/>
      <c r="AC192" s="10"/>
      <c r="AE192" s="10"/>
      <c r="AH192" s="10"/>
      <c r="AK192" s="10"/>
      <c r="AP192" s="10"/>
      <c r="AQ192" s="10"/>
      <c r="AX192" s="10"/>
      <c r="BA192" s="10"/>
      <c r="BJ192" s="10"/>
      <c r="BP192" s="10"/>
      <c r="BT192" s="10"/>
      <c r="BU192" s="10"/>
      <c r="CF192" s="10"/>
      <c r="CH192" s="10"/>
      <c r="CI192" s="10"/>
      <c r="CJ192" s="10"/>
      <c r="CK192" s="10"/>
      <c r="CL192" s="10"/>
      <c r="CM192" s="10"/>
      <c r="CU192" s="10"/>
      <c r="CV192" s="10"/>
      <c r="CW192" s="10"/>
      <c r="CX192" s="10"/>
      <c r="DC192" s="10"/>
      <c r="DD192" s="10"/>
      <c r="DJ192" s="10"/>
      <c r="DK192" s="10"/>
      <c r="DM192" s="10"/>
      <c r="DP192" s="10"/>
      <c r="DQ192" s="10"/>
      <c r="EB192" s="10"/>
      <c r="EC192" s="10"/>
      <c r="ED192" s="10"/>
      <c r="EE192" s="10"/>
      <c r="HE192" s="10"/>
    </row>
    <row r="193" spans="1:213" ht="14.25" customHeight="1" x14ac:dyDescent="0.25">
      <c r="A193" s="10"/>
      <c r="W193" s="10"/>
      <c r="X193" s="10"/>
      <c r="Y193" s="10"/>
      <c r="Z193" s="10"/>
      <c r="AA193" s="10"/>
      <c r="AC193" s="10"/>
      <c r="AE193" s="10"/>
      <c r="AH193" s="10"/>
      <c r="AK193" s="10"/>
      <c r="AP193" s="10"/>
      <c r="AQ193" s="10"/>
      <c r="AX193" s="10"/>
      <c r="BA193" s="10"/>
      <c r="BJ193" s="10"/>
      <c r="BP193" s="10"/>
      <c r="BT193" s="10"/>
      <c r="BU193" s="10"/>
      <c r="CF193" s="10"/>
      <c r="CH193" s="10"/>
      <c r="CI193" s="10"/>
      <c r="CJ193" s="10"/>
      <c r="CK193" s="10"/>
      <c r="CL193" s="10"/>
      <c r="CM193" s="10"/>
      <c r="CU193" s="10"/>
      <c r="CV193" s="10"/>
      <c r="CW193" s="10"/>
      <c r="CX193" s="10"/>
      <c r="DC193" s="10"/>
      <c r="DD193" s="10"/>
      <c r="DJ193" s="10"/>
      <c r="DK193" s="10"/>
      <c r="DM193" s="10"/>
      <c r="DP193" s="10"/>
      <c r="DQ193" s="10"/>
      <c r="EB193" s="10"/>
      <c r="EC193" s="10"/>
      <c r="ED193" s="10"/>
      <c r="EE193" s="10"/>
      <c r="HE193" s="10"/>
    </row>
    <row r="194" spans="1:213" ht="14.25" customHeight="1" x14ac:dyDescent="0.25">
      <c r="A194" s="10"/>
      <c r="W194" s="10"/>
      <c r="X194" s="10"/>
      <c r="Y194" s="10"/>
      <c r="Z194" s="10"/>
      <c r="AA194" s="10"/>
      <c r="AC194" s="10"/>
      <c r="AE194" s="10"/>
      <c r="AH194" s="10"/>
      <c r="AK194" s="10"/>
      <c r="AP194" s="10"/>
      <c r="AQ194" s="10"/>
      <c r="AX194" s="10"/>
      <c r="BA194" s="10"/>
      <c r="BJ194" s="10"/>
      <c r="BP194" s="10"/>
      <c r="BT194" s="10"/>
      <c r="BU194" s="10"/>
      <c r="CF194" s="10"/>
      <c r="CH194" s="10"/>
      <c r="CI194" s="10"/>
      <c r="CJ194" s="10"/>
      <c r="CK194" s="10"/>
      <c r="CL194" s="10"/>
      <c r="CM194" s="10"/>
      <c r="CU194" s="10"/>
      <c r="CV194" s="10"/>
      <c r="CW194" s="10"/>
      <c r="CX194" s="10"/>
      <c r="DC194" s="10"/>
      <c r="DD194" s="10"/>
      <c r="DJ194" s="10"/>
      <c r="DK194" s="10"/>
      <c r="DM194" s="10"/>
      <c r="DP194" s="10"/>
      <c r="DQ194" s="10"/>
      <c r="EB194" s="10"/>
      <c r="EC194" s="10"/>
      <c r="ED194" s="10"/>
      <c r="EE194" s="10"/>
      <c r="HE194" s="10"/>
    </row>
    <row r="195" spans="1:213" ht="14.25" customHeight="1" x14ac:dyDescent="0.25">
      <c r="A195" s="10"/>
      <c r="W195" s="10"/>
      <c r="X195" s="10"/>
      <c r="Y195" s="10"/>
      <c r="Z195" s="10"/>
      <c r="AA195" s="10"/>
      <c r="AC195" s="10"/>
      <c r="AE195" s="10"/>
      <c r="AH195" s="10"/>
      <c r="AK195" s="10"/>
      <c r="AP195" s="10"/>
      <c r="AQ195" s="10"/>
      <c r="AX195" s="10"/>
      <c r="BA195" s="10"/>
      <c r="BJ195" s="10"/>
      <c r="BP195" s="10"/>
      <c r="BT195" s="10"/>
      <c r="BU195" s="10"/>
      <c r="CF195" s="10"/>
      <c r="CH195" s="10"/>
      <c r="CI195" s="10"/>
      <c r="CJ195" s="10"/>
      <c r="CK195" s="10"/>
      <c r="CL195" s="10"/>
      <c r="CM195" s="10"/>
      <c r="CU195" s="10"/>
      <c r="CV195" s="10"/>
      <c r="CW195" s="10"/>
      <c r="CX195" s="10"/>
      <c r="DC195" s="10"/>
      <c r="DD195" s="10"/>
      <c r="DJ195" s="10"/>
      <c r="DK195" s="10"/>
      <c r="DM195" s="10"/>
      <c r="DP195" s="10"/>
      <c r="DQ195" s="10"/>
      <c r="EB195" s="10"/>
      <c r="EC195" s="10"/>
      <c r="ED195" s="10"/>
      <c r="EE195" s="10"/>
      <c r="HE195" s="10"/>
    </row>
    <row r="196" spans="1:213" ht="14.25" customHeight="1" x14ac:dyDescent="0.25">
      <c r="A196" s="10"/>
      <c r="W196" s="10"/>
      <c r="X196" s="10"/>
      <c r="Y196" s="10"/>
      <c r="Z196" s="10"/>
      <c r="AA196" s="10"/>
      <c r="AC196" s="10"/>
      <c r="AE196" s="10"/>
      <c r="AH196" s="10"/>
      <c r="AK196" s="10"/>
      <c r="AP196" s="10"/>
      <c r="AQ196" s="10"/>
      <c r="AX196" s="10"/>
      <c r="BA196" s="10"/>
      <c r="BJ196" s="10"/>
      <c r="BP196" s="10"/>
      <c r="BT196" s="10"/>
      <c r="BU196" s="10"/>
      <c r="CF196" s="10"/>
      <c r="CH196" s="10"/>
      <c r="CI196" s="10"/>
      <c r="CJ196" s="10"/>
      <c r="CK196" s="10"/>
      <c r="CL196" s="10"/>
      <c r="CM196" s="10"/>
      <c r="CU196" s="10"/>
      <c r="CV196" s="10"/>
      <c r="CW196" s="10"/>
      <c r="CX196" s="10"/>
      <c r="DC196" s="10"/>
      <c r="DD196" s="10"/>
      <c r="DJ196" s="10"/>
      <c r="DK196" s="10"/>
      <c r="DM196" s="10"/>
      <c r="DP196" s="10"/>
      <c r="DQ196" s="10"/>
      <c r="EB196" s="10"/>
      <c r="EC196" s="10"/>
      <c r="ED196" s="10"/>
      <c r="EE196" s="10"/>
      <c r="HE196" s="10"/>
    </row>
    <row r="197" spans="1:213" ht="14.25" customHeight="1" x14ac:dyDescent="0.25">
      <c r="A197" s="10"/>
      <c r="W197" s="10"/>
      <c r="X197" s="10"/>
      <c r="Y197" s="10"/>
      <c r="Z197" s="10"/>
      <c r="AA197" s="10"/>
      <c r="AC197" s="10"/>
      <c r="AE197" s="10"/>
      <c r="AH197" s="10"/>
      <c r="AK197" s="10"/>
      <c r="AP197" s="10"/>
      <c r="AQ197" s="10"/>
      <c r="AX197" s="10"/>
      <c r="BA197" s="10"/>
      <c r="BJ197" s="10"/>
      <c r="BP197" s="10"/>
      <c r="BT197" s="10"/>
      <c r="BU197" s="10"/>
      <c r="CF197" s="10"/>
      <c r="CH197" s="10"/>
      <c r="CI197" s="10"/>
      <c r="CJ197" s="10"/>
      <c r="CK197" s="10"/>
      <c r="CL197" s="10"/>
      <c r="CM197" s="10"/>
      <c r="CU197" s="10"/>
      <c r="CV197" s="10"/>
      <c r="CW197" s="10"/>
      <c r="CX197" s="10"/>
      <c r="DC197" s="10"/>
      <c r="DD197" s="10"/>
      <c r="DJ197" s="10"/>
      <c r="DK197" s="10"/>
      <c r="DM197" s="10"/>
      <c r="DP197" s="10"/>
      <c r="DQ197" s="10"/>
      <c r="EB197" s="10"/>
      <c r="EC197" s="10"/>
      <c r="ED197" s="10"/>
      <c r="EE197" s="10"/>
      <c r="HE197" s="10"/>
    </row>
    <row r="198" spans="1:213" ht="14.25" customHeight="1" x14ac:dyDescent="0.25">
      <c r="A198" s="10"/>
      <c r="W198" s="10"/>
      <c r="X198" s="10"/>
      <c r="Y198" s="10"/>
      <c r="Z198" s="10"/>
      <c r="AA198" s="10"/>
      <c r="AC198" s="10"/>
      <c r="AE198" s="10"/>
      <c r="AH198" s="10"/>
      <c r="AK198" s="10"/>
      <c r="AP198" s="10"/>
      <c r="AQ198" s="10"/>
      <c r="AX198" s="10"/>
      <c r="BA198" s="10"/>
      <c r="BJ198" s="10"/>
      <c r="BP198" s="10"/>
      <c r="BT198" s="10"/>
      <c r="BU198" s="10"/>
      <c r="CF198" s="10"/>
      <c r="CH198" s="10"/>
      <c r="CI198" s="10"/>
      <c r="CJ198" s="10"/>
      <c r="CK198" s="10"/>
      <c r="CL198" s="10"/>
      <c r="CM198" s="10"/>
      <c r="CU198" s="10"/>
      <c r="CV198" s="10"/>
      <c r="CW198" s="10"/>
      <c r="CX198" s="10"/>
      <c r="DC198" s="10"/>
      <c r="DD198" s="10"/>
      <c r="DJ198" s="10"/>
      <c r="DK198" s="10"/>
      <c r="DM198" s="10"/>
      <c r="DP198" s="10"/>
      <c r="DQ198" s="10"/>
      <c r="EB198" s="10"/>
      <c r="EC198" s="10"/>
      <c r="ED198" s="10"/>
      <c r="EE198" s="10"/>
      <c r="HE198" s="10"/>
    </row>
    <row r="199" spans="1:213" ht="14.25" customHeight="1" x14ac:dyDescent="0.25">
      <c r="A199" s="10"/>
      <c r="W199" s="10"/>
      <c r="X199" s="10"/>
      <c r="Y199" s="10"/>
      <c r="Z199" s="10"/>
      <c r="AA199" s="10"/>
      <c r="AC199" s="10"/>
      <c r="AE199" s="10"/>
      <c r="AH199" s="10"/>
      <c r="AK199" s="10"/>
      <c r="AP199" s="10"/>
      <c r="AQ199" s="10"/>
      <c r="AX199" s="10"/>
      <c r="BA199" s="10"/>
      <c r="BJ199" s="10"/>
      <c r="BP199" s="10"/>
      <c r="BT199" s="10"/>
      <c r="BU199" s="10"/>
      <c r="CF199" s="10"/>
      <c r="CH199" s="10"/>
      <c r="CI199" s="10"/>
      <c r="CJ199" s="10"/>
      <c r="CK199" s="10"/>
      <c r="CL199" s="10"/>
      <c r="CM199" s="10"/>
      <c r="CU199" s="10"/>
      <c r="CV199" s="10"/>
      <c r="CW199" s="10"/>
      <c r="CX199" s="10"/>
      <c r="DC199" s="10"/>
      <c r="DD199" s="10"/>
      <c r="DJ199" s="10"/>
      <c r="DK199" s="10"/>
      <c r="DM199" s="10"/>
      <c r="DP199" s="10"/>
      <c r="DQ199" s="10"/>
      <c r="EB199" s="10"/>
      <c r="EC199" s="10"/>
      <c r="ED199" s="10"/>
      <c r="EE199" s="10"/>
      <c r="HE199" s="10"/>
    </row>
    <row r="200" spans="1:213" ht="14.25" customHeight="1" x14ac:dyDescent="0.25">
      <c r="A200" s="10"/>
      <c r="W200" s="10"/>
      <c r="X200" s="10"/>
      <c r="Y200" s="10"/>
      <c r="Z200" s="10"/>
      <c r="AA200" s="10"/>
      <c r="AC200" s="10"/>
      <c r="AE200" s="10"/>
      <c r="AH200" s="10"/>
      <c r="AK200" s="10"/>
      <c r="AP200" s="10"/>
      <c r="AQ200" s="10"/>
      <c r="AX200" s="10"/>
      <c r="BA200" s="10"/>
      <c r="BJ200" s="10"/>
      <c r="BP200" s="10"/>
      <c r="BT200" s="10"/>
      <c r="BU200" s="10"/>
      <c r="CF200" s="10"/>
      <c r="CH200" s="10"/>
      <c r="CI200" s="10"/>
      <c r="CJ200" s="10"/>
      <c r="CK200" s="10"/>
      <c r="CL200" s="10"/>
      <c r="CM200" s="10"/>
      <c r="CU200" s="10"/>
      <c r="CV200" s="10"/>
      <c r="CW200" s="10"/>
      <c r="CX200" s="10"/>
      <c r="DC200" s="10"/>
      <c r="DD200" s="10"/>
      <c r="DJ200" s="10"/>
      <c r="DK200" s="10"/>
      <c r="DM200" s="10"/>
      <c r="DP200" s="10"/>
      <c r="DQ200" s="10"/>
      <c r="EB200" s="10"/>
      <c r="EC200" s="10"/>
      <c r="ED200" s="10"/>
      <c r="EE200" s="10"/>
      <c r="HE200" s="10"/>
    </row>
    <row r="201" spans="1:213" ht="14.25" customHeight="1" x14ac:dyDescent="0.25">
      <c r="A201" s="10"/>
      <c r="W201" s="10"/>
      <c r="X201" s="10"/>
      <c r="Y201" s="10"/>
      <c r="Z201" s="10"/>
      <c r="AA201" s="10"/>
      <c r="AC201" s="10"/>
      <c r="AE201" s="10"/>
      <c r="AH201" s="10"/>
      <c r="AK201" s="10"/>
      <c r="AP201" s="10"/>
      <c r="AQ201" s="10"/>
      <c r="AX201" s="10"/>
      <c r="BA201" s="10"/>
      <c r="BJ201" s="10"/>
      <c r="BP201" s="10"/>
      <c r="BT201" s="10"/>
      <c r="BU201" s="10"/>
      <c r="CF201" s="10"/>
      <c r="CH201" s="10"/>
      <c r="CI201" s="10"/>
      <c r="CJ201" s="10"/>
      <c r="CK201" s="10"/>
      <c r="CL201" s="10"/>
      <c r="CM201" s="10"/>
      <c r="CU201" s="10"/>
      <c r="CV201" s="10"/>
      <c r="CW201" s="10"/>
      <c r="CX201" s="10"/>
      <c r="DC201" s="10"/>
      <c r="DD201" s="10"/>
      <c r="DJ201" s="10"/>
      <c r="DK201" s="10"/>
      <c r="DM201" s="10"/>
      <c r="DP201" s="10"/>
      <c r="DQ201" s="10"/>
      <c r="EB201" s="10"/>
      <c r="EC201" s="10"/>
      <c r="ED201" s="10"/>
      <c r="EE201" s="10"/>
      <c r="HE201" s="10"/>
    </row>
    <row r="202" spans="1:213" ht="14.25" customHeight="1" x14ac:dyDescent="0.25">
      <c r="A202" s="10"/>
      <c r="W202" s="10"/>
      <c r="X202" s="10"/>
      <c r="Y202" s="10"/>
      <c r="Z202" s="10"/>
      <c r="AA202" s="10"/>
      <c r="AC202" s="10"/>
      <c r="AE202" s="10"/>
      <c r="AH202" s="10"/>
      <c r="AK202" s="10"/>
      <c r="AP202" s="10"/>
      <c r="AQ202" s="10"/>
      <c r="AX202" s="10"/>
      <c r="BA202" s="10"/>
      <c r="BJ202" s="10"/>
      <c r="BP202" s="10"/>
      <c r="BT202" s="10"/>
      <c r="BU202" s="10"/>
      <c r="CF202" s="10"/>
      <c r="CH202" s="10"/>
      <c r="CI202" s="10"/>
      <c r="CJ202" s="10"/>
      <c r="CK202" s="10"/>
      <c r="CL202" s="10"/>
      <c r="CM202" s="10"/>
      <c r="CU202" s="10"/>
      <c r="CV202" s="10"/>
      <c r="CW202" s="10"/>
      <c r="CX202" s="10"/>
      <c r="DC202" s="10"/>
      <c r="DD202" s="10"/>
      <c r="DJ202" s="10"/>
      <c r="DK202" s="10"/>
      <c r="DM202" s="10"/>
      <c r="DP202" s="10"/>
      <c r="DQ202" s="10"/>
      <c r="EB202" s="10"/>
      <c r="EC202" s="10"/>
      <c r="ED202" s="10"/>
      <c r="EE202" s="10"/>
      <c r="HE202" s="10"/>
    </row>
    <row r="203" spans="1:213" ht="14.25" customHeight="1" x14ac:dyDescent="0.25">
      <c r="A203" s="10"/>
      <c r="W203" s="10"/>
      <c r="X203" s="10"/>
      <c r="Y203" s="10"/>
      <c r="Z203" s="10"/>
      <c r="AA203" s="10"/>
      <c r="AC203" s="10"/>
      <c r="AE203" s="10"/>
      <c r="AH203" s="10"/>
      <c r="AK203" s="10"/>
      <c r="AP203" s="10"/>
      <c r="AQ203" s="10"/>
      <c r="AX203" s="10"/>
      <c r="BA203" s="10"/>
      <c r="BJ203" s="10"/>
      <c r="BP203" s="10"/>
      <c r="BT203" s="10"/>
      <c r="BU203" s="10"/>
      <c r="CF203" s="10"/>
      <c r="CH203" s="10"/>
      <c r="CI203" s="10"/>
      <c r="CJ203" s="10"/>
      <c r="CK203" s="10"/>
      <c r="CL203" s="10"/>
      <c r="CM203" s="10"/>
      <c r="CU203" s="10"/>
      <c r="CV203" s="10"/>
      <c r="CW203" s="10"/>
      <c r="CX203" s="10"/>
      <c r="DC203" s="10"/>
      <c r="DD203" s="10"/>
      <c r="DJ203" s="10"/>
      <c r="DK203" s="10"/>
      <c r="DM203" s="10"/>
      <c r="DP203" s="10"/>
      <c r="DQ203" s="10"/>
      <c r="EB203" s="10"/>
      <c r="EC203" s="10"/>
      <c r="ED203" s="10"/>
      <c r="EE203" s="10"/>
      <c r="HE203" s="10"/>
    </row>
    <row r="204" spans="1:213" ht="14.25" customHeight="1" x14ac:dyDescent="0.25">
      <c r="A204" s="10"/>
      <c r="W204" s="10"/>
      <c r="X204" s="10"/>
      <c r="Y204" s="10"/>
      <c r="Z204" s="10"/>
      <c r="AA204" s="10"/>
      <c r="AC204" s="10"/>
      <c r="AE204" s="10"/>
      <c r="AH204" s="10"/>
      <c r="AK204" s="10"/>
      <c r="AP204" s="10"/>
      <c r="AQ204" s="10"/>
      <c r="AX204" s="10"/>
      <c r="BA204" s="10"/>
      <c r="BJ204" s="10"/>
      <c r="BP204" s="10"/>
      <c r="BT204" s="10"/>
      <c r="BU204" s="10"/>
      <c r="CF204" s="10"/>
      <c r="CH204" s="10"/>
      <c r="CI204" s="10"/>
      <c r="CJ204" s="10"/>
      <c r="CK204" s="10"/>
      <c r="CL204" s="10"/>
      <c r="CM204" s="10"/>
      <c r="CU204" s="10"/>
      <c r="CV204" s="10"/>
      <c r="CW204" s="10"/>
      <c r="CX204" s="10"/>
      <c r="DC204" s="10"/>
      <c r="DD204" s="10"/>
      <c r="DJ204" s="10"/>
      <c r="DK204" s="10"/>
      <c r="DM204" s="10"/>
      <c r="DP204" s="10"/>
      <c r="DQ204" s="10"/>
      <c r="EB204" s="10"/>
      <c r="EC204" s="10"/>
      <c r="ED204" s="10"/>
      <c r="EE204" s="10"/>
      <c r="HE204" s="10"/>
    </row>
    <row r="205" spans="1:213" ht="14.25" customHeight="1" x14ac:dyDescent="0.25">
      <c r="A205" s="10"/>
      <c r="W205" s="10"/>
      <c r="X205" s="10"/>
      <c r="Y205" s="10"/>
      <c r="Z205" s="10"/>
      <c r="AA205" s="10"/>
      <c r="AC205" s="10"/>
      <c r="AE205" s="10"/>
      <c r="AH205" s="10"/>
      <c r="AK205" s="10"/>
      <c r="AP205" s="10"/>
      <c r="AQ205" s="10"/>
      <c r="AX205" s="10"/>
      <c r="BA205" s="10"/>
      <c r="BJ205" s="10"/>
      <c r="BP205" s="10"/>
      <c r="BT205" s="10"/>
      <c r="BU205" s="10"/>
      <c r="CF205" s="10"/>
      <c r="CH205" s="10"/>
      <c r="CI205" s="10"/>
      <c r="CJ205" s="10"/>
      <c r="CK205" s="10"/>
      <c r="CL205" s="10"/>
      <c r="CM205" s="10"/>
      <c r="CU205" s="10"/>
      <c r="CV205" s="10"/>
      <c r="CW205" s="10"/>
      <c r="CX205" s="10"/>
      <c r="DC205" s="10"/>
      <c r="DD205" s="10"/>
      <c r="DJ205" s="10"/>
      <c r="DK205" s="10"/>
      <c r="DM205" s="10"/>
      <c r="DP205" s="10"/>
      <c r="DQ205" s="10"/>
      <c r="EB205" s="10"/>
      <c r="EC205" s="10"/>
      <c r="ED205" s="10"/>
      <c r="EE205" s="10"/>
      <c r="HE205" s="10"/>
    </row>
    <row r="206" spans="1:213" ht="14.25" customHeight="1" x14ac:dyDescent="0.25">
      <c r="A206" s="10"/>
      <c r="W206" s="10"/>
      <c r="X206" s="10"/>
      <c r="Y206" s="10"/>
      <c r="Z206" s="10"/>
      <c r="AA206" s="10"/>
      <c r="AC206" s="10"/>
      <c r="AE206" s="10"/>
      <c r="AH206" s="10"/>
      <c r="AK206" s="10"/>
      <c r="AP206" s="10"/>
      <c r="AQ206" s="10"/>
      <c r="AX206" s="10"/>
      <c r="BA206" s="10"/>
      <c r="BJ206" s="10"/>
      <c r="BP206" s="10"/>
      <c r="BT206" s="10"/>
      <c r="BU206" s="10"/>
      <c r="CF206" s="10"/>
      <c r="CH206" s="10"/>
      <c r="CI206" s="10"/>
      <c r="CJ206" s="10"/>
      <c r="CK206" s="10"/>
      <c r="CL206" s="10"/>
      <c r="CM206" s="10"/>
      <c r="CU206" s="10"/>
      <c r="CV206" s="10"/>
      <c r="CW206" s="10"/>
      <c r="CX206" s="10"/>
      <c r="DC206" s="10"/>
      <c r="DD206" s="10"/>
      <c r="DJ206" s="10"/>
      <c r="DK206" s="10"/>
      <c r="DM206" s="10"/>
      <c r="DP206" s="10"/>
      <c r="DQ206" s="10"/>
      <c r="EB206" s="10"/>
      <c r="EC206" s="10"/>
      <c r="ED206" s="10"/>
      <c r="EE206" s="10"/>
      <c r="HE206" s="10"/>
    </row>
    <row r="207" spans="1:213" ht="14.25" customHeight="1" x14ac:dyDescent="0.25">
      <c r="A207" s="10"/>
      <c r="W207" s="10"/>
      <c r="X207" s="10"/>
      <c r="Y207" s="10"/>
      <c r="Z207" s="10"/>
      <c r="AA207" s="10"/>
      <c r="AC207" s="10"/>
      <c r="AE207" s="10"/>
      <c r="AH207" s="10"/>
      <c r="AK207" s="10"/>
      <c r="AP207" s="10"/>
      <c r="AQ207" s="10"/>
      <c r="AX207" s="10"/>
      <c r="BA207" s="10"/>
      <c r="BJ207" s="10"/>
      <c r="BP207" s="10"/>
      <c r="BT207" s="10"/>
      <c r="BU207" s="10"/>
      <c r="CF207" s="10"/>
      <c r="CH207" s="10"/>
      <c r="CI207" s="10"/>
      <c r="CJ207" s="10"/>
      <c r="CK207" s="10"/>
      <c r="CL207" s="10"/>
      <c r="CM207" s="10"/>
      <c r="CU207" s="10"/>
      <c r="CV207" s="10"/>
      <c r="CW207" s="10"/>
      <c r="CX207" s="10"/>
      <c r="DC207" s="10"/>
      <c r="DD207" s="10"/>
      <c r="DJ207" s="10"/>
      <c r="DK207" s="10"/>
      <c r="DM207" s="10"/>
      <c r="DP207" s="10"/>
      <c r="DQ207" s="10"/>
      <c r="EB207" s="10"/>
      <c r="EC207" s="10"/>
      <c r="ED207" s="10"/>
      <c r="EE207" s="10"/>
      <c r="HE207" s="10"/>
    </row>
    <row r="208" spans="1:213" ht="14.25" customHeight="1" x14ac:dyDescent="0.25">
      <c r="A208" s="10"/>
      <c r="W208" s="10"/>
      <c r="X208" s="10"/>
      <c r="Y208" s="10"/>
      <c r="Z208" s="10"/>
      <c r="AA208" s="10"/>
      <c r="AC208" s="10"/>
      <c r="AE208" s="10"/>
      <c r="AH208" s="10"/>
      <c r="AK208" s="10"/>
      <c r="AP208" s="10"/>
      <c r="AQ208" s="10"/>
      <c r="AX208" s="10"/>
      <c r="BA208" s="10"/>
      <c r="BJ208" s="10"/>
      <c r="BP208" s="10"/>
      <c r="BT208" s="10"/>
      <c r="BU208" s="10"/>
      <c r="CF208" s="10"/>
      <c r="CH208" s="10"/>
      <c r="CI208" s="10"/>
      <c r="CJ208" s="10"/>
      <c r="CK208" s="10"/>
      <c r="CL208" s="10"/>
      <c r="CM208" s="10"/>
      <c r="CU208" s="10"/>
      <c r="CV208" s="10"/>
      <c r="CW208" s="10"/>
      <c r="CX208" s="10"/>
      <c r="DC208" s="10"/>
      <c r="DD208" s="10"/>
      <c r="DJ208" s="10"/>
      <c r="DK208" s="10"/>
      <c r="DM208" s="10"/>
      <c r="DP208" s="10"/>
      <c r="DQ208" s="10"/>
      <c r="EB208" s="10"/>
      <c r="EC208" s="10"/>
      <c r="ED208" s="10"/>
      <c r="EE208" s="10"/>
      <c r="HE208" s="10"/>
    </row>
    <row r="209" spans="1:213" ht="14.25" customHeight="1" x14ac:dyDescent="0.25">
      <c r="A209" s="10"/>
      <c r="W209" s="10"/>
      <c r="X209" s="10"/>
      <c r="Y209" s="10"/>
      <c r="Z209" s="10"/>
      <c r="AA209" s="10"/>
      <c r="AC209" s="10"/>
      <c r="AE209" s="10"/>
      <c r="AH209" s="10"/>
      <c r="AK209" s="10"/>
      <c r="AP209" s="10"/>
      <c r="AQ209" s="10"/>
      <c r="AX209" s="10"/>
      <c r="BA209" s="10"/>
      <c r="BJ209" s="10"/>
      <c r="BP209" s="10"/>
      <c r="BT209" s="10"/>
      <c r="BU209" s="10"/>
      <c r="CF209" s="10"/>
      <c r="CH209" s="10"/>
      <c r="CI209" s="10"/>
      <c r="CJ209" s="10"/>
      <c r="CK209" s="10"/>
      <c r="CL209" s="10"/>
      <c r="CM209" s="10"/>
      <c r="CU209" s="10"/>
      <c r="CV209" s="10"/>
      <c r="CW209" s="10"/>
      <c r="CX209" s="10"/>
      <c r="DC209" s="10"/>
      <c r="DD209" s="10"/>
      <c r="DJ209" s="10"/>
      <c r="DK209" s="10"/>
      <c r="DM209" s="10"/>
      <c r="DP209" s="10"/>
      <c r="DQ209" s="10"/>
      <c r="EB209" s="10"/>
      <c r="EC209" s="10"/>
      <c r="ED209" s="10"/>
      <c r="EE209" s="10"/>
      <c r="HE209" s="10"/>
    </row>
    <row r="210" spans="1:213" ht="14.25" customHeight="1" x14ac:dyDescent="0.25">
      <c r="A210" s="10"/>
      <c r="W210" s="10"/>
      <c r="X210" s="10"/>
      <c r="Y210" s="10"/>
      <c r="Z210" s="10"/>
      <c r="AA210" s="10"/>
      <c r="AC210" s="10"/>
      <c r="AE210" s="10"/>
      <c r="AH210" s="10"/>
      <c r="AK210" s="10"/>
      <c r="AP210" s="10"/>
      <c r="AQ210" s="10"/>
      <c r="AX210" s="10"/>
      <c r="BA210" s="10"/>
      <c r="BJ210" s="10"/>
      <c r="BP210" s="10"/>
      <c r="BT210" s="10"/>
      <c r="BU210" s="10"/>
      <c r="CF210" s="10"/>
      <c r="CH210" s="10"/>
      <c r="CI210" s="10"/>
      <c r="CJ210" s="10"/>
      <c r="CK210" s="10"/>
      <c r="CL210" s="10"/>
      <c r="CM210" s="10"/>
      <c r="CU210" s="10"/>
      <c r="CV210" s="10"/>
      <c r="CW210" s="10"/>
      <c r="CX210" s="10"/>
      <c r="DC210" s="10"/>
      <c r="DD210" s="10"/>
      <c r="DJ210" s="10"/>
      <c r="DK210" s="10"/>
      <c r="DM210" s="10"/>
      <c r="DP210" s="10"/>
      <c r="DQ210" s="10"/>
      <c r="EB210" s="10"/>
      <c r="EC210" s="10"/>
      <c r="ED210" s="10"/>
      <c r="EE210" s="10"/>
      <c r="HE210" s="10"/>
    </row>
    <row r="211" spans="1:213" ht="14.25" customHeight="1" x14ac:dyDescent="0.25">
      <c r="A211" s="10"/>
      <c r="W211" s="10"/>
      <c r="X211" s="10"/>
      <c r="Y211" s="10"/>
      <c r="Z211" s="10"/>
      <c r="AA211" s="10"/>
      <c r="AC211" s="10"/>
      <c r="AE211" s="10"/>
      <c r="AH211" s="10"/>
      <c r="AK211" s="10"/>
      <c r="AP211" s="10"/>
      <c r="AQ211" s="10"/>
      <c r="AX211" s="10"/>
      <c r="BA211" s="10"/>
      <c r="BJ211" s="10"/>
      <c r="BP211" s="10"/>
      <c r="BT211" s="10"/>
      <c r="BU211" s="10"/>
      <c r="CF211" s="10"/>
      <c r="CH211" s="10"/>
      <c r="CI211" s="10"/>
      <c r="CJ211" s="10"/>
      <c r="CK211" s="10"/>
      <c r="CL211" s="10"/>
      <c r="CM211" s="10"/>
      <c r="CU211" s="10"/>
      <c r="CV211" s="10"/>
      <c r="CW211" s="10"/>
      <c r="CX211" s="10"/>
      <c r="DC211" s="10"/>
      <c r="DD211" s="10"/>
      <c r="DJ211" s="10"/>
      <c r="DK211" s="10"/>
      <c r="DM211" s="10"/>
      <c r="DP211" s="10"/>
      <c r="DQ211" s="10"/>
      <c r="EB211" s="10"/>
      <c r="EC211" s="10"/>
      <c r="ED211" s="10"/>
      <c r="EE211" s="10"/>
      <c r="HE211" s="10"/>
    </row>
    <row r="212" spans="1:213" ht="14.25" customHeight="1" x14ac:dyDescent="0.25">
      <c r="A212" s="10"/>
      <c r="W212" s="10"/>
      <c r="X212" s="10"/>
      <c r="Y212" s="10"/>
      <c r="Z212" s="10"/>
      <c r="AA212" s="10"/>
      <c r="AC212" s="10"/>
      <c r="AE212" s="10"/>
      <c r="AH212" s="10"/>
      <c r="AK212" s="10"/>
      <c r="AP212" s="10"/>
      <c r="AQ212" s="10"/>
      <c r="AX212" s="10"/>
      <c r="BA212" s="10"/>
      <c r="BJ212" s="10"/>
      <c r="BP212" s="10"/>
      <c r="BT212" s="10"/>
      <c r="BU212" s="10"/>
      <c r="CF212" s="10"/>
      <c r="CH212" s="10"/>
      <c r="CI212" s="10"/>
      <c r="CJ212" s="10"/>
      <c r="CK212" s="10"/>
      <c r="CL212" s="10"/>
      <c r="CM212" s="10"/>
      <c r="CU212" s="10"/>
      <c r="CV212" s="10"/>
      <c r="CW212" s="10"/>
      <c r="CX212" s="10"/>
      <c r="DC212" s="10"/>
      <c r="DD212" s="10"/>
      <c r="DJ212" s="10"/>
      <c r="DK212" s="10"/>
      <c r="DM212" s="10"/>
      <c r="DP212" s="10"/>
      <c r="DQ212" s="10"/>
      <c r="EB212" s="10"/>
      <c r="EC212" s="10"/>
      <c r="ED212" s="10"/>
      <c r="EE212" s="10"/>
      <c r="HE212" s="10"/>
    </row>
    <row r="213" spans="1:213" ht="14.25" customHeight="1" x14ac:dyDescent="0.25">
      <c r="A213" s="10"/>
      <c r="W213" s="10"/>
      <c r="X213" s="10"/>
      <c r="Y213" s="10"/>
      <c r="Z213" s="10"/>
      <c r="AA213" s="10"/>
      <c r="AC213" s="10"/>
      <c r="AE213" s="10"/>
      <c r="AH213" s="10"/>
      <c r="AK213" s="10"/>
      <c r="AP213" s="10"/>
      <c r="AQ213" s="10"/>
      <c r="AX213" s="10"/>
      <c r="BA213" s="10"/>
      <c r="BJ213" s="10"/>
      <c r="BP213" s="10"/>
      <c r="BT213" s="10"/>
      <c r="BU213" s="10"/>
      <c r="CF213" s="10"/>
      <c r="CH213" s="10"/>
      <c r="CI213" s="10"/>
      <c r="CJ213" s="10"/>
      <c r="CK213" s="10"/>
      <c r="CL213" s="10"/>
      <c r="CM213" s="10"/>
      <c r="CU213" s="10"/>
      <c r="CV213" s="10"/>
      <c r="CW213" s="10"/>
      <c r="CX213" s="10"/>
      <c r="DC213" s="10"/>
      <c r="DD213" s="10"/>
      <c r="DJ213" s="10"/>
      <c r="DK213" s="10"/>
      <c r="DM213" s="10"/>
      <c r="DP213" s="10"/>
      <c r="DQ213" s="10"/>
      <c r="EB213" s="10"/>
      <c r="EC213" s="10"/>
      <c r="ED213" s="10"/>
      <c r="EE213" s="10"/>
      <c r="HE213" s="10"/>
    </row>
    <row r="214" spans="1:213" ht="14.25" customHeight="1" x14ac:dyDescent="0.25">
      <c r="A214" s="10"/>
      <c r="W214" s="10"/>
      <c r="X214" s="10"/>
      <c r="Y214" s="10"/>
      <c r="Z214" s="10"/>
      <c r="AA214" s="10"/>
      <c r="AC214" s="10"/>
      <c r="AE214" s="10"/>
      <c r="AH214" s="10"/>
      <c r="AK214" s="10"/>
      <c r="AP214" s="10"/>
      <c r="AQ214" s="10"/>
      <c r="AX214" s="10"/>
      <c r="BA214" s="10"/>
      <c r="BJ214" s="10"/>
      <c r="BP214" s="10"/>
      <c r="BT214" s="10"/>
      <c r="BU214" s="10"/>
      <c r="CF214" s="10"/>
      <c r="CH214" s="10"/>
      <c r="CI214" s="10"/>
      <c r="CJ214" s="10"/>
      <c r="CK214" s="10"/>
      <c r="CL214" s="10"/>
      <c r="CM214" s="10"/>
      <c r="CU214" s="10"/>
      <c r="CV214" s="10"/>
      <c r="CW214" s="10"/>
      <c r="CX214" s="10"/>
      <c r="DC214" s="10"/>
      <c r="DD214" s="10"/>
      <c r="DJ214" s="10"/>
      <c r="DK214" s="10"/>
      <c r="DM214" s="10"/>
      <c r="DP214" s="10"/>
      <c r="DQ214" s="10"/>
      <c r="EB214" s="10"/>
      <c r="EC214" s="10"/>
      <c r="ED214" s="10"/>
      <c r="EE214" s="10"/>
      <c r="HE214" s="10"/>
    </row>
    <row r="215" spans="1:213" ht="14.25" customHeight="1" x14ac:dyDescent="0.25">
      <c r="A215" s="10"/>
      <c r="W215" s="10"/>
      <c r="X215" s="10"/>
      <c r="Y215" s="10"/>
      <c r="Z215" s="10"/>
      <c r="AA215" s="10"/>
      <c r="AC215" s="10"/>
      <c r="AE215" s="10"/>
      <c r="AH215" s="10"/>
      <c r="AK215" s="10"/>
      <c r="AP215" s="10"/>
      <c r="AQ215" s="10"/>
      <c r="AX215" s="10"/>
      <c r="BA215" s="10"/>
      <c r="BJ215" s="10"/>
      <c r="BP215" s="10"/>
      <c r="BT215" s="10"/>
      <c r="BU215" s="10"/>
      <c r="CF215" s="10"/>
      <c r="CH215" s="10"/>
      <c r="CI215" s="10"/>
      <c r="CJ215" s="10"/>
      <c r="CK215" s="10"/>
      <c r="CL215" s="10"/>
      <c r="CM215" s="10"/>
      <c r="CU215" s="10"/>
      <c r="CV215" s="10"/>
      <c r="CW215" s="10"/>
      <c r="CX215" s="10"/>
      <c r="DC215" s="10"/>
      <c r="DD215" s="10"/>
      <c r="DJ215" s="10"/>
      <c r="DK215" s="10"/>
      <c r="DM215" s="10"/>
      <c r="DP215" s="10"/>
      <c r="DQ215" s="10"/>
      <c r="EB215" s="10"/>
      <c r="EC215" s="10"/>
      <c r="ED215" s="10"/>
      <c r="EE215" s="10"/>
      <c r="HE215" s="10"/>
    </row>
    <row r="216" spans="1:213" ht="14.25" customHeight="1" x14ac:dyDescent="0.25">
      <c r="A216" s="10"/>
      <c r="W216" s="10"/>
      <c r="X216" s="10"/>
      <c r="Y216" s="10"/>
      <c r="Z216" s="10"/>
      <c r="AA216" s="10"/>
      <c r="AC216" s="10"/>
      <c r="AE216" s="10"/>
      <c r="AH216" s="10"/>
      <c r="AK216" s="10"/>
      <c r="AP216" s="10"/>
      <c r="AQ216" s="10"/>
      <c r="AX216" s="10"/>
      <c r="BA216" s="10"/>
      <c r="BJ216" s="10"/>
      <c r="BP216" s="10"/>
      <c r="BT216" s="10"/>
      <c r="BU216" s="10"/>
      <c r="CF216" s="10"/>
      <c r="CH216" s="10"/>
      <c r="CI216" s="10"/>
      <c r="CJ216" s="10"/>
      <c r="CK216" s="10"/>
      <c r="CL216" s="10"/>
      <c r="CM216" s="10"/>
      <c r="CU216" s="10"/>
      <c r="CV216" s="10"/>
      <c r="CW216" s="10"/>
      <c r="CX216" s="10"/>
      <c r="DC216" s="10"/>
      <c r="DD216" s="10"/>
      <c r="DJ216" s="10"/>
      <c r="DK216" s="10"/>
      <c r="DM216" s="10"/>
      <c r="DP216" s="10"/>
      <c r="DQ216" s="10"/>
      <c r="EB216" s="10"/>
      <c r="EC216" s="10"/>
      <c r="ED216" s="10"/>
      <c r="EE216" s="10"/>
      <c r="HE216" s="10"/>
    </row>
    <row r="217" spans="1:213" ht="14.25" customHeight="1" x14ac:dyDescent="0.25">
      <c r="A217" s="10"/>
      <c r="W217" s="10"/>
      <c r="X217" s="10"/>
      <c r="Y217" s="10"/>
      <c r="Z217" s="10"/>
      <c r="AA217" s="10"/>
      <c r="AC217" s="10"/>
      <c r="AE217" s="10"/>
      <c r="AH217" s="10"/>
      <c r="AK217" s="10"/>
      <c r="AP217" s="10"/>
      <c r="AQ217" s="10"/>
      <c r="AX217" s="10"/>
      <c r="BA217" s="10"/>
      <c r="BJ217" s="10"/>
      <c r="BP217" s="10"/>
      <c r="BT217" s="10"/>
      <c r="BU217" s="10"/>
      <c r="CF217" s="10"/>
      <c r="CH217" s="10"/>
      <c r="CI217" s="10"/>
      <c r="CJ217" s="10"/>
      <c r="CK217" s="10"/>
      <c r="CL217" s="10"/>
      <c r="CM217" s="10"/>
      <c r="CU217" s="10"/>
      <c r="CV217" s="10"/>
      <c r="CW217" s="10"/>
      <c r="CX217" s="10"/>
      <c r="DC217" s="10"/>
      <c r="DD217" s="10"/>
      <c r="DJ217" s="10"/>
      <c r="DK217" s="10"/>
      <c r="DM217" s="10"/>
      <c r="DP217" s="10"/>
      <c r="DQ217" s="10"/>
      <c r="EB217" s="10"/>
      <c r="EC217" s="10"/>
      <c r="ED217" s="10"/>
      <c r="EE217" s="10"/>
      <c r="HE217" s="10"/>
    </row>
    <row r="218" spans="1:213" ht="14.25" customHeight="1" x14ac:dyDescent="0.25">
      <c r="A218" s="10"/>
      <c r="W218" s="10"/>
      <c r="X218" s="10"/>
      <c r="Y218" s="10"/>
      <c r="Z218" s="10"/>
      <c r="AA218" s="10"/>
      <c r="AC218" s="10"/>
      <c r="AE218" s="10"/>
      <c r="AH218" s="10"/>
      <c r="AK218" s="10"/>
      <c r="AP218" s="10"/>
      <c r="AQ218" s="10"/>
      <c r="AX218" s="10"/>
      <c r="BA218" s="10"/>
      <c r="BJ218" s="10"/>
      <c r="BP218" s="10"/>
      <c r="BT218" s="10"/>
      <c r="BU218" s="10"/>
      <c r="CF218" s="10"/>
      <c r="CH218" s="10"/>
      <c r="CI218" s="10"/>
      <c r="CJ218" s="10"/>
      <c r="CK218" s="10"/>
      <c r="CL218" s="10"/>
      <c r="CM218" s="10"/>
      <c r="CU218" s="10"/>
      <c r="CV218" s="10"/>
      <c r="CW218" s="10"/>
      <c r="CX218" s="10"/>
      <c r="DC218" s="10"/>
      <c r="DD218" s="10"/>
      <c r="DJ218" s="10"/>
      <c r="DK218" s="10"/>
      <c r="DM218" s="10"/>
      <c r="DP218" s="10"/>
      <c r="DQ218" s="10"/>
      <c r="EB218" s="10"/>
      <c r="EC218" s="10"/>
      <c r="ED218" s="10"/>
      <c r="EE218" s="10"/>
      <c r="HE218" s="10"/>
    </row>
    <row r="219" spans="1:213" ht="14.25" customHeight="1" x14ac:dyDescent="0.25">
      <c r="A219" s="10"/>
      <c r="W219" s="10"/>
      <c r="X219" s="10"/>
      <c r="Y219" s="10"/>
      <c r="Z219" s="10"/>
      <c r="AA219" s="10"/>
      <c r="AC219" s="10"/>
      <c r="AE219" s="10"/>
      <c r="AH219" s="10"/>
      <c r="AK219" s="10"/>
      <c r="AP219" s="10"/>
      <c r="AQ219" s="10"/>
      <c r="AX219" s="10"/>
      <c r="BA219" s="10"/>
      <c r="BJ219" s="10"/>
      <c r="BP219" s="10"/>
      <c r="BT219" s="10"/>
      <c r="BU219" s="10"/>
      <c r="CF219" s="10"/>
      <c r="CH219" s="10"/>
      <c r="CI219" s="10"/>
      <c r="CJ219" s="10"/>
      <c r="CK219" s="10"/>
      <c r="CL219" s="10"/>
      <c r="CM219" s="10"/>
      <c r="CU219" s="10"/>
      <c r="CV219" s="10"/>
      <c r="CW219" s="10"/>
      <c r="CX219" s="10"/>
      <c r="DC219" s="10"/>
      <c r="DD219" s="10"/>
      <c r="DJ219" s="10"/>
      <c r="DK219" s="10"/>
      <c r="DM219" s="10"/>
      <c r="DP219" s="10"/>
      <c r="DQ219" s="10"/>
      <c r="EB219" s="10"/>
      <c r="EC219" s="10"/>
      <c r="ED219" s="10"/>
      <c r="EE219" s="10"/>
      <c r="HE219" s="10"/>
    </row>
    <row r="220" spans="1:213" ht="14.25" customHeight="1" x14ac:dyDescent="0.25">
      <c r="A220" s="10"/>
      <c r="W220" s="10"/>
      <c r="X220" s="10"/>
      <c r="Y220" s="10"/>
      <c r="Z220" s="10"/>
      <c r="AA220" s="10"/>
      <c r="AC220" s="10"/>
      <c r="AE220" s="10"/>
      <c r="AH220" s="10"/>
      <c r="AK220" s="10"/>
      <c r="AP220" s="10"/>
      <c r="AQ220" s="10"/>
      <c r="AX220" s="10"/>
      <c r="BA220" s="10"/>
      <c r="BJ220" s="10"/>
      <c r="BP220" s="10"/>
      <c r="BT220" s="10"/>
      <c r="BU220" s="10"/>
      <c r="CF220" s="10"/>
      <c r="CH220" s="10"/>
      <c r="CI220" s="10"/>
      <c r="CJ220" s="10"/>
      <c r="CK220" s="10"/>
      <c r="CL220" s="10"/>
      <c r="CM220" s="10"/>
      <c r="CU220" s="10"/>
      <c r="CV220" s="10"/>
      <c r="CW220" s="10"/>
      <c r="CX220" s="10"/>
      <c r="DC220" s="10"/>
      <c r="DD220" s="10"/>
      <c r="DJ220" s="10"/>
      <c r="DK220" s="10"/>
      <c r="DM220" s="10"/>
      <c r="DP220" s="10"/>
      <c r="DQ220" s="10"/>
      <c r="EB220" s="10"/>
      <c r="EC220" s="10"/>
      <c r="ED220" s="10"/>
      <c r="EE220" s="10"/>
      <c r="HE220" s="10"/>
    </row>
    <row r="221" spans="1:213" ht="14.25" customHeight="1" x14ac:dyDescent="0.25">
      <c r="A221" s="10"/>
      <c r="W221" s="10"/>
      <c r="X221" s="10"/>
      <c r="Y221" s="10"/>
      <c r="Z221" s="10"/>
      <c r="AA221" s="10"/>
      <c r="AC221" s="10"/>
      <c r="AE221" s="10"/>
      <c r="AH221" s="10"/>
      <c r="AK221" s="10"/>
      <c r="AP221" s="10"/>
      <c r="AQ221" s="10"/>
      <c r="AX221" s="10"/>
      <c r="BA221" s="10"/>
      <c r="BJ221" s="10"/>
      <c r="BP221" s="10"/>
      <c r="BT221" s="10"/>
      <c r="BU221" s="10"/>
      <c r="CF221" s="10"/>
      <c r="CH221" s="10"/>
      <c r="CI221" s="10"/>
      <c r="CJ221" s="10"/>
      <c r="CK221" s="10"/>
      <c r="CL221" s="10"/>
      <c r="CM221" s="10"/>
      <c r="CU221" s="10"/>
      <c r="CV221" s="10"/>
      <c r="CW221" s="10"/>
      <c r="CX221" s="10"/>
      <c r="DC221" s="10"/>
      <c r="DD221" s="10"/>
      <c r="DJ221" s="10"/>
      <c r="DK221" s="10"/>
      <c r="DM221" s="10"/>
      <c r="DP221" s="10"/>
      <c r="DQ221" s="10"/>
      <c r="EB221" s="10"/>
      <c r="EC221" s="10"/>
      <c r="ED221" s="10"/>
      <c r="EE221" s="10"/>
      <c r="HE221" s="10"/>
    </row>
    <row r="222" spans="1:213" ht="14.25" customHeight="1" x14ac:dyDescent="0.25">
      <c r="A222" s="10"/>
      <c r="W222" s="10"/>
      <c r="X222" s="10"/>
      <c r="Y222" s="10"/>
      <c r="Z222" s="10"/>
      <c r="AA222" s="10"/>
      <c r="AC222" s="10"/>
      <c r="AE222" s="10"/>
      <c r="AH222" s="10"/>
      <c r="AK222" s="10"/>
      <c r="AP222" s="10"/>
      <c r="AQ222" s="10"/>
      <c r="AX222" s="10"/>
      <c r="BA222" s="10"/>
      <c r="BJ222" s="10"/>
      <c r="BP222" s="10"/>
      <c r="BT222" s="10"/>
      <c r="BU222" s="10"/>
      <c r="CF222" s="10"/>
      <c r="CH222" s="10"/>
      <c r="CI222" s="10"/>
      <c r="CJ222" s="10"/>
      <c r="CK222" s="10"/>
      <c r="CL222" s="10"/>
      <c r="CM222" s="10"/>
      <c r="CU222" s="10"/>
      <c r="CV222" s="10"/>
      <c r="CW222" s="10"/>
      <c r="CX222" s="10"/>
      <c r="DC222" s="10"/>
      <c r="DD222" s="10"/>
      <c r="DJ222" s="10"/>
      <c r="DK222" s="10"/>
      <c r="DM222" s="10"/>
      <c r="DP222" s="10"/>
      <c r="DQ222" s="10"/>
      <c r="EB222" s="10"/>
      <c r="EC222" s="10"/>
      <c r="ED222" s="10"/>
      <c r="EE222" s="10"/>
      <c r="HE222" s="10"/>
    </row>
    <row r="223" spans="1:213" ht="14.25" customHeight="1" x14ac:dyDescent="0.25">
      <c r="A223" s="10"/>
      <c r="W223" s="10"/>
      <c r="X223" s="10"/>
      <c r="Y223" s="10"/>
      <c r="Z223" s="10"/>
      <c r="AA223" s="10"/>
      <c r="AC223" s="10"/>
      <c r="AE223" s="10"/>
      <c r="AH223" s="10"/>
      <c r="AK223" s="10"/>
      <c r="AP223" s="10"/>
      <c r="AQ223" s="10"/>
      <c r="AX223" s="10"/>
      <c r="BA223" s="10"/>
      <c r="BJ223" s="10"/>
      <c r="BP223" s="10"/>
      <c r="BT223" s="10"/>
      <c r="BU223" s="10"/>
      <c r="CF223" s="10"/>
      <c r="CH223" s="10"/>
      <c r="CI223" s="10"/>
      <c r="CJ223" s="10"/>
      <c r="CK223" s="10"/>
      <c r="CL223" s="10"/>
      <c r="CM223" s="10"/>
      <c r="CU223" s="10"/>
      <c r="CV223" s="10"/>
      <c r="CW223" s="10"/>
      <c r="CX223" s="10"/>
      <c r="DC223" s="10"/>
      <c r="DD223" s="10"/>
      <c r="DJ223" s="10"/>
      <c r="DK223" s="10"/>
      <c r="DM223" s="10"/>
      <c r="DP223" s="10"/>
      <c r="DQ223" s="10"/>
      <c r="EB223" s="10"/>
      <c r="EC223" s="10"/>
      <c r="ED223" s="10"/>
      <c r="EE223" s="10"/>
      <c r="HE223" s="10"/>
    </row>
    <row r="224" spans="1:213" ht="14.25" customHeight="1" x14ac:dyDescent="0.25">
      <c r="A224" s="10"/>
      <c r="W224" s="10"/>
      <c r="X224" s="10"/>
      <c r="Y224" s="10"/>
      <c r="Z224" s="10"/>
      <c r="AA224" s="10"/>
      <c r="AC224" s="10"/>
      <c r="AE224" s="10"/>
      <c r="AH224" s="10"/>
      <c r="AK224" s="10"/>
      <c r="AP224" s="10"/>
      <c r="AQ224" s="10"/>
      <c r="AX224" s="10"/>
      <c r="BA224" s="10"/>
      <c r="BJ224" s="10"/>
      <c r="BP224" s="10"/>
      <c r="BT224" s="10"/>
      <c r="BU224" s="10"/>
      <c r="CF224" s="10"/>
      <c r="CH224" s="10"/>
      <c r="CI224" s="10"/>
      <c r="CJ224" s="10"/>
      <c r="CK224" s="10"/>
      <c r="CL224" s="10"/>
      <c r="CM224" s="10"/>
      <c r="CU224" s="10"/>
      <c r="CV224" s="10"/>
      <c r="CW224" s="10"/>
      <c r="CX224" s="10"/>
      <c r="DC224" s="10"/>
      <c r="DD224" s="10"/>
      <c r="DJ224" s="10"/>
      <c r="DK224" s="10"/>
      <c r="DM224" s="10"/>
      <c r="DP224" s="10"/>
      <c r="DQ224" s="10"/>
      <c r="EB224" s="10"/>
      <c r="EC224" s="10"/>
      <c r="ED224" s="10"/>
      <c r="EE224" s="10"/>
      <c r="HE224" s="10"/>
    </row>
    <row r="225" spans="1:213" ht="14.25" customHeight="1" x14ac:dyDescent="0.25">
      <c r="A225" s="10"/>
      <c r="W225" s="10"/>
      <c r="X225" s="10"/>
      <c r="Y225" s="10"/>
      <c r="Z225" s="10"/>
      <c r="AA225" s="10"/>
      <c r="AC225" s="10"/>
      <c r="AE225" s="10"/>
      <c r="AH225" s="10"/>
      <c r="AK225" s="10"/>
      <c r="AP225" s="10"/>
      <c r="AQ225" s="10"/>
      <c r="AX225" s="10"/>
      <c r="BA225" s="10"/>
      <c r="BJ225" s="10"/>
      <c r="BP225" s="10"/>
      <c r="BT225" s="10"/>
      <c r="BU225" s="10"/>
      <c r="CF225" s="10"/>
      <c r="CH225" s="10"/>
      <c r="CI225" s="10"/>
      <c r="CJ225" s="10"/>
      <c r="CK225" s="10"/>
      <c r="CL225" s="10"/>
      <c r="CM225" s="10"/>
      <c r="CU225" s="10"/>
      <c r="CV225" s="10"/>
      <c r="CW225" s="10"/>
      <c r="CX225" s="10"/>
      <c r="DC225" s="10"/>
      <c r="DD225" s="10"/>
      <c r="DJ225" s="10"/>
      <c r="DK225" s="10"/>
      <c r="DM225" s="10"/>
      <c r="DP225" s="10"/>
      <c r="DQ225" s="10"/>
      <c r="EB225" s="10"/>
      <c r="EC225" s="10"/>
      <c r="ED225" s="10"/>
      <c r="EE225" s="10"/>
      <c r="HE225" s="10"/>
    </row>
    <row r="226" spans="1:213" ht="14.25" customHeight="1" x14ac:dyDescent="0.25">
      <c r="A226" s="10"/>
      <c r="W226" s="10"/>
      <c r="X226" s="10"/>
      <c r="Y226" s="10"/>
      <c r="Z226" s="10"/>
      <c r="AA226" s="10"/>
      <c r="AC226" s="10"/>
      <c r="AE226" s="10"/>
      <c r="AH226" s="10"/>
      <c r="AK226" s="10"/>
      <c r="AP226" s="10"/>
      <c r="AQ226" s="10"/>
      <c r="AX226" s="10"/>
      <c r="BA226" s="10"/>
      <c r="BJ226" s="10"/>
      <c r="BP226" s="10"/>
      <c r="BT226" s="10"/>
      <c r="BU226" s="10"/>
      <c r="CF226" s="10"/>
      <c r="CH226" s="10"/>
      <c r="CI226" s="10"/>
      <c r="CJ226" s="10"/>
      <c r="CK226" s="10"/>
      <c r="CL226" s="10"/>
      <c r="CM226" s="10"/>
      <c r="CU226" s="10"/>
      <c r="CV226" s="10"/>
      <c r="CW226" s="10"/>
      <c r="CX226" s="10"/>
      <c r="DC226" s="10"/>
      <c r="DD226" s="10"/>
      <c r="DJ226" s="10"/>
      <c r="DK226" s="10"/>
      <c r="DM226" s="10"/>
      <c r="DP226" s="10"/>
      <c r="DQ226" s="10"/>
      <c r="EB226" s="10"/>
      <c r="EC226" s="10"/>
      <c r="ED226" s="10"/>
      <c r="EE226" s="10"/>
      <c r="HE226" s="10"/>
    </row>
    <row r="227" spans="1:213" ht="14.25" customHeight="1" x14ac:dyDescent="0.25">
      <c r="A227" s="10"/>
      <c r="W227" s="10"/>
      <c r="X227" s="10"/>
      <c r="Y227" s="10"/>
      <c r="Z227" s="10"/>
      <c r="AA227" s="10"/>
      <c r="AC227" s="10"/>
      <c r="AE227" s="10"/>
      <c r="AH227" s="10"/>
      <c r="AK227" s="10"/>
      <c r="AP227" s="10"/>
      <c r="AQ227" s="10"/>
      <c r="AX227" s="10"/>
      <c r="BA227" s="10"/>
      <c r="BJ227" s="10"/>
      <c r="BP227" s="10"/>
      <c r="BT227" s="10"/>
      <c r="BU227" s="10"/>
      <c r="CF227" s="10"/>
      <c r="CH227" s="10"/>
      <c r="CI227" s="10"/>
      <c r="CJ227" s="10"/>
      <c r="CK227" s="10"/>
      <c r="CL227" s="10"/>
      <c r="CM227" s="10"/>
      <c r="CU227" s="10"/>
      <c r="CV227" s="10"/>
      <c r="CW227" s="10"/>
      <c r="CX227" s="10"/>
      <c r="DC227" s="10"/>
      <c r="DD227" s="10"/>
      <c r="DJ227" s="10"/>
      <c r="DK227" s="10"/>
      <c r="DM227" s="10"/>
      <c r="DP227" s="10"/>
      <c r="DQ227" s="10"/>
      <c r="EB227" s="10"/>
      <c r="EC227" s="10"/>
      <c r="ED227" s="10"/>
      <c r="EE227" s="10"/>
      <c r="HE227" s="10"/>
    </row>
    <row r="228" spans="1:213" ht="14.25" customHeight="1" x14ac:dyDescent="0.25">
      <c r="A228" s="10"/>
      <c r="W228" s="10"/>
      <c r="X228" s="10"/>
      <c r="Y228" s="10"/>
      <c r="Z228" s="10"/>
      <c r="AA228" s="10"/>
      <c r="AC228" s="10"/>
      <c r="AE228" s="10"/>
      <c r="AH228" s="10"/>
      <c r="AK228" s="10"/>
      <c r="AP228" s="10"/>
      <c r="AQ228" s="10"/>
      <c r="AX228" s="10"/>
      <c r="BA228" s="10"/>
      <c r="BJ228" s="10"/>
      <c r="BP228" s="10"/>
      <c r="BT228" s="10"/>
      <c r="BU228" s="10"/>
      <c r="CF228" s="10"/>
      <c r="CH228" s="10"/>
      <c r="CI228" s="10"/>
      <c r="CJ228" s="10"/>
      <c r="CK228" s="10"/>
      <c r="CL228" s="10"/>
      <c r="CM228" s="10"/>
      <c r="CU228" s="10"/>
      <c r="CV228" s="10"/>
      <c r="CW228" s="10"/>
      <c r="CX228" s="10"/>
      <c r="DC228" s="10"/>
      <c r="DD228" s="10"/>
      <c r="DJ228" s="10"/>
      <c r="DK228" s="10"/>
      <c r="DM228" s="10"/>
      <c r="DP228" s="10"/>
      <c r="DQ228" s="10"/>
      <c r="EB228" s="10"/>
      <c r="EC228" s="10"/>
      <c r="ED228" s="10"/>
      <c r="EE228" s="10"/>
      <c r="HE228" s="10"/>
    </row>
    <row r="229" spans="1:213" ht="14.25" customHeight="1" x14ac:dyDescent="0.25">
      <c r="A229" s="10"/>
      <c r="W229" s="10"/>
      <c r="X229" s="10"/>
      <c r="Y229" s="10"/>
      <c r="Z229" s="10"/>
      <c r="AA229" s="10"/>
      <c r="AC229" s="10"/>
      <c r="AE229" s="10"/>
      <c r="AH229" s="10"/>
      <c r="AK229" s="10"/>
      <c r="AP229" s="10"/>
      <c r="AQ229" s="10"/>
      <c r="AX229" s="10"/>
      <c r="BA229" s="10"/>
      <c r="BJ229" s="10"/>
      <c r="BP229" s="10"/>
      <c r="BT229" s="10"/>
      <c r="BU229" s="10"/>
      <c r="CF229" s="10"/>
      <c r="CH229" s="10"/>
      <c r="CI229" s="10"/>
      <c r="CJ229" s="10"/>
      <c r="CK229" s="10"/>
      <c r="CL229" s="10"/>
      <c r="CM229" s="10"/>
      <c r="CU229" s="10"/>
      <c r="CV229" s="10"/>
      <c r="CW229" s="10"/>
      <c r="CX229" s="10"/>
      <c r="DC229" s="10"/>
      <c r="DD229" s="10"/>
      <c r="DJ229" s="10"/>
      <c r="DK229" s="10"/>
      <c r="DM229" s="10"/>
      <c r="DP229" s="10"/>
      <c r="DQ229" s="10"/>
      <c r="EB229" s="10"/>
      <c r="EC229" s="10"/>
      <c r="ED229" s="10"/>
      <c r="EE229" s="10"/>
      <c r="HE229" s="10"/>
    </row>
    <row r="230" spans="1:213" ht="14.25" customHeight="1" x14ac:dyDescent="0.25">
      <c r="A230" s="10"/>
      <c r="W230" s="10"/>
      <c r="X230" s="10"/>
      <c r="Y230" s="10"/>
      <c r="Z230" s="10"/>
      <c r="AA230" s="10"/>
      <c r="AC230" s="10"/>
      <c r="AE230" s="10"/>
      <c r="AH230" s="10"/>
      <c r="AK230" s="10"/>
      <c r="AP230" s="10"/>
      <c r="AQ230" s="10"/>
      <c r="AX230" s="10"/>
      <c r="BA230" s="10"/>
      <c r="BJ230" s="10"/>
      <c r="BP230" s="10"/>
      <c r="BT230" s="10"/>
      <c r="BU230" s="10"/>
      <c r="CF230" s="10"/>
      <c r="CH230" s="10"/>
      <c r="CI230" s="10"/>
      <c r="CJ230" s="10"/>
      <c r="CK230" s="10"/>
      <c r="CL230" s="10"/>
      <c r="CM230" s="10"/>
      <c r="CU230" s="10"/>
      <c r="CV230" s="10"/>
      <c r="CW230" s="10"/>
      <c r="CX230" s="10"/>
      <c r="DC230" s="10"/>
      <c r="DD230" s="10"/>
      <c r="DJ230" s="10"/>
      <c r="DK230" s="10"/>
      <c r="DM230" s="10"/>
      <c r="DP230" s="10"/>
      <c r="DQ230" s="10"/>
      <c r="EB230" s="10"/>
      <c r="EC230" s="10"/>
      <c r="ED230" s="10"/>
      <c r="EE230" s="10"/>
      <c r="HE230" s="10"/>
    </row>
    <row r="231" spans="1:213" ht="14.25" customHeight="1" x14ac:dyDescent="0.25">
      <c r="A231" s="10"/>
      <c r="W231" s="10"/>
      <c r="X231" s="10"/>
      <c r="Y231" s="10"/>
      <c r="Z231" s="10"/>
      <c r="AA231" s="10"/>
      <c r="AC231" s="10"/>
      <c r="AE231" s="10"/>
      <c r="AH231" s="10"/>
      <c r="AK231" s="10"/>
      <c r="AP231" s="10"/>
      <c r="AQ231" s="10"/>
      <c r="AX231" s="10"/>
      <c r="BA231" s="10"/>
      <c r="BJ231" s="10"/>
      <c r="BP231" s="10"/>
      <c r="BT231" s="10"/>
      <c r="BU231" s="10"/>
      <c r="CF231" s="10"/>
      <c r="CH231" s="10"/>
      <c r="CI231" s="10"/>
      <c r="CJ231" s="10"/>
      <c r="CK231" s="10"/>
      <c r="CL231" s="10"/>
      <c r="CM231" s="10"/>
      <c r="CU231" s="10"/>
      <c r="CV231" s="10"/>
      <c r="CW231" s="10"/>
      <c r="CX231" s="10"/>
      <c r="DC231" s="10"/>
      <c r="DD231" s="10"/>
      <c r="DJ231" s="10"/>
      <c r="DK231" s="10"/>
      <c r="DM231" s="10"/>
      <c r="DP231" s="10"/>
      <c r="DQ231" s="10"/>
      <c r="EB231" s="10"/>
      <c r="EC231" s="10"/>
      <c r="ED231" s="10"/>
      <c r="EE231" s="10"/>
      <c r="HE231" s="10"/>
    </row>
    <row r="232" spans="1:213" ht="14.25" customHeight="1" x14ac:dyDescent="0.25">
      <c r="A232" s="10"/>
      <c r="W232" s="10"/>
      <c r="X232" s="10"/>
      <c r="Y232" s="10"/>
      <c r="Z232" s="10"/>
      <c r="AA232" s="10"/>
      <c r="AC232" s="10"/>
      <c r="AE232" s="10"/>
      <c r="AH232" s="10"/>
      <c r="AK232" s="10"/>
      <c r="AP232" s="10"/>
      <c r="AQ232" s="10"/>
      <c r="AX232" s="10"/>
      <c r="BA232" s="10"/>
      <c r="BJ232" s="10"/>
      <c r="BP232" s="10"/>
      <c r="BT232" s="10"/>
      <c r="BU232" s="10"/>
      <c r="CF232" s="10"/>
      <c r="CH232" s="10"/>
      <c r="CI232" s="10"/>
      <c r="CJ232" s="10"/>
      <c r="CK232" s="10"/>
      <c r="CL232" s="10"/>
      <c r="CM232" s="10"/>
      <c r="CU232" s="10"/>
      <c r="CV232" s="10"/>
      <c r="CW232" s="10"/>
      <c r="CX232" s="10"/>
      <c r="DC232" s="10"/>
      <c r="DD232" s="10"/>
      <c r="DJ232" s="10"/>
      <c r="DK232" s="10"/>
      <c r="DM232" s="10"/>
      <c r="DP232" s="10"/>
      <c r="DQ232" s="10"/>
      <c r="EB232" s="10"/>
      <c r="EC232" s="10"/>
      <c r="ED232" s="10"/>
      <c r="EE232" s="10"/>
      <c r="HE232" s="10"/>
    </row>
    <row r="233" spans="1:213" ht="14.25" customHeight="1" x14ac:dyDescent="0.25">
      <c r="A233" s="10"/>
      <c r="W233" s="10"/>
      <c r="X233" s="10"/>
      <c r="Y233" s="10"/>
      <c r="Z233" s="10"/>
      <c r="AA233" s="10"/>
      <c r="AC233" s="10"/>
      <c r="AE233" s="10"/>
      <c r="AH233" s="10"/>
      <c r="AK233" s="10"/>
      <c r="AP233" s="10"/>
      <c r="AQ233" s="10"/>
      <c r="AX233" s="10"/>
      <c r="BA233" s="10"/>
      <c r="BJ233" s="10"/>
      <c r="BP233" s="10"/>
      <c r="BT233" s="10"/>
      <c r="BU233" s="10"/>
      <c r="CF233" s="10"/>
      <c r="CH233" s="10"/>
      <c r="CI233" s="10"/>
      <c r="CJ233" s="10"/>
      <c r="CK233" s="10"/>
      <c r="CL233" s="10"/>
      <c r="CM233" s="10"/>
      <c r="CU233" s="10"/>
      <c r="CV233" s="10"/>
      <c r="CW233" s="10"/>
      <c r="CX233" s="10"/>
      <c r="DC233" s="10"/>
      <c r="DD233" s="10"/>
      <c r="DJ233" s="10"/>
      <c r="DK233" s="10"/>
      <c r="DM233" s="10"/>
      <c r="DP233" s="10"/>
      <c r="DQ233" s="10"/>
      <c r="EB233" s="10"/>
      <c r="EC233" s="10"/>
      <c r="ED233" s="10"/>
      <c r="EE233" s="10"/>
      <c r="HE233" s="10"/>
    </row>
    <row r="234" spans="1:213" ht="14.25" customHeight="1" x14ac:dyDescent="0.25">
      <c r="A234" s="10"/>
      <c r="W234" s="10"/>
      <c r="X234" s="10"/>
      <c r="Y234" s="10"/>
      <c r="Z234" s="10"/>
      <c r="AA234" s="10"/>
      <c r="AC234" s="10"/>
      <c r="AE234" s="10"/>
      <c r="AH234" s="10"/>
      <c r="AK234" s="10"/>
      <c r="AP234" s="10"/>
      <c r="AQ234" s="10"/>
      <c r="AX234" s="10"/>
      <c r="BA234" s="10"/>
      <c r="BJ234" s="10"/>
      <c r="BP234" s="10"/>
      <c r="BT234" s="10"/>
      <c r="BU234" s="10"/>
      <c r="CF234" s="10"/>
      <c r="CH234" s="10"/>
      <c r="CI234" s="10"/>
      <c r="CJ234" s="10"/>
      <c r="CK234" s="10"/>
      <c r="CL234" s="10"/>
      <c r="CM234" s="10"/>
      <c r="CU234" s="10"/>
      <c r="CV234" s="10"/>
      <c r="CW234" s="10"/>
      <c r="CX234" s="10"/>
      <c r="DC234" s="10"/>
      <c r="DD234" s="10"/>
      <c r="DJ234" s="10"/>
      <c r="DK234" s="10"/>
      <c r="DM234" s="10"/>
      <c r="DP234" s="10"/>
      <c r="DQ234" s="10"/>
      <c r="EB234" s="10"/>
      <c r="EC234" s="10"/>
      <c r="ED234" s="10"/>
      <c r="EE234" s="10"/>
      <c r="HE234" s="10"/>
    </row>
    <row r="235" spans="1:213" ht="14.25" customHeight="1" x14ac:dyDescent="0.25">
      <c r="A235" s="10"/>
      <c r="W235" s="10"/>
      <c r="X235" s="10"/>
      <c r="Y235" s="10"/>
      <c r="Z235" s="10"/>
      <c r="AA235" s="10"/>
      <c r="AC235" s="10"/>
      <c r="AE235" s="10"/>
      <c r="AH235" s="10"/>
      <c r="AK235" s="10"/>
      <c r="AP235" s="10"/>
      <c r="AQ235" s="10"/>
      <c r="AX235" s="10"/>
      <c r="BA235" s="10"/>
      <c r="BJ235" s="10"/>
      <c r="BP235" s="10"/>
      <c r="BT235" s="10"/>
      <c r="BU235" s="10"/>
      <c r="CF235" s="10"/>
      <c r="CH235" s="10"/>
      <c r="CI235" s="10"/>
      <c r="CJ235" s="10"/>
      <c r="CK235" s="10"/>
      <c r="CL235" s="10"/>
      <c r="CM235" s="10"/>
      <c r="CU235" s="10"/>
      <c r="CV235" s="10"/>
      <c r="CW235" s="10"/>
      <c r="CX235" s="10"/>
      <c r="DC235" s="10"/>
      <c r="DD235" s="10"/>
      <c r="DJ235" s="10"/>
      <c r="DK235" s="10"/>
      <c r="DM235" s="10"/>
      <c r="DP235" s="10"/>
      <c r="DQ235" s="10"/>
      <c r="EB235" s="10"/>
      <c r="EC235" s="10"/>
      <c r="ED235" s="10"/>
      <c r="EE235" s="10"/>
      <c r="HE235" s="10"/>
    </row>
    <row r="236" spans="1:213" ht="14.25" customHeight="1" x14ac:dyDescent="0.25">
      <c r="A236" s="10"/>
      <c r="W236" s="10"/>
      <c r="X236" s="10"/>
      <c r="Y236" s="10"/>
      <c r="Z236" s="10"/>
      <c r="AA236" s="10"/>
      <c r="AC236" s="10"/>
      <c r="AE236" s="10"/>
      <c r="AH236" s="10"/>
      <c r="AK236" s="10"/>
      <c r="AP236" s="10"/>
      <c r="AQ236" s="10"/>
      <c r="AX236" s="10"/>
      <c r="BA236" s="10"/>
      <c r="BJ236" s="10"/>
      <c r="BP236" s="10"/>
      <c r="BT236" s="10"/>
      <c r="BU236" s="10"/>
      <c r="CF236" s="10"/>
      <c r="CH236" s="10"/>
      <c r="CI236" s="10"/>
      <c r="CJ236" s="10"/>
      <c r="CK236" s="10"/>
      <c r="CL236" s="10"/>
      <c r="CM236" s="10"/>
      <c r="CU236" s="10"/>
      <c r="CV236" s="10"/>
      <c r="CW236" s="10"/>
      <c r="CX236" s="10"/>
      <c r="DC236" s="10"/>
      <c r="DD236" s="10"/>
      <c r="DJ236" s="10"/>
      <c r="DK236" s="10"/>
      <c r="DM236" s="10"/>
      <c r="DP236" s="10"/>
      <c r="DQ236" s="10"/>
      <c r="EB236" s="10"/>
      <c r="EC236" s="10"/>
      <c r="ED236" s="10"/>
      <c r="EE236" s="10"/>
      <c r="HE236" s="10"/>
    </row>
    <row r="237" spans="1:213" ht="14.25" customHeight="1" x14ac:dyDescent="0.25">
      <c r="A237" s="10"/>
      <c r="W237" s="10"/>
      <c r="X237" s="10"/>
      <c r="Y237" s="10"/>
      <c r="Z237" s="10"/>
      <c r="AA237" s="10"/>
      <c r="AC237" s="10"/>
      <c r="AE237" s="10"/>
      <c r="AH237" s="10"/>
      <c r="AK237" s="10"/>
      <c r="AP237" s="10"/>
      <c r="AQ237" s="10"/>
      <c r="AX237" s="10"/>
      <c r="BA237" s="10"/>
      <c r="BJ237" s="10"/>
      <c r="BP237" s="10"/>
      <c r="BT237" s="10"/>
      <c r="BU237" s="10"/>
      <c r="CF237" s="10"/>
      <c r="CH237" s="10"/>
      <c r="CI237" s="10"/>
      <c r="CJ237" s="10"/>
      <c r="CK237" s="10"/>
      <c r="CL237" s="10"/>
      <c r="CM237" s="10"/>
      <c r="CU237" s="10"/>
      <c r="CV237" s="10"/>
      <c r="CW237" s="10"/>
      <c r="CX237" s="10"/>
      <c r="DC237" s="10"/>
      <c r="DD237" s="10"/>
      <c r="DJ237" s="10"/>
      <c r="DK237" s="10"/>
      <c r="DM237" s="10"/>
      <c r="DP237" s="10"/>
      <c r="DQ237" s="10"/>
      <c r="EB237" s="10"/>
      <c r="EC237" s="10"/>
      <c r="ED237" s="10"/>
      <c r="EE237" s="10"/>
      <c r="HE237" s="10"/>
    </row>
    <row r="238" spans="1:213" ht="14.25" customHeight="1" x14ac:dyDescent="0.25">
      <c r="A238" s="10"/>
      <c r="W238" s="10"/>
      <c r="X238" s="10"/>
      <c r="Y238" s="10"/>
      <c r="Z238" s="10"/>
      <c r="AA238" s="10"/>
      <c r="AC238" s="10"/>
      <c r="AE238" s="10"/>
      <c r="AH238" s="10"/>
      <c r="AK238" s="10"/>
      <c r="AP238" s="10"/>
      <c r="AQ238" s="10"/>
      <c r="AX238" s="10"/>
      <c r="BA238" s="10"/>
      <c r="BJ238" s="10"/>
      <c r="BP238" s="10"/>
      <c r="BT238" s="10"/>
      <c r="BU238" s="10"/>
      <c r="CF238" s="10"/>
      <c r="CH238" s="10"/>
      <c r="CI238" s="10"/>
      <c r="CJ238" s="10"/>
      <c r="CK238" s="10"/>
      <c r="CL238" s="10"/>
      <c r="CM238" s="10"/>
      <c r="CU238" s="10"/>
      <c r="CV238" s="10"/>
      <c r="CW238" s="10"/>
      <c r="CX238" s="10"/>
      <c r="DC238" s="10"/>
      <c r="DD238" s="10"/>
      <c r="DJ238" s="10"/>
      <c r="DK238" s="10"/>
      <c r="DM238" s="10"/>
      <c r="DP238" s="10"/>
      <c r="DQ238" s="10"/>
      <c r="EB238" s="10"/>
      <c r="EC238" s="10"/>
      <c r="ED238" s="10"/>
      <c r="EE238" s="10"/>
      <c r="HE238" s="10"/>
    </row>
    <row r="239" spans="1:213" ht="14.25" customHeight="1" x14ac:dyDescent="0.25">
      <c r="A239" s="10"/>
      <c r="W239" s="10"/>
      <c r="X239" s="10"/>
      <c r="Y239" s="10"/>
      <c r="Z239" s="10"/>
      <c r="AA239" s="10"/>
      <c r="AC239" s="10"/>
      <c r="AE239" s="10"/>
      <c r="AH239" s="10"/>
      <c r="AK239" s="10"/>
      <c r="AP239" s="10"/>
      <c r="AQ239" s="10"/>
      <c r="AX239" s="10"/>
      <c r="BA239" s="10"/>
      <c r="BJ239" s="10"/>
      <c r="BP239" s="10"/>
      <c r="BT239" s="10"/>
      <c r="BU239" s="10"/>
      <c r="CF239" s="10"/>
      <c r="CH239" s="10"/>
      <c r="CI239" s="10"/>
      <c r="CJ239" s="10"/>
      <c r="CK239" s="10"/>
      <c r="CL239" s="10"/>
      <c r="CM239" s="10"/>
      <c r="CU239" s="10"/>
      <c r="CV239" s="10"/>
      <c r="CW239" s="10"/>
      <c r="CX239" s="10"/>
      <c r="DC239" s="10"/>
      <c r="DD239" s="10"/>
      <c r="DJ239" s="10"/>
      <c r="DK239" s="10"/>
      <c r="DM239" s="10"/>
      <c r="DP239" s="10"/>
      <c r="DQ239" s="10"/>
      <c r="EB239" s="10"/>
      <c r="EC239" s="10"/>
      <c r="ED239" s="10"/>
      <c r="EE239" s="10"/>
      <c r="HE239" s="10"/>
    </row>
    <row r="240" spans="1:213" ht="14.25" customHeight="1" x14ac:dyDescent="0.25">
      <c r="A240" s="10"/>
      <c r="W240" s="10"/>
      <c r="X240" s="10"/>
      <c r="Y240" s="10"/>
      <c r="Z240" s="10"/>
      <c r="AA240" s="10"/>
      <c r="AC240" s="10"/>
      <c r="AE240" s="10"/>
      <c r="AH240" s="10"/>
      <c r="AK240" s="10"/>
      <c r="AP240" s="10"/>
      <c r="AQ240" s="10"/>
      <c r="AX240" s="10"/>
      <c r="BA240" s="10"/>
      <c r="BJ240" s="10"/>
      <c r="BP240" s="10"/>
      <c r="BT240" s="10"/>
      <c r="BU240" s="10"/>
      <c r="CF240" s="10"/>
      <c r="CH240" s="10"/>
      <c r="CI240" s="10"/>
      <c r="CJ240" s="10"/>
      <c r="CK240" s="10"/>
      <c r="CL240" s="10"/>
      <c r="CM240" s="10"/>
      <c r="CU240" s="10"/>
      <c r="CV240" s="10"/>
      <c r="CW240" s="10"/>
      <c r="CX240" s="10"/>
      <c r="DC240" s="10"/>
      <c r="DD240" s="10"/>
      <c r="DJ240" s="10"/>
      <c r="DK240" s="10"/>
      <c r="DM240" s="10"/>
      <c r="DP240" s="10"/>
      <c r="DQ240" s="10"/>
      <c r="EB240" s="10"/>
      <c r="EC240" s="10"/>
      <c r="ED240" s="10"/>
      <c r="EE240" s="10"/>
      <c r="HE240" s="10"/>
    </row>
    <row r="241" spans="1:213" ht="14.25" customHeight="1" x14ac:dyDescent="0.25">
      <c r="A241" s="10"/>
      <c r="W241" s="10"/>
      <c r="X241" s="10"/>
      <c r="Y241" s="10"/>
      <c r="Z241" s="10"/>
      <c r="AA241" s="10"/>
      <c r="AC241" s="10"/>
      <c r="AE241" s="10"/>
      <c r="AH241" s="10"/>
      <c r="AK241" s="10"/>
      <c r="AP241" s="10"/>
      <c r="AQ241" s="10"/>
      <c r="AX241" s="10"/>
      <c r="BA241" s="10"/>
      <c r="BJ241" s="10"/>
      <c r="BP241" s="10"/>
      <c r="BT241" s="10"/>
      <c r="BU241" s="10"/>
      <c r="CF241" s="10"/>
      <c r="CH241" s="10"/>
      <c r="CI241" s="10"/>
      <c r="CJ241" s="10"/>
      <c r="CK241" s="10"/>
      <c r="CL241" s="10"/>
      <c r="CM241" s="10"/>
      <c r="CU241" s="10"/>
      <c r="CV241" s="10"/>
      <c r="CW241" s="10"/>
      <c r="CX241" s="10"/>
      <c r="DC241" s="10"/>
      <c r="DD241" s="10"/>
      <c r="DJ241" s="10"/>
      <c r="DK241" s="10"/>
      <c r="DM241" s="10"/>
      <c r="DP241" s="10"/>
      <c r="DQ241" s="10"/>
      <c r="EB241" s="10"/>
      <c r="EC241" s="10"/>
      <c r="ED241" s="10"/>
      <c r="EE241" s="10"/>
      <c r="HE241" s="10"/>
    </row>
    <row r="242" spans="1:213" ht="14.25" customHeight="1" x14ac:dyDescent="0.25">
      <c r="A242" s="10"/>
      <c r="W242" s="10"/>
      <c r="X242" s="10"/>
      <c r="Y242" s="10"/>
      <c r="Z242" s="10"/>
      <c r="AA242" s="10"/>
      <c r="AC242" s="10"/>
      <c r="AE242" s="10"/>
      <c r="AH242" s="10"/>
      <c r="AK242" s="10"/>
      <c r="AP242" s="10"/>
      <c r="AQ242" s="10"/>
      <c r="AX242" s="10"/>
      <c r="BA242" s="10"/>
      <c r="BJ242" s="10"/>
      <c r="BP242" s="10"/>
      <c r="BT242" s="10"/>
      <c r="BU242" s="10"/>
      <c r="CF242" s="10"/>
      <c r="CH242" s="10"/>
      <c r="CI242" s="10"/>
      <c r="CJ242" s="10"/>
      <c r="CK242" s="10"/>
      <c r="CL242" s="10"/>
      <c r="CM242" s="10"/>
      <c r="CU242" s="10"/>
      <c r="CV242" s="10"/>
      <c r="CW242" s="10"/>
      <c r="CX242" s="10"/>
      <c r="DC242" s="10"/>
      <c r="DD242" s="10"/>
      <c r="DJ242" s="10"/>
      <c r="DK242" s="10"/>
      <c r="DM242" s="10"/>
      <c r="DP242" s="10"/>
      <c r="DQ242" s="10"/>
      <c r="EB242" s="10"/>
      <c r="EC242" s="10"/>
      <c r="ED242" s="10"/>
      <c r="EE242" s="10"/>
      <c r="HE242" s="10"/>
    </row>
    <row r="243" spans="1:213" ht="14.25" customHeight="1" x14ac:dyDescent="0.25">
      <c r="A243" s="10"/>
      <c r="W243" s="10"/>
      <c r="X243" s="10"/>
      <c r="Y243" s="10"/>
      <c r="Z243" s="10"/>
      <c r="AA243" s="10"/>
      <c r="AC243" s="10"/>
      <c r="AE243" s="10"/>
      <c r="AH243" s="10"/>
      <c r="AK243" s="10"/>
      <c r="AP243" s="10"/>
      <c r="AQ243" s="10"/>
      <c r="AX243" s="10"/>
      <c r="BA243" s="10"/>
      <c r="BJ243" s="10"/>
      <c r="BP243" s="10"/>
      <c r="BT243" s="10"/>
      <c r="BU243" s="10"/>
      <c r="CF243" s="10"/>
      <c r="CH243" s="10"/>
      <c r="CI243" s="10"/>
      <c r="CJ243" s="10"/>
      <c r="CK243" s="10"/>
      <c r="CL243" s="10"/>
      <c r="CM243" s="10"/>
      <c r="CU243" s="10"/>
      <c r="CV243" s="10"/>
      <c r="CW243" s="10"/>
      <c r="CX243" s="10"/>
      <c r="DC243" s="10"/>
      <c r="DD243" s="10"/>
      <c r="DJ243" s="10"/>
      <c r="DK243" s="10"/>
      <c r="DM243" s="10"/>
      <c r="DP243" s="10"/>
      <c r="DQ243" s="10"/>
      <c r="EB243" s="10"/>
      <c r="EC243" s="10"/>
      <c r="ED243" s="10"/>
      <c r="EE243" s="10"/>
      <c r="HE243" s="10"/>
    </row>
    <row r="244" spans="1:213" ht="14.25" customHeight="1" x14ac:dyDescent="0.25">
      <c r="A244" s="10"/>
      <c r="W244" s="10"/>
      <c r="X244" s="10"/>
      <c r="Y244" s="10"/>
      <c r="Z244" s="10"/>
      <c r="AA244" s="10"/>
      <c r="AC244" s="10"/>
      <c r="AE244" s="10"/>
      <c r="AH244" s="10"/>
      <c r="AK244" s="10"/>
      <c r="AP244" s="10"/>
      <c r="AQ244" s="10"/>
      <c r="AX244" s="10"/>
      <c r="BA244" s="10"/>
      <c r="BJ244" s="10"/>
      <c r="BP244" s="10"/>
      <c r="BT244" s="10"/>
      <c r="BU244" s="10"/>
      <c r="CF244" s="10"/>
      <c r="CH244" s="10"/>
      <c r="CI244" s="10"/>
      <c r="CJ244" s="10"/>
      <c r="CK244" s="10"/>
      <c r="CL244" s="10"/>
      <c r="CM244" s="10"/>
      <c r="CU244" s="10"/>
      <c r="CV244" s="10"/>
      <c r="CW244" s="10"/>
      <c r="CX244" s="10"/>
      <c r="DC244" s="10"/>
      <c r="DD244" s="10"/>
      <c r="DJ244" s="10"/>
      <c r="DK244" s="10"/>
      <c r="DM244" s="10"/>
      <c r="DP244" s="10"/>
      <c r="DQ244" s="10"/>
      <c r="EB244" s="10"/>
      <c r="EC244" s="10"/>
      <c r="ED244" s="10"/>
      <c r="EE244" s="10"/>
      <c r="HE244" s="10"/>
    </row>
    <row r="245" spans="1:213" ht="14.25" customHeight="1" x14ac:dyDescent="0.25">
      <c r="A245" s="10"/>
      <c r="W245" s="10"/>
      <c r="X245" s="10"/>
      <c r="Y245" s="10"/>
      <c r="Z245" s="10"/>
      <c r="AA245" s="10"/>
      <c r="AC245" s="10"/>
      <c r="AE245" s="10"/>
      <c r="AH245" s="10"/>
      <c r="AK245" s="10"/>
      <c r="AP245" s="10"/>
      <c r="AQ245" s="10"/>
      <c r="AX245" s="10"/>
      <c r="BA245" s="10"/>
      <c r="BJ245" s="10"/>
      <c r="BP245" s="10"/>
      <c r="BT245" s="10"/>
      <c r="BU245" s="10"/>
      <c r="CF245" s="10"/>
      <c r="CH245" s="10"/>
      <c r="CI245" s="10"/>
      <c r="CJ245" s="10"/>
      <c r="CK245" s="10"/>
      <c r="CL245" s="10"/>
      <c r="CM245" s="10"/>
      <c r="CU245" s="10"/>
      <c r="CV245" s="10"/>
      <c r="CW245" s="10"/>
      <c r="CX245" s="10"/>
      <c r="DC245" s="10"/>
      <c r="DD245" s="10"/>
      <c r="DJ245" s="10"/>
      <c r="DK245" s="10"/>
      <c r="DM245" s="10"/>
      <c r="DP245" s="10"/>
      <c r="DQ245" s="10"/>
      <c r="EB245" s="10"/>
      <c r="EC245" s="10"/>
      <c r="ED245" s="10"/>
      <c r="EE245" s="10"/>
      <c r="HE245" s="10"/>
    </row>
    <row r="246" spans="1:213" ht="14.25" customHeight="1" x14ac:dyDescent="0.25">
      <c r="A246" s="10"/>
      <c r="W246" s="10"/>
      <c r="X246" s="10"/>
      <c r="Y246" s="10"/>
      <c r="Z246" s="10"/>
      <c r="AA246" s="10"/>
      <c r="AC246" s="10"/>
      <c r="AE246" s="10"/>
      <c r="AH246" s="10"/>
      <c r="AK246" s="10"/>
      <c r="AP246" s="10"/>
      <c r="AQ246" s="10"/>
      <c r="AX246" s="10"/>
      <c r="BA246" s="10"/>
      <c r="BJ246" s="10"/>
      <c r="BP246" s="10"/>
      <c r="BT246" s="10"/>
      <c r="BU246" s="10"/>
      <c r="CF246" s="10"/>
      <c r="CH246" s="10"/>
      <c r="CI246" s="10"/>
      <c r="CJ246" s="10"/>
      <c r="CK246" s="10"/>
      <c r="CL246" s="10"/>
      <c r="CM246" s="10"/>
      <c r="CU246" s="10"/>
      <c r="CV246" s="10"/>
      <c r="CW246" s="10"/>
      <c r="CX246" s="10"/>
      <c r="DC246" s="10"/>
      <c r="DD246" s="10"/>
      <c r="DJ246" s="10"/>
      <c r="DK246" s="10"/>
      <c r="DM246" s="10"/>
      <c r="DP246" s="10"/>
      <c r="DQ246" s="10"/>
      <c r="EB246" s="10"/>
      <c r="EC246" s="10"/>
      <c r="ED246" s="10"/>
      <c r="EE246" s="10"/>
      <c r="HE246" s="10"/>
    </row>
    <row r="247" spans="1:213" ht="14.25" customHeight="1" x14ac:dyDescent="0.25">
      <c r="A247" s="10"/>
      <c r="W247" s="10"/>
      <c r="X247" s="10"/>
      <c r="Y247" s="10"/>
      <c r="Z247" s="10"/>
      <c r="AA247" s="10"/>
      <c r="AC247" s="10"/>
      <c r="AE247" s="10"/>
      <c r="AH247" s="10"/>
      <c r="AK247" s="10"/>
      <c r="AP247" s="10"/>
      <c r="AQ247" s="10"/>
      <c r="AX247" s="10"/>
      <c r="BA247" s="10"/>
      <c r="BJ247" s="10"/>
      <c r="BP247" s="10"/>
      <c r="BT247" s="10"/>
      <c r="BU247" s="10"/>
      <c r="CF247" s="10"/>
      <c r="CH247" s="10"/>
      <c r="CI247" s="10"/>
      <c r="CJ247" s="10"/>
      <c r="CK247" s="10"/>
      <c r="CL247" s="10"/>
      <c r="CM247" s="10"/>
      <c r="CU247" s="10"/>
      <c r="CV247" s="10"/>
      <c r="CW247" s="10"/>
      <c r="CX247" s="10"/>
      <c r="DC247" s="10"/>
      <c r="DD247" s="10"/>
      <c r="DJ247" s="10"/>
      <c r="DK247" s="10"/>
      <c r="DM247" s="10"/>
      <c r="DP247" s="10"/>
      <c r="DQ247" s="10"/>
      <c r="EB247" s="10"/>
      <c r="EC247" s="10"/>
      <c r="ED247" s="10"/>
      <c r="EE247" s="10"/>
      <c r="HE247" s="10"/>
    </row>
    <row r="248" spans="1:213" ht="14.25" customHeight="1" x14ac:dyDescent="0.25">
      <c r="A248" s="10"/>
      <c r="W248" s="10"/>
      <c r="X248" s="10"/>
      <c r="Y248" s="10"/>
      <c r="Z248" s="10"/>
      <c r="AA248" s="10"/>
      <c r="AC248" s="10"/>
      <c r="AE248" s="10"/>
      <c r="AH248" s="10"/>
      <c r="AK248" s="10"/>
      <c r="AP248" s="10"/>
      <c r="AQ248" s="10"/>
      <c r="AX248" s="10"/>
      <c r="BA248" s="10"/>
      <c r="BJ248" s="10"/>
      <c r="BP248" s="10"/>
      <c r="BT248" s="10"/>
      <c r="BU248" s="10"/>
      <c r="CF248" s="10"/>
      <c r="CH248" s="10"/>
      <c r="CI248" s="10"/>
      <c r="CJ248" s="10"/>
      <c r="CK248" s="10"/>
      <c r="CL248" s="10"/>
      <c r="CM248" s="10"/>
      <c r="CU248" s="10"/>
      <c r="CV248" s="10"/>
      <c r="CW248" s="10"/>
      <c r="CX248" s="10"/>
      <c r="DC248" s="10"/>
      <c r="DD248" s="10"/>
      <c r="DJ248" s="10"/>
      <c r="DK248" s="10"/>
      <c r="DM248" s="10"/>
      <c r="DP248" s="10"/>
      <c r="DQ248" s="10"/>
      <c r="EB248" s="10"/>
      <c r="EC248" s="10"/>
      <c r="ED248" s="10"/>
      <c r="EE248" s="10"/>
      <c r="HE248" s="10"/>
    </row>
    <row r="249" spans="1:213" ht="14.25" customHeight="1" x14ac:dyDescent="0.25">
      <c r="A249" s="10"/>
      <c r="W249" s="10"/>
      <c r="X249" s="10"/>
      <c r="Y249" s="10"/>
      <c r="Z249" s="10"/>
      <c r="AA249" s="10"/>
      <c r="AC249" s="10"/>
      <c r="AE249" s="10"/>
      <c r="AH249" s="10"/>
      <c r="AK249" s="10"/>
      <c r="AP249" s="10"/>
      <c r="AQ249" s="10"/>
      <c r="AX249" s="10"/>
      <c r="BA249" s="10"/>
      <c r="BJ249" s="10"/>
      <c r="BP249" s="10"/>
      <c r="BT249" s="10"/>
      <c r="BU249" s="10"/>
      <c r="CF249" s="10"/>
      <c r="CH249" s="10"/>
      <c r="CI249" s="10"/>
      <c r="CJ249" s="10"/>
      <c r="CK249" s="10"/>
      <c r="CL249" s="10"/>
      <c r="CM249" s="10"/>
      <c r="CU249" s="10"/>
      <c r="CV249" s="10"/>
      <c r="CW249" s="10"/>
      <c r="CX249" s="10"/>
      <c r="DC249" s="10"/>
      <c r="DD249" s="10"/>
      <c r="DJ249" s="10"/>
      <c r="DK249" s="10"/>
      <c r="DM249" s="10"/>
      <c r="DP249" s="10"/>
      <c r="DQ249" s="10"/>
      <c r="EB249" s="10"/>
      <c r="EC249" s="10"/>
      <c r="ED249" s="10"/>
      <c r="EE249" s="10"/>
      <c r="HE249" s="10"/>
    </row>
    <row r="250" spans="1:213" ht="14.25" customHeight="1" x14ac:dyDescent="0.25">
      <c r="A250" s="10"/>
      <c r="W250" s="10"/>
      <c r="X250" s="10"/>
      <c r="Y250" s="10"/>
      <c r="Z250" s="10"/>
      <c r="AA250" s="10"/>
      <c r="AC250" s="10"/>
      <c r="AE250" s="10"/>
      <c r="AH250" s="10"/>
      <c r="AK250" s="10"/>
      <c r="AP250" s="10"/>
      <c r="AQ250" s="10"/>
      <c r="AX250" s="10"/>
      <c r="BA250" s="10"/>
      <c r="BJ250" s="10"/>
      <c r="BP250" s="10"/>
      <c r="BT250" s="10"/>
      <c r="BU250" s="10"/>
      <c r="CF250" s="10"/>
      <c r="CH250" s="10"/>
      <c r="CI250" s="10"/>
      <c r="CJ250" s="10"/>
      <c r="CK250" s="10"/>
      <c r="CL250" s="10"/>
      <c r="CM250" s="10"/>
      <c r="CU250" s="10"/>
      <c r="CV250" s="10"/>
      <c r="CW250" s="10"/>
      <c r="CX250" s="10"/>
      <c r="DC250" s="10"/>
      <c r="DD250" s="10"/>
      <c r="DJ250" s="10"/>
      <c r="DK250" s="10"/>
      <c r="DM250" s="10"/>
      <c r="DP250" s="10"/>
      <c r="DQ250" s="10"/>
      <c r="EB250" s="10"/>
      <c r="EC250" s="10"/>
      <c r="ED250" s="10"/>
      <c r="EE250" s="10"/>
      <c r="HE250" s="10"/>
    </row>
    <row r="251" spans="1:213" ht="14.25" customHeight="1" x14ac:dyDescent="0.25">
      <c r="A251" s="10"/>
      <c r="W251" s="10"/>
      <c r="X251" s="10"/>
      <c r="Y251" s="10"/>
      <c r="Z251" s="10"/>
      <c r="AA251" s="10"/>
      <c r="AC251" s="10"/>
      <c r="AE251" s="10"/>
      <c r="AH251" s="10"/>
      <c r="AK251" s="10"/>
      <c r="AP251" s="10"/>
      <c r="AQ251" s="10"/>
      <c r="AX251" s="10"/>
      <c r="BA251" s="10"/>
      <c r="BJ251" s="10"/>
      <c r="BP251" s="10"/>
      <c r="BT251" s="10"/>
      <c r="BU251" s="10"/>
      <c r="CF251" s="10"/>
      <c r="CH251" s="10"/>
      <c r="CI251" s="10"/>
      <c r="CJ251" s="10"/>
      <c r="CK251" s="10"/>
      <c r="CL251" s="10"/>
      <c r="CM251" s="10"/>
      <c r="CU251" s="10"/>
      <c r="CV251" s="10"/>
      <c r="CW251" s="10"/>
      <c r="CX251" s="10"/>
      <c r="DC251" s="10"/>
      <c r="DD251" s="10"/>
      <c r="DJ251" s="10"/>
      <c r="DK251" s="10"/>
      <c r="DM251" s="10"/>
      <c r="DP251" s="10"/>
      <c r="DQ251" s="10"/>
      <c r="EB251" s="10"/>
      <c r="EC251" s="10"/>
      <c r="ED251" s="10"/>
      <c r="EE251" s="10"/>
      <c r="HE251" s="10"/>
    </row>
    <row r="252" spans="1:213" ht="14.25" customHeight="1" x14ac:dyDescent="0.25">
      <c r="A252" s="10"/>
      <c r="W252" s="10"/>
      <c r="X252" s="10"/>
      <c r="Y252" s="10"/>
      <c r="Z252" s="10"/>
      <c r="AA252" s="10"/>
      <c r="AC252" s="10"/>
      <c r="AE252" s="10"/>
      <c r="AH252" s="10"/>
      <c r="AK252" s="10"/>
      <c r="AP252" s="10"/>
      <c r="AQ252" s="10"/>
      <c r="AX252" s="10"/>
      <c r="BA252" s="10"/>
      <c r="BJ252" s="10"/>
      <c r="BP252" s="10"/>
      <c r="BT252" s="10"/>
      <c r="BU252" s="10"/>
      <c r="CF252" s="10"/>
      <c r="CH252" s="10"/>
      <c r="CI252" s="10"/>
      <c r="CJ252" s="10"/>
      <c r="CK252" s="10"/>
      <c r="CL252" s="10"/>
      <c r="CM252" s="10"/>
      <c r="CU252" s="10"/>
      <c r="CV252" s="10"/>
      <c r="CW252" s="10"/>
      <c r="CX252" s="10"/>
      <c r="DC252" s="10"/>
      <c r="DD252" s="10"/>
      <c r="DJ252" s="10"/>
      <c r="DK252" s="10"/>
      <c r="DM252" s="10"/>
      <c r="DP252" s="10"/>
      <c r="DQ252" s="10"/>
      <c r="EB252" s="10"/>
      <c r="EC252" s="10"/>
      <c r="ED252" s="10"/>
      <c r="EE252" s="10"/>
      <c r="HE252" s="10"/>
    </row>
    <row r="253" spans="1:213" ht="14.25" customHeight="1" x14ac:dyDescent="0.25">
      <c r="A253" s="10"/>
      <c r="W253" s="10"/>
      <c r="X253" s="10"/>
      <c r="Y253" s="10"/>
      <c r="Z253" s="10"/>
      <c r="AA253" s="10"/>
      <c r="AC253" s="10"/>
      <c r="AE253" s="10"/>
      <c r="AH253" s="10"/>
      <c r="AK253" s="10"/>
      <c r="AP253" s="10"/>
      <c r="AQ253" s="10"/>
      <c r="AX253" s="10"/>
      <c r="BA253" s="10"/>
      <c r="BJ253" s="10"/>
      <c r="BP253" s="10"/>
      <c r="BT253" s="10"/>
      <c r="BU253" s="10"/>
      <c r="CF253" s="10"/>
      <c r="CH253" s="10"/>
      <c r="CI253" s="10"/>
      <c r="CJ253" s="10"/>
      <c r="CK253" s="10"/>
      <c r="CL253" s="10"/>
      <c r="CM253" s="10"/>
      <c r="CU253" s="10"/>
      <c r="CV253" s="10"/>
      <c r="CW253" s="10"/>
      <c r="CX253" s="10"/>
      <c r="DC253" s="10"/>
      <c r="DD253" s="10"/>
      <c r="DJ253" s="10"/>
      <c r="DK253" s="10"/>
      <c r="DM253" s="10"/>
      <c r="DP253" s="10"/>
      <c r="DQ253" s="10"/>
      <c r="EB253" s="10"/>
      <c r="EC253" s="10"/>
      <c r="ED253" s="10"/>
      <c r="EE253" s="10"/>
      <c r="HE253" s="10"/>
    </row>
    <row r="254" spans="1:213" ht="14.25" customHeight="1" x14ac:dyDescent="0.25">
      <c r="A254" s="10"/>
      <c r="W254" s="10"/>
      <c r="X254" s="10"/>
      <c r="Y254" s="10"/>
      <c r="Z254" s="10"/>
      <c r="AA254" s="10"/>
      <c r="AC254" s="10"/>
      <c r="AE254" s="10"/>
      <c r="AH254" s="10"/>
      <c r="AK254" s="10"/>
      <c r="AP254" s="10"/>
      <c r="AQ254" s="10"/>
      <c r="AX254" s="10"/>
      <c r="BA254" s="10"/>
      <c r="BJ254" s="10"/>
      <c r="BP254" s="10"/>
      <c r="BT254" s="10"/>
      <c r="BU254" s="10"/>
      <c r="CF254" s="10"/>
      <c r="CH254" s="10"/>
      <c r="CI254" s="10"/>
      <c r="CJ254" s="10"/>
      <c r="CK254" s="10"/>
      <c r="CL254" s="10"/>
      <c r="CM254" s="10"/>
      <c r="CU254" s="10"/>
      <c r="CV254" s="10"/>
      <c r="CW254" s="10"/>
      <c r="CX254" s="10"/>
      <c r="DC254" s="10"/>
      <c r="DD254" s="10"/>
      <c r="DJ254" s="10"/>
      <c r="DK254" s="10"/>
      <c r="DM254" s="10"/>
      <c r="DP254" s="10"/>
      <c r="DQ254" s="10"/>
      <c r="EB254" s="10"/>
      <c r="EC254" s="10"/>
      <c r="ED254" s="10"/>
      <c r="EE254" s="10"/>
      <c r="HE254" s="10"/>
    </row>
    <row r="255" spans="1:213" ht="14.25" customHeight="1" x14ac:dyDescent="0.25">
      <c r="A255" s="10"/>
      <c r="W255" s="10"/>
      <c r="X255" s="10"/>
      <c r="Y255" s="10"/>
      <c r="Z255" s="10"/>
      <c r="AA255" s="10"/>
      <c r="AC255" s="10"/>
      <c r="AE255" s="10"/>
      <c r="AH255" s="10"/>
      <c r="AK255" s="10"/>
      <c r="AP255" s="10"/>
      <c r="AQ255" s="10"/>
      <c r="AX255" s="10"/>
      <c r="BA255" s="10"/>
      <c r="BJ255" s="10"/>
      <c r="BP255" s="10"/>
      <c r="BT255" s="10"/>
      <c r="BU255" s="10"/>
      <c r="CF255" s="10"/>
      <c r="CH255" s="10"/>
      <c r="CI255" s="10"/>
      <c r="CJ255" s="10"/>
      <c r="CK255" s="10"/>
      <c r="CL255" s="10"/>
      <c r="CM255" s="10"/>
      <c r="CU255" s="10"/>
      <c r="CV255" s="10"/>
      <c r="CW255" s="10"/>
      <c r="CX255" s="10"/>
      <c r="DC255" s="10"/>
      <c r="DD255" s="10"/>
      <c r="DJ255" s="10"/>
      <c r="DK255" s="10"/>
      <c r="DM255" s="10"/>
      <c r="DP255" s="10"/>
      <c r="DQ255" s="10"/>
      <c r="EB255" s="10"/>
      <c r="EC255" s="10"/>
      <c r="ED255" s="10"/>
      <c r="EE255" s="10"/>
      <c r="HE255" s="10"/>
    </row>
    <row r="256" spans="1:213" ht="14.25" customHeight="1" x14ac:dyDescent="0.25">
      <c r="A256" s="10"/>
      <c r="W256" s="10"/>
      <c r="X256" s="10"/>
      <c r="Y256" s="10"/>
      <c r="Z256" s="10"/>
      <c r="AA256" s="10"/>
      <c r="AC256" s="10"/>
      <c r="AE256" s="10"/>
      <c r="AH256" s="10"/>
      <c r="AK256" s="10"/>
      <c r="AP256" s="10"/>
      <c r="AQ256" s="10"/>
      <c r="AX256" s="10"/>
      <c r="BA256" s="10"/>
      <c r="BJ256" s="10"/>
      <c r="BP256" s="10"/>
      <c r="BT256" s="10"/>
      <c r="BU256" s="10"/>
      <c r="CF256" s="10"/>
      <c r="CH256" s="10"/>
      <c r="CI256" s="10"/>
      <c r="CJ256" s="10"/>
      <c r="CK256" s="10"/>
      <c r="CL256" s="10"/>
      <c r="CM256" s="10"/>
      <c r="CU256" s="10"/>
      <c r="CV256" s="10"/>
      <c r="CW256" s="10"/>
      <c r="CX256" s="10"/>
      <c r="DC256" s="10"/>
      <c r="DD256" s="10"/>
      <c r="DJ256" s="10"/>
      <c r="DK256" s="10"/>
      <c r="DM256" s="10"/>
      <c r="DP256" s="10"/>
      <c r="DQ256" s="10"/>
      <c r="EB256" s="10"/>
      <c r="EC256" s="10"/>
      <c r="ED256" s="10"/>
      <c r="EE256" s="10"/>
      <c r="HE256" s="10"/>
    </row>
    <row r="257" spans="1:213" ht="14.25" customHeight="1" x14ac:dyDescent="0.25">
      <c r="A257" s="10"/>
      <c r="W257" s="10"/>
      <c r="X257" s="10"/>
      <c r="Y257" s="10"/>
      <c r="Z257" s="10"/>
      <c r="AA257" s="10"/>
      <c r="AC257" s="10"/>
      <c r="AE257" s="10"/>
      <c r="AH257" s="10"/>
      <c r="AK257" s="10"/>
      <c r="AP257" s="10"/>
      <c r="AQ257" s="10"/>
      <c r="AX257" s="10"/>
      <c r="BA257" s="10"/>
      <c r="BJ257" s="10"/>
      <c r="BP257" s="10"/>
      <c r="BT257" s="10"/>
      <c r="BU257" s="10"/>
      <c r="CF257" s="10"/>
      <c r="CH257" s="10"/>
      <c r="CI257" s="10"/>
      <c r="CJ257" s="10"/>
      <c r="CK257" s="10"/>
      <c r="CL257" s="10"/>
      <c r="CM257" s="10"/>
      <c r="CU257" s="10"/>
      <c r="CV257" s="10"/>
      <c r="CW257" s="10"/>
      <c r="CX257" s="10"/>
      <c r="DC257" s="10"/>
      <c r="DD257" s="10"/>
      <c r="DJ257" s="10"/>
      <c r="DK257" s="10"/>
      <c r="DM257" s="10"/>
      <c r="DP257" s="10"/>
      <c r="DQ257" s="10"/>
      <c r="EB257" s="10"/>
      <c r="EC257" s="10"/>
      <c r="ED257" s="10"/>
      <c r="EE257" s="10"/>
      <c r="HE257" s="10"/>
    </row>
    <row r="258" spans="1:213" ht="14.25" customHeight="1" x14ac:dyDescent="0.25">
      <c r="A258" s="10"/>
      <c r="W258" s="10"/>
      <c r="X258" s="10"/>
      <c r="Y258" s="10"/>
      <c r="Z258" s="10"/>
      <c r="AA258" s="10"/>
      <c r="AC258" s="10"/>
      <c r="AE258" s="10"/>
      <c r="AH258" s="10"/>
      <c r="AK258" s="10"/>
      <c r="AP258" s="10"/>
      <c r="AQ258" s="10"/>
      <c r="AX258" s="10"/>
      <c r="BA258" s="10"/>
      <c r="BJ258" s="10"/>
      <c r="BP258" s="10"/>
      <c r="BT258" s="10"/>
      <c r="BU258" s="10"/>
      <c r="CF258" s="10"/>
      <c r="CH258" s="10"/>
      <c r="CI258" s="10"/>
      <c r="CJ258" s="10"/>
      <c r="CK258" s="10"/>
      <c r="CL258" s="10"/>
      <c r="CM258" s="10"/>
      <c r="CU258" s="10"/>
      <c r="CV258" s="10"/>
      <c r="CW258" s="10"/>
      <c r="CX258" s="10"/>
      <c r="DC258" s="10"/>
      <c r="DD258" s="10"/>
      <c r="DJ258" s="10"/>
      <c r="DK258" s="10"/>
      <c r="DM258" s="10"/>
      <c r="DP258" s="10"/>
      <c r="DQ258" s="10"/>
      <c r="EB258" s="10"/>
      <c r="EC258" s="10"/>
      <c r="ED258" s="10"/>
      <c r="EE258" s="10"/>
      <c r="HE258" s="10"/>
    </row>
    <row r="259" spans="1:213" ht="14.25" customHeight="1" x14ac:dyDescent="0.25">
      <c r="A259" s="10"/>
      <c r="W259" s="10"/>
      <c r="X259" s="10"/>
      <c r="Y259" s="10"/>
      <c r="Z259" s="10"/>
      <c r="AA259" s="10"/>
      <c r="AC259" s="10"/>
      <c r="AE259" s="10"/>
      <c r="AH259" s="10"/>
      <c r="AK259" s="10"/>
      <c r="AP259" s="10"/>
      <c r="AQ259" s="10"/>
      <c r="AX259" s="10"/>
      <c r="BA259" s="10"/>
      <c r="BJ259" s="10"/>
      <c r="BP259" s="10"/>
      <c r="BT259" s="10"/>
      <c r="BU259" s="10"/>
      <c r="CF259" s="10"/>
      <c r="CH259" s="10"/>
      <c r="CI259" s="10"/>
      <c r="CJ259" s="10"/>
      <c r="CK259" s="10"/>
      <c r="CL259" s="10"/>
      <c r="CM259" s="10"/>
      <c r="CU259" s="10"/>
      <c r="CV259" s="10"/>
      <c r="CW259" s="10"/>
      <c r="CX259" s="10"/>
      <c r="DC259" s="10"/>
      <c r="DD259" s="10"/>
      <c r="DJ259" s="10"/>
      <c r="DK259" s="10"/>
      <c r="DM259" s="10"/>
      <c r="DP259" s="10"/>
      <c r="DQ259" s="10"/>
      <c r="EB259" s="10"/>
      <c r="EC259" s="10"/>
      <c r="ED259" s="10"/>
      <c r="EE259" s="10"/>
      <c r="HE259" s="10"/>
    </row>
    <row r="260" spans="1:213" ht="14.25" customHeight="1" x14ac:dyDescent="0.25">
      <c r="A260" s="10"/>
      <c r="W260" s="10"/>
      <c r="X260" s="10"/>
      <c r="Y260" s="10"/>
      <c r="Z260" s="10"/>
      <c r="AA260" s="10"/>
      <c r="AC260" s="10"/>
      <c r="AE260" s="10"/>
      <c r="AH260" s="10"/>
      <c r="AK260" s="10"/>
      <c r="AP260" s="10"/>
      <c r="AQ260" s="10"/>
      <c r="AX260" s="10"/>
      <c r="BA260" s="10"/>
      <c r="BJ260" s="10"/>
      <c r="BP260" s="10"/>
      <c r="BT260" s="10"/>
      <c r="BU260" s="10"/>
      <c r="CF260" s="10"/>
      <c r="CH260" s="10"/>
      <c r="CI260" s="10"/>
      <c r="CJ260" s="10"/>
      <c r="CK260" s="10"/>
      <c r="CL260" s="10"/>
      <c r="CM260" s="10"/>
      <c r="CU260" s="10"/>
      <c r="CV260" s="10"/>
      <c r="CW260" s="10"/>
      <c r="CX260" s="10"/>
      <c r="DC260" s="10"/>
      <c r="DD260" s="10"/>
      <c r="DJ260" s="10"/>
      <c r="DK260" s="10"/>
      <c r="DM260" s="10"/>
      <c r="DP260" s="10"/>
      <c r="DQ260" s="10"/>
      <c r="EB260" s="10"/>
      <c r="EC260" s="10"/>
      <c r="ED260" s="10"/>
      <c r="EE260" s="10"/>
      <c r="HE260" s="10"/>
    </row>
    <row r="261" spans="1:213" ht="14.25" customHeight="1" x14ac:dyDescent="0.25">
      <c r="A261" s="10"/>
      <c r="W261" s="10"/>
      <c r="X261" s="10"/>
      <c r="Y261" s="10"/>
      <c r="Z261" s="10"/>
      <c r="AA261" s="10"/>
      <c r="AC261" s="10"/>
      <c r="AE261" s="10"/>
      <c r="AH261" s="10"/>
      <c r="AK261" s="10"/>
      <c r="AP261" s="10"/>
      <c r="AQ261" s="10"/>
      <c r="AX261" s="10"/>
      <c r="BA261" s="10"/>
      <c r="BJ261" s="10"/>
      <c r="BP261" s="10"/>
      <c r="BT261" s="10"/>
      <c r="BU261" s="10"/>
      <c r="CF261" s="10"/>
      <c r="CH261" s="10"/>
      <c r="CI261" s="10"/>
      <c r="CJ261" s="10"/>
      <c r="CK261" s="10"/>
      <c r="CL261" s="10"/>
      <c r="CM261" s="10"/>
      <c r="CU261" s="10"/>
      <c r="CV261" s="10"/>
      <c r="CW261" s="10"/>
      <c r="CX261" s="10"/>
      <c r="DC261" s="10"/>
      <c r="DD261" s="10"/>
      <c r="DJ261" s="10"/>
      <c r="DK261" s="10"/>
      <c r="DM261" s="10"/>
      <c r="DP261" s="10"/>
      <c r="DQ261" s="10"/>
      <c r="EB261" s="10"/>
      <c r="EC261" s="10"/>
      <c r="ED261" s="10"/>
      <c r="EE261" s="10"/>
      <c r="HE261" s="10"/>
    </row>
    <row r="262" spans="1:213" ht="14.25" customHeight="1" x14ac:dyDescent="0.25">
      <c r="A262" s="10"/>
      <c r="W262" s="10"/>
      <c r="X262" s="10"/>
      <c r="Y262" s="10"/>
      <c r="Z262" s="10"/>
      <c r="AA262" s="10"/>
      <c r="AC262" s="10"/>
      <c r="AE262" s="10"/>
      <c r="AH262" s="10"/>
      <c r="AK262" s="10"/>
      <c r="AP262" s="10"/>
      <c r="AQ262" s="10"/>
      <c r="AX262" s="10"/>
      <c r="BA262" s="10"/>
      <c r="BJ262" s="10"/>
      <c r="BP262" s="10"/>
      <c r="BT262" s="10"/>
      <c r="BU262" s="10"/>
      <c r="CF262" s="10"/>
      <c r="CH262" s="10"/>
      <c r="CI262" s="10"/>
      <c r="CJ262" s="10"/>
      <c r="CK262" s="10"/>
      <c r="CL262" s="10"/>
      <c r="CM262" s="10"/>
      <c r="CU262" s="10"/>
      <c r="CV262" s="10"/>
      <c r="CW262" s="10"/>
      <c r="CX262" s="10"/>
      <c r="DC262" s="10"/>
      <c r="DD262" s="10"/>
      <c r="DJ262" s="10"/>
      <c r="DK262" s="10"/>
      <c r="DM262" s="10"/>
      <c r="DP262" s="10"/>
      <c r="DQ262" s="10"/>
      <c r="EB262" s="10"/>
      <c r="EC262" s="10"/>
      <c r="ED262" s="10"/>
      <c r="EE262" s="10"/>
      <c r="HE262" s="10"/>
    </row>
    <row r="263" spans="1:213" ht="14.25" customHeight="1" x14ac:dyDescent="0.25">
      <c r="A263" s="10"/>
      <c r="W263" s="10"/>
      <c r="X263" s="10"/>
      <c r="Y263" s="10"/>
      <c r="Z263" s="10"/>
      <c r="AA263" s="10"/>
      <c r="AC263" s="10"/>
      <c r="AE263" s="10"/>
      <c r="AH263" s="10"/>
      <c r="AK263" s="10"/>
      <c r="AP263" s="10"/>
      <c r="AQ263" s="10"/>
      <c r="AX263" s="10"/>
      <c r="BA263" s="10"/>
      <c r="BJ263" s="10"/>
      <c r="BP263" s="10"/>
      <c r="BT263" s="10"/>
      <c r="BU263" s="10"/>
      <c r="CF263" s="10"/>
      <c r="CH263" s="10"/>
      <c r="CI263" s="10"/>
      <c r="CJ263" s="10"/>
      <c r="CK263" s="10"/>
      <c r="CL263" s="10"/>
      <c r="CM263" s="10"/>
      <c r="CU263" s="10"/>
      <c r="CV263" s="10"/>
      <c r="CW263" s="10"/>
      <c r="CX263" s="10"/>
      <c r="DC263" s="10"/>
      <c r="DD263" s="10"/>
      <c r="DJ263" s="10"/>
      <c r="DK263" s="10"/>
      <c r="DM263" s="10"/>
      <c r="DP263" s="10"/>
      <c r="DQ263" s="10"/>
      <c r="EB263" s="10"/>
      <c r="EC263" s="10"/>
      <c r="ED263" s="10"/>
      <c r="EE263" s="10"/>
      <c r="HE263" s="10"/>
    </row>
    <row r="264" spans="1:213" ht="14.25" customHeight="1" x14ac:dyDescent="0.25">
      <c r="A264" s="10"/>
      <c r="W264" s="10"/>
      <c r="X264" s="10"/>
      <c r="Y264" s="10"/>
      <c r="Z264" s="10"/>
      <c r="AA264" s="10"/>
      <c r="AC264" s="10"/>
      <c r="AE264" s="10"/>
      <c r="AH264" s="10"/>
      <c r="AK264" s="10"/>
      <c r="AP264" s="10"/>
      <c r="AQ264" s="10"/>
      <c r="AX264" s="10"/>
      <c r="BA264" s="10"/>
      <c r="BJ264" s="10"/>
      <c r="BP264" s="10"/>
      <c r="BT264" s="10"/>
      <c r="BU264" s="10"/>
      <c r="CF264" s="10"/>
      <c r="CH264" s="10"/>
      <c r="CI264" s="10"/>
      <c r="CJ264" s="10"/>
      <c r="CK264" s="10"/>
      <c r="CL264" s="10"/>
      <c r="CM264" s="10"/>
      <c r="CU264" s="10"/>
      <c r="CV264" s="10"/>
      <c r="CW264" s="10"/>
      <c r="CX264" s="10"/>
      <c r="DC264" s="10"/>
      <c r="DD264" s="10"/>
      <c r="DJ264" s="10"/>
      <c r="DK264" s="10"/>
      <c r="DM264" s="10"/>
      <c r="DP264" s="10"/>
      <c r="DQ264" s="10"/>
      <c r="EB264" s="10"/>
      <c r="EC264" s="10"/>
      <c r="ED264" s="10"/>
      <c r="EE264" s="10"/>
      <c r="HE264" s="10"/>
    </row>
    <row r="265" spans="1:213" ht="14.25" customHeight="1" x14ac:dyDescent="0.25">
      <c r="A265" s="10"/>
      <c r="W265" s="10"/>
      <c r="X265" s="10"/>
      <c r="Y265" s="10"/>
      <c r="Z265" s="10"/>
      <c r="AA265" s="10"/>
      <c r="AC265" s="10"/>
      <c r="AE265" s="10"/>
      <c r="AH265" s="10"/>
      <c r="AK265" s="10"/>
      <c r="AP265" s="10"/>
      <c r="AQ265" s="10"/>
      <c r="AX265" s="10"/>
      <c r="BA265" s="10"/>
      <c r="BJ265" s="10"/>
      <c r="BP265" s="10"/>
      <c r="BT265" s="10"/>
      <c r="BU265" s="10"/>
      <c r="CF265" s="10"/>
      <c r="CH265" s="10"/>
      <c r="CI265" s="10"/>
      <c r="CJ265" s="10"/>
      <c r="CK265" s="10"/>
      <c r="CL265" s="10"/>
      <c r="CM265" s="10"/>
      <c r="CU265" s="10"/>
      <c r="CV265" s="10"/>
      <c r="CW265" s="10"/>
      <c r="CX265" s="10"/>
      <c r="DC265" s="10"/>
      <c r="DD265" s="10"/>
      <c r="DJ265" s="10"/>
      <c r="DK265" s="10"/>
      <c r="DM265" s="10"/>
      <c r="DP265" s="10"/>
      <c r="DQ265" s="10"/>
      <c r="EB265" s="10"/>
      <c r="EC265" s="10"/>
      <c r="ED265" s="10"/>
      <c r="EE265" s="10"/>
      <c r="HE265" s="10"/>
    </row>
    <row r="266" spans="1:213" ht="14.25" customHeight="1" x14ac:dyDescent="0.25">
      <c r="A266" s="10"/>
      <c r="W266" s="10"/>
      <c r="X266" s="10"/>
      <c r="Y266" s="10"/>
      <c r="Z266" s="10"/>
      <c r="AA266" s="10"/>
      <c r="AC266" s="10"/>
      <c r="AE266" s="10"/>
      <c r="AH266" s="10"/>
      <c r="AK266" s="10"/>
      <c r="AP266" s="10"/>
      <c r="AQ266" s="10"/>
      <c r="AX266" s="10"/>
      <c r="BA266" s="10"/>
      <c r="BJ266" s="10"/>
      <c r="BP266" s="10"/>
      <c r="BT266" s="10"/>
      <c r="BU266" s="10"/>
      <c r="CF266" s="10"/>
      <c r="CH266" s="10"/>
      <c r="CI266" s="10"/>
      <c r="CJ266" s="10"/>
      <c r="CK266" s="10"/>
      <c r="CL266" s="10"/>
      <c r="CM266" s="10"/>
      <c r="CU266" s="10"/>
      <c r="CV266" s="10"/>
      <c r="CW266" s="10"/>
      <c r="CX266" s="10"/>
      <c r="DC266" s="10"/>
      <c r="DD266" s="10"/>
      <c r="DJ266" s="10"/>
      <c r="DK266" s="10"/>
      <c r="DM266" s="10"/>
      <c r="DP266" s="10"/>
      <c r="DQ266" s="10"/>
      <c r="EB266" s="10"/>
      <c r="EC266" s="10"/>
      <c r="ED266" s="10"/>
      <c r="EE266" s="10"/>
      <c r="HE266" s="10"/>
    </row>
    <row r="267" spans="1:213" ht="14.25" customHeight="1" x14ac:dyDescent="0.25">
      <c r="A267" s="10"/>
      <c r="W267" s="10"/>
      <c r="X267" s="10"/>
      <c r="Y267" s="10"/>
      <c r="Z267" s="10"/>
      <c r="AA267" s="10"/>
      <c r="AC267" s="10"/>
      <c r="AE267" s="10"/>
      <c r="AH267" s="10"/>
      <c r="AK267" s="10"/>
      <c r="AP267" s="10"/>
      <c r="AQ267" s="10"/>
      <c r="AX267" s="10"/>
      <c r="BA267" s="10"/>
      <c r="BJ267" s="10"/>
      <c r="BP267" s="10"/>
      <c r="BT267" s="10"/>
      <c r="BU267" s="10"/>
      <c r="CF267" s="10"/>
      <c r="CH267" s="10"/>
      <c r="CI267" s="10"/>
      <c r="CJ267" s="10"/>
      <c r="CK267" s="10"/>
      <c r="CL267" s="10"/>
      <c r="CM267" s="10"/>
      <c r="CU267" s="10"/>
      <c r="CV267" s="10"/>
      <c r="CW267" s="10"/>
      <c r="CX267" s="10"/>
      <c r="DC267" s="10"/>
      <c r="DD267" s="10"/>
      <c r="DJ267" s="10"/>
      <c r="DK267" s="10"/>
      <c r="DM267" s="10"/>
      <c r="DP267" s="10"/>
      <c r="DQ267" s="10"/>
      <c r="EB267" s="10"/>
      <c r="EC267" s="10"/>
      <c r="ED267" s="10"/>
      <c r="EE267" s="10"/>
      <c r="HE267" s="10"/>
    </row>
    <row r="268" spans="1:213" ht="14.25" customHeight="1" x14ac:dyDescent="0.25">
      <c r="A268" s="10"/>
      <c r="W268" s="10"/>
      <c r="X268" s="10"/>
      <c r="Y268" s="10"/>
      <c r="Z268" s="10"/>
      <c r="AA268" s="10"/>
      <c r="AC268" s="10"/>
      <c r="AE268" s="10"/>
      <c r="AH268" s="10"/>
      <c r="AK268" s="10"/>
      <c r="AP268" s="10"/>
      <c r="AQ268" s="10"/>
      <c r="AX268" s="10"/>
      <c r="BA268" s="10"/>
      <c r="BJ268" s="10"/>
      <c r="BP268" s="10"/>
      <c r="BT268" s="10"/>
      <c r="BU268" s="10"/>
      <c r="CF268" s="10"/>
      <c r="CH268" s="10"/>
      <c r="CI268" s="10"/>
      <c r="CJ268" s="10"/>
      <c r="CK268" s="10"/>
      <c r="CL268" s="10"/>
      <c r="CM268" s="10"/>
      <c r="CU268" s="10"/>
      <c r="CV268" s="10"/>
      <c r="CW268" s="10"/>
      <c r="CX268" s="10"/>
      <c r="DC268" s="10"/>
      <c r="DD268" s="10"/>
      <c r="DJ268" s="10"/>
      <c r="DK268" s="10"/>
      <c r="DM268" s="10"/>
      <c r="DP268" s="10"/>
      <c r="DQ268" s="10"/>
      <c r="EB268" s="10"/>
      <c r="EC268" s="10"/>
      <c r="ED268" s="10"/>
      <c r="EE268" s="10"/>
      <c r="HE268" s="10"/>
    </row>
    <row r="269" spans="1:213" ht="14.25" customHeight="1" x14ac:dyDescent="0.25">
      <c r="A269" s="10"/>
      <c r="W269" s="10"/>
      <c r="X269" s="10"/>
      <c r="Y269" s="10"/>
      <c r="Z269" s="10"/>
      <c r="AA269" s="10"/>
      <c r="AC269" s="10"/>
      <c r="AE269" s="10"/>
      <c r="AH269" s="10"/>
      <c r="AK269" s="10"/>
      <c r="AP269" s="10"/>
      <c r="AQ269" s="10"/>
      <c r="AX269" s="10"/>
      <c r="BA269" s="10"/>
      <c r="BJ269" s="10"/>
      <c r="BP269" s="10"/>
      <c r="BT269" s="10"/>
      <c r="BU269" s="10"/>
      <c r="CF269" s="10"/>
      <c r="CH269" s="10"/>
      <c r="CI269" s="10"/>
      <c r="CJ269" s="10"/>
      <c r="CK269" s="10"/>
      <c r="CL269" s="10"/>
      <c r="CM269" s="10"/>
      <c r="CU269" s="10"/>
      <c r="CV269" s="10"/>
      <c r="CW269" s="10"/>
      <c r="CX269" s="10"/>
      <c r="DC269" s="10"/>
      <c r="DD269" s="10"/>
      <c r="DJ269" s="10"/>
      <c r="DK269" s="10"/>
      <c r="DM269" s="10"/>
      <c r="DP269" s="10"/>
      <c r="DQ269" s="10"/>
      <c r="EB269" s="10"/>
      <c r="EC269" s="10"/>
      <c r="ED269" s="10"/>
      <c r="EE269" s="10"/>
      <c r="HE269" s="10"/>
    </row>
    <row r="270" spans="1:213" ht="14.25" customHeight="1" x14ac:dyDescent="0.25">
      <c r="A270" s="10"/>
      <c r="W270" s="10"/>
      <c r="X270" s="10"/>
      <c r="Y270" s="10"/>
      <c r="Z270" s="10"/>
      <c r="AA270" s="10"/>
      <c r="AC270" s="10"/>
      <c r="AE270" s="10"/>
      <c r="AH270" s="10"/>
      <c r="AK270" s="10"/>
      <c r="AP270" s="10"/>
      <c r="AQ270" s="10"/>
      <c r="AX270" s="10"/>
      <c r="BA270" s="10"/>
      <c r="BJ270" s="10"/>
      <c r="BP270" s="10"/>
      <c r="BT270" s="10"/>
      <c r="BU270" s="10"/>
      <c r="CF270" s="10"/>
      <c r="CH270" s="10"/>
      <c r="CI270" s="10"/>
      <c r="CJ270" s="10"/>
      <c r="CK270" s="10"/>
      <c r="CL270" s="10"/>
      <c r="CM270" s="10"/>
      <c r="CU270" s="10"/>
      <c r="CV270" s="10"/>
      <c r="CW270" s="10"/>
      <c r="CX270" s="10"/>
      <c r="DC270" s="10"/>
      <c r="DD270" s="10"/>
      <c r="DJ270" s="10"/>
      <c r="DK270" s="10"/>
      <c r="DM270" s="10"/>
      <c r="DP270" s="10"/>
      <c r="DQ270" s="10"/>
      <c r="EB270" s="10"/>
      <c r="EC270" s="10"/>
      <c r="ED270" s="10"/>
      <c r="EE270" s="10"/>
      <c r="HE270" s="10"/>
    </row>
    <row r="271" spans="1:213" ht="14.25" customHeight="1" x14ac:dyDescent="0.25">
      <c r="A271" s="10"/>
      <c r="W271" s="10"/>
      <c r="X271" s="10"/>
      <c r="Y271" s="10"/>
      <c r="Z271" s="10"/>
      <c r="AA271" s="10"/>
      <c r="AC271" s="10"/>
      <c r="AE271" s="10"/>
      <c r="AH271" s="10"/>
      <c r="AK271" s="10"/>
      <c r="AP271" s="10"/>
      <c r="AQ271" s="10"/>
      <c r="AX271" s="10"/>
      <c r="BA271" s="10"/>
      <c r="BJ271" s="10"/>
      <c r="BP271" s="10"/>
      <c r="BT271" s="10"/>
      <c r="BU271" s="10"/>
      <c r="CF271" s="10"/>
      <c r="CH271" s="10"/>
      <c r="CI271" s="10"/>
      <c r="CJ271" s="10"/>
      <c r="CK271" s="10"/>
      <c r="CL271" s="10"/>
      <c r="CM271" s="10"/>
      <c r="CU271" s="10"/>
      <c r="CV271" s="10"/>
      <c r="CW271" s="10"/>
      <c r="CX271" s="10"/>
      <c r="DC271" s="10"/>
      <c r="DD271" s="10"/>
      <c r="DJ271" s="10"/>
      <c r="DK271" s="10"/>
      <c r="DM271" s="10"/>
      <c r="DP271" s="10"/>
      <c r="DQ271" s="10"/>
      <c r="EB271" s="10"/>
      <c r="EC271" s="10"/>
      <c r="ED271" s="10"/>
      <c r="EE271" s="10"/>
      <c r="HE271" s="10"/>
    </row>
    <row r="272" spans="1:213" ht="14.25" customHeight="1" x14ac:dyDescent="0.25">
      <c r="A272" s="10"/>
      <c r="W272" s="10"/>
      <c r="X272" s="10"/>
      <c r="Y272" s="10"/>
      <c r="Z272" s="10"/>
      <c r="AA272" s="10"/>
      <c r="AC272" s="10"/>
      <c r="AE272" s="10"/>
      <c r="AH272" s="10"/>
      <c r="AK272" s="10"/>
      <c r="AP272" s="10"/>
      <c r="AQ272" s="10"/>
      <c r="AX272" s="10"/>
      <c r="BA272" s="10"/>
      <c r="BJ272" s="10"/>
      <c r="BP272" s="10"/>
      <c r="BT272" s="10"/>
      <c r="BU272" s="10"/>
      <c r="CF272" s="10"/>
      <c r="CH272" s="10"/>
      <c r="CI272" s="10"/>
      <c r="CJ272" s="10"/>
      <c r="CK272" s="10"/>
      <c r="CL272" s="10"/>
      <c r="CM272" s="10"/>
      <c r="CU272" s="10"/>
      <c r="CV272" s="10"/>
      <c r="CW272" s="10"/>
      <c r="CX272" s="10"/>
      <c r="DC272" s="10"/>
      <c r="DD272" s="10"/>
      <c r="DJ272" s="10"/>
      <c r="DK272" s="10"/>
      <c r="DM272" s="10"/>
      <c r="DP272" s="10"/>
      <c r="DQ272" s="10"/>
      <c r="EB272" s="10"/>
      <c r="EC272" s="10"/>
      <c r="ED272" s="10"/>
      <c r="EE272" s="10"/>
      <c r="HE272" s="10"/>
    </row>
    <row r="273" spans="1:213" ht="14.25" customHeight="1" x14ac:dyDescent="0.25">
      <c r="A273" s="10"/>
      <c r="W273" s="10"/>
      <c r="X273" s="10"/>
      <c r="Y273" s="10"/>
      <c r="Z273" s="10"/>
      <c r="AA273" s="10"/>
      <c r="AC273" s="10"/>
      <c r="AE273" s="10"/>
      <c r="AH273" s="10"/>
      <c r="AK273" s="10"/>
      <c r="AP273" s="10"/>
      <c r="AQ273" s="10"/>
      <c r="AX273" s="10"/>
      <c r="BA273" s="10"/>
      <c r="BJ273" s="10"/>
      <c r="BP273" s="10"/>
      <c r="BT273" s="10"/>
      <c r="BU273" s="10"/>
      <c r="CF273" s="10"/>
      <c r="CH273" s="10"/>
      <c r="CI273" s="10"/>
      <c r="CJ273" s="10"/>
      <c r="CK273" s="10"/>
      <c r="CL273" s="10"/>
      <c r="CM273" s="10"/>
      <c r="CU273" s="10"/>
      <c r="CV273" s="10"/>
      <c r="CW273" s="10"/>
      <c r="CX273" s="10"/>
      <c r="DC273" s="10"/>
      <c r="DD273" s="10"/>
      <c r="DJ273" s="10"/>
      <c r="DK273" s="10"/>
      <c r="DM273" s="10"/>
      <c r="DP273" s="10"/>
      <c r="DQ273" s="10"/>
      <c r="EB273" s="10"/>
      <c r="EC273" s="10"/>
      <c r="ED273" s="10"/>
      <c r="EE273" s="10"/>
      <c r="HE273" s="10"/>
    </row>
    <row r="274" spans="1:213" ht="14.25" customHeight="1" x14ac:dyDescent="0.25">
      <c r="A274" s="10"/>
      <c r="W274" s="10"/>
      <c r="X274" s="10"/>
      <c r="Y274" s="10"/>
      <c r="Z274" s="10"/>
      <c r="AA274" s="10"/>
      <c r="AC274" s="10"/>
      <c r="AE274" s="10"/>
      <c r="AH274" s="10"/>
      <c r="AK274" s="10"/>
      <c r="AP274" s="10"/>
      <c r="AQ274" s="10"/>
      <c r="AX274" s="10"/>
      <c r="BA274" s="10"/>
      <c r="BJ274" s="10"/>
      <c r="BP274" s="10"/>
      <c r="BT274" s="10"/>
      <c r="BU274" s="10"/>
      <c r="CF274" s="10"/>
      <c r="CH274" s="10"/>
      <c r="CI274" s="10"/>
      <c r="CJ274" s="10"/>
      <c r="CK274" s="10"/>
      <c r="CL274" s="10"/>
      <c r="CM274" s="10"/>
      <c r="CU274" s="10"/>
      <c r="CV274" s="10"/>
      <c r="CW274" s="10"/>
      <c r="CX274" s="10"/>
      <c r="DC274" s="10"/>
      <c r="DD274" s="10"/>
      <c r="DJ274" s="10"/>
      <c r="DK274" s="10"/>
      <c r="DM274" s="10"/>
      <c r="DP274" s="10"/>
      <c r="DQ274" s="10"/>
      <c r="EB274" s="10"/>
      <c r="EC274" s="10"/>
      <c r="ED274" s="10"/>
      <c r="EE274" s="10"/>
      <c r="HE274" s="10"/>
    </row>
    <row r="275" spans="1:213" ht="14.25" customHeight="1" x14ac:dyDescent="0.25">
      <c r="A275" s="10"/>
      <c r="W275" s="10"/>
      <c r="X275" s="10"/>
      <c r="Y275" s="10"/>
      <c r="Z275" s="10"/>
      <c r="AA275" s="10"/>
      <c r="AC275" s="10"/>
      <c r="AE275" s="10"/>
      <c r="AH275" s="10"/>
      <c r="AK275" s="10"/>
      <c r="AP275" s="10"/>
      <c r="AQ275" s="10"/>
      <c r="AX275" s="10"/>
      <c r="BA275" s="10"/>
      <c r="BJ275" s="10"/>
      <c r="BP275" s="10"/>
      <c r="BT275" s="10"/>
      <c r="BU275" s="10"/>
      <c r="CF275" s="10"/>
      <c r="CH275" s="10"/>
      <c r="CI275" s="10"/>
      <c r="CJ275" s="10"/>
      <c r="CK275" s="10"/>
      <c r="CL275" s="10"/>
      <c r="CM275" s="10"/>
      <c r="CU275" s="10"/>
      <c r="CV275" s="10"/>
      <c r="CW275" s="10"/>
      <c r="CX275" s="10"/>
      <c r="DC275" s="10"/>
      <c r="DD275" s="10"/>
      <c r="DJ275" s="10"/>
      <c r="DK275" s="10"/>
      <c r="DM275" s="10"/>
      <c r="DP275" s="10"/>
      <c r="DQ275" s="10"/>
      <c r="EB275" s="10"/>
      <c r="EC275" s="10"/>
      <c r="ED275" s="10"/>
      <c r="EE275" s="10"/>
      <c r="HE275" s="10"/>
    </row>
    <row r="276" spans="1:213" ht="14.25" customHeight="1" x14ac:dyDescent="0.25">
      <c r="A276" s="10"/>
      <c r="W276" s="10"/>
      <c r="X276" s="10"/>
      <c r="Y276" s="10"/>
      <c r="Z276" s="10"/>
      <c r="AA276" s="10"/>
      <c r="AC276" s="10"/>
      <c r="AE276" s="10"/>
      <c r="AH276" s="10"/>
      <c r="AK276" s="10"/>
      <c r="AP276" s="10"/>
      <c r="AQ276" s="10"/>
      <c r="AX276" s="10"/>
      <c r="BA276" s="10"/>
      <c r="BJ276" s="10"/>
      <c r="BP276" s="10"/>
      <c r="BT276" s="10"/>
      <c r="BU276" s="10"/>
      <c r="CF276" s="10"/>
      <c r="CH276" s="10"/>
      <c r="CI276" s="10"/>
      <c r="CJ276" s="10"/>
      <c r="CK276" s="10"/>
      <c r="CL276" s="10"/>
      <c r="CM276" s="10"/>
      <c r="CU276" s="10"/>
      <c r="CV276" s="10"/>
      <c r="CW276" s="10"/>
      <c r="CX276" s="10"/>
      <c r="DC276" s="10"/>
      <c r="DD276" s="10"/>
      <c r="DJ276" s="10"/>
      <c r="DK276" s="10"/>
      <c r="DM276" s="10"/>
      <c r="DP276" s="10"/>
      <c r="DQ276" s="10"/>
      <c r="EB276" s="10"/>
      <c r="EC276" s="10"/>
      <c r="ED276" s="10"/>
      <c r="EE276" s="10"/>
      <c r="HE276" s="10"/>
    </row>
    <row r="277" spans="1:213" ht="14.25" customHeight="1" x14ac:dyDescent="0.25">
      <c r="A277" s="10"/>
      <c r="W277" s="10"/>
      <c r="X277" s="10"/>
      <c r="Y277" s="10"/>
      <c r="Z277" s="10"/>
      <c r="AA277" s="10"/>
      <c r="AC277" s="10"/>
      <c r="AE277" s="10"/>
      <c r="AH277" s="10"/>
      <c r="AK277" s="10"/>
      <c r="AP277" s="10"/>
      <c r="AQ277" s="10"/>
      <c r="AX277" s="10"/>
      <c r="BA277" s="10"/>
      <c r="BJ277" s="10"/>
      <c r="BP277" s="10"/>
      <c r="BT277" s="10"/>
      <c r="BU277" s="10"/>
      <c r="CF277" s="10"/>
      <c r="CH277" s="10"/>
      <c r="CI277" s="10"/>
      <c r="CJ277" s="10"/>
      <c r="CK277" s="10"/>
      <c r="CL277" s="10"/>
      <c r="CM277" s="10"/>
      <c r="CU277" s="10"/>
      <c r="CV277" s="10"/>
      <c r="CW277" s="10"/>
      <c r="CX277" s="10"/>
      <c r="DC277" s="10"/>
      <c r="DD277" s="10"/>
      <c r="DJ277" s="10"/>
      <c r="DK277" s="10"/>
      <c r="DM277" s="10"/>
      <c r="DP277" s="10"/>
      <c r="DQ277" s="10"/>
      <c r="EB277" s="10"/>
      <c r="EC277" s="10"/>
      <c r="ED277" s="10"/>
      <c r="EE277" s="10"/>
      <c r="HE277" s="10"/>
    </row>
    <row r="278" spans="1:213" ht="14.25" customHeight="1" x14ac:dyDescent="0.25">
      <c r="A278" s="10"/>
      <c r="W278" s="10"/>
      <c r="X278" s="10"/>
      <c r="Y278" s="10"/>
      <c r="Z278" s="10"/>
      <c r="AA278" s="10"/>
      <c r="AC278" s="10"/>
      <c r="AE278" s="10"/>
      <c r="AH278" s="10"/>
      <c r="AK278" s="10"/>
      <c r="AP278" s="10"/>
      <c r="AQ278" s="10"/>
      <c r="AX278" s="10"/>
      <c r="BA278" s="10"/>
      <c r="BJ278" s="10"/>
      <c r="BP278" s="10"/>
      <c r="BT278" s="10"/>
      <c r="BU278" s="10"/>
      <c r="CF278" s="10"/>
      <c r="CH278" s="10"/>
      <c r="CI278" s="10"/>
      <c r="CJ278" s="10"/>
      <c r="CK278" s="10"/>
      <c r="CL278" s="10"/>
      <c r="CM278" s="10"/>
      <c r="CU278" s="10"/>
      <c r="CV278" s="10"/>
      <c r="CW278" s="10"/>
      <c r="CX278" s="10"/>
      <c r="DC278" s="10"/>
      <c r="DD278" s="10"/>
      <c r="DJ278" s="10"/>
      <c r="DK278" s="10"/>
      <c r="DM278" s="10"/>
      <c r="DP278" s="10"/>
      <c r="DQ278" s="10"/>
      <c r="EB278" s="10"/>
      <c r="EC278" s="10"/>
      <c r="ED278" s="10"/>
      <c r="EE278" s="10"/>
      <c r="HE278" s="10"/>
    </row>
    <row r="279" spans="1:213" ht="14.25" customHeight="1" x14ac:dyDescent="0.25">
      <c r="A279" s="10"/>
      <c r="W279" s="10"/>
      <c r="X279" s="10"/>
      <c r="Y279" s="10"/>
      <c r="Z279" s="10"/>
      <c r="AA279" s="10"/>
      <c r="AC279" s="10"/>
      <c r="AE279" s="10"/>
      <c r="AH279" s="10"/>
      <c r="AK279" s="10"/>
      <c r="AP279" s="10"/>
      <c r="AQ279" s="10"/>
      <c r="AX279" s="10"/>
      <c r="BA279" s="10"/>
      <c r="BJ279" s="10"/>
      <c r="BP279" s="10"/>
      <c r="BT279" s="10"/>
      <c r="BU279" s="10"/>
      <c r="CF279" s="10"/>
      <c r="CH279" s="10"/>
      <c r="CI279" s="10"/>
      <c r="CJ279" s="10"/>
      <c r="CK279" s="10"/>
      <c r="CL279" s="10"/>
      <c r="CM279" s="10"/>
      <c r="CU279" s="10"/>
      <c r="CV279" s="10"/>
      <c r="CW279" s="10"/>
      <c r="CX279" s="10"/>
      <c r="DC279" s="10"/>
      <c r="DD279" s="10"/>
      <c r="DJ279" s="10"/>
      <c r="DK279" s="10"/>
      <c r="DM279" s="10"/>
      <c r="DP279" s="10"/>
      <c r="DQ279" s="10"/>
      <c r="EB279" s="10"/>
      <c r="EC279" s="10"/>
      <c r="ED279" s="10"/>
      <c r="EE279" s="10"/>
      <c r="HE279" s="10"/>
    </row>
    <row r="280" spans="1:213" ht="14.25" customHeight="1" x14ac:dyDescent="0.25">
      <c r="A280" s="10"/>
      <c r="W280" s="10"/>
      <c r="X280" s="10"/>
      <c r="Y280" s="10"/>
      <c r="Z280" s="10"/>
      <c r="AA280" s="10"/>
      <c r="AC280" s="10"/>
      <c r="AE280" s="10"/>
      <c r="AH280" s="10"/>
      <c r="AK280" s="10"/>
      <c r="AP280" s="10"/>
      <c r="AQ280" s="10"/>
      <c r="AX280" s="10"/>
      <c r="BA280" s="10"/>
      <c r="BJ280" s="10"/>
      <c r="BP280" s="10"/>
      <c r="BT280" s="10"/>
      <c r="BU280" s="10"/>
      <c r="CF280" s="10"/>
      <c r="CH280" s="10"/>
      <c r="CI280" s="10"/>
      <c r="CJ280" s="10"/>
      <c r="CK280" s="10"/>
      <c r="CL280" s="10"/>
      <c r="CM280" s="10"/>
      <c r="CU280" s="10"/>
      <c r="CV280" s="10"/>
      <c r="CW280" s="10"/>
      <c r="CX280" s="10"/>
      <c r="DC280" s="10"/>
      <c r="DD280" s="10"/>
      <c r="DJ280" s="10"/>
      <c r="DK280" s="10"/>
      <c r="DM280" s="10"/>
      <c r="DP280" s="10"/>
      <c r="DQ280" s="10"/>
      <c r="EB280" s="10"/>
      <c r="EC280" s="10"/>
      <c r="ED280" s="10"/>
      <c r="EE280" s="10"/>
      <c r="HE280" s="10"/>
    </row>
    <row r="281" spans="1:213" ht="14.25" customHeight="1" x14ac:dyDescent="0.25">
      <c r="A281" s="10"/>
      <c r="W281" s="10"/>
      <c r="X281" s="10"/>
      <c r="Y281" s="10"/>
      <c r="Z281" s="10"/>
      <c r="AA281" s="10"/>
      <c r="AC281" s="10"/>
      <c r="AE281" s="10"/>
      <c r="AH281" s="10"/>
      <c r="AK281" s="10"/>
      <c r="AP281" s="10"/>
      <c r="AQ281" s="10"/>
      <c r="AX281" s="10"/>
      <c r="BA281" s="10"/>
      <c r="BJ281" s="10"/>
      <c r="BP281" s="10"/>
      <c r="BT281" s="10"/>
      <c r="BU281" s="10"/>
      <c r="CF281" s="10"/>
      <c r="CH281" s="10"/>
      <c r="CI281" s="10"/>
      <c r="CJ281" s="10"/>
      <c r="CK281" s="10"/>
      <c r="CL281" s="10"/>
      <c r="CM281" s="10"/>
      <c r="CU281" s="10"/>
      <c r="CV281" s="10"/>
      <c r="CW281" s="10"/>
      <c r="CX281" s="10"/>
      <c r="DC281" s="10"/>
      <c r="DD281" s="10"/>
      <c r="DJ281" s="10"/>
      <c r="DK281" s="10"/>
      <c r="DM281" s="10"/>
      <c r="DP281" s="10"/>
      <c r="DQ281" s="10"/>
      <c r="EB281" s="10"/>
      <c r="EC281" s="10"/>
      <c r="ED281" s="10"/>
      <c r="EE281" s="10"/>
      <c r="HE281" s="10"/>
    </row>
    <row r="282" spans="1:213" ht="14.25" customHeight="1" x14ac:dyDescent="0.25">
      <c r="A282" s="10"/>
      <c r="W282" s="10"/>
      <c r="X282" s="10"/>
      <c r="Y282" s="10"/>
      <c r="Z282" s="10"/>
      <c r="AA282" s="10"/>
      <c r="AC282" s="10"/>
      <c r="AE282" s="10"/>
      <c r="AH282" s="10"/>
      <c r="AK282" s="10"/>
      <c r="AP282" s="10"/>
      <c r="AQ282" s="10"/>
      <c r="AX282" s="10"/>
      <c r="BA282" s="10"/>
      <c r="BJ282" s="10"/>
      <c r="BP282" s="10"/>
      <c r="BT282" s="10"/>
      <c r="BU282" s="10"/>
      <c r="CF282" s="10"/>
      <c r="CH282" s="10"/>
      <c r="CI282" s="10"/>
      <c r="CJ282" s="10"/>
      <c r="CK282" s="10"/>
      <c r="CL282" s="10"/>
      <c r="CM282" s="10"/>
      <c r="CU282" s="10"/>
      <c r="CV282" s="10"/>
      <c r="CW282" s="10"/>
      <c r="CX282" s="10"/>
      <c r="DC282" s="10"/>
      <c r="DD282" s="10"/>
      <c r="DJ282" s="10"/>
      <c r="DK282" s="10"/>
      <c r="DM282" s="10"/>
      <c r="DP282" s="10"/>
      <c r="DQ282" s="10"/>
      <c r="EB282" s="10"/>
      <c r="EC282" s="10"/>
      <c r="ED282" s="10"/>
      <c r="EE282" s="10"/>
      <c r="HE282" s="10"/>
    </row>
    <row r="283" spans="1:213" ht="14.25" customHeight="1" x14ac:dyDescent="0.25">
      <c r="A283" s="10"/>
      <c r="W283" s="10"/>
      <c r="X283" s="10"/>
      <c r="Y283" s="10"/>
      <c r="Z283" s="10"/>
      <c r="AA283" s="10"/>
      <c r="AC283" s="10"/>
      <c r="AE283" s="10"/>
      <c r="AH283" s="10"/>
      <c r="AK283" s="10"/>
      <c r="AP283" s="10"/>
      <c r="AQ283" s="10"/>
      <c r="AX283" s="10"/>
      <c r="BA283" s="10"/>
      <c r="BJ283" s="10"/>
      <c r="BP283" s="10"/>
      <c r="BT283" s="10"/>
      <c r="BU283" s="10"/>
      <c r="CF283" s="10"/>
      <c r="CH283" s="10"/>
      <c r="CI283" s="10"/>
      <c r="CJ283" s="10"/>
      <c r="CK283" s="10"/>
      <c r="CL283" s="10"/>
      <c r="CM283" s="10"/>
      <c r="CU283" s="10"/>
      <c r="CV283" s="10"/>
      <c r="CW283" s="10"/>
      <c r="CX283" s="10"/>
      <c r="DC283" s="10"/>
      <c r="DD283" s="10"/>
      <c r="DJ283" s="10"/>
      <c r="DK283" s="10"/>
      <c r="DM283" s="10"/>
      <c r="DP283" s="10"/>
      <c r="DQ283" s="10"/>
      <c r="EB283" s="10"/>
      <c r="EC283" s="10"/>
      <c r="ED283" s="10"/>
      <c r="EE283" s="10"/>
      <c r="HE283" s="10"/>
    </row>
    <row r="284" spans="1:213" ht="14.25" customHeight="1" x14ac:dyDescent="0.25">
      <c r="A284" s="10"/>
      <c r="W284" s="10"/>
      <c r="X284" s="10"/>
      <c r="Y284" s="10"/>
      <c r="Z284" s="10"/>
      <c r="AA284" s="10"/>
      <c r="AC284" s="10"/>
      <c r="AE284" s="10"/>
      <c r="AH284" s="10"/>
      <c r="AK284" s="10"/>
      <c r="AP284" s="10"/>
      <c r="AQ284" s="10"/>
      <c r="AX284" s="10"/>
      <c r="BA284" s="10"/>
      <c r="BJ284" s="10"/>
      <c r="BP284" s="10"/>
      <c r="BT284" s="10"/>
      <c r="BU284" s="10"/>
      <c r="CF284" s="10"/>
      <c r="CH284" s="10"/>
      <c r="CI284" s="10"/>
      <c r="CJ284" s="10"/>
      <c r="CK284" s="10"/>
      <c r="CL284" s="10"/>
      <c r="CM284" s="10"/>
      <c r="CU284" s="10"/>
      <c r="CV284" s="10"/>
      <c r="CW284" s="10"/>
      <c r="CX284" s="10"/>
      <c r="DC284" s="10"/>
      <c r="DD284" s="10"/>
      <c r="DJ284" s="10"/>
      <c r="DK284" s="10"/>
      <c r="DM284" s="10"/>
      <c r="DP284" s="10"/>
      <c r="DQ284" s="10"/>
      <c r="EB284" s="10"/>
      <c r="EC284" s="10"/>
      <c r="ED284" s="10"/>
      <c r="EE284" s="10"/>
      <c r="HE284" s="10"/>
    </row>
    <row r="285" spans="1:213" ht="14.25" customHeight="1" x14ac:dyDescent="0.25">
      <c r="A285" s="10"/>
      <c r="W285" s="10"/>
      <c r="X285" s="10"/>
      <c r="Y285" s="10"/>
      <c r="Z285" s="10"/>
      <c r="AA285" s="10"/>
      <c r="AC285" s="10"/>
      <c r="AE285" s="10"/>
      <c r="AH285" s="10"/>
      <c r="AK285" s="10"/>
      <c r="AP285" s="10"/>
      <c r="AQ285" s="10"/>
      <c r="AX285" s="10"/>
      <c r="BA285" s="10"/>
      <c r="BJ285" s="10"/>
      <c r="BP285" s="10"/>
      <c r="BT285" s="10"/>
      <c r="BU285" s="10"/>
      <c r="CF285" s="10"/>
      <c r="CH285" s="10"/>
      <c r="CI285" s="10"/>
      <c r="CJ285" s="10"/>
      <c r="CK285" s="10"/>
      <c r="CL285" s="10"/>
      <c r="CM285" s="10"/>
      <c r="CU285" s="10"/>
      <c r="CV285" s="10"/>
      <c r="CW285" s="10"/>
      <c r="CX285" s="10"/>
      <c r="DC285" s="10"/>
      <c r="DD285" s="10"/>
      <c r="DJ285" s="10"/>
      <c r="DK285" s="10"/>
      <c r="DM285" s="10"/>
      <c r="DP285" s="10"/>
      <c r="DQ285" s="10"/>
      <c r="EB285" s="10"/>
      <c r="EC285" s="10"/>
      <c r="ED285" s="10"/>
      <c r="EE285" s="10"/>
      <c r="HE285" s="10"/>
    </row>
    <row r="286" spans="1:213" ht="14.25" customHeight="1" x14ac:dyDescent="0.25">
      <c r="A286" s="10"/>
      <c r="W286" s="10"/>
      <c r="X286" s="10"/>
      <c r="Y286" s="10"/>
      <c r="Z286" s="10"/>
      <c r="AA286" s="10"/>
      <c r="AC286" s="10"/>
      <c r="AE286" s="10"/>
      <c r="AH286" s="10"/>
      <c r="AK286" s="10"/>
      <c r="AP286" s="10"/>
      <c r="AQ286" s="10"/>
      <c r="AX286" s="10"/>
      <c r="BA286" s="10"/>
      <c r="BJ286" s="10"/>
      <c r="BP286" s="10"/>
      <c r="BT286" s="10"/>
      <c r="BU286" s="10"/>
      <c r="CF286" s="10"/>
      <c r="CH286" s="10"/>
      <c r="CI286" s="10"/>
      <c r="CJ286" s="10"/>
      <c r="CK286" s="10"/>
      <c r="CL286" s="10"/>
      <c r="CM286" s="10"/>
      <c r="CU286" s="10"/>
      <c r="CV286" s="10"/>
      <c r="CW286" s="10"/>
      <c r="CX286" s="10"/>
      <c r="DC286" s="10"/>
      <c r="DD286" s="10"/>
      <c r="DJ286" s="10"/>
      <c r="DK286" s="10"/>
      <c r="DM286" s="10"/>
      <c r="DP286" s="10"/>
      <c r="DQ286" s="10"/>
      <c r="EB286" s="10"/>
      <c r="EC286" s="10"/>
      <c r="ED286" s="10"/>
      <c r="EE286" s="10"/>
      <c r="HE286" s="10"/>
    </row>
    <row r="287" spans="1:213" ht="14.25" customHeight="1" x14ac:dyDescent="0.25">
      <c r="A287" s="10"/>
      <c r="W287" s="10"/>
      <c r="X287" s="10"/>
      <c r="Y287" s="10"/>
      <c r="Z287" s="10"/>
      <c r="AA287" s="10"/>
      <c r="AC287" s="10"/>
      <c r="AE287" s="10"/>
      <c r="AH287" s="10"/>
      <c r="AK287" s="10"/>
      <c r="AP287" s="10"/>
      <c r="AQ287" s="10"/>
      <c r="AX287" s="10"/>
      <c r="BA287" s="10"/>
      <c r="BJ287" s="10"/>
      <c r="BP287" s="10"/>
      <c r="BT287" s="10"/>
      <c r="BU287" s="10"/>
      <c r="CF287" s="10"/>
      <c r="CH287" s="10"/>
      <c r="CI287" s="10"/>
      <c r="CJ287" s="10"/>
      <c r="CK287" s="10"/>
      <c r="CL287" s="10"/>
      <c r="CM287" s="10"/>
      <c r="CU287" s="10"/>
      <c r="CV287" s="10"/>
      <c r="CW287" s="10"/>
      <c r="CX287" s="10"/>
      <c r="DC287" s="10"/>
      <c r="DD287" s="10"/>
      <c r="DJ287" s="10"/>
      <c r="DK287" s="10"/>
      <c r="DM287" s="10"/>
      <c r="DP287" s="10"/>
      <c r="DQ287" s="10"/>
      <c r="EB287" s="10"/>
      <c r="EC287" s="10"/>
      <c r="ED287" s="10"/>
      <c r="EE287" s="10"/>
      <c r="HE287" s="10"/>
    </row>
    <row r="288" spans="1:213" ht="14.25" customHeight="1" x14ac:dyDescent="0.25">
      <c r="A288" s="10"/>
      <c r="W288" s="10"/>
      <c r="X288" s="10"/>
      <c r="Y288" s="10"/>
      <c r="Z288" s="10"/>
      <c r="AA288" s="10"/>
      <c r="AC288" s="10"/>
      <c r="AE288" s="10"/>
      <c r="AH288" s="10"/>
      <c r="AK288" s="10"/>
      <c r="AP288" s="10"/>
      <c r="AQ288" s="10"/>
      <c r="AX288" s="10"/>
      <c r="BA288" s="10"/>
      <c r="BJ288" s="10"/>
      <c r="BP288" s="10"/>
      <c r="BT288" s="10"/>
      <c r="BU288" s="10"/>
      <c r="CF288" s="10"/>
      <c r="CH288" s="10"/>
      <c r="CI288" s="10"/>
      <c r="CJ288" s="10"/>
      <c r="CK288" s="10"/>
      <c r="CL288" s="10"/>
      <c r="CM288" s="10"/>
      <c r="CU288" s="10"/>
      <c r="CV288" s="10"/>
      <c r="CW288" s="10"/>
      <c r="CX288" s="10"/>
      <c r="DC288" s="10"/>
      <c r="DD288" s="10"/>
      <c r="DJ288" s="10"/>
      <c r="DK288" s="10"/>
      <c r="DM288" s="10"/>
      <c r="DP288" s="10"/>
      <c r="DQ288" s="10"/>
      <c r="EB288" s="10"/>
      <c r="EC288" s="10"/>
      <c r="ED288" s="10"/>
      <c r="EE288" s="10"/>
      <c r="HE288" s="10"/>
    </row>
    <row r="289" spans="1:213" ht="14.25" customHeight="1" x14ac:dyDescent="0.25">
      <c r="A289" s="10"/>
      <c r="W289" s="10"/>
      <c r="X289" s="10"/>
      <c r="Y289" s="10"/>
      <c r="Z289" s="10"/>
      <c r="AA289" s="10"/>
      <c r="AC289" s="10"/>
      <c r="AE289" s="10"/>
      <c r="AH289" s="10"/>
      <c r="AK289" s="10"/>
      <c r="AP289" s="10"/>
      <c r="AQ289" s="10"/>
      <c r="AX289" s="10"/>
      <c r="BA289" s="10"/>
      <c r="BJ289" s="10"/>
      <c r="BP289" s="10"/>
      <c r="BT289" s="10"/>
      <c r="BU289" s="10"/>
      <c r="CF289" s="10"/>
      <c r="CH289" s="10"/>
      <c r="CI289" s="10"/>
      <c r="CJ289" s="10"/>
      <c r="CK289" s="10"/>
      <c r="CL289" s="10"/>
      <c r="CM289" s="10"/>
      <c r="CU289" s="10"/>
      <c r="CV289" s="10"/>
      <c r="CW289" s="10"/>
      <c r="CX289" s="10"/>
      <c r="DC289" s="10"/>
      <c r="DD289" s="10"/>
      <c r="DJ289" s="10"/>
      <c r="DK289" s="10"/>
      <c r="DM289" s="10"/>
      <c r="DP289" s="10"/>
      <c r="DQ289" s="10"/>
      <c r="EB289" s="10"/>
      <c r="EC289" s="10"/>
      <c r="ED289" s="10"/>
      <c r="EE289" s="10"/>
      <c r="HE289" s="10"/>
    </row>
    <row r="290" spans="1:213" ht="14.25" customHeight="1" x14ac:dyDescent="0.25">
      <c r="A290" s="10"/>
      <c r="W290" s="10"/>
      <c r="X290" s="10"/>
      <c r="Y290" s="10"/>
      <c r="Z290" s="10"/>
      <c r="AA290" s="10"/>
      <c r="AC290" s="10"/>
      <c r="AE290" s="10"/>
      <c r="AH290" s="10"/>
      <c r="AK290" s="10"/>
      <c r="AP290" s="10"/>
      <c r="AQ290" s="10"/>
      <c r="AX290" s="10"/>
      <c r="BA290" s="10"/>
      <c r="BJ290" s="10"/>
      <c r="BP290" s="10"/>
      <c r="BT290" s="10"/>
      <c r="BU290" s="10"/>
      <c r="CF290" s="10"/>
      <c r="CH290" s="10"/>
      <c r="CI290" s="10"/>
      <c r="CJ290" s="10"/>
      <c r="CK290" s="10"/>
      <c r="CL290" s="10"/>
      <c r="CM290" s="10"/>
      <c r="CU290" s="10"/>
      <c r="CV290" s="10"/>
      <c r="CW290" s="10"/>
      <c r="CX290" s="10"/>
      <c r="DC290" s="10"/>
      <c r="DD290" s="10"/>
      <c r="DJ290" s="10"/>
      <c r="DK290" s="10"/>
      <c r="DM290" s="10"/>
      <c r="DP290" s="10"/>
      <c r="DQ290" s="10"/>
      <c r="EB290" s="10"/>
      <c r="EC290" s="10"/>
      <c r="ED290" s="10"/>
      <c r="EE290" s="10"/>
      <c r="HE290" s="10"/>
    </row>
    <row r="291" spans="1:213" ht="14.25" customHeight="1" x14ac:dyDescent="0.25">
      <c r="A291" s="10"/>
      <c r="W291" s="10"/>
      <c r="X291" s="10"/>
      <c r="Y291" s="10"/>
      <c r="Z291" s="10"/>
      <c r="AA291" s="10"/>
      <c r="AC291" s="10"/>
      <c r="AE291" s="10"/>
      <c r="AH291" s="10"/>
      <c r="AK291" s="10"/>
      <c r="AP291" s="10"/>
      <c r="AQ291" s="10"/>
      <c r="AX291" s="10"/>
      <c r="BA291" s="10"/>
      <c r="BJ291" s="10"/>
      <c r="BP291" s="10"/>
      <c r="BT291" s="10"/>
      <c r="BU291" s="10"/>
      <c r="CF291" s="10"/>
      <c r="CH291" s="10"/>
      <c r="CI291" s="10"/>
      <c r="CJ291" s="10"/>
      <c r="CK291" s="10"/>
      <c r="CL291" s="10"/>
      <c r="CM291" s="10"/>
      <c r="CU291" s="10"/>
      <c r="CV291" s="10"/>
      <c r="CW291" s="10"/>
      <c r="CX291" s="10"/>
      <c r="DC291" s="10"/>
      <c r="DD291" s="10"/>
      <c r="DJ291" s="10"/>
      <c r="DK291" s="10"/>
      <c r="DM291" s="10"/>
      <c r="DP291" s="10"/>
      <c r="DQ291" s="10"/>
      <c r="EB291" s="10"/>
      <c r="EC291" s="10"/>
      <c r="ED291" s="10"/>
      <c r="EE291" s="10"/>
      <c r="HE291" s="10"/>
    </row>
    <row r="292" spans="1:213" ht="14.25" customHeight="1" x14ac:dyDescent="0.25">
      <c r="A292" s="10"/>
      <c r="W292" s="10"/>
      <c r="X292" s="10"/>
      <c r="Y292" s="10"/>
      <c r="Z292" s="10"/>
      <c r="AA292" s="10"/>
      <c r="AC292" s="10"/>
      <c r="AE292" s="10"/>
      <c r="AH292" s="10"/>
      <c r="AK292" s="10"/>
      <c r="AP292" s="10"/>
      <c r="AQ292" s="10"/>
      <c r="AX292" s="10"/>
      <c r="BA292" s="10"/>
      <c r="BJ292" s="10"/>
      <c r="BP292" s="10"/>
      <c r="BT292" s="10"/>
      <c r="BU292" s="10"/>
      <c r="CF292" s="10"/>
      <c r="CH292" s="10"/>
      <c r="CI292" s="10"/>
      <c r="CJ292" s="10"/>
      <c r="CK292" s="10"/>
      <c r="CL292" s="10"/>
      <c r="CM292" s="10"/>
      <c r="CU292" s="10"/>
      <c r="CV292" s="10"/>
      <c r="CW292" s="10"/>
      <c r="CX292" s="10"/>
      <c r="DC292" s="10"/>
      <c r="DD292" s="10"/>
      <c r="DJ292" s="10"/>
      <c r="DK292" s="10"/>
      <c r="DM292" s="10"/>
      <c r="DP292" s="10"/>
      <c r="DQ292" s="10"/>
      <c r="EB292" s="10"/>
      <c r="EC292" s="10"/>
      <c r="ED292" s="10"/>
      <c r="EE292" s="10"/>
      <c r="HE292" s="10"/>
    </row>
    <row r="293" spans="1:213" ht="14.25" customHeight="1" x14ac:dyDescent="0.25">
      <c r="A293" s="10"/>
      <c r="W293" s="10"/>
      <c r="X293" s="10"/>
      <c r="Y293" s="10"/>
      <c r="Z293" s="10"/>
      <c r="AA293" s="10"/>
      <c r="AC293" s="10"/>
      <c r="AE293" s="10"/>
      <c r="AH293" s="10"/>
      <c r="AK293" s="10"/>
      <c r="AP293" s="10"/>
      <c r="AQ293" s="10"/>
      <c r="AX293" s="10"/>
      <c r="BA293" s="10"/>
      <c r="BJ293" s="10"/>
      <c r="BP293" s="10"/>
      <c r="BT293" s="10"/>
      <c r="BU293" s="10"/>
      <c r="CF293" s="10"/>
      <c r="CH293" s="10"/>
      <c r="CI293" s="10"/>
      <c r="CJ293" s="10"/>
      <c r="CK293" s="10"/>
      <c r="CL293" s="10"/>
      <c r="CM293" s="10"/>
      <c r="CU293" s="10"/>
      <c r="CV293" s="10"/>
      <c r="CW293" s="10"/>
      <c r="CX293" s="10"/>
      <c r="DC293" s="10"/>
      <c r="DD293" s="10"/>
      <c r="DJ293" s="10"/>
      <c r="DK293" s="10"/>
      <c r="DM293" s="10"/>
      <c r="DP293" s="10"/>
      <c r="DQ293" s="10"/>
      <c r="EB293" s="10"/>
      <c r="EC293" s="10"/>
      <c r="ED293" s="10"/>
      <c r="EE293" s="10"/>
      <c r="HE293" s="10"/>
    </row>
    <row r="294" spans="1:213" ht="14.25" customHeight="1" x14ac:dyDescent="0.25">
      <c r="A294" s="10"/>
      <c r="W294" s="10"/>
      <c r="X294" s="10"/>
      <c r="Y294" s="10"/>
      <c r="Z294" s="10"/>
      <c r="AA294" s="10"/>
      <c r="AC294" s="10"/>
      <c r="AE294" s="10"/>
      <c r="AH294" s="10"/>
      <c r="AK294" s="10"/>
      <c r="AP294" s="10"/>
      <c r="AQ294" s="10"/>
      <c r="AX294" s="10"/>
      <c r="BA294" s="10"/>
      <c r="BJ294" s="10"/>
      <c r="BP294" s="10"/>
      <c r="BT294" s="10"/>
      <c r="BU294" s="10"/>
      <c r="CF294" s="10"/>
      <c r="CH294" s="10"/>
      <c r="CI294" s="10"/>
      <c r="CJ294" s="10"/>
      <c r="CK294" s="10"/>
      <c r="CL294" s="10"/>
      <c r="CM294" s="10"/>
      <c r="CU294" s="10"/>
      <c r="CV294" s="10"/>
      <c r="CW294" s="10"/>
      <c r="CX294" s="10"/>
      <c r="DC294" s="10"/>
      <c r="DD294" s="10"/>
      <c r="DJ294" s="10"/>
      <c r="DK294" s="10"/>
      <c r="DM294" s="10"/>
      <c r="DP294" s="10"/>
      <c r="DQ294" s="10"/>
      <c r="EB294" s="10"/>
      <c r="EC294" s="10"/>
      <c r="ED294" s="10"/>
      <c r="EE294" s="10"/>
      <c r="HE294" s="10"/>
    </row>
    <row r="295" spans="1:213" ht="14.25" customHeight="1" x14ac:dyDescent="0.25">
      <c r="A295" s="10"/>
      <c r="W295" s="10"/>
      <c r="X295" s="10"/>
      <c r="Y295" s="10"/>
      <c r="Z295" s="10"/>
      <c r="AA295" s="10"/>
      <c r="AC295" s="10"/>
      <c r="AE295" s="10"/>
      <c r="AH295" s="10"/>
      <c r="AK295" s="10"/>
      <c r="AP295" s="10"/>
      <c r="AQ295" s="10"/>
      <c r="AX295" s="10"/>
      <c r="BA295" s="10"/>
      <c r="BJ295" s="10"/>
      <c r="BP295" s="10"/>
      <c r="BT295" s="10"/>
      <c r="BU295" s="10"/>
      <c r="CF295" s="10"/>
      <c r="CH295" s="10"/>
      <c r="CI295" s="10"/>
      <c r="CJ295" s="10"/>
      <c r="CK295" s="10"/>
      <c r="CL295" s="10"/>
      <c r="CM295" s="10"/>
      <c r="CU295" s="10"/>
      <c r="CV295" s="10"/>
      <c r="CW295" s="10"/>
      <c r="CX295" s="10"/>
      <c r="DC295" s="10"/>
      <c r="DD295" s="10"/>
      <c r="DJ295" s="10"/>
      <c r="DK295" s="10"/>
      <c r="DM295" s="10"/>
      <c r="DP295" s="10"/>
      <c r="DQ295" s="10"/>
      <c r="EB295" s="10"/>
      <c r="EC295" s="10"/>
      <c r="ED295" s="10"/>
      <c r="EE295" s="10"/>
      <c r="HE295" s="10"/>
    </row>
    <row r="296" spans="1:213" ht="14.25" customHeight="1" x14ac:dyDescent="0.25">
      <c r="A296" s="10"/>
      <c r="W296" s="10"/>
      <c r="X296" s="10"/>
      <c r="Y296" s="10"/>
      <c r="Z296" s="10"/>
      <c r="AA296" s="10"/>
      <c r="AC296" s="10"/>
      <c r="AE296" s="10"/>
      <c r="AH296" s="10"/>
      <c r="AK296" s="10"/>
      <c r="AP296" s="10"/>
      <c r="AQ296" s="10"/>
      <c r="AX296" s="10"/>
      <c r="BA296" s="10"/>
      <c r="BJ296" s="10"/>
      <c r="BP296" s="10"/>
      <c r="BT296" s="10"/>
      <c r="BU296" s="10"/>
      <c r="CF296" s="10"/>
      <c r="CH296" s="10"/>
      <c r="CI296" s="10"/>
      <c r="CJ296" s="10"/>
      <c r="CK296" s="10"/>
      <c r="CL296" s="10"/>
      <c r="CM296" s="10"/>
      <c r="CU296" s="10"/>
      <c r="CV296" s="10"/>
      <c r="CW296" s="10"/>
      <c r="CX296" s="10"/>
      <c r="DC296" s="10"/>
      <c r="DD296" s="10"/>
      <c r="DJ296" s="10"/>
      <c r="DK296" s="10"/>
      <c r="DM296" s="10"/>
      <c r="DP296" s="10"/>
      <c r="DQ296" s="10"/>
      <c r="EB296" s="10"/>
      <c r="EC296" s="10"/>
      <c r="ED296" s="10"/>
      <c r="EE296" s="10"/>
      <c r="HE296" s="10"/>
    </row>
    <row r="297" spans="1:213" ht="14.25" customHeight="1" x14ac:dyDescent="0.25">
      <c r="A297" s="10"/>
      <c r="W297" s="10"/>
      <c r="X297" s="10"/>
      <c r="Y297" s="10"/>
      <c r="Z297" s="10"/>
      <c r="AA297" s="10"/>
      <c r="AC297" s="10"/>
      <c r="AE297" s="10"/>
      <c r="AH297" s="10"/>
      <c r="AK297" s="10"/>
      <c r="AP297" s="10"/>
      <c r="AQ297" s="10"/>
      <c r="AX297" s="10"/>
      <c r="BA297" s="10"/>
      <c r="BJ297" s="10"/>
      <c r="BP297" s="10"/>
      <c r="BT297" s="10"/>
      <c r="BU297" s="10"/>
      <c r="CF297" s="10"/>
      <c r="CH297" s="10"/>
      <c r="CI297" s="10"/>
      <c r="CJ297" s="10"/>
      <c r="CK297" s="10"/>
      <c r="CL297" s="10"/>
      <c r="CM297" s="10"/>
      <c r="CU297" s="10"/>
      <c r="CV297" s="10"/>
      <c r="CW297" s="10"/>
      <c r="CX297" s="10"/>
      <c r="DC297" s="10"/>
      <c r="DD297" s="10"/>
      <c r="DJ297" s="10"/>
      <c r="DK297" s="10"/>
      <c r="DM297" s="10"/>
      <c r="DP297" s="10"/>
      <c r="DQ297" s="10"/>
      <c r="EB297" s="10"/>
      <c r="EC297" s="10"/>
      <c r="ED297" s="10"/>
      <c r="EE297" s="10"/>
      <c r="HE297" s="10"/>
    </row>
    <row r="298" spans="1:213" ht="14.25" customHeight="1" x14ac:dyDescent="0.25">
      <c r="A298" s="10"/>
      <c r="W298" s="10"/>
      <c r="X298" s="10"/>
      <c r="Y298" s="10"/>
      <c r="Z298" s="10"/>
      <c r="AA298" s="10"/>
      <c r="AC298" s="10"/>
      <c r="AE298" s="10"/>
      <c r="AH298" s="10"/>
      <c r="AK298" s="10"/>
      <c r="AP298" s="10"/>
      <c r="AQ298" s="10"/>
      <c r="AX298" s="10"/>
      <c r="BA298" s="10"/>
      <c r="BJ298" s="10"/>
      <c r="BP298" s="10"/>
      <c r="BT298" s="10"/>
      <c r="BU298" s="10"/>
      <c r="CF298" s="10"/>
      <c r="CH298" s="10"/>
      <c r="CI298" s="10"/>
      <c r="CJ298" s="10"/>
      <c r="CK298" s="10"/>
      <c r="CL298" s="10"/>
      <c r="CM298" s="10"/>
      <c r="CU298" s="10"/>
      <c r="CV298" s="10"/>
      <c r="CW298" s="10"/>
      <c r="CX298" s="10"/>
      <c r="DC298" s="10"/>
      <c r="DD298" s="10"/>
      <c r="DJ298" s="10"/>
      <c r="DK298" s="10"/>
      <c r="DM298" s="10"/>
      <c r="DP298" s="10"/>
      <c r="DQ298" s="10"/>
      <c r="EB298" s="10"/>
      <c r="EC298" s="10"/>
      <c r="ED298" s="10"/>
      <c r="EE298" s="10"/>
      <c r="HE298" s="10"/>
    </row>
    <row r="299" spans="1:213" ht="14.25" customHeight="1" x14ac:dyDescent="0.25">
      <c r="A299" s="10"/>
      <c r="W299" s="10"/>
      <c r="X299" s="10"/>
      <c r="Y299" s="10"/>
      <c r="Z299" s="10"/>
      <c r="AA299" s="10"/>
      <c r="AC299" s="10"/>
      <c r="AE299" s="10"/>
      <c r="AH299" s="10"/>
      <c r="AK299" s="10"/>
      <c r="AP299" s="10"/>
      <c r="AQ299" s="10"/>
      <c r="AX299" s="10"/>
      <c r="BA299" s="10"/>
      <c r="BJ299" s="10"/>
      <c r="BP299" s="10"/>
      <c r="BT299" s="10"/>
      <c r="BU299" s="10"/>
      <c r="CF299" s="10"/>
      <c r="CH299" s="10"/>
      <c r="CI299" s="10"/>
      <c r="CJ299" s="10"/>
      <c r="CK299" s="10"/>
      <c r="CL299" s="10"/>
      <c r="CM299" s="10"/>
      <c r="CU299" s="10"/>
      <c r="CV299" s="10"/>
      <c r="CW299" s="10"/>
      <c r="CX299" s="10"/>
      <c r="DC299" s="10"/>
      <c r="DD299" s="10"/>
      <c r="DJ299" s="10"/>
      <c r="DK299" s="10"/>
      <c r="DM299" s="10"/>
      <c r="DP299" s="10"/>
      <c r="DQ299" s="10"/>
      <c r="EB299" s="10"/>
      <c r="EC299" s="10"/>
      <c r="ED299" s="10"/>
      <c r="EE299" s="10"/>
      <c r="HE299" s="10"/>
    </row>
    <row r="300" spans="1:213" ht="14.25" customHeight="1" x14ac:dyDescent="0.25">
      <c r="A300" s="10"/>
      <c r="W300" s="10"/>
      <c r="X300" s="10"/>
      <c r="Y300" s="10"/>
      <c r="Z300" s="10"/>
      <c r="AA300" s="10"/>
      <c r="AC300" s="10"/>
      <c r="AE300" s="10"/>
      <c r="AH300" s="10"/>
      <c r="AK300" s="10"/>
      <c r="AP300" s="10"/>
      <c r="AQ300" s="10"/>
      <c r="AX300" s="10"/>
      <c r="BA300" s="10"/>
      <c r="BJ300" s="10"/>
      <c r="BP300" s="10"/>
      <c r="BT300" s="10"/>
      <c r="BU300" s="10"/>
      <c r="CF300" s="10"/>
      <c r="CH300" s="10"/>
      <c r="CI300" s="10"/>
      <c r="CJ300" s="10"/>
      <c r="CK300" s="10"/>
      <c r="CL300" s="10"/>
      <c r="CM300" s="10"/>
      <c r="CU300" s="10"/>
      <c r="CV300" s="10"/>
      <c r="CW300" s="10"/>
      <c r="CX300" s="10"/>
      <c r="DC300" s="10"/>
      <c r="DD300" s="10"/>
      <c r="DJ300" s="10"/>
      <c r="DK300" s="10"/>
      <c r="DM300" s="10"/>
      <c r="DP300" s="10"/>
      <c r="DQ300" s="10"/>
      <c r="EB300" s="10"/>
      <c r="EC300" s="10"/>
      <c r="ED300" s="10"/>
      <c r="EE300" s="10"/>
      <c r="HE300" s="10"/>
    </row>
    <row r="301" spans="1:213" ht="14.25" customHeight="1" x14ac:dyDescent="0.25">
      <c r="A301" s="10"/>
      <c r="W301" s="10"/>
      <c r="X301" s="10"/>
      <c r="Y301" s="10"/>
      <c r="Z301" s="10"/>
      <c r="AA301" s="10"/>
      <c r="AC301" s="10"/>
      <c r="AE301" s="10"/>
      <c r="AH301" s="10"/>
      <c r="AK301" s="10"/>
      <c r="AP301" s="10"/>
      <c r="AQ301" s="10"/>
      <c r="AX301" s="10"/>
      <c r="BA301" s="10"/>
      <c r="BJ301" s="10"/>
      <c r="BP301" s="10"/>
      <c r="BT301" s="10"/>
      <c r="BU301" s="10"/>
      <c r="CF301" s="10"/>
      <c r="CH301" s="10"/>
      <c r="CI301" s="10"/>
      <c r="CJ301" s="10"/>
      <c r="CK301" s="10"/>
      <c r="CL301" s="10"/>
      <c r="CM301" s="10"/>
      <c r="CU301" s="10"/>
      <c r="CV301" s="10"/>
      <c r="CW301" s="10"/>
      <c r="CX301" s="10"/>
      <c r="DC301" s="10"/>
      <c r="DD301" s="10"/>
      <c r="DJ301" s="10"/>
      <c r="DK301" s="10"/>
      <c r="DM301" s="10"/>
      <c r="DP301" s="10"/>
      <c r="DQ301" s="10"/>
      <c r="EB301" s="10"/>
      <c r="EC301" s="10"/>
      <c r="ED301" s="10"/>
      <c r="EE301" s="10"/>
      <c r="HE301" s="10"/>
    </row>
    <row r="302" spans="1:213" ht="14.25" customHeight="1" x14ac:dyDescent="0.25">
      <c r="A302" s="10"/>
      <c r="W302" s="10"/>
      <c r="X302" s="10"/>
      <c r="Y302" s="10"/>
      <c r="Z302" s="10"/>
      <c r="AA302" s="10"/>
      <c r="AC302" s="10"/>
      <c r="AE302" s="10"/>
      <c r="AH302" s="10"/>
      <c r="AK302" s="10"/>
      <c r="AP302" s="10"/>
      <c r="AQ302" s="10"/>
      <c r="AX302" s="10"/>
      <c r="BA302" s="10"/>
      <c r="BJ302" s="10"/>
      <c r="BP302" s="10"/>
      <c r="BT302" s="10"/>
      <c r="BU302" s="10"/>
      <c r="CF302" s="10"/>
      <c r="CH302" s="10"/>
      <c r="CI302" s="10"/>
      <c r="CJ302" s="10"/>
      <c r="CK302" s="10"/>
      <c r="CL302" s="10"/>
      <c r="CM302" s="10"/>
      <c r="CU302" s="10"/>
      <c r="CV302" s="10"/>
      <c r="CW302" s="10"/>
      <c r="CX302" s="10"/>
      <c r="DC302" s="10"/>
      <c r="DD302" s="10"/>
      <c r="DJ302" s="10"/>
      <c r="DK302" s="10"/>
      <c r="DM302" s="10"/>
      <c r="DP302" s="10"/>
      <c r="DQ302" s="10"/>
      <c r="EB302" s="10"/>
      <c r="EC302" s="10"/>
      <c r="ED302" s="10"/>
      <c r="EE302" s="10"/>
      <c r="HE302" s="10"/>
    </row>
    <row r="303" spans="1:213" ht="14.25" customHeight="1" x14ac:dyDescent="0.25">
      <c r="A303" s="10"/>
      <c r="W303" s="10"/>
      <c r="X303" s="10"/>
      <c r="Y303" s="10"/>
      <c r="Z303" s="10"/>
      <c r="AA303" s="10"/>
      <c r="AC303" s="10"/>
      <c r="AE303" s="10"/>
      <c r="AH303" s="10"/>
      <c r="AK303" s="10"/>
      <c r="AP303" s="10"/>
      <c r="AQ303" s="10"/>
      <c r="AX303" s="10"/>
      <c r="BA303" s="10"/>
      <c r="BJ303" s="10"/>
      <c r="BP303" s="10"/>
      <c r="BT303" s="10"/>
      <c r="BU303" s="10"/>
      <c r="CF303" s="10"/>
      <c r="CH303" s="10"/>
      <c r="CI303" s="10"/>
      <c r="CJ303" s="10"/>
      <c r="CK303" s="10"/>
      <c r="CL303" s="10"/>
      <c r="CM303" s="10"/>
      <c r="CU303" s="10"/>
      <c r="CV303" s="10"/>
      <c r="CW303" s="10"/>
      <c r="CX303" s="10"/>
      <c r="DC303" s="10"/>
      <c r="DD303" s="10"/>
      <c r="DJ303" s="10"/>
      <c r="DK303" s="10"/>
      <c r="DM303" s="10"/>
      <c r="DP303" s="10"/>
      <c r="DQ303" s="10"/>
      <c r="EB303" s="10"/>
      <c r="EC303" s="10"/>
      <c r="ED303" s="10"/>
      <c r="EE303" s="10"/>
      <c r="HE303" s="10"/>
    </row>
    <row r="304" spans="1:213" ht="14.25" customHeight="1" x14ac:dyDescent="0.25">
      <c r="A304" s="10"/>
      <c r="W304" s="10"/>
      <c r="X304" s="10"/>
      <c r="Y304" s="10"/>
      <c r="Z304" s="10"/>
      <c r="AA304" s="10"/>
      <c r="AC304" s="10"/>
      <c r="AE304" s="10"/>
      <c r="AH304" s="10"/>
      <c r="AK304" s="10"/>
      <c r="AP304" s="10"/>
      <c r="AQ304" s="10"/>
      <c r="AX304" s="10"/>
      <c r="BA304" s="10"/>
      <c r="BJ304" s="10"/>
      <c r="BP304" s="10"/>
      <c r="BT304" s="10"/>
      <c r="BU304" s="10"/>
      <c r="CF304" s="10"/>
      <c r="CH304" s="10"/>
      <c r="CI304" s="10"/>
      <c r="CJ304" s="10"/>
      <c r="CK304" s="10"/>
      <c r="CL304" s="10"/>
      <c r="CM304" s="10"/>
      <c r="CU304" s="10"/>
      <c r="CV304" s="10"/>
      <c r="CW304" s="10"/>
      <c r="CX304" s="10"/>
      <c r="DC304" s="10"/>
      <c r="DD304" s="10"/>
      <c r="DJ304" s="10"/>
      <c r="DK304" s="10"/>
      <c r="DM304" s="10"/>
      <c r="DP304" s="10"/>
      <c r="DQ304" s="10"/>
      <c r="EB304" s="10"/>
      <c r="EC304" s="10"/>
      <c r="ED304" s="10"/>
      <c r="EE304" s="10"/>
      <c r="HE304" s="10"/>
    </row>
    <row r="305" spans="1:213" ht="14.25" customHeight="1" x14ac:dyDescent="0.25">
      <c r="A305" s="10"/>
      <c r="W305" s="10"/>
      <c r="X305" s="10"/>
      <c r="Y305" s="10"/>
      <c r="Z305" s="10"/>
      <c r="AA305" s="10"/>
      <c r="AC305" s="10"/>
      <c r="AE305" s="10"/>
      <c r="AH305" s="10"/>
      <c r="AK305" s="10"/>
      <c r="AP305" s="10"/>
      <c r="AQ305" s="10"/>
      <c r="AX305" s="10"/>
      <c r="BA305" s="10"/>
      <c r="BJ305" s="10"/>
      <c r="BP305" s="10"/>
      <c r="BT305" s="10"/>
      <c r="BU305" s="10"/>
      <c r="CF305" s="10"/>
      <c r="CH305" s="10"/>
      <c r="CI305" s="10"/>
      <c r="CJ305" s="10"/>
      <c r="CK305" s="10"/>
      <c r="CL305" s="10"/>
      <c r="CM305" s="10"/>
      <c r="CU305" s="10"/>
      <c r="CV305" s="10"/>
      <c r="CW305" s="10"/>
      <c r="CX305" s="10"/>
      <c r="DC305" s="10"/>
      <c r="DD305" s="10"/>
      <c r="DJ305" s="10"/>
      <c r="DK305" s="10"/>
      <c r="DM305" s="10"/>
      <c r="DP305" s="10"/>
      <c r="DQ305" s="10"/>
      <c r="EB305" s="10"/>
      <c r="EC305" s="10"/>
      <c r="ED305" s="10"/>
      <c r="EE305" s="10"/>
      <c r="HE305" s="10"/>
    </row>
    <row r="306" spans="1:213" ht="14.25" customHeight="1" x14ac:dyDescent="0.25">
      <c r="A306" s="10"/>
      <c r="W306" s="10"/>
      <c r="X306" s="10"/>
      <c r="Y306" s="10"/>
      <c r="Z306" s="10"/>
      <c r="AA306" s="10"/>
      <c r="AC306" s="10"/>
      <c r="AE306" s="10"/>
      <c r="AH306" s="10"/>
      <c r="AK306" s="10"/>
      <c r="AP306" s="10"/>
      <c r="AQ306" s="10"/>
      <c r="AX306" s="10"/>
      <c r="BA306" s="10"/>
      <c r="BJ306" s="10"/>
      <c r="BP306" s="10"/>
      <c r="BT306" s="10"/>
      <c r="BU306" s="10"/>
      <c r="CF306" s="10"/>
      <c r="CH306" s="10"/>
      <c r="CI306" s="10"/>
      <c r="CJ306" s="10"/>
      <c r="CK306" s="10"/>
      <c r="CL306" s="10"/>
      <c r="CM306" s="10"/>
      <c r="CU306" s="10"/>
      <c r="CV306" s="10"/>
      <c r="CW306" s="10"/>
      <c r="CX306" s="10"/>
      <c r="DC306" s="10"/>
      <c r="DD306" s="10"/>
      <c r="DJ306" s="10"/>
      <c r="DK306" s="10"/>
      <c r="DM306" s="10"/>
      <c r="DP306" s="10"/>
      <c r="DQ306" s="10"/>
      <c r="EB306" s="10"/>
      <c r="EC306" s="10"/>
      <c r="ED306" s="10"/>
      <c r="EE306" s="10"/>
      <c r="HE306" s="10"/>
    </row>
    <row r="307" spans="1:213" ht="14.25" customHeight="1" x14ac:dyDescent="0.25">
      <c r="A307" s="10"/>
      <c r="W307" s="10"/>
      <c r="X307" s="10"/>
      <c r="Y307" s="10"/>
      <c r="Z307" s="10"/>
      <c r="AA307" s="10"/>
      <c r="AC307" s="10"/>
      <c r="AE307" s="10"/>
      <c r="AH307" s="10"/>
      <c r="AK307" s="10"/>
      <c r="AP307" s="10"/>
      <c r="AQ307" s="10"/>
      <c r="AX307" s="10"/>
      <c r="BA307" s="10"/>
      <c r="BJ307" s="10"/>
      <c r="BP307" s="10"/>
      <c r="BT307" s="10"/>
      <c r="BU307" s="10"/>
      <c r="CF307" s="10"/>
      <c r="CH307" s="10"/>
      <c r="CI307" s="10"/>
      <c r="CJ307" s="10"/>
      <c r="CK307" s="10"/>
      <c r="CL307" s="10"/>
      <c r="CM307" s="10"/>
      <c r="CU307" s="10"/>
      <c r="CV307" s="10"/>
      <c r="CW307" s="10"/>
      <c r="CX307" s="10"/>
      <c r="DC307" s="10"/>
      <c r="DD307" s="10"/>
      <c r="DJ307" s="10"/>
      <c r="DK307" s="10"/>
      <c r="DM307" s="10"/>
      <c r="DP307" s="10"/>
      <c r="DQ307" s="10"/>
      <c r="EB307" s="10"/>
      <c r="EC307" s="10"/>
      <c r="ED307" s="10"/>
      <c r="EE307" s="10"/>
      <c r="HE307" s="10"/>
    </row>
    <row r="308" spans="1:213" ht="14.25" customHeight="1" x14ac:dyDescent="0.25">
      <c r="A308" s="10"/>
      <c r="W308" s="10"/>
      <c r="X308" s="10"/>
      <c r="Y308" s="10"/>
      <c r="Z308" s="10"/>
      <c r="AA308" s="10"/>
      <c r="AC308" s="10"/>
      <c r="AE308" s="10"/>
      <c r="AH308" s="10"/>
      <c r="AK308" s="10"/>
      <c r="AP308" s="10"/>
      <c r="AQ308" s="10"/>
      <c r="AX308" s="10"/>
      <c r="BA308" s="10"/>
      <c r="BJ308" s="10"/>
      <c r="BP308" s="10"/>
      <c r="BT308" s="10"/>
      <c r="BU308" s="10"/>
      <c r="CF308" s="10"/>
      <c r="CH308" s="10"/>
      <c r="CI308" s="10"/>
      <c r="CJ308" s="10"/>
      <c r="CK308" s="10"/>
      <c r="CL308" s="10"/>
      <c r="CM308" s="10"/>
      <c r="CU308" s="10"/>
      <c r="CV308" s="10"/>
      <c r="CW308" s="10"/>
      <c r="CX308" s="10"/>
      <c r="DC308" s="10"/>
      <c r="DD308" s="10"/>
      <c r="DJ308" s="10"/>
      <c r="DK308" s="10"/>
      <c r="DM308" s="10"/>
      <c r="DP308" s="10"/>
      <c r="DQ308" s="10"/>
      <c r="EB308" s="10"/>
      <c r="EC308" s="10"/>
      <c r="ED308" s="10"/>
      <c r="EE308" s="10"/>
      <c r="HE308" s="10"/>
    </row>
    <row r="309" spans="1:213" ht="14.25" customHeight="1" x14ac:dyDescent="0.25">
      <c r="A309" s="10"/>
      <c r="W309" s="10"/>
      <c r="X309" s="10"/>
      <c r="Y309" s="10"/>
      <c r="Z309" s="10"/>
      <c r="AA309" s="10"/>
      <c r="AC309" s="10"/>
      <c r="AE309" s="10"/>
      <c r="AH309" s="10"/>
      <c r="AK309" s="10"/>
      <c r="AP309" s="10"/>
      <c r="AQ309" s="10"/>
      <c r="AX309" s="10"/>
      <c r="BA309" s="10"/>
      <c r="BJ309" s="10"/>
      <c r="BP309" s="10"/>
      <c r="BT309" s="10"/>
      <c r="BU309" s="10"/>
      <c r="CF309" s="10"/>
      <c r="CH309" s="10"/>
      <c r="CI309" s="10"/>
      <c r="CJ309" s="10"/>
      <c r="CK309" s="10"/>
      <c r="CL309" s="10"/>
      <c r="CM309" s="10"/>
      <c r="CU309" s="10"/>
      <c r="CV309" s="10"/>
      <c r="CW309" s="10"/>
      <c r="CX309" s="10"/>
      <c r="DC309" s="10"/>
      <c r="DD309" s="10"/>
      <c r="DJ309" s="10"/>
      <c r="DK309" s="10"/>
      <c r="DM309" s="10"/>
      <c r="DP309" s="10"/>
      <c r="DQ309" s="10"/>
      <c r="EB309" s="10"/>
      <c r="EC309" s="10"/>
      <c r="ED309" s="10"/>
      <c r="EE309" s="10"/>
      <c r="HE309" s="10"/>
    </row>
    <row r="310" spans="1:213" ht="14.25" customHeight="1" x14ac:dyDescent="0.25">
      <c r="A310" s="10"/>
      <c r="W310" s="10"/>
      <c r="X310" s="10"/>
      <c r="Y310" s="10"/>
      <c r="Z310" s="10"/>
      <c r="AA310" s="10"/>
      <c r="AC310" s="10"/>
      <c r="AE310" s="10"/>
      <c r="AH310" s="10"/>
      <c r="AK310" s="10"/>
      <c r="AP310" s="10"/>
      <c r="AQ310" s="10"/>
      <c r="AX310" s="10"/>
      <c r="BA310" s="10"/>
      <c r="BJ310" s="10"/>
      <c r="BP310" s="10"/>
      <c r="BT310" s="10"/>
      <c r="BU310" s="10"/>
      <c r="CF310" s="10"/>
      <c r="CH310" s="10"/>
      <c r="CI310" s="10"/>
      <c r="CJ310" s="10"/>
      <c r="CK310" s="10"/>
      <c r="CL310" s="10"/>
      <c r="CM310" s="10"/>
      <c r="CU310" s="10"/>
      <c r="CV310" s="10"/>
      <c r="CW310" s="10"/>
      <c r="CX310" s="10"/>
      <c r="DC310" s="10"/>
      <c r="DD310" s="10"/>
      <c r="DJ310" s="10"/>
      <c r="DK310" s="10"/>
      <c r="DM310" s="10"/>
      <c r="DP310" s="10"/>
      <c r="DQ310" s="10"/>
      <c r="EB310" s="10"/>
      <c r="EC310" s="10"/>
      <c r="ED310" s="10"/>
      <c r="EE310" s="10"/>
      <c r="HE310" s="10"/>
    </row>
    <row r="311" spans="1:213" ht="14.25" customHeight="1" x14ac:dyDescent="0.25">
      <c r="A311" s="10"/>
      <c r="W311" s="10"/>
      <c r="X311" s="10"/>
      <c r="Y311" s="10"/>
      <c r="Z311" s="10"/>
      <c r="AA311" s="10"/>
      <c r="AC311" s="10"/>
      <c r="AE311" s="10"/>
      <c r="AH311" s="10"/>
      <c r="AK311" s="10"/>
      <c r="AP311" s="10"/>
      <c r="AQ311" s="10"/>
      <c r="AX311" s="10"/>
      <c r="BA311" s="10"/>
      <c r="BJ311" s="10"/>
      <c r="BP311" s="10"/>
      <c r="BT311" s="10"/>
      <c r="BU311" s="10"/>
      <c r="CF311" s="10"/>
      <c r="CH311" s="10"/>
      <c r="CI311" s="10"/>
      <c r="CJ311" s="10"/>
      <c r="CK311" s="10"/>
      <c r="CL311" s="10"/>
      <c r="CM311" s="10"/>
      <c r="CU311" s="10"/>
      <c r="CV311" s="10"/>
      <c r="CW311" s="10"/>
      <c r="CX311" s="10"/>
      <c r="DC311" s="10"/>
      <c r="DD311" s="10"/>
      <c r="DJ311" s="10"/>
      <c r="DK311" s="10"/>
      <c r="DM311" s="10"/>
      <c r="DP311" s="10"/>
      <c r="DQ311" s="10"/>
      <c r="EB311" s="10"/>
      <c r="EC311" s="10"/>
      <c r="ED311" s="10"/>
      <c r="EE311" s="10"/>
      <c r="HE311" s="10"/>
    </row>
    <row r="312" spans="1:213" ht="14.25" customHeight="1" x14ac:dyDescent="0.25">
      <c r="A312" s="10"/>
      <c r="W312" s="10"/>
      <c r="X312" s="10"/>
      <c r="Y312" s="10"/>
      <c r="Z312" s="10"/>
      <c r="AA312" s="10"/>
      <c r="AC312" s="10"/>
      <c r="AE312" s="10"/>
      <c r="AH312" s="10"/>
      <c r="AK312" s="10"/>
      <c r="AP312" s="10"/>
      <c r="AQ312" s="10"/>
      <c r="AX312" s="10"/>
      <c r="BA312" s="10"/>
      <c r="BJ312" s="10"/>
      <c r="BP312" s="10"/>
      <c r="BT312" s="10"/>
      <c r="BU312" s="10"/>
      <c r="CF312" s="10"/>
      <c r="CH312" s="10"/>
      <c r="CI312" s="10"/>
      <c r="CJ312" s="10"/>
      <c r="CK312" s="10"/>
      <c r="CL312" s="10"/>
      <c r="CM312" s="10"/>
      <c r="CU312" s="10"/>
      <c r="CV312" s="10"/>
      <c r="CW312" s="10"/>
      <c r="CX312" s="10"/>
      <c r="DC312" s="10"/>
      <c r="DD312" s="10"/>
      <c r="DJ312" s="10"/>
      <c r="DK312" s="10"/>
      <c r="DM312" s="10"/>
      <c r="DP312" s="10"/>
      <c r="DQ312" s="10"/>
      <c r="EB312" s="10"/>
      <c r="EC312" s="10"/>
      <c r="ED312" s="10"/>
      <c r="EE312" s="10"/>
      <c r="HE312" s="10"/>
    </row>
    <row r="313" spans="1:213" ht="14.25" customHeight="1" x14ac:dyDescent="0.25">
      <c r="A313" s="10"/>
      <c r="W313" s="10"/>
      <c r="X313" s="10"/>
      <c r="Y313" s="10"/>
      <c r="Z313" s="10"/>
      <c r="AA313" s="10"/>
      <c r="AC313" s="10"/>
      <c r="AE313" s="10"/>
      <c r="AH313" s="10"/>
      <c r="AK313" s="10"/>
      <c r="AP313" s="10"/>
      <c r="AQ313" s="10"/>
      <c r="AX313" s="10"/>
      <c r="BA313" s="10"/>
      <c r="BJ313" s="10"/>
      <c r="BP313" s="10"/>
      <c r="BT313" s="10"/>
      <c r="BU313" s="10"/>
      <c r="CF313" s="10"/>
      <c r="CH313" s="10"/>
      <c r="CI313" s="10"/>
      <c r="CJ313" s="10"/>
      <c r="CK313" s="10"/>
      <c r="CL313" s="10"/>
      <c r="CM313" s="10"/>
      <c r="CU313" s="10"/>
      <c r="CV313" s="10"/>
      <c r="CW313" s="10"/>
      <c r="CX313" s="10"/>
      <c r="DC313" s="10"/>
      <c r="DD313" s="10"/>
      <c r="DJ313" s="10"/>
      <c r="DK313" s="10"/>
      <c r="DM313" s="10"/>
      <c r="DP313" s="10"/>
      <c r="DQ313" s="10"/>
      <c r="EB313" s="10"/>
      <c r="EC313" s="10"/>
      <c r="ED313" s="10"/>
      <c r="EE313" s="10"/>
      <c r="HE313" s="10"/>
    </row>
    <row r="314" spans="1:213" ht="14.25" customHeight="1" x14ac:dyDescent="0.25">
      <c r="A314" s="10"/>
      <c r="W314" s="10"/>
      <c r="X314" s="10"/>
      <c r="Y314" s="10"/>
      <c r="Z314" s="10"/>
      <c r="AA314" s="10"/>
      <c r="AC314" s="10"/>
      <c r="AE314" s="10"/>
      <c r="AH314" s="10"/>
      <c r="AK314" s="10"/>
      <c r="AP314" s="10"/>
      <c r="AQ314" s="10"/>
      <c r="AX314" s="10"/>
      <c r="BA314" s="10"/>
      <c r="BJ314" s="10"/>
      <c r="BP314" s="10"/>
      <c r="BT314" s="10"/>
      <c r="BU314" s="10"/>
      <c r="CF314" s="10"/>
      <c r="CH314" s="10"/>
      <c r="CI314" s="10"/>
      <c r="CJ314" s="10"/>
      <c r="CK314" s="10"/>
      <c r="CL314" s="10"/>
      <c r="CM314" s="10"/>
      <c r="CU314" s="10"/>
      <c r="CV314" s="10"/>
      <c r="CW314" s="10"/>
      <c r="CX314" s="10"/>
      <c r="DC314" s="10"/>
      <c r="DD314" s="10"/>
      <c r="DJ314" s="10"/>
      <c r="DK314" s="10"/>
      <c r="DM314" s="10"/>
      <c r="DP314" s="10"/>
      <c r="DQ314" s="10"/>
      <c r="EB314" s="10"/>
      <c r="EC314" s="10"/>
      <c r="ED314" s="10"/>
      <c r="EE314" s="10"/>
      <c r="HE314" s="10"/>
    </row>
    <row r="315" spans="1:213" ht="14.25" customHeight="1" x14ac:dyDescent="0.25">
      <c r="A315" s="10"/>
      <c r="W315" s="10"/>
      <c r="X315" s="10"/>
      <c r="Y315" s="10"/>
      <c r="Z315" s="10"/>
      <c r="AA315" s="10"/>
      <c r="AC315" s="10"/>
      <c r="AE315" s="10"/>
      <c r="AH315" s="10"/>
      <c r="AK315" s="10"/>
      <c r="AP315" s="10"/>
      <c r="AQ315" s="10"/>
      <c r="AX315" s="10"/>
      <c r="BA315" s="10"/>
      <c r="BJ315" s="10"/>
      <c r="BP315" s="10"/>
      <c r="BT315" s="10"/>
      <c r="BU315" s="10"/>
      <c r="CF315" s="10"/>
      <c r="CH315" s="10"/>
      <c r="CI315" s="10"/>
      <c r="CJ315" s="10"/>
      <c r="CK315" s="10"/>
      <c r="CL315" s="10"/>
      <c r="CM315" s="10"/>
      <c r="CU315" s="10"/>
      <c r="CV315" s="10"/>
      <c r="CW315" s="10"/>
      <c r="CX315" s="10"/>
      <c r="DC315" s="10"/>
      <c r="DD315" s="10"/>
      <c r="DJ315" s="10"/>
      <c r="DK315" s="10"/>
      <c r="DM315" s="10"/>
      <c r="DP315" s="10"/>
      <c r="DQ315" s="10"/>
      <c r="EB315" s="10"/>
      <c r="EC315" s="10"/>
      <c r="ED315" s="10"/>
      <c r="EE315" s="10"/>
      <c r="HE315" s="10"/>
    </row>
    <row r="316" spans="1:213" ht="14.25" customHeight="1" x14ac:dyDescent="0.25">
      <c r="A316" s="10"/>
      <c r="W316" s="10"/>
      <c r="X316" s="10"/>
      <c r="Y316" s="10"/>
      <c r="Z316" s="10"/>
      <c r="AA316" s="10"/>
      <c r="AC316" s="10"/>
      <c r="AE316" s="10"/>
      <c r="AH316" s="10"/>
      <c r="AK316" s="10"/>
      <c r="AP316" s="10"/>
      <c r="AQ316" s="10"/>
      <c r="AX316" s="10"/>
      <c r="BA316" s="10"/>
      <c r="BJ316" s="10"/>
      <c r="BP316" s="10"/>
      <c r="BT316" s="10"/>
      <c r="BU316" s="10"/>
      <c r="CF316" s="10"/>
      <c r="CH316" s="10"/>
      <c r="CI316" s="10"/>
      <c r="CJ316" s="10"/>
      <c r="CK316" s="10"/>
      <c r="CL316" s="10"/>
      <c r="CM316" s="10"/>
      <c r="CU316" s="10"/>
      <c r="CV316" s="10"/>
      <c r="CW316" s="10"/>
      <c r="CX316" s="10"/>
      <c r="DC316" s="10"/>
      <c r="DD316" s="10"/>
      <c r="DJ316" s="10"/>
      <c r="DK316" s="10"/>
      <c r="DM316" s="10"/>
      <c r="DP316" s="10"/>
      <c r="DQ316" s="10"/>
      <c r="EB316" s="10"/>
      <c r="EC316" s="10"/>
      <c r="ED316" s="10"/>
      <c r="EE316" s="10"/>
      <c r="HE316" s="10"/>
    </row>
    <row r="317" spans="1:213" ht="14.25" customHeight="1" x14ac:dyDescent="0.25">
      <c r="A317" s="10"/>
      <c r="W317" s="10"/>
      <c r="X317" s="10"/>
      <c r="Y317" s="10"/>
      <c r="Z317" s="10"/>
      <c r="AA317" s="10"/>
      <c r="AC317" s="10"/>
      <c r="AE317" s="10"/>
      <c r="AH317" s="10"/>
      <c r="AK317" s="10"/>
      <c r="AP317" s="10"/>
      <c r="AQ317" s="10"/>
      <c r="AX317" s="10"/>
      <c r="BA317" s="10"/>
      <c r="BJ317" s="10"/>
      <c r="BP317" s="10"/>
      <c r="BT317" s="10"/>
      <c r="BU317" s="10"/>
      <c r="CF317" s="10"/>
      <c r="CH317" s="10"/>
      <c r="CI317" s="10"/>
      <c r="CJ317" s="10"/>
      <c r="CK317" s="10"/>
      <c r="CL317" s="10"/>
      <c r="CM317" s="10"/>
      <c r="CU317" s="10"/>
      <c r="CV317" s="10"/>
      <c r="CW317" s="10"/>
      <c r="CX317" s="10"/>
      <c r="DC317" s="10"/>
      <c r="DD317" s="10"/>
      <c r="DJ317" s="10"/>
      <c r="DK317" s="10"/>
      <c r="DM317" s="10"/>
      <c r="DP317" s="10"/>
      <c r="DQ317" s="10"/>
      <c r="EB317" s="10"/>
      <c r="EC317" s="10"/>
      <c r="ED317" s="10"/>
      <c r="EE317" s="10"/>
      <c r="HE317" s="10"/>
    </row>
    <row r="318" spans="1:213" ht="14.25" customHeight="1" x14ac:dyDescent="0.25">
      <c r="A318" s="10"/>
      <c r="W318" s="10"/>
      <c r="X318" s="10"/>
      <c r="Y318" s="10"/>
      <c r="Z318" s="10"/>
      <c r="AA318" s="10"/>
      <c r="AC318" s="10"/>
      <c r="AE318" s="10"/>
      <c r="AH318" s="10"/>
      <c r="AK318" s="10"/>
      <c r="AP318" s="10"/>
      <c r="AQ318" s="10"/>
      <c r="AX318" s="10"/>
      <c r="BA318" s="10"/>
      <c r="BJ318" s="10"/>
      <c r="BP318" s="10"/>
      <c r="BT318" s="10"/>
      <c r="BU318" s="10"/>
      <c r="CF318" s="10"/>
      <c r="CH318" s="10"/>
      <c r="CI318" s="10"/>
      <c r="CJ318" s="10"/>
      <c r="CK318" s="10"/>
      <c r="CL318" s="10"/>
      <c r="CM318" s="10"/>
      <c r="CU318" s="10"/>
      <c r="CV318" s="10"/>
      <c r="CW318" s="10"/>
      <c r="CX318" s="10"/>
      <c r="DC318" s="10"/>
      <c r="DD318" s="10"/>
      <c r="DJ318" s="10"/>
      <c r="DK318" s="10"/>
      <c r="DM318" s="10"/>
      <c r="DP318" s="10"/>
      <c r="DQ318" s="10"/>
      <c r="EB318" s="10"/>
      <c r="EC318" s="10"/>
      <c r="ED318" s="10"/>
      <c r="EE318" s="10"/>
      <c r="HE318" s="10"/>
    </row>
    <row r="319" spans="1:213" ht="14.25" customHeight="1" x14ac:dyDescent="0.25">
      <c r="A319" s="10"/>
      <c r="W319" s="10"/>
      <c r="X319" s="10"/>
      <c r="Y319" s="10"/>
      <c r="Z319" s="10"/>
      <c r="AA319" s="10"/>
      <c r="AC319" s="10"/>
      <c r="AE319" s="10"/>
      <c r="AH319" s="10"/>
      <c r="AK319" s="10"/>
      <c r="AP319" s="10"/>
      <c r="AQ319" s="10"/>
      <c r="AX319" s="10"/>
      <c r="BA319" s="10"/>
      <c r="BJ319" s="10"/>
      <c r="BP319" s="10"/>
      <c r="BT319" s="10"/>
      <c r="BU319" s="10"/>
      <c r="CF319" s="10"/>
      <c r="CH319" s="10"/>
      <c r="CI319" s="10"/>
      <c r="CJ319" s="10"/>
      <c r="CK319" s="10"/>
      <c r="CL319" s="10"/>
      <c r="CM319" s="10"/>
      <c r="CU319" s="10"/>
      <c r="CV319" s="10"/>
      <c r="CW319" s="10"/>
      <c r="CX319" s="10"/>
      <c r="DC319" s="10"/>
      <c r="DD319" s="10"/>
      <c r="DJ319" s="10"/>
      <c r="DK319" s="10"/>
      <c r="DM319" s="10"/>
      <c r="DP319" s="10"/>
      <c r="DQ319" s="10"/>
      <c r="EB319" s="10"/>
      <c r="EC319" s="10"/>
      <c r="ED319" s="10"/>
      <c r="EE319" s="10"/>
      <c r="HE319" s="10"/>
    </row>
    <row r="320" spans="1:213" ht="14.25" customHeight="1" x14ac:dyDescent="0.25">
      <c r="A320" s="10"/>
      <c r="W320" s="10"/>
      <c r="X320" s="10"/>
      <c r="Y320" s="10"/>
      <c r="Z320" s="10"/>
      <c r="AA320" s="10"/>
      <c r="AC320" s="10"/>
      <c r="AE320" s="10"/>
      <c r="AH320" s="10"/>
      <c r="AK320" s="10"/>
      <c r="AP320" s="10"/>
      <c r="AQ320" s="10"/>
      <c r="AX320" s="10"/>
      <c r="BA320" s="10"/>
      <c r="BJ320" s="10"/>
      <c r="BP320" s="10"/>
      <c r="BT320" s="10"/>
      <c r="BU320" s="10"/>
      <c r="CF320" s="10"/>
      <c r="CH320" s="10"/>
      <c r="CI320" s="10"/>
      <c r="CJ320" s="10"/>
      <c r="CK320" s="10"/>
      <c r="CL320" s="10"/>
      <c r="CM320" s="10"/>
      <c r="CU320" s="10"/>
      <c r="CV320" s="10"/>
      <c r="CW320" s="10"/>
      <c r="CX320" s="10"/>
      <c r="DC320" s="10"/>
      <c r="DD320" s="10"/>
      <c r="DJ320" s="10"/>
      <c r="DK320" s="10"/>
      <c r="DM320" s="10"/>
      <c r="DP320" s="10"/>
      <c r="DQ320" s="10"/>
      <c r="EB320" s="10"/>
      <c r="EC320" s="10"/>
      <c r="ED320" s="10"/>
      <c r="EE320" s="10"/>
      <c r="HE320" s="10"/>
    </row>
    <row r="321" spans="1:213" ht="14.25" customHeight="1" x14ac:dyDescent="0.25">
      <c r="A321" s="10"/>
      <c r="W321" s="10"/>
      <c r="X321" s="10"/>
      <c r="Y321" s="10"/>
      <c r="Z321" s="10"/>
      <c r="AA321" s="10"/>
      <c r="AC321" s="10"/>
      <c r="AE321" s="10"/>
      <c r="AH321" s="10"/>
      <c r="AK321" s="10"/>
      <c r="AP321" s="10"/>
      <c r="AQ321" s="10"/>
      <c r="AX321" s="10"/>
      <c r="BA321" s="10"/>
      <c r="BJ321" s="10"/>
      <c r="BP321" s="10"/>
      <c r="BT321" s="10"/>
      <c r="BU321" s="10"/>
      <c r="CF321" s="10"/>
      <c r="CH321" s="10"/>
      <c r="CI321" s="10"/>
      <c r="CJ321" s="10"/>
      <c r="CK321" s="10"/>
      <c r="CL321" s="10"/>
      <c r="CM321" s="10"/>
      <c r="CU321" s="10"/>
      <c r="CV321" s="10"/>
      <c r="CW321" s="10"/>
      <c r="CX321" s="10"/>
      <c r="DC321" s="10"/>
      <c r="DD321" s="10"/>
      <c r="DJ321" s="10"/>
      <c r="DK321" s="10"/>
      <c r="DM321" s="10"/>
      <c r="DP321" s="10"/>
      <c r="DQ321" s="10"/>
      <c r="EB321" s="10"/>
      <c r="EC321" s="10"/>
      <c r="ED321" s="10"/>
      <c r="EE321" s="10"/>
      <c r="HE321" s="10"/>
    </row>
    <row r="322" spans="1:213" ht="14.25" customHeight="1" x14ac:dyDescent="0.25">
      <c r="A322" s="10"/>
      <c r="W322" s="10"/>
      <c r="X322" s="10"/>
      <c r="Y322" s="10"/>
      <c r="Z322" s="10"/>
      <c r="AA322" s="10"/>
      <c r="AC322" s="10"/>
      <c r="AE322" s="10"/>
      <c r="AH322" s="10"/>
      <c r="AK322" s="10"/>
      <c r="AP322" s="10"/>
      <c r="AQ322" s="10"/>
      <c r="AX322" s="10"/>
      <c r="BA322" s="10"/>
      <c r="BJ322" s="10"/>
      <c r="BP322" s="10"/>
      <c r="BT322" s="10"/>
      <c r="BU322" s="10"/>
      <c r="CF322" s="10"/>
      <c r="CH322" s="10"/>
      <c r="CI322" s="10"/>
      <c r="CJ322" s="10"/>
      <c r="CK322" s="10"/>
      <c r="CL322" s="10"/>
      <c r="CM322" s="10"/>
      <c r="CU322" s="10"/>
      <c r="CV322" s="10"/>
      <c r="CW322" s="10"/>
      <c r="CX322" s="10"/>
      <c r="DC322" s="10"/>
      <c r="DD322" s="10"/>
      <c r="DJ322" s="10"/>
      <c r="DK322" s="10"/>
      <c r="DM322" s="10"/>
      <c r="DP322" s="10"/>
      <c r="DQ322" s="10"/>
      <c r="EB322" s="10"/>
      <c r="EC322" s="10"/>
      <c r="ED322" s="10"/>
      <c r="EE322" s="10"/>
      <c r="HE322" s="10"/>
    </row>
    <row r="323" spans="1:213" ht="14.25" customHeight="1" x14ac:dyDescent="0.25">
      <c r="A323" s="10"/>
      <c r="W323" s="10"/>
      <c r="X323" s="10"/>
      <c r="Y323" s="10"/>
      <c r="Z323" s="10"/>
      <c r="AA323" s="10"/>
      <c r="AC323" s="10"/>
      <c r="AE323" s="10"/>
      <c r="AH323" s="10"/>
      <c r="AK323" s="10"/>
      <c r="AP323" s="10"/>
      <c r="AQ323" s="10"/>
      <c r="AX323" s="10"/>
      <c r="BA323" s="10"/>
      <c r="BJ323" s="10"/>
      <c r="BP323" s="10"/>
      <c r="BT323" s="10"/>
      <c r="BU323" s="10"/>
      <c r="CF323" s="10"/>
      <c r="CH323" s="10"/>
      <c r="CI323" s="10"/>
      <c r="CJ323" s="10"/>
      <c r="CK323" s="10"/>
      <c r="CL323" s="10"/>
      <c r="CM323" s="10"/>
      <c r="CU323" s="10"/>
      <c r="CV323" s="10"/>
      <c r="CW323" s="10"/>
      <c r="CX323" s="10"/>
      <c r="DC323" s="10"/>
      <c r="DD323" s="10"/>
      <c r="DJ323" s="10"/>
      <c r="DK323" s="10"/>
      <c r="DM323" s="10"/>
      <c r="DP323" s="10"/>
      <c r="DQ323" s="10"/>
      <c r="EB323" s="10"/>
      <c r="EC323" s="10"/>
      <c r="ED323" s="10"/>
      <c r="EE323" s="10"/>
      <c r="HE323" s="10"/>
    </row>
    <row r="324" spans="1:213" ht="14.25" customHeight="1" x14ac:dyDescent="0.25">
      <c r="A324" s="10"/>
      <c r="W324" s="10"/>
      <c r="X324" s="10"/>
      <c r="Y324" s="10"/>
      <c r="Z324" s="10"/>
      <c r="AA324" s="10"/>
      <c r="AC324" s="10"/>
      <c r="AE324" s="10"/>
      <c r="AH324" s="10"/>
      <c r="AK324" s="10"/>
      <c r="AP324" s="10"/>
      <c r="AQ324" s="10"/>
      <c r="AX324" s="10"/>
      <c r="BA324" s="10"/>
      <c r="BJ324" s="10"/>
      <c r="BP324" s="10"/>
      <c r="BT324" s="10"/>
      <c r="BU324" s="10"/>
      <c r="CF324" s="10"/>
      <c r="CH324" s="10"/>
      <c r="CI324" s="10"/>
      <c r="CJ324" s="10"/>
      <c r="CK324" s="10"/>
      <c r="CL324" s="10"/>
      <c r="CM324" s="10"/>
      <c r="CU324" s="10"/>
      <c r="CV324" s="10"/>
      <c r="CW324" s="10"/>
      <c r="CX324" s="10"/>
      <c r="DC324" s="10"/>
      <c r="DD324" s="10"/>
      <c r="DJ324" s="10"/>
      <c r="DK324" s="10"/>
      <c r="DM324" s="10"/>
      <c r="DP324" s="10"/>
      <c r="DQ324" s="10"/>
      <c r="EB324" s="10"/>
      <c r="EC324" s="10"/>
      <c r="ED324" s="10"/>
      <c r="EE324" s="10"/>
      <c r="HE324" s="10"/>
    </row>
    <row r="325" spans="1:213" ht="14.25" customHeight="1" x14ac:dyDescent="0.25">
      <c r="A325" s="10"/>
      <c r="W325" s="10"/>
      <c r="X325" s="10"/>
      <c r="Y325" s="10"/>
      <c r="Z325" s="10"/>
      <c r="AA325" s="10"/>
      <c r="AC325" s="10"/>
      <c r="AE325" s="10"/>
      <c r="AH325" s="10"/>
      <c r="AK325" s="10"/>
      <c r="AP325" s="10"/>
      <c r="AQ325" s="10"/>
      <c r="AX325" s="10"/>
      <c r="BA325" s="10"/>
      <c r="BJ325" s="10"/>
      <c r="BP325" s="10"/>
      <c r="BT325" s="10"/>
      <c r="BU325" s="10"/>
      <c r="CF325" s="10"/>
      <c r="CH325" s="10"/>
      <c r="CI325" s="10"/>
      <c r="CJ325" s="10"/>
      <c r="CK325" s="10"/>
      <c r="CL325" s="10"/>
      <c r="CM325" s="10"/>
      <c r="CU325" s="10"/>
      <c r="CV325" s="10"/>
      <c r="CW325" s="10"/>
      <c r="CX325" s="10"/>
      <c r="DC325" s="10"/>
      <c r="DD325" s="10"/>
      <c r="DJ325" s="10"/>
      <c r="DK325" s="10"/>
      <c r="DM325" s="10"/>
      <c r="DP325" s="10"/>
      <c r="DQ325" s="10"/>
      <c r="EB325" s="10"/>
      <c r="EC325" s="10"/>
      <c r="ED325" s="10"/>
      <c r="EE325" s="10"/>
      <c r="HE325" s="10"/>
    </row>
    <row r="326" spans="1:213" ht="14.25" customHeight="1" x14ac:dyDescent="0.25">
      <c r="A326" s="10"/>
      <c r="W326" s="10"/>
      <c r="X326" s="10"/>
      <c r="Y326" s="10"/>
      <c r="Z326" s="10"/>
      <c r="AA326" s="10"/>
      <c r="AC326" s="10"/>
      <c r="AE326" s="10"/>
      <c r="AH326" s="10"/>
      <c r="AK326" s="10"/>
      <c r="AP326" s="10"/>
      <c r="AQ326" s="10"/>
      <c r="AX326" s="10"/>
      <c r="BA326" s="10"/>
      <c r="BJ326" s="10"/>
      <c r="BP326" s="10"/>
      <c r="BT326" s="10"/>
      <c r="BU326" s="10"/>
      <c r="CF326" s="10"/>
      <c r="CH326" s="10"/>
      <c r="CI326" s="10"/>
      <c r="CJ326" s="10"/>
      <c r="CK326" s="10"/>
      <c r="CL326" s="10"/>
      <c r="CM326" s="10"/>
      <c r="CU326" s="10"/>
      <c r="CV326" s="10"/>
      <c r="CW326" s="10"/>
      <c r="CX326" s="10"/>
      <c r="DC326" s="10"/>
      <c r="DD326" s="10"/>
      <c r="DJ326" s="10"/>
      <c r="DK326" s="10"/>
      <c r="DM326" s="10"/>
      <c r="DP326" s="10"/>
      <c r="DQ326" s="10"/>
      <c r="EB326" s="10"/>
      <c r="EC326" s="10"/>
      <c r="ED326" s="10"/>
      <c r="EE326" s="10"/>
      <c r="HE326" s="10"/>
    </row>
    <row r="327" spans="1:213" ht="14.25" customHeight="1" x14ac:dyDescent="0.25">
      <c r="A327" s="10"/>
      <c r="W327" s="10"/>
      <c r="X327" s="10"/>
      <c r="Y327" s="10"/>
      <c r="Z327" s="10"/>
      <c r="AA327" s="10"/>
      <c r="AC327" s="10"/>
      <c r="AE327" s="10"/>
      <c r="AH327" s="10"/>
      <c r="AK327" s="10"/>
      <c r="AP327" s="10"/>
      <c r="AQ327" s="10"/>
      <c r="AX327" s="10"/>
      <c r="BA327" s="10"/>
      <c r="BJ327" s="10"/>
      <c r="BP327" s="10"/>
      <c r="BT327" s="10"/>
      <c r="BU327" s="10"/>
      <c r="CF327" s="10"/>
      <c r="CH327" s="10"/>
      <c r="CI327" s="10"/>
      <c r="CJ327" s="10"/>
      <c r="CK327" s="10"/>
      <c r="CL327" s="10"/>
      <c r="CM327" s="10"/>
      <c r="CU327" s="10"/>
      <c r="CV327" s="10"/>
      <c r="CW327" s="10"/>
      <c r="CX327" s="10"/>
      <c r="DC327" s="10"/>
      <c r="DD327" s="10"/>
      <c r="DJ327" s="10"/>
      <c r="DK327" s="10"/>
      <c r="DM327" s="10"/>
      <c r="DP327" s="10"/>
      <c r="DQ327" s="10"/>
      <c r="EB327" s="10"/>
      <c r="EC327" s="10"/>
      <c r="ED327" s="10"/>
      <c r="EE327" s="10"/>
      <c r="HE327" s="10"/>
    </row>
    <row r="328" spans="1:213" ht="14.25" customHeight="1" x14ac:dyDescent="0.25">
      <c r="A328" s="10"/>
      <c r="W328" s="10"/>
      <c r="X328" s="10"/>
      <c r="Y328" s="10"/>
      <c r="Z328" s="10"/>
      <c r="AA328" s="10"/>
      <c r="AC328" s="10"/>
      <c r="AE328" s="10"/>
      <c r="AH328" s="10"/>
      <c r="AK328" s="10"/>
      <c r="AP328" s="10"/>
      <c r="AQ328" s="10"/>
      <c r="AX328" s="10"/>
      <c r="BA328" s="10"/>
      <c r="BJ328" s="10"/>
      <c r="BP328" s="10"/>
      <c r="BT328" s="10"/>
      <c r="BU328" s="10"/>
      <c r="CF328" s="10"/>
      <c r="CH328" s="10"/>
      <c r="CI328" s="10"/>
      <c r="CJ328" s="10"/>
      <c r="CK328" s="10"/>
      <c r="CL328" s="10"/>
      <c r="CM328" s="10"/>
      <c r="CU328" s="10"/>
      <c r="CV328" s="10"/>
      <c r="CW328" s="10"/>
      <c r="CX328" s="10"/>
      <c r="DC328" s="10"/>
      <c r="DD328" s="10"/>
      <c r="DJ328" s="10"/>
      <c r="DK328" s="10"/>
      <c r="DM328" s="10"/>
      <c r="DP328" s="10"/>
      <c r="DQ328" s="10"/>
      <c r="EB328" s="10"/>
      <c r="EC328" s="10"/>
      <c r="ED328" s="10"/>
      <c r="EE328" s="10"/>
      <c r="HE328" s="10"/>
    </row>
    <row r="329" spans="1:213" ht="14.25" customHeight="1" x14ac:dyDescent="0.25">
      <c r="A329" s="10"/>
      <c r="W329" s="10"/>
      <c r="X329" s="10"/>
      <c r="Y329" s="10"/>
      <c r="Z329" s="10"/>
      <c r="AA329" s="10"/>
      <c r="AC329" s="10"/>
      <c r="AE329" s="10"/>
      <c r="AH329" s="10"/>
      <c r="AK329" s="10"/>
      <c r="AP329" s="10"/>
      <c r="AQ329" s="10"/>
      <c r="AX329" s="10"/>
      <c r="BA329" s="10"/>
      <c r="BJ329" s="10"/>
      <c r="BP329" s="10"/>
      <c r="BT329" s="10"/>
      <c r="BU329" s="10"/>
      <c r="CF329" s="10"/>
      <c r="CH329" s="10"/>
      <c r="CI329" s="10"/>
      <c r="CJ329" s="10"/>
      <c r="CK329" s="10"/>
      <c r="CL329" s="10"/>
      <c r="CM329" s="10"/>
      <c r="CU329" s="10"/>
      <c r="CV329" s="10"/>
      <c r="CW329" s="10"/>
      <c r="CX329" s="10"/>
      <c r="DC329" s="10"/>
      <c r="DD329" s="10"/>
      <c r="DJ329" s="10"/>
      <c r="DK329" s="10"/>
      <c r="DM329" s="10"/>
      <c r="DP329" s="10"/>
      <c r="DQ329" s="10"/>
      <c r="EB329" s="10"/>
      <c r="EC329" s="10"/>
      <c r="ED329" s="10"/>
      <c r="EE329" s="10"/>
      <c r="HE329" s="10"/>
    </row>
    <row r="330" spans="1:213" ht="14.25" customHeight="1" x14ac:dyDescent="0.25">
      <c r="A330" s="10"/>
      <c r="W330" s="10"/>
      <c r="X330" s="10"/>
      <c r="Y330" s="10"/>
      <c r="Z330" s="10"/>
      <c r="AA330" s="10"/>
      <c r="AC330" s="10"/>
      <c r="AE330" s="10"/>
      <c r="AH330" s="10"/>
      <c r="AK330" s="10"/>
      <c r="AP330" s="10"/>
      <c r="AQ330" s="10"/>
      <c r="AX330" s="10"/>
      <c r="BA330" s="10"/>
      <c r="BJ330" s="10"/>
      <c r="BP330" s="10"/>
      <c r="BT330" s="10"/>
      <c r="BU330" s="10"/>
      <c r="CF330" s="10"/>
      <c r="CH330" s="10"/>
      <c r="CI330" s="10"/>
      <c r="CJ330" s="10"/>
      <c r="CK330" s="10"/>
      <c r="CL330" s="10"/>
      <c r="CM330" s="10"/>
      <c r="CU330" s="10"/>
      <c r="CV330" s="10"/>
      <c r="CW330" s="10"/>
      <c r="CX330" s="10"/>
      <c r="DC330" s="10"/>
      <c r="DD330" s="10"/>
      <c r="DJ330" s="10"/>
      <c r="DK330" s="10"/>
      <c r="DM330" s="10"/>
      <c r="DP330" s="10"/>
      <c r="DQ330" s="10"/>
      <c r="EB330" s="10"/>
      <c r="EC330" s="10"/>
      <c r="ED330" s="10"/>
      <c r="EE330" s="10"/>
      <c r="HE330" s="10"/>
    </row>
    <row r="331" spans="1:213" ht="14.25" customHeight="1" x14ac:dyDescent="0.25">
      <c r="A331" s="10"/>
      <c r="W331" s="10"/>
      <c r="X331" s="10"/>
      <c r="Y331" s="10"/>
      <c r="Z331" s="10"/>
      <c r="AA331" s="10"/>
      <c r="AC331" s="10"/>
      <c r="AE331" s="10"/>
      <c r="AH331" s="10"/>
      <c r="AK331" s="10"/>
      <c r="AP331" s="10"/>
      <c r="AQ331" s="10"/>
      <c r="AX331" s="10"/>
      <c r="BA331" s="10"/>
      <c r="BJ331" s="10"/>
      <c r="BP331" s="10"/>
      <c r="BT331" s="10"/>
      <c r="BU331" s="10"/>
      <c r="CF331" s="10"/>
      <c r="CH331" s="10"/>
      <c r="CI331" s="10"/>
      <c r="CJ331" s="10"/>
      <c r="CK331" s="10"/>
      <c r="CL331" s="10"/>
      <c r="CM331" s="10"/>
      <c r="CU331" s="10"/>
      <c r="CV331" s="10"/>
      <c r="CW331" s="10"/>
      <c r="CX331" s="10"/>
      <c r="DC331" s="10"/>
      <c r="DD331" s="10"/>
      <c r="DJ331" s="10"/>
      <c r="DK331" s="10"/>
      <c r="DM331" s="10"/>
      <c r="DP331" s="10"/>
      <c r="DQ331" s="10"/>
      <c r="EB331" s="10"/>
      <c r="EC331" s="10"/>
      <c r="ED331" s="10"/>
      <c r="EE331" s="10"/>
      <c r="HE331" s="10"/>
    </row>
    <row r="332" spans="1:213" ht="14.25" customHeight="1" x14ac:dyDescent="0.25">
      <c r="A332" s="10"/>
      <c r="W332" s="10"/>
      <c r="X332" s="10"/>
      <c r="Y332" s="10"/>
      <c r="Z332" s="10"/>
      <c r="AA332" s="10"/>
      <c r="AC332" s="10"/>
      <c r="AE332" s="10"/>
      <c r="AH332" s="10"/>
      <c r="AK332" s="10"/>
      <c r="AP332" s="10"/>
      <c r="AQ332" s="10"/>
      <c r="AX332" s="10"/>
      <c r="BA332" s="10"/>
      <c r="BJ332" s="10"/>
      <c r="BP332" s="10"/>
      <c r="BT332" s="10"/>
      <c r="BU332" s="10"/>
      <c r="CF332" s="10"/>
      <c r="CH332" s="10"/>
      <c r="CI332" s="10"/>
      <c r="CJ332" s="10"/>
      <c r="CK332" s="10"/>
      <c r="CL332" s="10"/>
      <c r="CM332" s="10"/>
      <c r="CU332" s="10"/>
      <c r="CV332" s="10"/>
      <c r="CW332" s="10"/>
      <c r="CX332" s="10"/>
      <c r="DC332" s="10"/>
      <c r="DD332" s="10"/>
      <c r="DJ332" s="10"/>
      <c r="DK332" s="10"/>
      <c r="DM332" s="10"/>
      <c r="DP332" s="10"/>
      <c r="DQ332" s="10"/>
      <c r="EB332" s="10"/>
      <c r="EC332" s="10"/>
      <c r="ED332" s="10"/>
      <c r="EE332" s="10"/>
      <c r="HE332" s="10"/>
    </row>
    <row r="333" spans="1:213" ht="14.25" customHeight="1" x14ac:dyDescent="0.25">
      <c r="A333" s="10"/>
      <c r="W333" s="10"/>
      <c r="X333" s="10"/>
      <c r="Y333" s="10"/>
      <c r="Z333" s="10"/>
      <c r="AA333" s="10"/>
      <c r="AC333" s="10"/>
      <c r="AE333" s="10"/>
      <c r="AH333" s="10"/>
      <c r="AK333" s="10"/>
      <c r="AP333" s="10"/>
      <c r="AQ333" s="10"/>
      <c r="AX333" s="10"/>
      <c r="BA333" s="10"/>
      <c r="BJ333" s="10"/>
      <c r="BP333" s="10"/>
      <c r="BT333" s="10"/>
      <c r="BU333" s="10"/>
      <c r="CF333" s="10"/>
      <c r="CH333" s="10"/>
      <c r="CI333" s="10"/>
      <c r="CJ333" s="10"/>
      <c r="CK333" s="10"/>
      <c r="CL333" s="10"/>
      <c r="CM333" s="10"/>
      <c r="CU333" s="10"/>
      <c r="CV333" s="10"/>
      <c r="CW333" s="10"/>
      <c r="CX333" s="10"/>
      <c r="DC333" s="10"/>
      <c r="DD333" s="10"/>
      <c r="DJ333" s="10"/>
      <c r="DK333" s="10"/>
      <c r="DM333" s="10"/>
      <c r="DP333" s="10"/>
      <c r="DQ333" s="10"/>
      <c r="EB333" s="10"/>
      <c r="EC333" s="10"/>
      <c r="ED333" s="10"/>
      <c r="EE333" s="10"/>
      <c r="HE333" s="10"/>
    </row>
    <row r="334" spans="1:213" ht="14.25" customHeight="1" x14ac:dyDescent="0.25">
      <c r="A334" s="10"/>
      <c r="W334" s="10"/>
      <c r="X334" s="10"/>
      <c r="Y334" s="10"/>
      <c r="Z334" s="10"/>
      <c r="AA334" s="10"/>
      <c r="AC334" s="10"/>
      <c r="AE334" s="10"/>
      <c r="AH334" s="10"/>
      <c r="AK334" s="10"/>
      <c r="AP334" s="10"/>
      <c r="AQ334" s="10"/>
      <c r="AX334" s="10"/>
      <c r="BA334" s="10"/>
      <c r="BJ334" s="10"/>
      <c r="BP334" s="10"/>
      <c r="BT334" s="10"/>
      <c r="BU334" s="10"/>
      <c r="CF334" s="10"/>
      <c r="CH334" s="10"/>
      <c r="CI334" s="10"/>
      <c r="CJ334" s="10"/>
      <c r="CK334" s="10"/>
      <c r="CL334" s="10"/>
      <c r="CM334" s="10"/>
      <c r="CU334" s="10"/>
      <c r="CV334" s="10"/>
      <c r="CW334" s="10"/>
      <c r="CX334" s="10"/>
      <c r="DC334" s="10"/>
      <c r="DD334" s="10"/>
      <c r="DJ334" s="10"/>
      <c r="DK334" s="10"/>
      <c r="DM334" s="10"/>
      <c r="DP334" s="10"/>
      <c r="DQ334" s="10"/>
      <c r="EB334" s="10"/>
      <c r="EC334" s="10"/>
      <c r="ED334" s="10"/>
      <c r="EE334" s="10"/>
      <c r="HE334" s="10"/>
    </row>
    <row r="335" spans="1:213" ht="14.25" customHeight="1" x14ac:dyDescent="0.25">
      <c r="A335" s="10"/>
      <c r="W335" s="10"/>
      <c r="X335" s="10"/>
      <c r="Y335" s="10"/>
      <c r="Z335" s="10"/>
      <c r="AA335" s="10"/>
      <c r="AC335" s="10"/>
      <c r="AE335" s="10"/>
      <c r="AH335" s="10"/>
      <c r="AK335" s="10"/>
      <c r="AP335" s="10"/>
      <c r="AQ335" s="10"/>
      <c r="AX335" s="10"/>
      <c r="BA335" s="10"/>
      <c r="BJ335" s="10"/>
      <c r="BP335" s="10"/>
      <c r="BT335" s="10"/>
      <c r="BU335" s="10"/>
      <c r="CF335" s="10"/>
      <c r="CH335" s="10"/>
      <c r="CI335" s="10"/>
      <c r="CJ335" s="10"/>
      <c r="CK335" s="10"/>
      <c r="CL335" s="10"/>
      <c r="CM335" s="10"/>
      <c r="CU335" s="10"/>
      <c r="CV335" s="10"/>
      <c r="CW335" s="10"/>
      <c r="CX335" s="10"/>
      <c r="DC335" s="10"/>
      <c r="DD335" s="10"/>
      <c r="DJ335" s="10"/>
      <c r="DK335" s="10"/>
      <c r="DM335" s="10"/>
      <c r="DP335" s="10"/>
      <c r="DQ335" s="10"/>
      <c r="EB335" s="10"/>
      <c r="EC335" s="10"/>
      <c r="ED335" s="10"/>
      <c r="EE335" s="10"/>
      <c r="HE335" s="10"/>
    </row>
    <row r="336" spans="1:213" ht="14.25" customHeight="1" x14ac:dyDescent="0.25">
      <c r="A336" s="10"/>
      <c r="W336" s="10"/>
      <c r="X336" s="10"/>
      <c r="Y336" s="10"/>
      <c r="Z336" s="10"/>
      <c r="AA336" s="10"/>
      <c r="AC336" s="10"/>
      <c r="AE336" s="10"/>
      <c r="AH336" s="10"/>
      <c r="AK336" s="10"/>
      <c r="AP336" s="10"/>
      <c r="AQ336" s="10"/>
      <c r="AX336" s="10"/>
      <c r="BA336" s="10"/>
      <c r="BJ336" s="10"/>
      <c r="BP336" s="10"/>
      <c r="BT336" s="10"/>
      <c r="BU336" s="10"/>
      <c r="CF336" s="10"/>
      <c r="CH336" s="10"/>
      <c r="CI336" s="10"/>
      <c r="CJ336" s="10"/>
      <c r="CK336" s="10"/>
      <c r="CL336" s="10"/>
      <c r="CM336" s="10"/>
      <c r="CU336" s="10"/>
      <c r="CV336" s="10"/>
      <c r="CW336" s="10"/>
      <c r="CX336" s="10"/>
      <c r="DC336" s="10"/>
      <c r="DD336" s="10"/>
      <c r="DJ336" s="10"/>
      <c r="DK336" s="10"/>
      <c r="DM336" s="10"/>
      <c r="DP336" s="10"/>
      <c r="DQ336" s="10"/>
      <c r="EB336" s="10"/>
      <c r="EC336" s="10"/>
      <c r="ED336" s="10"/>
      <c r="EE336" s="10"/>
      <c r="HE336" s="10"/>
    </row>
    <row r="337" spans="1:213" ht="14.25" customHeight="1" x14ac:dyDescent="0.25">
      <c r="A337" s="10"/>
      <c r="W337" s="10"/>
      <c r="X337" s="10"/>
      <c r="Y337" s="10"/>
      <c r="Z337" s="10"/>
      <c r="AA337" s="10"/>
      <c r="AC337" s="10"/>
      <c r="AE337" s="10"/>
      <c r="AH337" s="10"/>
      <c r="AK337" s="10"/>
      <c r="AP337" s="10"/>
      <c r="AQ337" s="10"/>
      <c r="AX337" s="10"/>
      <c r="BA337" s="10"/>
      <c r="BJ337" s="10"/>
      <c r="BP337" s="10"/>
      <c r="BT337" s="10"/>
      <c r="BU337" s="10"/>
      <c r="CF337" s="10"/>
      <c r="CH337" s="10"/>
      <c r="CI337" s="10"/>
      <c r="CJ337" s="10"/>
      <c r="CK337" s="10"/>
      <c r="CL337" s="10"/>
      <c r="CM337" s="10"/>
      <c r="CU337" s="10"/>
      <c r="CV337" s="10"/>
      <c r="CW337" s="10"/>
      <c r="CX337" s="10"/>
      <c r="DC337" s="10"/>
      <c r="DD337" s="10"/>
      <c r="DJ337" s="10"/>
      <c r="DK337" s="10"/>
      <c r="DM337" s="10"/>
      <c r="DP337" s="10"/>
      <c r="DQ337" s="10"/>
      <c r="EB337" s="10"/>
      <c r="EC337" s="10"/>
      <c r="ED337" s="10"/>
      <c r="EE337" s="10"/>
      <c r="HE337" s="10"/>
    </row>
    <row r="338" spans="1:213" ht="14.25" customHeight="1" x14ac:dyDescent="0.25">
      <c r="A338" s="10"/>
      <c r="W338" s="10"/>
      <c r="X338" s="10"/>
      <c r="Y338" s="10"/>
      <c r="Z338" s="10"/>
      <c r="AA338" s="10"/>
      <c r="AC338" s="10"/>
      <c r="AE338" s="10"/>
      <c r="AH338" s="10"/>
      <c r="AK338" s="10"/>
      <c r="AP338" s="10"/>
      <c r="AQ338" s="10"/>
      <c r="AX338" s="10"/>
      <c r="BA338" s="10"/>
      <c r="BJ338" s="10"/>
      <c r="BP338" s="10"/>
      <c r="BT338" s="10"/>
      <c r="BU338" s="10"/>
      <c r="CF338" s="10"/>
      <c r="CH338" s="10"/>
      <c r="CI338" s="10"/>
      <c r="CJ338" s="10"/>
      <c r="CK338" s="10"/>
      <c r="CL338" s="10"/>
      <c r="CM338" s="10"/>
      <c r="CU338" s="10"/>
      <c r="CV338" s="10"/>
      <c r="CW338" s="10"/>
      <c r="CX338" s="10"/>
      <c r="DC338" s="10"/>
      <c r="DD338" s="10"/>
      <c r="DJ338" s="10"/>
      <c r="DK338" s="10"/>
      <c r="DM338" s="10"/>
      <c r="DP338" s="10"/>
      <c r="DQ338" s="10"/>
      <c r="EB338" s="10"/>
      <c r="EC338" s="10"/>
      <c r="ED338" s="10"/>
      <c r="EE338" s="10"/>
      <c r="HE338" s="10"/>
    </row>
    <row r="339" spans="1:213" ht="14.25" customHeight="1" x14ac:dyDescent="0.25">
      <c r="A339" s="10"/>
      <c r="W339" s="10"/>
      <c r="X339" s="10"/>
      <c r="Y339" s="10"/>
      <c r="Z339" s="10"/>
      <c r="AA339" s="10"/>
      <c r="AC339" s="10"/>
      <c r="AE339" s="10"/>
      <c r="AH339" s="10"/>
      <c r="AK339" s="10"/>
      <c r="AP339" s="10"/>
      <c r="AQ339" s="10"/>
      <c r="AX339" s="10"/>
      <c r="BA339" s="10"/>
      <c r="BJ339" s="10"/>
      <c r="BP339" s="10"/>
      <c r="BT339" s="10"/>
      <c r="BU339" s="10"/>
      <c r="CF339" s="10"/>
      <c r="CH339" s="10"/>
      <c r="CI339" s="10"/>
      <c r="CJ339" s="10"/>
      <c r="CK339" s="10"/>
      <c r="CL339" s="10"/>
      <c r="CM339" s="10"/>
      <c r="CU339" s="10"/>
      <c r="CV339" s="10"/>
      <c r="CW339" s="10"/>
      <c r="CX339" s="10"/>
      <c r="DC339" s="10"/>
      <c r="DD339" s="10"/>
      <c r="DJ339" s="10"/>
      <c r="DK339" s="10"/>
      <c r="DM339" s="10"/>
      <c r="DP339" s="10"/>
      <c r="DQ339" s="10"/>
      <c r="EB339" s="10"/>
      <c r="EC339" s="10"/>
      <c r="ED339" s="10"/>
      <c r="EE339" s="10"/>
      <c r="HE339" s="10"/>
    </row>
    <row r="340" spans="1:213" ht="14.25" customHeight="1" x14ac:dyDescent="0.25">
      <c r="A340" s="10"/>
      <c r="W340" s="10"/>
      <c r="X340" s="10"/>
      <c r="Y340" s="10"/>
      <c r="Z340" s="10"/>
      <c r="AA340" s="10"/>
      <c r="AC340" s="10"/>
      <c r="AE340" s="10"/>
      <c r="AH340" s="10"/>
      <c r="AK340" s="10"/>
      <c r="AP340" s="10"/>
      <c r="AQ340" s="10"/>
      <c r="AX340" s="10"/>
      <c r="BA340" s="10"/>
      <c r="BJ340" s="10"/>
      <c r="BP340" s="10"/>
      <c r="BT340" s="10"/>
      <c r="BU340" s="10"/>
      <c r="CF340" s="10"/>
      <c r="CH340" s="10"/>
      <c r="CI340" s="10"/>
      <c r="CJ340" s="10"/>
      <c r="CK340" s="10"/>
      <c r="CL340" s="10"/>
      <c r="CM340" s="10"/>
      <c r="CU340" s="10"/>
      <c r="CV340" s="10"/>
      <c r="CW340" s="10"/>
      <c r="CX340" s="10"/>
      <c r="DC340" s="10"/>
      <c r="DD340" s="10"/>
      <c r="DJ340" s="10"/>
      <c r="DK340" s="10"/>
      <c r="DM340" s="10"/>
      <c r="DP340" s="10"/>
      <c r="DQ340" s="10"/>
      <c r="EB340" s="10"/>
      <c r="EC340" s="10"/>
      <c r="ED340" s="10"/>
      <c r="EE340" s="10"/>
      <c r="HE340" s="10"/>
    </row>
    <row r="341" spans="1:213" ht="14.25" customHeight="1" x14ac:dyDescent="0.25">
      <c r="A341" s="10"/>
      <c r="W341" s="10"/>
      <c r="X341" s="10"/>
      <c r="Y341" s="10"/>
      <c r="Z341" s="10"/>
      <c r="AA341" s="10"/>
      <c r="AC341" s="10"/>
      <c r="AE341" s="10"/>
      <c r="AH341" s="10"/>
      <c r="AK341" s="10"/>
      <c r="AP341" s="10"/>
      <c r="AQ341" s="10"/>
      <c r="AX341" s="10"/>
      <c r="BA341" s="10"/>
      <c r="BJ341" s="10"/>
      <c r="BP341" s="10"/>
      <c r="BT341" s="10"/>
      <c r="BU341" s="10"/>
      <c r="CF341" s="10"/>
      <c r="CH341" s="10"/>
      <c r="CI341" s="10"/>
      <c r="CJ341" s="10"/>
      <c r="CK341" s="10"/>
      <c r="CL341" s="10"/>
      <c r="CM341" s="10"/>
      <c r="CU341" s="10"/>
      <c r="CV341" s="10"/>
      <c r="CW341" s="10"/>
      <c r="CX341" s="10"/>
      <c r="DC341" s="10"/>
      <c r="DD341" s="10"/>
      <c r="DJ341" s="10"/>
      <c r="DK341" s="10"/>
      <c r="DM341" s="10"/>
      <c r="DP341" s="10"/>
      <c r="DQ341" s="10"/>
      <c r="EB341" s="10"/>
      <c r="EC341" s="10"/>
      <c r="ED341" s="10"/>
      <c r="EE341" s="10"/>
      <c r="HE341" s="10"/>
    </row>
    <row r="342" spans="1:213" ht="14.25" customHeight="1" x14ac:dyDescent="0.25">
      <c r="A342" s="10"/>
      <c r="W342" s="10"/>
      <c r="X342" s="10"/>
      <c r="Y342" s="10"/>
      <c r="Z342" s="10"/>
      <c r="AA342" s="10"/>
      <c r="AC342" s="10"/>
      <c r="AE342" s="10"/>
      <c r="AH342" s="10"/>
      <c r="AK342" s="10"/>
      <c r="AP342" s="10"/>
      <c r="AQ342" s="10"/>
      <c r="AX342" s="10"/>
      <c r="BA342" s="10"/>
      <c r="BJ342" s="10"/>
      <c r="BP342" s="10"/>
      <c r="BT342" s="10"/>
      <c r="BU342" s="10"/>
      <c r="CF342" s="10"/>
      <c r="CH342" s="10"/>
      <c r="CI342" s="10"/>
      <c r="CJ342" s="10"/>
      <c r="CK342" s="10"/>
      <c r="CL342" s="10"/>
      <c r="CM342" s="10"/>
      <c r="CU342" s="10"/>
      <c r="CV342" s="10"/>
      <c r="CW342" s="10"/>
      <c r="CX342" s="10"/>
      <c r="DC342" s="10"/>
      <c r="DD342" s="10"/>
      <c r="DJ342" s="10"/>
      <c r="DK342" s="10"/>
      <c r="DM342" s="10"/>
      <c r="DP342" s="10"/>
      <c r="DQ342" s="10"/>
      <c r="EB342" s="10"/>
      <c r="EC342" s="10"/>
      <c r="ED342" s="10"/>
      <c r="EE342" s="10"/>
      <c r="HE342" s="10"/>
    </row>
    <row r="343" spans="1:213" ht="14.25" customHeight="1" x14ac:dyDescent="0.25">
      <c r="A343" s="10"/>
      <c r="W343" s="10"/>
      <c r="X343" s="10"/>
      <c r="Y343" s="10"/>
      <c r="Z343" s="10"/>
      <c r="AA343" s="10"/>
      <c r="AC343" s="10"/>
      <c r="AE343" s="10"/>
      <c r="AH343" s="10"/>
      <c r="AK343" s="10"/>
      <c r="AP343" s="10"/>
      <c r="AQ343" s="10"/>
      <c r="AX343" s="10"/>
      <c r="BA343" s="10"/>
      <c r="BJ343" s="10"/>
      <c r="BP343" s="10"/>
      <c r="BT343" s="10"/>
      <c r="BU343" s="10"/>
      <c r="CF343" s="10"/>
      <c r="CH343" s="10"/>
      <c r="CI343" s="10"/>
      <c r="CJ343" s="10"/>
      <c r="CK343" s="10"/>
      <c r="CL343" s="10"/>
      <c r="CM343" s="10"/>
      <c r="CU343" s="10"/>
      <c r="CV343" s="10"/>
      <c r="CW343" s="10"/>
      <c r="CX343" s="10"/>
      <c r="DC343" s="10"/>
      <c r="DD343" s="10"/>
      <c r="DJ343" s="10"/>
      <c r="DK343" s="10"/>
      <c r="DM343" s="10"/>
      <c r="DP343" s="10"/>
      <c r="DQ343" s="10"/>
      <c r="EB343" s="10"/>
      <c r="EC343" s="10"/>
      <c r="ED343" s="10"/>
      <c r="EE343" s="10"/>
      <c r="HE343" s="10"/>
    </row>
    <row r="344" spans="1:213" ht="14.25" customHeight="1" x14ac:dyDescent="0.25">
      <c r="A344" s="10"/>
      <c r="W344" s="10"/>
      <c r="X344" s="10"/>
      <c r="Y344" s="10"/>
      <c r="Z344" s="10"/>
      <c r="AA344" s="10"/>
      <c r="AC344" s="10"/>
      <c r="AE344" s="10"/>
      <c r="AH344" s="10"/>
      <c r="AK344" s="10"/>
      <c r="AP344" s="10"/>
      <c r="AQ344" s="10"/>
      <c r="AX344" s="10"/>
      <c r="BA344" s="10"/>
      <c r="BJ344" s="10"/>
      <c r="BP344" s="10"/>
      <c r="BT344" s="10"/>
      <c r="BU344" s="10"/>
      <c r="CF344" s="10"/>
      <c r="CH344" s="10"/>
      <c r="CI344" s="10"/>
      <c r="CJ344" s="10"/>
      <c r="CK344" s="10"/>
      <c r="CL344" s="10"/>
      <c r="CM344" s="10"/>
      <c r="CU344" s="10"/>
      <c r="CV344" s="10"/>
      <c r="CW344" s="10"/>
      <c r="CX344" s="10"/>
      <c r="DC344" s="10"/>
      <c r="DD344" s="10"/>
      <c r="DJ344" s="10"/>
      <c r="DK344" s="10"/>
      <c r="DM344" s="10"/>
      <c r="DP344" s="10"/>
      <c r="DQ344" s="10"/>
      <c r="EB344" s="10"/>
      <c r="EC344" s="10"/>
      <c r="ED344" s="10"/>
      <c r="EE344" s="10"/>
      <c r="HE344" s="10"/>
    </row>
    <row r="345" spans="1:213" ht="14.25" customHeight="1" x14ac:dyDescent="0.25">
      <c r="A345" s="10"/>
      <c r="W345" s="10"/>
      <c r="X345" s="10"/>
      <c r="Y345" s="10"/>
      <c r="Z345" s="10"/>
      <c r="AA345" s="10"/>
      <c r="AC345" s="10"/>
      <c r="AE345" s="10"/>
      <c r="AH345" s="10"/>
      <c r="AK345" s="10"/>
      <c r="AP345" s="10"/>
      <c r="AQ345" s="10"/>
      <c r="AX345" s="10"/>
      <c r="BA345" s="10"/>
      <c r="BJ345" s="10"/>
      <c r="BP345" s="10"/>
      <c r="BT345" s="10"/>
      <c r="BU345" s="10"/>
      <c r="CF345" s="10"/>
      <c r="CH345" s="10"/>
      <c r="CI345" s="10"/>
      <c r="CJ345" s="10"/>
      <c r="CK345" s="10"/>
      <c r="CL345" s="10"/>
      <c r="CM345" s="10"/>
      <c r="CU345" s="10"/>
      <c r="CV345" s="10"/>
      <c r="CW345" s="10"/>
      <c r="CX345" s="10"/>
      <c r="DC345" s="10"/>
      <c r="DD345" s="10"/>
      <c r="DJ345" s="10"/>
      <c r="DK345" s="10"/>
      <c r="DM345" s="10"/>
      <c r="DP345" s="10"/>
      <c r="DQ345" s="10"/>
      <c r="EB345" s="10"/>
      <c r="EC345" s="10"/>
      <c r="ED345" s="10"/>
      <c r="EE345" s="10"/>
      <c r="HE345" s="10"/>
    </row>
    <row r="346" spans="1:213" ht="14.25" customHeight="1" x14ac:dyDescent="0.25">
      <c r="A346" s="10"/>
      <c r="W346" s="10"/>
      <c r="X346" s="10"/>
      <c r="Y346" s="10"/>
      <c r="Z346" s="10"/>
      <c r="AA346" s="10"/>
      <c r="AC346" s="10"/>
      <c r="AE346" s="10"/>
      <c r="AH346" s="10"/>
      <c r="AK346" s="10"/>
      <c r="AP346" s="10"/>
      <c r="AQ346" s="10"/>
      <c r="AX346" s="10"/>
      <c r="BA346" s="10"/>
      <c r="BJ346" s="10"/>
      <c r="BP346" s="10"/>
      <c r="BT346" s="10"/>
      <c r="BU346" s="10"/>
      <c r="CF346" s="10"/>
      <c r="CH346" s="10"/>
      <c r="CI346" s="10"/>
      <c r="CJ346" s="10"/>
      <c r="CK346" s="10"/>
      <c r="CL346" s="10"/>
      <c r="CM346" s="10"/>
      <c r="CU346" s="10"/>
      <c r="CV346" s="10"/>
      <c r="CW346" s="10"/>
      <c r="CX346" s="10"/>
      <c r="DC346" s="10"/>
      <c r="DD346" s="10"/>
      <c r="DJ346" s="10"/>
      <c r="DK346" s="10"/>
      <c r="DM346" s="10"/>
      <c r="DP346" s="10"/>
      <c r="DQ346" s="10"/>
      <c r="EB346" s="10"/>
      <c r="EC346" s="10"/>
      <c r="ED346" s="10"/>
      <c r="EE346" s="10"/>
      <c r="HE346" s="10"/>
    </row>
    <row r="347" spans="1:213" ht="14.25" customHeight="1" x14ac:dyDescent="0.25">
      <c r="A347" s="10"/>
      <c r="W347" s="10"/>
      <c r="X347" s="10"/>
      <c r="Y347" s="10"/>
      <c r="Z347" s="10"/>
      <c r="AA347" s="10"/>
      <c r="AC347" s="10"/>
      <c r="AE347" s="10"/>
      <c r="AH347" s="10"/>
      <c r="AK347" s="10"/>
      <c r="AP347" s="10"/>
      <c r="AQ347" s="10"/>
      <c r="AX347" s="10"/>
      <c r="BA347" s="10"/>
      <c r="BJ347" s="10"/>
      <c r="BP347" s="10"/>
      <c r="BT347" s="10"/>
      <c r="BU347" s="10"/>
      <c r="CF347" s="10"/>
      <c r="CH347" s="10"/>
      <c r="CI347" s="10"/>
      <c r="CJ347" s="10"/>
      <c r="CK347" s="10"/>
      <c r="CL347" s="10"/>
      <c r="CM347" s="10"/>
      <c r="CU347" s="10"/>
      <c r="CV347" s="10"/>
      <c r="CW347" s="10"/>
      <c r="CX347" s="10"/>
      <c r="DC347" s="10"/>
      <c r="DD347" s="10"/>
      <c r="DJ347" s="10"/>
      <c r="DK347" s="10"/>
      <c r="DM347" s="10"/>
      <c r="DP347" s="10"/>
      <c r="DQ347" s="10"/>
      <c r="EB347" s="10"/>
      <c r="EC347" s="10"/>
      <c r="ED347" s="10"/>
      <c r="EE347" s="10"/>
      <c r="HE347" s="10"/>
    </row>
    <row r="348" spans="1:213" ht="14.25" customHeight="1" x14ac:dyDescent="0.25">
      <c r="A348" s="10"/>
      <c r="W348" s="10"/>
      <c r="X348" s="10"/>
      <c r="Y348" s="10"/>
      <c r="Z348" s="10"/>
      <c r="AA348" s="10"/>
      <c r="AC348" s="10"/>
      <c r="AE348" s="10"/>
      <c r="AH348" s="10"/>
      <c r="AK348" s="10"/>
      <c r="AP348" s="10"/>
      <c r="AQ348" s="10"/>
      <c r="AX348" s="10"/>
      <c r="BA348" s="10"/>
      <c r="BJ348" s="10"/>
      <c r="BP348" s="10"/>
      <c r="BT348" s="10"/>
      <c r="BU348" s="10"/>
      <c r="CF348" s="10"/>
      <c r="CH348" s="10"/>
      <c r="CI348" s="10"/>
      <c r="CJ348" s="10"/>
      <c r="CK348" s="10"/>
      <c r="CL348" s="10"/>
      <c r="CM348" s="10"/>
      <c r="CU348" s="10"/>
      <c r="CV348" s="10"/>
      <c r="CW348" s="10"/>
      <c r="CX348" s="10"/>
      <c r="DC348" s="10"/>
      <c r="DD348" s="10"/>
      <c r="DJ348" s="10"/>
      <c r="DK348" s="10"/>
      <c r="DM348" s="10"/>
      <c r="DP348" s="10"/>
      <c r="DQ348" s="10"/>
      <c r="EB348" s="10"/>
      <c r="EC348" s="10"/>
      <c r="ED348" s="10"/>
      <c r="EE348" s="10"/>
      <c r="HE348" s="10"/>
    </row>
    <row r="349" spans="1:213" ht="14.25" customHeight="1" x14ac:dyDescent="0.25">
      <c r="A349" s="10"/>
      <c r="W349" s="10"/>
      <c r="X349" s="10"/>
      <c r="Y349" s="10"/>
      <c r="Z349" s="10"/>
      <c r="AA349" s="10"/>
      <c r="AC349" s="10"/>
      <c r="AE349" s="10"/>
      <c r="AH349" s="10"/>
      <c r="AK349" s="10"/>
      <c r="AP349" s="10"/>
      <c r="AQ349" s="10"/>
      <c r="AX349" s="10"/>
      <c r="BA349" s="10"/>
      <c r="BJ349" s="10"/>
      <c r="BP349" s="10"/>
      <c r="BT349" s="10"/>
      <c r="BU349" s="10"/>
      <c r="CF349" s="10"/>
      <c r="CH349" s="10"/>
      <c r="CI349" s="10"/>
      <c r="CJ349" s="10"/>
      <c r="CK349" s="10"/>
      <c r="CL349" s="10"/>
      <c r="CM349" s="10"/>
      <c r="CU349" s="10"/>
      <c r="CV349" s="10"/>
      <c r="CW349" s="10"/>
      <c r="CX349" s="10"/>
      <c r="DC349" s="10"/>
      <c r="DD349" s="10"/>
      <c r="DJ349" s="10"/>
      <c r="DK349" s="10"/>
      <c r="DM349" s="10"/>
      <c r="DP349" s="10"/>
      <c r="DQ349" s="10"/>
      <c r="EB349" s="10"/>
      <c r="EC349" s="10"/>
      <c r="ED349" s="10"/>
      <c r="EE349" s="10"/>
      <c r="HE349" s="10"/>
    </row>
    <row r="350" spans="1:213" ht="14.25" customHeight="1" x14ac:dyDescent="0.25">
      <c r="A350" s="10"/>
      <c r="W350" s="10"/>
      <c r="X350" s="10"/>
      <c r="Y350" s="10"/>
      <c r="Z350" s="10"/>
      <c r="AA350" s="10"/>
      <c r="AC350" s="10"/>
      <c r="AE350" s="10"/>
      <c r="AH350" s="10"/>
      <c r="AK350" s="10"/>
      <c r="AP350" s="10"/>
      <c r="AQ350" s="10"/>
      <c r="AX350" s="10"/>
      <c r="BA350" s="10"/>
      <c r="BJ350" s="10"/>
      <c r="BP350" s="10"/>
      <c r="BT350" s="10"/>
      <c r="BU350" s="10"/>
      <c r="CF350" s="10"/>
      <c r="CH350" s="10"/>
      <c r="CI350" s="10"/>
      <c r="CJ350" s="10"/>
      <c r="CK350" s="10"/>
      <c r="CL350" s="10"/>
      <c r="CM350" s="10"/>
      <c r="CU350" s="10"/>
      <c r="CV350" s="10"/>
      <c r="CW350" s="10"/>
      <c r="CX350" s="10"/>
      <c r="DC350" s="10"/>
      <c r="DD350" s="10"/>
      <c r="DJ350" s="10"/>
      <c r="DK350" s="10"/>
      <c r="DM350" s="10"/>
      <c r="DP350" s="10"/>
      <c r="DQ350" s="10"/>
      <c r="EB350" s="10"/>
      <c r="EC350" s="10"/>
      <c r="ED350" s="10"/>
      <c r="EE350" s="10"/>
      <c r="HE350" s="10"/>
    </row>
    <row r="351" spans="1:213" ht="14.25" customHeight="1" x14ac:dyDescent="0.25">
      <c r="A351" s="10"/>
      <c r="W351" s="10"/>
      <c r="X351" s="10"/>
      <c r="Y351" s="10"/>
      <c r="Z351" s="10"/>
      <c r="AA351" s="10"/>
      <c r="AC351" s="10"/>
      <c r="AE351" s="10"/>
      <c r="AH351" s="10"/>
      <c r="AK351" s="10"/>
      <c r="AP351" s="10"/>
      <c r="AQ351" s="10"/>
      <c r="AX351" s="10"/>
      <c r="BA351" s="10"/>
      <c r="BJ351" s="10"/>
      <c r="BP351" s="10"/>
      <c r="BT351" s="10"/>
      <c r="BU351" s="10"/>
      <c r="CF351" s="10"/>
      <c r="CH351" s="10"/>
      <c r="CI351" s="10"/>
      <c r="CJ351" s="10"/>
      <c r="CK351" s="10"/>
      <c r="CL351" s="10"/>
      <c r="CM351" s="10"/>
      <c r="CU351" s="10"/>
      <c r="CV351" s="10"/>
      <c r="CW351" s="10"/>
      <c r="CX351" s="10"/>
      <c r="DC351" s="10"/>
      <c r="DD351" s="10"/>
      <c r="DJ351" s="10"/>
      <c r="DK351" s="10"/>
      <c r="DM351" s="10"/>
      <c r="DP351" s="10"/>
      <c r="DQ351" s="10"/>
      <c r="EB351" s="10"/>
      <c r="EC351" s="10"/>
      <c r="ED351" s="10"/>
      <c r="EE351" s="10"/>
      <c r="HE351" s="10"/>
    </row>
    <row r="352" spans="1:213" ht="14.25" customHeight="1" x14ac:dyDescent="0.25">
      <c r="A352" s="10"/>
      <c r="W352" s="10"/>
      <c r="X352" s="10"/>
      <c r="Y352" s="10"/>
      <c r="Z352" s="10"/>
      <c r="AA352" s="10"/>
      <c r="AC352" s="10"/>
      <c r="AE352" s="10"/>
      <c r="AH352" s="10"/>
      <c r="AK352" s="10"/>
      <c r="AP352" s="10"/>
      <c r="AQ352" s="10"/>
      <c r="AX352" s="10"/>
      <c r="BA352" s="10"/>
      <c r="BJ352" s="10"/>
      <c r="BP352" s="10"/>
      <c r="BT352" s="10"/>
      <c r="BU352" s="10"/>
      <c r="CF352" s="10"/>
      <c r="CH352" s="10"/>
      <c r="CI352" s="10"/>
      <c r="CJ352" s="10"/>
      <c r="CK352" s="10"/>
      <c r="CL352" s="10"/>
      <c r="CM352" s="10"/>
      <c r="CU352" s="10"/>
      <c r="CV352" s="10"/>
      <c r="CW352" s="10"/>
      <c r="CX352" s="10"/>
      <c r="DC352" s="10"/>
      <c r="DD352" s="10"/>
      <c r="DJ352" s="10"/>
      <c r="DK352" s="10"/>
      <c r="DM352" s="10"/>
      <c r="DP352" s="10"/>
      <c r="DQ352" s="10"/>
      <c r="EB352" s="10"/>
      <c r="EC352" s="10"/>
      <c r="ED352" s="10"/>
      <c r="EE352" s="10"/>
      <c r="HE352" s="10"/>
    </row>
    <row r="353" spans="1:213" ht="14.25" customHeight="1" x14ac:dyDescent="0.25">
      <c r="A353" s="10"/>
      <c r="W353" s="10"/>
      <c r="X353" s="10"/>
      <c r="Y353" s="10"/>
      <c r="Z353" s="10"/>
      <c r="AA353" s="10"/>
      <c r="AC353" s="10"/>
      <c r="AE353" s="10"/>
      <c r="AH353" s="10"/>
      <c r="AK353" s="10"/>
      <c r="AP353" s="10"/>
      <c r="AQ353" s="10"/>
      <c r="AX353" s="10"/>
      <c r="BA353" s="10"/>
      <c r="BJ353" s="10"/>
      <c r="BP353" s="10"/>
      <c r="BT353" s="10"/>
      <c r="BU353" s="10"/>
      <c r="CF353" s="10"/>
      <c r="CH353" s="10"/>
      <c r="CI353" s="10"/>
      <c r="CJ353" s="10"/>
      <c r="CK353" s="10"/>
      <c r="CL353" s="10"/>
      <c r="CM353" s="10"/>
      <c r="CU353" s="10"/>
      <c r="CV353" s="10"/>
      <c r="CW353" s="10"/>
      <c r="CX353" s="10"/>
      <c r="DC353" s="10"/>
      <c r="DD353" s="10"/>
      <c r="DJ353" s="10"/>
      <c r="DK353" s="10"/>
      <c r="DM353" s="10"/>
      <c r="DP353" s="10"/>
      <c r="DQ353" s="10"/>
      <c r="EB353" s="10"/>
      <c r="EC353" s="10"/>
      <c r="ED353" s="10"/>
      <c r="EE353" s="10"/>
      <c r="HE353" s="10"/>
    </row>
    <row r="354" spans="1:213" ht="14.25" customHeight="1" x14ac:dyDescent="0.25">
      <c r="A354" s="10"/>
      <c r="W354" s="10"/>
      <c r="X354" s="10"/>
      <c r="Y354" s="10"/>
      <c r="Z354" s="10"/>
      <c r="AA354" s="10"/>
      <c r="AC354" s="10"/>
      <c r="AE354" s="10"/>
      <c r="AH354" s="10"/>
      <c r="AK354" s="10"/>
      <c r="AP354" s="10"/>
      <c r="AQ354" s="10"/>
      <c r="AX354" s="10"/>
      <c r="BA354" s="10"/>
      <c r="BJ354" s="10"/>
      <c r="BP354" s="10"/>
      <c r="BT354" s="10"/>
      <c r="BU354" s="10"/>
      <c r="CF354" s="10"/>
      <c r="CH354" s="10"/>
      <c r="CI354" s="10"/>
      <c r="CJ354" s="10"/>
      <c r="CK354" s="10"/>
      <c r="CL354" s="10"/>
      <c r="CM354" s="10"/>
      <c r="CU354" s="10"/>
      <c r="CV354" s="10"/>
      <c r="CW354" s="10"/>
      <c r="CX354" s="10"/>
      <c r="DC354" s="10"/>
      <c r="DD354" s="10"/>
      <c r="DJ354" s="10"/>
      <c r="DK354" s="10"/>
      <c r="DM354" s="10"/>
      <c r="DP354" s="10"/>
      <c r="DQ354" s="10"/>
      <c r="EB354" s="10"/>
      <c r="EC354" s="10"/>
      <c r="ED354" s="10"/>
      <c r="EE354" s="10"/>
      <c r="HE354" s="10"/>
    </row>
    <row r="355" spans="1:213" ht="14.25" customHeight="1" x14ac:dyDescent="0.25">
      <c r="A355" s="10"/>
      <c r="W355" s="10"/>
      <c r="X355" s="10"/>
      <c r="Y355" s="10"/>
      <c r="Z355" s="10"/>
      <c r="AA355" s="10"/>
      <c r="AC355" s="10"/>
      <c r="AE355" s="10"/>
      <c r="AH355" s="10"/>
      <c r="AK355" s="10"/>
      <c r="AP355" s="10"/>
      <c r="AQ355" s="10"/>
      <c r="AX355" s="10"/>
      <c r="BA355" s="10"/>
      <c r="BJ355" s="10"/>
      <c r="BP355" s="10"/>
      <c r="BT355" s="10"/>
      <c r="BU355" s="10"/>
      <c r="CF355" s="10"/>
      <c r="CH355" s="10"/>
      <c r="CI355" s="10"/>
      <c r="CJ355" s="10"/>
      <c r="CK355" s="10"/>
      <c r="CL355" s="10"/>
      <c r="CM355" s="10"/>
      <c r="CU355" s="10"/>
      <c r="CV355" s="10"/>
      <c r="CW355" s="10"/>
      <c r="CX355" s="10"/>
      <c r="DC355" s="10"/>
      <c r="DD355" s="10"/>
      <c r="DJ355" s="10"/>
      <c r="DK355" s="10"/>
      <c r="DM355" s="10"/>
      <c r="DP355" s="10"/>
      <c r="DQ355" s="10"/>
      <c r="EB355" s="10"/>
      <c r="EC355" s="10"/>
      <c r="ED355" s="10"/>
      <c r="EE355" s="10"/>
      <c r="HE355" s="10"/>
    </row>
    <row r="356" spans="1:213" ht="14.25" customHeight="1" x14ac:dyDescent="0.25">
      <c r="A356" s="10"/>
      <c r="W356" s="10"/>
      <c r="X356" s="10"/>
      <c r="Y356" s="10"/>
      <c r="Z356" s="10"/>
      <c r="AA356" s="10"/>
      <c r="AC356" s="10"/>
      <c r="AE356" s="10"/>
      <c r="AH356" s="10"/>
      <c r="AK356" s="10"/>
      <c r="AP356" s="10"/>
      <c r="AQ356" s="10"/>
      <c r="AX356" s="10"/>
      <c r="BA356" s="10"/>
      <c r="BJ356" s="10"/>
      <c r="BP356" s="10"/>
      <c r="BT356" s="10"/>
      <c r="BU356" s="10"/>
      <c r="CF356" s="10"/>
      <c r="CH356" s="10"/>
      <c r="CI356" s="10"/>
      <c r="CJ356" s="10"/>
      <c r="CK356" s="10"/>
      <c r="CL356" s="10"/>
      <c r="CM356" s="10"/>
      <c r="CU356" s="10"/>
      <c r="CV356" s="10"/>
      <c r="CW356" s="10"/>
      <c r="CX356" s="10"/>
      <c r="DC356" s="10"/>
      <c r="DD356" s="10"/>
      <c r="DJ356" s="10"/>
      <c r="DK356" s="10"/>
      <c r="DM356" s="10"/>
      <c r="DP356" s="10"/>
      <c r="DQ356" s="10"/>
      <c r="EB356" s="10"/>
      <c r="EC356" s="10"/>
      <c r="ED356" s="10"/>
      <c r="EE356" s="10"/>
      <c r="HE356" s="10"/>
    </row>
    <row r="357" spans="1:213" ht="14.25" customHeight="1" x14ac:dyDescent="0.25">
      <c r="A357" s="10"/>
      <c r="W357" s="10"/>
      <c r="X357" s="10"/>
      <c r="Y357" s="10"/>
      <c r="Z357" s="10"/>
      <c r="AA357" s="10"/>
      <c r="AC357" s="10"/>
      <c r="AE357" s="10"/>
      <c r="AH357" s="10"/>
      <c r="AK357" s="10"/>
      <c r="AP357" s="10"/>
      <c r="AQ357" s="10"/>
      <c r="AX357" s="10"/>
      <c r="BA357" s="10"/>
      <c r="BJ357" s="10"/>
      <c r="BP357" s="10"/>
      <c r="BT357" s="10"/>
      <c r="BU357" s="10"/>
      <c r="CF357" s="10"/>
      <c r="CH357" s="10"/>
      <c r="CI357" s="10"/>
      <c r="CJ357" s="10"/>
      <c r="CK357" s="10"/>
      <c r="CL357" s="10"/>
      <c r="CM357" s="10"/>
      <c r="CU357" s="10"/>
      <c r="CV357" s="10"/>
      <c r="CW357" s="10"/>
      <c r="CX357" s="10"/>
      <c r="DC357" s="10"/>
      <c r="DD357" s="10"/>
      <c r="DJ357" s="10"/>
      <c r="DK357" s="10"/>
      <c r="DM357" s="10"/>
      <c r="DP357" s="10"/>
      <c r="DQ357" s="10"/>
      <c r="EB357" s="10"/>
      <c r="EC357" s="10"/>
      <c r="ED357" s="10"/>
      <c r="EE357" s="10"/>
      <c r="HE357" s="10"/>
    </row>
    <row r="358" spans="1:213" ht="14.25" customHeight="1" x14ac:dyDescent="0.25">
      <c r="A358" s="10"/>
      <c r="W358" s="10"/>
      <c r="X358" s="10"/>
      <c r="Y358" s="10"/>
      <c r="Z358" s="10"/>
      <c r="AA358" s="10"/>
      <c r="AC358" s="10"/>
      <c r="AE358" s="10"/>
      <c r="AH358" s="10"/>
      <c r="AK358" s="10"/>
      <c r="AP358" s="10"/>
      <c r="AQ358" s="10"/>
      <c r="AX358" s="10"/>
      <c r="BA358" s="10"/>
      <c r="BJ358" s="10"/>
      <c r="BP358" s="10"/>
      <c r="BT358" s="10"/>
      <c r="BU358" s="10"/>
      <c r="CF358" s="10"/>
      <c r="CH358" s="10"/>
      <c r="CI358" s="10"/>
      <c r="CJ358" s="10"/>
      <c r="CK358" s="10"/>
      <c r="CL358" s="10"/>
      <c r="CM358" s="10"/>
      <c r="CU358" s="10"/>
      <c r="CV358" s="10"/>
      <c r="CW358" s="10"/>
      <c r="CX358" s="10"/>
      <c r="DC358" s="10"/>
      <c r="DD358" s="10"/>
      <c r="DJ358" s="10"/>
      <c r="DK358" s="10"/>
      <c r="DM358" s="10"/>
      <c r="DP358" s="10"/>
      <c r="DQ358" s="10"/>
      <c r="EB358" s="10"/>
      <c r="EC358" s="10"/>
      <c r="ED358" s="10"/>
      <c r="EE358" s="10"/>
      <c r="HE358" s="10"/>
    </row>
    <row r="359" spans="1:213" ht="14.25" customHeight="1" x14ac:dyDescent="0.25">
      <c r="A359" s="10"/>
      <c r="W359" s="10"/>
      <c r="X359" s="10"/>
      <c r="Y359" s="10"/>
      <c r="Z359" s="10"/>
      <c r="AA359" s="10"/>
      <c r="AC359" s="10"/>
      <c r="AE359" s="10"/>
      <c r="AH359" s="10"/>
      <c r="AK359" s="10"/>
      <c r="AP359" s="10"/>
      <c r="AQ359" s="10"/>
      <c r="AX359" s="10"/>
      <c r="BA359" s="10"/>
      <c r="BJ359" s="10"/>
      <c r="BP359" s="10"/>
      <c r="BT359" s="10"/>
      <c r="BU359" s="10"/>
      <c r="CF359" s="10"/>
      <c r="CH359" s="10"/>
      <c r="CI359" s="10"/>
      <c r="CJ359" s="10"/>
      <c r="CK359" s="10"/>
      <c r="CL359" s="10"/>
      <c r="CM359" s="10"/>
      <c r="CU359" s="10"/>
      <c r="CV359" s="10"/>
      <c r="CW359" s="10"/>
      <c r="CX359" s="10"/>
      <c r="DC359" s="10"/>
      <c r="DD359" s="10"/>
      <c r="DJ359" s="10"/>
      <c r="DK359" s="10"/>
      <c r="DM359" s="10"/>
      <c r="DP359" s="10"/>
      <c r="DQ359" s="10"/>
      <c r="EB359" s="10"/>
      <c r="EC359" s="10"/>
      <c r="ED359" s="10"/>
      <c r="EE359" s="10"/>
      <c r="HE359" s="10"/>
    </row>
    <row r="360" spans="1:213" ht="14.25" customHeight="1" x14ac:dyDescent="0.25">
      <c r="A360" s="10"/>
      <c r="W360" s="10"/>
      <c r="X360" s="10"/>
      <c r="Y360" s="10"/>
      <c r="Z360" s="10"/>
      <c r="AA360" s="10"/>
      <c r="AC360" s="10"/>
      <c r="AE360" s="10"/>
      <c r="AH360" s="10"/>
      <c r="AK360" s="10"/>
      <c r="AP360" s="10"/>
      <c r="AQ360" s="10"/>
      <c r="AX360" s="10"/>
      <c r="BA360" s="10"/>
      <c r="BJ360" s="10"/>
      <c r="BP360" s="10"/>
      <c r="BT360" s="10"/>
      <c r="BU360" s="10"/>
      <c r="CF360" s="10"/>
      <c r="CH360" s="10"/>
      <c r="CI360" s="10"/>
      <c r="CJ360" s="10"/>
      <c r="CK360" s="10"/>
      <c r="CL360" s="10"/>
      <c r="CM360" s="10"/>
      <c r="CU360" s="10"/>
      <c r="CV360" s="10"/>
      <c r="CW360" s="10"/>
      <c r="CX360" s="10"/>
      <c r="DC360" s="10"/>
      <c r="DD360" s="10"/>
      <c r="DJ360" s="10"/>
      <c r="DK360" s="10"/>
      <c r="DM360" s="10"/>
      <c r="DP360" s="10"/>
      <c r="DQ360" s="10"/>
      <c r="EB360" s="10"/>
      <c r="EC360" s="10"/>
      <c r="ED360" s="10"/>
      <c r="EE360" s="10"/>
      <c r="HE360" s="10"/>
    </row>
    <row r="361" spans="1:213" ht="14.25" customHeight="1" x14ac:dyDescent="0.25">
      <c r="A361" s="10"/>
      <c r="W361" s="10"/>
      <c r="X361" s="10"/>
      <c r="Y361" s="10"/>
      <c r="Z361" s="10"/>
      <c r="AA361" s="10"/>
      <c r="AC361" s="10"/>
      <c r="AE361" s="10"/>
      <c r="AH361" s="10"/>
      <c r="AK361" s="10"/>
      <c r="AP361" s="10"/>
      <c r="AQ361" s="10"/>
      <c r="AX361" s="10"/>
      <c r="BA361" s="10"/>
      <c r="BJ361" s="10"/>
      <c r="BP361" s="10"/>
      <c r="BT361" s="10"/>
      <c r="BU361" s="10"/>
      <c r="CF361" s="10"/>
      <c r="CH361" s="10"/>
      <c r="CI361" s="10"/>
      <c r="CJ361" s="10"/>
      <c r="CK361" s="10"/>
      <c r="CL361" s="10"/>
      <c r="CM361" s="10"/>
      <c r="CU361" s="10"/>
      <c r="CV361" s="10"/>
      <c r="CW361" s="10"/>
      <c r="CX361" s="10"/>
      <c r="DC361" s="10"/>
      <c r="DD361" s="10"/>
      <c r="DJ361" s="10"/>
      <c r="DK361" s="10"/>
      <c r="DM361" s="10"/>
      <c r="DP361" s="10"/>
      <c r="DQ361" s="10"/>
      <c r="EB361" s="10"/>
      <c r="EC361" s="10"/>
      <c r="ED361" s="10"/>
      <c r="EE361" s="10"/>
      <c r="HE361" s="10"/>
    </row>
    <row r="362" spans="1:213" ht="14.25" customHeight="1" x14ac:dyDescent="0.25">
      <c r="A362" s="10"/>
      <c r="W362" s="10"/>
      <c r="X362" s="10"/>
      <c r="Y362" s="10"/>
      <c r="Z362" s="10"/>
      <c r="AA362" s="10"/>
      <c r="AC362" s="10"/>
      <c r="AE362" s="10"/>
      <c r="AH362" s="10"/>
      <c r="AK362" s="10"/>
      <c r="AP362" s="10"/>
      <c r="AQ362" s="10"/>
      <c r="AX362" s="10"/>
      <c r="BA362" s="10"/>
      <c r="BJ362" s="10"/>
      <c r="BP362" s="10"/>
      <c r="BT362" s="10"/>
      <c r="BU362" s="10"/>
      <c r="CF362" s="10"/>
      <c r="CH362" s="10"/>
      <c r="CI362" s="10"/>
      <c r="CJ362" s="10"/>
      <c r="CK362" s="10"/>
      <c r="CL362" s="10"/>
      <c r="CM362" s="10"/>
      <c r="CU362" s="10"/>
      <c r="CV362" s="10"/>
      <c r="CW362" s="10"/>
      <c r="CX362" s="10"/>
      <c r="DC362" s="10"/>
      <c r="DD362" s="10"/>
      <c r="DJ362" s="10"/>
      <c r="DK362" s="10"/>
      <c r="DM362" s="10"/>
      <c r="DP362" s="10"/>
      <c r="DQ362" s="10"/>
      <c r="EB362" s="10"/>
      <c r="EC362" s="10"/>
      <c r="ED362" s="10"/>
      <c r="EE362" s="10"/>
      <c r="HE362" s="10"/>
    </row>
    <row r="363" spans="1:213" ht="14.25" customHeight="1" x14ac:dyDescent="0.25">
      <c r="A363" s="10"/>
      <c r="W363" s="10"/>
      <c r="X363" s="10"/>
      <c r="Y363" s="10"/>
      <c r="Z363" s="10"/>
      <c r="AA363" s="10"/>
      <c r="AC363" s="10"/>
      <c r="AE363" s="10"/>
      <c r="AH363" s="10"/>
      <c r="AK363" s="10"/>
      <c r="AP363" s="10"/>
      <c r="AQ363" s="10"/>
      <c r="AX363" s="10"/>
      <c r="BA363" s="10"/>
      <c r="BJ363" s="10"/>
      <c r="BP363" s="10"/>
      <c r="BT363" s="10"/>
      <c r="BU363" s="10"/>
      <c r="CF363" s="10"/>
      <c r="CH363" s="10"/>
      <c r="CI363" s="10"/>
      <c r="CJ363" s="10"/>
      <c r="CK363" s="10"/>
      <c r="CL363" s="10"/>
      <c r="CM363" s="10"/>
      <c r="CU363" s="10"/>
      <c r="CV363" s="10"/>
      <c r="CW363" s="10"/>
      <c r="CX363" s="10"/>
      <c r="DC363" s="10"/>
      <c r="DD363" s="10"/>
      <c r="DJ363" s="10"/>
      <c r="DK363" s="10"/>
      <c r="DM363" s="10"/>
      <c r="DP363" s="10"/>
      <c r="DQ363" s="10"/>
      <c r="EB363" s="10"/>
      <c r="EC363" s="10"/>
      <c r="ED363" s="10"/>
      <c r="EE363" s="10"/>
      <c r="HE363" s="10"/>
    </row>
    <row r="364" spans="1:213" ht="14.25" customHeight="1" x14ac:dyDescent="0.25">
      <c r="A364" s="10"/>
      <c r="W364" s="10"/>
      <c r="X364" s="10"/>
      <c r="Y364" s="10"/>
      <c r="Z364" s="10"/>
      <c r="AA364" s="10"/>
      <c r="AC364" s="10"/>
      <c r="AE364" s="10"/>
      <c r="AH364" s="10"/>
      <c r="AK364" s="10"/>
      <c r="AP364" s="10"/>
      <c r="AQ364" s="10"/>
      <c r="AX364" s="10"/>
      <c r="BA364" s="10"/>
      <c r="BJ364" s="10"/>
      <c r="BP364" s="10"/>
      <c r="BT364" s="10"/>
      <c r="BU364" s="10"/>
      <c r="CF364" s="10"/>
      <c r="CH364" s="10"/>
      <c r="CI364" s="10"/>
      <c r="CJ364" s="10"/>
      <c r="CK364" s="10"/>
      <c r="CL364" s="10"/>
      <c r="CM364" s="10"/>
      <c r="CU364" s="10"/>
      <c r="CV364" s="10"/>
      <c r="CW364" s="10"/>
      <c r="CX364" s="10"/>
      <c r="DC364" s="10"/>
      <c r="DD364" s="10"/>
      <c r="DJ364" s="10"/>
      <c r="DK364" s="10"/>
      <c r="DM364" s="10"/>
      <c r="DP364" s="10"/>
      <c r="DQ364" s="10"/>
      <c r="EB364" s="10"/>
      <c r="EC364" s="10"/>
      <c r="ED364" s="10"/>
      <c r="EE364" s="10"/>
      <c r="HE364" s="10"/>
    </row>
    <row r="365" spans="1:213" ht="14.25" customHeight="1" x14ac:dyDescent="0.25">
      <c r="A365" s="10"/>
      <c r="W365" s="10"/>
      <c r="X365" s="10"/>
      <c r="Y365" s="10"/>
      <c r="Z365" s="10"/>
      <c r="AA365" s="10"/>
      <c r="AC365" s="10"/>
      <c r="AE365" s="10"/>
      <c r="AH365" s="10"/>
      <c r="AK365" s="10"/>
      <c r="AP365" s="10"/>
      <c r="AQ365" s="10"/>
      <c r="AX365" s="10"/>
      <c r="BA365" s="10"/>
      <c r="BJ365" s="10"/>
      <c r="BP365" s="10"/>
      <c r="BT365" s="10"/>
      <c r="BU365" s="10"/>
      <c r="CF365" s="10"/>
      <c r="CH365" s="10"/>
      <c r="CI365" s="10"/>
      <c r="CJ365" s="10"/>
      <c r="CK365" s="10"/>
      <c r="CL365" s="10"/>
      <c r="CM365" s="10"/>
      <c r="CU365" s="10"/>
      <c r="CV365" s="10"/>
      <c r="CW365" s="10"/>
      <c r="CX365" s="10"/>
      <c r="DC365" s="10"/>
      <c r="DD365" s="10"/>
      <c r="DJ365" s="10"/>
      <c r="DK365" s="10"/>
      <c r="DM365" s="10"/>
      <c r="DP365" s="10"/>
      <c r="DQ365" s="10"/>
      <c r="EB365" s="10"/>
      <c r="EC365" s="10"/>
      <c r="ED365" s="10"/>
      <c r="EE365" s="10"/>
      <c r="HE365" s="10"/>
    </row>
    <row r="366" spans="1:213" ht="14.25" customHeight="1" x14ac:dyDescent="0.25">
      <c r="A366" s="10"/>
      <c r="W366" s="10"/>
      <c r="X366" s="10"/>
      <c r="Y366" s="10"/>
      <c r="Z366" s="10"/>
      <c r="AA366" s="10"/>
      <c r="AC366" s="10"/>
      <c r="AE366" s="10"/>
      <c r="AH366" s="10"/>
      <c r="AK366" s="10"/>
      <c r="AP366" s="10"/>
      <c r="AQ366" s="10"/>
      <c r="AX366" s="10"/>
      <c r="BA366" s="10"/>
      <c r="BJ366" s="10"/>
      <c r="BP366" s="10"/>
      <c r="BT366" s="10"/>
      <c r="BU366" s="10"/>
      <c r="CF366" s="10"/>
      <c r="CH366" s="10"/>
      <c r="CI366" s="10"/>
      <c r="CJ366" s="10"/>
      <c r="CK366" s="10"/>
      <c r="CL366" s="10"/>
      <c r="CM366" s="10"/>
      <c r="CU366" s="10"/>
      <c r="CV366" s="10"/>
      <c r="CW366" s="10"/>
      <c r="CX366" s="10"/>
      <c r="DC366" s="10"/>
      <c r="DD366" s="10"/>
      <c r="DJ366" s="10"/>
      <c r="DK366" s="10"/>
      <c r="DM366" s="10"/>
      <c r="DP366" s="10"/>
      <c r="DQ366" s="10"/>
      <c r="EB366" s="10"/>
      <c r="EC366" s="10"/>
      <c r="ED366" s="10"/>
      <c r="EE366" s="10"/>
      <c r="HE366" s="10"/>
    </row>
    <row r="367" spans="1:213" ht="14.25" customHeight="1" x14ac:dyDescent="0.25">
      <c r="A367" s="10"/>
      <c r="W367" s="10"/>
      <c r="X367" s="10"/>
      <c r="Y367" s="10"/>
      <c r="Z367" s="10"/>
      <c r="AA367" s="10"/>
      <c r="AC367" s="10"/>
      <c r="AE367" s="10"/>
      <c r="AH367" s="10"/>
      <c r="AK367" s="10"/>
      <c r="AP367" s="10"/>
      <c r="AQ367" s="10"/>
      <c r="AX367" s="10"/>
      <c r="BA367" s="10"/>
      <c r="BJ367" s="10"/>
      <c r="BP367" s="10"/>
      <c r="BT367" s="10"/>
      <c r="BU367" s="10"/>
      <c r="CF367" s="10"/>
      <c r="CH367" s="10"/>
      <c r="CI367" s="10"/>
      <c r="CJ367" s="10"/>
      <c r="CK367" s="10"/>
      <c r="CL367" s="10"/>
      <c r="CM367" s="10"/>
      <c r="CU367" s="10"/>
      <c r="CV367" s="10"/>
      <c r="CW367" s="10"/>
      <c r="CX367" s="10"/>
      <c r="DC367" s="10"/>
      <c r="DD367" s="10"/>
      <c r="DJ367" s="10"/>
      <c r="DK367" s="10"/>
      <c r="DM367" s="10"/>
      <c r="DP367" s="10"/>
      <c r="DQ367" s="10"/>
      <c r="EB367" s="10"/>
      <c r="EC367" s="10"/>
      <c r="ED367" s="10"/>
      <c r="EE367" s="10"/>
      <c r="HE367" s="10"/>
    </row>
    <row r="368" spans="1:213" ht="14.25" customHeight="1" x14ac:dyDescent="0.25">
      <c r="A368" s="10"/>
      <c r="W368" s="10"/>
      <c r="X368" s="10"/>
      <c r="Y368" s="10"/>
      <c r="Z368" s="10"/>
      <c r="AA368" s="10"/>
      <c r="AC368" s="10"/>
      <c r="AE368" s="10"/>
      <c r="AH368" s="10"/>
      <c r="AK368" s="10"/>
      <c r="AP368" s="10"/>
      <c r="AQ368" s="10"/>
      <c r="AX368" s="10"/>
      <c r="BA368" s="10"/>
      <c r="BJ368" s="10"/>
      <c r="BP368" s="10"/>
      <c r="BT368" s="10"/>
      <c r="BU368" s="10"/>
      <c r="CF368" s="10"/>
      <c r="CH368" s="10"/>
      <c r="CI368" s="10"/>
      <c r="CJ368" s="10"/>
      <c r="CK368" s="10"/>
      <c r="CL368" s="10"/>
      <c r="CM368" s="10"/>
      <c r="CU368" s="10"/>
      <c r="CV368" s="10"/>
      <c r="CW368" s="10"/>
      <c r="CX368" s="10"/>
      <c r="DC368" s="10"/>
      <c r="DD368" s="10"/>
      <c r="DJ368" s="10"/>
      <c r="DK368" s="10"/>
      <c r="DM368" s="10"/>
      <c r="DP368" s="10"/>
      <c r="DQ368" s="10"/>
      <c r="EB368" s="10"/>
      <c r="EC368" s="10"/>
      <c r="ED368" s="10"/>
      <c r="EE368" s="10"/>
      <c r="HE368" s="10"/>
    </row>
    <row r="369" spans="1:213" ht="14.25" customHeight="1" x14ac:dyDescent="0.25">
      <c r="A369" s="10"/>
      <c r="W369" s="10"/>
      <c r="X369" s="10"/>
      <c r="Y369" s="10"/>
      <c r="Z369" s="10"/>
      <c r="AA369" s="10"/>
      <c r="AC369" s="10"/>
      <c r="AE369" s="10"/>
      <c r="AH369" s="10"/>
      <c r="AK369" s="10"/>
      <c r="AP369" s="10"/>
      <c r="AQ369" s="10"/>
      <c r="AX369" s="10"/>
      <c r="BA369" s="10"/>
      <c r="BJ369" s="10"/>
      <c r="BP369" s="10"/>
      <c r="BT369" s="10"/>
      <c r="BU369" s="10"/>
      <c r="CF369" s="10"/>
      <c r="CH369" s="10"/>
      <c r="CI369" s="10"/>
      <c r="CJ369" s="10"/>
      <c r="CK369" s="10"/>
      <c r="CL369" s="10"/>
      <c r="CM369" s="10"/>
      <c r="CU369" s="10"/>
      <c r="CV369" s="10"/>
      <c r="CW369" s="10"/>
      <c r="CX369" s="10"/>
      <c r="DC369" s="10"/>
      <c r="DD369" s="10"/>
      <c r="DJ369" s="10"/>
      <c r="DK369" s="10"/>
      <c r="DM369" s="10"/>
      <c r="DP369" s="10"/>
      <c r="DQ369" s="10"/>
      <c r="EB369" s="10"/>
      <c r="EC369" s="10"/>
      <c r="ED369" s="10"/>
      <c r="EE369" s="10"/>
      <c r="HE369" s="10"/>
    </row>
    <row r="370" spans="1:213" ht="14.25" customHeight="1" x14ac:dyDescent="0.25">
      <c r="A370" s="10"/>
      <c r="W370" s="10"/>
      <c r="X370" s="10"/>
      <c r="Y370" s="10"/>
      <c r="Z370" s="10"/>
      <c r="AA370" s="10"/>
      <c r="AC370" s="10"/>
      <c r="AE370" s="10"/>
      <c r="AH370" s="10"/>
      <c r="AK370" s="10"/>
      <c r="AP370" s="10"/>
      <c r="AQ370" s="10"/>
      <c r="AX370" s="10"/>
      <c r="BA370" s="10"/>
      <c r="BJ370" s="10"/>
      <c r="BP370" s="10"/>
      <c r="BT370" s="10"/>
      <c r="BU370" s="10"/>
      <c r="CF370" s="10"/>
      <c r="CH370" s="10"/>
      <c r="CI370" s="10"/>
      <c r="CJ370" s="10"/>
      <c r="CK370" s="10"/>
      <c r="CL370" s="10"/>
      <c r="CM370" s="10"/>
      <c r="CU370" s="10"/>
      <c r="CV370" s="10"/>
      <c r="CW370" s="10"/>
      <c r="CX370" s="10"/>
      <c r="DC370" s="10"/>
      <c r="DD370" s="10"/>
      <c r="DJ370" s="10"/>
      <c r="DK370" s="10"/>
      <c r="DM370" s="10"/>
      <c r="DP370" s="10"/>
      <c r="DQ370" s="10"/>
      <c r="EB370" s="10"/>
      <c r="EC370" s="10"/>
      <c r="ED370" s="10"/>
      <c r="EE370" s="10"/>
      <c r="HE370" s="10"/>
    </row>
    <row r="371" spans="1:213" ht="14.25" customHeight="1" x14ac:dyDescent="0.25">
      <c r="A371" s="10"/>
      <c r="W371" s="10"/>
      <c r="X371" s="10"/>
      <c r="Y371" s="10"/>
      <c r="Z371" s="10"/>
      <c r="AA371" s="10"/>
      <c r="AC371" s="10"/>
      <c r="AE371" s="10"/>
      <c r="AH371" s="10"/>
      <c r="AK371" s="10"/>
      <c r="AP371" s="10"/>
      <c r="AQ371" s="10"/>
      <c r="AX371" s="10"/>
      <c r="BA371" s="10"/>
      <c r="BJ371" s="10"/>
      <c r="BP371" s="10"/>
      <c r="BT371" s="10"/>
      <c r="BU371" s="10"/>
      <c r="CF371" s="10"/>
      <c r="CH371" s="10"/>
      <c r="CI371" s="10"/>
      <c r="CJ371" s="10"/>
      <c r="CK371" s="10"/>
      <c r="CL371" s="10"/>
      <c r="CM371" s="10"/>
      <c r="CU371" s="10"/>
      <c r="CV371" s="10"/>
      <c r="CW371" s="10"/>
      <c r="CX371" s="10"/>
      <c r="DC371" s="10"/>
      <c r="DD371" s="10"/>
      <c r="DJ371" s="10"/>
      <c r="DK371" s="10"/>
      <c r="DM371" s="10"/>
      <c r="DP371" s="10"/>
      <c r="DQ371" s="10"/>
      <c r="EB371" s="10"/>
      <c r="EC371" s="10"/>
      <c r="ED371" s="10"/>
      <c r="EE371" s="10"/>
      <c r="HE371" s="10"/>
    </row>
    <row r="372" spans="1:213" ht="14.25" customHeight="1" x14ac:dyDescent="0.25">
      <c r="A372" s="10"/>
      <c r="W372" s="10"/>
      <c r="X372" s="10"/>
      <c r="Y372" s="10"/>
      <c r="Z372" s="10"/>
      <c r="AA372" s="10"/>
      <c r="AC372" s="10"/>
      <c r="AE372" s="10"/>
      <c r="AH372" s="10"/>
      <c r="AK372" s="10"/>
      <c r="AP372" s="10"/>
      <c r="AQ372" s="10"/>
      <c r="AX372" s="10"/>
      <c r="BA372" s="10"/>
      <c r="BJ372" s="10"/>
      <c r="BP372" s="10"/>
      <c r="BT372" s="10"/>
      <c r="BU372" s="10"/>
      <c r="CF372" s="10"/>
      <c r="CH372" s="10"/>
      <c r="CI372" s="10"/>
      <c r="CJ372" s="10"/>
      <c r="CK372" s="10"/>
      <c r="CL372" s="10"/>
      <c r="CM372" s="10"/>
      <c r="CU372" s="10"/>
      <c r="CV372" s="10"/>
      <c r="CW372" s="10"/>
      <c r="CX372" s="10"/>
      <c r="DC372" s="10"/>
      <c r="DD372" s="10"/>
      <c r="DJ372" s="10"/>
      <c r="DK372" s="10"/>
      <c r="DM372" s="10"/>
      <c r="DP372" s="10"/>
      <c r="DQ372" s="10"/>
      <c r="EB372" s="10"/>
      <c r="EC372" s="10"/>
      <c r="ED372" s="10"/>
      <c r="EE372" s="10"/>
      <c r="HE372" s="10"/>
    </row>
    <row r="373" spans="1:213" ht="14.25" customHeight="1" x14ac:dyDescent="0.25">
      <c r="A373" s="10"/>
      <c r="W373" s="10"/>
      <c r="X373" s="10"/>
      <c r="Y373" s="10"/>
      <c r="Z373" s="10"/>
      <c r="AA373" s="10"/>
      <c r="AC373" s="10"/>
      <c r="AE373" s="10"/>
      <c r="AH373" s="10"/>
      <c r="AK373" s="10"/>
      <c r="AP373" s="10"/>
      <c r="AQ373" s="10"/>
      <c r="AX373" s="10"/>
      <c r="BA373" s="10"/>
      <c r="BJ373" s="10"/>
      <c r="BP373" s="10"/>
      <c r="BT373" s="10"/>
      <c r="BU373" s="10"/>
      <c r="CF373" s="10"/>
      <c r="CH373" s="10"/>
      <c r="CI373" s="10"/>
      <c r="CJ373" s="10"/>
      <c r="CK373" s="10"/>
      <c r="CL373" s="10"/>
      <c r="CM373" s="10"/>
      <c r="CU373" s="10"/>
      <c r="CV373" s="10"/>
      <c r="CW373" s="10"/>
      <c r="CX373" s="10"/>
      <c r="DC373" s="10"/>
      <c r="DD373" s="10"/>
      <c r="DJ373" s="10"/>
      <c r="DK373" s="10"/>
      <c r="DM373" s="10"/>
      <c r="DP373" s="10"/>
      <c r="DQ373" s="10"/>
      <c r="EB373" s="10"/>
      <c r="EC373" s="10"/>
      <c r="ED373" s="10"/>
      <c r="EE373" s="10"/>
      <c r="HE373" s="10"/>
    </row>
    <row r="374" spans="1:213" ht="14.25" customHeight="1" x14ac:dyDescent="0.25">
      <c r="A374" s="10"/>
      <c r="W374" s="10"/>
      <c r="X374" s="10"/>
      <c r="Y374" s="10"/>
      <c r="Z374" s="10"/>
      <c r="AA374" s="10"/>
      <c r="AC374" s="10"/>
      <c r="AE374" s="10"/>
      <c r="AH374" s="10"/>
      <c r="AK374" s="10"/>
      <c r="AP374" s="10"/>
      <c r="AQ374" s="10"/>
      <c r="AX374" s="10"/>
      <c r="BA374" s="10"/>
      <c r="BJ374" s="10"/>
      <c r="BP374" s="10"/>
      <c r="BT374" s="10"/>
      <c r="BU374" s="10"/>
      <c r="CF374" s="10"/>
      <c r="CH374" s="10"/>
      <c r="CI374" s="10"/>
      <c r="CJ374" s="10"/>
      <c r="CK374" s="10"/>
      <c r="CL374" s="10"/>
      <c r="CM374" s="10"/>
      <c r="CU374" s="10"/>
      <c r="CV374" s="10"/>
      <c r="CW374" s="10"/>
      <c r="CX374" s="10"/>
      <c r="DC374" s="10"/>
      <c r="DD374" s="10"/>
      <c r="DJ374" s="10"/>
      <c r="DK374" s="10"/>
      <c r="DM374" s="10"/>
      <c r="DP374" s="10"/>
      <c r="DQ374" s="10"/>
      <c r="EB374" s="10"/>
      <c r="EC374" s="10"/>
      <c r="ED374" s="10"/>
      <c r="EE374" s="10"/>
      <c r="HE374" s="10"/>
    </row>
    <row r="375" spans="1:213" ht="14.25" customHeight="1" x14ac:dyDescent="0.25">
      <c r="A375" s="10"/>
      <c r="W375" s="10"/>
      <c r="X375" s="10"/>
      <c r="Y375" s="10"/>
      <c r="Z375" s="10"/>
      <c r="AA375" s="10"/>
      <c r="AC375" s="10"/>
      <c r="AE375" s="10"/>
      <c r="AH375" s="10"/>
      <c r="AK375" s="10"/>
      <c r="AP375" s="10"/>
      <c r="AQ375" s="10"/>
      <c r="AX375" s="10"/>
      <c r="BA375" s="10"/>
      <c r="BJ375" s="10"/>
      <c r="BP375" s="10"/>
      <c r="BT375" s="10"/>
      <c r="BU375" s="10"/>
      <c r="CF375" s="10"/>
      <c r="CH375" s="10"/>
      <c r="CI375" s="10"/>
      <c r="CJ375" s="10"/>
      <c r="CK375" s="10"/>
      <c r="CL375" s="10"/>
      <c r="CM375" s="10"/>
      <c r="CU375" s="10"/>
      <c r="CV375" s="10"/>
      <c r="CW375" s="10"/>
      <c r="CX375" s="10"/>
      <c r="DC375" s="10"/>
      <c r="DD375" s="10"/>
      <c r="DJ375" s="10"/>
      <c r="DK375" s="10"/>
      <c r="DM375" s="10"/>
      <c r="DP375" s="10"/>
      <c r="DQ375" s="10"/>
      <c r="EB375" s="10"/>
      <c r="EC375" s="10"/>
      <c r="ED375" s="10"/>
      <c r="EE375" s="10"/>
      <c r="HE375" s="10"/>
    </row>
    <row r="376" spans="1:213" ht="14.25" customHeight="1" x14ac:dyDescent="0.25">
      <c r="A376" s="10"/>
      <c r="W376" s="10"/>
      <c r="X376" s="10"/>
      <c r="Y376" s="10"/>
      <c r="Z376" s="10"/>
      <c r="AA376" s="10"/>
      <c r="AC376" s="10"/>
      <c r="AE376" s="10"/>
      <c r="AH376" s="10"/>
      <c r="AK376" s="10"/>
      <c r="AP376" s="10"/>
      <c r="AQ376" s="10"/>
      <c r="AX376" s="10"/>
      <c r="BA376" s="10"/>
      <c r="BJ376" s="10"/>
      <c r="BP376" s="10"/>
      <c r="BT376" s="10"/>
      <c r="BU376" s="10"/>
      <c r="CF376" s="10"/>
      <c r="CH376" s="10"/>
      <c r="CI376" s="10"/>
      <c r="CJ376" s="10"/>
      <c r="CK376" s="10"/>
      <c r="CL376" s="10"/>
      <c r="CM376" s="10"/>
      <c r="CU376" s="10"/>
      <c r="CV376" s="10"/>
      <c r="CW376" s="10"/>
      <c r="CX376" s="10"/>
      <c r="DC376" s="10"/>
      <c r="DD376" s="10"/>
      <c r="DJ376" s="10"/>
      <c r="DK376" s="10"/>
      <c r="DM376" s="10"/>
      <c r="DP376" s="10"/>
      <c r="DQ376" s="10"/>
      <c r="EB376" s="10"/>
      <c r="EC376" s="10"/>
      <c r="ED376" s="10"/>
      <c r="EE376" s="10"/>
      <c r="HE376" s="10"/>
    </row>
    <row r="377" spans="1:213" ht="14.25" customHeight="1" x14ac:dyDescent="0.25">
      <c r="A377" s="10"/>
      <c r="W377" s="10"/>
      <c r="X377" s="10"/>
      <c r="Y377" s="10"/>
      <c r="Z377" s="10"/>
      <c r="AA377" s="10"/>
      <c r="AC377" s="10"/>
      <c r="AE377" s="10"/>
      <c r="AH377" s="10"/>
      <c r="AK377" s="10"/>
      <c r="AP377" s="10"/>
      <c r="AQ377" s="10"/>
      <c r="AX377" s="10"/>
      <c r="BA377" s="10"/>
      <c r="BJ377" s="10"/>
      <c r="BP377" s="10"/>
      <c r="BT377" s="10"/>
      <c r="BU377" s="10"/>
      <c r="CF377" s="10"/>
      <c r="CH377" s="10"/>
      <c r="CI377" s="10"/>
      <c r="CJ377" s="10"/>
      <c r="CK377" s="10"/>
      <c r="CL377" s="10"/>
      <c r="CM377" s="10"/>
      <c r="CU377" s="10"/>
      <c r="CV377" s="10"/>
      <c r="CW377" s="10"/>
      <c r="CX377" s="10"/>
      <c r="DC377" s="10"/>
      <c r="DD377" s="10"/>
      <c r="DJ377" s="10"/>
      <c r="DK377" s="10"/>
      <c r="DM377" s="10"/>
      <c r="DP377" s="10"/>
      <c r="DQ377" s="10"/>
      <c r="EB377" s="10"/>
      <c r="EC377" s="10"/>
      <c r="ED377" s="10"/>
      <c r="EE377" s="10"/>
      <c r="HE377" s="10"/>
    </row>
    <row r="378" spans="1:213" ht="14.25" customHeight="1" x14ac:dyDescent="0.25">
      <c r="A378" s="10"/>
      <c r="W378" s="10"/>
      <c r="X378" s="10"/>
      <c r="Y378" s="10"/>
      <c r="Z378" s="10"/>
      <c r="AA378" s="10"/>
      <c r="AC378" s="10"/>
      <c r="AE378" s="10"/>
      <c r="AH378" s="10"/>
      <c r="AK378" s="10"/>
      <c r="AP378" s="10"/>
      <c r="AQ378" s="10"/>
      <c r="AX378" s="10"/>
      <c r="BA378" s="10"/>
      <c r="BJ378" s="10"/>
      <c r="BP378" s="10"/>
      <c r="BT378" s="10"/>
      <c r="BU378" s="10"/>
      <c r="CF378" s="10"/>
      <c r="CH378" s="10"/>
      <c r="CI378" s="10"/>
      <c r="CJ378" s="10"/>
      <c r="CK378" s="10"/>
      <c r="CL378" s="10"/>
      <c r="CM378" s="10"/>
      <c r="CU378" s="10"/>
      <c r="CV378" s="10"/>
      <c r="CW378" s="10"/>
      <c r="CX378" s="10"/>
      <c r="DC378" s="10"/>
      <c r="DD378" s="10"/>
      <c r="DJ378" s="10"/>
      <c r="DK378" s="10"/>
      <c r="DM378" s="10"/>
      <c r="DP378" s="10"/>
      <c r="DQ378" s="10"/>
      <c r="EB378" s="10"/>
      <c r="EC378" s="10"/>
      <c r="ED378" s="10"/>
      <c r="EE378" s="10"/>
      <c r="HE378" s="10"/>
    </row>
    <row r="379" spans="1:213" ht="14.25" customHeight="1" x14ac:dyDescent="0.25">
      <c r="A379" s="10"/>
      <c r="W379" s="10"/>
      <c r="X379" s="10"/>
      <c r="Y379" s="10"/>
      <c r="Z379" s="10"/>
      <c r="AA379" s="10"/>
      <c r="AC379" s="10"/>
      <c r="AE379" s="10"/>
      <c r="AH379" s="10"/>
      <c r="AK379" s="10"/>
      <c r="AP379" s="10"/>
      <c r="AQ379" s="10"/>
      <c r="AX379" s="10"/>
      <c r="BA379" s="10"/>
      <c r="BJ379" s="10"/>
      <c r="BP379" s="10"/>
      <c r="BT379" s="10"/>
      <c r="BU379" s="10"/>
      <c r="CF379" s="10"/>
      <c r="CH379" s="10"/>
      <c r="CI379" s="10"/>
      <c r="CJ379" s="10"/>
      <c r="CK379" s="10"/>
      <c r="CL379" s="10"/>
      <c r="CM379" s="10"/>
      <c r="CU379" s="10"/>
      <c r="CV379" s="10"/>
      <c r="CW379" s="10"/>
      <c r="CX379" s="10"/>
      <c r="DC379" s="10"/>
      <c r="DD379" s="10"/>
      <c r="DJ379" s="10"/>
      <c r="DK379" s="10"/>
      <c r="DM379" s="10"/>
      <c r="DP379" s="10"/>
      <c r="DQ379" s="10"/>
      <c r="EB379" s="10"/>
      <c r="EC379" s="10"/>
      <c r="ED379" s="10"/>
      <c r="EE379" s="10"/>
      <c r="HE379" s="10"/>
    </row>
    <row r="380" spans="1:213" ht="14.25" customHeight="1" x14ac:dyDescent="0.25">
      <c r="A380" s="10"/>
      <c r="W380" s="10"/>
      <c r="X380" s="10"/>
      <c r="Y380" s="10"/>
      <c r="Z380" s="10"/>
      <c r="AA380" s="10"/>
      <c r="AC380" s="10"/>
      <c r="AE380" s="10"/>
      <c r="AH380" s="10"/>
      <c r="AK380" s="10"/>
      <c r="AP380" s="10"/>
      <c r="AQ380" s="10"/>
      <c r="AX380" s="10"/>
      <c r="BA380" s="10"/>
      <c r="BJ380" s="10"/>
      <c r="BP380" s="10"/>
      <c r="BT380" s="10"/>
      <c r="BU380" s="10"/>
      <c r="CF380" s="10"/>
      <c r="CH380" s="10"/>
      <c r="CI380" s="10"/>
      <c r="CJ380" s="10"/>
      <c r="CK380" s="10"/>
      <c r="CL380" s="10"/>
      <c r="CM380" s="10"/>
      <c r="CU380" s="10"/>
      <c r="CV380" s="10"/>
      <c r="CW380" s="10"/>
      <c r="CX380" s="10"/>
      <c r="DC380" s="10"/>
      <c r="DD380" s="10"/>
      <c r="DJ380" s="10"/>
      <c r="DK380" s="10"/>
      <c r="DM380" s="10"/>
      <c r="DP380" s="10"/>
      <c r="DQ380" s="10"/>
      <c r="EB380" s="10"/>
      <c r="EC380" s="10"/>
      <c r="ED380" s="10"/>
      <c r="EE380" s="10"/>
      <c r="HE380" s="10"/>
    </row>
    <row r="381" spans="1:213" ht="14.25" customHeight="1" x14ac:dyDescent="0.25">
      <c r="A381" s="10"/>
      <c r="W381" s="10"/>
      <c r="X381" s="10"/>
      <c r="Y381" s="10"/>
      <c r="Z381" s="10"/>
      <c r="AA381" s="10"/>
      <c r="AC381" s="10"/>
      <c r="AE381" s="10"/>
      <c r="AH381" s="10"/>
      <c r="AK381" s="10"/>
      <c r="AP381" s="10"/>
      <c r="AQ381" s="10"/>
      <c r="AX381" s="10"/>
      <c r="BA381" s="10"/>
      <c r="BJ381" s="10"/>
      <c r="BP381" s="10"/>
      <c r="BT381" s="10"/>
      <c r="BU381" s="10"/>
      <c r="CF381" s="10"/>
      <c r="CH381" s="10"/>
      <c r="CI381" s="10"/>
      <c r="CJ381" s="10"/>
      <c r="CK381" s="10"/>
      <c r="CL381" s="10"/>
      <c r="CM381" s="10"/>
      <c r="CU381" s="10"/>
      <c r="CV381" s="10"/>
      <c r="CW381" s="10"/>
      <c r="CX381" s="10"/>
      <c r="DC381" s="10"/>
      <c r="DD381" s="10"/>
      <c r="DJ381" s="10"/>
      <c r="DK381" s="10"/>
      <c r="DM381" s="10"/>
      <c r="DP381" s="10"/>
      <c r="DQ381" s="10"/>
      <c r="EB381" s="10"/>
      <c r="EC381" s="10"/>
      <c r="ED381" s="10"/>
      <c r="EE381" s="10"/>
      <c r="HE381" s="10"/>
    </row>
    <row r="382" spans="1:213" ht="14.25" customHeight="1" x14ac:dyDescent="0.25">
      <c r="A382" s="10"/>
      <c r="W382" s="10"/>
      <c r="X382" s="10"/>
      <c r="Y382" s="10"/>
      <c r="Z382" s="10"/>
      <c r="AA382" s="10"/>
      <c r="AC382" s="10"/>
      <c r="AE382" s="10"/>
      <c r="AH382" s="10"/>
      <c r="AK382" s="10"/>
      <c r="AP382" s="10"/>
      <c r="AQ382" s="10"/>
      <c r="AX382" s="10"/>
      <c r="BA382" s="10"/>
      <c r="BJ382" s="10"/>
      <c r="BP382" s="10"/>
      <c r="BT382" s="10"/>
      <c r="BU382" s="10"/>
      <c r="CF382" s="10"/>
      <c r="CH382" s="10"/>
      <c r="CI382" s="10"/>
      <c r="CJ382" s="10"/>
      <c r="CK382" s="10"/>
      <c r="CL382" s="10"/>
      <c r="CM382" s="10"/>
      <c r="CU382" s="10"/>
      <c r="CV382" s="10"/>
      <c r="CW382" s="10"/>
      <c r="CX382" s="10"/>
      <c r="DC382" s="10"/>
      <c r="DD382" s="10"/>
      <c r="DJ382" s="10"/>
      <c r="DK382" s="10"/>
      <c r="DM382" s="10"/>
      <c r="DP382" s="10"/>
      <c r="DQ382" s="10"/>
      <c r="EB382" s="10"/>
      <c r="EC382" s="10"/>
      <c r="ED382" s="10"/>
      <c r="EE382" s="10"/>
      <c r="HE382" s="10"/>
    </row>
    <row r="383" spans="1:213" ht="14.25" customHeight="1" x14ac:dyDescent="0.25">
      <c r="A383" s="10"/>
      <c r="W383" s="10"/>
      <c r="X383" s="10"/>
      <c r="Y383" s="10"/>
      <c r="Z383" s="10"/>
      <c r="AA383" s="10"/>
      <c r="AC383" s="10"/>
      <c r="AE383" s="10"/>
      <c r="AH383" s="10"/>
      <c r="AK383" s="10"/>
      <c r="AP383" s="10"/>
      <c r="AQ383" s="10"/>
      <c r="AX383" s="10"/>
      <c r="BA383" s="10"/>
      <c r="BJ383" s="10"/>
      <c r="BP383" s="10"/>
      <c r="BT383" s="10"/>
      <c r="BU383" s="10"/>
      <c r="CF383" s="10"/>
      <c r="CH383" s="10"/>
      <c r="CI383" s="10"/>
      <c r="CJ383" s="10"/>
      <c r="CK383" s="10"/>
      <c r="CL383" s="10"/>
      <c r="CM383" s="10"/>
      <c r="CU383" s="10"/>
      <c r="CV383" s="10"/>
      <c r="CW383" s="10"/>
      <c r="CX383" s="10"/>
      <c r="DC383" s="10"/>
      <c r="DD383" s="10"/>
      <c r="DJ383" s="10"/>
      <c r="DK383" s="10"/>
      <c r="DM383" s="10"/>
      <c r="DP383" s="10"/>
      <c r="DQ383" s="10"/>
      <c r="EB383" s="10"/>
      <c r="EC383" s="10"/>
      <c r="ED383" s="10"/>
      <c r="EE383" s="10"/>
      <c r="HE383" s="10"/>
    </row>
    <row r="384" spans="1:213" ht="14.25" customHeight="1" x14ac:dyDescent="0.25">
      <c r="A384" s="10"/>
      <c r="W384" s="10"/>
      <c r="X384" s="10"/>
      <c r="Y384" s="10"/>
      <c r="Z384" s="10"/>
      <c r="AA384" s="10"/>
      <c r="AC384" s="10"/>
      <c r="AE384" s="10"/>
      <c r="AH384" s="10"/>
      <c r="AK384" s="10"/>
      <c r="AP384" s="10"/>
      <c r="AQ384" s="10"/>
      <c r="AX384" s="10"/>
      <c r="BA384" s="10"/>
      <c r="BJ384" s="10"/>
      <c r="BP384" s="10"/>
      <c r="BT384" s="10"/>
      <c r="BU384" s="10"/>
      <c r="CF384" s="10"/>
      <c r="CH384" s="10"/>
      <c r="CI384" s="10"/>
      <c r="CJ384" s="10"/>
      <c r="CK384" s="10"/>
      <c r="CL384" s="10"/>
      <c r="CM384" s="10"/>
      <c r="CU384" s="10"/>
      <c r="CV384" s="10"/>
      <c r="CW384" s="10"/>
      <c r="CX384" s="10"/>
      <c r="DC384" s="10"/>
      <c r="DD384" s="10"/>
      <c r="DJ384" s="10"/>
      <c r="DK384" s="10"/>
      <c r="DM384" s="10"/>
      <c r="DP384" s="10"/>
      <c r="DQ384" s="10"/>
      <c r="EB384" s="10"/>
      <c r="EC384" s="10"/>
      <c r="ED384" s="10"/>
      <c r="EE384" s="10"/>
      <c r="HE384" s="10"/>
    </row>
    <row r="385" spans="1:213" ht="14.25" customHeight="1" x14ac:dyDescent="0.25">
      <c r="A385" s="10"/>
      <c r="W385" s="10"/>
      <c r="X385" s="10"/>
      <c r="Y385" s="10"/>
      <c r="Z385" s="10"/>
      <c r="AA385" s="10"/>
      <c r="AC385" s="10"/>
      <c r="AE385" s="10"/>
      <c r="AH385" s="10"/>
      <c r="AK385" s="10"/>
      <c r="AP385" s="10"/>
      <c r="AQ385" s="10"/>
      <c r="AX385" s="10"/>
      <c r="BA385" s="10"/>
      <c r="BJ385" s="10"/>
      <c r="BP385" s="10"/>
      <c r="BT385" s="10"/>
      <c r="BU385" s="10"/>
      <c r="CF385" s="10"/>
      <c r="CH385" s="10"/>
      <c r="CI385" s="10"/>
      <c r="CJ385" s="10"/>
      <c r="CK385" s="10"/>
      <c r="CL385" s="10"/>
      <c r="CM385" s="10"/>
      <c r="CU385" s="10"/>
      <c r="CV385" s="10"/>
      <c r="CW385" s="10"/>
      <c r="CX385" s="10"/>
      <c r="DC385" s="10"/>
      <c r="DD385" s="10"/>
      <c r="DJ385" s="10"/>
      <c r="DK385" s="10"/>
      <c r="DM385" s="10"/>
      <c r="DP385" s="10"/>
      <c r="DQ385" s="10"/>
      <c r="EB385" s="10"/>
      <c r="EC385" s="10"/>
      <c r="ED385" s="10"/>
      <c r="EE385" s="10"/>
      <c r="HE385" s="10"/>
    </row>
    <row r="386" spans="1:213" ht="14.25" customHeight="1" x14ac:dyDescent="0.25">
      <c r="A386" s="10"/>
      <c r="W386" s="10"/>
      <c r="X386" s="10"/>
      <c r="Y386" s="10"/>
      <c r="Z386" s="10"/>
      <c r="AA386" s="10"/>
      <c r="AC386" s="10"/>
      <c r="AE386" s="10"/>
      <c r="AH386" s="10"/>
      <c r="AK386" s="10"/>
      <c r="AP386" s="10"/>
      <c r="AQ386" s="10"/>
      <c r="AX386" s="10"/>
      <c r="BA386" s="10"/>
      <c r="BJ386" s="10"/>
      <c r="BP386" s="10"/>
      <c r="BT386" s="10"/>
      <c r="BU386" s="10"/>
      <c r="CF386" s="10"/>
      <c r="CH386" s="10"/>
      <c r="CI386" s="10"/>
      <c r="CJ386" s="10"/>
      <c r="CK386" s="10"/>
      <c r="CL386" s="10"/>
      <c r="CM386" s="10"/>
      <c r="CU386" s="10"/>
      <c r="CV386" s="10"/>
      <c r="CW386" s="10"/>
      <c r="CX386" s="10"/>
      <c r="DC386" s="10"/>
      <c r="DD386" s="10"/>
      <c r="DJ386" s="10"/>
      <c r="DK386" s="10"/>
      <c r="DM386" s="10"/>
      <c r="DP386" s="10"/>
      <c r="DQ386" s="10"/>
      <c r="EB386" s="10"/>
      <c r="EC386" s="10"/>
      <c r="ED386" s="10"/>
      <c r="EE386" s="10"/>
      <c r="HE386" s="10"/>
    </row>
    <row r="387" spans="1:213" ht="14.25" customHeight="1" x14ac:dyDescent="0.25">
      <c r="A387" s="10"/>
      <c r="W387" s="10"/>
      <c r="X387" s="10"/>
      <c r="Y387" s="10"/>
      <c r="Z387" s="10"/>
      <c r="AA387" s="10"/>
      <c r="AC387" s="10"/>
      <c r="AE387" s="10"/>
      <c r="AH387" s="10"/>
      <c r="AK387" s="10"/>
      <c r="AP387" s="10"/>
      <c r="AQ387" s="10"/>
      <c r="AX387" s="10"/>
      <c r="BA387" s="10"/>
      <c r="BJ387" s="10"/>
      <c r="BP387" s="10"/>
      <c r="BT387" s="10"/>
      <c r="BU387" s="10"/>
      <c r="CF387" s="10"/>
      <c r="CH387" s="10"/>
      <c r="CI387" s="10"/>
      <c r="CJ387" s="10"/>
      <c r="CK387" s="10"/>
      <c r="CL387" s="10"/>
      <c r="CM387" s="10"/>
      <c r="CU387" s="10"/>
      <c r="CV387" s="10"/>
      <c r="CW387" s="10"/>
      <c r="CX387" s="10"/>
      <c r="DC387" s="10"/>
      <c r="DD387" s="10"/>
      <c r="DJ387" s="10"/>
      <c r="DK387" s="10"/>
      <c r="DM387" s="10"/>
      <c r="DP387" s="10"/>
      <c r="DQ387" s="10"/>
      <c r="EB387" s="10"/>
      <c r="EC387" s="10"/>
      <c r="ED387" s="10"/>
      <c r="EE387" s="10"/>
      <c r="HE387" s="10"/>
    </row>
    <row r="388" spans="1:213" ht="14.25" customHeight="1" x14ac:dyDescent="0.25">
      <c r="A388" s="10"/>
      <c r="W388" s="10"/>
      <c r="X388" s="10"/>
      <c r="Y388" s="10"/>
      <c r="Z388" s="10"/>
      <c r="AA388" s="10"/>
      <c r="AC388" s="10"/>
      <c r="AE388" s="10"/>
      <c r="AH388" s="10"/>
      <c r="AK388" s="10"/>
      <c r="AP388" s="10"/>
      <c r="AQ388" s="10"/>
      <c r="AX388" s="10"/>
      <c r="BA388" s="10"/>
      <c r="BJ388" s="10"/>
      <c r="BP388" s="10"/>
      <c r="BT388" s="10"/>
      <c r="BU388" s="10"/>
      <c r="CF388" s="10"/>
      <c r="CH388" s="10"/>
      <c r="CI388" s="10"/>
      <c r="CJ388" s="10"/>
      <c r="CK388" s="10"/>
      <c r="CL388" s="10"/>
      <c r="CM388" s="10"/>
      <c r="CU388" s="10"/>
      <c r="CV388" s="10"/>
      <c r="CW388" s="10"/>
      <c r="CX388" s="10"/>
      <c r="DC388" s="10"/>
      <c r="DD388" s="10"/>
      <c r="DJ388" s="10"/>
      <c r="DK388" s="10"/>
      <c r="DM388" s="10"/>
      <c r="DP388" s="10"/>
      <c r="DQ388" s="10"/>
      <c r="EB388" s="10"/>
      <c r="EC388" s="10"/>
      <c r="ED388" s="10"/>
      <c r="EE388" s="10"/>
      <c r="HE388" s="10"/>
    </row>
    <row r="389" spans="1:213" ht="14.25" customHeight="1" x14ac:dyDescent="0.25">
      <c r="A389" s="10"/>
      <c r="W389" s="10"/>
      <c r="X389" s="10"/>
      <c r="Y389" s="10"/>
      <c r="Z389" s="10"/>
      <c r="AA389" s="10"/>
      <c r="AC389" s="10"/>
      <c r="AE389" s="10"/>
      <c r="AH389" s="10"/>
      <c r="AK389" s="10"/>
      <c r="AP389" s="10"/>
      <c r="AQ389" s="10"/>
      <c r="AX389" s="10"/>
      <c r="BA389" s="10"/>
      <c r="BJ389" s="10"/>
      <c r="BP389" s="10"/>
      <c r="BT389" s="10"/>
      <c r="BU389" s="10"/>
      <c r="CF389" s="10"/>
      <c r="CH389" s="10"/>
      <c r="CI389" s="10"/>
      <c r="CJ389" s="10"/>
      <c r="CK389" s="10"/>
      <c r="CL389" s="10"/>
      <c r="CM389" s="10"/>
      <c r="CU389" s="10"/>
      <c r="CV389" s="10"/>
      <c r="CW389" s="10"/>
      <c r="CX389" s="10"/>
      <c r="DC389" s="10"/>
      <c r="DD389" s="10"/>
      <c r="DJ389" s="10"/>
      <c r="DK389" s="10"/>
      <c r="DM389" s="10"/>
      <c r="DP389" s="10"/>
      <c r="DQ389" s="10"/>
      <c r="EB389" s="10"/>
      <c r="EC389" s="10"/>
      <c r="ED389" s="10"/>
      <c r="EE389" s="10"/>
      <c r="HE389" s="10"/>
    </row>
    <row r="390" spans="1:213" ht="14.25" customHeight="1" x14ac:dyDescent="0.25">
      <c r="A390" s="10"/>
      <c r="W390" s="10"/>
      <c r="X390" s="10"/>
      <c r="Y390" s="10"/>
      <c r="Z390" s="10"/>
      <c r="AA390" s="10"/>
      <c r="AC390" s="10"/>
      <c r="AE390" s="10"/>
      <c r="AH390" s="10"/>
      <c r="AK390" s="10"/>
      <c r="AP390" s="10"/>
      <c r="AQ390" s="10"/>
      <c r="AX390" s="10"/>
      <c r="BA390" s="10"/>
      <c r="BJ390" s="10"/>
      <c r="BP390" s="10"/>
      <c r="BT390" s="10"/>
      <c r="BU390" s="10"/>
      <c r="CF390" s="10"/>
      <c r="CH390" s="10"/>
      <c r="CI390" s="10"/>
      <c r="CJ390" s="10"/>
      <c r="CK390" s="10"/>
      <c r="CL390" s="10"/>
      <c r="CM390" s="10"/>
      <c r="CU390" s="10"/>
      <c r="CV390" s="10"/>
      <c r="CW390" s="10"/>
      <c r="CX390" s="10"/>
      <c r="DC390" s="10"/>
      <c r="DD390" s="10"/>
      <c r="DJ390" s="10"/>
      <c r="DK390" s="10"/>
      <c r="DM390" s="10"/>
      <c r="DP390" s="10"/>
      <c r="DQ390" s="10"/>
      <c r="EB390" s="10"/>
      <c r="EC390" s="10"/>
      <c r="ED390" s="10"/>
      <c r="EE390" s="10"/>
      <c r="HE390" s="10"/>
    </row>
    <row r="391" spans="1:213" ht="14.25" customHeight="1" x14ac:dyDescent="0.25">
      <c r="A391" s="10"/>
      <c r="W391" s="10"/>
      <c r="X391" s="10"/>
      <c r="Y391" s="10"/>
      <c r="Z391" s="10"/>
      <c r="AA391" s="10"/>
      <c r="AC391" s="10"/>
      <c r="AE391" s="10"/>
      <c r="AH391" s="10"/>
      <c r="AK391" s="10"/>
      <c r="AP391" s="10"/>
      <c r="AQ391" s="10"/>
      <c r="AX391" s="10"/>
      <c r="BA391" s="10"/>
      <c r="BJ391" s="10"/>
      <c r="BP391" s="10"/>
      <c r="BT391" s="10"/>
      <c r="BU391" s="10"/>
      <c r="CF391" s="10"/>
      <c r="CH391" s="10"/>
      <c r="CI391" s="10"/>
      <c r="CJ391" s="10"/>
      <c r="CK391" s="10"/>
      <c r="CL391" s="10"/>
      <c r="CM391" s="10"/>
      <c r="CU391" s="10"/>
      <c r="CV391" s="10"/>
      <c r="CW391" s="10"/>
      <c r="CX391" s="10"/>
      <c r="DC391" s="10"/>
      <c r="DD391" s="10"/>
      <c r="DJ391" s="10"/>
      <c r="DK391" s="10"/>
      <c r="DM391" s="10"/>
      <c r="DP391" s="10"/>
      <c r="DQ391" s="10"/>
      <c r="EB391" s="10"/>
      <c r="EC391" s="10"/>
      <c r="ED391" s="10"/>
      <c r="EE391" s="10"/>
      <c r="HE391" s="10"/>
    </row>
    <row r="392" spans="1:213" ht="14.25" customHeight="1" x14ac:dyDescent="0.25">
      <c r="A392" s="10"/>
      <c r="W392" s="10"/>
      <c r="X392" s="10"/>
      <c r="Y392" s="10"/>
      <c r="Z392" s="10"/>
      <c r="AA392" s="10"/>
      <c r="AC392" s="10"/>
      <c r="AE392" s="10"/>
      <c r="AH392" s="10"/>
      <c r="AK392" s="10"/>
      <c r="AP392" s="10"/>
      <c r="AQ392" s="10"/>
      <c r="AX392" s="10"/>
      <c r="BA392" s="10"/>
      <c r="BJ392" s="10"/>
      <c r="BP392" s="10"/>
      <c r="BT392" s="10"/>
      <c r="BU392" s="10"/>
      <c r="CF392" s="10"/>
      <c r="CH392" s="10"/>
      <c r="CI392" s="10"/>
      <c r="CJ392" s="10"/>
      <c r="CK392" s="10"/>
      <c r="CL392" s="10"/>
      <c r="CM392" s="10"/>
      <c r="CU392" s="10"/>
      <c r="CV392" s="10"/>
      <c r="CW392" s="10"/>
      <c r="CX392" s="10"/>
      <c r="DC392" s="10"/>
      <c r="DD392" s="10"/>
      <c r="DJ392" s="10"/>
      <c r="DK392" s="10"/>
      <c r="DM392" s="10"/>
      <c r="DP392" s="10"/>
      <c r="DQ392" s="10"/>
      <c r="EB392" s="10"/>
      <c r="EC392" s="10"/>
      <c r="ED392" s="10"/>
      <c r="EE392" s="10"/>
      <c r="HE392" s="10"/>
    </row>
    <row r="393" spans="1:213" ht="14.25" customHeight="1" x14ac:dyDescent="0.25">
      <c r="A393" s="10"/>
      <c r="W393" s="10"/>
      <c r="X393" s="10"/>
      <c r="Y393" s="10"/>
      <c r="Z393" s="10"/>
      <c r="AA393" s="10"/>
      <c r="AC393" s="10"/>
      <c r="AE393" s="10"/>
      <c r="AH393" s="10"/>
      <c r="AK393" s="10"/>
      <c r="AP393" s="10"/>
      <c r="AQ393" s="10"/>
      <c r="AX393" s="10"/>
      <c r="BA393" s="10"/>
      <c r="BJ393" s="10"/>
      <c r="BP393" s="10"/>
      <c r="BT393" s="10"/>
      <c r="BU393" s="10"/>
      <c r="CF393" s="10"/>
      <c r="CH393" s="10"/>
      <c r="CI393" s="10"/>
      <c r="CJ393" s="10"/>
      <c r="CK393" s="10"/>
      <c r="CL393" s="10"/>
      <c r="CM393" s="10"/>
      <c r="CU393" s="10"/>
      <c r="CV393" s="10"/>
      <c r="CW393" s="10"/>
      <c r="CX393" s="10"/>
      <c r="DC393" s="10"/>
      <c r="DD393" s="10"/>
      <c r="DJ393" s="10"/>
      <c r="DK393" s="10"/>
      <c r="DM393" s="10"/>
      <c r="DP393" s="10"/>
      <c r="DQ393" s="10"/>
      <c r="EB393" s="10"/>
      <c r="EC393" s="10"/>
      <c r="ED393" s="10"/>
      <c r="EE393" s="10"/>
      <c r="HE393" s="10"/>
    </row>
    <row r="394" spans="1:213" ht="14.25" customHeight="1" x14ac:dyDescent="0.25">
      <c r="A394" s="10"/>
      <c r="W394" s="10"/>
      <c r="X394" s="10"/>
      <c r="Y394" s="10"/>
      <c r="Z394" s="10"/>
      <c r="AA394" s="10"/>
      <c r="AC394" s="10"/>
      <c r="AE394" s="10"/>
      <c r="AH394" s="10"/>
      <c r="AK394" s="10"/>
      <c r="AP394" s="10"/>
      <c r="AQ394" s="10"/>
      <c r="AX394" s="10"/>
      <c r="BA394" s="10"/>
      <c r="BJ394" s="10"/>
      <c r="BP394" s="10"/>
      <c r="BT394" s="10"/>
      <c r="BU394" s="10"/>
      <c r="CF394" s="10"/>
      <c r="CH394" s="10"/>
      <c r="CI394" s="10"/>
      <c r="CJ394" s="10"/>
      <c r="CK394" s="10"/>
      <c r="CL394" s="10"/>
      <c r="CM394" s="10"/>
      <c r="CU394" s="10"/>
      <c r="CV394" s="10"/>
      <c r="CW394" s="10"/>
      <c r="CX394" s="10"/>
      <c r="DC394" s="10"/>
      <c r="DD394" s="10"/>
      <c r="DJ394" s="10"/>
      <c r="DK394" s="10"/>
      <c r="DM394" s="10"/>
      <c r="DP394" s="10"/>
      <c r="DQ394" s="10"/>
      <c r="EB394" s="10"/>
      <c r="EC394" s="10"/>
      <c r="ED394" s="10"/>
      <c r="EE394" s="10"/>
      <c r="HE394" s="10"/>
    </row>
    <row r="395" spans="1:213" ht="14.25" customHeight="1" x14ac:dyDescent="0.25">
      <c r="A395" s="10"/>
      <c r="W395" s="10"/>
      <c r="X395" s="10"/>
      <c r="Y395" s="10"/>
      <c r="Z395" s="10"/>
      <c r="AA395" s="10"/>
      <c r="AC395" s="10"/>
      <c r="AE395" s="10"/>
      <c r="AH395" s="10"/>
      <c r="AK395" s="10"/>
      <c r="AP395" s="10"/>
      <c r="AQ395" s="10"/>
      <c r="AX395" s="10"/>
      <c r="BA395" s="10"/>
      <c r="BJ395" s="10"/>
      <c r="BP395" s="10"/>
      <c r="BT395" s="10"/>
      <c r="BU395" s="10"/>
      <c r="CF395" s="10"/>
      <c r="CH395" s="10"/>
      <c r="CI395" s="10"/>
      <c r="CJ395" s="10"/>
      <c r="CK395" s="10"/>
      <c r="CL395" s="10"/>
      <c r="CM395" s="10"/>
      <c r="CU395" s="10"/>
      <c r="CV395" s="10"/>
      <c r="CW395" s="10"/>
      <c r="CX395" s="10"/>
      <c r="DC395" s="10"/>
      <c r="DD395" s="10"/>
      <c r="DJ395" s="10"/>
      <c r="DK395" s="10"/>
      <c r="DM395" s="10"/>
      <c r="DP395" s="10"/>
      <c r="DQ395" s="10"/>
      <c r="EB395" s="10"/>
      <c r="EC395" s="10"/>
      <c r="ED395" s="10"/>
      <c r="EE395" s="10"/>
      <c r="HE395" s="10"/>
    </row>
    <row r="396" spans="1:213" ht="14.25" customHeight="1" x14ac:dyDescent="0.25">
      <c r="A396" s="10"/>
      <c r="W396" s="10"/>
      <c r="X396" s="10"/>
      <c r="Y396" s="10"/>
      <c r="Z396" s="10"/>
      <c r="AA396" s="10"/>
      <c r="AC396" s="10"/>
      <c r="AE396" s="10"/>
      <c r="AH396" s="10"/>
      <c r="AK396" s="10"/>
      <c r="AP396" s="10"/>
      <c r="AQ396" s="10"/>
      <c r="AX396" s="10"/>
      <c r="BA396" s="10"/>
      <c r="BJ396" s="10"/>
      <c r="BP396" s="10"/>
      <c r="BT396" s="10"/>
      <c r="BU396" s="10"/>
      <c r="CF396" s="10"/>
      <c r="CH396" s="10"/>
      <c r="CI396" s="10"/>
      <c r="CJ396" s="10"/>
      <c r="CK396" s="10"/>
      <c r="CL396" s="10"/>
      <c r="CM396" s="10"/>
      <c r="CU396" s="10"/>
      <c r="CV396" s="10"/>
      <c r="CW396" s="10"/>
      <c r="CX396" s="10"/>
      <c r="DC396" s="10"/>
      <c r="DD396" s="10"/>
      <c r="DJ396" s="10"/>
      <c r="DK396" s="10"/>
      <c r="DM396" s="10"/>
      <c r="DP396" s="10"/>
      <c r="DQ396" s="10"/>
      <c r="EB396" s="10"/>
      <c r="EC396" s="10"/>
      <c r="ED396" s="10"/>
      <c r="EE396" s="10"/>
      <c r="HE396" s="10"/>
    </row>
    <row r="397" spans="1:213" ht="14.25" customHeight="1" x14ac:dyDescent="0.25">
      <c r="A397" s="10"/>
      <c r="W397" s="10"/>
      <c r="X397" s="10"/>
      <c r="Y397" s="10"/>
      <c r="Z397" s="10"/>
      <c r="AA397" s="10"/>
      <c r="AC397" s="10"/>
      <c r="AE397" s="10"/>
      <c r="AH397" s="10"/>
      <c r="AK397" s="10"/>
      <c r="AP397" s="10"/>
      <c r="AQ397" s="10"/>
      <c r="AX397" s="10"/>
      <c r="BA397" s="10"/>
      <c r="BJ397" s="10"/>
      <c r="BP397" s="10"/>
      <c r="BT397" s="10"/>
      <c r="BU397" s="10"/>
      <c r="CF397" s="10"/>
      <c r="CH397" s="10"/>
      <c r="CI397" s="10"/>
      <c r="CJ397" s="10"/>
      <c r="CK397" s="10"/>
      <c r="CL397" s="10"/>
      <c r="CM397" s="10"/>
      <c r="CU397" s="10"/>
      <c r="CV397" s="10"/>
      <c r="CW397" s="10"/>
      <c r="CX397" s="10"/>
      <c r="DC397" s="10"/>
      <c r="DD397" s="10"/>
      <c r="DJ397" s="10"/>
      <c r="DK397" s="10"/>
      <c r="DM397" s="10"/>
      <c r="DP397" s="10"/>
      <c r="DQ397" s="10"/>
      <c r="EB397" s="10"/>
      <c r="EC397" s="10"/>
      <c r="ED397" s="10"/>
      <c r="EE397" s="10"/>
      <c r="HE397" s="10"/>
    </row>
    <row r="398" spans="1:213" ht="14.25" customHeight="1" x14ac:dyDescent="0.25">
      <c r="A398" s="10"/>
      <c r="W398" s="10"/>
      <c r="X398" s="10"/>
      <c r="Y398" s="10"/>
      <c r="Z398" s="10"/>
      <c r="AA398" s="10"/>
      <c r="AC398" s="10"/>
      <c r="AE398" s="10"/>
      <c r="AH398" s="10"/>
      <c r="AK398" s="10"/>
      <c r="AP398" s="10"/>
      <c r="AQ398" s="10"/>
      <c r="AX398" s="10"/>
      <c r="BA398" s="10"/>
      <c r="BJ398" s="10"/>
      <c r="BP398" s="10"/>
      <c r="BT398" s="10"/>
      <c r="BU398" s="10"/>
      <c r="CF398" s="10"/>
      <c r="CH398" s="10"/>
      <c r="CI398" s="10"/>
      <c r="CJ398" s="10"/>
      <c r="CK398" s="10"/>
      <c r="CL398" s="10"/>
      <c r="CM398" s="10"/>
      <c r="CU398" s="10"/>
      <c r="CV398" s="10"/>
      <c r="CW398" s="10"/>
      <c r="CX398" s="10"/>
      <c r="DC398" s="10"/>
      <c r="DD398" s="10"/>
      <c r="DJ398" s="10"/>
      <c r="DK398" s="10"/>
      <c r="DM398" s="10"/>
      <c r="DP398" s="10"/>
      <c r="DQ398" s="10"/>
      <c r="EB398" s="10"/>
      <c r="EC398" s="10"/>
      <c r="ED398" s="10"/>
      <c r="EE398" s="10"/>
      <c r="HE398" s="10"/>
    </row>
    <row r="399" spans="1:213" ht="14.25" customHeight="1" x14ac:dyDescent="0.25">
      <c r="A399" s="10"/>
      <c r="W399" s="10"/>
      <c r="X399" s="10"/>
      <c r="Y399" s="10"/>
      <c r="Z399" s="10"/>
      <c r="AA399" s="10"/>
      <c r="AC399" s="10"/>
      <c r="AE399" s="10"/>
      <c r="AH399" s="10"/>
      <c r="AK399" s="10"/>
      <c r="AP399" s="10"/>
      <c r="AQ399" s="10"/>
      <c r="AX399" s="10"/>
      <c r="BA399" s="10"/>
      <c r="BJ399" s="10"/>
      <c r="BP399" s="10"/>
      <c r="BT399" s="10"/>
      <c r="BU399" s="10"/>
      <c r="CF399" s="10"/>
      <c r="CH399" s="10"/>
      <c r="CI399" s="10"/>
      <c r="CJ399" s="10"/>
      <c r="CK399" s="10"/>
      <c r="CL399" s="10"/>
      <c r="CM399" s="10"/>
      <c r="CU399" s="10"/>
      <c r="CV399" s="10"/>
      <c r="CW399" s="10"/>
      <c r="CX399" s="10"/>
      <c r="DC399" s="10"/>
      <c r="DD399" s="10"/>
      <c r="DJ399" s="10"/>
      <c r="DK399" s="10"/>
      <c r="DM399" s="10"/>
      <c r="DP399" s="10"/>
      <c r="DQ399" s="10"/>
      <c r="EB399" s="10"/>
      <c r="EC399" s="10"/>
      <c r="ED399" s="10"/>
      <c r="EE399" s="10"/>
      <c r="HE399" s="10"/>
    </row>
    <row r="400" spans="1:213" ht="14.25" customHeight="1" x14ac:dyDescent="0.25">
      <c r="A400" s="10"/>
      <c r="W400" s="10"/>
      <c r="X400" s="10"/>
      <c r="Y400" s="10"/>
      <c r="Z400" s="10"/>
      <c r="AA400" s="10"/>
      <c r="AC400" s="10"/>
      <c r="AE400" s="10"/>
      <c r="AH400" s="10"/>
      <c r="AK400" s="10"/>
      <c r="AP400" s="10"/>
      <c r="AQ400" s="10"/>
      <c r="AX400" s="10"/>
      <c r="BA400" s="10"/>
      <c r="BJ400" s="10"/>
      <c r="BP400" s="10"/>
      <c r="BT400" s="10"/>
      <c r="BU400" s="10"/>
      <c r="CF400" s="10"/>
      <c r="CH400" s="10"/>
      <c r="CI400" s="10"/>
      <c r="CJ400" s="10"/>
      <c r="CK400" s="10"/>
      <c r="CL400" s="10"/>
      <c r="CM400" s="10"/>
      <c r="CU400" s="10"/>
      <c r="CV400" s="10"/>
      <c r="CW400" s="10"/>
      <c r="CX400" s="10"/>
      <c r="DC400" s="10"/>
      <c r="DD400" s="10"/>
      <c r="DJ400" s="10"/>
      <c r="DK400" s="10"/>
      <c r="DM400" s="10"/>
      <c r="DP400" s="10"/>
      <c r="DQ400" s="10"/>
      <c r="EB400" s="10"/>
      <c r="EC400" s="10"/>
      <c r="ED400" s="10"/>
      <c r="EE400" s="10"/>
      <c r="HE400" s="10"/>
    </row>
    <row r="401" spans="1:213" ht="14.25" customHeight="1" x14ac:dyDescent="0.25">
      <c r="A401" s="10"/>
      <c r="W401" s="10"/>
      <c r="X401" s="10"/>
      <c r="Y401" s="10"/>
      <c r="Z401" s="10"/>
      <c r="AA401" s="10"/>
      <c r="AC401" s="10"/>
      <c r="AE401" s="10"/>
      <c r="AH401" s="10"/>
      <c r="AK401" s="10"/>
      <c r="AP401" s="10"/>
      <c r="AQ401" s="10"/>
      <c r="AX401" s="10"/>
      <c r="BA401" s="10"/>
      <c r="BJ401" s="10"/>
      <c r="BP401" s="10"/>
      <c r="BT401" s="10"/>
      <c r="BU401" s="10"/>
      <c r="CF401" s="10"/>
      <c r="CH401" s="10"/>
      <c r="CI401" s="10"/>
      <c r="CJ401" s="10"/>
      <c r="CK401" s="10"/>
      <c r="CL401" s="10"/>
      <c r="CM401" s="10"/>
      <c r="CU401" s="10"/>
      <c r="CV401" s="10"/>
      <c r="CW401" s="10"/>
      <c r="CX401" s="10"/>
      <c r="DC401" s="10"/>
      <c r="DD401" s="10"/>
      <c r="DJ401" s="10"/>
      <c r="DK401" s="10"/>
      <c r="DM401" s="10"/>
      <c r="DP401" s="10"/>
      <c r="DQ401" s="10"/>
      <c r="EB401" s="10"/>
      <c r="EC401" s="10"/>
      <c r="ED401" s="10"/>
      <c r="EE401" s="10"/>
      <c r="HE401" s="10"/>
    </row>
    <row r="402" spans="1:213" ht="14.25" customHeight="1" x14ac:dyDescent="0.25">
      <c r="A402" s="10"/>
      <c r="W402" s="10"/>
      <c r="X402" s="10"/>
      <c r="Y402" s="10"/>
      <c r="Z402" s="10"/>
      <c r="AA402" s="10"/>
      <c r="AC402" s="10"/>
      <c r="AE402" s="10"/>
      <c r="AH402" s="10"/>
      <c r="AK402" s="10"/>
      <c r="AP402" s="10"/>
      <c r="AQ402" s="10"/>
      <c r="AX402" s="10"/>
      <c r="BA402" s="10"/>
      <c r="BJ402" s="10"/>
      <c r="BP402" s="10"/>
      <c r="BT402" s="10"/>
      <c r="BU402" s="10"/>
      <c r="CF402" s="10"/>
      <c r="CH402" s="10"/>
      <c r="CI402" s="10"/>
      <c r="CJ402" s="10"/>
      <c r="CK402" s="10"/>
      <c r="CL402" s="10"/>
      <c r="CM402" s="10"/>
      <c r="CU402" s="10"/>
      <c r="CV402" s="10"/>
      <c r="CW402" s="10"/>
      <c r="CX402" s="10"/>
      <c r="DC402" s="10"/>
      <c r="DD402" s="10"/>
      <c r="DJ402" s="10"/>
      <c r="DK402" s="10"/>
      <c r="DM402" s="10"/>
      <c r="DP402" s="10"/>
      <c r="DQ402" s="10"/>
      <c r="EB402" s="10"/>
      <c r="EC402" s="10"/>
      <c r="ED402" s="10"/>
      <c r="EE402" s="10"/>
      <c r="HE402" s="10"/>
    </row>
    <row r="403" spans="1:213" ht="14.25" customHeight="1" x14ac:dyDescent="0.25">
      <c r="A403" s="10"/>
      <c r="W403" s="10"/>
      <c r="X403" s="10"/>
      <c r="Y403" s="10"/>
      <c r="Z403" s="10"/>
      <c r="AA403" s="10"/>
      <c r="AC403" s="10"/>
      <c r="AE403" s="10"/>
      <c r="AH403" s="10"/>
      <c r="AK403" s="10"/>
      <c r="AP403" s="10"/>
      <c r="AQ403" s="10"/>
      <c r="AX403" s="10"/>
      <c r="BA403" s="10"/>
      <c r="BJ403" s="10"/>
      <c r="BP403" s="10"/>
      <c r="BT403" s="10"/>
      <c r="BU403" s="10"/>
      <c r="CF403" s="10"/>
      <c r="CH403" s="10"/>
      <c r="CI403" s="10"/>
      <c r="CJ403" s="10"/>
      <c r="CK403" s="10"/>
      <c r="CL403" s="10"/>
      <c r="CM403" s="10"/>
      <c r="CU403" s="10"/>
      <c r="CV403" s="10"/>
      <c r="CW403" s="10"/>
      <c r="CX403" s="10"/>
      <c r="DC403" s="10"/>
      <c r="DD403" s="10"/>
      <c r="DJ403" s="10"/>
      <c r="DK403" s="10"/>
      <c r="DM403" s="10"/>
      <c r="DP403" s="10"/>
      <c r="DQ403" s="10"/>
      <c r="EB403" s="10"/>
      <c r="EC403" s="10"/>
      <c r="ED403" s="10"/>
      <c r="EE403" s="10"/>
      <c r="HE403" s="10"/>
    </row>
    <row r="404" spans="1:213" ht="14.25" customHeight="1" x14ac:dyDescent="0.25">
      <c r="A404" s="10"/>
      <c r="W404" s="10"/>
      <c r="X404" s="10"/>
      <c r="Y404" s="10"/>
      <c r="Z404" s="10"/>
      <c r="AA404" s="10"/>
      <c r="AC404" s="10"/>
      <c r="AE404" s="10"/>
      <c r="AH404" s="10"/>
      <c r="AK404" s="10"/>
      <c r="AP404" s="10"/>
      <c r="AQ404" s="10"/>
      <c r="AX404" s="10"/>
      <c r="BA404" s="10"/>
      <c r="BJ404" s="10"/>
      <c r="BP404" s="10"/>
      <c r="BT404" s="10"/>
      <c r="BU404" s="10"/>
      <c r="CF404" s="10"/>
      <c r="CH404" s="10"/>
      <c r="CI404" s="10"/>
      <c r="CJ404" s="10"/>
      <c r="CK404" s="10"/>
      <c r="CL404" s="10"/>
      <c r="CM404" s="10"/>
      <c r="CU404" s="10"/>
      <c r="CV404" s="10"/>
      <c r="CW404" s="10"/>
      <c r="CX404" s="10"/>
      <c r="DC404" s="10"/>
      <c r="DD404" s="10"/>
      <c r="DJ404" s="10"/>
      <c r="DK404" s="10"/>
      <c r="DM404" s="10"/>
      <c r="DP404" s="10"/>
      <c r="DQ404" s="10"/>
      <c r="EB404" s="10"/>
      <c r="EC404" s="10"/>
      <c r="ED404" s="10"/>
      <c r="EE404" s="10"/>
      <c r="HE404" s="10"/>
    </row>
    <row r="405" spans="1:213" ht="14.25" customHeight="1" x14ac:dyDescent="0.25">
      <c r="A405" s="10"/>
      <c r="W405" s="10"/>
      <c r="X405" s="10"/>
      <c r="Y405" s="10"/>
      <c r="Z405" s="10"/>
      <c r="AA405" s="10"/>
      <c r="AC405" s="10"/>
      <c r="AE405" s="10"/>
      <c r="AH405" s="10"/>
      <c r="AK405" s="10"/>
      <c r="AP405" s="10"/>
      <c r="AQ405" s="10"/>
      <c r="AX405" s="10"/>
      <c r="BA405" s="10"/>
      <c r="BJ405" s="10"/>
      <c r="BP405" s="10"/>
      <c r="BT405" s="10"/>
      <c r="BU405" s="10"/>
      <c r="CF405" s="10"/>
      <c r="CH405" s="10"/>
      <c r="CI405" s="10"/>
      <c r="CJ405" s="10"/>
      <c r="CK405" s="10"/>
      <c r="CL405" s="10"/>
      <c r="CM405" s="10"/>
      <c r="CU405" s="10"/>
      <c r="CV405" s="10"/>
      <c r="CW405" s="10"/>
      <c r="CX405" s="10"/>
      <c r="DC405" s="10"/>
      <c r="DD405" s="10"/>
      <c r="DJ405" s="10"/>
      <c r="DK405" s="10"/>
      <c r="DM405" s="10"/>
      <c r="DP405" s="10"/>
      <c r="DQ405" s="10"/>
      <c r="EB405" s="10"/>
      <c r="EC405" s="10"/>
      <c r="ED405" s="10"/>
      <c r="EE405" s="10"/>
      <c r="HE405" s="10"/>
    </row>
    <row r="406" spans="1:213" ht="14.25" customHeight="1" x14ac:dyDescent="0.25">
      <c r="A406" s="10"/>
      <c r="W406" s="10"/>
      <c r="X406" s="10"/>
      <c r="Y406" s="10"/>
      <c r="Z406" s="10"/>
      <c r="AA406" s="10"/>
      <c r="AC406" s="10"/>
      <c r="AE406" s="10"/>
      <c r="AH406" s="10"/>
      <c r="AK406" s="10"/>
      <c r="AP406" s="10"/>
      <c r="AQ406" s="10"/>
      <c r="AX406" s="10"/>
      <c r="BA406" s="10"/>
      <c r="BJ406" s="10"/>
      <c r="BP406" s="10"/>
      <c r="BT406" s="10"/>
      <c r="BU406" s="10"/>
      <c r="CF406" s="10"/>
      <c r="CH406" s="10"/>
      <c r="CI406" s="10"/>
      <c r="CJ406" s="10"/>
      <c r="CK406" s="10"/>
      <c r="CL406" s="10"/>
      <c r="CM406" s="10"/>
      <c r="CU406" s="10"/>
      <c r="CV406" s="10"/>
      <c r="CW406" s="10"/>
      <c r="CX406" s="10"/>
      <c r="DC406" s="10"/>
      <c r="DD406" s="10"/>
      <c r="DJ406" s="10"/>
      <c r="DK406" s="10"/>
      <c r="DM406" s="10"/>
      <c r="DP406" s="10"/>
      <c r="DQ406" s="10"/>
      <c r="EB406" s="10"/>
      <c r="EC406" s="10"/>
      <c r="ED406" s="10"/>
      <c r="EE406" s="10"/>
      <c r="HE406" s="10"/>
    </row>
    <row r="407" spans="1:213" ht="14.25" customHeight="1" x14ac:dyDescent="0.25">
      <c r="A407" s="10"/>
      <c r="W407" s="10"/>
      <c r="X407" s="10"/>
      <c r="Y407" s="10"/>
      <c r="Z407" s="10"/>
      <c r="AA407" s="10"/>
      <c r="AC407" s="10"/>
      <c r="AE407" s="10"/>
      <c r="AH407" s="10"/>
      <c r="AK407" s="10"/>
      <c r="AP407" s="10"/>
      <c r="AQ407" s="10"/>
      <c r="AX407" s="10"/>
      <c r="BA407" s="10"/>
      <c r="BJ407" s="10"/>
      <c r="BP407" s="10"/>
      <c r="BT407" s="10"/>
      <c r="BU407" s="10"/>
      <c r="CF407" s="10"/>
      <c r="CH407" s="10"/>
      <c r="CI407" s="10"/>
      <c r="CJ407" s="10"/>
      <c r="CK407" s="10"/>
      <c r="CL407" s="10"/>
      <c r="CM407" s="10"/>
      <c r="CU407" s="10"/>
      <c r="CV407" s="10"/>
      <c r="CW407" s="10"/>
      <c r="CX407" s="10"/>
      <c r="DC407" s="10"/>
      <c r="DD407" s="10"/>
      <c r="DJ407" s="10"/>
      <c r="DK407" s="10"/>
      <c r="DM407" s="10"/>
      <c r="DP407" s="10"/>
      <c r="DQ407" s="10"/>
      <c r="EB407" s="10"/>
      <c r="EC407" s="10"/>
      <c r="ED407" s="10"/>
      <c r="EE407" s="10"/>
      <c r="HE407" s="10"/>
    </row>
    <row r="408" spans="1:213" ht="14.25" customHeight="1" x14ac:dyDescent="0.25">
      <c r="A408" s="10"/>
      <c r="W408" s="10"/>
      <c r="X408" s="10"/>
      <c r="Y408" s="10"/>
      <c r="Z408" s="10"/>
      <c r="AA408" s="10"/>
      <c r="AC408" s="10"/>
      <c r="AE408" s="10"/>
      <c r="AH408" s="10"/>
      <c r="AK408" s="10"/>
      <c r="AP408" s="10"/>
      <c r="AQ408" s="10"/>
      <c r="AX408" s="10"/>
      <c r="BA408" s="10"/>
      <c r="BJ408" s="10"/>
      <c r="BP408" s="10"/>
      <c r="BT408" s="10"/>
      <c r="BU408" s="10"/>
      <c r="CF408" s="10"/>
      <c r="CH408" s="10"/>
      <c r="CI408" s="10"/>
      <c r="CJ408" s="10"/>
      <c r="CK408" s="10"/>
      <c r="CL408" s="10"/>
      <c r="CM408" s="10"/>
      <c r="CU408" s="10"/>
      <c r="CV408" s="10"/>
      <c r="CW408" s="10"/>
      <c r="CX408" s="10"/>
      <c r="DC408" s="10"/>
      <c r="DD408" s="10"/>
      <c r="DJ408" s="10"/>
      <c r="DK408" s="10"/>
      <c r="DM408" s="10"/>
      <c r="DP408" s="10"/>
      <c r="DQ408" s="10"/>
      <c r="EB408" s="10"/>
      <c r="EC408" s="10"/>
      <c r="ED408" s="10"/>
      <c r="EE408" s="10"/>
      <c r="HE408" s="10"/>
    </row>
    <row r="409" spans="1:213" ht="14.25" customHeight="1" x14ac:dyDescent="0.25">
      <c r="A409" s="10"/>
      <c r="W409" s="10"/>
      <c r="X409" s="10"/>
      <c r="Y409" s="10"/>
      <c r="Z409" s="10"/>
      <c r="AA409" s="10"/>
      <c r="AC409" s="10"/>
      <c r="AE409" s="10"/>
      <c r="AH409" s="10"/>
      <c r="AK409" s="10"/>
      <c r="AP409" s="10"/>
      <c r="AQ409" s="10"/>
      <c r="AX409" s="10"/>
      <c r="BA409" s="10"/>
      <c r="BJ409" s="10"/>
      <c r="BP409" s="10"/>
      <c r="BT409" s="10"/>
      <c r="BU409" s="10"/>
      <c r="CF409" s="10"/>
      <c r="CH409" s="10"/>
      <c r="CI409" s="10"/>
      <c r="CJ409" s="10"/>
      <c r="CK409" s="10"/>
      <c r="CL409" s="10"/>
      <c r="CM409" s="10"/>
      <c r="CU409" s="10"/>
      <c r="CV409" s="10"/>
      <c r="CW409" s="10"/>
      <c r="CX409" s="10"/>
      <c r="DC409" s="10"/>
      <c r="DD409" s="10"/>
      <c r="DJ409" s="10"/>
      <c r="DK409" s="10"/>
      <c r="DM409" s="10"/>
      <c r="DP409" s="10"/>
      <c r="DQ409" s="10"/>
      <c r="EB409" s="10"/>
      <c r="EC409" s="10"/>
      <c r="ED409" s="10"/>
      <c r="EE409" s="10"/>
      <c r="HE409" s="10"/>
    </row>
    <row r="410" spans="1:213" ht="14.25" customHeight="1" x14ac:dyDescent="0.25">
      <c r="A410" s="10"/>
      <c r="W410" s="10"/>
      <c r="X410" s="10"/>
      <c r="Y410" s="10"/>
      <c r="Z410" s="10"/>
      <c r="AA410" s="10"/>
      <c r="AC410" s="10"/>
      <c r="AE410" s="10"/>
      <c r="AH410" s="10"/>
      <c r="AK410" s="10"/>
      <c r="AP410" s="10"/>
      <c r="AQ410" s="10"/>
      <c r="AX410" s="10"/>
      <c r="BA410" s="10"/>
      <c r="BJ410" s="10"/>
      <c r="BP410" s="10"/>
      <c r="BT410" s="10"/>
      <c r="BU410" s="10"/>
      <c r="CF410" s="10"/>
      <c r="CH410" s="10"/>
      <c r="CI410" s="10"/>
      <c r="CJ410" s="10"/>
      <c r="CK410" s="10"/>
      <c r="CL410" s="10"/>
      <c r="CM410" s="10"/>
      <c r="CU410" s="10"/>
      <c r="CV410" s="10"/>
      <c r="CW410" s="10"/>
      <c r="CX410" s="10"/>
      <c r="DC410" s="10"/>
      <c r="DD410" s="10"/>
      <c r="DJ410" s="10"/>
      <c r="DK410" s="10"/>
      <c r="DM410" s="10"/>
      <c r="DP410" s="10"/>
      <c r="DQ410" s="10"/>
      <c r="EB410" s="10"/>
      <c r="EC410" s="10"/>
      <c r="ED410" s="10"/>
      <c r="EE410" s="10"/>
      <c r="HE410" s="10"/>
    </row>
    <row r="411" spans="1:213" ht="14.25" customHeight="1" x14ac:dyDescent="0.25">
      <c r="A411" s="10"/>
      <c r="W411" s="10"/>
      <c r="X411" s="10"/>
      <c r="Y411" s="10"/>
      <c r="Z411" s="10"/>
      <c r="AA411" s="10"/>
      <c r="AC411" s="10"/>
      <c r="AE411" s="10"/>
      <c r="AH411" s="10"/>
      <c r="AK411" s="10"/>
      <c r="AP411" s="10"/>
      <c r="AQ411" s="10"/>
      <c r="AX411" s="10"/>
      <c r="BA411" s="10"/>
      <c r="BJ411" s="10"/>
      <c r="BP411" s="10"/>
      <c r="BT411" s="10"/>
      <c r="BU411" s="10"/>
      <c r="CF411" s="10"/>
      <c r="CH411" s="10"/>
      <c r="CI411" s="10"/>
      <c r="CJ411" s="10"/>
      <c r="CK411" s="10"/>
      <c r="CL411" s="10"/>
      <c r="CM411" s="10"/>
      <c r="CU411" s="10"/>
      <c r="CV411" s="10"/>
      <c r="CW411" s="10"/>
      <c r="CX411" s="10"/>
      <c r="DC411" s="10"/>
      <c r="DD411" s="10"/>
      <c r="DJ411" s="10"/>
      <c r="DK411" s="10"/>
      <c r="DM411" s="10"/>
      <c r="DP411" s="10"/>
      <c r="DQ411" s="10"/>
      <c r="EB411" s="10"/>
      <c r="EC411" s="10"/>
      <c r="ED411" s="10"/>
      <c r="EE411" s="10"/>
      <c r="HE411" s="10"/>
    </row>
    <row r="412" spans="1:213" ht="14.25" customHeight="1" x14ac:dyDescent="0.25">
      <c r="A412" s="10"/>
      <c r="W412" s="10"/>
      <c r="X412" s="10"/>
      <c r="Y412" s="10"/>
      <c r="Z412" s="10"/>
      <c r="AA412" s="10"/>
      <c r="AC412" s="10"/>
      <c r="AE412" s="10"/>
      <c r="AH412" s="10"/>
      <c r="AK412" s="10"/>
      <c r="AP412" s="10"/>
      <c r="AQ412" s="10"/>
      <c r="AX412" s="10"/>
      <c r="BA412" s="10"/>
      <c r="BJ412" s="10"/>
      <c r="BP412" s="10"/>
      <c r="BT412" s="10"/>
      <c r="BU412" s="10"/>
      <c r="CF412" s="10"/>
      <c r="CH412" s="10"/>
      <c r="CI412" s="10"/>
      <c r="CJ412" s="10"/>
      <c r="CK412" s="10"/>
      <c r="CL412" s="10"/>
      <c r="CM412" s="10"/>
      <c r="CU412" s="10"/>
      <c r="CV412" s="10"/>
      <c r="CW412" s="10"/>
      <c r="CX412" s="10"/>
      <c r="DC412" s="10"/>
      <c r="DD412" s="10"/>
      <c r="DJ412" s="10"/>
      <c r="DK412" s="10"/>
      <c r="DM412" s="10"/>
      <c r="DP412" s="10"/>
      <c r="DQ412" s="10"/>
      <c r="EB412" s="10"/>
      <c r="EC412" s="10"/>
      <c r="ED412" s="10"/>
      <c r="EE412" s="10"/>
      <c r="HE412" s="10"/>
    </row>
    <row r="413" spans="1:213" ht="14.25" customHeight="1" x14ac:dyDescent="0.25">
      <c r="A413" s="10"/>
      <c r="W413" s="10"/>
      <c r="X413" s="10"/>
      <c r="Y413" s="10"/>
      <c r="Z413" s="10"/>
      <c r="AA413" s="10"/>
      <c r="AC413" s="10"/>
      <c r="AE413" s="10"/>
      <c r="AH413" s="10"/>
      <c r="AK413" s="10"/>
      <c r="AP413" s="10"/>
      <c r="AQ413" s="10"/>
      <c r="AX413" s="10"/>
      <c r="BA413" s="10"/>
      <c r="BJ413" s="10"/>
      <c r="BP413" s="10"/>
      <c r="BT413" s="10"/>
      <c r="BU413" s="10"/>
      <c r="CF413" s="10"/>
      <c r="CH413" s="10"/>
      <c r="CI413" s="10"/>
      <c r="CJ413" s="10"/>
      <c r="CK413" s="10"/>
      <c r="CL413" s="10"/>
      <c r="CM413" s="10"/>
      <c r="CU413" s="10"/>
      <c r="CV413" s="10"/>
      <c r="CW413" s="10"/>
      <c r="CX413" s="10"/>
      <c r="DC413" s="10"/>
      <c r="DD413" s="10"/>
      <c r="DJ413" s="10"/>
      <c r="DK413" s="10"/>
      <c r="DM413" s="10"/>
      <c r="DP413" s="10"/>
      <c r="DQ413" s="10"/>
      <c r="EB413" s="10"/>
      <c r="EC413" s="10"/>
      <c r="ED413" s="10"/>
      <c r="EE413" s="10"/>
      <c r="HE413" s="10"/>
    </row>
    <row r="414" spans="1:213" ht="14.25" customHeight="1" x14ac:dyDescent="0.25">
      <c r="A414" s="10"/>
      <c r="W414" s="10"/>
      <c r="X414" s="10"/>
      <c r="Y414" s="10"/>
      <c r="Z414" s="10"/>
      <c r="AA414" s="10"/>
      <c r="AC414" s="10"/>
      <c r="AE414" s="10"/>
      <c r="AH414" s="10"/>
      <c r="AK414" s="10"/>
      <c r="AP414" s="10"/>
      <c r="AQ414" s="10"/>
      <c r="AX414" s="10"/>
      <c r="BA414" s="10"/>
      <c r="BJ414" s="10"/>
      <c r="BP414" s="10"/>
      <c r="BT414" s="10"/>
      <c r="BU414" s="10"/>
      <c r="CF414" s="10"/>
      <c r="CH414" s="10"/>
      <c r="CI414" s="10"/>
      <c r="CJ414" s="10"/>
      <c r="CK414" s="10"/>
      <c r="CL414" s="10"/>
      <c r="CM414" s="10"/>
      <c r="CU414" s="10"/>
      <c r="CV414" s="10"/>
      <c r="CW414" s="10"/>
      <c r="CX414" s="10"/>
      <c r="DC414" s="10"/>
      <c r="DD414" s="10"/>
      <c r="DJ414" s="10"/>
      <c r="DK414" s="10"/>
      <c r="DM414" s="10"/>
      <c r="DP414" s="10"/>
      <c r="DQ414" s="10"/>
      <c r="EB414" s="10"/>
      <c r="EC414" s="10"/>
      <c r="ED414" s="10"/>
      <c r="EE414" s="10"/>
      <c r="HE414" s="10"/>
    </row>
    <row r="415" spans="1:213" ht="14.25" customHeight="1" x14ac:dyDescent="0.25">
      <c r="A415" s="10"/>
      <c r="W415" s="10"/>
      <c r="X415" s="10"/>
      <c r="Y415" s="10"/>
      <c r="Z415" s="10"/>
      <c r="AA415" s="10"/>
      <c r="AC415" s="10"/>
      <c r="AE415" s="10"/>
      <c r="AH415" s="10"/>
      <c r="AK415" s="10"/>
      <c r="AP415" s="10"/>
      <c r="AQ415" s="10"/>
      <c r="AX415" s="10"/>
      <c r="BA415" s="10"/>
      <c r="BJ415" s="10"/>
      <c r="BP415" s="10"/>
      <c r="BT415" s="10"/>
      <c r="BU415" s="10"/>
      <c r="CF415" s="10"/>
      <c r="CH415" s="10"/>
      <c r="CI415" s="10"/>
      <c r="CJ415" s="10"/>
      <c r="CK415" s="10"/>
      <c r="CL415" s="10"/>
      <c r="CM415" s="10"/>
      <c r="CU415" s="10"/>
      <c r="CV415" s="10"/>
      <c r="CW415" s="10"/>
      <c r="CX415" s="10"/>
      <c r="DC415" s="10"/>
      <c r="DD415" s="10"/>
      <c r="DJ415" s="10"/>
      <c r="DK415" s="10"/>
      <c r="DM415" s="10"/>
      <c r="DP415" s="10"/>
      <c r="DQ415" s="10"/>
      <c r="EB415" s="10"/>
      <c r="EC415" s="10"/>
      <c r="ED415" s="10"/>
      <c r="EE415" s="10"/>
      <c r="HE415" s="10"/>
    </row>
    <row r="416" spans="1:213" ht="14.25" customHeight="1" x14ac:dyDescent="0.25">
      <c r="A416" s="10"/>
      <c r="W416" s="10"/>
      <c r="X416" s="10"/>
      <c r="Y416" s="10"/>
      <c r="Z416" s="10"/>
      <c r="AA416" s="10"/>
      <c r="AC416" s="10"/>
      <c r="AE416" s="10"/>
      <c r="AH416" s="10"/>
      <c r="AK416" s="10"/>
      <c r="AP416" s="10"/>
      <c r="AQ416" s="10"/>
      <c r="AX416" s="10"/>
      <c r="BA416" s="10"/>
      <c r="BJ416" s="10"/>
      <c r="BP416" s="10"/>
      <c r="BT416" s="10"/>
      <c r="BU416" s="10"/>
      <c r="CF416" s="10"/>
      <c r="CH416" s="10"/>
      <c r="CI416" s="10"/>
      <c r="CJ416" s="10"/>
      <c r="CK416" s="10"/>
      <c r="CL416" s="10"/>
      <c r="CM416" s="10"/>
      <c r="CU416" s="10"/>
      <c r="CV416" s="10"/>
      <c r="CW416" s="10"/>
      <c r="CX416" s="10"/>
      <c r="DC416" s="10"/>
      <c r="DD416" s="10"/>
      <c r="DJ416" s="10"/>
      <c r="DK416" s="10"/>
      <c r="DM416" s="10"/>
      <c r="DP416" s="10"/>
      <c r="DQ416" s="10"/>
      <c r="EB416" s="10"/>
      <c r="EC416" s="10"/>
      <c r="ED416" s="10"/>
      <c r="EE416" s="10"/>
      <c r="HE416" s="10"/>
    </row>
    <row r="417" spans="1:213" ht="14.25" customHeight="1" x14ac:dyDescent="0.25">
      <c r="A417" s="10"/>
      <c r="W417" s="10"/>
      <c r="X417" s="10"/>
      <c r="Y417" s="10"/>
      <c r="Z417" s="10"/>
      <c r="AA417" s="10"/>
      <c r="AC417" s="10"/>
      <c r="AE417" s="10"/>
      <c r="AH417" s="10"/>
      <c r="AK417" s="10"/>
      <c r="AP417" s="10"/>
      <c r="AQ417" s="10"/>
      <c r="AX417" s="10"/>
      <c r="BA417" s="10"/>
      <c r="BJ417" s="10"/>
      <c r="BP417" s="10"/>
      <c r="BT417" s="10"/>
      <c r="BU417" s="10"/>
      <c r="CF417" s="10"/>
      <c r="CH417" s="10"/>
      <c r="CI417" s="10"/>
      <c r="CJ417" s="10"/>
      <c r="CK417" s="10"/>
      <c r="CL417" s="10"/>
      <c r="CM417" s="10"/>
      <c r="CU417" s="10"/>
      <c r="CV417" s="10"/>
      <c r="CW417" s="10"/>
      <c r="CX417" s="10"/>
      <c r="DC417" s="10"/>
      <c r="DD417" s="10"/>
      <c r="DJ417" s="10"/>
      <c r="DK417" s="10"/>
      <c r="DM417" s="10"/>
      <c r="DP417" s="10"/>
      <c r="DQ417" s="10"/>
      <c r="EB417" s="10"/>
      <c r="EC417" s="10"/>
      <c r="ED417" s="10"/>
      <c r="EE417" s="10"/>
      <c r="HE417" s="10"/>
    </row>
    <row r="418" spans="1:213" ht="14.25" customHeight="1" x14ac:dyDescent="0.25">
      <c r="A418" s="10"/>
      <c r="W418" s="10"/>
      <c r="X418" s="10"/>
      <c r="Y418" s="10"/>
      <c r="Z418" s="10"/>
      <c r="AA418" s="10"/>
      <c r="AC418" s="10"/>
      <c r="AE418" s="10"/>
      <c r="AH418" s="10"/>
      <c r="AK418" s="10"/>
      <c r="AP418" s="10"/>
      <c r="AQ418" s="10"/>
      <c r="AX418" s="10"/>
      <c r="BA418" s="10"/>
      <c r="BJ418" s="10"/>
      <c r="BP418" s="10"/>
      <c r="BT418" s="10"/>
      <c r="BU418" s="10"/>
      <c r="CF418" s="10"/>
      <c r="CH418" s="10"/>
      <c r="CI418" s="10"/>
      <c r="CJ418" s="10"/>
      <c r="CK418" s="10"/>
      <c r="CL418" s="10"/>
      <c r="CM418" s="10"/>
      <c r="CU418" s="10"/>
      <c r="CV418" s="10"/>
      <c r="CW418" s="10"/>
      <c r="CX418" s="10"/>
      <c r="DC418" s="10"/>
      <c r="DD418" s="10"/>
      <c r="DJ418" s="10"/>
      <c r="DK418" s="10"/>
      <c r="DM418" s="10"/>
      <c r="DP418" s="10"/>
      <c r="DQ418" s="10"/>
      <c r="EB418" s="10"/>
      <c r="EC418" s="10"/>
      <c r="ED418" s="10"/>
      <c r="EE418" s="10"/>
      <c r="HE418" s="10"/>
    </row>
    <row r="419" spans="1:213" ht="14.25" customHeight="1" x14ac:dyDescent="0.25">
      <c r="A419" s="10"/>
      <c r="W419" s="10"/>
      <c r="X419" s="10"/>
      <c r="Y419" s="10"/>
      <c r="Z419" s="10"/>
      <c r="AA419" s="10"/>
      <c r="AC419" s="10"/>
      <c r="AE419" s="10"/>
      <c r="AH419" s="10"/>
      <c r="AK419" s="10"/>
      <c r="AP419" s="10"/>
      <c r="AQ419" s="10"/>
      <c r="AX419" s="10"/>
      <c r="BA419" s="10"/>
      <c r="BJ419" s="10"/>
      <c r="BP419" s="10"/>
      <c r="BT419" s="10"/>
      <c r="BU419" s="10"/>
      <c r="CF419" s="10"/>
      <c r="CH419" s="10"/>
      <c r="CI419" s="10"/>
      <c r="CJ419" s="10"/>
      <c r="CK419" s="10"/>
      <c r="CL419" s="10"/>
      <c r="CM419" s="10"/>
      <c r="CU419" s="10"/>
      <c r="CV419" s="10"/>
      <c r="CW419" s="10"/>
      <c r="CX419" s="10"/>
      <c r="DC419" s="10"/>
      <c r="DD419" s="10"/>
      <c r="DJ419" s="10"/>
      <c r="DK419" s="10"/>
      <c r="DM419" s="10"/>
      <c r="DP419" s="10"/>
      <c r="DQ419" s="10"/>
      <c r="EB419" s="10"/>
      <c r="EC419" s="10"/>
      <c r="ED419" s="10"/>
      <c r="EE419" s="10"/>
      <c r="HE419" s="10"/>
    </row>
    <row r="420" spans="1:213" ht="14.25" customHeight="1" x14ac:dyDescent="0.25">
      <c r="A420" s="10"/>
      <c r="W420" s="10"/>
      <c r="X420" s="10"/>
      <c r="Y420" s="10"/>
      <c r="Z420" s="10"/>
      <c r="AA420" s="10"/>
      <c r="AC420" s="10"/>
      <c r="AE420" s="10"/>
      <c r="AH420" s="10"/>
      <c r="AK420" s="10"/>
      <c r="AP420" s="10"/>
      <c r="AQ420" s="10"/>
      <c r="AX420" s="10"/>
      <c r="BA420" s="10"/>
      <c r="BJ420" s="10"/>
      <c r="BP420" s="10"/>
      <c r="BT420" s="10"/>
      <c r="BU420" s="10"/>
      <c r="CF420" s="10"/>
      <c r="CH420" s="10"/>
      <c r="CI420" s="10"/>
      <c r="CJ420" s="10"/>
      <c r="CK420" s="10"/>
      <c r="CL420" s="10"/>
      <c r="CM420" s="10"/>
      <c r="CU420" s="10"/>
      <c r="CV420" s="10"/>
      <c r="CW420" s="10"/>
      <c r="CX420" s="10"/>
      <c r="DC420" s="10"/>
      <c r="DD420" s="10"/>
      <c r="DJ420" s="10"/>
      <c r="DK420" s="10"/>
      <c r="DM420" s="10"/>
      <c r="DP420" s="10"/>
      <c r="DQ420" s="10"/>
      <c r="EB420" s="10"/>
      <c r="EC420" s="10"/>
      <c r="ED420" s="10"/>
      <c r="EE420" s="10"/>
      <c r="HE420" s="10"/>
    </row>
    <row r="421" spans="1:213" ht="14.25" customHeight="1" x14ac:dyDescent="0.25">
      <c r="A421" s="10"/>
      <c r="W421" s="10"/>
      <c r="X421" s="10"/>
      <c r="Y421" s="10"/>
      <c r="Z421" s="10"/>
      <c r="AA421" s="10"/>
      <c r="AC421" s="10"/>
      <c r="AE421" s="10"/>
      <c r="AH421" s="10"/>
      <c r="AK421" s="10"/>
      <c r="AP421" s="10"/>
      <c r="AQ421" s="10"/>
      <c r="AX421" s="10"/>
      <c r="BA421" s="10"/>
      <c r="BJ421" s="10"/>
      <c r="BP421" s="10"/>
      <c r="BT421" s="10"/>
      <c r="BU421" s="10"/>
      <c r="CF421" s="10"/>
      <c r="CH421" s="10"/>
      <c r="CI421" s="10"/>
      <c r="CJ421" s="10"/>
      <c r="CK421" s="10"/>
      <c r="CL421" s="10"/>
      <c r="CM421" s="10"/>
      <c r="CU421" s="10"/>
      <c r="CV421" s="10"/>
      <c r="CW421" s="10"/>
      <c r="CX421" s="10"/>
      <c r="DC421" s="10"/>
      <c r="DD421" s="10"/>
      <c r="DJ421" s="10"/>
      <c r="DK421" s="10"/>
      <c r="DM421" s="10"/>
      <c r="DP421" s="10"/>
      <c r="DQ421" s="10"/>
      <c r="EB421" s="10"/>
      <c r="EC421" s="10"/>
      <c r="ED421" s="10"/>
      <c r="EE421" s="10"/>
      <c r="HE421" s="10"/>
    </row>
    <row r="422" spans="1:213" ht="14.25" customHeight="1" x14ac:dyDescent="0.25">
      <c r="A422" s="10"/>
      <c r="W422" s="10"/>
      <c r="X422" s="10"/>
      <c r="Y422" s="10"/>
      <c r="Z422" s="10"/>
      <c r="AA422" s="10"/>
      <c r="AC422" s="10"/>
      <c r="AE422" s="10"/>
      <c r="AH422" s="10"/>
      <c r="AK422" s="10"/>
      <c r="AP422" s="10"/>
      <c r="AQ422" s="10"/>
      <c r="AX422" s="10"/>
      <c r="BA422" s="10"/>
      <c r="BJ422" s="10"/>
      <c r="BP422" s="10"/>
      <c r="BT422" s="10"/>
      <c r="BU422" s="10"/>
      <c r="CF422" s="10"/>
      <c r="CH422" s="10"/>
      <c r="CI422" s="10"/>
      <c r="CJ422" s="10"/>
      <c r="CK422" s="10"/>
      <c r="CL422" s="10"/>
      <c r="CM422" s="10"/>
      <c r="CU422" s="10"/>
      <c r="CV422" s="10"/>
      <c r="CW422" s="10"/>
      <c r="CX422" s="10"/>
      <c r="DC422" s="10"/>
      <c r="DD422" s="10"/>
      <c r="DJ422" s="10"/>
      <c r="DK422" s="10"/>
      <c r="DM422" s="10"/>
      <c r="DP422" s="10"/>
      <c r="DQ422" s="10"/>
      <c r="EB422" s="10"/>
      <c r="EC422" s="10"/>
      <c r="ED422" s="10"/>
      <c r="EE422" s="10"/>
      <c r="HE422" s="10"/>
    </row>
    <row r="423" spans="1:213" ht="14.25" customHeight="1" x14ac:dyDescent="0.25">
      <c r="A423" s="10"/>
      <c r="W423" s="10"/>
      <c r="X423" s="10"/>
      <c r="Y423" s="10"/>
      <c r="Z423" s="10"/>
      <c r="AA423" s="10"/>
      <c r="AC423" s="10"/>
      <c r="AE423" s="10"/>
      <c r="AH423" s="10"/>
      <c r="AK423" s="10"/>
      <c r="AP423" s="10"/>
      <c r="AQ423" s="10"/>
      <c r="AX423" s="10"/>
      <c r="BA423" s="10"/>
      <c r="BJ423" s="10"/>
      <c r="BP423" s="10"/>
      <c r="BT423" s="10"/>
      <c r="BU423" s="10"/>
      <c r="CF423" s="10"/>
      <c r="CH423" s="10"/>
      <c r="CI423" s="10"/>
      <c r="CJ423" s="10"/>
      <c r="CK423" s="10"/>
      <c r="CL423" s="10"/>
      <c r="CM423" s="10"/>
      <c r="CU423" s="10"/>
      <c r="CV423" s="10"/>
      <c r="CW423" s="10"/>
      <c r="CX423" s="10"/>
      <c r="DC423" s="10"/>
      <c r="DD423" s="10"/>
      <c r="DJ423" s="10"/>
      <c r="DK423" s="10"/>
      <c r="DM423" s="10"/>
      <c r="DP423" s="10"/>
      <c r="DQ423" s="10"/>
      <c r="EB423" s="10"/>
      <c r="EC423" s="10"/>
      <c r="ED423" s="10"/>
      <c r="EE423" s="10"/>
      <c r="HE423" s="10"/>
    </row>
    <row r="424" spans="1:213" ht="14.25" customHeight="1" x14ac:dyDescent="0.25">
      <c r="A424" s="10"/>
      <c r="W424" s="10"/>
      <c r="X424" s="10"/>
      <c r="Y424" s="10"/>
      <c r="Z424" s="10"/>
      <c r="AA424" s="10"/>
      <c r="AC424" s="10"/>
      <c r="AE424" s="10"/>
      <c r="AH424" s="10"/>
      <c r="AK424" s="10"/>
      <c r="AP424" s="10"/>
      <c r="AQ424" s="10"/>
      <c r="AX424" s="10"/>
      <c r="BA424" s="10"/>
      <c r="BJ424" s="10"/>
      <c r="BP424" s="10"/>
      <c r="BT424" s="10"/>
      <c r="BU424" s="10"/>
      <c r="CF424" s="10"/>
      <c r="CH424" s="10"/>
      <c r="CI424" s="10"/>
      <c r="CJ424" s="10"/>
      <c r="CK424" s="10"/>
      <c r="CL424" s="10"/>
      <c r="CM424" s="10"/>
      <c r="CU424" s="10"/>
      <c r="CV424" s="10"/>
      <c r="CW424" s="10"/>
      <c r="CX424" s="10"/>
      <c r="DC424" s="10"/>
      <c r="DD424" s="10"/>
      <c r="DJ424" s="10"/>
      <c r="DK424" s="10"/>
      <c r="DM424" s="10"/>
      <c r="DP424" s="10"/>
      <c r="DQ424" s="10"/>
      <c r="EB424" s="10"/>
      <c r="EC424" s="10"/>
      <c r="ED424" s="10"/>
      <c r="EE424" s="10"/>
      <c r="HE424" s="10"/>
    </row>
    <row r="425" spans="1:213" ht="14.25" customHeight="1" x14ac:dyDescent="0.25">
      <c r="A425" s="10"/>
      <c r="W425" s="10"/>
      <c r="X425" s="10"/>
      <c r="Y425" s="10"/>
      <c r="Z425" s="10"/>
      <c r="AA425" s="10"/>
      <c r="AC425" s="10"/>
      <c r="AE425" s="10"/>
      <c r="AH425" s="10"/>
      <c r="AK425" s="10"/>
      <c r="AP425" s="10"/>
      <c r="AQ425" s="10"/>
      <c r="AX425" s="10"/>
      <c r="BA425" s="10"/>
      <c r="BJ425" s="10"/>
      <c r="BP425" s="10"/>
      <c r="BT425" s="10"/>
      <c r="BU425" s="10"/>
      <c r="CF425" s="10"/>
      <c r="CH425" s="10"/>
      <c r="CI425" s="10"/>
      <c r="CJ425" s="10"/>
      <c r="CK425" s="10"/>
      <c r="CL425" s="10"/>
      <c r="CM425" s="10"/>
      <c r="CU425" s="10"/>
      <c r="CV425" s="10"/>
      <c r="CW425" s="10"/>
      <c r="CX425" s="10"/>
      <c r="DC425" s="10"/>
      <c r="DD425" s="10"/>
      <c r="DJ425" s="10"/>
      <c r="DK425" s="10"/>
      <c r="DM425" s="10"/>
      <c r="DP425" s="10"/>
      <c r="DQ425" s="10"/>
      <c r="EB425" s="10"/>
      <c r="EC425" s="10"/>
      <c r="ED425" s="10"/>
      <c r="EE425" s="10"/>
      <c r="HE425" s="10"/>
    </row>
    <row r="426" spans="1:213" ht="14.25" customHeight="1" x14ac:dyDescent="0.25">
      <c r="A426" s="10"/>
      <c r="W426" s="10"/>
      <c r="X426" s="10"/>
      <c r="Y426" s="10"/>
      <c r="Z426" s="10"/>
      <c r="AA426" s="10"/>
      <c r="AC426" s="10"/>
      <c r="AE426" s="10"/>
      <c r="AH426" s="10"/>
      <c r="AK426" s="10"/>
      <c r="AP426" s="10"/>
      <c r="AQ426" s="10"/>
      <c r="AX426" s="10"/>
      <c r="BA426" s="10"/>
      <c r="BJ426" s="10"/>
      <c r="BP426" s="10"/>
      <c r="BT426" s="10"/>
      <c r="BU426" s="10"/>
      <c r="CF426" s="10"/>
      <c r="CH426" s="10"/>
      <c r="CI426" s="10"/>
      <c r="CJ426" s="10"/>
      <c r="CK426" s="10"/>
      <c r="CL426" s="10"/>
      <c r="CM426" s="10"/>
      <c r="CU426" s="10"/>
      <c r="CV426" s="10"/>
      <c r="CW426" s="10"/>
      <c r="CX426" s="10"/>
      <c r="DC426" s="10"/>
      <c r="DD426" s="10"/>
      <c r="DJ426" s="10"/>
      <c r="DK426" s="10"/>
      <c r="DM426" s="10"/>
      <c r="DP426" s="10"/>
      <c r="DQ426" s="10"/>
      <c r="EB426" s="10"/>
      <c r="EC426" s="10"/>
      <c r="ED426" s="10"/>
      <c r="EE426" s="10"/>
      <c r="HE426" s="10"/>
    </row>
    <row r="427" spans="1:213" ht="14.25" customHeight="1" x14ac:dyDescent="0.25">
      <c r="A427" s="10"/>
      <c r="W427" s="10"/>
      <c r="X427" s="10"/>
      <c r="Y427" s="10"/>
      <c r="Z427" s="10"/>
      <c r="AA427" s="10"/>
      <c r="AC427" s="10"/>
      <c r="AE427" s="10"/>
      <c r="AH427" s="10"/>
      <c r="AK427" s="10"/>
      <c r="AP427" s="10"/>
      <c r="AQ427" s="10"/>
      <c r="AX427" s="10"/>
      <c r="BA427" s="10"/>
      <c r="BJ427" s="10"/>
      <c r="BP427" s="10"/>
      <c r="BT427" s="10"/>
      <c r="BU427" s="10"/>
      <c r="CF427" s="10"/>
      <c r="CH427" s="10"/>
      <c r="CI427" s="10"/>
      <c r="CJ427" s="10"/>
      <c r="CK427" s="10"/>
      <c r="CL427" s="10"/>
      <c r="CM427" s="10"/>
      <c r="CU427" s="10"/>
      <c r="CV427" s="10"/>
      <c r="CW427" s="10"/>
      <c r="CX427" s="10"/>
      <c r="DC427" s="10"/>
      <c r="DD427" s="10"/>
      <c r="DJ427" s="10"/>
      <c r="DK427" s="10"/>
      <c r="DM427" s="10"/>
      <c r="DP427" s="10"/>
      <c r="DQ427" s="10"/>
      <c r="EB427" s="10"/>
      <c r="EC427" s="10"/>
      <c r="ED427" s="10"/>
      <c r="EE427" s="10"/>
      <c r="HE427" s="10"/>
    </row>
    <row r="428" spans="1:213" ht="14.25" customHeight="1" x14ac:dyDescent="0.25">
      <c r="A428" s="10"/>
      <c r="W428" s="10"/>
      <c r="X428" s="10"/>
      <c r="Y428" s="10"/>
      <c r="Z428" s="10"/>
      <c r="AA428" s="10"/>
      <c r="AC428" s="10"/>
      <c r="AE428" s="10"/>
      <c r="AH428" s="10"/>
      <c r="AK428" s="10"/>
      <c r="AP428" s="10"/>
      <c r="AQ428" s="10"/>
      <c r="AX428" s="10"/>
      <c r="BA428" s="10"/>
      <c r="BJ428" s="10"/>
      <c r="BP428" s="10"/>
      <c r="BT428" s="10"/>
      <c r="BU428" s="10"/>
      <c r="CF428" s="10"/>
      <c r="CH428" s="10"/>
      <c r="CI428" s="10"/>
      <c r="CJ428" s="10"/>
      <c r="CK428" s="10"/>
      <c r="CL428" s="10"/>
      <c r="CM428" s="10"/>
      <c r="CU428" s="10"/>
      <c r="CV428" s="10"/>
      <c r="CW428" s="10"/>
      <c r="CX428" s="10"/>
      <c r="DC428" s="10"/>
      <c r="DD428" s="10"/>
      <c r="DJ428" s="10"/>
      <c r="DK428" s="10"/>
      <c r="DM428" s="10"/>
      <c r="DP428" s="10"/>
      <c r="DQ428" s="10"/>
      <c r="EB428" s="10"/>
      <c r="EC428" s="10"/>
      <c r="ED428" s="10"/>
      <c r="EE428" s="10"/>
      <c r="HE428" s="10"/>
    </row>
    <row r="429" spans="1:213" ht="14.25" customHeight="1" x14ac:dyDescent="0.25">
      <c r="A429" s="10"/>
      <c r="W429" s="10"/>
      <c r="X429" s="10"/>
      <c r="Y429" s="10"/>
      <c r="Z429" s="10"/>
      <c r="AA429" s="10"/>
      <c r="AC429" s="10"/>
      <c r="AE429" s="10"/>
      <c r="AH429" s="10"/>
      <c r="AK429" s="10"/>
      <c r="AP429" s="10"/>
      <c r="AQ429" s="10"/>
      <c r="AX429" s="10"/>
      <c r="BA429" s="10"/>
      <c r="BJ429" s="10"/>
      <c r="BP429" s="10"/>
      <c r="BT429" s="10"/>
      <c r="BU429" s="10"/>
      <c r="CF429" s="10"/>
      <c r="CH429" s="10"/>
      <c r="CI429" s="10"/>
      <c r="CJ429" s="10"/>
      <c r="CK429" s="10"/>
      <c r="CL429" s="10"/>
      <c r="CM429" s="10"/>
      <c r="CU429" s="10"/>
      <c r="CV429" s="10"/>
      <c r="CW429" s="10"/>
      <c r="CX429" s="10"/>
      <c r="DC429" s="10"/>
      <c r="DD429" s="10"/>
      <c r="DJ429" s="10"/>
      <c r="DK429" s="10"/>
      <c r="DM429" s="10"/>
      <c r="DP429" s="10"/>
      <c r="DQ429" s="10"/>
      <c r="EB429" s="10"/>
      <c r="EC429" s="10"/>
      <c r="ED429" s="10"/>
      <c r="EE429" s="10"/>
      <c r="HE429" s="10"/>
    </row>
    <row r="430" spans="1:213" ht="14.25" customHeight="1" x14ac:dyDescent="0.25">
      <c r="A430" s="10"/>
      <c r="W430" s="10"/>
      <c r="X430" s="10"/>
      <c r="Y430" s="10"/>
      <c r="Z430" s="10"/>
      <c r="AA430" s="10"/>
      <c r="AC430" s="10"/>
      <c r="AE430" s="10"/>
      <c r="AH430" s="10"/>
      <c r="AK430" s="10"/>
      <c r="AP430" s="10"/>
      <c r="AQ430" s="10"/>
      <c r="AX430" s="10"/>
      <c r="BA430" s="10"/>
      <c r="BJ430" s="10"/>
      <c r="BP430" s="10"/>
      <c r="BT430" s="10"/>
      <c r="BU430" s="10"/>
      <c r="CF430" s="10"/>
      <c r="CH430" s="10"/>
      <c r="CI430" s="10"/>
      <c r="CJ430" s="10"/>
      <c r="CK430" s="10"/>
      <c r="CL430" s="10"/>
      <c r="CM430" s="10"/>
      <c r="CU430" s="10"/>
      <c r="CV430" s="10"/>
      <c r="CW430" s="10"/>
      <c r="CX430" s="10"/>
      <c r="DC430" s="10"/>
      <c r="DD430" s="10"/>
      <c r="DJ430" s="10"/>
      <c r="DK430" s="10"/>
      <c r="DM430" s="10"/>
      <c r="DP430" s="10"/>
      <c r="DQ430" s="10"/>
      <c r="EB430" s="10"/>
      <c r="EC430" s="10"/>
      <c r="ED430" s="10"/>
      <c r="EE430" s="10"/>
      <c r="HE430" s="10"/>
    </row>
    <row r="431" spans="1:213" ht="14.25" customHeight="1" x14ac:dyDescent="0.25">
      <c r="A431" s="10"/>
      <c r="W431" s="10"/>
      <c r="X431" s="10"/>
      <c r="Y431" s="10"/>
      <c r="Z431" s="10"/>
      <c r="AA431" s="10"/>
      <c r="AC431" s="10"/>
      <c r="AE431" s="10"/>
      <c r="AH431" s="10"/>
      <c r="AK431" s="10"/>
      <c r="AP431" s="10"/>
      <c r="AQ431" s="10"/>
      <c r="AX431" s="10"/>
      <c r="BA431" s="10"/>
      <c r="BJ431" s="10"/>
      <c r="BP431" s="10"/>
      <c r="BT431" s="10"/>
      <c r="BU431" s="10"/>
      <c r="CF431" s="10"/>
      <c r="CH431" s="10"/>
      <c r="CI431" s="10"/>
      <c r="CJ431" s="10"/>
      <c r="CK431" s="10"/>
      <c r="CL431" s="10"/>
      <c r="CM431" s="10"/>
      <c r="CU431" s="10"/>
      <c r="CV431" s="10"/>
      <c r="CW431" s="10"/>
      <c r="CX431" s="10"/>
      <c r="DC431" s="10"/>
      <c r="DD431" s="10"/>
      <c r="DJ431" s="10"/>
      <c r="DK431" s="10"/>
      <c r="DM431" s="10"/>
      <c r="DP431" s="10"/>
      <c r="DQ431" s="10"/>
      <c r="EB431" s="10"/>
      <c r="EC431" s="10"/>
      <c r="ED431" s="10"/>
      <c r="EE431" s="10"/>
      <c r="HE431" s="10"/>
    </row>
    <row r="432" spans="1:213" ht="14.25" customHeight="1" x14ac:dyDescent="0.25">
      <c r="A432" s="10"/>
      <c r="W432" s="10"/>
      <c r="X432" s="10"/>
      <c r="Y432" s="10"/>
      <c r="Z432" s="10"/>
      <c r="AA432" s="10"/>
      <c r="AC432" s="10"/>
      <c r="AE432" s="10"/>
      <c r="AH432" s="10"/>
      <c r="AK432" s="10"/>
      <c r="AP432" s="10"/>
      <c r="AQ432" s="10"/>
      <c r="AX432" s="10"/>
      <c r="BA432" s="10"/>
      <c r="BJ432" s="10"/>
      <c r="BP432" s="10"/>
      <c r="BT432" s="10"/>
      <c r="BU432" s="10"/>
      <c r="CF432" s="10"/>
      <c r="CH432" s="10"/>
      <c r="CI432" s="10"/>
      <c r="CJ432" s="10"/>
      <c r="CK432" s="10"/>
      <c r="CL432" s="10"/>
      <c r="CM432" s="10"/>
      <c r="CU432" s="10"/>
      <c r="CV432" s="10"/>
      <c r="CW432" s="10"/>
      <c r="CX432" s="10"/>
      <c r="DC432" s="10"/>
      <c r="DD432" s="10"/>
      <c r="DJ432" s="10"/>
      <c r="DK432" s="10"/>
      <c r="DM432" s="10"/>
      <c r="DP432" s="10"/>
      <c r="DQ432" s="10"/>
      <c r="EB432" s="10"/>
      <c r="EC432" s="10"/>
      <c r="ED432" s="10"/>
      <c r="EE432" s="10"/>
      <c r="HE432" s="10"/>
    </row>
    <row r="433" spans="1:213" ht="14.25" customHeight="1" x14ac:dyDescent="0.25">
      <c r="A433" s="10"/>
      <c r="W433" s="10"/>
      <c r="X433" s="10"/>
      <c r="Y433" s="10"/>
      <c r="Z433" s="10"/>
      <c r="AA433" s="10"/>
      <c r="AC433" s="10"/>
      <c r="AE433" s="10"/>
      <c r="AH433" s="10"/>
      <c r="AK433" s="10"/>
      <c r="AP433" s="10"/>
      <c r="AQ433" s="10"/>
      <c r="AX433" s="10"/>
      <c r="BA433" s="10"/>
      <c r="BJ433" s="10"/>
      <c r="BP433" s="10"/>
      <c r="BT433" s="10"/>
      <c r="BU433" s="10"/>
      <c r="CF433" s="10"/>
      <c r="CH433" s="10"/>
      <c r="CI433" s="10"/>
      <c r="CJ433" s="10"/>
      <c r="CK433" s="10"/>
      <c r="CL433" s="10"/>
      <c r="CM433" s="10"/>
      <c r="CU433" s="10"/>
      <c r="CV433" s="10"/>
      <c r="CW433" s="10"/>
      <c r="CX433" s="10"/>
      <c r="DC433" s="10"/>
      <c r="DD433" s="10"/>
      <c r="DJ433" s="10"/>
      <c r="DK433" s="10"/>
      <c r="DM433" s="10"/>
      <c r="DP433" s="10"/>
      <c r="DQ433" s="10"/>
      <c r="EB433" s="10"/>
      <c r="EC433" s="10"/>
      <c r="ED433" s="10"/>
      <c r="EE433" s="10"/>
      <c r="HE433" s="10"/>
    </row>
    <row r="434" spans="1:213" ht="14.25" customHeight="1" x14ac:dyDescent="0.25">
      <c r="A434" s="10"/>
      <c r="W434" s="10"/>
      <c r="X434" s="10"/>
      <c r="Y434" s="10"/>
      <c r="Z434" s="10"/>
      <c r="AA434" s="10"/>
      <c r="AC434" s="10"/>
      <c r="AE434" s="10"/>
      <c r="AH434" s="10"/>
      <c r="AK434" s="10"/>
      <c r="AP434" s="10"/>
      <c r="AQ434" s="10"/>
      <c r="AX434" s="10"/>
      <c r="BA434" s="10"/>
      <c r="BJ434" s="10"/>
      <c r="BP434" s="10"/>
      <c r="BT434" s="10"/>
      <c r="BU434" s="10"/>
      <c r="CF434" s="10"/>
      <c r="CH434" s="10"/>
      <c r="CI434" s="10"/>
      <c r="CJ434" s="10"/>
      <c r="CK434" s="10"/>
      <c r="CL434" s="10"/>
      <c r="CM434" s="10"/>
      <c r="CU434" s="10"/>
      <c r="CV434" s="10"/>
      <c r="CW434" s="10"/>
      <c r="CX434" s="10"/>
      <c r="DC434" s="10"/>
      <c r="DD434" s="10"/>
      <c r="DJ434" s="10"/>
      <c r="DK434" s="10"/>
      <c r="DM434" s="10"/>
      <c r="DP434" s="10"/>
      <c r="DQ434" s="10"/>
      <c r="EB434" s="10"/>
      <c r="EC434" s="10"/>
      <c r="ED434" s="10"/>
      <c r="EE434" s="10"/>
      <c r="HE434" s="10"/>
    </row>
    <row r="435" spans="1:213" ht="14.25" customHeight="1" x14ac:dyDescent="0.25">
      <c r="A435" s="10"/>
      <c r="W435" s="10"/>
      <c r="X435" s="10"/>
      <c r="Y435" s="10"/>
      <c r="Z435" s="10"/>
      <c r="AA435" s="10"/>
      <c r="AC435" s="10"/>
      <c r="AE435" s="10"/>
      <c r="AH435" s="10"/>
      <c r="AK435" s="10"/>
      <c r="AP435" s="10"/>
      <c r="AQ435" s="10"/>
      <c r="AX435" s="10"/>
      <c r="BA435" s="10"/>
      <c r="BJ435" s="10"/>
      <c r="BP435" s="10"/>
      <c r="BT435" s="10"/>
      <c r="BU435" s="10"/>
      <c r="CF435" s="10"/>
      <c r="CH435" s="10"/>
      <c r="CI435" s="10"/>
      <c r="CJ435" s="10"/>
      <c r="CK435" s="10"/>
      <c r="CL435" s="10"/>
      <c r="CM435" s="10"/>
      <c r="CU435" s="10"/>
      <c r="CV435" s="10"/>
      <c r="CW435" s="10"/>
      <c r="CX435" s="10"/>
      <c r="DC435" s="10"/>
      <c r="DD435" s="10"/>
      <c r="DJ435" s="10"/>
      <c r="DK435" s="10"/>
      <c r="DM435" s="10"/>
      <c r="DP435" s="10"/>
      <c r="DQ435" s="10"/>
      <c r="EB435" s="10"/>
      <c r="EC435" s="10"/>
      <c r="ED435" s="10"/>
      <c r="EE435" s="10"/>
      <c r="HE435" s="10"/>
    </row>
    <row r="436" spans="1:213" ht="14.25" customHeight="1" x14ac:dyDescent="0.25">
      <c r="A436" s="10"/>
      <c r="W436" s="10"/>
      <c r="X436" s="10"/>
      <c r="Y436" s="10"/>
      <c r="Z436" s="10"/>
      <c r="AA436" s="10"/>
      <c r="AC436" s="10"/>
      <c r="AE436" s="10"/>
      <c r="AH436" s="10"/>
      <c r="AK436" s="10"/>
      <c r="AP436" s="10"/>
      <c r="AQ436" s="10"/>
      <c r="AX436" s="10"/>
      <c r="BA436" s="10"/>
      <c r="BJ436" s="10"/>
      <c r="BP436" s="10"/>
      <c r="BT436" s="10"/>
      <c r="BU436" s="10"/>
      <c r="CF436" s="10"/>
      <c r="CH436" s="10"/>
      <c r="CI436" s="10"/>
      <c r="CJ436" s="10"/>
      <c r="CK436" s="10"/>
      <c r="CL436" s="10"/>
      <c r="CM436" s="10"/>
      <c r="CU436" s="10"/>
      <c r="CV436" s="10"/>
      <c r="CW436" s="10"/>
      <c r="CX436" s="10"/>
      <c r="DC436" s="10"/>
      <c r="DD436" s="10"/>
      <c r="DJ436" s="10"/>
      <c r="DK436" s="10"/>
      <c r="DM436" s="10"/>
      <c r="DP436" s="10"/>
      <c r="DQ436" s="10"/>
      <c r="EB436" s="10"/>
      <c r="EC436" s="10"/>
      <c r="ED436" s="10"/>
      <c r="EE436" s="10"/>
      <c r="HE436" s="10"/>
    </row>
    <row r="437" spans="1:213" ht="14.25" customHeight="1" x14ac:dyDescent="0.25">
      <c r="A437" s="10"/>
      <c r="W437" s="10"/>
      <c r="X437" s="10"/>
      <c r="Y437" s="10"/>
      <c r="Z437" s="10"/>
      <c r="AA437" s="10"/>
      <c r="AC437" s="10"/>
      <c r="AE437" s="10"/>
      <c r="AH437" s="10"/>
      <c r="AK437" s="10"/>
      <c r="AP437" s="10"/>
      <c r="AQ437" s="10"/>
      <c r="AX437" s="10"/>
      <c r="BA437" s="10"/>
      <c r="BJ437" s="10"/>
      <c r="BP437" s="10"/>
      <c r="BT437" s="10"/>
      <c r="BU437" s="10"/>
      <c r="CF437" s="10"/>
      <c r="CH437" s="10"/>
      <c r="CI437" s="10"/>
      <c r="CJ437" s="10"/>
      <c r="CK437" s="10"/>
      <c r="CL437" s="10"/>
      <c r="CM437" s="10"/>
      <c r="CU437" s="10"/>
      <c r="CV437" s="10"/>
      <c r="CW437" s="10"/>
      <c r="CX437" s="10"/>
      <c r="DC437" s="10"/>
      <c r="DD437" s="10"/>
      <c r="DJ437" s="10"/>
      <c r="DK437" s="10"/>
      <c r="DM437" s="10"/>
      <c r="DP437" s="10"/>
      <c r="DQ437" s="10"/>
      <c r="EB437" s="10"/>
      <c r="EC437" s="10"/>
      <c r="ED437" s="10"/>
      <c r="EE437" s="10"/>
      <c r="HE437" s="10"/>
    </row>
    <row r="438" spans="1:213" ht="14.25" customHeight="1" x14ac:dyDescent="0.25">
      <c r="A438" s="10"/>
      <c r="W438" s="10"/>
      <c r="X438" s="10"/>
      <c r="Y438" s="10"/>
      <c r="Z438" s="10"/>
      <c r="AA438" s="10"/>
      <c r="AC438" s="10"/>
      <c r="AE438" s="10"/>
      <c r="AH438" s="10"/>
      <c r="AK438" s="10"/>
      <c r="AP438" s="10"/>
      <c r="AQ438" s="10"/>
      <c r="AX438" s="10"/>
      <c r="BA438" s="10"/>
      <c r="BJ438" s="10"/>
      <c r="BP438" s="10"/>
      <c r="BT438" s="10"/>
      <c r="BU438" s="10"/>
      <c r="CF438" s="10"/>
      <c r="CH438" s="10"/>
      <c r="CI438" s="10"/>
      <c r="CJ438" s="10"/>
      <c r="CK438" s="10"/>
      <c r="CL438" s="10"/>
      <c r="CM438" s="10"/>
      <c r="CU438" s="10"/>
      <c r="CV438" s="10"/>
      <c r="CW438" s="10"/>
      <c r="CX438" s="10"/>
      <c r="DC438" s="10"/>
      <c r="DD438" s="10"/>
      <c r="DJ438" s="10"/>
      <c r="DK438" s="10"/>
      <c r="DM438" s="10"/>
      <c r="DP438" s="10"/>
      <c r="DQ438" s="10"/>
      <c r="EB438" s="10"/>
      <c r="EC438" s="10"/>
      <c r="ED438" s="10"/>
      <c r="EE438" s="10"/>
      <c r="HE438" s="10"/>
    </row>
    <row r="439" spans="1:213" ht="14.25" customHeight="1" x14ac:dyDescent="0.25">
      <c r="A439" s="10"/>
      <c r="W439" s="10"/>
      <c r="X439" s="10"/>
      <c r="Y439" s="10"/>
      <c r="Z439" s="10"/>
      <c r="AA439" s="10"/>
      <c r="AC439" s="10"/>
      <c r="AE439" s="10"/>
      <c r="AH439" s="10"/>
      <c r="AK439" s="10"/>
      <c r="AP439" s="10"/>
      <c r="AQ439" s="10"/>
      <c r="AX439" s="10"/>
      <c r="BA439" s="10"/>
      <c r="BJ439" s="10"/>
      <c r="BP439" s="10"/>
      <c r="BT439" s="10"/>
      <c r="BU439" s="10"/>
      <c r="CF439" s="10"/>
      <c r="CH439" s="10"/>
      <c r="CI439" s="10"/>
      <c r="CJ439" s="10"/>
      <c r="CK439" s="10"/>
      <c r="CL439" s="10"/>
      <c r="CM439" s="10"/>
      <c r="CU439" s="10"/>
      <c r="CV439" s="10"/>
      <c r="CW439" s="10"/>
      <c r="CX439" s="10"/>
      <c r="DC439" s="10"/>
      <c r="DD439" s="10"/>
      <c r="DJ439" s="10"/>
      <c r="DK439" s="10"/>
      <c r="DM439" s="10"/>
      <c r="DP439" s="10"/>
      <c r="DQ439" s="10"/>
      <c r="EB439" s="10"/>
      <c r="EC439" s="10"/>
      <c r="ED439" s="10"/>
      <c r="EE439" s="10"/>
      <c r="HE439" s="10"/>
    </row>
    <row r="440" spans="1:213" ht="14.25" customHeight="1" x14ac:dyDescent="0.25">
      <c r="A440" s="10"/>
      <c r="W440" s="10"/>
      <c r="X440" s="10"/>
      <c r="Y440" s="10"/>
      <c r="Z440" s="10"/>
      <c r="AA440" s="10"/>
      <c r="AC440" s="10"/>
      <c r="AE440" s="10"/>
      <c r="AH440" s="10"/>
      <c r="AK440" s="10"/>
      <c r="AP440" s="10"/>
      <c r="AQ440" s="10"/>
      <c r="AX440" s="10"/>
      <c r="BA440" s="10"/>
      <c r="BJ440" s="10"/>
      <c r="BP440" s="10"/>
      <c r="BT440" s="10"/>
      <c r="BU440" s="10"/>
      <c r="CF440" s="10"/>
      <c r="CH440" s="10"/>
      <c r="CI440" s="10"/>
      <c r="CJ440" s="10"/>
      <c r="CK440" s="10"/>
      <c r="CL440" s="10"/>
      <c r="CM440" s="10"/>
      <c r="CU440" s="10"/>
      <c r="CV440" s="10"/>
      <c r="CW440" s="10"/>
      <c r="CX440" s="10"/>
      <c r="DC440" s="10"/>
      <c r="DD440" s="10"/>
      <c r="DJ440" s="10"/>
      <c r="DK440" s="10"/>
      <c r="DM440" s="10"/>
      <c r="DP440" s="10"/>
      <c r="DQ440" s="10"/>
      <c r="EB440" s="10"/>
      <c r="EC440" s="10"/>
      <c r="ED440" s="10"/>
      <c r="EE440" s="10"/>
      <c r="HE440" s="10"/>
    </row>
    <row r="441" spans="1:213" ht="14.25" customHeight="1" x14ac:dyDescent="0.25">
      <c r="A441" s="10"/>
      <c r="W441" s="10"/>
      <c r="X441" s="10"/>
      <c r="Y441" s="10"/>
      <c r="Z441" s="10"/>
      <c r="AA441" s="10"/>
      <c r="AC441" s="10"/>
      <c r="AE441" s="10"/>
      <c r="AH441" s="10"/>
      <c r="AK441" s="10"/>
      <c r="AP441" s="10"/>
      <c r="AQ441" s="10"/>
      <c r="AX441" s="10"/>
      <c r="BA441" s="10"/>
      <c r="BJ441" s="10"/>
      <c r="BP441" s="10"/>
      <c r="BT441" s="10"/>
      <c r="BU441" s="10"/>
      <c r="CF441" s="10"/>
      <c r="CH441" s="10"/>
      <c r="CI441" s="10"/>
      <c r="CJ441" s="10"/>
      <c r="CK441" s="10"/>
      <c r="CL441" s="10"/>
      <c r="CM441" s="10"/>
      <c r="CU441" s="10"/>
      <c r="CV441" s="10"/>
      <c r="CW441" s="10"/>
      <c r="CX441" s="10"/>
      <c r="DC441" s="10"/>
      <c r="DD441" s="10"/>
      <c r="DJ441" s="10"/>
      <c r="DK441" s="10"/>
      <c r="DM441" s="10"/>
      <c r="DP441" s="10"/>
      <c r="DQ441" s="10"/>
      <c r="EB441" s="10"/>
      <c r="EC441" s="10"/>
      <c r="ED441" s="10"/>
      <c r="EE441" s="10"/>
      <c r="HE441" s="10"/>
    </row>
    <row r="442" spans="1:213" ht="14.25" customHeight="1" x14ac:dyDescent="0.25">
      <c r="A442" s="10"/>
      <c r="W442" s="10"/>
      <c r="X442" s="10"/>
      <c r="Y442" s="10"/>
      <c r="Z442" s="10"/>
      <c r="AA442" s="10"/>
      <c r="AC442" s="10"/>
      <c r="AE442" s="10"/>
      <c r="AH442" s="10"/>
      <c r="AK442" s="10"/>
      <c r="AP442" s="10"/>
      <c r="AQ442" s="10"/>
      <c r="AX442" s="10"/>
      <c r="BA442" s="10"/>
      <c r="BJ442" s="10"/>
      <c r="BP442" s="10"/>
      <c r="BT442" s="10"/>
      <c r="BU442" s="10"/>
      <c r="CF442" s="10"/>
      <c r="CH442" s="10"/>
      <c r="CI442" s="10"/>
      <c r="CJ442" s="10"/>
      <c r="CK442" s="10"/>
      <c r="CL442" s="10"/>
      <c r="CM442" s="10"/>
      <c r="CU442" s="10"/>
      <c r="CV442" s="10"/>
      <c r="CW442" s="10"/>
      <c r="CX442" s="10"/>
      <c r="DC442" s="10"/>
      <c r="DD442" s="10"/>
      <c r="DJ442" s="10"/>
      <c r="DK442" s="10"/>
      <c r="DM442" s="10"/>
      <c r="DP442" s="10"/>
      <c r="DQ442" s="10"/>
      <c r="EB442" s="10"/>
      <c r="EC442" s="10"/>
      <c r="ED442" s="10"/>
      <c r="EE442" s="10"/>
      <c r="HE442" s="10"/>
    </row>
    <row r="443" spans="1:213" ht="14.25" customHeight="1" x14ac:dyDescent="0.25">
      <c r="A443" s="10"/>
      <c r="W443" s="10"/>
      <c r="X443" s="10"/>
      <c r="Y443" s="10"/>
      <c r="Z443" s="10"/>
      <c r="AA443" s="10"/>
      <c r="AC443" s="10"/>
      <c r="AE443" s="10"/>
      <c r="AH443" s="10"/>
      <c r="AK443" s="10"/>
      <c r="AP443" s="10"/>
      <c r="AQ443" s="10"/>
      <c r="AX443" s="10"/>
      <c r="BA443" s="10"/>
      <c r="BJ443" s="10"/>
      <c r="BP443" s="10"/>
      <c r="BT443" s="10"/>
      <c r="BU443" s="10"/>
      <c r="CF443" s="10"/>
      <c r="CH443" s="10"/>
      <c r="CI443" s="10"/>
      <c r="CJ443" s="10"/>
      <c r="CK443" s="10"/>
      <c r="CL443" s="10"/>
      <c r="CM443" s="10"/>
      <c r="CU443" s="10"/>
      <c r="CV443" s="10"/>
      <c r="CW443" s="10"/>
      <c r="CX443" s="10"/>
      <c r="DC443" s="10"/>
      <c r="DD443" s="10"/>
      <c r="DJ443" s="10"/>
      <c r="DK443" s="10"/>
      <c r="DM443" s="10"/>
      <c r="DP443" s="10"/>
      <c r="DQ443" s="10"/>
      <c r="EB443" s="10"/>
      <c r="EC443" s="10"/>
      <c r="ED443" s="10"/>
      <c r="EE443" s="10"/>
      <c r="HE443" s="10"/>
    </row>
    <row r="444" spans="1:213" ht="14.25" customHeight="1" x14ac:dyDescent="0.25">
      <c r="A444" s="10"/>
      <c r="W444" s="10"/>
      <c r="X444" s="10"/>
      <c r="Y444" s="10"/>
      <c r="Z444" s="10"/>
      <c r="AA444" s="10"/>
      <c r="AC444" s="10"/>
      <c r="AE444" s="10"/>
      <c r="AH444" s="10"/>
      <c r="AK444" s="10"/>
      <c r="AP444" s="10"/>
      <c r="AQ444" s="10"/>
      <c r="AX444" s="10"/>
      <c r="BA444" s="10"/>
      <c r="BJ444" s="10"/>
      <c r="BP444" s="10"/>
      <c r="BT444" s="10"/>
      <c r="BU444" s="10"/>
      <c r="CF444" s="10"/>
      <c r="CH444" s="10"/>
      <c r="CI444" s="10"/>
      <c r="CJ444" s="10"/>
      <c r="CK444" s="10"/>
      <c r="CL444" s="10"/>
      <c r="CM444" s="10"/>
      <c r="CU444" s="10"/>
      <c r="CV444" s="10"/>
      <c r="CW444" s="10"/>
      <c r="CX444" s="10"/>
      <c r="DC444" s="10"/>
      <c r="DD444" s="10"/>
      <c r="DJ444" s="10"/>
      <c r="DK444" s="10"/>
      <c r="DM444" s="10"/>
      <c r="DP444" s="10"/>
      <c r="DQ444" s="10"/>
      <c r="EB444" s="10"/>
      <c r="EC444" s="10"/>
      <c r="ED444" s="10"/>
      <c r="EE444" s="10"/>
      <c r="HE444" s="10"/>
    </row>
    <row r="445" spans="1:213" ht="14.25" customHeight="1" x14ac:dyDescent="0.25">
      <c r="A445" s="10"/>
      <c r="W445" s="10"/>
      <c r="X445" s="10"/>
      <c r="Y445" s="10"/>
      <c r="Z445" s="10"/>
      <c r="AA445" s="10"/>
      <c r="AC445" s="10"/>
      <c r="AE445" s="10"/>
      <c r="AH445" s="10"/>
      <c r="AK445" s="10"/>
      <c r="AP445" s="10"/>
      <c r="AQ445" s="10"/>
      <c r="AX445" s="10"/>
      <c r="BA445" s="10"/>
      <c r="BJ445" s="10"/>
      <c r="BP445" s="10"/>
      <c r="BT445" s="10"/>
      <c r="BU445" s="10"/>
      <c r="CF445" s="10"/>
      <c r="CH445" s="10"/>
      <c r="CI445" s="10"/>
      <c r="CJ445" s="10"/>
      <c r="CK445" s="10"/>
      <c r="CL445" s="10"/>
      <c r="CM445" s="10"/>
      <c r="CU445" s="10"/>
      <c r="CV445" s="10"/>
      <c r="CW445" s="10"/>
      <c r="CX445" s="10"/>
      <c r="DC445" s="10"/>
      <c r="DD445" s="10"/>
      <c r="DJ445" s="10"/>
      <c r="DK445" s="10"/>
      <c r="DM445" s="10"/>
      <c r="DP445" s="10"/>
      <c r="DQ445" s="10"/>
      <c r="EB445" s="10"/>
      <c r="EC445" s="10"/>
      <c r="ED445" s="10"/>
      <c r="EE445" s="10"/>
      <c r="HE445" s="10"/>
    </row>
    <row r="446" spans="1:213" ht="14.25" customHeight="1" x14ac:dyDescent="0.25">
      <c r="A446" s="10"/>
      <c r="W446" s="10"/>
      <c r="X446" s="10"/>
      <c r="Y446" s="10"/>
      <c r="Z446" s="10"/>
      <c r="AA446" s="10"/>
      <c r="AC446" s="10"/>
      <c r="AE446" s="10"/>
      <c r="AH446" s="10"/>
      <c r="AK446" s="10"/>
      <c r="AP446" s="10"/>
      <c r="AQ446" s="10"/>
      <c r="AX446" s="10"/>
      <c r="BA446" s="10"/>
      <c r="BJ446" s="10"/>
      <c r="BP446" s="10"/>
      <c r="BT446" s="10"/>
      <c r="BU446" s="10"/>
      <c r="CF446" s="10"/>
      <c r="CH446" s="10"/>
      <c r="CI446" s="10"/>
      <c r="CJ446" s="10"/>
      <c r="CK446" s="10"/>
      <c r="CL446" s="10"/>
      <c r="CM446" s="10"/>
      <c r="CU446" s="10"/>
      <c r="CV446" s="10"/>
      <c r="CW446" s="10"/>
      <c r="CX446" s="10"/>
      <c r="DC446" s="10"/>
      <c r="DD446" s="10"/>
      <c r="DJ446" s="10"/>
      <c r="DK446" s="10"/>
      <c r="DM446" s="10"/>
      <c r="DP446" s="10"/>
      <c r="DQ446" s="10"/>
      <c r="EB446" s="10"/>
      <c r="EC446" s="10"/>
      <c r="ED446" s="10"/>
      <c r="EE446" s="10"/>
      <c r="HE446" s="10"/>
    </row>
    <row r="447" spans="1:213" ht="14.25" customHeight="1" x14ac:dyDescent="0.25">
      <c r="A447" s="10"/>
      <c r="W447" s="10"/>
      <c r="X447" s="10"/>
      <c r="Y447" s="10"/>
      <c r="Z447" s="10"/>
      <c r="AA447" s="10"/>
      <c r="AC447" s="10"/>
      <c r="AE447" s="10"/>
      <c r="AH447" s="10"/>
      <c r="AK447" s="10"/>
      <c r="AP447" s="10"/>
      <c r="AQ447" s="10"/>
      <c r="AX447" s="10"/>
      <c r="BA447" s="10"/>
      <c r="BJ447" s="10"/>
      <c r="BP447" s="10"/>
      <c r="BT447" s="10"/>
      <c r="BU447" s="10"/>
      <c r="CF447" s="10"/>
      <c r="CH447" s="10"/>
      <c r="CI447" s="10"/>
      <c r="CJ447" s="10"/>
      <c r="CK447" s="10"/>
      <c r="CL447" s="10"/>
      <c r="CM447" s="10"/>
      <c r="CU447" s="10"/>
      <c r="CV447" s="10"/>
      <c r="CW447" s="10"/>
      <c r="CX447" s="10"/>
      <c r="DC447" s="10"/>
      <c r="DD447" s="10"/>
      <c r="DJ447" s="10"/>
      <c r="DK447" s="10"/>
      <c r="DM447" s="10"/>
      <c r="DP447" s="10"/>
      <c r="DQ447" s="10"/>
      <c r="EB447" s="10"/>
      <c r="EC447" s="10"/>
      <c r="ED447" s="10"/>
      <c r="EE447" s="10"/>
      <c r="HE447" s="10"/>
    </row>
    <row r="448" spans="1:213" ht="14.25" customHeight="1" x14ac:dyDescent="0.25">
      <c r="A448" s="10"/>
      <c r="W448" s="10"/>
      <c r="X448" s="10"/>
      <c r="Y448" s="10"/>
      <c r="Z448" s="10"/>
      <c r="AA448" s="10"/>
      <c r="AC448" s="10"/>
      <c r="AE448" s="10"/>
      <c r="AH448" s="10"/>
      <c r="AK448" s="10"/>
      <c r="AP448" s="10"/>
      <c r="AQ448" s="10"/>
      <c r="AX448" s="10"/>
      <c r="BA448" s="10"/>
      <c r="BJ448" s="10"/>
      <c r="BP448" s="10"/>
      <c r="BT448" s="10"/>
      <c r="BU448" s="10"/>
      <c r="CF448" s="10"/>
      <c r="CH448" s="10"/>
      <c r="CI448" s="10"/>
      <c r="CJ448" s="10"/>
      <c r="CK448" s="10"/>
      <c r="CL448" s="10"/>
      <c r="CM448" s="10"/>
      <c r="CU448" s="10"/>
      <c r="CV448" s="10"/>
      <c r="CW448" s="10"/>
      <c r="CX448" s="10"/>
      <c r="DC448" s="10"/>
      <c r="DD448" s="10"/>
      <c r="DJ448" s="10"/>
      <c r="DK448" s="10"/>
      <c r="DM448" s="10"/>
      <c r="DP448" s="10"/>
      <c r="DQ448" s="10"/>
      <c r="EB448" s="10"/>
      <c r="EC448" s="10"/>
      <c r="ED448" s="10"/>
      <c r="EE448" s="10"/>
      <c r="HE448" s="10"/>
    </row>
    <row r="449" spans="1:213" ht="14.25" customHeight="1" x14ac:dyDescent="0.25">
      <c r="A449" s="10"/>
      <c r="W449" s="10"/>
      <c r="X449" s="10"/>
      <c r="Y449" s="10"/>
      <c r="Z449" s="10"/>
      <c r="AA449" s="10"/>
      <c r="AC449" s="10"/>
      <c r="AE449" s="10"/>
      <c r="AH449" s="10"/>
      <c r="AK449" s="10"/>
      <c r="AP449" s="10"/>
      <c r="AQ449" s="10"/>
      <c r="AX449" s="10"/>
      <c r="BA449" s="10"/>
      <c r="BJ449" s="10"/>
      <c r="BP449" s="10"/>
      <c r="BT449" s="10"/>
      <c r="BU449" s="10"/>
      <c r="CF449" s="10"/>
      <c r="CH449" s="10"/>
      <c r="CI449" s="10"/>
      <c r="CJ449" s="10"/>
      <c r="CK449" s="10"/>
      <c r="CL449" s="10"/>
      <c r="CM449" s="10"/>
      <c r="CU449" s="10"/>
      <c r="CV449" s="10"/>
      <c r="CW449" s="10"/>
      <c r="CX449" s="10"/>
      <c r="DC449" s="10"/>
      <c r="DD449" s="10"/>
      <c r="DJ449" s="10"/>
      <c r="DK449" s="10"/>
      <c r="DM449" s="10"/>
      <c r="DP449" s="10"/>
      <c r="DQ449" s="10"/>
      <c r="EB449" s="10"/>
      <c r="EC449" s="10"/>
      <c r="ED449" s="10"/>
      <c r="EE449" s="10"/>
      <c r="HE449" s="10"/>
    </row>
    <row r="450" spans="1:213" ht="14.25" customHeight="1" x14ac:dyDescent="0.25">
      <c r="A450" s="10"/>
      <c r="W450" s="10"/>
      <c r="X450" s="10"/>
      <c r="Y450" s="10"/>
      <c r="Z450" s="10"/>
      <c r="AA450" s="10"/>
      <c r="AC450" s="10"/>
      <c r="AE450" s="10"/>
      <c r="AH450" s="10"/>
      <c r="AK450" s="10"/>
      <c r="AP450" s="10"/>
      <c r="AQ450" s="10"/>
      <c r="AX450" s="10"/>
      <c r="BA450" s="10"/>
      <c r="BJ450" s="10"/>
      <c r="BP450" s="10"/>
      <c r="BT450" s="10"/>
      <c r="BU450" s="10"/>
      <c r="CF450" s="10"/>
      <c r="CH450" s="10"/>
      <c r="CI450" s="10"/>
      <c r="CJ450" s="10"/>
      <c r="CK450" s="10"/>
      <c r="CL450" s="10"/>
      <c r="CM450" s="10"/>
      <c r="CU450" s="10"/>
      <c r="CV450" s="10"/>
      <c r="CW450" s="10"/>
      <c r="CX450" s="10"/>
      <c r="DC450" s="10"/>
      <c r="DD450" s="10"/>
      <c r="DJ450" s="10"/>
      <c r="DK450" s="10"/>
      <c r="DM450" s="10"/>
      <c r="DP450" s="10"/>
      <c r="DQ450" s="10"/>
      <c r="EB450" s="10"/>
      <c r="EC450" s="10"/>
      <c r="ED450" s="10"/>
      <c r="EE450" s="10"/>
      <c r="HE450" s="10"/>
    </row>
    <row r="451" spans="1:213" ht="14.25" customHeight="1" x14ac:dyDescent="0.25">
      <c r="A451" s="10"/>
      <c r="W451" s="10"/>
      <c r="X451" s="10"/>
      <c r="Y451" s="10"/>
      <c r="Z451" s="10"/>
      <c r="AA451" s="10"/>
      <c r="AC451" s="10"/>
      <c r="AE451" s="10"/>
      <c r="AH451" s="10"/>
      <c r="AK451" s="10"/>
      <c r="AP451" s="10"/>
      <c r="AQ451" s="10"/>
      <c r="AX451" s="10"/>
      <c r="BA451" s="10"/>
      <c r="BJ451" s="10"/>
      <c r="BP451" s="10"/>
      <c r="BT451" s="10"/>
      <c r="BU451" s="10"/>
      <c r="CF451" s="10"/>
      <c r="CH451" s="10"/>
      <c r="CI451" s="10"/>
      <c r="CJ451" s="10"/>
      <c r="CK451" s="10"/>
      <c r="CL451" s="10"/>
      <c r="CM451" s="10"/>
      <c r="CU451" s="10"/>
      <c r="CV451" s="10"/>
      <c r="CW451" s="10"/>
      <c r="CX451" s="10"/>
      <c r="DC451" s="10"/>
      <c r="DD451" s="10"/>
      <c r="DJ451" s="10"/>
      <c r="DK451" s="10"/>
      <c r="DM451" s="10"/>
      <c r="DP451" s="10"/>
      <c r="DQ451" s="10"/>
      <c r="EB451" s="10"/>
      <c r="EC451" s="10"/>
      <c r="ED451" s="10"/>
      <c r="EE451" s="10"/>
      <c r="HE451" s="10"/>
    </row>
    <row r="452" spans="1:213" ht="14.25" customHeight="1" x14ac:dyDescent="0.25">
      <c r="A452" s="10"/>
      <c r="W452" s="10"/>
      <c r="X452" s="10"/>
      <c r="Y452" s="10"/>
      <c r="Z452" s="10"/>
      <c r="AA452" s="10"/>
      <c r="AC452" s="10"/>
      <c r="AE452" s="10"/>
      <c r="AH452" s="10"/>
      <c r="AK452" s="10"/>
      <c r="AP452" s="10"/>
      <c r="AQ452" s="10"/>
      <c r="AX452" s="10"/>
      <c r="BA452" s="10"/>
      <c r="BJ452" s="10"/>
      <c r="BP452" s="10"/>
      <c r="BT452" s="10"/>
      <c r="BU452" s="10"/>
      <c r="CF452" s="10"/>
      <c r="CH452" s="10"/>
      <c r="CI452" s="10"/>
      <c r="CJ452" s="10"/>
      <c r="CK452" s="10"/>
      <c r="CL452" s="10"/>
      <c r="CM452" s="10"/>
      <c r="CU452" s="10"/>
      <c r="CV452" s="10"/>
      <c r="CW452" s="10"/>
      <c r="CX452" s="10"/>
      <c r="DC452" s="10"/>
      <c r="DD452" s="10"/>
      <c r="DJ452" s="10"/>
      <c r="DK452" s="10"/>
      <c r="DM452" s="10"/>
      <c r="DP452" s="10"/>
      <c r="DQ452" s="10"/>
      <c r="EB452" s="10"/>
      <c r="EC452" s="10"/>
      <c r="ED452" s="10"/>
      <c r="EE452" s="10"/>
      <c r="HE452" s="10"/>
    </row>
    <row r="453" spans="1:213" ht="14.25" customHeight="1" x14ac:dyDescent="0.25">
      <c r="A453" s="10"/>
      <c r="W453" s="10"/>
      <c r="X453" s="10"/>
      <c r="Y453" s="10"/>
      <c r="Z453" s="10"/>
      <c r="AA453" s="10"/>
      <c r="AC453" s="10"/>
      <c r="AE453" s="10"/>
      <c r="AH453" s="10"/>
      <c r="AK453" s="10"/>
      <c r="AP453" s="10"/>
      <c r="AQ453" s="10"/>
      <c r="AX453" s="10"/>
      <c r="BA453" s="10"/>
      <c r="BJ453" s="10"/>
      <c r="BP453" s="10"/>
      <c r="BT453" s="10"/>
      <c r="BU453" s="10"/>
      <c r="CF453" s="10"/>
      <c r="CH453" s="10"/>
      <c r="CI453" s="10"/>
      <c r="CJ453" s="10"/>
      <c r="CK453" s="10"/>
      <c r="CL453" s="10"/>
      <c r="CM453" s="10"/>
      <c r="CU453" s="10"/>
      <c r="CV453" s="10"/>
      <c r="CW453" s="10"/>
      <c r="CX453" s="10"/>
      <c r="DC453" s="10"/>
      <c r="DD453" s="10"/>
      <c r="DJ453" s="10"/>
      <c r="DK453" s="10"/>
      <c r="DM453" s="10"/>
      <c r="DP453" s="10"/>
      <c r="DQ453" s="10"/>
      <c r="EB453" s="10"/>
      <c r="EC453" s="10"/>
      <c r="ED453" s="10"/>
      <c r="EE453" s="10"/>
      <c r="HE453" s="10"/>
    </row>
    <row r="454" spans="1:213" ht="14.25" customHeight="1" x14ac:dyDescent="0.25">
      <c r="A454" s="10"/>
      <c r="W454" s="10"/>
      <c r="X454" s="10"/>
      <c r="Y454" s="10"/>
      <c r="Z454" s="10"/>
      <c r="AA454" s="10"/>
      <c r="AC454" s="10"/>
      <c r="AE454" s="10"/>
      <c r="AH454" s="10"/>
      <c r="AK454" s="10"/>
      <c r="AP454" s="10"/>
      <c r="AQ454" s="10"/>
      <c r="AX454" s="10"/>
      <c r="BA454" s="10"/>
      <c r="BJ454" s="10"/>
      <c r="BP454" s="10"/>
      <c r="BT454" s="10"/>
      <c r="BU454" s="10"/>
      <c r="CF454" s="10"/>
      <c r="CH454" s="10"/>
      <c r="CI454" s="10"/>
      <c r="CJ454" s="10"/>
      <c r="CK454" s="10"/>
      <c r="CL454" s="10"/>
      <c r="CM454" s="10"/>
      <c r="CU454" s="10"/>
      <c r="CV454" s="10"/>
      <c r="CW454" s="10"/>
      <c r="CX454" s="10"/>
      <c r="DC454" s="10"/>
      <c r="DD454" s="10"/>
      <c r="DJ454" s="10"/>
      <c r="DK454" s="10"/>
      <c r="DM454" s="10"/>
      <c r="DP454" s="10"/>
      <c r="DQ454" s="10"/>
      <c r="EB454" s="10"/>
      <c r="EC454" s="10"/>
      <c r="ED454" s="10"/>
      <c r="EE454" s="10"/>
      <c r="HE454" s="10"/>
    </row>
    <row r="455" spans="1:213" ht="14.25" customHeight="1" x14ac:dyDescent="0.25">
      <c r="A455" s="10"/>
      <c r="W455" s="10"/>
      <c r="X455" s="10"/>
      <c r="Y455" s="10"/>
      <c r="Z455" s="10"/>
      <c r="AA455" s="10"/>
      <c r="AC455" s="10"/>
      <c r="AE455" s="10"/>
      <c r="AH455" s="10"/>
      <c r="AK455" s="10"/>
      <c r="AP455" s="10"/>
      <c r="AQ455" s="10"/>
      <c r="AX455" s="10"/>
      <c r="BA455" s="10"/>
      <c r="BJ455" s="10"/>
      <c r="BP455" s="10"/>
      <c r="BT455" s="10"/>
      <c r="BU455" s="10"/>
      <c r="CF455" s="10"/>
      <c r="CH455" s="10"/>
      <c r="CI455" s="10"/>
      <c r="CJ455" s="10"/>
      <c r="CK455" s="10"/>
      <c r="CL455" s="10"/>
      <c r="CM455" s="10"/>
      <c r="CU455" s="10"/>
      <c r="CV455" s="10"/>
      <c r="CW455" s="10"/>
      <c r="CX455" s="10"/>
      <c r="DC455" s="10"/>
      <c r="DD455" s="10"/>
      <c r="DJ455" s="10"/>
      <c r="DK455" s="10"/>
      <c r="DM455" s="10"/>
      <c r="DP455" s="10"/>
      <c r="DQ455" s="10"/>
      <c r="EB455" s="10"/>
      <c r="EC455" s="10"/>
      <c r="ED455" s="10"/>
      <c r="EE455" s="10"/>
      <c r="HE455" s="10"/>
    </row>
    <row r="456" spans="1:213" ht="14.25" customHeight="1" x14ac:dyDescent="0.25">
      <c r="A456" s="10"/>
      <c r="W456" s="10"/>
      <c r="X456" s="10"/>
      <c r="Y456" s="10"/>
      <c r="Z456" s="10"/>
      <c r="AA456" s="10"/>
      <c r="AC456" s="10"/>
      <c r="AE456" s="10"/>
      <c r="AH456" s="10"/>
      <c r="AK456" s="10"/>
      <c r="AP456" s="10"/>
      <c r="AQ456" s="10"/>
      <c r="AX456" s="10"/>
      <c r="BA456" s="10"/>
      <c r="BJ456" s="10"/>
      <c r="BP456" s="10"/>
      <c r="BT456" s="10"/>
      <c r="BU456" s="10"/>
      <c r="CF456" s="10"/>
      <c r="CH456" s="10"/>
      <c r="CI456" s="10"/>
      <c r="CJ456" s="10"/>
      <c r="CK456" s="10"/>
      <c r="CL456" s="10"/>
      <c r="CM456" s="10"/>
      <c r="CU456" s="10"/>
      <c r="CV456" s="10"/>
      <c r="CW456" s="10"/>
      <c r="CX456" s="10"/>
      <c r="DC456" s="10"/>
      <c r="DD456" s="10"/>
      <c r="DJ456" s="10"/>
      <c r="DK456" s="10"/>
      <c r="DM456" s="10"/>
      <c r="DP456" s="10"/>
      <c r="DQ456" s="10"/>
      <c r="EB456" s="10"/>
      <c r="EC456" s="10"/>
      <c r="ED456" s="10"/>
      <c r="EE456" s="10"/>
      <c r="HE456" s="10"/>
    </row>
    <row r="457" spans="1:213" ht="14.25" customHeight="1" x14ac:dyDescent="0.25">
      <c r="A457" s="10"/>
      <c r="W457" s="10"/>
      <c r="X457" s="10"/>
      <c r="Y457" s="10"/>
      <c r="Z457" s="10"/>
      <c r="AA457" s="10"/>
      <c r="AC457" s="10"/>
      <c r="AE457" s="10"/>
      <c r="AH457" s="10"/>
      <c r="AK457" s="10"/>
      <c r="AP457" s="10"/>
      <c r="AQ457" s="10"/>
      <c r="AX457" s="10"/>
      <c r="BA457" s="10"/>
      <c r="BJ457" s="10"/>
      <c r="BP457" s="10"/>
      <c r="BT457" s="10"/>
      <c r="BU457" s="10"/>
      <c r="CF457" s="10"/>
      <c r="CH457" s="10"/>
      <c r="CI457" s="10"/>
      <c r="CJ457" s="10"/>
      <c r="CK457" s="10"/>
      <c r="CL457" s="10"/>
      <c r="CM457" s="10"/>
      <c r="CU457" s="10"/>
      <c r="CV457" s="10"/>
      <c r="CW457" s="10"/>
      <c r="CX457" s="10"/>
      <c r="DC457" s="10"/>
      <c r="DD457" s="10"/>
      <c r="DJ457" s="10"/>
      <c r="DK457" s="10"/>
      <c r="DM457" s="10"/>
      <c r="DP457" s="10"/>
      <c r="DQ457" s="10"/>
      <c r="EB457" s="10"/>
      <c r="EC457" s="10"/>
      <c r="ED457" s="10"/>
      <c r="EE457" s="10"/>
      <c r="HE457" s="10"/>
    </row>
    <row r="458" spans="1:213" ht="14.25" customHeight="1" x14ac:dyDescent="0.25">
      <c r="A458" s="10"/>
      <c r="W458" s="10"/>
      <c r="X458" s="10"/>
      <c r="Y458" s="10"/>
      <c r="Z458" s="10"/>
      <c r="AA458" s="10"/>
      <c r="AC458" s="10"/>
      <c r="AE458" s="10"/>
      <c r="AH458" s="10"/>
      <c r="AK458" s="10"/>
      <c r="AP458" s="10"/>
      <c r="AQ458" s="10"/>
      <c r="AX458" s="10"/>
      <c r="BA458" s="10"/>
      <c r="BJ458" s="10"/>
      <c r="BP458" s="10"/>
      <c r="BT458" s="10"/>
      <c r="BU458" s="10"/>
      <c r="CF458" s="10"/>
      <c r="CH458" s="10"/>
      <c r="CI458" s="10"/>
      <c r="CJ458" s="10"/>
      <c r="CK458" s="10"/>
      <c r="CL458" s="10"/>
      <c r="CM458" s="10"/>
      <c r="CU458" s="10"/>
      <c r="CV458" s="10"/>
      <c r="CW458" s="10"/>
      <c r="CX458" s="10"/>
      <c r="DC458" s="10"/>
      <c r="DD458" s="10"/>
      <c r="DJ458" s="10"/>
      <c r="DK458" s="10"/>
      <c r="DM458" s="10"/>
      <c r="DP458" s="10"/>
      <c r="DQ458" s="10"/>
      <c r="EB458" s="10"/>
      <c r="EC458" s="10"/>
      <c r="ED458" s="10"/>
      <c r="EE458" s="10"/>
      <c r="HE458" s="10"/>
    </row>
    <row r="459" spans="1:213" ht="14.25" customHeight="1" x14ac:dyDescent="0.25">
      <c r="A459" s="10"/>
      <c r="W459" s="10"/>
      <c r="X459" s="10"/>
      <c r="Y459" s="10"/>
      <c r="Z459" s="10"/>
      <c r="AA459" s="10"/>
      <c r="AC459" s="10"/>
      <c r="AE459" s="10"/>
      <c r="AH459" s="10"/>
      <c r="AK459" s="10"/>
      <c r="AP459" s="10"/>
      <c r="AQ459" s="10"/>
      <c r="AX459" s="10"/>
      <c r="BA459" s="10"/>
      <c r="BJ459" s="10"/>
      <c r="BP459" s="10"/>
      <c r="BT459" s="10"/>
      <c r="BU459" s="10"/>
      <c r="CF459" s="10"/>
      <c r="CH459" s="10"/>
      <c r="CI459" s="10"/>
      <c r="CJ459" s="10"/>
      <c r="CK459" s="10"/>
      <c r="CL459" s="10"/>
      <c r="CM459" s="10"/>
      <c r="CU459" s="10"/>
      <c r="CV459" s="10"/>
      <c r="CW459" s="10"/>
      <c r="CX459" s="10"/>
      <c r="DC459" s="10"/>
      <c r="DD459" s="10"/>
      <c r="DJ459" s="10"/>
      <c r="DK459" s="10"/>
      <c r="DM459" s="10"/>
      <c r="DP459" s="10"/>
      <c r="DQ459" s="10"/>
      <c r="EB459" s="10"/>
      <c r="EC459" s="10"/>
      <c r="ED459" s="10"/>
      <c r="EE459" s="10"/>
      <c r="HE459" s="10"/>
    </row>
    <row r="460" spans="1:213" ht="14.25" customHeight="1" x14ac:dyDescent="0.25">
      <c r="A460" s="10"/>
      <c r="W460" s="10"/>
      <c r="X460" s="10"/>
      <c r="Y460" s="10"/>
      <c r="Z460" s="10"/>
      <c r="AA460" s="10"/>
      <c r="AC460" s="10"/>
      <c r="AE460" s="10"/>
      <c r="AH460" s="10"/>
      <c r="AK460" s="10"/>
      <c r="AP460" s="10"/>
      <c r="AQ460" s="10"/>
      <c r="AX460" s="10"/>
      <c r="BA460" s="10"/>
      <c r="BJ460" s="10"/>
      <c r="BP460" s="10"/>
      <c r="BT460" s="10"/>
      <c r="BU460" s="10"/>
      <c r="CF460" s="10"/>
      <c r="CH460" s="10"/>
      <c r="CI460" s="10"/>
      <c r="CJ460" s="10"/>
      <c r="CK460" s="10"/>
      <c r="CL460" s="10"/>
      <c r="CM460" s="10"/>
      <c r="CU460" s="10"/>
      <c r="CV460" s="10"/>
      <c r="CW460" s="10"/>
      <c r="CX460" s="10"/>
      <c r="DC460" s="10"/>
      <c r="DD460" s="10"/>
      <c r="DJ460" s="10"/>
      <c r="DK460" s="10"/>
      <c r="DM460" s="10"/>
      <c r="DP460" s="10"/>
      <c r="DQ460" s="10"/>
      <c r="EB460" s="10"/>
      <c r="EC460" s="10"/>
      <c r="ED460" s="10"/>
      <c r="EE460" s="10"/>
      <c r="HE460" s="10"/>
    </row>
    <row r="461" spans="1:213" ht="14.25" customHeight="1" x14ac:dyDescent="0.25">
      <c r="A461" s="10"/>
      <c r="W461" s="10"/>
      <c r="X461" s="10"/>
      <c r="Y461" s="10"/>
      <c r="Z461" s="10"/>
      <c r="AA461" s="10"/>
      <c r="AC461" s="10"/>
      <c r="AE461" s="10"/>
      <c r="AH461" s="10"/>
      <c r="AK461" s="10"/>
      <c r="AP461" s="10"/>
      <c r="AQ461" s="10"/>
      <c r="AX461" s="10"/>
      <c r="BA461" s="10"/>
      <c r="BJ461" s="10"/>
      <c r="BP461" s="10"/>
      <c r="BT461" s="10"/>
      <c r="BU461" s="10"/>
      <c r="CF461" s="10"/>
      <c r="CH461" s="10"/>
      <c r="CI461" s="10"/>
      <c r="CJ461" s="10"/>
      <c r="CK461" s="10"/>
      <c r="CL461" s="10"/>
      <c r="CM461" s="10"/>
      <c r="CU461" s="10"/>
      <c r="CV461" s="10"/>
      <c r="CW461" s="10"/>
      <c r="CX461" s="10"/>
      <c r="DC461" s="10"/>
      <c r="DD461" s="10"/>
      <c r="DJ461" s="10"/>
      <c r="DK461" s="10"/>
      <c r="DM461" s="10"/>
      <c r="DP461" s="10"/>
      <c r="DQ461" s="10"/>
      <c r="EB461" s="10"/>
      <c r="EC461" s="10"/>
      <c r="ED461" s="10"/>
      <c r="EE461" s="10"/>
      <c r="HE461" s="10"/>
    </row>
    <row r="462" spans="1:213" ht="14.25" customHeight="1" x14ac:dyDescent="0.25">
      <c r="A462" s="10"/>
      <c r="W462" s="10"/>
      <c r="X462" s="10"/>
      <c r="Y462" s="10"/>
      <c r="Z462" s="10"/>
      <c r="AA462" s="10"/>
      <c r="AC462" s="10"/>
      <c r="AE462" s="10"/>
      <c r="AH462" s="10"/>
      <c r="AK462" s="10"/>
      <c r="AP462" s="10"/>
      <c r="AQ462" s="10"/>
      <c r="AX462" s="10"/>
      <c r="BA462" s="10"/>
      <c r="BJ462" s="10"/>
      <c r="BP462" s="10"/>
      <c r="BT462" s="10"/>
      <c r="BU462" s="10"/>
      <c r="CF462" s="10"/>
      <c r="CH462" s="10"/>
      <c r="CI462" s="10"/>
      <c r="CJ462" s="10"/>
      <c r="CK462" s="10"/>
      <c r="CL462" s="10"/>
      <c r="CM462" s="10"/>
      <c r="CU462" s="10"/>
      <c r="CV462" s="10"/>
      <c r="CW462" s="10"/>
      <c r="CX462" s="10"/>
      <c r="DC462" s="10"/>
      <c r="DD462" s="10"/>
      <c r="DJ462" s="10"/>
      <c r="DK462" s="10"/>
      <c r="DM462" s="10"/>
      <c r="DP462" s="10"/>
      <c r="DQ462" s="10"/>
      <c r="EB462" s="10"/>
      <c r="EC462" s="10"/>
      <c r="ED462" s="10"/>
      <c r="EE462" s="10"/>
      <c r="HE462" s="10"/>
    </row>
    <row r="463" spans="1:213" ht="14.25" customHeight="1" x14ac:dyDescent="0.25">
      <c r="A463" s="10"/>
      <c r="W463" s="10"/>
      <c r="X463" s="10"/>
      <c r="Y463" s="10"/>
      <c r="Z463" s="10"/>
      <c r="AA463" s="10"/>
      <c r="AC463" s="10"/>
      <c r="AE463" s="10"/>
      <c r="AH463" s="10"/>
      <c r="AK463" s="10"/>
      <c r="AP463" s="10"/>
      <c r="AQ463" s="10"/>
      <c r="AX463" s="10"/>
      <c r="BA463" s="10"/>
      <c r="BJ463" s="10"/>
      <c r="BP463" s="10"/>
      <c r="BT463" s="10"/>
      <c r="BU463" s="10"/>
      <c r="CF463" s="10"/>
      <c r="CH463" s="10"/>
      <c r="CI463" s="10"/>
      <c r="CJ463" s="10"/>
      <c r="CK463" s="10"/>
      <c r="CL463" s="10"/>
      <c r="CM463" s="10"/>
      <c r="CU463" s="10"/>
      <c r="CV463" s="10"/>
      <c r="CW463" s="10"/>
      <c r="CX463" s="10"/>
      <c r="DC463" s="10"/>
      <c r="DD463" s="10"/>
      <c r="DJ463" s="10"/>
      <c r="DK463" s="10"/>
      <c r="DM463" s="10"/>
      <c r="DP463" s="10"/>
      <c r="DQ463" s="10"/>
      <c r="EB463" s="10"/>
      <c r="EC463" s="10"/>
      <c r="ED463" s="10"/>
      <c r="EE463" s="10"/>
      <c r="HE463" s="10"/>
    </row>
    <row r="464" spans="1:213" ht="14.25" customHeight="1" x14ac:dyDescent="0.25">
      <c r="A464" s="10"/>
      <c r="W464" s="10"/>
      <c r="X464" s="10"/>
      <c r="Y464" s="10"/>
      <c r="Z464" s="10"/>
      <c r="AA464" s="10"/>
      <c r="AC464" s="10"/>
      <c r="AE464" s="10"/>
      <c r="AH464" s="10"/>
      <c r="AK464" s="10"/>
      <c r="AP464" s="10"/>
      <c r="AQ464" s="10"/>
      <c r="AX464" s="10"/>
      <c r="BA464" s="10"/>
      <c r="BJ464" s="10"/>
      <c r="BP464" s="10"/>
      <c r="BT464" s="10"/>
      <c r="BU464" s="10"/>
      <c r="CF464" s="10"/>
      <c r="CH464" s="10"/>
      <c r="CI464" s="10"/>
      <c r="CJ464" s="10"/>
      <c r="CK464" s="10"/>
      <c r="CL464" s="10"/>
      <c r="CM464" s="10"/>
      <c r="CU464" s="10"/>
      <c r="CV464" s="10"/>
      <c r="CW464" s="10"/>
      <c r="CX464" s="10"/>
      <c r="DC464" s="10"/>
      <c r="DD464" s="10"/>
      <c r="DJ464" s="10"/>
      <c r="DK464" s="10"/>
      <c r="DM464" s="10"/>
      <c r="DP464" s="10"/>
      <c r="DQ464" s="10"/>
      <c r="EB464" s="10"/>
      <c r="EC464" s="10"/>
      <c r="ED464" s="10"/>
      <c r="EE464" s="10"/>
      <c r="HE464" s="10"/>
    </row>
    <row r="465" spans="1:213" ht="14.25" customHeight="1" x14ac:dyDescent="0.25">
      <c r="A465" s="10"/>
      <c r="W465" s="10"/>
      <c r="X465" s="10"/>
      <c r="Y465" s="10"/>
      <c r="Z465" s="10"/>
      <c r="AA465" s="10"/>
      <c r="AC465" s="10"/>
      <c r="AE465" s="10"/>
      <c r="AH465" s="10"/>
      <c r="AK465" s="10"/>
      <c r="AP465" s="10"/>
      <c r="AQ465" s="10"/>
      <c r="AX465" s="10"/>
      <c r="BA465" s="10"/>
      <c r="BJ465" s="10"/>
      <c r="BP465" s="10"/>
      <c r="BT465" s="10"/>
      <c r="BU465" s="10"/>
      <c r="CF465" s="10"/>
      <c r="CH465" s="10"/>
      <c r="CI465" s="10"/>
      <c r="CJ465" s="10"/>
      <c r="CK465" s="10"/>
      <c r="CL465" s="10"/>
      <c r="CM465" s="10"/>
      <c r="CU465" s="10"/>
      <c r="CV465" s="10"/>
      <c r="CW465" s="10"/>
      <c r="CX465" s="10"/>
      <c r="DC465" s="10"/>
      <c r="DD465" s="10"/>
      <c r="DJ465" s="10"/>
      <c r="DK465" s="10"/>
      <c r="DM465" s="10"/>
      <c r="DP465" s="10"/>
      <c r="DQ465" s="10"/>
      <c r="EB465" s="10"/>
      <c r="EC465" s="10"/>
      <c r="ED465" s="10"/>
      <c r="EE465" s="10"/>
      <c r="HE465" s="10"/>
    </row>
    <row r="466" spans="1:213" ht="14.25" customHeight="1" x14ac:dyDescent="0.25">
      <c r="A466" s="10"/>
      <c r="W466" s="10"/>
      <c r="X466" s="10"/>
      <c r="Y466" s="10"/>
      <c r="Z466" s="10"/>
      <c r="AA466" s="10"/>
      <c r="AC466" s="10"/>
      <c r="AE466" s="10"/>
      <c r="AH466" s="10"/>
      <c r="AK466" s="10"/>
      <c r="AP466" s="10"/>
      <c r="AQ466" s="10"/>
      <c r="AX466" s="10"/>
      <c r="BA466" s="10"/>
      <c r="BJ466" s="10"/>
      <c r="BP466" s="10"/>
      <c r="BT466" s="10"/>
      <c r="BU466" s="10"/>
      <c r="CF466" s="10"/>
      <c r="CH466" s="10"/>
      <c r="CI466" s="10"/>
      <c r="CJ466" s="10"/>
      <c r="CK466" s="10"/>
      <c r="CL466" s="10"/>
      <c r="CM466" s="10"/>
      <c r="CU466" s="10"/>
      <c r="CV466" s="10"/>
      <c r="CW466" s="10"/>
      <c r="CX466" s="10"/>
      <c r="DC466" s="10"/>
      <c r="DD466" s="10"/>
      <c r="DJ466" s="10"/>
      <c r="DK466" s="10"/>
      <c r="DM466" s="10"/>
      <c r="DP466" s="10"/>
      <c r="DQ466" s="10"/>
      <c r="EB466" s="10"/>
      <c r="EC466" s="10"/>
      <c r="ED466" s="10"/>
      <c r="EE466" s="10"/>
      <c r="HE466" s="10"/>
    </row>
    <row r="467" spans="1:213" ht="14.25" customHeight="1" x14ac:dyDescent="0.25">
      <c r="A467" s="10"/>
      <c r="W467" s="10"/>
      <c r="X467" s="10"/>
      <c r="Y467" s="10"/>
      <c r="Z467" s="10"/>
      <c r="AA467" s="10"/>
      <c r="AC467" s="10"/>
      <c r="AE467" s="10"/>
      <c r="AH467" s="10"/>
      <c r="AK467" s="10"/>
      <c r="AP467" s="10"/>
      <c r="AQ467" s="10"/>
      <c r="AX467" s="10"/>
      <c r="BA467" s="10"/>
      <c r="BJ467" s="10"/>
      <c r="BP467" s="10"/>
      <c r="BT467" s="10"/>
      <c r="BU467" s="10"/>
      <c r="CF467" s="10"/>
      <c r="CH467" s="10"/>
      <c r="CI467" s="10"/>
      <c r="CJ467" s="10"/>
      <c r="CK467" s="10"/>
      <c r="CL467" s="10"/>
      <c r="CM467" s="10"/>
      <c r="CU467" s="10"/>
      <c r="CV467" s="10"/>
      <c r="CW467" s="10"/>
      <c r="CX467" s="10"/>
      <c r="DC467" s="10"/>
      <c r="DD467" s="10"/>
      <c r="DJ467" s="10"/>
      <c r="DK467" s="10"/>
      <c r="DM467" s="10"/>
      <c r="DP467" s="10"/>
      <c r="DQ467" s="10"/>
      <c r="EB467" s="10"/>
      <c r="EC467" s="10"/>
      <c r="ED467" s="10"/>
      <c r="EE467" s="10"/>
      <c r="HE467" s="10"/>
    </row>
    <row r="468" spans="1:213" ht="14.25" customHeight="1" x14ac:dyDescent="0.25">
      <c r="A468" s="10"/>
      <c r="W468" s="10"/>
      <c r="X468" s="10"/>
      <c r="Y468" s="10"/>
      <c r="Z468" s="10"/>
      <c r="AA468" s="10"/>
      <c r="AC468" s="10"/>
      <c r="AE468" s="10"/>
      <c r="AH468" s="10"/>
      <c r="AK468" s="10"/>
      <c r="AP468" s="10"/>
      <c r="AQ468" s="10"/>
      <c r="AX468" s="10"/>
      <c r="BA468" s="10"/>
      <c r="BJ468" s="10"/>
      <c r="BP468" s="10"/>
      <c r="BT468" s="10"/>
      <c r="BU468" s="10"/>
      <c r="CF468" s="10"/>
      <c r="CH468" s="10"/>
      <c r="CI468" s="10"/>
      <c r="CJ468" s="10"/>
      <c r="CK468" s="10"/>
      <c r="CL468" s="10"/>
      <c r="CM468" s="10"/>
      <c r="CU468" s="10"/>
      <c r="CV468" s="10"/>
      <c r="CW468" s="10"/>
      <c r="CX468" s="10"/>
      <c r="DC468" s="10"/>
      <c r="DD468" s="10"/>
      <c r="DJ468" s="10"/>
      <c r="DK468" s="10"/>
      <c r="DM468" s="10"/>
      <c r="DP468" s="10"/>
      <c r="DQ468" s="10"/>
      <c r="EB468" s="10"/>
      <c r="EC468" s="10"/>
      <c r="ED468" s="10"/>
      <c r="EE468" s="10"/>
      <c r="HE468" s="10"/>
    </row>
    <row r="469" spans="1:213" ht="14.25" customHeight="1" x14ac:dyDescent="0.25">
      <c r="A469" s="10"/>
      <c r="W469" s="10"/>
      <c r="X469" s="10"/>
      <c r="Y469" s="10"/>
      <c r="Z469" s="10"/>
      <c r="AA469" s="10"/>
      <c r="AC469" s="10"/>
      <c r="AE469" s="10"/>
      <c r="AH469" s="10"/>
      <c r="AK469" s="10"/>
      <c r="AP469" s="10"/>
      <c r="AQ469" s="10"/>
      <c r="AX469" s="10"/>
      <c r="BA469" s="10"/>
      <c r="BJ469" s="10"/>
      <c r="BP469" s="10"/>
      <c r="BT469" s="10"/>
      <c r="BU469" s="10"/>
      <c r="CF469" s="10"/>
      <c r="CH469" s="10"/>
      <c r="CI469" s="10"/>
      <c r="CJ469" s="10"/>
      <c r="CK469" s="10"/>
      <c r="CL469" s="10"/>
      <c r="CM469" s="10"/>
      <c r="CU469" s="10"/>
      <c r="CV469" s="10"/>
      <c r="CW469" s="10"/>
      <c r="CX469" s="10"/>
      <c r="DC469" s="10"/>
      <c r="DD469" s="10"/>
      <c r="DJ469" s="10"/>
      <c r="DK469" s="10"/>
      <c r="DM469" s="10"/>
      <c r="DP469" s="10"/>
      <c r="DQ469" s="10"/>
      <c r="EB469" s="10"/>
      <c r="EC469" s="10"/>
      <c r="ED469" s="10"/>
      <c r="EE469" s="10"/>
      <c r="HE469" s="10"/>
    </row>
    <row r="470" spans="1:213" ht="14.25" customHeight="1" x14ac:dyDescent="0.25">
      <c r="A470" s="10"/>
      <c r="W470" s="10"/>
      <c r="X470" s="10"/>
      <c r="Y470" s="10"/>
      <c r="Z470" s="10"/>
      <c r="AA470" s="10"/>
      <c r="AC470" s="10"/>
      <c r="AE470" s="10"/>
      <c r="AH470" s="10"/>
      <c r="AK470" s="10"/>
      <c r="AP470" s="10"/>
      <c r="AQ470" s="10"/>
      <c r="AX470" s="10"/>
      <c r="BA470" s="10"/>
      <c r="BJ470" s="10"/>
      <c r="BP470" s="10"/>
      <c r="BT470" s="10"/>
      <c r="BU470" s="10"/>
      <c r="CF470" s="10"/>
      <c r="CH470" s="10"/>
      <c r="CI470" s="10"/>
      <c r="CJ470" s="10"/>
      <c r="CK470" s="10"/>
      <c r="CL470" s="10"/>
      <c r="CM470" s="10"/>
      <c r="CU470" s="10"/>
      <c r="CV470" s="10"/>
      <c r="CW470" s="10"/>
      <c r="CX470" s="10"/>
      <c r="DC470" s="10"/>
      <c r="DD470" s="10"/>
      <c r="DJ470" s="10"/>
      <c r="DK470" s="10"/>
      <c r="DM470" s="10"/>
      <c r="DP470" s="10"/>
      <c r="DQ470" s="10"/>
      <c r="EB470" s="10"/>
      <c r="EC470" s="10"/>
      <c r="ED470" s="10"/>
      <c r="EE470" s="10"/>
      <c r="HE470" s="10"/>
    </row>
    <row r="471" spans="1:213" ht="14.25" customHeight="1" x14ac:dyDescent="0.25">
      <c r="A471" s="10"/>
      <c r="W471" s="10"/>
      <c r="X471" s="10"/>
      <c r="Y471" s="10"/>
      <c r="Z471" s="10"/>
      <c r="AA471" s="10"/>
      <c r="AC471" s="10"/>
      <c r="AE471" s="10"/>
      <c r="AH471" s="10"/>
      <c r="AK471" s="10"/>
      <c r="AP471" s="10"/>
      <c r="AQ471" s="10"/>
      <c r="AX471" s="10"/>
      <c r="BA471" s="10"/>
      <c r="BJ471" s="10"/>
      <c r="BP471" s="10"/>
      <c r="BT471" s="10"/>
      <c r="BU471" s="10"/>
      <c r="CF471" s="10"/>
      <c r="CH471" s="10"/>
      <c r="CI471" s="10"/>
      <c r="CJ471" s="10"/>
      <c r="CK471" s="10"/>
      <c r="CL471" s="10"/>
      <c r="CM471" s="10"/>
      <c r="CU471" s="10"/>
      <c r="CV471" s="10"/>
      <c r="CW471" s="10"/>
      <c r="CX471" s="10"/>
      <c r="DC471" s="10"/>
      <c r="DD471" s="10"/>
      <c r="DJ471" s="10"/>
      <c r="DK471" s="10"/>
      <c r="DM471" s="10"/>
      <c r="DP471" s="10"/>
      <c r="DQ471" s="10"/>
      <c r="EB471" s="10"/>
      <c r="EC471" s="10"/>
      <c r="ED471" s="10"/>
      <c r="EE471" s="10"/>
      <c r="HE471" s="10"/>
    </row>
    <row r="472" spans="1:213" ht="14.25" customHeight="1" x14ac:dyDescent="0.25">
      <c r="A472" s="10"/>
      <c r="W472" s="10"/>
      <c r="X472" s="10"/>
      <c r="Y472" s="10"/>
      <c r="Z472" s="10"/>
      <c r="AA472" s="10"/>
      <c r="AC472" s="10"/>
      <c r="AE472" s="10"/>
      <c r="AH472" s="10"/>
      <c r="AK472" s="10"/>
      <c r="AP472" s="10"/>
      <c r="AQ472" s="10"/>
      <c r="AX472" s="10"/>
      <c r="BA472" s="10"/>
      <c r="BJ472" s="10"/>
      <c r="BP472" s="10"/>
      <c r="BT472" s="10"/>
      <c r="BU472" s="10"/>
      <c r="CF472" s="10"/>
      <c r="CH472" s="10"/>
      <c r="CI472" s="10"/>
      <c r="CJ472" s="10"/>
      <c r="CK472" s="10"/>
      <c r="CL472" s="10"/>
      <c r="CM472" s="10"/>
      <c r="CU472" s="10"/>
      <c r="CV472" s="10"/>
      <c r="CW472" s="10"/>
      <c r="CX472" s="10"/>
      <c r="DC472" s="10"/>
      <c r="DD472" s="10"/>
      <c r="DJ472" s="10"/>
      <c r="DK472" s="10"/>
      <c r="DM472" s="10"/>
      <c r="DP472" s="10"/>
      <c r="DQ472" s="10"/>
      <c r="EB472" s="10"/>
      <c r="EC472" s="10"/>
      <c r="ED472" s="10"/>
      <c r="EE472" s="10"/>
      <c r="HE472" s="10"/>
    </row>
    <row r="473" spans="1:213" ht="14.25" customHeight="1" x14ac:dyDescent="0.25">
      <c r="A473" s="10"/>
      <c r="W473" s="10"/>
      <c r="X473" s="10"/>
      <c r="Y473" s="10"/>
      <c r="Z473" s="10"/>
      <c r="AA473" s="10"/>
      <c r="AC473" s="10"/>
      <c r="AE473" s="10"/>
      <c r="AH473" s="10"/>
      <c r="AK473" s="10"/>
      <c r="AP473" s="10"/>
      <c r="AQ473" s="10"/>
      <c r="AX473" s="10"/>
      <c r="BA473" s="10"/>
      <c r="BJ473" s="10"/>
      <c r="BP473" s="10"/>
      <c r="BT473" s="10"/>
      <c r="BU473" s="10"/>
      <c r="CF473" s="10"/>
      <c r="CH473" s="10"/>
      <c r="CI473" s="10"/>
      <c r="CJ473" s="10"/>
      <c r="CK473" s="10"/>
      <c r="CL473" s="10"/>
      <c r="CM473" s="10"/>
      <c r="CU473" s="10"/>
      <c r="CV473" s="10"/>
      <c r="CW473" s="10"/>
      <c r="CX473" s="10"/>
      <c r="DC473" s="10"/>
      <c r="DD473" s="10"/>
      <c r="DJ473" s="10"/>
      <c r="DK473" s="10"/>
      <c r="DM473" s="10"/>
      <c r="DP473" s="10"/>
      <c r="DQ473" s="10"/>
      <c r="EB473" s="10"/>
      <c r="EC473" s="10"/>
      <c r="ED473" s="10"/>
      <c r="EE473" s="10"/>
      <c r="HE473" s="10"/>
    </row>
    <row r="474" spans="1:213" ht="14.25" customHeight="1" x14ac:dyDescent="0.25">
      <c r="A474" s="10"/>
      <c r="W474" s="10"/>
      <c r="X474" s="10"/>
      <c r="Y474" s="10"/>
      <c r="Z474" s="10"/>
      <c r="AA474" s="10"/>
      <c r="AC474" s="10"/>
      <c r="AE474" s="10"/>
      <c r="AH474" s="10"/>
      <c r="AK474" s="10"/>
      <c r="AP474" s="10"/>
      <c r="AQ474" s="10"/>
      <c r="AX474" s="10"/>
      <c r="BA474" s="10"/>
      <c r="BJ474" s="10"/>
      <c r="BP474" s="10"/>
      <c r="BT474" s="10"/>
      <c r="BU474" s="10"/>
      <c r="CF474" s="10"/>
      <c r="CH474" s="10"/>
      <c r="CI474" s="10"/>
      <c r="CJ474" s="10"/>
      <c r="CK474" s="10"/>
      <c r="CL474" s="10"/>
      <c r="CM474" s="10"/>
      <c r="CU474" s="10"/>
      <c r="CV474" s="10"/>
      <c r="CW474" s="10"/>
      <c r="CX474" s="10"/>
      <c r="DC474" s="10"/>
      <c r="DD474" s="10"/>
      <c r="DJ474" s="10"/>
      <c r="DK474" s="10"/>
      <c r="DM474" s="10"/>
      <c r="DP474" s="10"/>
      <c r="DQ474" s="10"/>
      <c r="EB474" s="10"/>
      <c r="EC474" s="10"/>
      <c r="ED474" s="10"/>
      <c r="EE474" s="10"/>
      <c r="HE474" s="10"/>
    </row>
    <row r="475" spans="1:213" ht="14.25" customHeight="1" x14ac:dyDescent="0.25">
      <c r="A475" s="10"/>
      <c r="W475" s="10"/>
      <c r="X475" s="10"/>
      <c r="Y475" s="10"/>
      <c r="Z475" s="10"/>
      <c r="AA475" s="10"/>
      <c r="AC475" s="10"/>
      <c r="AE475" s="10"/>
      <c r="AH475" s="10"/>
      <c r="AK475" s="10"/>
      <c r="AP475" s="10"/>
      <c r="AQ475" s="10"/>
      <c r="AX475" s="10"/>
      <c r="BA475" s="10"/>
      <c r="BJ475" s="10"/>
      <c r="BP475" s="10"/>
      <c r="BT475" s="10"/>
      <c r="BU475" s="10"/>
      <c r="CF475" s="10"/>
      <c r="CH475" s="10"/>
      <c r="CI475" s="10"/>
      <c r="CJ475" s="10"/>
      <c r="CK475" s="10"/>
      <c r="CL475" s="10"/>
      <c r="CM475" s="10"/>
      <c r="CU475" s="10"/>
      <c r="CV475" s="10"/>
      <c r="CW475" s="10"/>
      <c r="CX475" s="10"/>
      <c r="DC475" s="10"/>
      <c r="DD475" s="10"/>
      <c r="DJ475" s="10"/>
      <c r="DK475" s="10"/>
      <c r="DM475" s="10"/>
      <c r="DP475" s="10"/>
      <c r="DQ475" s="10"/>
      <c r="EB475" s="10"/>
      <c r="EC475" s="10"/>
      <c r="ED475" s="10"/>
      <c r="EE475" s="10"/>
      <c r="HE475" s="10"/>
    </row>
    <row r="476" spans="1:213" ht="14.25" customHeight="1" x14ac:dyDescent="0.25">
      <c r="A476" s="10"/>
      <c r="W476" s="10"/>
      <c r="X476" s="10"/>
      <c r="Y476" s="10"/>
      <c r="Z476" s="10"/>
      <c r="AA476" s="10"/>
      <c r="AC476" s="10"/>
      <c r="AE476" s="10"/>
      <c r="AH476" s="10"/>
      <c r="AK476" s="10"/>
      <c r="AP476" s="10"/>
      <c r="AQ476" s="10"/>
      <c r="AX476" s="10"/>
      <c r="BA476" s="10"/>
      <c r="BJ476" s="10"/>
      <c r="BP476" s="10"/>
      <c r="BT476" s="10"/>
      <c r="BU476" s="10"/>
      <c r="CF476" s="10"/>
      <c r="CH476" s="10"/>
      <c r="CI476" s="10"/>
      <c r="CJ476" s="10"/>
      <c r="CK476" s="10"/>
      <c r="CL476" s="10"/>
      <c r="CM476" s="10"/>
      <c r="CU476" s="10"/>
      <c r="CV476" s="10"/>
      <c r="CW476" s="10"/>
      <c r="CX476" s="10"/>
      <c r="DC476" s="10"/>
      <c r="DD476" s="10"/>
      <c r="DJ476" s="10"/>
      <c r="DK476" s="10"/>
      <c r="DM476" s="10"/>
      <c r="DP476" s="10"/>
      <c r="DQ476" s="10"/>
      <c r="EB476" s="10"/>
      <c r="EC476" s="10"/>
      <c r="ED476" s="10"/>
      <c r="EE476" s="10"/>
      <c r="HE476" s="10"/>
    </row>
    <row r="477" spans="1:213" ht="14.25" customHeight="1" x14ac:dyDescent="0.25">
      <c r="A477" s="10"/>
      <c r="W477" s="10"/>
      <c r="X477" s="10"/>
      <c r="Y477" s="10"/>
      <c r="Z477" s="10"/>
      <c r="AA477" s="10"/>
      <c r="AC477" s="10"/>
      <c r="AE477" s="10"/>
      <c r="AH477" s="10"/>
      <c r="AK477" s="10"/>
      <c r="AP477" s="10"/>
      <c r="AQ477" s="10"/>
      <c r="AX477" s="10"/>
      <c r="BA477" s="10"/>
      <c r="BJ477" s="10"/>
      <c r="BP477" s="10"/>
      <c r="BT477" s="10"/>
      <c r="BU477" s="10"/>
      <c r="CF477" s="10"/>
      <c r="CH477" s="10"/>
      <c r="CI477" s="10"/>
      <c r="CJ477" s="10"/>
      <c r="CK477" s="10"/>
      <c r="CL477" s="10"/>
      <c r="CM477" s="10"/>
      <c r="CU477" s="10"/>
      <c r="CV477" s="10"/>
      <c r="CW477" s="10"/>
      <c r="CX477" s="10"/>
      <c r="DC477" s="10"/>
      <c r="DD477" s="10"/>
      <c r="DJ477" s="10"/>
      <c r="DK477" s="10"/>
      <c r="DM477" s="10"/>
      <c r="DP477" s="10"/>
      <c r="DQ477" s="10"/>
      <c r="EB477" s="10"/>
      <c r="EC477" s="10"/>
      <c r="ED477" s="10"/>
      <c r="EE477" s="10"/>
      <c r="HE477" s="10"/>
    </row>
    <row r="478" spans="1:213" ht="14.25" customHeight="1" x14ac:dyDescent="0.25">
      <c r="A478" s="10"/>
      <c r="W478" s="10"/>
      <c r="X478" s="10"/>
      <c r="Y478" s="10"/>
      <c r="Z478" s="10"/>
      <c r="AA478" s="10"/>
      <c r="AC478" s="10"/>
      <c r="AE478" s="10"/>
      <c r="AH478" s="10"/>
      <c r="AK478" s="10"/>
      <c r="AP478" s="10"/>
      <c r="AQ478" s="10"/>
      <c r="AX478" s="10"/>
      <c r="BA478" s="10"/>
      <c r="BJ478" s="10"/>
      <c r="BP478" s="10"/>
      <c r="BT478" s="10"/>
      <c r="BU478" s="10"/>
      <c r="CF478" s="10"/>
      <c r="CH478" s="10"/>
      <c r="CI478" s="10"/>
      <c r="CJ478" s="10"/>
      <c r="CK478" s="10"/>
      <c r="CL478" s="10"/>
      <c r="CM478" s="10"/>
      <c r="CU478" s="10"/>
      <c r="CV478" s="10"/>
      <c r="CW478" s="10"/>
      <c r="CX478" s="10"/>
      <c r="DC478" s="10"/>
      <c r="DD478" s="10"/>
      <c r="DJ478" s="10"/>
      <c r="DK478" s="10"/>
      <c r="DM478" s="10"/>
      <c r="DP478" s="10"/>
      <c r="DQ478" s="10"/>
      <c r="EB478" s="10"/>
      <c r="EC478" s="10"/>
      <c r="ED478" s="10"/>
      <c r="EE478" s="10"/>
      <c r="HE478" s="10"/>
    </row>
    <row r="479" spans="1:213" ht="14.25" customHeight="1" x14ac:dyDescent="0.25">
      <c r="A479" s="10"/>
      <c r="W479" s="10"/>
      <c r="X479" s="10"/>
      <c r="Y479" s="10"/>
      <c r="Z479" s="10"/>
      <c r="AA479" s="10"/>
      <c r="AC479" s="10"/>
      <c r="AE479" s="10"/>
      <c r="AH479" s="10"/>
      <c r="AK479" s="10"/>
      <c r="AP479" s="10"/>
      <c r="AQ479" s="10"/>
      <c r="AX479" s="10"/>
      <c r="BA479" s="10"/>
      <c r="BJ479" s="10"/>
      <c r="BP479" s="10"/>
      <c r="BT479" s="10"/>
      <c r="BU479" s="10"/>
      <c r="CF479" s="10"/>
      <c r="CH479" s="10"/>
      <c r="CI479" s="10"/>
      <c r="CJ479" s="10"/>
      <c r="CK479" s="10"/>
      <c r="CL479" s="10"/>
      <c r="CM479" s="10"/>
      <c r="CU479" s="10"/>
      <c r="CV479" s="10"/>
      <c r="CW479" s="10"/>
      <c r="CX479" s="10"/>
      <c r="DC479" s="10"/>
      <c r="DD479" s="10"/>
      <c r="DJ479" s="10"/>
      <c r="DK479" s="10"/>
      <c r="DM479" s="10"/>
      <c r="DP479" s="10"/>
      <c r="DQ479" s="10"/>
      <c r="EB479" s="10"/>
      <c r="EC479" s="10"/>
      <c r="ED479" s="10"/>
      <c r="EE479" s="10"/>
      <c r="HE479" s="10"/>
    </row>
    <row r="480" spans="1:213" ht="14.25" customHeight="1" x14ac:dyDescent="0.25">
      <c r="A480" s="10"/>
      <c r="W480" s="10"/>
      <c r="X480" s="10"/>
      <c r="Y480" s="10"/>
      <c r="Z480" s="10"/>
      <c r="AA480" s="10"/>
      <c r="AC480" s="10"/>
      <c r="AE480" s="10"/>
      <c r="AH480" s="10"/>
      <c r="AK480" s="10"/>
      <c r="AP480" s="10"/>
      <c r="AQ480" s="10"/>
      <c r="AX480" s="10"/>
      <c r="BA480" s="10"/>
      <c r="BJ480" s="10"/>
      <c r="BP480" s="10"/>
      <c r="BT480" s="10"/>
      <c r="BU480" s="10"/>
      <c r="CF480" s="10"/>
      <c r="CH480" s="10"/>
      <c r="CI480" s="10"/>
      <c r="CJ480" s="10"/>
      <c r="CK480" s="10"/>
      <c r="CL480" s="10"/>
      <c r="CM480" s="10"/>
      <c r="CU480" s="10"/>
      <c r="CV480" s="10"/>
      <c r="CW480" s="10"/>
      <c r="CX480" s="10"/>
      <c r="DC480" s="10"/>
      <c r="DD480" s="10"/>
      <c r="DJ480" s="10"/>
      <c r="DK480" s="10"/>
      <c r="DM480" s="10"/>
      <c r="DP480" s="10"/>
      <c r="DQ480" s="10"/>
      <c r="EB480" s="10"/>
      <c r="EC480" s="10"/>
      <c r="ED480" s="10"/>
      <c r="EE480" s="10"/>
      <c r="HE480" s="10"/>
    </row>
    <row r="481" spans="1:213" ht="14.25" customHeight="1" x14ac:dyDescent="0.25">
      <c r="A481" s="10"/>
      <c r="W481" s="10"/>
      <c r="X481" s="10"/>
      <c r="Y481" s="10"/>
      <c r="Z481" s="10"/>
      <c r="AA481" s="10"/>
      <c r="AC481" s="10"/>
      <c r="AE481" s="10"/>
      <c r="AH481" s="10"/>
      <c r="AK481" s="10"/>
      <c r="AP481" s="10"/>
      <c r="AQ481" s="10"/>
      <c r="AX481" s="10"/>
      <c r="BA481" s="10"/>
      <c r="BJ481" s="10"/>
      <c r="BP481" s="10"/>
      <c r="BT481" s="10"/>
      <c r="BU481" s="10"/>
      <c r="CF481" s="10"/>
      <c r="CH481" s="10"/>
      <c r="CI481" s="10"/>
      <c r="CJ481" s="10"/>
      <c r="CK481" s="10"/>
      <c r="CL481" s="10"/>
      <c r="CM481" s="10"/>
      <c r="CU481" s="10"/>
      <c r="CV481" s="10"/>
      <c r="CW481" s="10"/>
      <c r="CX481" s="10"/>
      <c r="DC481" s="10"/>
      <c r="DD481" s="10"/>
      <c r="DJ481" s="10"/>
      <c r="DK481" s="10"/>
      <c r="DM481" s="10"/>
      <c r="DP481" s="10"/>
      <c r="DQ481" s="10"/>
      <c r="EB481" s="10"/>
      <c r="EC481" s="10"/>
      <c r="ED481" s="10"/>
      <c r="EE481" s="10"/>
      <c r="HE481" s="10"/>
    </row>
    <row r="482" spans="1:213" ht="14.25" customHeight="1" x14ac:dyDescent="0.25">
      <c r="A482" s="10"/>
      <c r="W482" s="10"/>
      <c r="X482" s="10"/>
      <c r="Y482" s="10"/>
      <c r="Z482" s="10"/>
      <c r="AA482" s="10"/>
      <c r="AC482" s="10"/>
      <c r="AE482" s="10"/>
      <c r="AH482" s="10"/>
      <c r="AK482" s="10"/>
      <c r="AP482" s="10"/>
      <c r="AQ482" s="10"/>
      <c r="AX482" s="10"/>
      <c r="BA482" s="10"/>
      <c r="BJ482" s="10"/>
      <c r="BP482" s="10"/>
      <c r="BT482" s="10"/>
      <c r="BU482" s="10"/>
      <c r="CF482" s="10"/>
      <c r="CH482" s="10"/>
      <c r="CI482" s="10"/>
      <c r="CJ482" s="10"/>
      <c r="CK482" s="10"/>
      <c r="CL482" s="10"/>
      <c r="CM482" s="10"/>
      <c r="CU482" s="10"/>
      <c r="CV482" s="10"/>
      <c r="CW482" s="10"/>
      <c r="CX482" s="10"/>
      <c r="DC482" s="10"/>
      <c r="DD482" s="10"/>
      <c r="DJ482" s="10"/>
      <c r="DK482" s="10"/>
      <c r="DM482" s="10"/>
      <c r="DP482" s="10"/>
      <c r="DQ482" s="10"/>
      <c r="EB482" s="10"/>
      <c r="EC482" s="10"/>
      <c r="ED482" s="10"/>
      <c r="EE482" s="10"/>
      <c r="HE482" s="10"/>
    </row>
    <row r="483" spans="1:213" ht="14.25" customHeight="1" x14ac:dyDescent="0.25">
      <c r="A483" s="10"/>
      <c r="W483" s="10"/>
      <c r="X483" s="10"/>
      <c r="Y483" s="10"/>
      <c r="Z483" s="10"/>
      <c r="AA483" s="10"/>
      <c r="AC483" s="10"/>
      <c r="AE483" s="10"/>
      <c r="AH483" s="10"/>
      <c r="AK483" s="10"/>
      <c r="AP483" s="10"/>
      <c r="AQ483" s="10"/>
      <c r="AX483" s="10"/>
      <c r="BA483" s="10"/>
      <c r="BJ483" s="10"/>
      <c r="BP483" s="10"/>
      <c r="BT483" s="10"/>
      <c r="BU483" s="10"/>
      <c r="CF483" s="10"/>
      <c r="CH483" s="10"/>
      <c r="CI483" s="10"/>
      <c r="CJ483" s="10"/>
      <c r="CK483" s="10"/>
      <c r="CL483" s="10"/>
      <c r="CM483" s="10"/>
      <c r="CU483" s="10"/>
      <c r="CV483" s="10"/>
      <c r="CW483" s="10"/>
      <c r="CX483" s="10"/>
      <c r="DC483" s="10"/>
      <c r="DD483" s="10"/>
      <c r="DJ483" s="10"/>
      <c r="DK483" s="10"/>
      <c r="DM483" s="10"/>
      <c r="DP483" s="10"/>
      <c r="DQ483" s="10"/>
      <c r="EB483" s="10"/>
      <c r="EC483" s="10"/>
      <c r="ED483" s="10"/>
      <c r="EE483" s="10"/>
      <c r="HE483" s="10"/>
    </row>
    <row r="484" spans="1:213" ht="14.25" customHeight="1" x14ac:dyDescent="0.25">
      <c r="A484" s="10"/>
      <c r="W484" s="10"/>
      <c r="X484" s="10"/>
      <c r="Y484" s="10"/>
      <c r="Z484" s="10"/>
      <c r="AA484" s="10"/>
      <c r="AC484" s="10"/>
      <c r="AE484" s="10"/>
      <c r="AH484" s="10"/>
      <c r="AK484" s="10"/>
      <c r="AP484" s="10"/>
      <c r="AQ484" s="10"/>
      <c r="AX484" s="10"/>
      <c r="BA484" s="10"/>
      <c r="BJ484" s="10"/>
      <c r="BP484" s="10"/>
      <c r="BT484" s="10"/>
      <c r="BU484" s="10"/>
      <c r="CF484" s="10"/>
      <c r="CH484" s="10"/>
      <c r="CI484" s="10"/>
      <c r="CJ484" s="10"/>
      <c r="CK484" s="10"/>
      <c r="CL484" s="10"/>
      <c r="CM484" s="10"/>
      <c r="CU484" s="10"/>
      <c r="CV484" s="10"/>
      <c r="CW484" s="10"/>
      <c r="CX484" s="10"/>
      <c r="DC484" s="10"/>
      <c r="DD484" s="10"/>
      <c r="DJ484" s="10"/>
      <c r="DK484" s="10"/>
      <c r="DM484" s="10"/>
      <c r="DP484" s="10"/>
      <c r="DQ484" s="10"/>
      <c r="EB484" s="10"/>
      <c r="EC484" s="10"/>
      <c r="ED484" s="10"/>
      <c r="EE484" s="10"/>
      <c r="HE484" s="10"/>
    </row>
    <row r="485" spans="1:213" ht="14.25" customHeight="1" x14ac:dyDescent="0.25">
      <c r="A485" s="10"/>
      <c r="W485" s="10"/>
      <c r="X485" s="10"/>
      <c r="Y485" s="10"/>
      <c r="Z485" s="10"/>
      <c r="AA485" s="10"/>
      <c r="AC485" s="10"/>
      <c r="AE485" s="10"/>
      <c r="AH485" s="10"/>
      <c r="AK485" s="10"/>
      <c r="AP485" s="10"/>
      <c r="AQ485" s="10"/>
      <c r="AX485" s="10"/>
      <c r="BA485" s="10"/>
      <c r="BJ485" s="10"/>
      <c r="BP485" s="10"/>
      <c r="BT485" s="10"/>
      <c r="BU485" s="10"/>
      <c r="CF485" s="10"/>
      <c r="CH485" s="10"/>
      <c r="CI485" s="10"/>
      <c r="CJ485" s="10"/>
      <c r="CK485" s="10"/>
      <c r="CL485" s="10"/>
      <c r="CM485" s="10"/>
      <c r="CU485" s="10"/>
      <c r="CV485" s="10"/>
      <c r="CW485" s="10"/>
      <c r="CX485" s="10"/>
      <c r="DC485" s="10"/>
      <c r="DD485" s="10"/>
      <c r="DJ485" s="10"/>
      <c r="DK485" s="10"/>
      <c r="DM485" s="10"/>
      <c r="DP485" s="10"/>
      <c r="DQ485" s="10"/>
      <c r="EB485" s="10"/>
      <c r="EC485" s="10"/>
      <c r="ED485" s="10"/>
      <c r="EE485" s="10"/>
      <c r="HE485" s="10"/>
    </row>
    <row r="486" spans="1:213" ht="14.25" customHeight="1" x14ac:dyDescent="0.25">
      <c r="A486" s="10"/>
      <c r="W486" s="10"/>
      <c r="X486" s="10"/>
      <c r="Y486" s="10"/>
      <c r="Z486" s="10"/>
      <c r="AA486" s="10"/>
      <c r="AC486" s="10"/>
      <c r="AE486" s="10"/>
      <c r="AH486" s="10"/>
      <c r="AK486" s="10"/>
      <c r="AP486" s="10"/>
      <c r="AQ486" s="10"/>
      <c r="AX486" s="10"/>
      <c r="BA486" s="10"/>
      <c r="BJ486" s="10"/>
      <c r="BP486" s="10"/>
      <c r="BT486" s="10"/>
      <c r="BU486" s="10"/>
      <c r="CF486" s="10"/>
      <c r="CH486" s="10"/>
      <c r="CI486" s="10"/>
      <c r="CJ486" s="10"/>
      <c r="CK486" s="10"/>
      <c r="CL486" s="10"/>
      <c r="CM486" s="10"/>
      <c r="CU486" s="10"/>
      <c r="CV486" s="10"/>
      <c r="CW486" s="10"/>
      <c r="CX486" s="10"/>
      <c r="DC486" s="10"/>
      <c r="DD486" s="10"/>
      <c r="DJ486" s="10"/>
      <c r="DK486" s="10"/>
      <c r="DM486" s="10"/>
      <c r="DP486" s="10"/>
      <c r="DQ486" s="10"/>
      <c r="EB486" s="10"/>
      <c r="EC486" s="10"/>
      <c r="ED486" s="10"/>
      <c r="EE486" s="10"/>
      <c r="HE486" s="10"/>
    </row>
    <row r="487" spans="1:213" ht="14.25" customHeight="1" x14ac:dyDescent="0.25">
      <c r="A487" s="10"/>
      <c r="W487" s="10"/>
      <c r="X487" s="10"/>
      <c r="Y487" s="10"/>
      <c r="Z487" s="10"/>
      <c r="AA487" s="10"/>
      <c r="AC487" s="10"/>
      <c r="AE487" s="10"/>
      <c r="AH487" s="10"/>
      <c r="AK487" s="10"/>
      <c r="AP487" s="10"/>
      <c r="AQ487" s="10"/>
      <c r="AX487" s="10"/>
      <c r="BA487" s="10"/>
      <c r="BJ487" s="10"/>
      <c r="BP487" s="10"/>
      <c r="BT487" s="10"/>
      <c r="BU487" s="10"/>
      <c r="CF487" s="10"/>
      <c r="CH487" s="10"/>
      <c r="CI487" s="10"/>
      <c r="CJ487" s="10"/>
      <c r="CK487" s="10"/>
      <c r="CL487" s="10"/>
      <c r="CM487" s="10"/>
      <c r="CU487" s="10"/>
      <c r="CV487" s="10"/>
      <c r="CW487" s="10"/>
      <c r="CX487" s="10"/>
      <c r="DC487" s="10"/>
      <c r="DD487" s="10"/>
      <c r="DJ487" s="10"/>
      <c r="DK487" s="10"/>
      <c r="DM487" s="10"/>
      <c r="DP487" s="10"/>
      <c r="DQ487" s="10"/>
      <c r="EB487" s="10"/>
      <c r="EC487" s="10"/>
      <c r="ED487" s="10"/>
      <c r="EE487" s="10"/>
      <c r="HE487" s="10"/>
    </row>
    <row r="488" spans="1:213" ht="14.25" customHeight="1" x14ac:dyDescent="0.25">
      <c r="A488" s="10"/>
      <c r="W488" s="10"/>
      <c r="X488" s="10"/>
      <c r="Y488" s="10"/>
      <c r="Z488" s="10"/>
      <c r="AA488" s="10"/>
      <c r="AC488" s="10"/>
      <c r="AE488" s="10"/>
      <c r="AH488" s="10"/>
      <c r="AK488" s="10"/>
      <c r="AP488" s="10"/>
      <c r="AQ488" s="10"/>
      <c r="AX488" s="10"/>
      <c r="BA488" s="10"/>
      <c r="BJ488" s="10"/>
      <c r="BP488" s="10"/>
      <c r="BT488" s="10"/>
      <c r="BU488" s="10"/>
      <c r="CF488" s="10"/>
      <c r="CH488" s="10"/>
      <c r="CI488" s="10"/>
      <c r="CJ488" s="10"/>
      <c r="CK488" s="10"/>
      <c r="CL488" s="10"/>
      <c r="CM488" s="10"/>
      <c r="CU488" s="10"/>
      <c r="CV488" s="10"/>
      <c r="CW488" s="10"/>
      <c r="CX488" s="10"/>
      <c r="DC488" s="10"/>
      <c r="DD488" s="10"/>
      <c r="DJ488" s="10"/>
      <c r="DK488" s="10"/>
      <c r="DM488" s="10"/>
      <c r="DP488" s="10"/>
      <c r="DQ488" s="10"/>
      <c r="EB488" s="10"/>
      <c r="EC488" s="10"/>
      <c r="ED488" s="10"/>
      <c r="EE488" s="10"/>
      <c r="HE488" s="10"/>
    </row>
    <row r="489" spans="1:213" ht="14.25" customHeight="1" x14ac:dyDescent="0.25">
      <c r="A489" s="10"/>
      <c r="W489" s="10"/>
      <c r="X489" s="10"/>
      <c r="Y489" s="10"/>
      <c r="Z489" s="10"/>
      <c r="AA489" s="10"/>
      <c r="AC489" s="10"/>
      <c r="AE489" s="10"/>
      <c r="AH489" s="10"/>
      <c r="AK489" s="10"/>
      <c r="AP489" s="10"/>
      <c r="AQ489" s="10"/>
      <c r="AX489" s="10"/>
      <c r="BA489" s="10"/>
      <c r="BJ489" s="10"/>
      <c r="BP489" s="10"/>
      <c r="BT489" s="10"/>
      <c r="BU489" s="10"/>
      <c r="CF489" s="10"/>
      <c r="CH489" s="10"/>
      <c r="CI489" s="10"/>
      <c r="CJ489" s="10"/>
      <c r="CK489" s="10"/>
      <c r="CL489" s="10"/>
      <c r="CM489" s="10"/>
      <c r="CU489" s="10"/>
      <c r="CV489" s="10"/>
      <c r="CW489" s="10"/>
      <c r="CX489" s="10"/>
      <c r="DC489" s="10"/>
      <c r="DD489" s="10"/>
      <c r="DJ489" s="10"/>
      <c r="DK489" s="10"/>
      <c r="DM489" s="10"/>
      <c r="DP489" s="10"/>
      <c r="DQ489" s="10"/>
      <c r="EB489" s="10"/>
      <c r="EC489" s="10"/>
      <c r="ED489" s="10"/>
      <c r="EE489" s="10"/>
      <c r="HE489" s="10"/>
    </row>
    <row r="490" spans="1:213" ht="14.25" customHeight="1" x14ac:dyDescent="0.25">
      <c r="A490" s="10"/>
      <c r="W490" s="10"/>
      <c r="X490" s="10"/>
      <c r="Y490" s="10"/>
      <c r="Z490" s="10"/>
      <c r="AA490" s="10"/>
      <c r="AC490" s="10"/>
      <c r="AE490" s="10"/>
      <c r="AH490" s="10"/>
      <c r="AK490" s="10"/>
      <c r="AP490" s="10"/>
      <c r="AQ490" s="10"/>
      <c r="AX490" s="10"/>
      <c r="BA490" s="10"/>
      <c r="BJ490" s="10"/>
      <c r="BP490" s="10"/>
      <c r="BT490" s="10"/>
      <c r="BU490" s="10"/>
      <c r="CF490" s="10"/>
      <c r="CH490" s="10"/>
      <c r="CI490" s="10"/>
      <c r="CJ490" s="10"/>
      <c r="CK490" s="10"/>
      <c r="CL490" s="10"/>
      <c r="CM490" s="10"/>
      <c r="CU490" s="10"/>
      <c r="CV490" s="10"/>
      <c r="CW490" s="10"/>
      <c r="CX490" s="10"/>
      <c r="DC490" s="10"/>
      <c r="DD490" s="10"/>
      <c r="DJ490" s="10"/>
      <c r="DK490" s="10"/>
      <c r="DM490" s="10"/>
      <c r="DP490" s="10"/>
      <c r="DQ490" s="10"/>
      <c r="EB490" s="10"/>
      <c r="EC490" s="10"/>
      <c r="ED490" s="10"/>
      <c r="EE490" s="10"/>
      <c r="HE490" s="10"/>
    </row>
    <row r="491" spans="1:213" ht="14.25" customHeight="1" x14ac:dyDescent="0.25">
      <c r="A491" s="10"/>
      <c r="W491" s="10"/>
      <c r="X491" s="10"/>
      <c r="Y491" s="10"/>
      <c r="Z491" s="10"/>
      <c r="AA491" s="10"/>
      <c r="AC491" s="10"/>
      <c r="AE491" s="10"/>
      <c r="AH491" s="10"/>
      <c r="AK491" s="10"/>
      <c r="AP491" s="10"/>
      <c r="AQ491" s="10"/>
      <c r="AX491" s="10"/>
      <c r="BA491" s="10"/>
      <c r="BJ491" s="10"/>
      <c r="BP491" s="10"/>
      <c r="BT491" s="10"/>
      <c r="BU491" s="10"/>
      <c r="CF491" s="10"/>
      <c r="CH491" s="10"/>
      <c r="CI491" s="10"/>
      <c r="CJ491" s="10"/>
      <c r="CK491" s="10"/>
      <c r="CL491" s="10"/>
      <c r="CM491" s="10"/>
      <c r="CU491" s="10"/>
      <c r="CV491" s="10"/>
      <c r="CW491" s="10"/>
      <c r="CX491" s="10"/>
      <c r="DC491" s="10"/>
      <c r="DD491" s="10"/>
      <c r="DJ491" s="10"/>
      <c r="DK491" s="10"/>
      <c r="DM491" s="10"/>
      <c r="DP491" s="10"/>
      <c r="DQ491" s="10"/>
      <c r="EB491" s="10"/>
      <c r="EC491" s="10"/>
      <c r="ED491" s="10"/>
      <c r="EE491" s="10"/>
      <c r="HE491" s="10"/>
    </row>
    <row r="492" spans="1:213" ht="14.25" customHeight="1" x14ac:dyDescent="0.25">
      <c r="A492" s="10"/>
      <c r="W492" s="10"/>
      <c r="X492" s="10"/>
      <c r="Y492" s="10"/>
      <c r="Z492" s="10"/>
      <c r="AA492" s="10"/>
      <c r="AC492" s="10"/>
      <c r="AE492" s="10"/>
      <c r="AH492" s="10"/>
      <c r="AK492" s="10"/>
      <c r="AP492" s="10"/>
      <c r="AQ492" s="10"/>
      <c r="AX492" s="10"/>
      <c r="BA492" s="10"/>
      <c r="BJ492" s="10"/>
      <c r="BP492" s="10"/>
      <c r="BT492" s="10"/>
      <c r="BU492" s="10"/>
      <c r="CF492" s="10"/>
      <c r="CH492" s="10"/>
      <c r="CI492" s="10"/>
      <c r="CJ492" s="10"/>
      <c r="CK492" s="10"/>
      <c r="CL492" s="10"/>
      <c r="CM492" s="10"/>
      <c r="CU492" s="10"/>
      <c r="CV492" s="10"/>
      <c r="CW492" s="10"/>
      <c r="CX492" s="10"/>
      <c r="DC492" s="10"/>
      <c r="DD492" s="10"/>
      <c r="DJ492" s="10"/>
      <c r="DK492" s="10"/>
      <c r="DM492" s="10"/>
      <c r="DP492" s="10"/>
      <c r="DQ492" s="10"/>
      <c r="EB492" s="10"/>
      <c r="EC492" s="10"/>
      <c r="ED492" s="10"/>
      <c r="EE492" s="10"/>
      <c r="HE492" s="10"/>
    </row>
    <row r="493" spans="1:213" ht="14.25" customHeight="1" x14ac:dyDescent="0.25">
      <c r="A493" s="10"/>
      <c r="W493" s="10"/>
      <c r="X493" s="10"/>
      <c r="Y493" s="10"/>
      <c r="Z493" s="10"/>
      <c r="AA493" s="10"/>
      <c r="AC493" s="10"/>
      <c r="AE493" s="10"/>
      <c r="AH493" s="10"/>
      <c r="AK493" s="10"/>
      <c r="AP493" s="10"/>
      <c r="AQ493" s="10"/>
      <c r="AX493" s="10"/>
      <c r="BA493" s="10"/>
      <c r="BJ493" s="10"/>
      <c r="BP493" s="10"/>
      <c r="BT493" s="10"/>
      <c r="BU493" s="10"/>
      <c r="CF493" s="10"/>
      <c r="CH493" s="10"/>
      <c r="CI493" s="10"/>
      <c r="CJ493" s="10"/>
      <c r="CK493" s="10"/>
      <c r="CL493" s="10"/>
      <c r="CM493" s="10"/>
      <c r="CU493" s="10"/>
      <c r="CV493" s="10"/>
      <c r="CW493" s="10"/>
      <c r="CX493" s="10"/>
      <c r="DC493" s="10"/>
      <c r="DD493" s="10"/>
      <c r="DJ493" s="10"/>
      <c r="DK493" s="10"/>
      <c r="DM493" s="10"/>
      <c r="DP493" s="10"/>
      <c r="DQ493" s="10"/>
      <c r="EB493" s="10"/>
      <c r="EC493" s="10"/>
      <c r="ED493" s="10"/>
      <c r="EE493" s="10"/>
      <c r="HE493" s="10"/>
    </row>
    <row r="494" spans="1:213" ht="14.25" customHeight="1" x14ac:dyDescent="0.25">
      <c r="A494" s="10"/>
      <c r="W494" s="10"/>
      <c r="X494" s="10"/>
      <c r="Y494" s="10"/>
      <c r="Z494" s="10"/>
      <c r="AA494" s="10"/>
      <c r="AC494" s="10"/>
      <c r="AE494" s="10"/>
      <c r="AH494" s="10"/>
      <c r="AK494" s="10"/>
      <c r="AP494" s="10"/>
      <c r="AQ494" s="10"/>
      <c r="AX494" s="10"/>
      <c r="BA494" s="10"/>
      <c r="BJ494" s="10"/>
      <c r="BP494" s="10"/>
      <c r="BT494" s="10"/>
      <c r="BU494" s="10"/>
      <c r="CF494" s="10"/>
      <c r="CH494" s="10"/>
      <c r="CI494" s="10"/>
      <c r="CJ494" s="10"/>
      <c r="CK494" s="10"/>
      <c r="CL494" s="10"/>
      <c r="CM494" s="10"/>
      <c r="CU494" s="10"/>
      <c r="CV494" s="10"/>
      <c r="CW494" s="10"/>
      <c r="CX494" s="10"/>
      <c r="DC494" s="10"/>
      <c r="DD494" s="10"/>
      <c r="DJ494" s="10"/>
      <c r="DK494" s="10"/>
      <c r="DM494" s="10"/>
      <c r="DP494" s="10"/>
      <c r="DQ494" s="10"/>
      <c r="EB494" s="10"/>
      <c r="EC494" s="10"/>
      <c r="ED494" s="10"/>
      <c r="EE494" s="10"/>
      <c r="HE494" s="10"/>
    </row>
    <row r="495" spans="1:213" ht="14.25" customHeight="1" x14ac:dyDescent="0.25">
      <c r="A495" s="10"/>
      <c r="W495" s="10"/>
      <c r="X495" s="10"/>
      <c r="Y495" s="10"/>
      <c r="Z495" s="10"/>
      <c r="AA495" s="10"/>
      <c r="AC495" s="10"/>
      <c r="AE495" s="10"/>
      <c r="AH495" s="10"/>
      <c r="AK495" s="10"/>
      <c r="AP495" s="10"/>
      <c r="AQ495" s="10"/>
      <c r="AX495" s="10"/>
      <c r="BA495" s="10"/>
      <c r="BJ495" s="10"/>
      <c r="BP495" s="10"/>
      <c r="BT495" s="10"/>
      <c r="BU495" s="10"/>
      <c r="CF495" s="10"/>
      <c r="CH495" s="10"/>
      <c r="CI495" s="10"/>
      <c r="CJ495" s="10"/>
      <c r="CK495" s="10"/>
      <c r="CL495" s="10"/>
      <c r="CM495" s="10"/>
      <c r="CU495" s="10"/>
      <c r="CV495" s="10"/>
      <c r="CW495" s="10"/>
      <c r="CX495" s="10"/>
      <c r="DC495" s="10"/>
      <c r="DD495" s="10"/>
      <c r="DJ495" s="10"/>
      <c r="DK495" s="10"/>
      <c r="DM495" s="10"/>
      <c r="DP495" s="10"/>
      <c r="DQ495" s="10"/>
      <c r="EB495" s="10"/>
      <c r="EC495" s="10"/>
      <c r="ED495" s="10"/>
      <c r="EE495" s="10"/>
      <c r="HE495" s="10"/>
    </row>
    <row r="496" spans="1:213" ht="14.25" customHeight="1" x14ac:dyDescent="0.25">
      <c r="A496" s="10"/>
      <c r="W496" s="10"/>
      <c r="X496" s="10"/>
      <c r="Y496" s="10"/>
      <c r="Z496" s="10"/>
      <c r="AA496" s="10"/>
      <c r="AC496" s="10"/>
      <c r="AE496" s="10"/>
      <c r="AH496" s="10"/>
      <c r="AK496" s="10"/>
      <c r="AP496" s="10"/>
      <c r="AQ496" s="10"/>
      <c r="AX496" s="10"/>
      <c r="BA496" s="10"/>
      <c r="BJ496" s="10"/>
      <c r="BP496" s="10"/>
      <c r="BT496" s="10"/>
      <c r="BU496" s="10"/>
      <c r="CF496" s="10"/>
      <c r="CH496" s="10"/>
      <c r="CI496" s="10"/>
      <c r="CJ496" s="10"/>
      <c r="CK496" s="10"/>
      <c r="CL496" s="10"/>
      <c r="CM496" s="10"/>
      <c r="CU496" s="10"/>
      <c r="CV496" s="10"/>
      <c r="CW496" s="10"/>
      <c r="CX496" s="10"/>
      <c r="DC496" s="10"/>
      <c r="DD496" s="10"/>
      <c r="DJ496" s="10"/>
      <c r="DK496" s="10"/>
      <c r="DM496" s="10"/>
      <c r="DP496" s="10"/>
      <c r="DQ496" s="10"/>
      <c r="EB496" s="10"/>
      <c r="EC496" s="10"/>
      <c r="ED496" s="10"/>
      <c r="EE496" s="10"/>
      <c r="HE496" s="10"/>
    </row>
    <row r="497" spans="1:213" ht="14.25" customHeight="1" x14ac:dyDescent="0.25">
      <c r="A497" s="10"/>
      <c r="W497" s="10"/>
      <c r="X497" s="10"/>
      <c r="Y497" s="10"/>
      <c r="Z497" s="10"/>
      <c r="AA497" s="10"/>
      <c r="AC497" s="10"/>
      <c r="AE497" s="10"/>
      <c r="AH497" s="10"/>
      <c r="AK497" s="10"/>
      <c r="AP497" s="10"/>
      <c r="AQ497" s="10"/>
      <c r="AX497" s="10"/>
      <c r="BA497" s="10"/>
      <c r="BJ497" s="10"/>
      <c r="BP497" s="10"/>
      <c r="BT497" s="10"/>
      <c r="BU497" s="10"/>
      <c r="CF497" s="10"/>
      <c r="CH497" s="10"/>
      <c r="CI497" s="10"/>
      <c r="CJ497" s="10"/>
      <c r="CK497" s="10"/>
      <c r="CL497" s="10"/>
      <c r="CM497" s="10"/>
      <c r="CU497" s="10"/>
      <c r="CV497" s="10"/>
      <c r="CW497" s="10"/>
      <c r="CX497" s="10"/>
      <c r="DC497" s="10"/>
      <c r="DD497" s="10"/>
      <c r="DJ497" s="10"/>
      <c r="DK497" s="10"/>
      <c r="DM497" s="10"/>
      <c r="DP497" s="10"/>
      <c r="DQ497" s="10"/>
      <c r="EB497" s="10"/>
      <c r="EC497" s="10"/>
      <c r="ED497" s="10"/>
      <c r="EE497" s="10"/>
      <c r="HE497" s="10"/>
    </row>
    <row r="498" spans="1:213" ht="14.25" customHeight="1" x14ac:dyDescent="0.25">
      <c r="A498" s="10"/>
      <c r="W498" s="10"/>
      <c r="X498" s="10"/>
      <c r="Y498" s="10"/>
      <c r="Z498" s="10"/>
      <c r="AA498" s="10"/>
      <c r="AC498" s="10"/>
      <c r="AE498" s="10"/>
      <c r="AH498" s="10"/>
      <c r="AK498" s="10"/>
      <c r="AP498" s="10"/>
      <c r="AQ498" s="10"/>
      <c r="AX498" s="10"/>
      <c r="BA498" s="10"/>
      <c r="BJ498" s="10"/>
      <c r="BP498" s="10"/>
      <c r="BT498" s="10"/>
      <c r="BU498" s="10"/>
      <c r="CF498" s="10"/>
      <c r="CH498" s="10"/>
      <c r="CI498" s="10"/>
      <c r="CJ498" s="10"/>
      <c r="CK498" s="10"/>
      <c r="CL498" s="10"/>
      <c r="CM498" s="10"/>
      <c r="CU498" s="10"/>
      <c r="CV498" s="10"/>
      <c r="CW498" s="10"/>
      <c r="CX498" s="10"/>
      <c r="DC498" s="10"/>
      <c r="DD498" s="10"/>
      <c r="DJ498" s="10"/>
      <c r="DK498" s="10"/>
      <c r="DM498" s="10"/>
      <c r="DP498" s="10"/>
      <c r="DQ498" s="10"/>
      <c r="EB498" s="10"/>
      <c r="EC498" s="10"/>
      <c r="ED498" s="10"/>
      <c r="EE498" s="10"/>
      <c r="HE498" s="10"/>
    </row>
    <row r="499" spans="1:213" ht="14.25" customHeight="1" x14ac:dyDescent="0.25">
      <c r="A499" s="10"/>
      <c r="W499" s="10"/>
      <c r="X499" s="10"/>
      <c r="Y499" s="10"/>
      <c r="Z499" s="10"/>
      <c r="AA499" s="10"/>
      <c r="AC499" s="10"/>
      <c r="AE499" s="10"/>
      <c r="AH499" s="10"/>
      <c r="AK499" s="10"/>
      <c r="AP499" s="10"/>
      <c r="AQ499" s="10"/>
      <c r="AX499" s="10"/>
      <c r="BA499" s="10"/>
      <c r="BJ499" s="10"/>
      <c r="BP499" s="10"/>
      <c r="BT499" s="10"/>
      <c r="BU499" s="10"/>
      <c r="CF499" s="10"/>
      <c r="CH499" s="10"/>
      <c r="CI499" s="10"/>
      <c r="CJ499" s="10"/>
      <c r="CK499" s="10"/>
      <c r="CL499" s="10"/>
      <c r="CM499" s="10"/>
      <c r="CU499" s="10"/>
      <c r="CV499" s="10"/>
      <c r="CW499" s="10"/>
      <c r="CX499" s="10"/>
      <c r="DC499" s="10"/>
      <c r="DD499" s="10"/>
      <c r="DJ499" s="10"/>
      <c r="DK499" s="10"/>
      <c r="DM499" s="10"/>
      <c r="DP499" s="10"/>
      <c r="DQ499" s="10"/>
      <c r="EB499" s="10"/>
      <c r="EC499" s="10"/>
      <c r="ED499" s="10"/>
      <c r="EE499" s="10"/>
      <c r="HE499" s="10"/>
    </row>
    <row r="500" spans="1:213" ht="14.25" customHeight="1" x14ac:dyDescent="0.25">
      <c r="A500" s="10"/>
      <c r="W500" s="10"/>
      <c r="X500" s="10"/>
      <c r="Y500" s="10"/>
      <c r="Z500" s="10"/>
      <c r="AA500" s="10"/>
      <c r="AC500" s="10"/>
      <c r="AE500" s="10"/>
      <c r="AH500" s="10"/>
      <c r="AK500" s="10"/>
      <c r="AP500" s="10"/>
      <c r="AQ500" s="10"/>
      <c r="AX500" s="10"/>
      <c r="BA500" s="10"/>
      <c r="BJ500" s="10"/>
      <c r="BP500" s="10"/>
      <c r="BT500" s="10"/>
      <c r="BU500" s="10"/>
      <c r="CF500" s="10"/>
      <c r="CH500" s="10"/>
      <c r="CI500" s="10"/>
      <c r="CJ500" s="10"/>
      <c r="CK500" s="10"/>
      <c r="CL500" s="10"/>
      <c r="CM500" s="10"/>
      <c r="CU500" s="10"/>
      <c r="CV500" s="10"/>
      <c r="CW500" s="10"/>
      <c r="CX500" s="10"/>
      <c r="DC500" s="10"/>
      <c r="DD500" s="10"/>
      <c r="DJ500" s="10"/>
      <c r="DK500" s="10"/>
      <c r="DM500" s="10"/>
      <c r="DP500" s="10"/>
      <c r="DQ500" s="10"/>
      <c r="EB500" s="10"/>
      <c r="EC500" s="10"/>
      <c r="ED500" s="10"/>
      <c r="EE500" s="10"/>
      <c r="HE500" s="10"/>
    </row>
    <row r="501" spans="1:213" ht="14.25" customHeight="1" x14ac:dyDescent="0.25">
      <c r="A501" s="10"/>
      <c r="W501" s="10"/>
      <c r="X501" s="10"/>
      <c r="Y501" s="10"/>
      <c r="Z501" s="10"/>
      <c r="AA501" s="10"/>
      <c r="AC501" s="10"/>
      <c r="AE501" s="10"/>
      <c r="AH501" s="10"/>
      <c r="AK501" s="10"/>
      <c r="AP501" s="10"/>
      <c r="AQ501" s="10"/>
      <c r="AX501" s="10"/>
      <c r="BA501" s="10"/>
      <c r="BJ501" s="10"/>
      <c r="BP501" s="10"/>
      <c r="BT501" s="10"/>
      <c r="BU501" s="10"/>
      <c r="CF501" s="10"/>
      <c r="CH501" s="10"/>
      <c r="CI501" s="10"/>
      <c r="CJ501" s="10"/>
      <c r="CK501" s="10"/>
      <c r="CL501" s="10"/>
      <c r="CM501" s="10"/>
      <c r="CU501" s="10"/>
      <c r="CV501" s="10"/>
      <c r="CW501" s="10"/>
      <c r="CX501" s="10"/>
      <c r="DC501" s="10"/>
      <c r="DD501" s="10"/>
      <c r="DJ501" s="10"/>
      <c r="DK501" s="10"/>
      <c r="DM501" s="10"/>
      <c r="DP501" s="10"/>
      <c r="DQ501" s="10"/>
      <c r="EB501" s="10"/>
      <c r="EC501" s="10"/>
      <c r="ED501" s="10"/>
      <c r="EE501" s="10"/>
      <c r="HE501" s="10"/>
    </row>
    <row r="502" spans="1:213" ht="14.25" customHeight="1" x14ac:dyDescent="0.25">
      <c r="A502" s="10"/>
      <c r="W502" s="10"/>
      <c r="X502" s="10"/>
      <c r="Y502" s="10"/>
      <c r="Z502" s="10"/>
      <c r="AA502" s="10"/>
      <c r="AC502" s="10"/>
      <c r="AE502" s="10"/>
      <c r="AH502" s="10"/>
      <c r="AK502" s="10"/>
      <c r="AP502" s="10"/>
      <c r="AQ502" s="10"/>
      <c r="AX502" s="10"/>
      <c r="BA502" s="10"/>
      <c r="BJ502" s="10"/>
      <c r="BP502" s="10"/>
      <c r="BT502" s="10"/>
      <c r="BU502" s="10"/>
      <c r="CF502" s="10"/>
      <c r="CH502" s="10"/>
      <c r="CI502" s="10"/>
      <c r="CJ502" s="10"/>
      <c r="CK502" s="10"/>
      <c r="CL502" s="10"/>
      <c r="CM502" s="10"/>
      <c r="CU502" s="10"/>
      <c r="CV502" s="10"/>
      <c r="CW502" s="10"/>
      <c r="CX502" s="10"/>
      <c r="DC502" s="10"/>
      <c r="DD502" s="10"/>
      <c r="DJ502" s="10"/>
      <c r="DK502" s="10"/>
      <c r="DM502" s="10"/>
      <c r="DP502" s="10"/>
      <c r="DQ502" s="10"/>
      <c r="EB502" s="10"/>
      <c r="EC502" s="10"/>
      <c r="ED502" s="10"/>
      <c r="EE502" s="10"/>
      <c r="HE502" s="10"/>
    </row>
    <row r="503" spans="1:213" ht="14.25" customHeight="1" x14ac:dyDescent="0.25">
      <c r="A503" s="10"/>
      <c r="W503" s="10"/>
      <c r="X503" s="10"/>
      <c r="Y503" s="10"/>
      <c r="Z503" s="10"/>
      <c r="AA503" s="10"/>
      <c r="AC503" s="10"/>
      <c r="AE503" s="10"/>
      <c r="AH503" s="10"/>
      <c r="AK503" s="10"/>
      <c r="AP503" s="10"/>
      <c r="AQ503" s="10"/>
      <c r="AX503" s="10"/>
      <c r="BA503" s="10"/>
      <c r="BJ503" s="10"/>
      <c r="BP503" s="10"/>
      <c r="BT503" s="10"/>
      <c r="BU503" s="10"/>
      <c r="CF503" s="10"/>
      <c r="CH503" s="10"/>
      <c r="CI503" s="10"/>
      <c r="CJ503" s="10"/>
      <c r="CK503" s="10"/>
      <c r="CL503" s="10"/>
      <c r="CM503" s="10"/>
      <c r="CU503" s="10"/>
      <c r="CV503" s="10"/>
      <c r="CW503" s="10"/>
      <c r="CX503" s="10"/>
      <c r="DC503" s="10"/>
      <c r="DD503" s="10"/>
      <c r="DJ503" s="10"/>
      <c r="DK503" s="10"/>
      <c r="DM503" s="10"/>
      <c r="DP503" s="10"/>
      <c r="DQ503" s="10"/>
      <c r="EB503" s="10"/>
      <c r="EC503" s="10"/>
      <c r="ED503" s="10"/>
      <c r="EE503" s="10"/>
      <c r="HE503" s="10"/>
    </row>
    <row r="504" spans="1:213" ht="14.25" customHeight="1" x14ac:dyDescent="0.25">
      <c r="A504" s="10"/>
      <c r="W504" s="10"/>
      <c r="X504" s="10"/>
      <c r="Y504" s="10"/>
      <c r="Z504" s="10"/>
      <c r="AA504" s="10"/>
      <c r="AC504" s="10"/>
      <c r="AE504" s="10"/>
      <c r="AH504" s="10"/>
      <c r="AK504" s="10"/>
      <c r="AP504" s="10"/>
      <c r="AQ504" s="10"/>
      <c r="AX504" s="10"/>
      <c r="BA504" s="10"/>
      <c r="BJ504" s="10"/>
      <c r="BP504" s="10"/>
      <c r="BT504" s="10"/>
      <c r="BU504" s="10"/>
      <c r="CF504" s="10"/>
      <c r="CH504" s="10"/>
      <c r="CI504" s="10"/>
      <c r="CJ504" s="10"/>
      <c r="CK504" s="10"/>
      <c r="CL504" s="10"/>
      <c r="CM504" s="10"/>
      <c r="CU504" s="10"/>
      <c r="CV504" s="10"/>
      <c r="CW504" s="10"/>
      <c r="CX504" s="10"/>
      <c r="DC504" s="10"/>
      <c r="DD504" s="10"/>
      <c r="DJ504" s="10"/>
      <c r="DK504" s="10"/>
      <c r="DM504" s="10"/>
      <c r="DP504" s="10"/>
      <c r="DQ504" s="10"/>
      <c r="EB504" s="10"/>
      <c r="EC504" s="10"/>
      <c r="ED504" s="10"/>
      <c r="EE504" s="10"/>
      <c r="HE504" s="10"/>
    </row>
    <row r="505" spans="1:213" ht="14.25" customHeight="1" x14ac:dyDescent="0.25">
      <c r="A505" s="10"/>
      <c r="W505" s="10"/>
      <c r="X505" s="10"/>
      <c r="Y505" s="10"/>
      <c r="Z505" s="10"/>
      <c r="AA505" s="10"/>
      <c r="AC505" s="10"/>
      <c r="AE505" s="10"/>
      <c r="AH505" s="10"/>
      <c r="AK505" s="10"/>
      <c r="AP505" s="10"/>
      <c r="AQ505" s="10"/>
      <c r="AX505" s="10"/>
      <c r="BA505" s="10"/>
      <c r="BJ505" s="10"/>
      <c r="BP505" s="10"/>
      <c r="BT505" s="10"/>
      <c r="BU505" s="10"/>
      <c r="CF505" s="10"/>
      <c r="CH505" s="10"/>
      <c r="CI505" s="10"/>
      <c r="CJ505" s="10"/>
      <c r="CK505" s="10"/>
      <c r="CL505" s="10"/>
      <c r="CM505" s="10"/>
      <c r="CU505" s="10"/>
      <c r="CV505" s="10"/>
      <c r="CW505" s="10"/>
      <c r="CX505" s="10"/>
      <c r="DC505" s="10"/>
      <c r="DD505" s="10"/>
      <c r="DJ505" s="10"/>
      <c r="DK505" s="10"/>
      <c r="DM505" s="10"/>
      <c r="DP505" s="10"/>
      <c r="DQ505" s="10"/>
      <c r="EB505" s="10"/>
      <c r="EC505" s="10"/>
      <c r="ED505" s="10"/>
      <c r="EE505" s="10"/>
      <c r="HE505" s="10"/>
    </row>
    <row r="506" spans="1:213" ht="14.25" customHeight="1" x14ac:dyDescent="0.25">
      <c r="A506" s="10"/>
      <c r="W506" s="10"/>
      <c r="X506" s="10"/>
      <c r="Y506" s="10"/>
      <c r="Z506" s="10"/>
      <c r="AA506" s="10"/>
      <c r="AC506" s="10"/>
      <c r="AE506" s="10"/>
      <c r="AH506" s="10"/>
      <c r="AK506" s="10"/>
      <c r="AP506" s="10"/>
      <c r="AQ506" s="10"/>
      <c r="AX506" s="10"/>
      <c r="BA506" s="10"/>
      <c r="BJ506" s="10"/>
      <c r="BP506" s="10"/>
      <c r="BT506" s="10"/>
      <c r="BU506" s="10"/>
      <c r="CF506" s="10"/>
      <c r="CH506" s="10"/>
      <c r="CI506" s="10"/>
      <c r="CJ506" s="10"/>
      <c r="CK506" s="10"/>
      <c r="CL506" s="10"/>
      <c r="CM506" s="10"/>
      <c r="CU506" s="10"/>
      <c r="CV506" s="10"/>
      <c r="CW506" s="10"/>
      <c r="CX506" s="10"/>
      <c r="DC506" s="10"/>
      <c r="DD506" s="10"/>
      <c r="DJ506" s="10"/>
      <c r="DK506" s="10"/>
      <c r="DM506" s="10"/>
      <c r="DP506" s="10"/>
      <c r="DQ506" s="10"/>
      <c r="EB506" s="10"/>
      <c r="EC506" s="10"/>
      <c r="ED506" s="10"/>
      <c r="EE506" s="10"/>
      <c r="HE506" s="10"/>
    </row>
    <row r="507" spans="1:213" ht="14.25" customHeight="1" x14ac:dyDescent="0.25">
      <c r="A507" s="10"/>
      <c r="W507" s="10"/>
      <c r="X507" s="10"/>
      <c r="Y507" s="10"/>
      <c r="Z507" s="10"/>
      <c r="AA507" s="10"/>
      <c r="AC507" s="10"/>
      <c r="AE507" s="10"/>
      <c r="AH507" s="10"/>
      <c r="AK507" s="10"/>
      <c r="AP507" s="10"/>
      <c r="AQ507" s="10"/>
      <c r="AX507" s="10"/>
      <c r="BA507" s="10"/>
      <c r="BJ507" s="10"/>
      <c r="BP507" s="10"/>
      <c r="BT507" s="10"/>
      <c r="BU507" s="10"/>
      <c r="CF507" s="10"/>
      <c r="CH507" s="10"/>
      <c r="CI507" s="10"/>
      <c r="CJ507" s="10"/>
      <c r="CK507" s="10"/>
      <c r="CL507" s="10"/>
      <c r="CM507" s="10"/>
      <c r="CU507" s="10"/>
      <c r="CV507" s="10"/>
      <c r="CW507" s="10"/>
      <c r="CX507" s="10"/>
      <c r="DC507" s="10"/>
      <c r="DD507" s="10"/>
      <c r="DJ507" s="10"/>
      <c r="DK507" s="10"/>
      <c r="DM507" s="10"/>
      <c r="DP507" s="10"/>
      <c r="DQ507" s="10"/>
      <c r="EB507" s="10"/>
      <c r="EC507" s="10"/>
      <c r="ED507" s="10"/>
      <c r="EE507" s="10"/>
      <c r="HE507" s="10"/>
    </row>
    <row r="508" spans="1:213" ht="14.25" customHeight="1" x14ac:dyDescent="0.25">
      <c r="A508" s="10"/>
      <c r="W508" s="10"/>
      <c r="X508" s="10"/>
      <c r="Y508" s="10"/>
      <c r="Z508" s="10"/>
      <c r="AA508" s="10"/>
      <c r="AC508" s="10"/>
      <c r="AE508" s="10"/>
      <c r="AH508" s="10"/>
      <c r="AK508" s="10"/>
      <c r="AP508" s="10"/>
      <c r="AQ508" s="10"/>
      <c r="AX508" s="10"/>
      <c r="BA508" s="10"/>
      <c r="BJ508" s="10"/>
      <c r="BP508" s="10"/>
      <c r="BT508" s="10"/>
      <c r="BU508" s="10"/>
      <c r="CF508" s="10"/>
      <c r="CH508" s="10"/>
      <c r="CI508" s="10"/>
      <c r="CJ508" s="10"/>
      <c r="CK508" s="10"/>
      <c r="CL508" s="10"/>
      <c r="CM508" s="10"/>
      <c r="CU508" s="10"/>
      <c r="CV508" s="10"/>
      <c r="CW508" s="10"/>
      <c r="CX508" s="10"/>
      <c r="DC508" s="10"/>
      <c r="DD508" s="10"/>
      <c r="DJ508" s="10"/>
      <c r="DK508" s="10"/>
      <c r="DM508" s="10"/>
      <c r="DP508" s="10"/>
      <c r="DQ508" s="10"/>
      <c r="EB508" s="10"/>
      <c r="EC508" s="10"/>
      <c r="ED508" s="10"/>
      <c r="EE508" s="10"/>
      <c r="HE508" s="10"/>
    </row>
    <row r="509" spans="1:213" ht="14.25" customHeight="1" x14ac:dyDescent="0.25">
      <c r="A509" s="10"/>
      <c r="W509" s="10"/>
      <c r="X509" s="10"/>
      <c r="Y509" s="10"/>
      <c r="Z509" s="10"/>
      <c r="AA509" s="10"/>
      <c r="AC509" s="10"/>
      <c r="AE509" s="10"/>
      <c r="AH509" s="10"/>
      <c r="AK509" s="10"/>
      <c r="AP509" s="10"/>
      <c r="AQ509" s="10"/>
      <c r="AX509" s="10"/>
      <c r="BA509" s="10"/>
      <c r="BJ509" s="10"/>
      <c r="BP509" s="10"/>
      <c r="BT509" s="10"/>
      <c r="BU509" s="10"/>
      <c r="CF509" s="10"/>
      <c r="CH509" s="10"/>
      <c r="CI509" s="10"/>
      <c r="CJ509" s="10"/>
      <c r="CK509" s="10"/>
      <c r="CL509" s="10"/>
      <c r="CM509" s="10"/>
      <c r="CU509" s="10"/>
      <c r="CV509" s="10"/>
      <c r="CW509" s="10"/>
      <c r="CX509" s="10"/>
      <c r="DC509" s="10"/>
      <c r="DD509" s="10"/>
      <c r="DJ509" s="10"/>
      <c r="DK509" s="10"/>
      <c r="DM509" s="10"/>
      <c r="DP509" s="10"/>
      <c r="DQ509" s="10"/>
      <c r="EB509" s="10"/>
      <c r="EC509" s="10"/>
      <c r="ED509" s="10"/>
      <c r="EE509" s="10"/>
      <c r="HE509" s="10"/>
    </row>
    <row r="510" spans="1:213" ht="14.25" customHeight="1" x14ac:dyDescent="0.25">
      <c r="A510" s="10"/>
      <c r="W510" s="10"/>
      <c r="X510" s="10"/>
      <c r="Y510" s="10"/>
      <c r="Z510" s="10"/>
      <c r="AA510" s="10"/>
      <c r="AC510" s="10"/>
      <c r="AE510" s="10"/>
      <c r="AH510" s="10"/>
      <c r="AK510" s="10"/>
      <c r="AP510" s="10"/>
      <c r="AQ510" s="10"/>
      <c r="AX510" s="10"/>
      <c r="BA510" s="10"/>
      <c r="BJ510" s="10"/>
      <c r="BP510" s="10"/>
      <c r="BT510" s="10"/>
      <c r="BU510" s="10"/>
      <c r="CF510" s="10"/>
      <c r="CH510" s="10"/>
      <c r="CI510" s="10"/>
      <c r="CJ510" s="10"/>
      <c r="CK510" s="10"/>
      <c r="CL510" s="10"/>
      <c r="CM510" s="10"/>
      <c r="CU510" s="10"/>
      <c r="CV510" s="10"/>
      <c r="CW510" s="10"/>
      <c r="CX510" s="10"/>
      <c r="DC510" s="10"/>
      <c r="DD510" s="10"/>
      <c r="DJ510" s="10"/>
      <c r="DK510" s="10"/>
      <c r="DM510" s="10"/>
      <c r="DP510" s="10"/>
      <c r="DQ510" s="10"/>
      <c r="EB510" s="10"/>
      <c r="EC510" s="10"/>
      <c r="ED510" s="10"/>
      <c r="EE510" s="10"/>
      <c r="HE510" s="10"/>
    </row>
    <row r="511" spans="1:213" ht="14.25" customHeight="1" x14ac:dyDescent="0.25">
      <c r="A511" s="10"/>
      <c r="W511" s="10"/>
      <c r="X511" s="10"/>
      <c r="Y511" s="10"/>
      <c r="Z511" s="10"/>
      <c r="AA511" s="10"/>
      <c r="AC511" s="10"/>
      <c r="AE511" s="10"/>
      <c r="AH511" s="10"/>
      <c r="AK511" s="10"/>
      <c r="AP511" s="10"/>
      <c r="AQ511" s="10"/>
      <c r="AX511" s="10"/>
      <c r="BA511" s="10"/>
      <c r="BJ511" s="10"/>
      <c r="BP511" s="10"/>
      <c r="BT511" s="10"/>
      <c r="BU511" s="10"/>
      <c r="CF511" s="10"/>
      <c r="CH511" s="10"/>
      <c r="CI511" s="10"/>
      <c r="CJ511" s="10"/>
      <c r="CK511" s="10"/>
      <c r="CL511" s="10"/>
      <c r="CM511" s="10"/>
      <c r="CU511" s="10"/>
      <c r="CV511" s="10"/>
      <c r="CW511" s="10"/>
      <c r="CX511" s="10"/>
      <c r="DC511" s="10"/>
      <c r="DD511" s="10"/>
      <c r="DJ511" s="10"/>
      <c r="DK511" s="10"/>
      <c r="DM511" s="10"/>
      <c r="DP511" s="10"/>
      <c r="DQ511" s="10"/>
      <c r="EB511" s="10"/>
      <c r="EC511" s="10"/>
      <c r="ED511" s="10"/>
      <c r="EE511" s="10"/>
      <c r="HE511" s="10"/>
    </row>
    <row r="512" spans="1:213" ht="14.25" customHeight="1" x14ac:dyDescent="0.25">
      <c r="A512" s="10"/>
      <c r="W512" s="10"/>
      <c r="X512" s="10"/>
      <c r="Y512" s="10"/>
      <c r="Z512" s="10"/>
      <c r="AA512" s="10"/>
      <c r="AC512" s="10"/>
      <c r="AE512" s="10"/>
      <c r="AH512" s="10"/>
      <c r="AK512" s="10"/>
      <c r="AP512" s="10"/>
      <c r="AQ512" s="10"/>
      <c r="AX512" s="10"/>
      <c r="BA512" s="10"/>
      <c r="BJ512" s="10"/>
      <c r="BP512" s="10"/>
      <c r="BT512" s="10"/>
      <c r="BU512" s="10"/>
      <c r="CF512" s="10"/>
      <c r="CH512" s="10"/>
      <c r="CI512" s="10"/>
      <c r="CJ512" s="10"/>
      <c r="CK512" s="10"/>
      <c r="CL512" s="10"/>
      <c r="CM512" s="10"/>
      <c r="CU512" s="10"/>
      <c r="CV512" s="10"/>
      <c r="CW512" s="10"/>
      <c r="CX512" s="10"/>
      <c r="DC512" s="10"/>
      <c r="DD512" s="10"/>
      <c r="DJ512" s="10"/>
      <c r="DK512" s="10"/>
      <c r="DM512" s="10"/>
      <c r="DP512" s="10"/>
      <c r="DQ512" s="10"/>
      <c r="EB512" s="10"/>
      <c r="EC512" s="10"/>
      <c r="ED512" s="10"/>
      <c r="EE512" s="10"/>
      <c r="HE512" s="10"/>
    </row>
    <row r="513" spans="1:213" ht="14.25" customHeight="1" x14ac:dyDescent="0.25">
      <c r="A513" s="10"/>
      <c r="W513" s="10"/>
      <c r="X513" s="10"/>
      <c r="Y513" s="10"/>
      <c r="Z513" s="10"/>
      <c r="AA513" s="10"/>
      <c r="AC513" s="10"/>
      <c r="AE513" s="10"/>
      <c r="AH513" s="10"/>
      <c r="AK513" s="10"/>
      <c r="AP513" s="10"/>
      <c r="AQ513" s="10"/>
      <c r="AX513" s="10"/>
      <c r="BA513" s="10"/>
      <c r="BJ513" s="10"/>
      <c r="BP513" s="10"/>
      <c r="BT513" s="10"/>
      <c r="BU513" s="10"/>
      <c r="CF513" s="10"/>
      <c r="CH513" s="10"/>
      <c r="CI513" s="10"/>
      <c r="CJ513" s="10"/>
      <c r="CK513" s="10"/>
      <c r="CL513" s="10"/>
      <c r="CM513" s="10"/>
      <c r="CU513" s="10"/>
      <c r="CV513" s="10"/>
      <c r="CW513" s="10"/>
      <c r="CX513" s="10"/>
      <c r="DC513" s="10"/>
      <c r="DD513" s="10"/>
      <c r="DJ513" s="10"/>
      <c r="DK513" s="10"/>
      <c r="DM513" s="10"/>
      <c r="DP513" s="10"/>
      <c r="DQ513" s="10"/>
      <c r="EB513" s="10"/>
      <c r="EC513" s="10"/>
      <c r="ED513" s="10"/>
      <c r="EE513" s="10"/>
      <c r="HE513" s="10"/>
    </row>
    <row r="514" spans="1:213" ht="14.25" customHeight="1" x14ac:dyDescent="0.25">
      <c r="A514" s="10"/>
      <c r="W514" s="10"/>
      <c r="X514" s="10"/>
      <c r="Y514" s="10"/>
      <c r="Z514" s="10"/>
      <c r="AA514" s="10"/>
      <c r="AC514" s="10"/>
      <c r="AE514" s="10"/>
      <c r="AH514" s="10"/>
      <c r="AK514" s="10"/>
      <c r="AP514" s="10"/>
      <c r="AQ514" s="10"/>
      <c r="AX514" s="10"/>
      <c r="BA514" s="10"/>
      <c r="BJ514" s="10"/>
      <c r="BP514" s="10"/>
      <c r="BT514" s="10"/>
      <c r="BU514" s="10"/>
      <c r="CF514" s="10"/>
      <c r="CH514" s="10"/>
      <c r="CI514" s="10"/>
      <c r="CJ514" s="10"/>
      <c r="CK514" s="10"/>
      <c r="CL514" s="10"/>
      <c r="CM514" s="10"/>
      <c r="CU514" s="10"/>
      <c r="CV514" s="10"/>
      <c r="CW514" s="10"/>
      <c r="CX514" s="10"/>
      <c r="DC514" s="10"/>
      <c r="DD514" s="10"/>
      <c r="DJ514" s="10"/>
      <c r="DK514" s="10"/>
      <c r="DM514" s="10"/>
      <c r="DP514" s="10"/>
      <c r="DQ514" s="10"/>
      <c r="EB514" s="10"/>
      <c r="EC514" s="10"/>
      <c r="ED514" s="10"/>
      <c r="EE514" s="10"/>
      <c r="HE514" s="10"/>
    </row>
    <row r="515" spans="1:213" ht="14.25" customHeight="1" x14ac:dyDescent="0.25">
      <c r="A515" s="10"/>
      <c r="W515" s="10"/>
      <c r="X515" s="10"/>
      <c r="Y515" s="10"/>
      <c r="Z515" s="10"/>
      <c r="AA515" s="10"/>
      <c r="AC515" s="10"/>
      <c r="AE515" s="10"/>
      <c r="AH515" s="10"/>
      <c r="AK515" s="10"/>
      <c r="AP515" s="10"/>
      <c r="AQ515" s="10"/>
      <c r="AX515" s="10"/>
      <c r="BA515" s="10"/>
      <c r="BJ515" s="10"/>
      <c r="BP515" s="10"/>
      <c r="BT515" s="10"/>
      <c r="BU515" s="10"/>
      <c r="CF515" s="10"/>
      <c r="CH515" s="10"/>
      <c r="CI515" s="10"/>
      <c r="CJ515" s="10"/>
      <c r="CK515" s="10"/>
      <c r="CL515" s="10"/>
      <c r="CM515" s="10"/>
      <c r="CU515" s="10"/>
      <c r="CV515" s="10"/>
      <c r="CW515" s="10"/>
      <c r="CX515" s="10"/>
      <c r="DC515" s="10"/>
      <c r="DD515" s="10"/>
      <c r="DJ515" s="10"/>
      <c r="DK515" s="10"/>
      <c r="DM515" s="10"/>
      <c r="DP515" s="10"/>
      <c r="DQ515" s="10"/>
      <c r="EB515" s="10"/>
      <c r="EC515" s="10"/>
      <c r="ED515" s="10"/>
      <c r="EE515" s="10"/>
      <c r="HE515" s="10"/>
    </row>
    <row r="516" spans="1:213" ht="14.25" customHeight="1" x14ac:dyDescent="0.25">
      <c r="A516" s="10"/>
      <c r="W516" s="10"/>
      <c r="X516" s="10"/>
      <c r="Y516" s="10"/>
      <c r="Z516" s="10"/>
      <c r="AA516" s="10"/>
      <c r="AC516" s="10"/>
      <c r="AE516" s="10"/>
      <c r="AH516" s="10"/>
      <c r="AK516" s="10"/>
      <c r="AP516" s="10"/>
      <c r="AQ516" s="10"/>
      <c r="AX516" s="10"/>
      <c r="BA516" s="10"/>
      <c r="BJ516" s="10"/>
      <c r="BP516" s="10"/>
      <c r="BT516" s="10"/>
      <c r="BU516" s="10"/>
      <c r="CF516" s="10"/>
      <c r="CH516" s="10"/>
      <c r="CI516" s="10"/>
      <c r="CJ516" s="10"/>
      <c r="CK516" s="10"/>
      <c r="CL516" s="10"/>
      <c r="CM516" s="10"/>
      <c r="CU516" s="10"/>
      <c r="CV516" s="10"/>
      <c r="CW516" s="10"/>
      <c r="CX516" s="10"/>
      <c r="DC516" s="10"/>
      <c r="DD516" s="10"/>
      <c r="DJ516" s="10"/>
      <c r="DK516" s="10"/>
      <c r="DM516" s="10"/>
      <c r="DP516" s="10"/>
      <c r="DQ516" s="10"/>
      <c r="EB516" s="10"/>
      <c r="EC516" s="10"/>
      <c r="ED516" s="10"/>
      <c r="EE516" s="10"/>
      <c r="HE516" s="10"/>
    </row>
    <row r="517" spans="1:213" ht="14.25" customHeight="1" x14ac:dyDescent="0.25">
      <c r="A517" s="10"/>
      <c r="W517" s="10"/>
      <c r="X517" s="10"/>
      <c r="Y517" s="10"/>
      <c r="Z517" s="10"/>
      <c r="AA517" s="10"/>
      <c r="AC517" s="10"/>
      <c r="AE517" s="10"/>
      <c r="AH517" s="10"/>
      <c r="AK517" s="10"/>
      <c r="AP517" s="10"/>
      <c r="AQ517" s="10"/>
      <c r="AX517" s="10"/>
      <c r="BA517" s="10"/>
      <c r="BJ517" s="10"/>
      <c r="BP517" s="10"/>
      <c r="BT517" s="10"/>
      <c r="BU517" s="10"/>
      <c r="CF517" s="10"/>
      <c r="CH517" s="10"/>
      <c r="CI517" s="10"/>
      <c r="CJ517" s="10"/>
      <c r="CK517" s="10"/>
      <c r="CL517" s="10"/>
      <c r="CM517" s="10"/>
      <c r="CU517" s="10"/>
      <c r="CV517" s="10"/>
      <c r="CW517" s="10"/>
      <c r="CX517" s="10"/>
      <c r="DC517" s="10"/>
      <c r="DD517" s="10"/>
      <c r="DJ517" s="10"/>
      <c r="DK517" s="10"/>
      <c r="DM517" s="10"/>
      <c r="DP517" s="10"/>
      <c r="DQ517" s="10"/>
      <c r="EB517" s="10"/>
      <c r="EC517" s="10"/>
      <c r="ED517" s="10"/>
      <c r="EE517" s="10"/>
      <c r="HE517" s="10"/>
    </row>
    <row r="518" spans="1:213" ht="14.25" customHeight="1" x14ac:dyDescent="0.25">
      <c r="A518" s="10"/>
      <c r="W518" s="10"/>
      <c r="X518" s="10"/>
      <c r="Y518" s="10"/>
      <c r="Z518" s="10"/>
      <c r="AA518" s="10"/>
      <c r="AC518" s="10"/>
      <c r="AE518" s="10"/>
      <c r="AH518" s="10"/>
      <c r="AK518" s="10"/>
      <c r="AP518" s="10"/>
      <c r="AQ518" s="10"/>
      <c r="AX518" s="10"/>
      <c r="BA518" s="10"/>
      <c r="BJ518" s="10"/>
      <c r="BP518" s="10"/>
      <c r="BT518" s="10"/>
      <c r="BU518" s="10"/>
      <c r="CF518" s="10"/>
      <c r="CH518" s="10"/>
      <c r="CI518" s="10"/>
      <c r="CJ518" s="10"/>
      <c r="CK518" s="10"/>
      <c r="CL518" s="10"/>
      <c r="CM518" s="10"/>
      <c r="CU518" s="10"/>
      <c r="CV518" s="10"/>
      <c r="CW518" s="10"/>
      <c r="CX518" s="10"/>
      <c r="DC518" s="10"/>
      <c r="DD518" s="10"/>
      <c r="DJ518" s="10"/>
      <c r="DK518" s="10"/>
      <c r="DM518" s="10"/>
      <c r="DP518" s="10"/>
      <c r="DQ518" s="10"/>
      <c r="EB518" s="10"/>
      <c r="EC518" s="10"/>
      <c r="ED518" s="10"/>
      <c r="EE518" s="10"/>
      <c r="HE518" s="10"/>
    </row>
    <row r="519" spans="1:213" ht="14.25" customHeight="1" x14ac:dyDescent="0.25">
      <c r="A519" s="10"/>
      <c r="W519" s="10"/>
      <c r="X519" s="10"/>
      <c r="Y519" s="10"/>
      <c r="Z519" s="10"/>
      <c r="AA519" s="10"/>
      <c r="AC519" s="10"/>
      <c r="AE519" s="10"/>
      <c r="AH519" s="10"/>
      <c r="AK519" s="10"/>
      <c r="AP519" s="10"/>
      <c r="AQ519" s="10"/>
      <c r="AX519" s="10"/>
      <c r="BA519" s="10"/>
      <c r="BJ519" s="10"/>
      <c r="BP519" s="10"/>
      <c r="BT519" s="10"/>
      <c r="BU519" s="10"/>
      <c r="CF519" s="10"/>
      <c r="CH519" s="10"/>
      <c r="CI519" s="10"/>
      <c r="CJ519" s="10"/>
      <c r="CK519" s="10"/>
      <c r="CL519" s="10"/>
      <c r="CM519" s="10"/>
      <c r="CU519" s="10"/>
      <c r="CV519" s="10"/>
      <c r="CW519" s="10"/>
      <c r="CX519" s="10"/>
      <c r="DC519" s="10"/>
      <c r="DD519" s="10"/>
      <c r="DJ519" s="10"/>
      <c r="DK519" s="10"/>
      <c r="DM519" s="10"/>
      <c r="DP519" s="10"/>
      <c r="DQ519" s="10"/>
      <c r="EB519" s="10"/>
      <c r="EC519" s="10"/>
      <c r="ED519" s="10"/>
      <c r="EE519" s="10"/>
      <c r="HE519" s="10"/>
    </row>
    <row r="520" spans="1:213" ht="14.25" customHeight="1" x14ac:dyDescent="0.25">
      <c r="A520" s="10"/>
      <c r="W520" s="10"/>
      <c r="X520" s="10"/>
      <c r="Y520" s="10"/>
      <c r="Z520" s="10"/>
      <c r="AA520" s="10"/>
      <c r="AC520" s="10"/>
      <c r="AE520" s="10"/>
      <c r="AH520" s="10"/>
      <c r="AK520" s="10"/>
      <c r="AP520" s="10"/>
      <c r="AQ520" s="10"/>
      <c r="AX520" s="10"/>
      <c r="BA520" s="10"/>
      <c r="BJ520" s="10"/>
      <c r="BP520" s="10"/>
      <c r="BT520" s="10"/>
      <c r="BU520" s="10"/>
      <c r="CF520" s="10"/>
      <c r="CH520" s="10"/>
      <c r="CI520" s="10"/>
      <c r="CJ520" s="10"/>
      <c r="CK520" s="10"/>
      <c r="CL520" s="10"/>
      <c r="CM520" s="10"/>
      <c r="CU520" s="10"/>
      <c r="CV520" s="10"/>
      <c r="CW520" s="10"/>
      <c r="CX520" s="10"/>
      <c r="DC520" s="10"/>
      <c r="DD520" s="10"/>
      <c r="DJ520" s="10"/>
      <c r="DK520" s="10"/>
      <c r="DM520" s="10"/>
      <c r="DP520" s="10"/>
      <c r="DQ520" s="10"/>
      <c r="EB520" s="10"/>
      <c r="EC520" s="10"/>
      <c r="ED520" s="10"/>
      <c r="EE520" s="10"/>
      <c r="HE520" s="10"/>
    </row>
    <row r="521" spans="1:213" ht="14.25" customHeight="1" x14ac:dyDescent="0.25">
      <c r="A521" s="10"/>
      <c r="W521" s="10"/>
      <c r="X521" s="10"/>
      <c r="Y521" s="10"/>
      <c r="Z521" s="10"/>
      <c r="AA521" s="10"/>
      <c r="AC521" s="10"/>
      <c r="AE521" s="10"/>
      <c r="AH521" s="10"/>
      <c r="AK521" s="10"/>
      <c r="AP521" s="10"/>
      <c r="AQ521" s="10"/>
      <c r="AX521" s="10"/>
      <c r="BA521" s="10"/>
      <c r="BJ521" s="10"/>
      <c r="BP521" s="10"/>
      <c r="BT521" s="10"/>
      <c r="BU521" s="10"/>
      <c r="CF521" s="10"/>
      <c r="CH521" s="10"/>
      <c r="CI521" s="10"/>
      <c r="CJ521" s="10"/>
      <c r="CK521" s="10"/>
      <c r="CL521" s="10"/>
      <c r="CM521" s="10"/>
      <c r="CU521" s="10"/>
      <c r="CV521" s="10"/>
      <c r="CW521" s="10"/>
      <c r="CX521" s="10"/>
      <c r="DC521" s="10"/>
      <c r="DD521" s="10"/>
      <c r="DJ521" s="10"/>
      <c r="DK521" s="10"/>
      <c r="DM521" s="10"/>
      <c r="DP521" s="10"/>
      <c r="DQ521" s="10"/>
      <c r="EB521" s="10"/>
      <c r="EC521" s="10"/>
      <c r="ED521" s="10"/>
      <c r="EE521" s="10"/>
      <c r="HE521" s="10"/>
    </row>
    <row r="522" spans="1:213" ht="14.25" customHeight="1" x14ac:dyDescent="0.25">
      <c r="A522" s="10"/>
      <c r="W522" s="10"/>
      <c r="X522" s="10"/>
      <c r="Y522" s="10"/>
      <c r="Z522" s="10"/>
      <c r="AA522" s="10"/>
      <c r="AC522" s="10"/>
      <c r="AE522" s="10"/>
      <c r="AH522" s="10"/>
      <c r="AK522" s="10"/>
      <c r="AP522" s="10"/>
      <c r="AQ522" s="10"/>
      <c r="AX522" s="10"/>
      <c r="BA522" s="10"/>
      <c r="BJ522" s="10"/>
      <c r="BP522" s="10"/>
      <c r="BT522" s="10"/>
      <c r="BU522" s="10"/>
      <c r="CF522" s="10"/>
      <c r="CH522" s="10"/>
      <c r="CI522" s="10"/>
      <c r="CJ522" s="10"/>
      <c r="CK522" s="10"/>
      <c r="CL522" s="10"/>
      <c r="CM522" s="10"/>
      <c r="CU522" s="10"/>
      <c r="CV522" s="10"/>
      <c r="CW522" s="10"/>
      <c r="CX522" s="10"/>
      <c r="DC522" s="10"/>
      <c r="DD522" s="10"/>
      <c r="DJ522" s="10"/>
      <c r="DK522" s="10"/>
      <c r="DM522" s="10"/>
      <c r="DP522" s="10"/>
      <c r="DQ522" s="10"/>
      <c r="EB522" s="10"/>
      <c r="EC522" s="10"/>
      <c r="ED522" s="10"/>
      <c r="EE522" s="10"/>
      <c r="HE522" s="10"/>
    </row>
    <row r="523" spans="1:213" ht="14.25" customHeight="1" x14ac:dyDescent="0.25">
      <c r="A523" s="10"/>
      <c r="W523" s="10"/>
      <c r="X523" s="10"/>
      <c r="Y523" s="10"/>
      <c r="Z523" s="10"/>
      <c r="AA523" s="10"/>
      <c r="AC523" s="10"/>
      <c r="AE523" s="10"/>
      <c r="AH523" s="10"/>
      <c r="AK523" s="10"/>
      <c r="AP523" s="10"/>
      <c r="AQ523" s="10"/>
      <c r="AX523" s="10"/>
      <c r="BA523" s="10"/>
      <c r="BJ523" s="10"/>
      <c r="BP523" s="10"/>
      <c r="BT523" s="10"/>
      <c r="BU523" s="10"/>
      <c r="CF523" s="10"/>
      <c r="CH523" s="10"/>
      <c r="CI523" s="10"/>
      <c r="CJ523" s="10"/>
      <c r="CK523" s="10"/>
      <c r="CL523" s="10"/>
      <c r="CM523" s="10"/>
      <c r="CU523" s="10"/>
      <c r="CV523" s="10"/>
      <c r="CW523" s="10"/>
      <c r="CX523" s="10"/>
      <c r="DC523" s="10"/>
      <c r="DD523" s="10"/>
      <c r="DJ523" s="10"/>
      <c r="DK523" s="10"/>
      <c r="DM523" s="10"/>
      <c r="DP523" s="10"/>
      <c r="DQ523" s="10"/>
      <c r="EB523" s="10"/>
      <c r="EC523" s="10"/>
      <c r="ED523" s="10"/>
      <c r="EE523" s="10"/>
      <c r="HE523" s="10"/>
    </row>
    <row r="524" spans="1:213" ht="14.25" customHeight="1" x14ac:dyDescent="0.25">
      <c r="A524" s="10"/>
      <c r="W524" s="10"/>
      <c r="X524" s="10"/>
      <c r="Y524" s="10"/>
      <c r="Z524" s="10"/>
      <c r="AA524" s="10"/>
      <c r="AC524" s="10"/>
      <c r="AE524" s="10"/>
      <c r="AH524" s="10"/>
      <c r="AK524" s="10"/>
      <c r="AP524" s="10"/>
      <c r="AQ524" s="10"/>
      <c r="AX524" s="10"/>
      <c r="BA524" s="10"/>
      <c r="BJ524" s="10"/>
      <c r="BP524" s="10"/>
      <c r="BT524" s="10"/>
      <c r="BU524" s="10"/>
      <c r="CF524" s="10"/>
      <c r="CH524" s="10"/>
      <c r="CI524" s="10"/>
      <c r="CJ524" s="10"/>
      <c r="CK524" s="10"/>
      <c r="CL524" s="10"/>
      <c r="CM524" s="10"/>
      <c r="CU524" s="10"/>
      <c r="CV524" s="10"/>
      <c r="CW524" s="10"/>
      <c r="CX524" s="10"/>
      <c r="DC524" s="10"/>
      <c r="DD524" s="10"/>
      <c r="DJ524" s="10"/>
      <c r="DK524" s="10"/>
      <c r="DM524" s="10"/>
      <c r="DP524" s="10"/>
      <c r="DQ524" s="10"/>
      <c r="EB524" s="10"/>
      <c r="EC524" s="10"/>
      <c r="ED524" s="10"/>
      <c r="EE524" s="10"/>
      <c r="HE524" s="10"/>
    </row>
    <row r="525" spans="1:213" ht="14.25" customHeight="1" x14ac:dyDescent="0.25">
      <c r="A525" s="10"/>
      <c r="W525" s="10"/>
      <c r="X525" s="10"/>
      <c r="Y525" s="10"/>
      <c r="Z525" s="10"/>
      <c r="AA525" s="10"/>
      <c r="AC525" s="10"/>
      <c r="AE525" s="10"/>
      <c r="AH525" s="10"/>
      <c r="AK525" s="10"/>
      <c r="AP525" s="10"/>
      <c r="AQ525" s="10"/>
      <c r="AX525" s="10"/>
      <c r="BA525" s="10"/>
      <c r="BJ525" s="10"/>
      <c r="BP525" s="10"/>
      <c r="BT525" s="10"/>
      <c r="BU525" s="10"/>
      <c r="CF525" s="10"/>
      <c r="CH525" s="10"/>
      <c r="CI525" s="10"/>
      <c r="CJ525" s="10"/>
      <c r="CK525" s="10"/>
      <c r="CL525" s="10"/>
      <c r="CM525" s="10"/>
      <c r="CU525" s="10"/>
      <c r="CV525" s="10"/>
      <c r="CW525" s="10"/>
      <c r="CX525" s="10"/>
      <c r="DC525" s="10"/>
      <c r="DD525" s="10"/>
      <c r="DJ525" s="10"/>
      <c r="DK525" s="10"/>
      <c r="DM525" s="10"/>
      <c r="DP525" s="10"/>
      <c r="DQ525" s="10"/>
      <c r="EB525" s="10"/>
      <c r="EC525" s="10"/>
      <c r="ED525" s="10"/>
      <c r="EE525" s="10"/>
      <c r="HE525" s="10"/>
    </row>
    <row r="526" spans="1:213" ht="14.25" customHeight="1" x14ac:dyDescent="0.25">
      <c r="A526" s="10"/>
      <c r="W526" s="10"/>
      <c r="X526" s="10"/>
      <c r="Y526" s="10"/>
      <c r="Z526" s="10"/>
      <c r="AA526" s="10"/>
      <c r="AC526" s="10"/>
      <c r="AE526" s="10"/>
      <c r="AH526" s="10"/>
      <c r="AK526" s="10"/>
      <c r="AP526" s="10"/>
      <c r="AQ526" s="10"/>
      <c r="AX526" s="10"/>
      <c r="BA526" s="10"/>
      <c r="BJ526" s="10"/>
      <c r="BP526" s="10"/>
      <c r="BT526" s="10"/>
      <c r="BU526" s="10"/>
      <c r="CF526" s="10"/>
      <c r="CH526" s="10"/>
      <c r="CI526" s="10"/>
      <c r="CJ526" s="10"/>
      <c r="CK526" s="10"/>
      <c r="CL526" s="10"/>
      <c r="CM526" s="10"/>
      <c r="CU526" s="10"/>
      <c r="CV526" s="10"/>
      <c r="CW526" s="10"/>
      <c r="CX526" s="10"/>
      <c r="DC526" s="10"/>
      <c r="DD526" s="10"/>
      <c r="DJ526" s="10"/>
      <c r="DK526" s="10"/>
      <c r="DM526" s="10"/>
      <c r="DP526" s="10"/>
      <c r="DQ526" s="10"/>
      <c r="EB526" s="10"/>
      <c r="EC526" s="10"/>
      <c r="ED526" s="10"/>
      <c r="EE526" s="10"/>
      <c r="HE526" s="10"/>
    </row>
    <row r="527" spans="1:213" ht="14.25" customHeight="1" x14ac:dyDescent="0.25">
      <c r="A527" s="10"/>
      <c r="W527" s="10"/>
      <c r="X527" s="10"/>
      <c r="Y527" s="10"/>
      <c r="Z527" s="10"/>
      <c r="AA527" s="10"/>
      <c r="AC527" s="10"/>
      <c r="AE527" s="10"/>
      <c r="AH527" s="10"/>
      <c r="AK527" s="10"/>
      <c r="AP527" s="10"/>
      <c r="AQ527" s="10"/>
      <c r="AX527" s="10"/>
      <c r="BA527" s="10"/>
      <c r="BJ527" s="10"/>
      <c r="BP527" s="10"/>
      <c r="BT527" s="10"/>
      <c r="BU527" s="10"/>
      <c r="CF527" s="10"/>
      <c r="CH527" s="10"/>
      <c r="CI527" s="10"/>
      <c r="CJ527" s="10"/>
      <c r="CK527" s="10"/>
      <c r="CL527" s="10"/>
      <c r="CM527" s="10"/>
      <c r="CU527" s="10"/>
      <c r="CV527" s="10"/>
      <c r="CW527" s="10"/>
      <c r="CX527" s="10"/>
      <c r="DC527" s="10"/>
      <c r="DD527" s="10"/>
      <c r="DJ527" s="10"/>
      <c r="DK527" s="10"/>
      <c r="DM527" s="10"/>
      <c r="DP527" s="10"/>
      <c r="DQ527" s="10"/>
      <c r="EB527" s="10"/>
      <c r="EC527" s="10"/>
      <c r="ED527" s="10"/>
      <c r="EE527" s="10"/>
      <c r="HE527" s="10"/>
    </row>
    <row r="528" spans="1:213" ht="14.25" customHeight="1" x14ac:dyDescent="0.25">
      <c r="A528" s="10"/>
      <c r="W528" s="10"/>
      <c r="X528" s="10"/>
      <c r="Y528" s="10"/>
      <c r="Z528" s="10"/>
      <c r="AA528" s="10"/>
      <c r="AC528" s="10"/>
      <c r="AE528" s="10"/>
      <c r="AH528" s="10"/>
      <c r="AK528" s="10"/>
      <c r="AP528" s="10"/>
      <c r="AQ528" s="10"/>
      <c r="AX528" s="10"/>
      <c r="BA528" s="10"/>
      <c r="BJ528" s="10"/>
      <c r="BP528" s="10"/>
      <c r="BT528" s="10"/>
      <c r="BU528" s="10"/>
      <c r="CF528" s="10"/>
      <c r="CH528" s="10"/>
      <c r="CI528" s="10"/>
      <c r="CJ528" s="10"/>
      <c r="CK528" s="10"/>
      <c r="CL528" s="10"/>
      <c r="CM528" s="10"/>
      <c r="CU528" s="10"/>
      <c r="CV528" s="10"/>
      <c r="CW528" s="10"/>
      <c r="CX528" s="10"/>
      <c r="DC528" s="10"/>
      <c r="DD528" s="10"/>
      <c r="DJ528" s="10"/>
      <c r="DK528" s="10"/>
      <c r="DM528" s="10"/>
      <c r="DP528" s="10"/>
      <c r="DQ528" s="10"/>
      <c r="EB528" s="10"/>
      <c r="EC528" s="10"/>
      <c r="ED528" s="10"/>
      <c r="EE528" s="10"/>
      <c r="HE528" s="10"/>
    </row>
    <row r="529" spans="1:213" ht="14.25" customHeight="1" x14ac:dyDescent="0.25">
      <c r="A529" s="10"/>
      <c r="W529" s="10"/>
      <c r="X529" s="10"/>
      <c r="Y529" s="10"/>
      <c r="Z529" s="10"/>
      <c r="AA529" s="10"/>
      <c r="AC529" s="10"/>
      <c r="AE529" s="10"/>
      <c r="AH529" s="10"/>
      <c r="AK529" s="10"/>
      <c r="AP529" s="10"/>
      <c r="AQ529" s="10"/>
      <c r="AX529" s="10"/>
      <c r="BA529" s="10"/>
      <c r="BJ529" s="10"/>
      <c r="BP529" s="10"/>
      <c r="BT529" s="10"/>
      <c r="BU529" s="10"/>
      <c r="CF529" s="10"/>
      <c r="CH529" s="10"/>
      <c r="CI529" s="10"/>
      <c r="CJ529" s="10"/>
      <c r="CK529" s="10"/>
      <c r="CL529" s="10"/>
      <c r="CM529" s="10"/>
      <c r="CU529" s="10"/>
      <c r="CV529" s="10"/>
      <c r="CW529" s="10"/>
      <c r="CX529" s="10"/>
      <c r="DC529" s="10"/>
      <c r="DD529" s="10"/>
      <c r="DJ529" s="10"/>
      <c r="DK529" s="10"/>
      <c r="DM529" s="10"/>
      <c r="DP529" s="10"/>
      <c r="DQ529" s="10"/>
      <c r="EB529" s="10"/>
      <c r="EC529" s="10"/>
      <c r="ED529" s="10"/>
      <c r="EE529" s="10"/>
      <c r="HE529" s="10"/>
    </row>
    <row r="530" spans="1:213" ht="14.25" customHeight="1" x14ac:dyDescent="0.25">
      <c r="A530" s="10"/>
      <c r="W530" s="10"/>
      <c r="X530" s="10"/>
      <c r="Y530" s="10"/>
      <c r="Z530" s="10"/>
      <c r="AA530" s="10"/>
      <c r="AC530" s="10"/>
      <c r="AE530" s="10"/>
      <c r="AH530" s="10"/>
      <c r="AK530" s="10"/>
      <c r="AP530" s="10"/>
      <c r="AQ530" s="10"/>
      <c r="AX530" s="10"/>
      <c r="BA530" s="10"/>
      <c r="BJ530" s="10"/>
      <c r="BP530" s="10"/>
      <c r="BT530" s="10"/>
      <c r="BU530" s="10"/>
      <c r="CF530" s="10"/>
      <c r="CH530" s="10"/>
      <c r="CI530" s="10"/>
      <c r="CJ530" s="10"/>
      <c r="CK530" s="10"/>
      <c r="CL530" s="10"/>
      <c r="CM530" s="10"/>
      <c r="CU530" s="10"/>
      <c r="CV530" s="10"/>
      <c r="CW530" s="10"/>
      <c r="CX530" s="10"/>
      <c r="DC530" s="10"/>
      <c r="DD530" s="10"/>
      <c r="DJ530" s="10"/>
      <c r="DK530" s="10"/>
      <c r="DM530" s="10"/>
      <c r="DP530" s="10"/>
      <c r="DQ530" s="10"/>
      <c r="EB530" s="10"/>
      <c r="EC530" s="10"/>
      <c r="ED530" s="10"/>
      <c r="EE530" s="10"/>
      <c r="HE530" s="10"/>
    </row>
    <row r="531" spans="1:213" ht="14.25" customHeight="1" x14ac:dyDescent="0.25">
      <c r="A531" s="10"/>
      <c r="W531" s="10"/>
      <c r="X531" s="10"/>
      <c r="Y531" s="10"/>
      <c r="Z531" s="10"/>
      <c r="AA531" s="10"/>
      <c r="AC531" s="10"/>
      <c r="AE531" s="10"/>
      <c r="AH531" s="10"/>
      <c r="AK531" s="10"/>
      <c r="AP531" s="10"/>
      <c r="AQ531" s="10"/>
      <c r="AX531" s="10"/>
      <c r="BA531" s="10"/>
      <c r="BJ531" s="10"/>
      <c r="BP531" s="10"/>
      <c r="BT531" s="10"/>
      <c r="BU531" s="10"/>
      <c r="CF531" s="10"/>
      <c r="CH531" s="10"/>
      <c r="CI531" s="10"/>
      <c r="CJ531" s="10"/>
      <c r="CK531" s="10"/>
      <c r="CL531" s="10"/>
      <c r="CM531" s="10"/>
      <c r="CU531" s="10"/>
      <c r="CV531" s="10"/>
      <c r="CW531" s="10"/>
      <c r="CX531" s="10"/>
      <c r="DC531" s="10"/>
      <c r="DD531" s="10"/>
      <c r="DJ531" s="10"/>
      <c r="DK531" s="10"/>
      <c r="DM531" s="10"/>
      <c r="DP531" s="10"/>
      <c r="DQ531" s="10"/>
      <c r="EB531" s="10"/>
      <c r="EC531" s="10"/>
      <c r="ED531" s="10"/>
      <c r="EE531" s="10"/>
      <c r="HE531" s="10"/>
    </row>
    <row r="532" spans="1:213" ht="14.25" customHeight="1" x14ac:dyDescent="0.25">
      <c r="A532" s="10"/>
      <c r="W532" s="10"/>
      <c r="X532" s="10"/>
      <c r="Y532" s="10"/>
      <c r="Z532" s="10"/>
      <c r="AA532" s="10"/>
      <c r="AC532" s="10"/>
      <c r="AE532" s="10"/>
      <c r="AH532" s="10"/>
      <c r="AK532" s="10"/>
      <c r="AP532" s="10"/>
      <c r="AQ532" s="10"/>
      <c r="AX532" s="10"/>
      <c r="BA532" s="10"/>
      <c r="BJ532" s="10"/>
      <c r="BP532" s="10"/>
      <c r="BT532" s="10"/>
      <c r="BU532" s="10"/>
      <c r="CF532" s="10"/>
      <c r="CH532" s="10"/>
      <c r="CI532" s="10"/>
      <c r="CJ532" s="10"/>
      <c r="CK532" s="10"/>
      <c r="CL532" s="10"/>
      <c r="CM532" s="10"/>
      <c r="CU532" s="10"/>
      <c r="CV532" s="10"/>
      <c r="CW532" s="10"/>
      <c r="CX532" s="10"/>
      <c r="DC532" s="10"/>
      <c r="DD532" s="10"/>
      <c r="DJ532" s="10"/>
      <c r="DK532" s="10"/>
      <c r="DM532" s="10"/>
      <c r="DP532" s="10"/>
      <c r="DQ532" s="10"/>
      <c r="EB532" s="10"/>
      <c r="EC532" s="10"/>
      <c r="ED532" s="10"/>
      <c r="EE532" s="10"/>
      <c r="HE532" s="10"/>
    </row>
    <row r="533" spans="1:213" ht="14.25" customHeight="1" x14ac:dyDescent="0.25">
      <c r="A533" s="10"/>
      <c r="W533" s="10"/>
      <c r="X533" s="10"/>
      <c r="Y533" s="10"/>
      <c r="Z533" s="10"/>
      <c r="AA533" s="10"/>
      <c r="AC533" s="10"/>
      <c r="AE533" s="10"/>
      <c r="AH533" s="10"/>
      <c r="AK533" s="10"/>
      <c r="AP533" s="10"/>
      <c r="AQ533" s="10"/>
      <c r="AX533" s="10"/>
      <c r="BA533" s="10"/>
      <c r="BJ533" s="10"/>
      <c r="BP533" s="10"/>
      <c r="BT533" s="10"/>
      <c r="BU533" s="10"/>
      <c r="CF533" s="10"/>
      <c r="CH533" s="10"/>
      <c r="CI533" s="10"/>
      <c r="CJ533" s="10"/>
      <c r="CK533" s="10"/>
      <c r="CL533" s="10"/>
      <c r="CM533" s="10"/>
      <c r="CU533" s="10"/>
      <c r="CV533" s="10"/>
      <c r="CW533" s="10"/>
      <c r="CX533" s="10"/>
      <c r="DC533" s="10"/>
      <c r="DD533" s="10"/>
      <c r="DJ533" s="10"/>
      <c r="DK533" s="10"/>
      <c r="DM533" s="10"/>
      <c r="DP533" s="10"/>
      <c r="DQ533" s="10"/>
      <c r="EB533" s="10"/>
      <c r="EC533" s="10"/>
      <c r="ED533" s="10"/>
      <c r="EE533" s="10"/>
      <c r="HE533" s="10"/>
    </row>
    <row r="534" spans="1:213" ht="14.25" customHeight="1" x14ac:dyDescent="0.25">
      <c r="A534" s="10"/>
      <c r="W534" s="10"/>
      <c r="X534" s="10"/>
      <c r="Y534" s="10"/>
      <c r="Z534" s="10"/>
      <c r="AA534" s="10"/>
      <c r="AC534" s="10"/>
      <c r="AE534" s="10"/>
      <c r="AH534" s="10"/>
      <c r="AK534" s="10"/>
      <c r="AP534" s="10"/>
      <c r="AQ534" s="10"/>
      <c r="AX534" s="10"/>
      <c r="BA534" s="10"/>
      <c r="BJ534" s="10"/>
      <c r="BP534" s="10"/>
      <c r="BT534" s="10"/>
      <c r="BU534" s="10"/>
      <c r="CF534" s="10"/>
      <c r="CH534" s="10"/>
      <c r="CI534" s="10"/>
      <c r="CJ534" s="10"/>
      <c r="CK534" s="10"/>
      <c r="CL534" s="10"/>
      <c r="CM534" s="10"/>
      <c r="CU534" s="10"/>
      <c r="CV534" s="10"/>
      <c r="CW534" s="10"/>
      <c r="CX534" s="10"/>
      <c r="DC534" s="10"/>
      <c r="DD534" s="10"/>
      <c r="DJ534" s="10"/>
      <c r="DK534" s="10"/>
      <c r="DM534" s="10"/>
      <c r="DP534" s="10"/>
      <c r="DQ534" s="10"/>
      <c r="EB534" s="10"/>
      <c r="EC534" s="10"/>
      <c r="ED534" s="10"/>
      <c r="EE534" s="10"/>
      <c r="HE534" s="10"/>
    </row>
    <row r="535" spans="1:213" ht="14.25" customHeight="1" x14ac:dyDescent="0.25">
      <c r="A535" s="10"/>
      <c r="W535" s="10"/>
      <c r="X535" s="10"/>
      <c r="Y535" s="10"/>
      <c r="Z535" s="10"/>
      <c r="AA535" s="10"/>
      <c r="AC535" s="10"/>
      <c r="AE535" s="10"/>
      <c r="AH535" s="10"/>
      <c r="AK535" s="10"/>
      <c r="AP535" s="10"/>
      <c r="AQ535" s="10"/>
      <c r="AX535" s="10"/>
      <c r="BA535" s="10"/>
      <c r="BJ535" s="10"/>
      <c r="BP535" s="10"/>
      <c r="BT535" s="10"/>
      <c r="BU535" s="10"/>
      <c r="CF535" s="10"/>
      <c r="CH535" s="10"/>
      <c r="CI535" s="10"/>
      <c r="CJ535" s="10"/>
      <c r="CK535" s="10"/>
      <c r="CL535" s="10"/>
      <c r="CM535" s="10"/>
      <c r="CU535" s="10"/>
      <c r="CV535" s="10"/>
      <c r="CW535" s="10"/>
      <c r="CX535" s="10"/>
      <c r="DC535" s="10"/>
      <c r="DD535" s="10"/>
      <c r="DJ535" s="10"/>
      <c r="DK535" s="10"/>
      <c r="DM535" s="10"/>
      <c r="DP535" s="10"/>
      <c r="DQ535" s="10"/>
      <c r="EB535" s="10"/>
      <c r="EC535" s="10"/>
      <c r="ED535" s="10"/>
      <c r="EE535" s="10"/>
      <c r="HE535" s="10"/>
    </row>
    <row r="536" spans="1:213" ht="14.25" customHeight="1" x14ac:dyDescent="0.25">
      <c r="A536" s="10"/>
      <c r="W536" s="10"/>
      <c r="X536" s="10"/>
      <c r="Y536" s="10"/>
      <c r="Z536" s="10"/>
      <c r="AA536" s="10"/>
      <c r="AC536" s="10"/>
      <c r="AE536" s="10"/>
      <c r="AH536" s="10"/>
      <c r="AK536" s="10"/>
      <c r="AP536" s="10"/>
      <c r="AQ536" s="10"/>
      <c r="AX536" s="10"/>
      <c r="BA536" s="10"/>
      <c r="BJ536" s="10"/>
      <c r="BP536" s="10"/>
      <c r="BT536" s="10"/>
      <c r="BU536" s="10"/>
      <c r="CF536" s="10"/>
      <c r="CH536" s="10"/>
      <c r="CI536" s="10"/>
      <c r="CJ536" s="10"/>
      <c r="CK536" s="10"/>
      <c r="CL536" s="10"/>
      <c r="CM536" s="10"/>
      <c r="CU536" s="10"/>
      <c r="CV536" s="10"/>
      <c r="CW536" s="10"/>
      <c r="CX536" s="10"/>
      <c r="DC536" s="10"/>
      <c r="DD536" s="10"/>
      <c r="DJ536" s="10"/>
      <c r="DK536" s="10"/>
      <c r="DM536" s="10"/>
      <c r="DP536" s="10"/>
      <c r="DQ536" s="10"/>
      <c r="EB536" s="10"/>
      <c r="EC536" s="10"/>
      <c r="ED536" s="10"/>
      <c r="EE536" s="10"/>
      <c r="HE536" s="10"/>
    </row>
    <row r="537" spans="1:213" ht="14.25" customHeight="1" x14ac:dyDescent="0.25">
      <c r="A537" s="10"/>
      <c r="W537" s="10"/>
      <c r="X537" s="10"/>
      <c r="Y537" s="10"/>
      <c r="Z537" s="10"/>
      <c r="AA537" s="10"/>
      <c r="AC537" s="10"/>
      <c r="AE537" s="10"/>
      <c r="AH537" s="10"/>
      <c r="AK537" s="10"/>
      <c r="AP537" s="10"/>
      <c r="AQ537" s="10"/>
      <c r="AX537" s="10"/>
      <c r="BA537" s="10"/>
      <c r="BJ537" s="10"/>
      <c r="BP537" s="10"/>
      <c r="BT537" s="10"/>
      <c r="BU537" s="10"/>
      <c r="CF537" s="10"/>
      <c r="CH537" s="10"/>
      <c r="CI537" s="10"/>
      <c r="CJ537" s="10"/>
      <c r="CK537" s="10"/>
      <c r="CL537" s="10"/>
      <c r="CM537" s="10"/>
      <c r="CU537" s="10"/>
      <c r="CV537" s="10"/>
      <c r="CW537" s="10"/>
      <c r="CX537" s="10"/>
      <c r="DC537" s="10"/>
      <c r="DD537" s="10"/>
      <c r="DJ537" s="10"/>
      <c r="DK537" s="10"/>
      <c r="DM537" s="10"/>
      <c r="DP537" s="10"/>
      <c r="DQ537" s="10"/>
      <c r="EB537" s="10"/>
      <c r="EC537" s="10"/>
      <c r="ED537" s="10"/>
      <c r="EE537" s="10"/>
      <c r="HE537" s="10"/>
    </row>
    <row r="538" spans="1:213" ht="14.25" customHeight="1" x14ac:dyDescent="0.25">
      <c r="A538" s="10"/>
      <c r="W538" s="10"/>
      <c r="X538" s="10"/>
      <c r="Y538" s="10"/>
      <c r="Z538" s="10"/>
      <c r="AA538" s="10"/>
      <c r="AC538" s="10"/>
      <c r="AE538" s="10"/>
      <c r="AH538" s="10"/>
      <c r="AK538" s="10"/>
      <c r="AP538" s="10"/>
      <c r="AQ538" s="10"/>
      <c r="AX538" s="10"/>
      <c r="BA538" s="10"/>
      <c r="BJ538" s="10"/>
      <c r="BP538" s="10"/>
      <c r="BT538" s="10"/>
      <c r="BU538" s="10"/>
      <c r="CF538" s="10"/>
      <c r="CH538" s="10"/>
      <c r="CI538" s="10"/>
      <c r="CJ538" s="10"/>
      <c r="CK538" s="10"/>
      <c r="CL538" s="10"/>
      <c r="CM538" s="10"/>
      <c r="CU538" s="10"/>
      <c r="CV538" s="10"/>
      <c r="CW538" s="10"/>
      <c r="CX538" s="10"/>
      <c r="DC538" s="10"/>
      <c r="DD538" s="10"/>
      <c r="DJ538" s="10"/>
      <c r="DK538" s="10"/>
      <c r="DM538" s="10"/>
      <c r="DP538" s="10"/>
      <c r="DQ538" s="10"/>
      <c r="EB538" s="10"/>
      <c r="EC538" s="10"/>
      <c r="ED538" s="10"/>
      <c r="EE538" s="10"/>
      <c r="HE538" s="10"/>
    </row>
    <row r="539" spans="1:213" ht="14.25" customHeight="1" x14ac:dyDescent="0.25">
      <c r="A539" s="10"/>
      <c r="W539" s="10"/>
      <c r="X539" s="10"/>
      <c r="Y539" s="10"/>
      <c r="Z539" s="10"/>
      <c r="AA539" s="10"/>
      <c r="AC539" s="10"/>
      <c r="AE539" s="10"/>
      <c r="AH539" s="10"/>
      <c r="AK539" s="10"/>
      <c r="AP539" s="10"/>
      <c r="AQ539" s="10"/>
      <c r="AX539" s="10"/>
      <c r="BA539" s="10"/>
      <c r="BJ539" s="10"/>
      <c r="BP539" s="10"/>
      <c r="BT539" s="10"/>
      <c r="BU539" s="10"/>
      <c r="CF539" s="10"/>
      <c r="CH539" s="10"/>
      <c r="CI539" s="10"/>
      <c r="CJ539" s="10"/>
      <c r="CK539" s="10"/>
      <c r="CL539" s="10"/>
      <c r="CM539" s="10"/>
      <c r="CU539" s="10"/>
      <c r="CV539" s="10"/>
      <c r="CW539" s="10"/>
      <c r="CX539" s="10"/>
      <c r="DC539" s="10"/>
      <c r="DD539" s="10"/>
      <c r="DJ539" s="10"/>
      <c r="DK539" s="10"/>
      <c r="DM539" s="10"/>
      <c r="DP539" s="10"/>
      <c r="DQ539" s="10"/>
      <c r="EB539" s="10"/>
      <c r="EC539" s="10"/>
      <c r="ED539" s="10"/>
      <c r="EE539" s="10"/>
      <c r="HE539" s="10"/>
    </row>
    <row r="540" spans="1:213" ht="14.25" customHeight="1" x14ac:dyDescent="0.25">
      <c r="A540" s="10"/>
      <c r="W540" s="10"/>
      <c r="X540" s="10"/>
      <c r="Y540" s="10"/>
      <c r="Z540" s="10"/>
      <c r="AA540" s="10"/>
      <c r="AC540" s="10"/>
      <c r="AE540" s="10"/>
      <c r="AH540" s="10"/>
      <c r="AK540" s="10"/>
      <c r="AP540" s="10"/>
      <c r="AQ540" s="10"/>
      <c r="AX540" s="10"/>
      <c r="BA540" s="10"/>
      <c r="BJ540" s="10"/>
      <c r="BP540" s="10"/>
      <c r="BT540" s="10"/>
      <c r="BU540" s="10"/>
      <c r="CF540" s="10"/>
      <c r="CH540" s="10"/>
      <c r="CI540" s="10"/>
      <c r="CJ540" s="10"/>
      <c r="CK540" s="10"/>
      <c r="CL540" s="10"/>
      <c r="CM540" s="10"/>
      <c r="CU540" s="10"/>
      <c r="CV540" s="10"/>
      <c r="CW540" s="10"/>
      <c r="CX540" s="10"/>
      <c r="DC540" s="10"/>
      <c r="DD540" s="10"/>
      <c r="DJ540" s="10"/>
      <c r="DK540" s="10"/>
      <c r="DM540" s="10"/>
      <c r="DP540" s="10"/>
      <c r="DQ540" s="10"/>
      <c r="EB540" s="10"/>
      <c r="EC540" s="10"/>
      <c r="ED540" s="10"/>
      <c r="EE540" s="10"/>
      <c r="HE540" s="10"/>
    </row>
    <row r="541" spans="1:213" ht="14.25" customHeight="1" x14ac:dyDescent="0.25">
      <c r="A541" s="10"/>
      <c r="W541" s="10"/>
      <c r="X541" s="10"/>
      <c r="Y541" s="10"/>
      <c r="Z541" s="10"/>
      <c r="AA541" s="10"/>
      <c r="AC541" s="10"/>
      <c r="AE541" s="10"/>
      <c r="AH541" s="10"/>
      <c r="AK541" s="10"/>
      <c r="AP541" s="10"/>
      <c r="AQ541" s="10"/>
      <c r="AX541" s="10"/>
      <c r="BA541" s="10"/>
      <c r="BJ541" s="10"/>
      <c r="BP541" s="10"/>
      <c r="BT541" s="10"/>
      <c r="BU541" s="10"/>
      <c r="CF541" s="10"/>
      <c r="CH541" s="10"/>
      <c r="CI541" s="10"/>
      <c r="CJ541" s="10"/>
      <c r="CK541" s="10"/>
      <c r="CL541" s="10"/>
      <c r="CM541" s="10"/>
      <c r="CU541" s="10"/>
      <c r="CV541" s="10"/>
      <c r="CW541" s="10"/>
      <c r="CX541" s="10"/>
      <c r="DC541" s="10"/>
      <c r="DD541" s="10"/>
      <c r="DJ541" s="10"/>
      <c r="DK541" s="10"/>
      <c r="DM541" s="10"/>
      <c r="DP541" s="10"/>
      <c r="DQ541" s="10"/>
      <c r="EB541" s="10"/>
      <c r="EC541" s="10"/>
      <c r="ED541" s="10"/>
      <c r="EE541" s="10"/>
      <c r="HE541" s="10"/>
    </row>
    <row r="542" spans="1:213" ht="14.25" customHeight="1" x14ac:dyDescent="0.25">
      <c r="A542" s="10"/>
      <c r="W542" s="10"/>
      <c r="X542" s="10"/>
      <c r="Y542" s="10"/>
      <c r="Z542" s="10"/>
      <c r="AA542" s="10"/>
      <c r="AC542" s="10"/>
      <c r="AE542" s="10"/>
      <c r="AH542" s="10"/>
      <c r="AK542" s="10"/>
      <c r="AP542" s="10"/>
      <c r="AQ542" s="10"/>
      <c r="AX542" s="10"/>
      <c r="BA542" s="10"/>
      <c r="BJ542" s="10"/>
      <c r="BP542" s="10"/>
      <c r="BT542" s="10"/>
      <c r="BU542" s="10"/>
      <c r="CF542" s="10"/>
      <c r="CH542" s="10"/>
      <c r="CI542" s="10"/>
      <c r="CJ542" s="10"/>
      <c r="CK542" s="10"/>
      <c r="CL542" s="10"/>
      <c r="CM542" s="10"/>
      <c r="CU542" s="10"/>
      <c r="CV542" s="10"/>
      <c r="CW542" s="10"/>
      <c r="CX542" s="10"/>
      <c r="DC542" s="10"/>
      <c r="DD542" s="10"/>
      <c r="DJ542" s="10"/>
      <c r="DK542" s="10"/>
      <c r="DM542" s="10"/>
      <c r="DP542" s="10"/>
      <c r="DQ542" s="10"/>
      <c r="EB542" s="10"/>
      <c r="EC542" s="10"/>
      <c r="ED542" s="10"/>
      <c r="EE542" s="10"/>
      <c r="HE542" s="10"/>
    </row>
    <row r="543" spans="1:213" ht="14.25" customHeight="1" x14ac:dyDescent="0.25">
      <c r="A543" s="10"/>
      <c r="W543" s="10"/>
      <c r="X543" s="10"/>
      <c r="Y543" s="10"/>
      <c r="Z543" s="10"/>
      <c r="AA543" s="10"/>
      <c r="AC543" s="10"/>
      <c r="AE543" s="10"/>
      <c r="AH543" s="10"/>
      <c r="AK543" s="10"/>
      <c r="AP543" s="10"/>
      <c r="AQ543" s="10"/>
      <c r="AX543" s="10"/>
      <c r="BA543" s="10"/>
      <c r="BJ543" s="10"/>
      <c r="BP543" s="10"/>
      <c r="BT543" s="10"/>
      <c r="BU543" s="10"/>
      <c r="CF543" s="10"/>
      <c r="CH543" s="10"/>
      <c r="CI543" s="10"/>
      <c r="CJ543" s="10"/>
      <c r="CK543" s="10"/>
      <c r="CL543" s="10"/>
      <c r="CM543" s="10"/>
      <c r="CU543" s="10"/>
      <c r="CV543" s="10"/>
      <c r="CW543" s="10"/>
      <c r="CX543" s="10"/>
      <c r="DC543" s="10"/>
      <c r="DD543" s="10"/>
      <c r="DJ543" s="10"/>
      <c r="DK543" s="10"/>
      <c r="DM543" s="10"/>
      <c r="DP543" s="10"/>
      <c r="DQ543" s="10"/>
      <c r="EB543" s="10"/>
      <c r="EC543" s="10"/>
      <c r="ED543" s="10"/>
      <c r="EE543" s="10"/>
      <c r="HE543" s="10"/>
    </row>
    <row r="544" spans="1:213" ht="14.25" customHeight="1" x14ac:dyDescent="0.25">
      <c r="A544" s="10"/>
      <c r="W544" s="10"/>
      <c r="X544" s="10"/>
      <c r="Y544" s="10"/>
      <c r="Z544" s="10"/>
      <c r="AA544" s="10"/>
      <c r="AC544" s="10"/>
      <c r="AE544" s="10"/>
      <c r="AH544" s="10"/>
      <c r="AK544" s="10"/>
      <c r="AP544" s="10"/>
      <c r="AQ544" s="10"/>
      <c r="AX544" s="10"/>
      <c r="BA544" s="10"/>
      <c r="BJ544" s="10"/>
      <c r="BP544" s="10"/>
      <c r="BT544" s="10"/>
      <c r="BU544" s="10"/>
      <c r="CF544" s="10"/>
      <c r="CH544" s="10"/>
      <c r="CI544" s="10"/>
      <c r="CJ544" s="10"/>
      <c r="CK544" s="10"/>
      <c r="CL544" s="10"/>
      <c r="CM544" s="10"/>
      <c r="CU544" s="10"/>
      <c r="CV544" s="10"/>
      <c r="CW544" s="10"/>
      <c r="CX544" s="10"/>
      <c r="DC544" s="10"/>
      <c r="DD544" s="10"/>
      <c r="DJ544" s="10"/>
      <c r="DK544" s="10"/>
      <c r="DM544" s="10"/>
      <c r="DP544" s="10"/>
      <c r="DQ544" s="10"/>
      <c r="EB544" s="10"/>
      <c r="EC544" s="10"/>
      <c r="ED544" s="10"/>
      <c r="EE544" s="10"/>
      <c r="HE544" s="10"/>
    </row>
    <row r="545" spans="1:213" ht="14.25" customHeight="1" x14ac:dyDescent="0.25">
      <c r="A545" s="10"/>
      <c r="W545" s="10"/>
      <c r="X545" s="10"/>
      <c r="Y545" s="10"/>
      <c r="Z545" s="10"/>
      <c r="AA545" s="10"/>
      <c r="AC545" s="10"/>
      <c r="AE545" s="10"/>
      <c r="AH545" s="10"/>
      <c r="AK545" s="10"/>
      <c r="AP545" s="10"/>
      <c r="AQ545" s="10"/>
      <c r="AX545" s="10"/>
      <c r="BA545" s="10"/>
      <c r="BJ545" s="10"/>
      <c r="BP545" s="10"/>
      <c r="BT545" s="10"/>
      <c r="BU545" s="10"/>
      <c r="CF545" s="10"/>
      <c r="CH545" s="10"/>
      <c r="CI545" s="10"/>
      <c r="CJ545" s="10"/>
      <c r="CK545" s="10"/>
      <c r="CL545" s="10"/>
      <c r="CM545" s="10"/>
      <c r="CU545" s="10"/>
      <c r="CV545" s="10"/>
      <c r="CW545" s="10"/>
      <c r="CX545" s="10"/>
      <c r="DC545" s="10"/>
      <c r="DD545" s="10"/>
      <c r="DJ545" s="10"/>
      <c r="DK545" s="10"/>
      <c r="DM545" s="10"/>
      <c r="DP545" s="10"/>
      <c r="DQ545" s="10"/>
      <c r="EB545" s="10"/>
      <c r="EC545" s="10"/>
      <c r="ED545" s="10"/>
      <c r="EE545" s="10"/>
      <c r="HE545" s="10"/>
    </row>
    <row r="546" spans="1:213" ht="14.25" customHeight="1" x14ac:dyDescent="0.25">
      <c r="A546" s="10"/>
      <c r="W546" s="10"/>
      <c r="X546" s="10"/>
      <c r="Y546" s="10"/>
      <c r="Z546" s="10"/>
      <c r="AA546" s="10"/>
      <c r="AC546" s="10"/>
      <c r="AE546" s="10"/>
      <c r="AH546" s="10"/>
      <c r="AK546" s="10"/>
      <c r="AP546" s="10"/>
      <c r="AQ546" s="10"/>
      <c r="AX546" s="10"/>
      <c r="BA546" s="10"/>
      <c r="BJ546" s="10"/>
      <c r="BP546" s="10"/>
      <c r="BT546" s="10"/>
      <c r="BU546" s="10"/>
      <c r="CF546" s="10"/>
      <c r="CH546" s="10"/>
      <c r="CI546" s="10"/>
      <c r="CJ546" s="10"/>
      <c r="CK546" s="10"/>
      <c r="CL546" s="10"/>
      <c r="CM546" s="10"/>
      <c r="CU546" s="10"/>
      <c r="CV546" s="10"/>
      <c r="CW546" s="10"/>
      <c r="CX546" s="10"/>
      <c r="DC546" s="10"/>
      <c r="DD546" s="10"/>
      <c r="DJ546" s="10"/>
      <c r="DK546" s="10"/>
      <c r="DM546" s="10"/>
      <c r="DP546" s="10"/>
      <c r="DQ546" s="10"/>
      <c r="EB546" s="10"/>
      <c r="EC546" s="10"/>
      <c r="ED546" s="10"/>
      <c r="EE546" s="10"/>
      <c r="HE546" s="10"/>
    </row>
    <row r="547" spans="1:213" ht="14.25" customHeight="1" x14ac:dyDescent="0.25">
      <c r="A547" s="10"/>
      <c r="W547" s="10"/>
      <c r="X547" s="10"/>
      <c r="Y547" s="10"/>
      <c r="Z547" s="10"/>
      <c r="AA547" s="10"/>
      <c r="AC547" s="10"/>
      <c r="AE547" s="10"/>
      <c r="AH547" s="10"/>
      <c r="AK547" s="10"/>
      <c r="AP547" s="10"/>
      <c r="AQ547" s="10"/>
      <c r="AX547" s="10"/>
      <c r="BA547" s="10"/>
      <c r="BJ547" s="10"/>
      <c r="BP547" s="10"/>
      <c r="BT547" s="10"/>
      <c r="BU547" s="10"/>
      <c r="CF547" s="10"/>
      <c r="CH547" s="10"/>
      <c r="CI547" s="10"/>
      <c r="CJ547" s="10"/>
      <c r="CK547" s="10"/>
      <c r="CL547" s="10"/>
      <c r="CM547" s="10"/>
      <c r="CU547" s="10"/>
      <c r="CV547" s="10"/>
      <c r="CW547" s="10"/>
      <c r="CX547" s="10"/>
      <c r="DC547" s="10"/>
      <c r="DD547" s="10"/>
      <c r="DJ547" s="10"/>
      <c r="DK547" s="10"/>
      <c r="DM547" s="10"/>
      <c r="DP547" s="10"/>
      <c r="DQ547" s="10"/>
      <c r="EB547" s="10"/>
      <c r="EC547" s="10"/>
      <c r="ED547" s="10"/>
      <c r="EE547" s="10"/>
      <c r="HE547" s="10"/>
    </row>
    <row r="548" spans="1:213" ht="14.25" customHeight="1" x14ac:dyDescent="0.25">
      <c r="A548" s="10"/>
      <c r="W548" s="10"/>
      <c r="X548" s="10"/>
      <c r="Y548" s="10"/>
      <c r="Z548" s="10"/>
      <c r="AA548" s="10"/>
      <c r="AC548" s="10"/>
      <c r="AE548" s="10"/>
      <c r="AH548" s="10"/>
      <c r="AK548" s="10"/>
      <c r="AP548" s="10"/>
      <c r="AQ548" s="10"/>
      <c r="AX548" s="10"/>
      <c r="BA548" s="10"/>
      <c r="BJ548" s="10"/>
      <c r="BP548" s="10"/>
      <c r="BT548" s="10"/>
      <c r="BU548" s="10"/>
      <c r="CF548" s="10"/>
      <c r="CH548" s="10"/>
      <c r="CI548" s="10"/>
      <c r="CJ548" s="10"/>
      <c r="CK548" s="10"/>
      <c r="CL548" s="10"/>
      <c r="CM548" s="10"/>
      <c r="CU548" s="10"/>
      <c r="CV548" s="10"/>
      <c r="CW548" s="10"/>
      <c r="CX548" s="10"/>
      <c r="DC548" s="10"/>
      <c r="DD548" s="10"/>
      <c r="DJ548" s="10"/>
      <c r="DK548" s="10"/>
      <c r="DM548" s="10"/>
      <c r="DP548" s="10"/>
      <c r="DQ548" s="10"/>
      <c r="EB548" s="10"/>
      <c r="EC548" s="10"/>
      <c r="ED548" s="10"/>
      <c r="EE548" s="10"/>
      <c r="HE548" s="10"/>
    </row>
    <row r="549" spans="1:213" ht="14.25" customHeight="1" x14ac:dyDescent="0.25">
      <c r="A549" s="10"/>
      <c r="W549" s="10"/>
      <c r="X549" s="10"/>
      <c r="Y549" s="10"/>
      <c r="Z549" s="10"/>
      <c r="AA549" s="10"/>
      <c r="AC549" s="10"/>
      <c r="AE549" s="10"/>
      <c r="AH549" s="10"/>
      <c r="AK549" s="10"/>
      <c r="AP549" s="10"/>
      <c r="AQ549" s="10"/>
      <c r="AX549" s="10"/>
      <c r="BA549" s="10"/>
      <c r="BJ549" s="10"/>
      <c r="BP549" s="10"/>
      <c r="BT549" s="10"/>
      <c r="BU549" s="10"/>
      <c r="CF549" s="10"/>
      <c r="CH549" s="10"/>
      <c r="CI549" s="10"/>
      <c r="CJ549" s="10"/>
      <c r="CK549" s="10"/>
      <c r="CL549" s="10"/>
      <c r="CM549" s="10"/>
      <c r="CU549" s="10"/>
      <c r="CV549" s="10"/>
      <c r="CW549" s="10"/>
      <c r="CX549" s="10"/>
      <c r="DC549" s="10"/>
      <c r="DD549" s="10"/>
      <c r="DJ549" s="10"/>
      <c r="DK549" s="10"/>
      <c r="DM549" s="10"/>
      <c r="DP549" s="10"/>
      <c r="DQ549" s="10"/>
      <c r="EB549" s="10"/>
      <c r="EC549" s="10"/>
      <c r="ED549" s="10"/>
      <c r="EE549" s="10"/>
      <c r="HE549" s="10"/>
    </row>
    <row r="550" spans="1:213" ht="14.25" customHeight="1" x14ac:dyDescent="0.25">
      <c r="A550" s="10"/>
      <c r="W550" s="10"/>
      <c r="X550" s="10"/>
      <c r="Y550" s="10"/>
      <c r="Z550" s="10"/>
      <c r="AA550" s="10"/>
      <c r="AC550" s="10"/>
      <c r="AE550" s="10"/>
      <c r="AH550" s="10"/>
      <c r="AK550" s="10"/>
      <c r="AP550" s="10"/>
      <c r="AQ550" s="10"/>
      <c r="AX550" s="10"/>
      <c r="BA550" s="10"/>
      <c r="BJ550" s="10"/>
      <c r="BP550" s="10"/>
      <c r="BT550" s="10"/>
      <c r="BU550" s="10"/>
      <c r="CF550" s="10"/>
      <c r="CH550" s="10"/>
      <c r="CI550" s="10"/>
      <c r="CJ550" s="10"/>
      <c r="CK550" s="10"/>
      <c r="CL550" s="10"/>
      <c r="CM550" s="10"/>
      <c r="CU550" s="10"/>
      <c r="CV550" s="10"/>
      <c r="CW550" s="10"/>
      <c r="CX550" s="10"/>
      <c r="DC550" s="10"/>
      <c r="DD550" s="10"/>
      <c r="DJ550" s="10"/>
      <c r="DK550" s="10"/>
      <c r="DM550" s="10"/>
      <c r="DP550" s="10"/>
      <c r="DQ550" s="10"/>
      <c r="EB550" s="10"/>
      <c r="EC550" s="10"/>
      <c r="ED550" s="10"/>
      <c r="EE550" s="10"/>
      <c r="HE550" s="10"/>
    </row>
    <row r="551" spans="1:213" ht="14.25" customHeight="1" x14ac:dyDescent="0.25">
      <c r="A551" s="10"/>
      <c r="W551" s="10"/>
      <c r="X551" s="10"/>
      <c r="Y551" s="10"/>
      <c r="Z551" s="10"/>
      <c r="AA551" s="10"/>
      <c r="AC551" s="10"/>
      <c r="AE551" s="10"/>
      <c r="AH551" s="10"/>
      <c r="AK551" s="10"/>
      <c r="AP551" s="10"/>
      <c r="AQ551" s="10"/>
      <c r="AX551" s="10"/>
      <c r="BA551" s="10"/>
      <c r="BJ551" s="10"/>
      <c r="BP551" s="10"/>
      <c r="BT551" s="10"/>
      <c r="BU551" s="10"/>
      <c r="CF551" s="10"/>
      <c r="CH551" s="10"/>
      <c r="CI551" s="10"/>
      <c r="CJ551" s="10"/>
      <c r="CK551" s="10"/>
      <c r="CL551" s="10"/>
      <c r="CM551" s="10"/>
      <c r="CU551" s="10"/>
      <c r="CV551" s="10"/>
      <c r="CW551" s="10"/>
      <c r="CX551" s="10"/>
      <c r="DC551" s="10"/>
      <c r="DD551" s="10"/>
      <c r="DJ551" s="10"/>
      <c r="DK551" s="10"/>
      <c r="DM551" s="10"/>
      <c r="DP551" s="10"/>
      <c r="DQ551" s="10"/>
      <c r="EB551" s="10"/>
      <c r="EC551" s="10"/>
      <c r="ED551" s="10"/>
      <c r="EE551" s="10"/>
      <c r="HE551" s="10"/>
    </row>
    <row r="552" spans="1:213" ht="14.25" customHeight="1" x14ac:dyDescent="0.25">
      <c r="A552" s="10"/>
      <c r="W552" s="10"/>
      <c r="X552" s="10"/>
      <c r="Y552" s="10"/>
      <c r="Z552" s="10"/>
      <c r="AA552" s="10"/>
      <c r="AC552" s="10"/>
      <c r="AE552" s="10"/>
      <c r="AH552" s="10"/>
      <c r="AK552" s="10"/>
      <c r="AP552" s="10"/>
      <c r="AQ552" s="10"/>
      <c r="AX552" s="10"/>
      <c r="BA552" s="10"/>
      <c r="BJ552" s="10"/>
      <c r="BP552" s="10"/>
      <c r="BT552" s="10"/>
      <c r="BU552" s="10"/>
      <c r="CF552" s="10"/>
      <c r="CH552" s="10"/>
      <c r="CI552" s="10"/>
      <c r="CJ552" s="10"/>
      <c r="CK552" s="10"/>
      <c r="CL552" s="10"/>
      <c r="CM552" s="10"/>
      <c r="CU552" s="10"/>
      <c r="CV552" s="10"/>
      <c r="CW552" s="10"/>
      <c r="CX552" s="10"/>
      <c r="DC552" s="10"/>
      <c r="DD552" s="10"/>
      <c r="DJ552" s="10"/>
      <c r="DK552" s="10"/>
      <c r="DM552" s="10"/>
      <c r="DP552" s="10"/>
      <c r="DQ552" s="10"/>
      <c r="EB552" s="10"/>
      <c r="EC552" s="10"/>
      <c r="ED552" s="10"/>
      <c r="EE552" s="10"/>
      <c r="HE552" s="10"/>
    </row>
    <row r="553" spans="1:213" ht="14.25" customHeight="1" x14ac:dyDescent="0.25">
      <c r="A553" s="10"/>
      <c r="W553" s="10"/>
      <c r="X553" s="10"/>
      <c r="Y553" s="10"/>
      <c r="Z553" s="10"/>
      <c r="AA553" s="10"/>
      <c r="AC553" s="10"/>
      <c r="AE553" s="10"/>
      <c r="AH553" s="10"/>
      <c r="AK553" s="10"/>
      <c r="AP553" s="10"/>
      <c r="AQ553" s="10"/>
      <c r="AX553" s="10"/>
      <c r="BA553" s="10"/>
      <c r="BJ553" s="10"/>
      <c r="BP553" s="10"/>
      <c r="BT553" s="10"/>
      <c r="BU553" s="10"/>
      <c r="CF553" s="10"/>
      <c r="CH553" s="10"/>
      <c r="CI553" s="10"/>
      <c r="CJ553" s="10"/>
      <c r="CK553" s="10"/>
      <c r="CL553" s="10"/>
      <c r="CM553" s="10"/>
      <c r="CU553" s="10"/>
      <c r="CV553" s="10"/>
      <c r="CW553" s="10"/>
      <c r="CX553" s="10"/>
      <c r="DC553" s="10"/>
      <c r="DD553" s="10"/>
      <c r="DJ553" s="10"/>
      <c r="DK553" s="10"/>
      <c r="DM553" s="10"/>
      <c r="DP553" s="10"/>
      <c r="DQ553" s="10"/>
      <c r="EB553" s="10"/>
      <c r="EC553" s="10"/>
      <c r="ED553" s="10"/>
      <c r="EE553" s="10"/>
      <c r="HE553" s="10"/>
    </row>
    <row r="554" spans="1:213" ht="14.25" customHeight="1" x14ac:dyDescent="0.25">
      <c r="A554" s="10"/>
      <c r="W554" s="10"/>
      <c r="X554" s="10"/>
      <c r="Y554" s="10"/>
      <c r="Z554" s="10"/>
      <c r="AA554" s="10"/>
      <c r="AC554" s="10"/>
      <c r="AE554" s="10"/>
      <c r="AH554" s="10"/>
      <c r="AK554" s="10"/>
      <c r="AP554" s="10"/>
      <c r="AQ554" s="10"/>
      <c r="AX554" s="10"/>
      <c r="BA554" s="10"/>
      <c r="BJ554" s="10"/>
      <c r="BP554" s="10"/>
      <c r="BT554" s="10"/>
      <c r="BU554" s="10"/>
      <c r="CF554" s="10"/>
      <c r="CH554" s="10"/>
      <c r="CI554" s="10"/>
      <c r="CJ554" s="10"/>
      <c r="CK554" s="10"/>
      <c r="CL554" s="10"/>
      <c r="CM554" s="10"/>
      <c r="CU554" s="10"/>
      <c r="CV554" s="10"/>
      <c r="CW554" s="10"/>
      <c r="CX554" s="10"/>
      <c r="DC554" s="10"/>
      <c r="DD554" s="10"/>
      <c r="DJ554" s="10"/>
      <c r="DK554" s="10"/>
      <c r="DM554" s="10"/>
      <c r="DP554" s="10"/>
      <c r="DQ554" s="10"/>
      <c r="EB554" s="10"/>
      <c r="EC554" s="10"/>
      <c r="ED554" s="10"/>
      <c r="EE554" s="10"/>
      <c r="HE554" s="10"/>
    </row>
    <row r="555" spans="1:213" ht="14.25" customHeight="1" x14ac:dyDescent="0.25">
      <c r="A555" s="10"/>
      <c r="W555" s="10"/>
      <c r="X555" s="10"/>
      <c r="Y555" s="10"/>
      <c r="Z555" s="10"/>
      <c r="AA555" s="10"/>
      <c r="AC555" s="10"/>
      <c r="AE555" s="10"/>
      <c r="AH555" s="10"/>
      <c r="AK555" s="10"/>
      <c r="AP555" s="10"/>
      <c r="AQ555" s="10"/>
      <c r="AX555" s="10"/>
      <c r="BA555" s="10"/>
      <c r="BJ555" s="10"/>
      <c r="BP555" s="10"/>
      <c r="BT555" s="10"/>
      <c r="BU555" s="10"/>
      <c r="CF555" s="10"/>
      <c r="CH555" s="10"/>
      <c r="CI555" s="10"/>
      <c r="CJ555" s="10"/>
      <c r="CK555" s="10"/>
      <c r="CL555" s="10"/>
      <c r="CM555" s="10"/>
      <c r="CU555" s="10"/>
      <c r="CV555" s="10"/>
      <c r="CW555" s="10"/>
      <c r="CX555" s="10"/>
      <c r="DC555" s="10"/>
      <c r="DD555" s="10"/>
      <c r="DJ555" s="10"/>
      <c r="DK555" s="10"/>
      <c r="DM555" s="10"/>
      <c r="DP555" s="10"/>
      <c r="DQ555" s="10"/>
      <c r="EB555" s="10"/>
      <c r="EC555" s="10"/>
      <c r="ED555" s="10"/>
      <c r="EE555" s="10"/>
      <c r="HE555" s="10"/>
    </row>
    <row r="556" spans="1:213" ht="14.25" customHeight="1" x14ac:dyDescent="0.25">
      <c r="A556" s="10"/>
      <c r="W556" s="10"/>
      <c r="X556" s="10"/>
      <c r="Y556" s="10"/>
      <c r="Z556" s="10"/>
      <c r="AA556" s="10"/>
      <c r="AC556" s="10"/>
      <c r="AE556" s="10"/>
      <c r="AH556" s="10"/>
      <c r="AK556" s="10"/>
      <c r="AP556" s="10"/>
      <c r="AQ556" s="10"/>
      <c r="AX556" s="10"/>
      <c r="BA556" s="10"/>
      <c r="BJ556" s="10"/>
      <c r="BP556" s="10"/>
      <c r="BT556" s="10"/>
      <c r="BU556" s="10"/>
      <c r="CF556" s="10"/>
      <c r="CH556" s="10"/>
      <c r="CI556" s="10"/>
      <c r="CJ556" s="10"/>
      <c r="CK556" s="10"/>
      <c r="CL556" s="10"/>
      <c r="CM556" s="10"/>
      <c r="CU556" s="10"/>
      <c r="CV556" s="10"/>
      <c r="CW556" s="10"/>
      <c r="CX556" s="10"/>
      <c r="DC556" s="10"/>
      <c r="DD556" s="10"/>
      <c r="DJ556" s="10"/>
      <c r="DK556" s="10"/>
      <c r="DM556" s="10"/>
      <c r="DP556" s="10"/>
      <c r="DQ556" s="10"/>
      <c r="EB556" s="10"/>
      <c r="EC556" s="10"/>
      <c r="ED556" s="10"/>
      <c r="EE556" s="10"/>
      <c r="HE556" s="10"/>
    </row>
    <row r="557" spans="1:213" ht="14.25" customHeight="1" x14ac:dyDescent="0.25">
      <c r="A557" s="10"/>
      <c r="W557" s="10"/>
      <c r="X557" s="10"/>
      <c r="Y557" s="10"/>
      <c r="Z557" s="10"/>
      <c r="AA557" s="10"/>
      <c r="AC557" s="10"/>
      <c r="AE557" s="10"/>
      <c r="AH557" s="10"/>
      <c r="AK557" s="10"/>
      <c r="AP557" s="10"/>
      <c r="AQ557" s="10"/>
      <c r="AX557" s="10"/>
      <c r="BA557" s="10"/>
      <c r="BJ557" s="10"/>
      <c r="BP557" s="10"/>
      <c r="BT557" s="10"/>
      <c r="BU557" s="10"/>
      <c r="CF557" s="10"/>
      <c r="CH557" s="10"/>
      <c r="CI557" s="10"/>
      <c r="CJ557" s="10"/>
      <c r="CK557" s="10"/>
      <c r="CL557" s="10"/>
      <c r="CM557" s="10"/>
      <c r="CU557" s="10"/>
      <c r="CV557" s="10"/>
      <c r="CW557" s="10"/>
      <c r="CX557" s="10"/>
      <c r="DC557" s="10"/>
      <c r="DD557" s="10"/>
      <c r="DJ557" s="10"/>
      <c r="DK557" s="10"/>
      <c r="DM557" s="10"/>
      <c r="DP557" s="10"/>
      <c r="DQ557" s="10"/>
      <c r="EB557" s="10"/>
      <c r="EC557" s="10"/>
      <c r="ED557" s="10"/>
      <c r="EE557" s="10"/>
      <c r="HE557" s="10"/>
    </row>
    <row r="558" spans="1:213" ht="14.25" customHeight="1" x14ac:dyDescent="0.25">
      <c r="A558" s="10"/>
      <c r="W558" s="10"/>
      <c r="X558" s="10"/>
      <c r="Y558" s="10"/>
      <c r="Z558" s="10"/>
      <c r="AA558" s="10"/>
      <c r="AC558" s="10"/>
      <c r="AE558" s="10"/>
      <c r="AH558" s="10"/>
      <c r="AK558" s="10"/>
      <c r="AP558" s="10"/>
      <c r="AQ558" s="10"/>
      <c r="AX558" s="10"/>
      <c r="BA558" s="10"/>
      <c r="BJ558" s="10"/>
      <c r="BP558" s="10"/>
      <c r="BT558" s="10"/>
      <c r="BU558" s="10"/>
      <c r="CF558" s="10"/>
      <c r="CH558" s="10"/>
      <c r="CI558" s="10"/>
      <c r="CJ558" s="10"/>
      <c r="CK558" s="10"/>
      <c r="CL558" s="10"/>
      <c r="CM558" s="10"/>
      <c r="CU558" s="10"/>
      <c r="CV558" s="10"/>
      <c r="CW558" s="10"/>
      <c r="CX558" s="10"/>
      <c r="DC558" s="10"/>
      <c r="DD558" s="10"/>
      <c r="DJ558" s="10"/>
      <c r="DK558" s="10"/>
      <c r="DM558" s="10"/>
      <c r="DP558" s="10"/>
      <c r="DQ558" s="10"/>
      <c r="EB558" s="10"/>
      <c r="EC558" s="10"/>
      <c r="ED558" s="10"/>
      <c r="EE558" s="10"/>
      <c r="HE558" s="10"/>
    </row>
    <row r="559" spans="1:213" ht="14.25" customHeight="1" x14ac:dyDescent="0.25">
      <c r="A559" s="10"/>
      <c r="W559" s="10"/>
      <c r="X559" s="10"/>
      <c r="Y559" s="10"/>
      <c r="Z559" s="10"/>
      <c r="AA559" s="10"/>
      <c r="AC559" s="10"/>
      <c r="AE559" s="10"/>
      <c r="AH559" s="10"/>
      <c r="AK559" s="10"/>
      <c r="AP559" s="10"/>
      <c r="AQ559" s="10"/>
      <c r="AX559" s="10"/>
      <c r="BA559" s="10"/>
      <c r="BJ559" s="10"/>
      <c r="BP559" s="10"/>
      <c r="BT559" s="10"/>
      <c r="BU559" s="10"/>
      <c r="CF559" s="10"/>
      <c r="CH559" s="10"/>
      <c r="CI559" s="10"/>
      <c r="CJ559" s="10"/>
      <c r="CK559" s="10"/>
      <c r="CL559" s="10"/>
      <c r="CM559" s="10"/>
      <c r="CU559" s="10"/>
      <c r="CV559" s="10"/>
      <c r="CW559" s="10"/>
      <c r="CX559" s="10"/>
      <c r="DC559" s="10"/>
      <c r="DD559" s="10"/>
      <c r="DJ559" s="10"/>
      <c r="DK559" s="10"/>
      <c r="DM559" s="10"/>
      <c r="DP559" s="10"/>
      <c r="DQ559" s="10"/>
      <c r="EB559" s="10"/>
      <c r="EC559" s="10"/>
      <c r="ED559" s="10"/>
      <c r="EE559" s="10"/>
      <c r="HE559" s="10"/>
    </row>
    <row r="560" spans="1:213" ht="14.25" customHeight="1" x14ac:dyDescent="0.25">
      <c r="A560" s="10"/>
      <c r="W560" s="10"/>
      <c r="X560" s="10"/>
      <c r="Y560" s="10"/>
      <c r="Z560" s="10"/>
      <c r="AA560" s="10"/>
      <c r="AC560" s="10"/>
      <c r="AE560" s="10"/>
      <c r="AH560" s="10"/>
      <c r="AK560" s="10"/>
      <c r="AP560" s="10"/>
      <c r="AQ560" s="10"/>
      <c r="AX560" s="10"/>
      <c r="BA560" s="10"/>
      <c r="BJ560" s="10"/>
      <c r="BP560" s="10"/>
      <c r="BT560" s="10"/>
      <c r="BU560" s="10"/>
      <c r="CF560" s="10"/>
      <c r="CH560" s="10"/>
      <c r="CI560" s="10"/>
      <c r="CJ560" s="10"/>
      <c r="CK560" s="10"/>
      <c r="CL560" s="10"/>
      <c r="CM560" s="10"/>
      <c r="CU560" s="10"/>
      <c r="CV560" s="10"/>
      <c r="CW560" s="10"/>
      <c r="CX560" s="10"/>
      <c r="DC560" s="10"/>
      <c r="DD560" s="10"/>
      <c r="DJ560" s="10"/>
      <c r="DK560" s="10"/>
      <c r="DM560" s="10"/>
      <c r="DP560" s="10"/>
      <c r="DQ560" s="10"/>
      <c r="EB560" s="10"/>
      <c r="EC560" s="10"/>
      <c r="ED560" s="10"/>
      <c r="EE560" s="10"/>
      <c r="HE560" s="10"/>
    </row>
    <row r="561" spans="1:213" ht="14.25" customHeight="1" x14ac:dyDescent="0.25">
      <c r="A561" s="10"/>
      <c r="W561" s="10"/>
      <c r="X561" s="10"/>
      <c r="Y561" s="10"/>
      <c r="Z561" s="10"/>
      <c r="AA561" s="10"/>
      <c r="AC561" s="10"/>
      <c r="AE561" s="10"/>
      <c r="AH561" s="10"/>
      <c r="AK561" s="10"/>
      <c r="AP561" s="10"/>
      <c r="AQ561" s="10"/>
      <c r="AX561" s="10"/>
      <c r="BA561" s="10"/>
      <c r="BJ561" s="10"/>
      <c r="BP561" s="10"/>
      <c r="BT561" s="10"/>
      <c r="BU561" s="10"/>
      <c r="CF561" s="10"/>
      <c r="CH561" s="10"/>
      <c r="CI561" s="10"/>
      <c r="CJ561" s="10"/>
      <c r="CK561" s="10"/>
      <c r="CL561" s="10"/>
      <c r="CM561" s="10"/>
      <c r="CU561" s="10"/>
      <c r="CV561" s="10"/>
      <c r="CW561" s="10"/>
      <c r="CX561" s="10"/>
      <c r="DC561" s="10"/>
      <c r="DD561" s="10"/>
      <c r="DJ561" s="10"/>
      <c r="DK561" s="10"/>
      <c r="DM561" s="10"/>
      <c r="DP561" s="10"/>
      <c r="DQ561" s="10"/>
      <c r="EB561" s="10"/>
      <c r="EC561" s="10"/>
      <c r="ED561" s="10"/>
      <c r="EE561" s="10"/>
      <c r="HE561" s="10"/>
    </row>
    <row r="562" spans="1:213" ht="14.25" customHeight="1" x14ac:dyDescent="0.25">
      <c r="A562" s="10"/>
      <c r="W562" s="10"/>
      <c r="X562" s="10"/>
      <c r="Y562" s="10"/>
      <c r="Z562" s="10"/>
      <c r="AA562" s="10"/>
      <c r="AC562" s="10"/>
      <c r="AE562" s="10"/>
      <c r="AH562" s="10"/>
      <c r="AK562" s="10"/>
      <c r="AP562" s="10"/>
      <c r="AQ562" s="10"/>
      <c r="AX562" s="10"/>
      <c r="BA562" s="10"/>
      <c r="BJ562" s="10"/>
      <c r="BP562" s="10"/>
      <c r="BT562" s="10"/>
      <c r="BU562" s="10"/>
      <c r="CF562" s="10"/>
      <c r="CH562" s="10"/>
      <c r="CI562" s="10"/>
      <c r="CJ562" s="10"/>
      <c r="CK562" s="10"/>
      <c r="CL562" s="10"/>
      <c r="CM562" s="10"/>
      <c r="CU562" s="10"/>
      <c r="CV562" s="10"/>
      <c r="CW562" s="10"/>
      <c r="CX562" s="10"/>
      <c r="DC562" s="10"/>
      <c r="DD562" s="10"/>
      <c r="DJ562" s="10"/>
      <c r="DK562" s="10"/>
      <c r="DM562" s="10"/>
      <c r="DP562" s="10"/>
      <c r="DQ562" s="10"/>
      <c r="EB562" s="10"/>
      <c r="EC562" s="10"/>
      <c r="ED562" s="10"/>
      <c r="EE562" s="10"/>
      <c r="HE562" s="10"/>
    </row>
    <row r="563" spans="1:213" ht="14.25" customHeight="1" x14ac:dyDescent="0.25">
      <c r="A563" s="10"/>
      <c r="W563" s="10"/>
      <c r="X563" s="10"/>
      <c r="Y563" s="10"/>
      <c r="Z563" s="10"/>
      <c r="AA563" s="10"/>
      <c r="AC563" s="10"/>
      <c r="AE563" s="10"/>
      <c r="AH563" s="10"/>
      <c r="AK563" s="10"/>
      <c r="AP563" s="10"/>
      <c r="AQ563" s="10"/>
      <c r="AX563" s="10"/>
      <c r="BA563" s="10"/>
      <c r="BJ563" s="10"/>
      <c r="BP563" s="10"/>
      <c r="BT563" s="10"/>
      <c r="BU563" s="10"/>
      <c r="CF563" s="10"/>
      <c r="CH563" s="10"/>
      <c r="CI563" s="10"/>
      <c r="CJ563" s="10"/>
      <c r="CK563" s="10"/>
      <c r="CL563" s="10"/>
      <c r="CM563" s="10"/>
      <c r="CU563" s="10"/>
      <c r="CV563" s="10"/>
      <c r="CW563" s="10"/>
      <c r="CX563" s="10"/>
      <c r="DC563" s="10"/>
      <c r="DD563" s="10"/>
      <c r="DJ563" s="10"/>
      <c r="DK563" s="10"/>
      <c r="DM563" s="10"/>
      <c r="DP563" s="10"/>
      <c r="DQ563" s="10"/>
      <c r="EB563" s="10"/>
      <c r="EC563" s="10"/>
      <c r="ED563" s="10"/>
      <c r="EE563" s="10"/>
      <c r="HE563" s="10"/>
    </row>
    <row r="564" spans="1:213" ht="14.25" customHeight="1" x14ac:dyDescent="0.25">
      <c r="A564" s="10"/>
      <c r="W564" s="10"/>
      <c r="X564" s="10"/>
      <c r="Y564" s="10"/>
      <c r="Z564" s="10"/>
      <c r="AA564" s="10"/>
      <c r="AC564" s="10"/>
      <c r="AE564" s="10"/>
      <c r="AH564" s="10"/>
      <c r="AK564" s="10"/>
      <c r="AP564" s="10"/>
      <c r="AQ564" s="10"/>
      <c r="AX564" s="10"/>
      <c r="BA564" s="10"/>
      <c r="BJ564" s="10"/>
      <c r="BP564" s="10"/>
      <c r="BT564" s="10"/>
      <c r="BU564" s="10"/>
      <c r="CF564" s="10"/>
      <c r="CH564" s="10"/>
      <c r="CI564" s="10"/>
      <c r="CJ564" s="10"/>
      <c r="CK564" s="10"/>
      <c r="CL564" s="10"/>
      <c r="CM564" s="10"/>
      <c r="CU564" s="10"/>
      <c r="CV564" s="10"/>
      <c r="CW564" s="10"/>
      <c r="CX564" s="10"/>
      <c r="DC564" s="10"/>
      <c r="DD564" s="10"/>
      <c r="DJ564" s="10"/>
      <c r="DK564" s="10"/>
      <c r="DM564" s="10"/>
      <c r="DP564" s="10"/>
      <c r="DQ564" s="10"/>
      <c r="EB564" s="10"/>
      <c r="EC564" s="10"/>
      <c r="ED564" s="10"/>
      <c r="EE564" s="10"/>
      <c r="HE564" s="10"/>
    </row>
    <row r="565" spans="1:213" ht="14.25" customHeight="1" x14ac:dyDescent="0.25">
      <c r="A565" s="10"/>
      <c r="W565" s="10"/>
      <c r="X565" s="10"/>
      <c r="Y565" s="10"/>
      <c r="Z565" s="10"/>
      <c r="AA565" s="10"/>
      <c r="AC565" s="10"/>
      <c r="AE565" s="10"/>
      <c r="AH565" s="10"/>
      <c r="AK565" s="10"/>
      <c r="AP565" s="10"/>
      <c r="AQ565" s="10"/>
      <c r="AX565" s="10"/>
      <c r="BA565" s="10"/>
      <c r="BJ565" s="10"/>
      <c r="BP565" s="10"/>
      <c r="BT565" s="10"/>
      <c r="BU565" s="10"/>
      <c r="CF565" s="10"/>
      <c r="CH565" s="10"/>
      <c r="CI565" s="10"/>
      <c r="CJ565" s="10"/>
      <c r="CK565" s="10"/>
      <c r="CL565" s="10"/>
      <c r="CM565" s="10"/>
      <c r="CU565" s="10"/>
      <c r="CV565" s="10"/>
      <c r="CW565" s="10"/>
      <c r="CX565" s="10"/>
      <c r="DC565" s="10"/>
      <c r="DD565" s="10"/>
      <c r="DJ565" s="10"/>
      <c r="DK565" s="10"/>
      <c r="DM565" s="10"/>
      <c r="DP565" s="10"/>
      <c r="DQ565" s="10"/>
      <c r="EB565" s="10"/>
      <c r="EC565" s="10"/>
      <c r="ED565" s="10"/>
      <c r="EE565" s="10"/>
      <c r="HE565" s="10"/>
    </row>
    <row r="566" spans="1:213" ht="14.25" customHeight="1" x14ac:dyDescent="0.25">
      <c r="A566" s="10"/>
      <c r="W566" s="10"/>
      <c r="X566" s="10"/>
      <c r="Y566" s="10"/>
      <c r="Z566" s="10"/>
      <c r="AA566" s="10"/>
      <c r="AC566" s="10"/>
      <c r="AE566" s="10"/>
      <c r="AH566" s="10"/>
      <c r="AK566" s="10"/>
      <c r="AP566" s="10"/>
      <c r="AQ566" s="10"/>
      <c r="AX566" s="10"/>
      <c r="BA566" s="10"/>
      <c r="BJ566" s="10"/>
      <c r="BP566" s="10"/>
      <c r="BT566" s="10"/>
      <c r="BU566" s="10"/>
      <c r="CF566" s="10"/>
      <c r="CH566" s="10"/>
      <c r="CI566" s="10"/>
      <c r="CJ566" s="10"/>
      <c r="CK566" s="10"/>
      <c r="CL566" s="10"/>
      <c r="CM566" s="10"/>
      <c r="CU566" s="10"/>
      <c r="CV566" s="10"/>
      <c r="CW566" s="10"/>
      <c r="CX566" s="10"/>
      <c r="DC566" s="10"/>
      <c r="DD566" s="10"/>
      <c r="DJ566" s="10"/>
      <c r="DK566" s="10"/>
      <c r="DM566" s="10"/>
      <c r="DP566" s="10"/>
      <c r="DQ566" s="10"/>
      <c r="EB566" s="10"/>
      <c r="EC566" s="10"/>
      <c r="ED566" s="10"/>
      <c r="EE566" s="10"/>
      <c r="HE566" s="10"/>
    </row>
    <row r="567" spans="1:213" ht="14.25" customHeight="1" x14ac:dyDescent="0.25">
      <c r="A567" s="10"/>
      <c r="W567" s="10"/>
      <c r="X567" s="10"/>
      <c r="Y567" s="10"/>
      <c r="Z567" s="10"/>
      <c r="AA567" s="10"/>
      <c r="AC567" s="10"/>
      <c r="AE567" s="10"/>
      <c r="AH567" s="10"/>
      <c r="AK567" s="10"/>
      <c r="AP567" s="10"/>
      <c r="AQ567" s="10"/>
      <c r="AX567" s="10"/>
      <c r="BA567" s="10"/>
      <c r="BJ567" s="10"/>
      <c r="BP567" s="10"/>
      <c r="BT567" s="10"/>
      <c r="BU567" s="10"/>
      <c r="CF567" s="10"/>
      <c r="CH567" s="10"/>
      <c r="CI567" s="10"/>
      <c r="CJ567" s="10"/>
      <c r="CK567" s="10"/>
      <c r="CL567" s="10"/>
      <c r="CM567" s="10"/>
      <c r="CU567" s="10"/>
      <c r="CV567" s="10"/>
      <c r="CW567" s="10"/>
      <c r="CX567" s="10"/>
      <c r="DC567" s="10"/>
      <c r="DD567" s="10"/>
      <c r="DJ567" s="10"/>
      <c r="DK567" s="10"/>
      <c r="DM567" s="10"/>
      <c r="DP567" s="10"/>
      <c r="DQ567" s="10"/>
      <c r="EB567" s="10"/>
      <c r="EC567" s="10"/>
      <c r="ED567" s="10"/>
      <c r="EE567" s="10"/>
      <c r="HE567" s="10"/>
    </row>
    <row r="568" spans="1:213" ht="14.25" customHeight="1" x14ac:dyDescent="0.25">
      <c r="A568" s="10"/>
      <c r="W568" s="10"/>
      <c r="X568" s="10"/>
      <c r="Y568" s="10"/>
      <c r="Z568" s="10"/>
      <c r="AA568" s="10"/>
      <c r="AC568" s="10"/>
      <c r="AE568" s="10"/>
      <c r="AH568" s="10"/>
      <c r="AK568" s="10"/>
      <c r="AP568" s="10"/>
      <c r="AQ568" s="10"/>
      <c r="AX568" s="10"/>
      <c r="BA568" s="10"/>
      <c r="BJ568" s="10"/>
      <c r="BP568" s="10"/>
      <c r="BT568" s="10"/>
      <c r="BU568" s="10"/>
      <c r="CF568" s="10"/>
      <c r="CH568" s="10"/>
      <c r="CI568" s="10"/>
      <c r="CJ568" s="10"/>
      <c r="CK568" s="10"/>
      <c r="CL568" s="10"/>
      <c r="CM568" s="10"/>
      <c r="CU568" s="10"/>
      <c r="CV568" s="10"/>
      <c r="CW568" s="10"/>
      <c r="CX568" s="10"/>
      <c r="DC568" s="10"/>
      <c r="DD568" s="10"/>
      <c r="DJ568" s="10"/>
      <c r="DK568" s="10"/>
      <c r="DM568" s="10"/>
      <c r="DP568" s="10"/>
      <c r="DQ568" s="10"/>
      <c r="EB568" s="10"/>
      <c r="EC568" s="10"/>
      <c r="ED568" s="10"/>
      <c r="EE568" s="10"/>
      <c r="HE568" s="10"/>
    </row>
    <row r="569" spans="1:213" ht="14.25" customHeight="1" x14ac:dyDescent="0.25">
      <c r="A569" s="10"/>
      <c r="W569" s="10"/>
      <c r="X569" s="10"/>
      <c r="Y569" s="10"/>
      <c r="Z569" s="10"/>
      <c r="AA569" s="10"/>
      <c r="AC569" s="10"/>
      <c r="AE569" s="10"/>
      <c r="AH569" s="10"/>
      <c r="AK569" s="10"/>
      <c r="AP569" s="10"/>
      <c r="AQ569" s="10"/>
      <c r="AX569" s="10"/>
      <c r="BA569" s="10"/>
      <c r="BJ569" s="10"/>
      <c r="BP569" s="10"/>
      <c r="BT569" s="10"/>
      <c r="BU569" s="10"/>
      <c r="CF569" s="10"/>
      <c r="CH569" s="10"/>
      <c r="CI569" s="10"/>
      <c r="CJ569" s="10"/>
      <c r="CK569" s="10"/>
      <c r="CL569" s="10"/>
      <c r="CM569" s="10"/>
      <c r="CU569" s="10"/>
      <c r="CV569" s="10"/>
      <c r="CW569" s="10"/>
      <c r="CX569" s="10"/>
      <c r="DC569" s="10"/>
      <c r="DD569" s="10"/>
      <c r="DJ569" s="10"/>
      <c r="DK569" s="10"/>
      <c r="DM569" s="10"/>
      <c r="DP569" s="10"/>
      <c r="DQ569" s="10"/>
      <c r="EB569" s="10"/>
      <c r="EC569" s="10"/>
      <c r="ED569" s="10"/>
      <c r="EE569" s="10"/>
      <c r="HE569" s="10"/>
    </row>
    <row r="570" spans="1:213" ht="14.25" customHeight="1" x14ac:dyDescent="0.25">
      <c r="A570" s="10"/>
      <c r="W570" s="10"/>
      <c r="X570" s="10"/>
      <c r="Y570" s="10"/>
      <c r="Z570" s="10"/>
      <c r="AA570" s="10"/>
      <c r="AC570" s="10"/>
      <c r="AE570" s="10"/>
      <c r="AH570" s="10"/>
      <c r="AK570" s="10"/>
      <c r="AP570" s="10"/>
      <c r="AQ570" s="10"/>
      <c r="AX570" s="10"/>
      <c r="BA570" s="10"/>
      <c r="BJ570" s="10"/>
      <c r="BP570" s="10"/>
      <c r="BT570" s="10"/>
      <c r="BU570" s="10"/>
      <c r="CF570" s="10"/>
      <c r="CH570" s="10"/>
      <c r="CI570" s="10"/>
      <c r="CJ570" s="10"/>
      <c r="CK570" s="10"/>
      <c r="CL570" s="10"/>
      <c r="CM570" s="10"/>
      <c r="CU570" s="10"/>
      <c r="CV570" s="10"/>
      <c r="CW570" s="10"/>
      <c r="CX570" s="10"/>
      <c r="DC570" s="10"/>
      <c r="DD570" s="10"/>
      <c r="DJ570" s="10"/>
      <c r="DK570" s="10"/>
      <c r="DM570" s="10"/>
      <c r="DP570" s="10"/>
      <c r="DQ570" s="10"/>
      <c r="EB570" s="10"/>
      <c r="EC570" s="10"/>
      <c r="ED570" s="10"/>
      <c r="EE570" s="10"/>
      <c r="HE570" s="10"/>
    </row>
    <row r="571" spans="1:213" ht="14.25" customHeight="1" x14ac:dyDescent="0.25">
      <c r="A571" s="10"/>
      <c r="W571" s="10"/>
      <c r="X571" s="10"/>
      <c r="Y571" s="10"/>
      <c r="Z571" s="10"/>
      <c r="AA571" s="10"/>
      <c r="AC571" s="10"/>
      <c r="AE571" s="10"/>
      <c r="AH571" s="10"/>
      <c r="AK571" s="10"/>
      <c r="AP571" s="10"/>
      <c r="AQ571" s="10"/>
      <c r="AX571" s="10"/>
      <c r="BA571" s="10"/>
      <c r="BJ571" s="10"/>
      <c r="BP571" s="10"/>
      <c r="BT571" s="10"/>
      <c r="BU571" s="10"/>
      <c r="CF571" s="10"/>
      <c r="CH571" s="10"/>
      <c r="CI571" s="10"/>
      <c r="CJ571" s="10"/>
      <c r="CK571" s="10"/>
      <c r="CL571" s="10"/>
      <c r="CM571" s="10"/>
      <c r="CU571" s="10"/>
      <c r="CV571" s="10"/>
      <c r="CW571" s="10"/>
      <c r="CX571" s="10"/>
      <c r="DC571" s="10"/>
      <c r="DD571" s="10"/>
      <c r="DJ571" s="10"/>
      <c r="DK571" s="10"/>
      <c r="DM571" s="10"/>
      <c r="DP571" s="10"/>
      <c r="DQ571" s="10"/>
      <c r="EB571" s="10"/>
      <c r="EC571" s="10"/>
      <c r="ED571" s="10"/>
      <c r="EE571" s="10"/>
      <c r="HE571" s="10"/>
    </row>
    <row r="572" spans="1:213" ht="14.25" customHeight="1" x14ac:dyDescent="0.25">
      <c r="A572" s="10"/>
      <c r="W572" s="10"/>
      <c r="X572" s="10"/>
      <c r="Y572" s="10"/>
      <c r="Z572" s="10"/>
      <c r="AA572" s="10"/>
      <c r="AC572" s="10"/>
      <c r="AE572" s="10"/>
      <c r="AH572" s="10"/>
      <c r="AK572" s="10"/>
      <c r="AP572" s="10"/>
      <c r="AQ572" s="10"/>
      <c r="AX572" s="10"/>
      <c r="BA572" s="10"/>
      <c r="BJ572" s="10"/>
      <c r="BP572" s="10"/>
      <c r="BT572" s="10"/>
      <c r="BU572" s="10"/>
      <c r="CF572" s="10"/>
      <c r="CH572" s="10"/>
      <c r="CI572" s="10"/>
      <c r="CJ572" s="10"/>
      <c r="CK572" s="10"/>
      <c r="CL572" s="10"/>
      <c r="CM572" s="10"/>
      <c r="CU572" s="10"/>
      <c r="CV572" s="10"/>
      <c r="CW572" s="10"/>
      <c r="CX572" s="10"/>
      <c r="DC572" s="10"/>
      <c r="DD572" s="10"/>
      <c r="DJ572" s="10"/>
      <c r="DK572" s="10"/>
      <c r="DM572" s="10"/>
      <c r="DP572" s="10"/>
      <c r="DQ572" s="10"/>
      <c r="EB572" s="10"/>
      <c r="EC572" s="10"/>
      <c r="ED572" s="10"/>
      <c r="EE572" s="10"/>
      <c r="HE572" s="10"/>
    </row>
    <row r="573" spans="1:213" ht="14.25" customHeight="1" x14ac:dyDescent="0.25">
      <c r="A573" s="10"/>
      <c r="W573" s="10"/>
      <c r="X573" s="10"/>
      <c r="Y573" s="10"/>
      <c r="Z573" s="10"/>
      <c r="AA573" s="10"/>
      <c r="AC573" s="10"/>
      <c r="AE573" s="10"/>
      <c r="AH573" s="10"/>
      <c r="AK573" s="10"/>
      <c r="AP573" s="10"/>
      <c r="AQ573" s="10"/>
      <c r="AX573" s="10"/>
      <c r="BA573" s="10"/>
      <c r="BJ573" s="10"/>
      <c r="BP573" s="10"/>
      <c r="BT573" s="10"/>
      <c r="BU573" s="10"/>
      <c r="CF573" s="10"/>
      <c r="CH573" s="10"/>
      <c r="CI573" s="10"/>
      <c r="CJ573" s="10"/>
      <c r="CK573" s="10"/>
      <c r="CL573" s="10"/>
      <c r="CM573" s="10"/>
      <c r="CU573" s="10"/>
      <c r="CV573" s="10"/>
      <c r="CW573" s="10"/>
      <c r="CX573" s="10"/>
      <c r="DC573" s="10"/>
      <c r="DD573" s="10"/>
      <c r="DJ573" s="10"/>
      <c r="DK573" s="10"/>
      <c r="DM573" s="10"/>
      <c r="DP573" s="10"/>
      <c r="DQ573" s="10"/>
      <c r="EB573" s="10"/>
      <c r="EC573" s="10"/>
      <c r="ED573" s="10"/>
      <c r="EE573" s="10"/>
      <c r="HE573" s="10"/>
    </row>
    <row r="574" spans="1:213" ht="14.25" customHeight="1" x14ac:dyDescent="0.25">
      <c r="A574" s="10"/>
      <c r="W574" s="10"/>
      <c r="X574" s="10"/>
      <c r="Y574" s="10"/>
      <c r="Z574" s="10"/>
      <c r="AA574" s="10"/>
      <c r="AC574" s="10"/>
      <c r="AE574" s="10"/>
      <c r="AH574" s="10"/>
      <c r="AK574" s="10"/>
      <c r="AP574" s="10"/>
      <c r="AQ574" s="10"/>
      <c r="AX574" s="10"/>
      <c r="BA574" s="10"/>
      <c r="BJ574" s="10"/>
      <c r="BP574" s="10"/>
      <c r="BT574" s="10"/>
      <c r="BU574" s="10"/>
      <c r="CF574" s="10"/>
      <c r="CH574" s="10"/>
      <c r="CI574" s="10"/>
      <c r="CJ574" s="10"/>
      <c r="CK574" s="10"/>
      <c r="CL574" s="10"/>
      <c r="CM574" s="10"/>
      <c r="CU574" s="10"/>
      <c r="CV574" s="10"/>
      <c r="CW574" s="10"/>
      <c r="CX574" s="10"/>
      <c r="DC574" s="10"/>
      <c r="DD574" s="10"/>
      <c r="DJ574" s="10"/>
      <c r="DK574" s="10"/>
      <c r="DM574" s="10"/>
      <c r="DP574" s="10"/>
      <c r="DQ574" s="10"/>
      <c r="EB574" s="10"/>
      <c r="EC574" s="10"/>
      <c r="ED574" s="10"/>
      <c r="EE574" s="10"/>
      <c r="HE574" s="10"/>
    </row>
    <row r="575" spans="1:213" ht="14.25" customHeight="1" x14ac:dyDescent="0.25">
      <c r="A575" s="10"/>
      <c r="W575" s="10"/>
      <c r="X575" s="10"/>
      <c r="Y575" s="10"/>
      <c r="Z575" s="10"/>
      <c r="AA575" s="10"/>
      <c r="AC575" s="10"/>
      <c r="AE575" s="10"/>
      <c r="AH575" s="10"/>
      <c r="AK575" s="10"/>
      <c r="AP575" s="10"/>
      <c r="AQ575" s="10"/>
      <c r="AX575" s="10"/>
      <c r="BA575" s="10"/>
      <c r="BJ575" s="10"/>
      <c r="BP575" s="10"/>
      <c r="BT575" s="10"/>
      <c r="BU575" s="10"/>
      <c r="CF575" s="10"/>
      <c r="CH575" s="10"/>
      <c r="CI575" s="10"/>
      <c r="CJ575" s="10"/>
      <c r="CK575" s="10"/>
      <c r="CL575" s="10"/>
      <c r="CM575" s="10"/>
      <c r="CU575" s="10"/>
      <c r="CV575" s="10"/>
      <c r="CW575" s="10"/>
      <c r="CX575" s="10"/>
      <c r="DC575" s="10"/>
      <c r="DD575" s="10"/>
      <c r="DJ575" s="10"/>
      <c r="DK575" s="10"/>
      <c r="DM575" s="10"/>
      <c r="DP575" s="10"/>
      <c r="DQ575" s="10"/>
      <c r="EB575" s="10"/>
      <c r="EC575" s="10"/>
      <c r="ED575" s="10"/>
      <c r="EE575" s="10"/>
      <c r="HE575" s="10"/>
    </row>
    <row r="576" spans="1:213" ht="14.25" customHeight="1" x14ac:dyDescent="0.25">
      <c r="A576" s="10"/>
      <c r="W576" s="10"/>
      <c r="X576" s="10"/>
      <c r="Y576" s="10"/>
      <c r="Z576" s="10"/>
      <c r="AA576" s="10"/>
      <c r="AC576" s="10"/>
      <c r="AE576" s="10"/>
      <c r="AH576" s="10"/>
      <c r="AK576" s="10"/>
      <c r="AP576" s="10"/>
      <c r="AQ576" s="10"/>
      <c r="AX576" s="10"/>
      <c r="BA576" s="10"/>
      <c r="BJ576" s="10"/>
      <c r="BP576" s="10"/>
      <c r="BT576" s="10"/>
      <c r="BU576" s="10"/>
      <c r="CF576" s="10"/>
      <c r="CH576" s="10"/>
      <c r="CI576" s="10"/>
      <c r="CJ576" s="10"/>
      <c r="CK576" s="10"/>
      <c r="CL576" s="10"/>
      <c r="CM576" s="10"/>
      <c r="CU576" s="10"/>
      <c r="CV576" s="10"/>
      <c r="CW576" s="10"/>
      <c r="CX576" s="10"/>
      <c r="DC576" s="10"/>
      <c r="DD576" s="10"/>
      <c r="DJ576" s="10"/>
      <c r="DK576" s="10"/>
      <c r="DM576" s="10"/>
      <c r="DP576" s="10"/>
      <c r="DQ576" s="10"/>
      <c r="EB576" s="10"/>
      <c r="EC576" s="10"/>
      <c r="ED576" s="10"/>
      <c r="EE576" s="10"/>
      <c r="HE576" s="10"/>
    </row>
    <row r="577" spans="1:213" ht="14.25" customHeight="1" x14ac:dyDescent="0.25">
      <c r="A577" s="10"/>
      <c r="W577" s="10"/>
      <c r="X577" s="10"/>
      <c r="Y577" s="10"/>
      <c r="Z577" s="10"/>
      <c r="AA577" s="10"/>
      <c r="AC577" s="10"/>
      <c r="AE577" s="10"/>
      <c r="AH577" s="10"/>
      <c r="AK577" s="10"/>
      <c r="AP577" s="10"/>
      <c r="AQ577" s="10"/>
      <c r="AX577" s="10"/>
      <c r="BA577" s="10"/>
      <c r="BJ577" s="10"/>
      <c r="BP577" s="10"/>
      <c r="BT577" s="10"/>
      <c r="BU577" s="10"/>
      <c r="CF577" s="10"/>
      <c r="CH577" s="10"/>
      <c r="CI577" s="10"/>
      <c r="CJ577" s="10"/>
      <c r="CK577" s="10"/>
      <c r="CL577" s="10"/>
      <c r="CM577" s="10"/>
      <c r="CU577" s="10"/>
      <c r="CV577" s="10"/>
      <c r="CW577" s="10"/>
      <c r="CX577" s="10"/>
      <c r="DC577" s="10"/>
      <c r="DD577" s="10"/>
      <c r="DJ577" s="10"/>
      <c r="DK577" s="10"/>
      <c r="DM577" s="10"/>
      <c r="DP577" s="10"/>
      <c r="DQ577" s="10"/>
      <c r="EB577" s="10"/>
      <c r="EC577" s="10"/>
      <c r="ED577" s="10"/>
      <c r="EE577" s="10"/>
      <c r="HE577" s="10"/>
    </row>
    <row r="578" spans="1:213" ht="14.25" customHeight="1" x14ac:dyDescent="0.25">
      <c r="A578" s="10"/>
      <c r="W578" s="10"/>
      <c r="X578" s="10"/>
      <c r="Y578" s="10"/>
      <c r="Z578" s="10"/>
      <c r="AA578" s="10"/>
      <c r="AC578" s="10"/>
      <c r="AE578" s="10"/>
      <c r="AH578" s="10"/>
      <c r="AK578" s="10"/>
      <c r="AP578" s="10"/>
      <c r="AQ578" s="10"/>
      <c r="AX578" s="10"/>
      <c r="BA578" s="10"/>
      <c r="BJ578" s="10"/>
      <c r="BP578" s="10"/>
      <c r="BT578" s="10"/>
      <c r="BU578" s="10"/>
      <c r="CF578" s="10"/>
      <c r="CH578" s="10"/>
      <c r="CI578" s="10"/>
      <c r="CJ578" s="10"/>
      <c r="CK578" s="10"/>
      <c r="CL578" s="10"/>
      <c r="CM578" s="10"/>
      <c r="CU578" s="10"/>
      <c r="CV578" s="10"/>
      <c r="CW578" s="10"/>
      <c r="CX578" s="10"/>
      <c r="DC578" s="10"/>
      <c r="DD578" s="10"/>
      <c r="DJ578" s="10"/>
      <c r="DK578" s="10"/>
      <c r="DM578" s="10"/>
      <c r="DP578" s="10"/>
      <c r="DQ578" s="10"/>
      <c r="EB578" s="10"/>
      <c r="EC578" s="10"/>
      <c r="ED578" s="10"/>
      <c r="EE578" s="10"/>
      <c r="HE578" s="10"/>
    </row>
    <row r="579" spans="1:213" ht="14.25" customHeight="1" x14ac:dyDescent="0.25">
      <c r="A579" s="10"/>
      <c r="W579" s="10"/>
      <c r="X579" s="10"/>
      <c r="Y579" s="10"/>
      <c r="Z579" s="10"/>
      <c r="AA579" s="10"/>
      <c r="AC579" s="10"/>
      <c r="AE579" s="10"/>
      <c r="AH579" s="10"/>
      <c r="AK579" s="10"/>
      <c r="AP579" s="10"/>
      <c r="AQ579" s="10"/>
      <c r="AX579" s="10"/>
      <c r="BA579" s="10"/>
      <c r="BJ579" s="10"/>
      <c r="BP579" s="10"/>
      <c r="BT579" s="10"/>
      <c r="BU579" s="10"/>
      <c r="CF579" s="10"/>
      <c r="CH579" s="10"/>
      <c r="CI579" s="10"/>
      <c r="CJ579" s="10"/>
      <c r="CK579" s="10"/>
      <c r="CL579" s="10"/>
      <c r="CM579" s="10"/>
      <c r="CU579" s="10"/>
      <c r="CV579" s="10"/>
      <c r="CW579" s="10"/>
      <c r="CX579" s="10"/>
      <c r="DC579" s="10"/>
      <c r="DD579" s="10"/>
      <c r="DJ579" s="10"/>
      <c r="DK579" s="10"/>
      <c r="DM579" s="10"/>
      <c r="DP579" s="10"/>
      <c r="DQ579" s="10"/>
      <c r="EB579" s="10"/>
      <c r="EC579" s="10"/>
      <c r="ED579" s="10"/>
      <c r="EE579" s="10"/>
      <c r="HE579" s="10"/>
    </row>
    <row r="580" spans="1:213" ht="14.25" customHeight="1" x14ac:dyDescent="0.25">
      <c r="A580" s="10"/>
      <c r="W580" s="10"/>
      <c r="X580" s="10"/>
      <c r="Y580" s="10"/>
      <c r="Z580" s="10"/>
      <c r="AA580" s="10"/>
      <c r="AC580" s="10"/>
      <c r="AE580" s="10"/>
      <c r="AH580" s="10"/>
      <c r="AK580" s="10"/>
      <c r="AP580" s="10"/>
      <c r="AQ580" s="10"/>
      <c r="AX580" s="10"/>
      <c r="BA580" s="10"/>
      <c r="BJ580" s="10"/>
      <c r="BP580" s="10"/>
      <c r="BT580" s="10"/>
      <c r="BU580" s="10"/>
      <c r="CF580" s="10"/>
      <c r="CH580" s="10"/>
      <c r="CI580" s="10"/>
      <c r="CJ580" s="10"/>
      <c r="CK580" s="10"/>
      <c r="CL580" s="10"/>
      <c r="CM580" s="10"/>
      <c r="CU580" s="10"/>
      <c r="CV580" s="10"/>
      <c r="CW580" s="10"/>
      <c r="CX580" s="10"/>
      <c r="DC580" s="10"/>
      <c r="DD580" s="10"/>
      <c r="DJ580" s="10"/>
      <c r="DK580" s="10"/>
      <c r="DM580" s="10"/>
      <c r="DP580" s="10"/>
      <c r="DQ580" s="10"/>
      <c r="EB580" s="10"/>
      <c r="EC580" s="10"/>
      <c r="ED580" s="10"/>
      <c r="EE580" s="10"/>
      <c r="HE580" s="10"/>
    </row>
    <row r="581" spans="1:213" ht="14.25" customHeight="1" x14ac:dyDescent="0.25">
      <c r="A581" s="10"/>
      <c r="W581" s="10"/>
      <c r="X581" s="10"/>
      <c r="Y581" s="10"/>
      <c r="Z581" s="10"/>
      <c r="AA581" s="10"/>
      <c r="AC581" s="10"/>
      <c r="AE581" s="10"/>
      <c r="AH581" s="10"/>
      <c r="AK581" s="10"/>
      <c r="AP581" s="10"/>
      <c r="AQ581" s="10"/>
      <c r="AX581" s="10"/>
      <c r="BA581" s="10"/>
      <c r="BJ581" s="10"/>
      <c r="BP581" s="10"/>
      <c r="BT581" s="10"/>
      <c r="BU581" s="10"/>
      <c r="CF581" s="10"/>
      <c r="CH581" s="10"/>
      <c r="CI581" s="10"/>
      <c r="CJ581" s="10"/>
      <c r="CK581" s="10"/>
      <c r="CL581" s="10"/>
      <c r="CM581" s="10"/>
      <c r="CU581" s="10"/>
      <c r="CV581" s="10"/>
      <c r="CW581" s="10"/>
      <c r="CX581" s="10"/>
      <c r="DC581" s="10"/>
      <c r="DD581" s="10"/>
      <c r="DJ581" s="10"/>
      <c r="DK581" s="10"/>
      <c r="DM581" s="10"/>
      <c r="DP581" s="10"/>
      <c r="DQ581" s="10"/>
      <c r="EB581" s="10"/>
      <c r="EC581" s="10"/>
      <c r="ED581" s="10"/>
      <c r="EE581" s="10"/>
      <c r="HE581" s="10"/>
    </row>
    <row r="582" spans="1:213" ht="14.25" customHeight="1" x14ac:dyDescent="0.25">
      <c r="A582" s="10"/>
      <c r="W582" s="10"/>
      <c r="X582" s="10"/>
      <c r="Y582" s="10"/>
      <c r="Z582" s="10"/>
      <c r="AA582" s="10"/>
      <c r="AC582" s="10"/>
      <c r="AE582" s="10"/>
      <c r="AH582" s="10"/>
      <c r="AK582" s="10"/>
      <c r="AP582" s="10"/>
      <c r="AQ582" s="10"/>
      <c r="AX582" s="10"/>
      <c r="BA582" s="10"/>
      <c r="BJ582" s="10"/>
      <c r="BP582" s="10"/>
      <c r="BT582" s="10"/>
      <c r="BU582" s="10"/>
      <c r="CF582" s="10"/>
      <c r="CH582" s="10"/>
      <c r="CI582" s="10"/>
      <c r="CJ582" s="10"/>
      <c r="CK582" s="10"/>
      <c r="CL582" s="10"/>
      <c r="CM582" s="10"/>
      <c r="CU582" s="10"/>
      <c r="CV582" s="10"/>
      <c r="CW582" s="10"/>
      <c r="CX582" s="10"/>
      <c r="DC582" s="10"/>
      <c r="DD582" s="10"/>
      <c r="DJ582" s="10"/>
      <c r="DK582" s="10"/>
      <c r="DM582" s="10"/>
      <c r="DP582" s="10"/>
      <c r="DQ582" s="10"/>
      <c r="EB582" s="10"/>
      <c r="EC582" s="10"/>
      <c r="ED582" s="10"/>
      <c r="EE582" s="10"/>
      <c r="HE582" s="10"/>
    </row>
    <row r="583" spans="1:213" ht="14.25" customHeight="1" x14ac:dyDescent="0.25">
      <c r="A583" s="10"/>
      <c r="W583" s="10"/>
      <c r="X583" s="10"/>
      <c r="Y583" s="10"/>
      <c r="Z583" s="10"/>
      <c r="AA583" s="10"/>
      <c r="AC583" s="10"/>
      <c r="AE583" s="10"/>
      <c r="AH583" s="10"/>
      <c r="AK583" s="10"/>
      <c r="AP583" s="10"/>
      <c r="AQ583" s="10"/>
      <c r="AX583" s="10"/>
      <c r="BA583" s="10"/>
      <c r="BJ583" s="10"/>
      <c r="BP583" s="10"/>
      <c r="BT583" s="10"/>
      <c r="BU583" s="10"/>
      <c r="CF583" s="10"/>
      <c r="CH583" s="10"/>
      <c r="CI583" s="10"/>
      <c r="CJ583" s="10"/>
      <c r="CK583" s="10"/>
      <c r="CL583" s="10"/>
      <c r="CM583" s="10"/>
      <c r="CU583" s="10"/>
      <c r="CV583" s="10"/>
      <c r="CW583" s="10"/>
      <c r="CX583" s="10"/>
      <c r="DC583" s="10"/>
      <c r="DD583" s="10"/>
      <c r="DJ583" s="10"/>
      <c r="DK583" s="10"/>
      <c r="DM583" s="10"/>
      <c r="DP583" s="10"/>
      <c r="DQ583" s="10"/>
      <c r="EB583" s="10"/>
      <c r="EC583" s="10"/>
      <c r="ED583" s="10"/>
      <c r="EE583" s="10"/>
      <c r="HE583" s="10"/>
    </row>
    <row r="584" spans="1:213" ht="14.25" customHeight="1" x14ac:dyDescent="0.25">
      <c r="A584" s="10"/>
      <c r="W584" s="10"/>
      <c r="X584" s="10"/>
      <c r="Y584" s="10"/>
      <c r="Z584" s="10"/>
      <c r="AA584" s="10"/>
      <c r="AC584" s="10"/>
      <c r="AE584" s="10"/>
      <c r="AH584" s="10"/>
      <c r="AK584" s="10"/>
      <c r="AP584" s="10"/>
      <c r="AQ584" s="10"/>
      <c r="AX584" s="10"/>
      <c r="BA584" s="10"/>
      <c r="BJ584" s="10"/>
      <c r="BP584" s="10"/>
      <c r="BT584" s="10"/>
      <c r="BU584" s="10"/>
      <c r="CF584" s="10"/>
      <c r="CH584" s="10"/>
      <c r="CI584" s="10"/>
      <c r="CJ584" s="10"/>
      <c r="CK584" s="10"/>
      <c r="CL584" s="10"/>
      <c r="CM584" s="10"/>
      <c r="CU584" s="10"/>
      <c r="CV584" s="10"/>
      <c r="CW584" s="10"/>
      <c r="CX584" s="10"/>
      <c r="DC584" s="10"/>
      <c r="DD584" s="10"/>
      <c r="DJ584" s="10"/>
      <c r="DK584" s="10"/>
      <c r="DM584" s="10"/>
      <c r="DP584" s="10"/>
      <c r="DQ584" s="10"/>
      <c r="EB584" s="10"/>
      <c r="EC584" s="10"/>
      <c r="ED584" s="10"/>
      <c r="EE584" s="10"/>
      <c r="HE584" s="10"/>
    </row>
    <row r="585" spans="1:213" ht="14.25" customHeight="1" x14ac:dyDescent="0.25">
      <c r="A585" s="10"/>
      <c r="W585" s="10"/>
      <c r="X585" s="10"/>
      <c r="Y585" s="10"/>
      <c r="Z585" s="10"/>
      <c r="AA585" s="10"/>
      <c r="AC585" s="10"/>
      <c r="AE585" s="10"/>
      <c r="AH585" s="10"/>
      <c r="AK585" s="10"/>
      <c r="AP585" s="10"/>
      <c r="AQ585" s="10"/>
      <c r="AX585" s="10"/>
      <c r="BA585" s="10"/>
      <c r="BJ585" s="10"/>
      <c r="BP585" s="10"/>
      <c r="BT585" s="10"/>
      <c r="BU585" s="10"/>
      <c r="CF585" s="10"/>
      <c r="CH585" s="10"/>
      <c r="CI585" s="10"/>
      <c r="CJ585" s="10"/>
      <c r="CK585" s="10"/>
      <c r="CL585" s="10"/>
      <c r="CM585" s="10"/>
      <c r="CU585" s="10"/>
      <c r="CV585" s="10"/>
      <c r="CW585" s="10"/>
      <c r="CX585" s="10"/>
      <c r="DC585" s="10"/>
      <c r="DD585" s="10"/>
      <c r="DJ585" s="10"/>
      <c r="DK585" s="10"/>
      <c r="DM585" s="10"/>
      <c r="DP585" s="10"/>
      <c r="DQ585" s="10"/>
      <c r="EB585" s="10"/>
      <c r="EC585" s="10"/>
      <c r="ED585" s="10"/>
      <c r="EE585" s="10"/>
      <c r="HE585" s="10"/>
    </row>
    <row r="586" spans="1:213" ht="14.25" customHeight="1" x14ac:dyDescent="0.25">
      <c r="A586" s="10"/>
      <c r="W586" s="10"/>
      <c r="X586" s="10"/>
      <c r="Y586" s="10"/>
      <c r="Z586" s="10"/>
      <c r="AA586" s="10"/>
      <c r="AC586" s="10"/>
      <c r="AE586" s="10"/>
      <c r="AH586" s="10"/>
      <c r="AK586" s="10"/>
      <c r="AP586" s="10"/>
      <c r="AQ586" s="10"/>
      <c r="AX586" s="10"/>
      <c r="BA586" s="10"/>
      <c r="BJ586" s="10"/>
      <c r="BP586" s="10"/>
      <c r="BT586" s="10"/>
      <c r="BU586" s="10"/>
      <c r="CF586" s="10"/>
      <c r="CH586" s="10"/>
      <c r="CI586" s="10"/>
      <c r="CJ586" s="10"/>
      <c r="CK586" s="10"/>
      <c r="CL586" s="10"/>
      <c r="CM586" s="10"/>
      <c r="CU586" s="10"/>
      <c r="CV586" s="10"/>
      <c r="CW586" s="10"/>
      <c r="CX586" s="10"/>
      <c r="DC586" s="10"/>
      <c r="DD586" s="10"/>
      <c r="DJ586" s="10"/>
      <c r="DK586" s="10"/>
      <c r="DM586" s="10"/>
      <c r="DP586" s="10"/>
      <c r="DQ586" s="10"/>
      <c r="EB586" s="10"/>
      <c r="EC586" s="10"/>
      <c r="ED586" s="10"/>
      <c r="EE586" s="10"/>
      <c r="HE586" s="10"/>
    </row>
    <row r="587" spans="1:213" ht="14.25" customHeight="1" x14ac:dyDescent="0.25">
      <c r="A587" s="10"/>
      <c r="W587" s="10"/>
      <c r="X587" s="10"/>
      <c r="Y587" s="10"/>
      <c r="Z587" s="10"/>
      <c r="AA587" s="10"/>
      <c r="AC587" s="10"/>
      <c r="AE587" s="10"/>
      <c r="AH587" s="10"/>
      <c r="AK587" s="10"/>
      <c r="AP587" s="10"/>
      <c r="AQ587" s="10"/>
      <c r="AX587" s="10"/>
      <c r="BA587" s="10"/>
      <c r="BJ587" s="10"/>
      <c r="BP587" s="10"/>
      <c r="BT587" s="10"/>
      <c r="BU587" s="10"/>
      <c r="CF587" s="10"/>
      <c r="CH587" s="10"/>
      <c r="CI587" s="10"/>
      <c r="CJ587" s="10"/>
      <c r="CK587" s="10"/>
      <c r="CL587" s="10"/>
      <c r="CM587" s="10"/>
      <c r="CU587" s="10"/>
      <c r="CV587" s="10"/>
      <c r="CW587" s="10"/>
      <c r="CX587" s="10"/>
      <c r="DC587" s="10"/>
      <c r="DD587" s="10"/>
      <c r="DJ587" s="10"/>
      <c r="DK587" s="10"/>
      <c r="DM587" s="10"/>
      <c r="DP587" s="10"/>
      <c r="DQ587" s="10"/>
      <c r="EB587" s="10"/>
      <c r="EC587" s="10"/>
      <c r="ED587" s="10"/>
      <c r="EE587" s="10"/>
      <c r="HE587" s="10"/>
    </row>
    <row r="588" spans="1:213" ht="14.25" customHeight="1" x14ac:dyDescent="0.25">
      <c r="A588" s="10"/>
      <c r="W588" s="10"/>
      <c r="X588" s="10"/>
      <c r="Y588" s="10"/>
      <c r="Z588" s="10"/>
      <c r="AA588" s="10"/>
      <c r="AC588" s="10"/>
      <c r="AE588" s="10"/>
      <c r="AH588" s="10"/>
      <c r="AK588" s="10"/>
      <c r="AP588" s="10"/>
      <c r="AQ588" s="10"/>
      <c r="AX588" s="10"/>
      <c r="BA588" s="10"/>
      <c r="BJ588" s="10"/>
      <c r="BP588" s="10"/>
      <c r="BT588" s="10"/>
      <c r="BU588" s="10"/>
      <c r="CF588" s="10"/>
      <c r="CH588" s="10"/>
      <c r="CI588" s="10"/>
      <c r="CJ588" s="10"/>
      <c r="CK588" s="10"/>
      <c r="CL588" s="10"/>
      <c r="CM588" s="10"/>
      <c r="CU588" s="10"/>
      <c r="CV588" s="10"/>
      <c r="CW588" s="10"/>
      <c r="CX588" s="10"/>
      <c r="DC588" s="10"/>
      <c r="DD588" s="10"/>
      <c r="DJ588" s="10"/>
      <c r="DK588" s="10"/>
      <c r="DM588" s="10"/>
      <c r="DP588" s="10"/>
      <c r="DQ588" s="10"/>
      <c r="EB588" s="10"/>
      <c r="EC588" s="10"/>
      <c r="ED588" s="10"/>
      <c r="EE588" s="10"/>
      <c r="HE588" s="10"/>
    </row>
    <row r="589" spans="1:213" ht="14.25" customHeight="1" x14ac:dyDescent="0.25">
      <c r="A589" s="10"/>
      <c r="W589" s="10"/>
      <c r="X589" s="10"/>
      <c r="Y589" s="10"/>
      <c r="Z589" s="10"/>
      <c r="AA589" s="10"/>
      <c r="AC589" s="10"/>
      <c r="AE589" s="10"/>
      <c r="AH589" s="10"/>
      <c r="AK589" s="10"/>
      <c r="AP589" s="10"/>
      <c r="AQ589" s="10"/>
      <c r="AX589" s="10"/>
      <c r="BA589" s="10"/>
      <c r="BJ589" s="10"/>
      <c r="BP589" s="10"/>
      <c r="BT589" s="10"/>
      <c r="BU589" s="10"/>
      <c r="CF589" s="10"/>
      <c r="CH589" s="10"/>
      <c r="CI589" s="10"/>
      <c r="CJ589" s="10"/>
      <c r="CK589" s="10"/>
      <c r="CL589" s="10"/>
      <c r="CM589" s="10"/>
      <c r="CU589" s="10"/>
      <c r="CV589" s="10"/>
      <c r="CW589" s="10"/>
      <c r="CX589" s="10"/>
      <c r="DC589" s="10"/>
      <c r="DD589" s="10"/>
      <c r="DJ589" s="10"/>
      <c r="DK589" s="10"/>
      <c r="DM589" s="10"/>
      <c r="DP589" s="10"/>
      <c r="DQ589" s="10"/>
      <c r="EB589" s="10"/>
      <c r="EC589" s="10"/>
      <c r="ED589" s="10"/>
      <c r="EE589" s="10"/>
      <c r="HE589" s="10"/>
    </row>
    <row r="590" spans="1:213" ht="14.25" customHeight="1" x14ac:dyDescent="0.25">
      <c r="A590" s="10"/>
      <c r="W590" s="10"/>
      <c r="X590" s="10"/>
      <c r="Y590" s="10"/>
      <c r="Z590" s="10"/>
      <c r="AA590" s="10"/>
      <c r="AC590" s="10"/>
      <c r="AE590" s="10"/>
      <c r="AH590" s="10"/>
      <c r="AK590" s="10"/>
      <c r="AP590" s="10"/>
      <c r="AQ590" s="10"/>
      <c r="AX590" s="10"/>
      <c r="BA590" s="10"/>
      <c r="BJ590" s="10"/>
      <c r="BP590" s="10"/>
      <c r="BT590" s="10"/>
      <c r="BU590" s="10"/>
      <c r="CF590" s="10"/>
      <c r="CH590" s="10"/>
      <c r="CI590" s="10"/>
      <c r="CJ590" s="10"/>
      <c r="CK590" s="10"/>
      <c r="CL590" s="10"/>
      <c r="CM590" s="10"/>
      <c r="CU590" s="10"/>
      <c r="CV590" s="10"/>
      <c r="CW590" s="10"/>
      <c r="CX590" s="10"/>
      <c r="DC590" s="10"/>
      <c r="DD590" s="10"/>
      <c r="DJ590" s="10"/>
      <c r="DK590" s="10"/>
      <c r="DM590" s="10"/>
      <c r="DP590" s="10"/>
      <c r="DQ590" s="10"/>
      <c r="EB590" s="10"/>
      <c r="EC590" s="10"/>
      <c r="ED590" s="10"/>
      <c r="EE590" s="10"/>
      <c r="HE590" s="10"/>
    </row>
    <row r="591" spans="1:213" ht="14.25" customHeight="1" x14ac:dyDescent="0.25">
      <c r="A591" s="10"/>
      <c r="W591" s="10"/>
      <c r="X591" s="10"/>
      <c r="Y591" s="10"/>
      <c r="Z591" s="10"/>
      <c r="AA591" s="10"/>
      <c r="AC591" s="10"/>
      <c r="AE591" s="10"/>
      <c r="AH591" s="10"/>
      <c r="AK591" s="10"/>
      <c r="AP591" s="10"/>
      <c r="AQ591" s="10"/>
      <c r="AX591" s="10"/>
      <c r="BA591" s="10"/>
      <c r="BJ591" s="10"/>
      <c r="BP591" s="10"/>
      <c r="BT591" s="10"/>
      <c r="BU591" s="10"/>
      <c r="CF591" s="10"/>
      <c r="CH591" s="10"/>
      <c r="CI591" s="10"/>
      <c r="CJ591" s="10"/>
      <c r="CK591" s="10"/>
      <c r="CL591" s="10"/>
      <c r="CM591" s="10"/>
      <c r="CU591" s="10"/>
      <c r="CV591" s="10"/>
      <c r="CW591" s="10"/>
      <c r="CX591" s="10"/>
      <c r="DC591" s="10"/>
      <c r="DD591" s="10"/>
      <c r="DJ591" s="10"/>
      <c r="DK591" s="10"/>
      <c r="DM591" s="10"/>
      <c r="DP591" s="10"/>
      <c r="DQ591" s="10"/>
      <c r="EB591" s="10"/>
      <c r="EC591" s="10"/>
      <c r="ED591" s="10"/>
      <c r="EE591" s="10"/>
      <c r="HE591" s="10"/>
    </row>
    <row r="592" spans="1:213" ht="14.25" customHeight="1" x14ac:dyDescent="0.25">
      <c r="A592" s="10"/>
      <c r="W592" s="10"/>
      <c r="X592" s="10"/>
      <c r="Y592" s="10"/>
      <c r="Z592" s="10"/>
      <c r="AA592" s="10"/>
      <c r="AC592" s="10"/>
      <c r="AE592" s="10"/>
      <c r="AH592" s="10"/>
      <c r="AK592" s="10"/>
      <c r="AP592" s="10"/>
      <c r="AQ592" s="10"/>
      <c r="AX592" s="10"/>
      <c r="BA592" s="10"/>
      <c r="BJ592" s="10"/>
      <c r="BP592" s="10"/>
      <c r="BT592" s="10"/>
      <c r="BU592" s="10"/>
      <c r="CF592" s="10"/>
      <c r="CH592" s="10"/>
      <c r="CI592" s="10"/>
      <c r="CJ592" s="10"/>
      <c r="CK592" s="10"/>
      <c r="CL592" s="10"/>
      <c r="CM592" s="10"/>
      <c r="CU592" s="10"/>
      <c r="CV592" s="10"/>
      <c r="CW592" s="10"/>
      <c r="CX592" s="10"/>
      <c r="DC592" s="10"/>
      <c r="DD592" s="10"/>
      <c r="DJ592" s="10"/>
      <c r="DK592" s="10"/>
      <c r="DM592" s="10"/>
      <c r="DP592" s="10"/>
      <c r="DQ592" s="10"/>
      <c r="EB592" s="10"/>
      <c r="EC592" s="10"/>
      <c r="ED592" s="10"/>
      <c r="EE592" s="10"/>
      <c r="HE592" s="10"/>
    </row>
    <row r="593" spans="1:213" ht="14.25" customHeight="1" x14ac:dyDescent="0.25">
      <c r="A593" s="10"/>
      <c r="W593" s="10"/>
      <c r="X593" s="10"/>
      <c r="Y593" s="10"/>
      <c r="Z593" s="10"/>
      <c r="AA593" s="10"/>
      <c r="AC593" s="10"/>
      <c r="AE593" s="10"/>
      <c r="AH593" s="10"/>
      <c r="AK593" s="10"/>
      <c r="AP593" s="10"/>
      <c r="AQ593" s="10"/>
      <c r="AX593" s="10"/>
      <c r="BA593" s="10"/>
      <c r="BJ593" s="10"/>
      <c r="BP593" s="10"/>
      <c r="BT593" s="10"/>
      <c r="BU593" s="10"/>
      <c r="CF593" s="10"/>
      <c r="CH593" s="10"/>
      <c r="CI593" s="10"/>
      <c r="CJ593" s="10"/>
      <c r="CK593" s="10"/>
      <c r="CL593" s="10"/>
      <c r="CM593" s="10"/>
      <c r="CU593" s="10"/>
      <c r="CV593" s="10"/>
      <c r="CW593" s="10"/>
      <c r="CX593" s="10"/>
      <c r="DC593" s="10"/>
      <c r="DD593" s="10"/>
      <c r="DJ593" s="10"/>
      <c r="DK593" s="10"/>
      <c r="DM593" s="10"/>
      <c r="DP593" s="10"/>
      <c r="DQ593" s="10"/>
      <c r="EB593" s="10"/>
      <c r="EC593" s="10"/>
      <c r="ED593" s="10"/>
      <c r="EE593" s="10"/>
      <c r="HE593" s="10"/>
    </row>
    <row r="594" spans="1:213" ht="14.25" customHeight="1" x14ac:dyDescent="0.25">
      <c r="A594" s="10"/>
      <c r="W594" s="10"/>
      <c r="X594" s="10"/>
      <c r="Y594" s="10"/>
      <c r="Z594" s="10"/>
      <c r="AA594" s="10"/>
      <c r="AC594" s="10"/>
      <c r="AE594" s="10"/>
      <c r="AH594" s="10"/>
      <c r="AK594" s="10"/>
      <c r="AP594" s="10"/>
      <c r="AQ594" s="10"/>
      <c r="AX594" s="10"/>
      <c r="BA594" s="10"/>
      <c r="BJ594" s="10"/>
      <c r="BP594" s="10"/>
      <c r="BT594" s="10"/>
      <c r="BU594" s="10"/>
      <c r="CF594" s="10"/>
      <c r="CH594" s="10"/>
      <c r="CI594" s="10"/>
      <c r="CJ594" s="10"/>
      <c r="CK594" s="10"/>
      <c r="CL594" s="10"/>
      <c r="CM594" s="10"/>
      <c r="CU594" s="10"/>
      <c r="CV594" s="10"/>
      <c r="CW594" s="10"/>
      <c r="CX594" s="10"/>
      <c r="DC594" s="10"/>
      <c r="DD594" s="10"/>
      <c r="DJ594" s="10"/>
      <c r="DK594" s="10"/>
      <c r="DM594" s="10"/>
      <c r="DP594" s="10"/>
      <c r="DQ594" s="10"/>
      <c r="EB594" s="10"/>
      <c r="EC594" s="10"/>
      <c r="ED594" s="10"/>
      <c r="EE594" s="10"/>
      <c r="HE594" s="10"/>
    </row>
    <row r="595" spans="1:213" ht="14.25" customHeight="1" x14ac:dyDescent="0.25">
      <c r="A595" s="10"/>
      <c r="W595" s="10"/>
      <c r="X595" s="10"/>
      <c r="Y595" s="10"/>
      <c r="Z595" s="10"/>
      <c r="AA595" s="10"/>
      <c r="AC595" s="10"/>
      <c r="AE595" s="10"/>
      <c r="AH595" s="10"/>
      <c r="AK595" s="10"/>
      <c r="AP595" s="10"/>
      <c r="AQ595" s="10"/>
      <c r="AX595" s="10"/>
      <c r="BA595" s="10"/>
      <c r="BJ595" s="10"/>
      <c r="BP595" s="10"/>
      <c r="BT595" s="10"/>
      <c r="BU595" s="10"/>
      <c r="CF595" s="10"/>
      <c r="CH595" s="10"/>
      <c r="CI595" s="10"/>
      <c r="CJ595" s="10"/>
      <c r="CK595" s="10"/>
      <c r="CL595" s="10"/>
      <c r="CM595" s="10"/>
      <c r="CU595" s="10"/>
      <c r="CV595" s="10"/>
      <c r="CW595" s="10"/>
      <c r="CX595" s="10"/>
      <c r="DC595" s="10"/>
      <c r="DD595" s="10"/>
      <c r="DJ595" s="10"/>
      <c r="DK595" s="10"/>
      <c r="DM595" s="10"/>
      <c r="DP595" s="10"/>
      <c r="DQ595" s="10"/>
      <c r="EB595" s="10"/>
      <c r="EC595" s="10"/>
      <c r="ED595" s="10"/>
      <c r="EE595" s="10"/>
      <c r="HE595" s="10"/>
    </row>
    <row r="596" spans="1:213" ht="14.25" customHeight="1" x14ac:dyDescent="0.25">
      <c r="A596" s="10"/>
      <c r="W596" s="10"/>
      <c r="X596" s="10"/>
      <c r="Y596" s="10"/>
      <c r="Z596" s="10"/>
      <c r="AA596" s="10"/>
      <c r="AC596" s="10"/>
      <c r="AE596" s="10"/>
      <c r="AH596" s="10"/>
      <c r="AK596" s="10"/>
      <c r="AP596" s="10"/>
      <c r="AQ596" s="10"/>
      <c r="AX596" s="10"/>
      <c r="BA596" s="10"/>
      <c r="BJ596" s="10"/>
      <c r="BP596" s="10"/>
      <c r="BT596" s="10"/>
      <c r="BU596" s="10"/>
      <c r="CF596" s="10"/>
      <c r="CH596" s="10"/>
      <c r="CI596" s="10"/>
      <c r="CJ596" s="10"/>
      <c r="CK596" s="10"/>
      <c r="CL596" s="10"/>
      <c r="CM596" s="10"/>
      <c r="CU596" s="10"/>
      <c r="CV596" s="10"/>
      <c r="CW596" s="10"/>
      <c r="CX596" s="10"/>
      <c r="DC596" s="10"/>
      <c r="DD596" s="10"/>
      <c r="DJ596" s="10"/>
      <c r="DK596" s="10"/>
      <c r="DM596" s="10"/>
      <c r="DP596" s="10"/>
      <c r="DQ596" s="10"/>
      <c r="EB596" s="10"/>
      <c r="EC596" s="10"/>
      <c r="ED596" s="10"/>
      <c r="EE596" s="10"/>
      <c r="HE596" s="10"/>
    </row>
    <row r="597" spans="1:213" ht="14.25" customHeight="1" x14ac:dyDescent="0.25">
      <c r="A597" s="10"/>
      <c r="W597" s="10"/>
      <c r="X597" s="10"/>
      <c r="Y597" s="10"/>
      <c r="Z597" s="10"/>
      <c r="AA597" s="10"/>
      <c r="AC597" s="10"/>
      <c r="AE597" s="10"/>
      <c r="AH597" s="10"/>
      <c r="AK597" s="10"/>
      <c r="AP597" s="10"/>
      <c r="AQ597" s="10"/>
      <c r="AX597" s="10"/>
      <c r="BA597" s="10"/>
      <c r="BJ597" s="10"/>
      <c r="BP597" s="10"/>
      <c r="BT597" s="10"/>
      <c r="BU597" s="10"/>
      <c r="CF597" s="10"/>
      <c r="CH597" s="10"/>
      <c r="CI597" s="10"/>
      <c r="CJ597" s="10"/>
      <c r="CK597" s="10"/>
      <c r="CL597" s="10"/>
      <c r="CM597" s="10"/>
      <c r="CU597" s="10"/>
      <c r="CV597" s="10"/>
      <c r="CW597" s="10"/>
      <c r="CX597" s="10"/>
      <c r="DC597" s="10"/>
      <c r="DD597" s="10"/>
      <c r="DJ597" s="10"/>
      <c r="DK597" s="10"/>
      <c r="DM597" s="10"/>
      <c r="DP597" s="10"/>
      <c r="DQ597" s="10"/>
      <c r="EB597" s="10"/>
      <c r="EC597" s="10"/>
      <c r="ED597" s="10"/>
      <c r="EE597" s="10"/>
      <c r="HE597" s="10"/>
    </row>
    <row r="598" spans="1:213" ht="14.25" customHeight="1" x14ac:dyDescent="0.25">
      <c r="A598" s="10"/>
      <c r="W598" s="10"/>
      <c r="X598" s="10"/>
      <c r="Y598" s="10"/>
      <c r="Z598" s="10"/>
      <c r="AA598" s="10"/>
      <c r="AC598" s="10"/>
      <c r="AE598" s="10"/>
      <c r="AH598" s="10"/>
      <c r="AK598" s="10"/>
      <c r="AP598" s="10"/>
      <c r="AQ598" s="10"/>
      <c r="AX598" s="10"/>
      <c r="BA598" s="10"/>
      <c r="BJ598" s="10"/>
      <c r="BP598" s="10"/>
      <c r="BT598" s="10"/>
      <c r="BU598" s="10"/>
      <c r="CF598" s="10"/>
      <c r="CH598" s="10"/>
      <c r="CI598" s="10"/>
      <c r="CJ598" s="10"/>
      <c r="CK598" s="10"/>
      <c r="CL598" s="10"/>
      <c r="CM598" s="10"/>
      <c r="CU598" s="10"/>
      <c r="CV598" s="10"/>
      <c r="CW598" s="10"/>
      <c r="CX598" s="10"/>
      <c r="DC598" s="10"/>
      <c r="DD598" s="10"/>
      <c r="DJ598" s="10"/>
      <c r="DK598" s="10"/>
      <c r="DM598" s="10"/>
      <c r="DP598" s="10"/>
      <c r="DQ598" s="10"/>
      <c r="EB598" s="10"/>
      <c r="EC598" s="10"/>
      <c r="ED598" s="10"/>
      <c r="EE598" s="10"/>
      <c r="HE598" s="10"/>
    </row>
    <row r="599" spans="1:213" ht="14.25" customHeight="1" x14ac:dyDescent="0.25">
      <c r="A599" s="10"/>
      <c r="W599" s="10"/>
      <c r="X599" s="10"/>
      <c r="Y599" s="10"/>
      <c r="Z599" s="10"/>
      <c r="AA599" s="10"/>
      <c r="AC599" s="10"/>
      <c r="AE599" s="10"/>
      <c r="AH599" s="10"/>
      <c r="AK599" s="10"/>
      <c r="AP599" s="10"/>
      <c r="AQ599" s="10"/>
      <c r="AX599" s="10"/>
      <c r="BA599" s="10"/>
      <c r="BJ599" s="10"/>
      <c r="BP599" s="10"/>
      <c r="BT599" s="10"/>
      <c r="BU599" s="10"/>
      <c r="CF599" s="10"/>
      <c r="CH599" s="10"/>
      <c r="CI599" s="10"/>
      <c r="CJ599" s="10"/>
      <c r="CK599" s="10"/>
      <c r="CL599" s="10"/>
      <c r="CM599" s="10"/>
      <c r="CU599" s="10"/>
      <c r="CV599" s="10"/>
      <c r="CW599" s="10"/>
      <c r="CX599" s="10"/>
      <c r="DC599" s="10"/>
      <c r="DD599" s="10"/>
      <c r="DJ599" s="10"/>
      <c r="DK599" s="10"/>
      <c r="DM599" s="10"/>
      <c r="DP599" s="10"/>
      <c r="DQ599" s="10"/>
      <c r="EB599" s="10"/>
      <c r="EC599" s="10"/>
      <c r="ED599" s="10"/>
      <c r="EE599" s="10"/>
      <c r="HE599" s="10"/>
    </row>
    <row r="600" spans="1:213" ht="14.25" customHeight="1" x14ac:dyDescent="0.25">
      <c r="A600" s="10"/>
      <c r="W600" s="10"/>
      <c r="X600" s="10"/>
      <c r="Y600" s="10"/>
      <c r="Z600" s="10"/>
      <c r="AA600" s="10"/>
      <c r="AC600" s="10"/>
      <c r="AE600" s="10"/>
      <c r="AH600" s="10"/>
      <c r="AK600" s="10"/>
      <c r="AP600" s="10"/>
      <c r="AQ600" s="10"/>
      <c r="AX600" s="10"/>
      <c r="BA600" s="10"/>
      <c r="BJ600" s="10"/>
      <c r="BP600" s="10"/>
      <c r="BT600" s="10"/>
      <c r="BU600" s="10"/>
      <c r="CF600" s="10"/>
      <c r="CH600" s="10"/>
      <c r="CI600" s="10"/>
      <c r="CJ600" s="10"/>
      <c r="CK600" s="10"/>
      <c r="CL600" s="10"/>
      <c r="CM600" s="10"/>
      <c r="CU600" s="10"/>
      <c r="CV600" s="10"/>
      <c r="CW600" s="10"/>
      <c r="CX600" s="10"/>
      <c r="DC600" s="10"/>
      <c r="DD600" s="10"/>
      <c r="DJ600" s="10"/>
      <c r="DK600" s="10"/>
      <c r="DM600" s="10"/>
      <c r="DP600" s="10"/>
      <c r="DQ600" s="10"/>
      <c r="EB600" s="10"/>
      <c r="EC600" s="10"/>
      <c r="ED600" s="10"/>
      <c r="EE600" s="10"/>
      <c r="HE600" s="10"/>
    </row>
    <row r="601" spans="1:213" ht="14.25" customHeight="1" x14ac:dyDescent="0.25">
      <c r="A601" s="10"/>
      <c r="W601" s="10"/>
      <c r="X601" s="10"/>
      <c r="Y601" s="10"/>
      <c r="Z601" s="10"/>
      <c r="AA601" s="10"/>
      <c r="AC601" s="10"/>
      <c r="AE601" s="10"/>
      <c r="AH601" s="10"/>
      <c r="AK601" s="10"/>
      <c r="AP601" s="10"/>
      <c r="AQ601" s="10"/>
      <c r="AX601" s="10"/>
      <c r="BA601" s="10"/>
      <c r="BJ601" s="10"/>
      <c r="BP601" s="10"/>
      <c r="BT601" s="10"/>
      <c r="BU601" s="10"/>
      <c r="CF601" s="10"/>
      <c r="CH601" s="10"/>
      <c r="CI601" s="10"/>
      <c r="CJ601" s="10"/>
      <c r="CK601" s="10"/>
      <c r="CL601" s="10"/>
      <c r="CM601" s="10"/>
      <c r="CU601" s="10"/>
      <c r="CV601" s="10"/>
      <c r="CW601" s="10"/>
      <c r="CX601" s="10"/>
      <c r="DC601" s="10"/>
      <c r="DD601" s="10"/>
      <c r="DJ601" s="10"/>
      <c r="DK601" s="10"/>
      <c r="DM601" s="10"/>
      <c r="DP601" s="10"/>
      <c r="DQ601" s="10"/>
      <c r="EB601" s="10"/>
      <c r="EC601" s="10"/>
      <c r="ED601" s="10"/>
      <c r="EE601" s="10"/>
      <c r="HE601" s="10"/>
    </row>
    <row r="602" spans="1:213" ht="14.25" customHeight="1" x14ac:dyDescent="0.25">
      <c r="A602" s="10"/>
      <c r="W602" s="10"/>
      <c r="X602" s="10"/>
      <c r="Y602" s="10"/>
      <c r="Z602" s="10"/>
      <c r="AA602" s="10"/>
      <c r="AC602" s="10"/>
      <c r="AE602" s="10"/>
      <c r="AH602" s="10"/>
      <c r="AK602" s="10"/>
      <c r="AP602" s="10"/>
      <c r="AQ602" s="10"/>
      <c r="AX602" s="10"/>
      <c r="BA602" s="10"/>
      <c r="BJ602" s="10"/>
      <c r="BP602" s="10"/>
      <c r="BT602" s="10"/>
      <c r="BU602" s="10"/>
      <c r="CF602" s="10"/>
      <c r="CH602" s="10"/>
      <c r="CI602" s="10"/>
      <c r="CJ602" s="10"/>
      <c r="CK602" s="10"/>
      <c r="CL602" s="10"/>
      <c r="CM602" s="10"/>
      <c r="CU602" s="10"/>
      <c r="CV602" s="10"/>
      <c r="CW602" s="10"/>
      <c r="CX602" s="10"/>
      <c r="DC602" s="10"/>
      <c r="DD602" s="10"/>
      <c r="DJ602" s="10"/>
      <c r="DK602" s="10"/>
      <c r="DM602" s="10"/>
      <c r="DP602" s="10"/>
      <c r="DQ602" s="10"/>
      <c r="EB602" s="10"/>
      <c r="EC602" s="10"/>
      <c r="ED602" s="10"/>
      <c r="EE602" s="10"/>
      <c r="HE602" s="10"/>
    </row>
    <row r="603" spans="1:213" ht="14.25" customHeight="1" x14ac:dyDescent="0.25">
      <c r="A603" s="10"/>
      <c r="W603" s="10"/>
      <c r="X603" s="10"/>
      <c r="Y603" s="10"/>
      <c r="Z603" s="10"/>
      <c r="AA603" s="10"/>
      <c r="AC603" s="10"/>
      <c r="AE603" s="10"/>
      <c r="AH603" s="10"/>
      <c r="AK603" s="10"/>
      <c r="AP603" s="10"/>
      <c r="AQ603" s="10"/>
      <c r="AX603" s="10"/>
      <c r="BA603" s="10"/>
      <c r="BJ603" s="10"/>
      <c r="BP603" s="10"/>
      <c r="BT603" s="10"/>
      <c r="BU603" s="10"/>
      <c r="CF603" s="10"/>
      <c r="CH603" s="10"/>
      <c r="CI603" s="10"/>
      <c r="CJ603" s="10"/>
      <c r="CK603" s="10"/>
      <c r="CL603" s="10"/>
      <c r="CM603" s="10"/>
      <c r="CU603" s="10"/>
      <c r="CV603" s="10"/>
      <c r="CW603" s="10"/>
      <c r="CX603" s="10"/>
      <c r="DC603" s="10"/>
      <c r="DD603" s="10"/>
      <c r="DJ603" s="10"/>
      <c r="DK603" s="10"/>
      <c r="DM603" s="10"/>
      <c r="DP603" s="10"/>
      <c r="DQ603" s="10"/>
      <c r="EB603" s="10"/>
      <c r="EC603" s="10"/>
      <c r="ED603" s="10"/>
      <c r="EE603" s="10"/>
      <c r="HE603" s="10"/>
    </row>
    <row r="604" spans="1:213" ht="14.25" customHeight="1" x14ac:dyDescent="0.25">
      <c r="A604" s="10"/>
      <c r="W604" s="10"/>
      <c r="X604" s="10"/>
      <c r="Y604" s="10"/>
      <c r="Z604" s="10"/>
      <c r="AA604" s="10"/>
      <c r="AC604" s="10"/>
      <c r="AE604" s="10"/>
      <c r="AH604" s="10"/>
      <c r="AK604" s="10"/>
      <c r="AP604" s="10"/>
      <c r="AQ604" s="10"/>
      <c r="AX604" s="10"/>
      <c r="BA604" s="10"/>
      <c r="BJ604" s="10"/>
      <c r="BP604" s="10"/>
      <c r="BT604" s="10"/>
      <c r="BU604" s="10"/>
      <c r="CF604" s="10"/>
      <c r="CH604" s="10"/>
      <c r="CI604" s="10"/>
      <c r="CJ604" s="10"/>
      <c r="CK604" s="10"/>
      <c r="CL604" s="10"/>
      <c r="CM604" s="10"/>
      <c r="CU604" s="10"/>
      <c r="CV604" s="10"/>
      <c r="CW604" s="10"/>
      <c r="CX604" s="10"/>
      <c r="DC604" s="10"/>
      <c r="DD604" s="10"/>
      <c r="DJ604" s="10"/>
      <c r="DK604" s="10"/>
      <c r="DM604" s="10"/>
      <c r="DP604" s="10"/>
      <c r="DQ604" s="10"/>
      <c r="EB604" s="10"/>
      <c r="EC604" s="10"/>
      <c r="ED604" s="10"/>
      <c r="EE604" s="10"/>
      <c r="HE604" s="10"/>
    </row>
    <row r="605" spans="1:213" ht="14.25" customHeight="1" x14ac:dyDescent="0.25">
      <c r="A605" s="10"/>
      <c r="W605" s="10"/>
      <c r="X605" s="10"/>
      <c r="Y605" s="10"/>
      <c r="Z605" s="10"/>
      <c r="AA605" s="10"/>
      <c r="AC605" s="10"/>
      <c r="AE605" s="10"/>
      <c r="AH605" s="10"/>
      <c r="AK605" s="10"/>
      <c r="AP605" s="10"/>
      <c r="AQ605" s="10"/>
      <c r="AX605" s="10"/>
      <c r="BA605" s="10"/>
      <c r="BJ605" s="10"/>
      <c r="BP605" s="10"/>
      <c r="BT605" s="10"/>
      <c r="BU605" s="10"/>
      <c r="CF605" s="10"/>
      <c r="CH605" s="10"/>
      <c r="CI605" s="10"/>
      <c r="CJ605" s="10"/>
      <c r="CK605" s="10"/>
      <c r="CL605" s="10"/>
      <c r="CM605" s="10"/>
      <c r="CU605" s="10"/>
      <c r="CV605" s="10"/>
      <c r="CW605" s="10"/>
      <c r="CX605" s="10"/>
      <c r="DC605" s="10"/>
      <c r="DD605" s="10"/>
      <c r="DJ605" s="10"/>
      <c r="DK605" s="10"/>
      <c r="DM605" s="10"/>
      <c r="DP605" s="10"/>
      <c r="DQ605" s="10"/>
      <c r="EB605" s="10"/>
      <c r="EC605" s="10"/>
      <c r="ED605" s="10"/>
      <c r="EE605" s="10"/>
      <c r="HE605" s="10"/>
    </row>
    <row r="606" spans="1:213" ht="14.25" customHeight="1" x14ac:dyDescent="0.25">
      <c r="A606" s="10"/>
      <c r="W606" s="10"/>
      <c r="X606" s="10"/>
      <c r="Y606" s="10"/>
      <c r="Z606" s="10"/>
      <c r="AA606" s="10"/>
      <c r="AC606" s="10"/>
      <c r="AE606" s="10"/>
      <c r="AH606" s="10"/>
      <c r="AK606" s="10"/>
      <c r="AP606" s="10"/>
      <c r="AQ606" s="10"/>
      <c r="AX606" s="10"/>
      <c r="BA606" s="10"/>
      <c r="BJ606" s="10"/>
      <c r="BP606" s="10"/>
      <c r="BT606" s="10"/>
      <c r="BU606" s="10"/>
      <c r="CF606" s="10"/>
      <c r="CH606" s="10"/>
      <c r="CI606" s="10"/>
      <c r="CJ606" s="10"/>
      <c r="CK606" s="10"/>
      <c r="CL606" s="10"/>
      <c r="CM606" s="10"/>
      <c r="CU606" s="10"/>
      <c r="CV606" s="10"/>
      <c r="CW606" s="10"/>
      <c r="CX606" s="10"/>
      <c r="DC606" s="10"/>
      <c r="DD606" s="10"/>
      <c r="DJ606" s="10"/>
      <c r="DK606" s="10"/>
      <c r="DM606" s="10"/>
      <c r="DP606" s="10"/>
      <c r="DQ606" s="10"/>
      <c r="EB606" s="10"/>
      <c r="EC606" s="10"/>
      <c r="ED606" s="10"/>
      <c r="EE606" s="10"/>
      <c r="HE606" s="10"/>
    </row>
    <row r="607" spans="1:213" ht="14.25" customHeight="1" x14ac:dyDescent="0.25">
      <c r="A607" s="10"/>
      <c r="W607" s="10"/>
      <c r="X607" s="10"/>
      <c r="Y607" s="10"/>
      <c r="Z607" s="10"/>
      <c r="AA607" s="10"/>
      <c r="AC607" s="10"/>
      <c r="AE607" s="10"/>
      <c r="AH607" s="10"/>
      <c r="AK607" s="10"/>
      <c r="AP607" s="10"/>
      <c r="AQ607" s="10"/>
      <c r="AX607" s="10"/>
      <c r="BA607" s="10"/>
      <c r="BJ607" s="10"/>
      <c r="BP607" s="10"/>
      <c r="BT607" s="10"/>
      <c r="BU607" s="10"/>
      <c r="CF607" s="10"/>
      <c r="CH607" s="10"/>
      <c r="CI607" s="10"/>
      <c r="CJ607" s="10"/>
      <c r="CK607" s="10"/>
      <c r="CL607" s="10"/>
      <c r="CM607" s="10"/>
      <c r="CU607" s="10"/>
      <c r="CV607" s="10"/>
      <c r="CW607" s="10"/>
      <c r="CX607" s="10"/>
      <c r="DC607" s="10"/>
      <c r="DD607" s="10"/>
      <c r="DJ607" s="10"/>
      <c r="DK607" s="10"/>
      <c r="DM607" s="10"/>
      <c r="DP607" s="10"/>
      <c r="DQ607" s="10"/>
      <c r="EB607" s="10"/>
      <c r="EC607" s="10"/>
      <c r="ED607" s="10"/>
      <c r="EE607" s="10"/>
      <c r="HE607" s="10"/>
    </row>
    <row r="608" spans="1:213" ht="14.25" customHeight="1" x14ac:dyDescent="0.25">
      <c r="A608" s="10"/>
      <c r="W608" s="10"/>
      <c r="X608" s="10"/>
      <c r="Y608" s="10"/>
      <c r="Z608" s="10"/>
      <c r="AA608" s="10"/>
      <c r="AC608" s="10"/>
      <c r="AE608" s="10"/>
      <c r="AH608" s="10"/>
      <c r="AK608" s="10"/>
      <c r="AP608" s="10"/>
      <c r="AQ608" s="10"/>
      <c r="AX608" s="10"/>
      <c r="BA608" s="10"/>
      <c r="BJ608" s="10"/>
      <c r="BP608" s="10"/>
      <c r="BT608" s="10"/>
      <c r="BU608" s="10"/>
      <c r="CF608" s="10"/>
      <c r="CH608" s="10"/>
      <c r="CI608" s="10"/>
      <c r="CJ608" s="10"/>
      <c r="CK608" s="10"/>
      <c r="CL608" s="10"/>
      <c r="CM608" s="10"/>
      <c r="CU608" s="10"/>
      <c r="CV608" s="10"/>
      <c r="CW608" s="10"/>
      <c r="CX608" s="10"/>
      <c r="DC608" s="10"/>
      <c r="DD608" s="10"/>
      <c r="DJ608" s="10"/>
      <c r="DK608" s="10"/>
      <c r="DM608" s="10"/>
      <c r="DP608" s="10"/>
      <c r="DQ608" s="10"/>
      <c r="EB608" s="10"/>
      <c r="EC608" s="10"/>
      <c r="ED608" s="10"/>
      <c r="EE608" s="10"/>
      <c r="HE608" s="10"/>
    </row>
    <row r="609" spans="1:213" ht="14.25" customHeight="1" x14ac:dyDescent="0.25">
      <c r="A609" s="10"/>
      <c r="W609" s="10"/>
      <c r="X609" s="10"/>
      <c r="Y609" s="10"/>
      <c r="Z609" s="10"/>
      <c r="AA609" s="10"/>
      <c r="AC609" s="10"/>
      <c r="AE609" s="10"/>
      <c r="AH609" s="10"/>
      <c r="AK609" s="10"/>
      <c r="AP609" s="10"/>
      <c r="AQ609" s="10"/>
      <c r="AX609" s="10"/>
      <c r="BA609" s="10"/>
      <c r="BJ609" s="10"/>
      <c r="BP609" s="10"/>
      <c r="BT609" s="10"/>
      <c r="BU609" s="10"/>
      <c r="CF609" s="10"/>
      <c r="CH609" s="10"/>
      <c r="CI609" s="10"/>
      <c r="CJ609" s="10"/>
      <c r="CK609" s="10"/>
      <c r="CL609" s="10"/>
      <c r="CM609" s="10"/>
      <c r="CU609" s="10"/>
      <c r="CV609" s="10"/>
      <c r="CW609" s="10"/>
      <c r="CX609" s="10"/>
      <c r="DC609" s="10"/>
      <c r="DD609" s="10"/>
      <c r="DJ609" s="10"/>
      <c r="DK609" s="10"/>
      <c r="DM609" s="10"/>
      <c r="DP609" s="10"/>
      <c r="DQ609" s="10"/>
      <c r="EB609" s="10"/>
      <c r="EC609" s="10"/>
      <c r="ED609" s="10"/>
      <c r="EE609" s="10"/>
      <c r="HE609" s="10"/>
    </row>
    <row r="610" spans="1:213" ht="14.25" customHeight="1" x14ac:dyDescent="0.25">
      <c r="A610" s="10"/>
      <c r="W610" s="10"/>
      <c r="X610" s="10"/>
      <c r="Y610" s="10"/>
      <c r="Z610" s="10"/>
      <c r="AA610" s="10"/>
      <c r="AC610" s="10"/>
      <c r="AE610" s="10"/>
      <c r="AH610" s="10"/>
      <c r="AK610" s="10"/>
      <c r="AP610" s="10"/>
      <c r="AQ610" s="10"/>
      <c r="AX610" s="10"/>
      <c r="BA610" s="10"/>
      <c r="BJ610" s="10"/>
      <c r="BP610" s="10"/>
      <c r="BT610" s="10"/>
      <c r="BU610" s="10"/>
      <c r="CF610" s="10"/>
      <c r="CH610" s="10"/>
      <c r="CI610" s="10"/>
      <c r="CJ610" s="10"/>
      <c r="CK610" s="10"/>
      <c r="CL610" s="10"/>
      <c r="CM610" s="10"/>
      <c r="CU610" s="10"/>
      <c r="CV610" s="10"/>
      <c r="CW610" s="10"/>
      <c r="CX610" s="10"/>
      <c r="DC610" s="10"/>
      <c r="DD610" s="10"/>
      <c r="DJ610" s="10"/>
      <c r="DK610" s="10"/>
      <c r="DM610" s="10"/>
      <c r="DP610" s="10"/>
      <c r="DQ610" s="10"/>
      <c r="EB610" s="10"/>
      <c r="EC610" s="10"/>
      <c r="ED610" s="10"/>
      <c r="EE610" s="10"/>
      <c r="HE610" s="10"/>
    </row>
    <row r="611" spans="1:213" ht="14.25" customHeight="1" x14ac:dyDescent="0.25">
      <c r="A611" s="10"/>
      <c r="W611" s="10"/>
      <c r="X611" s="10"/>
      <c r="Y611" s="10"/>
      <c r="Z611" s="10"/>
      <c r="AA611" s="10"/>
      <c r="AC611" s="10"/>
      <c r="AE611" s="10"/>
      <c r="AH611" s="10"/>
      <c r="AK611" s="10"/>
      <c r="AP611" s="10"/>
      <c r="AQ611" s="10"/>
      <c r="AX611" s="10"/>
      <c r="BA611" s="10"/>
      <c r="BJ611" s="10"/>
      <c r="BP611" s="10"/>
      <c r="BT611" s="10"/>
      <c r="BU611" s="10"/>
      <c r="CF611" s="10"/>
      <c r="CH611" s="10"/>
      <c r="CI611" s="10"/>
      <c r="CJ611" s="10"/>
      <c r="CK611" s="10"/>
      <c r="CL611" s="10"/>
      <c r="CM611" s="10"/>
      <c r="CU611" s="10"/>
      <c r="CV611" s="10"/>
      <c r="CW611" s="10"/>
      <c r="CX611" s="10"/>
      <c r="DC611" s="10"/>
      <c r="DD611" s="10"/>
      <c r="DJ611" s="10"/>
      <c r="DK611" s="10"/>
      <c r="DM611" s="10"/>
      <c r="DP611" s="10"/>
      <c r="DQ611" s="10"/>
      <c r="EB611" s="10"/>
      <c r="EC611" s="10"/>
      <c r="ED611" s="10"/>
      <c r="EE611" s="10"/>
      <c r="HE611" s="10"/>
    </row>
    <row r="612" spans="1:213" ht="14.25" customHeight="1" x14ac:dyDescent="0.25">
      <c r="A612" s="10"/>
      <c r="W612" s="10"/>
      <c r="X612" s="10"/>
      <c r="Y612" s="10"/>
      <c r="Z612" s="10"/>
      <c r="AA612" s="10"/>
      <c r="AC612" s="10"/>
      <c r="AE612" s="10"/>
      <c r="AH612" s="10"/>
      <c r="AK612" s="10"/>
      <c r="AP612" s="10"/>
      <c r="AQ612" s="10"/>
      <c r="AX612" s="10"/>
      <c r="BA612" s="10"/>
      <c r="BJ612" s="10"/>
      <c r="BP612" s="10"/>
      <c r="BT612" s="10"/>
      <c r="BU612" s="10"/>
      <c r="CF612" s="10"/>
      <c r="CH612" s="10"/>
      <c r="CI612" s="10"/>
      <c r="CJ612" s="10"/>
      <c r="CK612" s="10"/>
      <c r="CL612" s="10"/>
      <c r="CM612" s="10"/>
      <c r="CU612" s="10"/>
      <c r="CV612" s="10"/>
      <c r="CW612" s="10"/>
      <c r="CX612" s="10"/>
      <c r="DC612" s="10"/>
      <c r="DD612" s="10"/>
      <c r="DJ612" s="10"/>
      <c r="DK612" s="10"/>
      <c r="DM612" s="10"/>
      <c r="DP612" s="10"/>
      <c r="DQ612" s="10"/>
      <c r="EB612" s="10"/>
      <c r="EC612" s="10"/>
      <c r="ED612" s="10"/>
      <c r="EE612" s="10"/>
      <c r="HE612" s="10"/>
    </row>
    <row r="613" spans="1:213" ht="14.25" customHeight="1" x14ac:dyDescent="0.25">
      <c r="A613" s="10"/>
      <c r="W613" s="10"/>
      <c r="X613" s="10"/>
      <c r="Y613" s="10"/>
      <c r="Z613" s="10"/>
      <c r="AA613" s="10"/>
      <c r="AC613" s="10"/>
      <c r="AE613" s="10"/>
      <c r="AH613" s="10"/>
      <c r="AK613" s="10"/>
      <c r="AP613" s="10"/>
      <c r="AQ613" s="10"/>
      <c r="AX613" s="10"/>
      <c r="BA613" s="10"/>
      <c r="BJ613" s="10"/>
      <c r="BP613" s="10"/>
      <c r="BT613" s="10"/>
      <c r="BU613" s="10"/>
      <c r="CF613" s="10"/>
      <c r="CH613" s="10"/>
      <c r="CI613" s="10"/>
      <c r="CJ613" s="10"/>
      <c r="CK613" s="10"/>
      <c r="CL613" s="10"/>
      <c r="CM613" s="10"/>
      <c r="CU613" s="10"/>
      <c r="CV613" s="10"/>
      <c r="CW613" s="10"/>
      <c r="CX613" s="10"/>
      <c r="DC613" s="10"/>
      <c r="DD613" s="10"/>
      <c r="DJ613" s="10"/>
      <c r="DK613" s="10"/>
      <c r="DM613" s="10"/>
      <c r="DP613" s="10"/>
      <c r="DQ613" s="10"/>
      <c r="EB613" s="10"/>
      <c r="EC613" s="10"/>
      <c r="ED613" s="10"/>
      <c r="EE613" s="10"/>
      <c r="HE613" s="10"/>
    </row>
    <row r="614" spans="1:213" ht="14.25" customHeight="1" x14ac:dyDescent="0.25">
      <c r="A614" s="10"/>
      <c r="W614" s="10"/>
      <c r="X614" s="10"/>
      <c r="Y614" s="10"/>
      <c r="Z614" s="10"/>
      <c r="AA614" s="10"/>
      <c r="AC614" s="10"/>
      <c r="AE614" s="10"/>
      <c r="AH614" s="10"/>
      <c r="AK614" s="10"/>
      <c r="AP614" s="10"/>
      <c r="AQ614" s="10"/>
      <c r="AX614" s="10"/>
      <c r="BA614" s="10"/>
      <c r="BJ614" s="10"/>
      <c r="BP614" s="10"/>
      <c r="BT614" s="10"/>
      <c r="BU614" s="10"/>
      <c r="CF614" s="10"/>
      <c r="CH614" s="10"/>
      <c r="CI614" s="10"/>
      <c r="CJ614" s="10"/>
      <c r="CK614" s="10"/>
      <c r="CL614" s="10"/>
      <c r="CM614" s="10"/>
      <c r="CU614" s="10"/>
      <c r="CV614" s="10"/>
      <c r="CW614" s="10"/>
      <c r="CX614" s="10"/>
      <c r="DC614" s="10"/>
      <c r="DD614" s="10"/>
      <c r="DJ614" s="10"/>
      <c r="DK614" s="10"/>
      <c r="DM614" s="10"/>
      <c r="DP614" s="10"/>
      <c r="DQ614" s="10"/>
      <c r="EB614" s="10"/>
      <c r="EC614" s="10"/>
      <c r="ED614" s="10"/>
      <c r="EE614" s="10"/>
      <c r="HE614" s="10"/>
    </row>
    <row r="615" spans="1:213" ht="14.25" customHeight="1" x14ac:dyDescent="0.25">
      <c r="A615" s="10"/>
      <c r="W615" s="10"/>
      <c r="X615" s="10"/>
      <c r="Y615" s="10"/>
      <c r="Z615" s="10"/>
      <c r="AA615" s="10"/>
      <c r="AC615" s="10"/>
      <c r="AE615" s="10"/>
      <c r="AH615" s="10"/>
      <c r="AK615" s="10"/>
      <c r="AP615" s="10"/>
      <c r="AQ615" s="10"/>
      <c r="AX615" s="10"/>
      <c r="BA615" s="10"/>
      <c r="BJ615" s="10"/>
      <c r="BP615" s="10"/>
      <c r="BT615" s="10"/>
      <c r="BU615" s="10"/>
      <c r="CF615" s="10"/>
      <c r="CH615" s="10"/>
      <c r="CI615" s="10"/>
      <c r="CJ615" s="10"/>
      <c r="CK615" s="10"/>
      <c r="CL615" s="10"/>
      <c r="CM615" s="10"/>
      <c r="CU615" s="10"/>
      <c r="CV615" s="10"/>
      <c r="CW615" s="10"/>
      <c r="CX615" s="10"/>
      <c r="DC615" s="10"/>
      <c r="DD615" s="10"/>
      <c r="DJ615" s="10"/>
      <c r="DK615" s="10"/>
      <c r="DM615" s="10"/>
      <c r="DP615" s="10"/>
      <c r="DQ615" s="10"/>
      <c r="EB615" s="10"/>
      <c r="EC615" s="10"/>
      <c r="ED615" s="10"/>
      <c r="EE615" s="10"/>
      <c r="HE615" s="10"/>
    </row>
    <row r="616" spans="1:213" ht="14.25" customHeight="1" x14ac:dyDescent="0.25">
      <c r="A616" s="10"/>
      <c r="W616" s="10"/>
      <c r="X616" s="10"/>
      <c r="Y616" s="10"/>
      <c r="Z616" s="10"/>
      <c r="AA616" s="10"/>
      <c r="AC616" s="10"/>
      <c r="AE616" s="10"/>
      <c r="AH616" s="10"/>
      <c r="AK616" s="10"/>
      <c r="AP616" s="10"/>
      <c r="AQ616" s="10"/>
      <c r="AX616" s="10"/>
      <c r="BA616" s="10"/>
      <c r="BJ616" s="10"/>
      <c r="BP616" s="10"/>
      <c r="BT616" s="10"/>
      <c r="BU616" s="10"/>
      <c r="CF616" s="10"/>
      <c r="CH616" s="10"/>
      <c r="CI616" s="10"/>
      <c r="CJ616" s="10"/>
      <c r="CK616" s="10"/>
      <c r="CL616" s="10"/>
      <c r="CM616" s="10"/>
      <c r="CU616" s="10"/>
      <c r="CV616" s="10"/>
      <c r="CW616" s="10"/>
      <c r="CX616" s="10"/>
      <c r="DC616" s="10"/>
      <c r="DD616" s="10"/>
      <c r="DJ616" s="10"/>
      <c r="DK616" s="10"/>
      <c r="DM616" s="10"/>
      <c r="DP616" s="10"/>
      <c r="DQ616" s="10"/>
      <c r="EB616" s="10"/>
      <c r="EC616" s="10"/>
      <c r="ED616" s="10"/>
      <c r="EE616" s="10"/>
      <c r="HE616" s="10"/>
    </row>
    <row r="617" spans="1:213" ht="14.25" customHeight="1" x14ac:dyDescent="0.25">
      <c r="A617" s="10"/>
      <c r="W617" s="10"/>
      <c r="X617" s="10"/>
      <c r="Y617" s="10"/>
      <c r="Z617" s="10"/>
      <c r="AA617" s="10"/>
      <c r="AC617" s="10"/>
      <c r="AE617" s="10"/>
      <c r="AH617" s="10"/>
      <c r="AK617" s="10"/>
      <c r="AP617" s="10"/>
      <c r="AQ617" s="10"/>
      <c r="AX617" s="10"/>
      <c r="BA617" s="10"/>
      <c r="BJ617" s="10"/>
      <c r="BP617" s="10"/>
      <c r="BT617" s="10"/>
      <c r="BU617" s="10"/>
      <c r="CF617" s="10"/>
      <c r="CH617" s="10"/>
      <c r="CI617" s="10"/>
      <c r="CJ617" s="10"/>
      <c r="CK617" s="10"/>
      <c r="CL617" s="10"/>
      <c r="CM617" s="10"/>
      <c r="CU617" s="10"/>
      <c r="CV617" s="10"/>
      <c r="CW617" s="10"/>
      <c r="CX617" s="10"/>
      <c r="DC617" s="10"/>
      <c r="DD617" s="10"/>
      <c r="DJ617" s="10"/>
      <c r="DK617" s="10"/>
      <c r="DM617" s="10"/>
      <c r="DP617" s="10"/>
      <c r="DQ617" s="10"/>
      <c r="EB617" s="10"/>
      <c r="EC617" s="10"/>
      <c r="ED617" s="10"/>
      <c r="EE617" s="10"/>
      <c r="HE617" s="10"/>
    </row>
    <row r="618" spans="1:213" ht="14.25" customHeight="1" x14ac:dyDescent="0.25">
      <c r="A618" s="10"/>
      <c r="W618" s="10"/>
      <c r="X618" s="10"/>
      <c r="Y618" s="10"/>
      <c r="Z618" s="10"/>
      <c r="AA618" s="10"/>
      <c r="AC618" s="10"/>
      <c r="AE618" s="10"/>
      <c r="AH618" s="10"/>
      <c r="AK618" s="10"/>
      <c r="AP618" s="10"/>
      <c r="AQ618" s="10"/>
      <c r="AX618" s="10"/>
      <c r="BA618" s="10"/>
      <c r="BJ618" s="10"/>
      <c r="BP618" s="10"/>
      <c r="BT618" s="10"/>
      <c r="BU618" s="10"/>
      <c r="CF618" s="10"/>
      <c r="CH618" s="10"/>
      <c r="CI618" s="10"/>
      <c r="CJ618" s="10"/>
      <c r="CK618" s="10"/>
      <c r="CL618" s="10"/>
      <c r="CM618" s="10"/>
      <c r="CU618" s="10"/>
      <c r="CV618" s="10"/>
      <c r="CW618" s="10"/>
      <c r="CX618" s="10"/>
      <c r="DC618" s="10"/>
      <c r="DD618" s="10"/>
      <c r="DJ618" s="10"/>
      <c r="DK618" s="10"/>
      <c r="DM618" s="10"/>
      <c r="DP618" s="10"/>
      <c r="DQ618" s="10"/>
      <c r="EB618" s="10"/>
      <c r="EC618" s="10"/>
      <c r="ED618" s="10"/>
      <c r="EE618" s="10"/>
      <c r="HE618" s="10"/>
    </row>
    <row r="619" spans="1:213" ht="14.25" customHeight="1" x14ac:dyDescent="0.25">
      <c r="A619" s="10"/>
      <c r="W619" s="10"/>
      <c r="X619" s="10"/>
      <c r="Y619" s="10"/>
      <c r="Z619" s="10"/>
      <c r="AA619" s="10"/>
      <c r="AC619" s="10"/>
      <c r="AE619" s="10"/>
      <c r="AH619" s="10"/>
      <c r="AK619" s="10"/>
      <c r="AP619" s="10"/>
      <c r="AQ619" s="10"/>
      <c r="AX619" s="10"/>
      <c r="BA619" s="10"/>
      <c r="BJ619" s="10"/>
      <c r="BP619" s="10"/>
      <c r="BT619" s="10"/>
      <c r="BU619" s="10"/>
      <c r="CF619" s="10"/>
      <c r="CH619" s="10"/>
      <c r="CI619" s="10"/>
      <c r="CJ619" s="10"/>
      <c r="CK619" s="10"/>
      <c r="CL619" s="10"/>
      <c r="CM619" s="10"/>
      <c r="CU619" s="10"/>
      <c r="CV619" s="10"/>
      <c r="CW619" s="10"/>
      <c r="CX619" s="10"/>
      <c r="DC619" s="10"/>
      <c r="DD619" s="10"/>
      <c r="DJ619" s="10"/>
      <c r="DK619" s="10"/>
      <c r="DM619" s="10"/>
      <c r="DP619" s="10"/>
      <c r="DQ619" s="10"/>
      <c r="EB619" s="10"/>
      <c r="EC619" s="10"/>
      <c r="ED619" s="10"/>
      <c r="EE619" s="10"/>
      <c r="HE619" s="10"/>
    </row>
    <row r="620" spans="1:213" ht="14.25" customHeight="1" x14ac:dyDescent="0.25">
      <c r="A620" s="10"/>
      <c r="W620" s="10"/>
      <c r="X620" s="10"/>
      <c r="Y620" s="10"/>
      <c r="Z620" s="10"/>
      <c r="AA620" s="10"/>
      <c r="AC620" s="10"/>
      <c r="AE620" s="10"/>
      <c r="AH620" s="10"/>
      <c r="AK620" s="10"/>
      <c r="AP620" s="10"/>
      <c r="AQ620" s="10"/>
      <c r="AX620" s="10"/>
      <c r="BA620" s="10"/>
      <c r="BJ620" s="10"/>
      <c r="BP620" s="10"/>
      <c r="BT620" s="10"/>
      <c r="BU620" s="10"/>
      <c r="CF620" s="10"/>
      <c r="CH620" s="10"/>
      <c r="CI620" s="10"/>
      <c r="CJ620" s="10"/>
      <c r="CK620" s="10"/>
      <c r="CL620" s="10"/>
      <c r="CM620" s="10"/>
      <c r="CU620" s="10"/>
      <c r="CV620" s="10"/>
      <c r="CW620" s="10"/>
      <c r="CX620" s="10"/>
      <c r="DC620" s="10"/>
      <c r="DD620" s="10"/>
      <c r="DJ620" s="10"/>
      <c r="DK620" s="10"/>
      <c r="DM620" s="10"/>
      <c r="DP620" s="10"/>
      <c r="DQ620" s="10"/>
      <c r="EB620" s="10"/>
      <c r="EC620" s="10"/>
      <c r="ED620" s="10"/>
      <c r="EE620" s="10"/>
      <c r="HE620" s="10"/>
    </row>
    <row r="621" spans="1:213" ht="14.25" customHeight="1" x14ac:dyDescent="0.25">
      <c r="A621" s="10"/>
      <c r="W621" s="10"/>
      <c r="X621" s="10"/>
      <c r="Y621" s="10"/>
      <c r="Z621" s="10"/>
      <c r="AA621" s="10"/>
      <c r="AC621" s="10"/>
      <c r="AE621" s="10"/>
      <c r="AH621" s="10"/>
      <c r="AK621" s="10"/>
      <c r="AP621" s="10"/>
      <c r="AQ621" s="10"/>
      <c r="AX621" s="10"/>
      <c r="BA621" s="10"/>
      <c r="BJ621" s="10"/>
      <c r="BP621" s="10"/>
      <c r="BT621" s="10"/>
      <c r="BU621" s="10"/>
      <c r="CF621" s="10"/>
      <c r="CH621" s="10"/>
      <c r="CI621" s="10"/>
      <c r="CJ621" s="10"/>
      <c r="CK621" s="10"/>
      <c r="CL621" s="10"/>
      <c r="CM621" s="10"/>
      <c r="CU621" s="10"/>
      <c r="CV621" s="10"/>
      <c r="CW621" s="10"/>
      <c r="CX621" s="10"/>
      <c r="DC621" s="10"/>
      <c r="DD621" s="10"/>
      <c r="DJ621" s="10"/>
      <c r="DK621" s="10"/>
      <c r="DM621" s="10"/>
      <c r="DP621" s="10"/>
      <c r="DQ621" s="10"/>
      <c r="EB621" s="10"/>
      <c r="EC621" s="10"/>
      <c r="ED621" s="10"/>
      <c r="EE621" s="10"/>
      <c r="HE621" s="10"/>
    </row>
    <row r="622" spans="1:213" ht="14.25" customHeight="1" x14ac:dyDescent="0.25">
      <c r="A622" s="10"/>
      <c r="W622" s="10"/>
      <c r="X622" s="10"/>
      <c r="Y622" s="10"/>
      <c r="Z622" s="10"/>
      <c r="AA622" s="10"/>
      <c r="AC622" s="10"/>
      <c r="AE622" s="10"/>
      <c r="AH622" s="10"/>
      <c r="AK622" s="10"/>
      <c r="AP622" s="10"/>
      <c r="AQ622" s="10"/>
      <c r="AX622" s="10"/>
      <c r="BA622" s="10"/>
      <c r="BJ622" s="10"/>
      <c r="BP622" s="10"/>
      <c r="BT622" s="10"/>
      <c r="BU622" s="10"/>
      <c r="CF622" s="10"/>
      <c r="CH622" s="10"/>
      <c r="CI622" s="10"/>
      <c r="CJ622" s="10"/>
      <c r="CK622" s="10"/>
      <c r="CL622" s="10"/>
      <c r="CM622" s="10"/>
      <c r="CU622" s="10"/>
      <c r="CV622" s="10"/>
      <c r="CW622" s="10"/>
      <c r="CX622" s="10"/>
      <c r="DC622" s="10"/>
      <c r="DD622" s="10"/>
      <c r="DJ622" s="10"/>
      <c r="DK622" s="10"/>
      <c r="DM622" s="10"/>
      <c r="DP622" s="10"/>
      <c r="DQ622" s="10"/>
      <c r="EB622" s="10"/>
      <c r="EC622" s="10"/>
      <c r="ED622" s="10"/>
      <c r="EE622" s="10"/>
      <c r="HE622" s="10"/>
    </row>
    <row r="623" spans="1:213" ht="14.25" customHeight="1" x14ac:dyDescent="0.25">
      <c r="A623" s="10"/>
      <c r="W623" s="10"/>
      <c r="X623" s="10"/>
      <c r="Y623" s="10"/>
      <c r="Z623" s="10"/>
      <c r="AA623" s="10"/>
      <c r="AC623" s="10"/>
      <c r="AE623" s="10"/>
      <c r="AH623" s="10"/>
      <c r="AK623" s="10"/>
      <c r="AP623" s="10"/>
      <c r="AQ623" s="10"/>
      <c r="AX623" s="10"/>
      <c r="BA623" s="10"/>
      <c r="BJ623" s="10"/>
      <c r="BP623" s="10"/>
      <c r="BT623" s="10"/>
      <c r="BU623" s="10"/>
      <c r="CF623" s="10"/>
      <c r="CH623" s="10"/>
      <c r="CI623" s="10"/>
      <c r="CJ623" s="10"/>
      <c r="CK623" s="10"/>
      <c r="CL623" s="10"/>
      <c r="CM623" s="10"/>
      <c r="CU623" s="10"/>
      <c r="CV623" s="10"/>
      <c r="CW623" s="10"/>
      <c r="CX623" s="10"/>
      <c r="DC623" s="10"/>
      <c r="DD623" s="10"/>
      <c r="DJ623" s="10"/>
      <c r="DK623" s="10"/>
      <c r="DM623" s="10"/>
      <c r="DP623" s="10"/>
      <c r="DQ623" s="10"/>
      <c r="EB623" s="10"/>
      <c r="EC623" s="10"/>
      <c r="ED623" s="10"/>
      <c r="EE623" s="10"/>
      <c r="HE623" s="10"/>
    </row>
    <row r="624" spans="1:213" ht="14.25" customHeight="1" x14ac:dyDescent="0.25">
      <c r="A624" s="10"/>
      <c r="W624" s="10"/>
      <c r="X624" s="10"/>
      <c r="Y624" s="10"/>
      <c r="Z624" s="10"/>
      <c r="AA624" s="10"/>
      <c r="AC624" s="10"/>
      <c r="AE624" s="10"/>
      <c r="AH624" s="10"/>
      <c r="AK624" s="10"/>
      <c r="AP624" s="10"/>
      <c r="AQ624" s="10"/>
      <c r="AX624" s="10"/>
      <c r="BA624" s="10"/>
      <c r="BJ624" s="10"/>
      <c r="BP624" s="10"/>
      <c r="BT624" s="10"/>
      <c r="BU624" s="10"/>
      <c r="CF624" s="10"/>
      <c r="CH624" s="10"/>
      <c r="CI624" s="10"/>
      <c r="CJ624" s="10"/>
      <c r="CK624" s="10"/>
      <c r="CL624" s="10"/>
      <c r="CM624" s="10"/>
      <c r="CU624" s="10"/>
      <c r="CV624" s="10"/>
      <c r="CW624" s="10"/>
      <c r="CX624" s="10"/>
      <c r="DC624" s="10"/>
      <c r="DD624" s="10"/>
      <c r="DJ624" s="10"/>
      <c r="DK624" s="10"/>
      <c r="DM624" s="10"/>
      <c r="DP624" s="10"/>
      <c r="DQ624" s="10"/>
      <c r="EB624" s="10"/>
      <c r="EC624" s="10"/>
      <c r="ED624" s="10"/>
      <c r="EE624" s="10"/>
      <c r="HE624" s="10"/>
    </row>
    <row r="625" spans="1:213" ht="14.25" customHeight="1" x14ac:dyDescent="0.25">
      <c r="A625" s="10"/>
      <c r="W625" s="10"/>
      <c r="X625" s="10"/>
      <c r="Y625" s="10"/>
      <c r="Z625" s="10"/>
      <c r="AA625" s="10"/>
      <c r="AC625" s="10"/>
      <c r="AE625" s="10"/>
      <c r="AH625" s="10"/>
      <c r="AK625" s="10"/>
      <c r="AP625" s="10"/>
      <c r="AQ625" s="10"/>
      <c r="AX625" s="10"/>
      <c r="BA625" s="10"/>
      <c r="BJ625" s="10"/>
      <c r="BP625" s="10"/>
      <c r="BT625" s="10"/>
      <c r="BU625" s="10"/>
      <c r="CF625" s="10"/>
      <c r="CH625" s="10"/>
      <c r="CI625" s="10"/>
      <c r="CJ625" s="10"/>
      <c r="CK625" s="10"/>
      <c r="CL625" s="10"/>
      <c r="CM625" s="10"/>
      <c r="CU625" s="10"/>
      <c r="CV625" s="10"/>
      <c r="CW625" s="10"/>
      <c r="CX625" s="10"/>
      <c r="DC625" s="10"/>
      <c r="DD625" s="10"/>
      <c r="DJ625" s="10"/>
      <c r="DK625" s="10"/>
      <c r="DM625" s="10"/>
      <c r="DP625" s="10"/>
      <c r="DQ625" s="10"/>
      <c r="EB625" s="10"/>
      <c r="EC625" s="10"/>
      <c r="ED625" s="10"/>
      <c r="EE625" s="10"/>
      <c r="HE625" s="10"/>
    </row>
    <row r="626" spans="1:213" ht="14.25" customHeight="1" x14ac:dyDescent="0.25">
      <c r="A626" s="10"/>
      <c r="W626" s="10"/>
      <c r="X626" s="10"/>
      <c r="Y626" s="10"/>
      <c r="Z626" s="10"/>
      <c r="AA626" s="10"/>
      <c r="AC626" s="10"/>
      <c r="AE626" s="10"/>
      <c r="AH626" s="10"/>
      <c r="AK626" s="10"/>
      <c r="AP626" s="10"/>
      <c r="AQ626" s="10"/>
      <c r="AX626" s="10"/>
      <c r="BA626" s="10"/>
      <c r="BJ626" s="10"/>
      <c r="BP626" s="10"/>
      <c r="BT626" s="10"/>
      <c r="BU626" s="10"/>
      <c r="CF626" s="10"/>
      <c r="CH626" s="10"/>
      <c r="CI626" s="10"/>
      <c r="CJ626" s="10"/>
      <c r="CK626" s="10"/>
      <c r="CL626" s="10"/>
      <c r="CM626" s="10"/>
      <c r="CU626" s="10"/>
      <c r="CV626" s="10"/>
      <c r="CW626" s="10"/>
      <c r="CX626" s="10"/>
      <c r="DC626" s="10"/>
      <c r="DD626" s="10"/>
      <c r="DJ626" s="10"/>
      <c r="DK626" s="10"/>
      <c r="DM626" s="10"/>
      <c r="DP626" s="10"/>
      <c r="DQ626" s="10"/>
      <c r="EB626" s="10"/>
      <c r="EC626" s="10"/>
      <c r="ED626" s="10"/>
      <c r="EE626" s="10"/>
      <c r="HE626" s="10"/>
    </row>
    <row r="627" spans="1:213" ht="14.25" customHeight="1" x14ac:dyDescent="0.25">
      <c r="A627" s="10"/>
      <c r="W627" s="10"/>
      <c r="X627" s="10"/>
      <c r="Y627" s="10"/>
      <c r="Z627" s="10"/>
      <c r="AA627" s="10"/>
      <c r="AC627" s="10"/>
      <c r="AE627" s="10"/>
      <c r="AH627" s="10"/>
      <c r="AK627" s="10"/>
      <c r="AP627" s="10"/>
      <c r="AQ627" s="10"/>
      <c r="AX627" s="10"/>
      <c r="BA627" s="10"/>
      <c r="BJ627" s="10"/>
      <c r="BP627" s="10"/>
      <c r="BT627" s="10"/>
      <c r="BU627" s="10"/>
      <c r="CF627" s="10"/>
      <c r="CH627" s="10"/>
      <c r="CI627" s="10"/>
      <c r="CJ627" s="10"/>
      <c r="CK627" s="10"/>
      <c r="CL627" s="10"/>
      <c r="CM627" s="10"/>
      <c r="CU627" s="10"/>
      <c r="CV627" s="10"/>
      <c r="CW627" s="10"/>
      <c r="CX627" s="10"/>
      <c r="DC627" s="10"/>
      <c r="DD627" s="10"/>
      <c r="DJ627" s="10"/>
      <c r="DK627" s="10"/>
      <c r="DM627" s="10"/>
      <c r="DP627" s="10"/>
      <c r="DQ627" s="10"/>
      <c r="EB627" s="10"/>
      <c r="EC627" s="10"/>
      <c r="ED627" s="10"/>
      <c r="EE627" s="10"/>
      <c r="HE627" s="10"/>
    </row>
    <row r="628" spans="1:213" ht="14.25" customHeight="1" x14ac:dyDescent="0.25">
      <c r="A628" s="10"/>
      <c r="W628" s="10"/>
      <c r="X628" s="10"/>
      <c r="Y628" s="10"/>
      <c r="Z628" s="10"/>
      <c r="AA628" s="10"/>
      <c r="AC628" s="10"/>
      <c r="AE628" s="10"/>
      <c r="AH628" s="10"/>
      <c r="AK628" s="10"/>
      <c r="AP628" s="10"/>
      <c r="AQ628" s="10"/>
      <c r="AX628" s="10"/>
      <c r="BA628" s="10"/>
      <c r="BJ628" s="10"/>
      <c r="BP628" s="10"/>
      <c r="BT628" s="10"/>
      <c r="BU628" s="10"/>
      <c r="CF628" s="10"/>
      <c r="CH628" s="10"/>
      <c r="CI628" s="10"/>
      <c r="CJ628" s="10"/>
      <c r="CK628" s="10"/>
      <c r="CL628" s="10"/>
      <c r="CM628" s="10"/>
      <c r="CU628" s="10"/>
      <c r="CV628" s="10"/>
      <c r="CW628" s="10"/>
      <c r="CX628" s="10"/>
      <c r="DC628" s="10"/>
      <c r="DD628" s="10"/>
      <c r="DJ628" s="10"/>
      <c r="DK628" s="10"/>
      <c r="DM628" s="10"/>
      <c r="DP628" s="10"/>
      <c r="DQ628" s="10"/>
      <c r="EB628" s="10"/>
      <c r="EC628" s="10"/>
      <c r="ED628" s="10"/>
      <c r="EE628" s="10"/>
      <c r="HE628" s="10"/>
    </row>
    <row r="629" spans="1:213" ht="14.25" customHeight="1" x14ac:dyDescent="0.25">
      <c r="A629" s="10"/>
      <c r="W629" s="10"/>
      <c r="X629" s="10"/>
      <c r="Y629" s="10"/>
      <c r="Z629" s="10"/>
      <c r="AA629" s="10"/>
      <c r="AC629" s="10"/>
      <c r="AE629" s="10"/>
      <c r="AH629" s="10"/>
      <c r="AK629" s="10"/>
      <c r="AP629" s="10"/>
      <c r="AQ629" s="10"/>
      <c r="AX629" s="10"/>
      <c r="BA629" s="10"/>
      <c r="BJ629" s="10"/>
      <c r="BP629" s="10"/>
      <c r="BT629" s="10"/>
      <c r="BU629" s="10"/>
      <c r="CF629" s="10"/>
      <c r="CH629" s="10"/>
      <c r="CI629" s="10"/>
      <c r="CJ629" s="10"/>
      <c r="CK629" s="10"/>
      <c r="CL629" s="10"/>
      <c r="CM629" s="10"/>
      <c r="CU629" s="10"/>
      <c r="CV629" s="10"/>
      <c r="CW629" s="10"/>
      <c r="CX629" s="10"/>
      <c r="DC629" s="10"/>
      <c r="DD629" s="10"/>
      <c r="DJ629" s="10"/>
      <c r="DK629" s="10"/>
      <c r="DM629" s="10"/>
      <c r="DP629" s="10"/>
      <c r="DQ629" s="10"/>
      <c r="EB629" s="10"/>
      <c r="EC629" s="10"/>
      <c r="ED629" s="10"/>
      <c r="EE629" s="10"/>
      <c r="HE629" s="10"/>
    </row>
    <row r="630" spans="1:213" ht="14.25" customHeight="1" x14ac:dyDescent="0.25">
      <c r="A630" s="10"/>
      <c r="W630" s="10"/>
      <c r="X630" s="10"/>
      <c r="Y630" s="10"/>
      <c r="Z630" s="10"/>
      <c r="AA630" s="10"/>
      <c r="AC630" s="10"/>
      <c r="AE630" s="10"/>
      <c r="AH630" s="10"/>
      <c r="AK630" s="10"/>
      <c r="AP630" s="10"/>
      <c r="AQ630" s="10"/>
      <c r="AX630" s="10"/>
      <c r="BA630" s="10"/>
      <c r="BJ630" s="10"/>
      <c r="BP630" s="10"/>
      <c r="BT630" s="10"/>
      <c r="BU630" s="10"/>
      <c r="CF630" s="10"/>
      <c r="CH630" s="10"/>
      <c r="CI630" s="10"/>
      <c r="CJ630" s="10"/>
      <c r="CK630" s="10"/>
      <c r="CL630" s="10"/>
      <c r="CM630" s="10"/>
      <c r="CU630" s="10"/>
      <c r="CV630" s="10"/>
      <c r="CW630" s="10"/>
      <c r="CX630" s="10"/>
      <c r="DC630" s="10"/>
      <c r="DD630" s="10"/>
      <c r="DJ630" s="10"/>
      <c r="DK630" s="10"/>
      <c r="DM630" s="10"/>
      <c r="DP630" s="10"/>
      <c r="DQ630" s="10"/>
      <c r="EB630" s="10"/>
      <c r="EC630" s="10"/>
      <c r="ED630" s="10"/>
      <c r="EE630" s="10"/>
      <c r="HE630" s="10"/>
    </row>
    <row r="631" spans="1:213" ht="14.25" customHeight="1" x14ac:dyDescent="0.25">
      <c r="A631" s="10"/>
      <c r="W631" s="10"/>
      <c r="X631" s="10"/>
      <c r="Y631" s="10"/>
      <c r="Z631" s="10"/>
      <c r="AA631" s="10"/>
      <c r="AC631" s="10"/>
      <c r="AE631" s="10"/>
      <c r="AH631" s="10"/>
      <c r="AK631" s="10"/>
      <c r="AP631" s="10"/>
      <c r="AQ631" s="10"/>
      <c r="AX631" s="10"/>
      <c r="BA631" s="10"/>
      <c r="BJ631" s="10"/>
      <c r="BP631" s="10"/>
      <c r="BT631" s="10"/>
      <c r="BU631" s="10"/>
      <c r="CF631" s="10"/>
      <c r="CH631" s="10"/>
      <c r="CI631" s="10"/>
      <c r="CJ631" s="10"/>
      <c r="CK631" s="10"/>
      <c r="CL631" s="10"/>
      <c r="CM631" s="10"/>
      <c r="CU631" s="10"/>
      <c r="CV631" s="10"/>
      <c r="CW631" s="10"/>
      <c r="CX631" s="10"/>
      <c r="DC631" s="10"/>
      <c r="DD631" s="10"/>
      <c r="DJ631" s="10"/>
      <c r="DK631" s="10"/>
      <c r="DM631" s="10"/>
      <c r="DP631" s="10"/>
      <c r="DQ631" s="10"/>
      <c r="EB631" s="10"/>
      <c r="EC631" s="10"/>
      <c r="ED631" s="10"/>
      <c r="EE631" s="10"/>
      <c r="HE631" s="10"/>
    </row>
    <row r="632" spans="1:213" ht="14.25" customHeight="1" x14ac:dyDescent="0.25">
      <c r="A632" s="10"/>
      <c r="W632" s="10"/>
      <c r="X632" s="10"/>
      <c r="Y632" s="10"/>
      <c r="Z632" s="10"/>
      <c r="AA632" s="10"/>
      <c r="AC632" s="10"/>
      <c r="AE632" s="10"/>
      <c r="AH632" s="10"/>
      <c r="AK632" s="10"/>
      <c r="AP632" s="10"/>
      <c r="AQ632" s="10"/>
      <c r="AX632" s="10"/>
      <c r="BA632" s="10"/>
      <c r="BJ632" s="10"/>
      <c r="BP632" s="10"/>
      <c r="BT632" s="10"/>
      <c r="BU632" s="10"/>
      <c r="CF632" s="10"/>
      <c r="CH632" s="10"/>
      <c r="CI632" s="10"/>
      <c r="CJ632" s="10"/>
      <c r="CK632" s="10"/>
      <c r="CL632" s="10"/>
      <c r="CM632" s="10"/>
      <c r="CU632" s="10"/>
      <c r="CV632" s="10"/>
      <c r="CW632" s="10"/>
      <c r="CX632" s="10"/>
      <c r="DC632" s="10"/>
      <c r="DD632" s="10"/>
      <c r="DJ632" s="10"/>
      <c r="DK632" s="10"/>
      <c r="DM632" s="10"/>
      <c r="DP632" s="10"/>
      <c r="DQ632" s="10"/>
      <c r="EB632" s="10"/>
      <c r="EC632" s="10"/>
      <c r="ED632" s="10"/>
      <c r="EE632" s="10"/>
      <c r="HE632" s="10"/>
    </row>
    <row r="633" spans="1:213" ht="14.25" customHeight="1" x14ac:dyDescent="0.25">
      <c r="A633" s="10"/>
      <c r="W633" s="10"/>
      <c r="X633" s="10"/>
      <c r="Y633" s="10"/>
      <c r="Z633" s="10"/>
      <c r="AA633" s="10"/>
      <c r="AC633" s="10"/>
      <c r="AE633" s="10"/>
      <c r="AH633" s="10"/>
      <c r="AK633" s="10"/>
      <c r="AP633" s="10"/>
      <c r="AQ633" s="10"/>
      <c r="AX633" s="10"/>
      <c r="BA633" s="10"/>
      <c r="BJ633" s="10"/>
      <c r="BP633" s="10"/>
      <c r="BT633" s="10"/>
      <c r="BU633" s="10"/>
      <c r="CF633" s="10"/>
      <c r="CH633" s="10"/>
      <c r="CI633" s="10"/>
      <c r="CJ633" s="10"/>
      <c r="CK633" s="10"/>
      <c r="CL633" s="10"/>
      <c r="CM633" s="10"/>
      <c r="CU633" s="10"/>
      <c r="CV633" s="10"/>
      <c r="CW633" s="10"/>
      <c r="CX633" s="10"/>
      <c r="DC633" s="10"/>
      <c r="DD633" s="10"/>
      <c r="DJ633" s="10"/>
      <c r="DK633" s="10"/>
      <c r="DM633" s="10"/>
      <c r="DP633" s="10"/>
      <c r="DQ633" s="10"/>
      <c r="EB633" s="10"/>
      <c r="EC633" s="10"/>
      <c r="ED633" s="10"/>
      <c r="EE633" s="10"/>
      <c r="HE633" s="10"/>
    </row>
    <row r="634" spans="1:213" ht="14.25" customHeight="1" x14ac:dyDescent="0.25">
      <c r="A634" s="10"/>
      <c r="W634" s="10"/>
      <c r="X634" s="10"/>
      <c r="Y634" s="10"/>
      <c r="Z634" s="10"/>
      <c r="AA634" s="10"/>
      <c r="AC634" s="10"/>
      <c r="AE634" s="10"/>
      <c r="AH634" s="10"/>
      <c r="AK634" s="10"/>
      <c r="AP634" s="10"/>
      <c r="AQ634" s="10"/>
      <c r="AX634" s="10"/>
      <c r="BA634" s="10"/>
      <c r="BJ634" s="10"/>
      <c r="BP634" s="10"/>
      <c r="BT634" s="10"/>
      <c r="BU634" s="10"/>
      <c r="CF634" s="10"/>
      <c r="CH634" s="10"/>
      <c r="CI634" s="10"/>
      <c r="CJ634" s="10"/>
      <c r="CK634" s="10"/>
      <c r="CL634" s="10"/>
      <c r="CM634" s="10"/>
      <c r="CU634" s="10"/>
      <c r="CV634" s="10"/>
      <c r="CW634" s="10"/>
      <c r="CX634" s="10"/>
      <c r="DC634" s="10"/>
      <c r="DD634" s="10"/>
      <c r="DJ634" s="10"/>
      <c r="DK634" s="10"/>
      <c r="DM634" s="10"/>
      <c r="DP634" s="10"/>
      <c r="DQ634" s="10"/>
      <c r="EB634" s="10"/>
      <c r="EC634" s="10"/>
      <c r="ED634" s="10"/>
      <c r="EE634" s="10"/>
      <c r="HE634" s="10"/>
    </row>
    <row r="635" spans="1:213" ht="14.25" customHeight="1" x14ac:dyDescent="0.25">
      <c r="A635" s="10"/>
      <c r="W635" s="10"/>
      <c r="X635" s="10"/>
      <c r="Y635" s="10"/>
      <c r="Z635" s="10"/>
      <c r="AA635" s="10"/>
      <c r="AC635" s="10"/>
      <c r="AE635" s="10"/>
      <c r="AH635" s="10"/>
      <c r="AK635" s="10"/>
      <c r="AP635" s="10"/>
      <c r="AQ635" s="10"/>
      <c r="AX635" s="10"/>
      <c r="BA635" s="10"/>
      <c r="BJ635" s="10"/>
      <c r="BP635" s="10"/>
      <c r="BT635" s="10"/>
      <c r="BU635" s="10"/>
      <c r="CF635" s="10"/>
      <c r="CH635" s="10"/>
      <c r="CI635" s="10"/>
      <c r="CJ635" s="10"/>
      <c r="CK635" s="10"/>
      <c r="CL635" s="10"/>
      <c r="CM635" s="10"/>
      <c r="CU635" s="10"/>
      <c r="CV635" s="10"/>
      <c r="CW635" s="10"/>
      <c r="CX635" s="10"/>
      <c r="DC635" s="10"/>
      <c r="DD635" s="10"/>
      <c r="DJ635" s="10"/>
      <c r="DK635" s="10"/>
      <c r="DM635" s="10"/>
      <c r="DP635" s="10"/>
      <c r="DQ635" s="10"/>
      <c r="EB635" s="10"/>
      <c r="EC635" s="10"/>
      <c r="ED635" s="10"/>
      <c r="EE635" s="10"/>
      <c r="HE635" s="10"/>
    </row>
    <row r="636" spans="1:213" ht="14.25" customHeight="1" x14ac:dyDescent="0.25">
      <c r="A636" s="10"/>
      <c r="W636" s="10"/>
      <c r="X636" s="10"/>
      <c r="Y636" s="10"/>
      <c r="Z636" s="10"/>
      <c r="AA636" s="10"/>
      <c r="AC636" s="10"/>
      <c r="AE636" s="10"/>
      <c r="AH636" s="10"/>
      <c r="AK636" s="10"/>
      <c r="AP636" s="10"/>
      <c r="AQ636" s="10"/>
      <c r="AX636" s="10"/>
      <c r="BA636" s="10"/>
      <c r="BJ636" s="10"/>
      <c r="BP636" s="10"/>
      <c r="BT636" s="10"/>
      <c r="BU636" s="10"/>
      <c r="CF636" s="10"/>
      <c r="CH636" s="10"/>
      <c r="CI636" s="10"/>
      <c r="CJ636" s="10"/>
      <c r="CK636" s="10"/>
      <c r="CL636" s="10"/>
      <c r="CM636" s="10"/>
      <c r="CU636" s="10"/>
      <c r="CV636" s="10"/>
      <c r="CW636" s="10"/>
      <c r="CX636" s="10"/>
      <c r="DC636" s="10"/>
      <c r="DD636" s="10"/>
      <c r="DJ636" s="10"/>
      <c r="DK636" s="10"/>
      <c r="DM636" s="10"/>
      <c r="DP636" s="10"/>
      <c r="DQ636" s="10"/>
      <c r="EB636" s="10"/>
      <c r="EC636" s="10"/>
      <c r="ED636" s="10"/>
      <c r="EE636" s="10"/>
      <c r="HE636" s="10"/>
    </row>
    <row r="637" spans="1:213" ht="14.25" customHeight="1" x14ac:dyDescent="0.25">
      <c r="A637" s="10"/>
      <c r="W637" s="10"/>
      <c r="X637" s="10"/>
      <c r="Y637" s="10"/>
      <c r="Z637" s="10"/>
      <c r="AA637" s="10"/>
      <c r="AC637" s="10"/>
      <c r="AE637" s="10"/>
      <c r="AH637" s="10"/>
      <c r="AK637" s="10"/>
      <c r="AP637" s="10"/>
      <c r="AQ637" s="10"/>
      <c r="AX637" s="10"/>
      <c r="BA637" s="10"/>
      <c r="BJ637" s="10"/>
      <c r="BP637" s="10"/>
      <c r="BT637" s="10"/>
      <c r="BU637" s="10"/>
      <c r="CF637" s="10"/>
      <c r="CH637" s="10"/>
      <c r="CI637" s="10"/>
      <c r="CJ637" s="10"/>
      <c r="CK637" s="10"/>
      <c r="CL637" s="10"/>
      <c r="CM637" s="10"/>
      <c r="CU637" s="10"/>
      <c r="CV637" s="10"/>
      <c r="CW637" s="10"/>
      <c r="CX637" s="10"/>
      <c r="DC637" s="10"/>
      <c r="DD637" s="10"/>
      <c r="DJ637" s="10"/>
      <c r="DK637" s="10"/>
      <c r="DM637" s="10"/>
      <c r="DP637" s="10"/>
      <c r="DQ637" s="10"/>
      <c r="EB637" s="10"/>
      <c r="EC637" s="10"/>
      <c r="ED637" s="10"/>
      <c r="EE637" s="10"/>
      <c r="HE637" s="10"/>
    </row>
    <row r="638" spans="1:213" ht="14.25" customHeight="1" x14ac:dyDescent="0.25">
      <c r="A638" s="10"/>
      <c r="W638" s="10"/>
      <c r="X638" s="10"/>
      <c r="Y638" s="10"/>
      <c r="Z638" s="10"/>
      <c r="AA638" s="10"/>
      <c r="AC638" s="10"/>
      <c r="AE638" s="10"/>
      <c r="AH638" s="10"/>
      <c r="AK638" s="10"/>
      <c r="AP638" s="10"/>
      <c r="AQ638" s="10"/>
      <c r="AX638" s="10"/>
      <c r="BA638" s="10"/>
      <c r="BJ638" s="10"/>
      <c r="BP638" s="10"/>
      <c r="BT638" s="10"/>
      <c r="BU638" s="10"/>
      <c r="CF638" s="10"/>
      <c r="CH638" s="10"/>
      <c r="CI638" s="10"/>
      <c r="CJ638" s="10"/>
      <c r="CK638" s="10"/>
      <c r="CL638" s="10"/>
      <c r="CM638" s="10"/>
      <c r="CU638" s="10"/>
      <c r="CV638" s="10"/>
      <c r="CW638" s="10"/>
      <c r="CX638" s="10"/>
      <c r="DC638" s="10"/>
      <c r="DD638" s="10"/>
      <c r="DJ638" s="10"/>
      <c r="DK638" s="10"/>
      <c r="DM638" s="10"/>
      <c r="DP638" s="10"/>
      <c r="DQ638" s="10"/>
      <c r="EB638" s="10"/>
      <c r="EC638" s="10"/>
      <c r="ED638" s="10"/>
      <c r="EE638" s="10"/>
      <c r="HE638" s="10"/>
    </row>
    <row r="639" spans="1:213" ht="14.25" customHeight="1" x14ac:dyDescent="0.25">
      <c r="A639" s="10"/>
      <c r="W639" s="10"/>
      <c r="X639" s="10"/>
      <c r="Y639" s="10"/>
      <c r="Z639" s="10"/>
      <c r="AA639" s="10"/>
      <c r="AC639" s="10"/>
      <c r="AE639" s="10"/>
      <c r="AH639" s="10"/>
      <c r="AK639" s="10"/>
      <c r="AP639" s="10"/>
      <c r="AQ639" s="10"/>
      <c r="AX639" s="10"/>
      <c r="BA639" s="10"/>
      <c r="BJ639" s="10"/>
      <c r="BP639" s="10"/>
      <c r="BT639" s="10"/>
      <c r="BU639" s="10"/>
      <c r="CF639" s="10"/>
      <c r="CH639" s="10"/>
      <c r="CI639" s="10"/>
      <c r="CJ639" s="10"/>
      <c r="CK639" s="10"/>
      <c r="CL639" s="10"/>
      <c r="CM639" s="10"/>
      <c r="CU639" s="10"/>
      <c r="CV639" s="10"/>
      <c r="CW639" s="10"/>
      <c r="CX639" s="10"/>
      <c r="DC639" s="10"/>
      <c r="DD639" s="10"/>
      <c r="DJ639" s="10"/>
      <c r="DK639" s="10"/>
      <c r="DM639" s="10"/>
      <c r="DP639" s="10"/>
      <c r="DQ639" s="10"/>
      <c r="EB639" s="10"/>
      <c r="EC639" s="10"/>
      <c r="ED639" s="10"/>
      <c r="EE639" s="10"/>
      <c r="HE639" s="10"/>
    </row>
    <row r="640" spans="1:213" ht="14.25" customHeight="1" x14ac:dyDescent="0.25">
      <c r="A640" s="10"/>
      <c r="W640" s="10"/>
      <c r="X640" s="10"/>
      <c r="Y640" s="10"/>
      <c r="Z640" s="10"/>
      <c r="AA640" s="10"/>
      <c r="AC640" s="10"/>
      <c r="AE640" s="10"/>
      <c r="AH640" s="10"/>
      <c r="AK640" s="10"/>
      <c r="AP640" s="10"/>
      <c r="AQ640" s="10"/>
      <c r="AX640" s="10"/>
      <c r="BA640" s="10"/>
      <c r="BJ640" s="10"/>
      <c r="BP640" s="10"/>
      <c r="BT640" s="10"/>
      <c r="BU640" s="10"/>
      <c r="CF640" s="10"/>
      <c r="CH640" s="10"/>
      <c r="CI640" s="10"/>
      <c r="CJ640" s="10"/>
      <c r="CK640" s="10"/>
      <c r="CL640" s="10"/>
      <c r="CM640" s="10"/>
      <c r="CU640" s="10"/>
      <c r="CV640" s="10"/>
      <c r="CW640" s="10"/>
      <c r="CX640" s="10"/>
      <c r="DC640" s="10"/>
      <c r="DD640" s="10"/>
      <c r="DJ640" s="10"/>
      <c r="DK640" s="10"/>
      <c r="DM640" s="10"/>
      <c r="DP640" s="10"/>
      <c r="DQ640" s="10"/>
      <c r="EB640" s="10"/>
      <c r="EC640" s="10"/>
      <c r="ED640" s="10"/>
      <c r="EE640" s="10"/>
      <c r="HE640" s="10"/>
    </row>
    <row r="641" spans="1:213" ht="14.25" customHeight="1" x14ac:dyDescent="0.25">
      <c r="A641" s="10"/>
      <c r="W641" s="10"/>
      <c r="X641" s="10"/>
      <c r="Y641" s="10"/>
      <c r="Z641" s="10"/>
      <c r="AA641" s="10"/>
      <c r="AC641" s="10"/>
      <c r="AE641" s="10"/>
      <c r="AH641" s="10"/>
      <c r="AK641" s="10"/>
      <c r="AP641" s="10"/>
      <c r="AQ641" s="10"/>
      <c r="AX641" s="10"/>
      <c r="BA641" s="10"/>
      <c r="BJ641" s="10"/>
      <c r="BP641" s="10"/>
      <c r="BT641" s="10"/>
      <c r="BU641" s="10"/>
      <c r="CF641" s="10"/>
      <c r="CH641" s="10"/>
      <c r="CI641" s="10"/>
      <c r="CJ641" s="10"/>
      <c r="CK641" s="10"/>
      <c r="CL641" s="10"/>
      <c r="CM641" s="10"/>
      <c r="CU641" s="10"/>
      <c r="CV641" s="10"/>
      <c r="CW641" s="10"/>
      <c r="CX641" s="10"/>
      <c r="DC641" s="10"/>
      <c r="DD641" s="10"/>
      <c r="DJ641" s="10"/>
      <c r="DK641" s="10"/>
      <c r="DM641" s="10"/>
      <c r="DP641" s="10"/>
      <c r="DQ641" s="10"/>
      <c r="EB641" s="10"/>
      <c r="EC641" s="10"/>
      <c r="ED641" s="10"/>
      <c r="EE641" s="10"/>
      <c r="HE641" s="10"/>
    </row>
    <row r="642" spans="1:213" ht="14.25" customHeight="1" x14ac:dyDescent="0.25">
      <c r="A642" s="10"/>
      <c r="W642" s="10"/>
      <c r="X642" s="10"/>
      <c r="Y642" s="10"/>
      <c r="Z642" s="10"/>
      <c r="AA642" s="10"/>
      <c r="AC642" s="10"/>
      <c r="AE642" s="10"/>
      <c r="AH642" s="10"/>
      <c r="AK642" s="10"/>
      <c r="AP642" s="10"/>
      <c r="AQ642" s="10"/>
      <c r="AX642" s="10"/>
      <c r="BA642" s="10"/>
      <c r="BJ642" s="10"/>
      <c r="BP642" s="10"/>
      <c r="BT642" s="10"/>
      <c r="BU642" s="10"/>
      <c r="CF642" s="10"/>
      <c r="CH642" s="10"/>
      <c r="CI642" s="10"/>
      <c r="CJ642" s="10"/>
      <c r="CK642" s="10"/>
      <c r="CL642" s="10"/>
      <c r="CM642" s="10"/>
      <c r="CU642" s="10"/>
      <c r="CV642" s="10"/>
      <c r="CW642" s="10"/>
      <c r="CX642" s="10"/>
      <c r="DC642" s="10"/>
      <c r="DD642" s="10"/>
      <c r="DJ642" s="10"/>
      <c r="DK642" s="10"/>
      <c r="DM642" s="10"/>
      <c r="DP642" s="10"/>
      <c r="DQ642" s="10"/>
      <c r="EB642" s="10"/>
      <c r="EC642" s="10"/>
      <c r="ED642" s="10"/>
      <c r="EE642" s="10"/>
      <c r="HE642" s="10"/>
    </row>
    <row r="643" spans="1:213" ht="14.25" customHeight="1" x14ac:dyDescent="0.25">
      <c r="A643" s="10"/>
      <c r="W643" s="10"/>
      <c r="X643" s="10"/>
      <c r="Y643" s="10"/>
      <c r="Z643" s="10"/>
      <c r="AA643" s="10"/>
      <c r="AC643" s="10"/>
      <c r="AE643" s="10"/>
      <c r="AH643" s="10"/>
      <c r="AK643" s="10"/>
      <c r="AP643" s="10"/>
      <c r="AQ643" s="10"/>
      <c r="AX643" s="10"/>
      <c r="BA643" s="10"/>
      <c r="BJ643" s="10"/>
      <c r="BP643" s="10"/>
      <c r="BT643" s="10"/>
      <c r="BU643" s="10"/>
      <c r="CF643" s="10"/>
      <c r="CH643" s="10"/>
      <c r="CI643" s="10"/>
      <c r="CJ643" s="10"/>
      <c r="CK643" s="10"/>
      <c r="CL643" s="10"/>
      <c r="CM643" s="10"/>
      <c r="CU643" s="10"/>
      <c r="CV643" s="10"/>
      <c r="CW643" s="10"/>
      <c r="CX643" s="10"/>
      <c r="DC643" s="10"/>
      <c r="DD643" s="10"/>
      <c r="DJ643" s="10"/>
      <c r="DK643" s="10"/>
      <c r="DM643" s="10"/>
      <c r="DP643" s="10"/>
      <c r="DQ643" s="10"/>
      <c r="EB643" s="10"/>
      <c r="EC643" s="10"/>
      <c r="ED643" s="10"/>
      <c r="EE643" s="10"/>
      <c r="HE643" s="10"/>
    </row>
    <row r="644" spans="1:213" ht="14.25" customHeight="1" x14ac:dyDescent="0.25">
      <c r="A644" s="10"/>
      <c r="W644" s="10"/>
      <c r="X644" s="10"/>
      <c r="Y644" s="10"/>
      <c r="Z644" s="10"/>
      <c r="AA644" s="10"/>
      <c r="AC644" s="10"/>
      <c r="AE644" s="10"/>
      <c r="AH644" s="10"/>
      <c r="AK644" s="10"/>
      <c r="AP644" s="10"/>
      <c r="AQ644" s="10"/>
      <c r="AX644" s="10"/>
      <c r="BA644" s="10"/>
      <c r="BJ644" s="10"/>
      <c r="BP644" s="10"/>
      <c r="BT644" s="10"/>
      <c r="BU644" s="10"/>
      <c r="CF644" s="10"/>
      <c r="CH644" s="10"/>
      <c r="CI644" s="10"/>
      <c r="CJ644" s="10"/>
      <c r="CK644" s="10"/>
      <c r="CL644" s="10"/>
      <c r="CM644" s="10"/>
      <c r="CU644" s="10"/>
      <c r="CV644" s="10"/>
      <c r="CW644" s="10"/>
      <c r="CX644" s="10"/>
      <c r="DC644" s="10"/>
      <c r="DD644" s="10"/>
      <c r="DJ644" s="10"/>
      <c r="DK644" s="10"/>
      <c r="DM644" s="10"/>
      <c r="DP644" s="10"/>
      <c r="DQ644" s="10"/>
      <c r="EB644" s="10"/>
      <c r="EC644" s="10"/>
      <c r="ED644" s="10"/>
      <c r="EE644" s="10"/>
      <c r="HE644" s="10"/>
    </row>
    <row r="645" spans="1:213" ht="14.25" customHeight="1" x14ac:dyDescent="0.25">
      <c r="A645" s="10"/>
      <c r="W645" s="10"/>
      <c r="X645" s="10"/>
      <c r="Y645" s="10"/>
      <c r="Z645" s="10"/>
      <c r="AA645" s="10"/>
      <c r="AC645" s="10"/>
      <c r="AE645" s="10"/>
      <c r="AH645" s="10"/>
      <c r="AK645" s="10"/>
      <c r="AP645" s="10"/>
      <c r="AQ645" s="10"/>
      <c r="AX645" s="10"/>
      <c r="BA645" s="10"/>
      <c r="BJ645" s="10"/>
      <c r="BP645" s="10"/>
      <c r="BT645" s="10"/>
      <c r="BU645" s="10"/>
      <c r="CF645" s="10"/>
      <c r="CH645" s="10"/>
      <c r="CI645" s="10"/>
      <c r="CJ645" s="10"/>
      <c r="CK645" s="10"/>
      <c r="CL645" s="10"/>
      <c r="CM645" s="10"/>
      <c r="CU645" s="10"/>
      <c r="CV645" s="10"/>
      <c r="CW645" s="10"/>
      <c r="CX645" s="10"/>
      <c r="DC645" s="10"/>
      <c r="DD645" s="10"/>
      <c r="DJ645" s="10"/>
      <c r="DK645" s="10"/>
      <c r="DM645" s="10"/>
      <c r="DP645" s="10"/>
      <c r="DQ645" s="10"/>
      <c r="EB645" s="10"/>
      <c r="EC645" s="10"/>
      <c r="ED645" s="10"/>
      <c r="EE645" s="10"/>
      <c r="HE645" s="10"/>
    </row>
    <row r="646" spans="1:213" ht="14.25" customHeight="1" x14ac:dyDescent="0.25">
      <c r="A646" s="10"/>
      <c r="W646" s="10"/>
      <c r="X646" s="10"/>
      <c r="Y646" s="10"/>
      <c r="Z646" s="10"/>
      <c r="AA646" s="10"/>
      <c r="AC646" s="10"/>
      <c r="AE646" s="10"/>
      <c r="AH646" s="10"/>
      <c r="AK646" s="10"/>
      <c r="AP646" s="10"/>
      <c r="AQ646" s="10"/>
      <c r="AX646" s="10"/>
      <c r="BA646" s="10"/>
      <c r="BJ646" s="10"/>
      <c r="BP646" s="10"/>
      <c r="BT646" s="10"/>
      <c r="BU646" s="10"/>
      <c r="CF646" s="10"/>
      <c r="CH646" s="10"/>
      <c r="CI646" s="10"/>
      <c r="CJ646" s="10"/>
      <c r="CK646" s="10"/>
      <c r="CL646" s="10"/>
      <c r="CM646" s="10"/>
      <c r="CU646" s="10"/>
      <c r="CV646" s="10"/>
      <c r="CW646" s="10"/>
      <c r="CX646" s="10"/>
      <c r="DC646" s="10"/>
      <c r="DD646" s="10"/>
      <c r="DJ646" s="10"/>
      <c r="DK646" s="10"/>
      <c r="DM646" s="10"/>
      <c r="DP646" s="10"/>
      <c r="DQ646" s="10"/>
      <c r="EB646" s="10"/>
      <c r="EC646" s="10"/>
      <c r="ED646" s="10"/>
      <c r="EE646" s="10"/>
      <c r="HE646" s="10"/>
    </row>
    <row r="647" spans="1:213" ht="14.25" customHeight="1" x14ac:dyDescent="0.25">
      <c r="A647" s="10"/>
      <c r="W647" s="10"/>
      <c r="X647" s="10"/>
      <c r="Y647" s="10"/>
      <c r="Z647" s="10"/>
      <c r="AA647" s="10"/>
      <c r="AC647" s="10"/>
      <c r="AE647" s="10"/>
      <c r="AH647" s="10"/>
      <c r="AK647" s="10"/>
      <c r="AP647" s="10"/>
      <c r="AQ647" s="10"/>
      <c r="AX647" s="10"/>
      <c r="BA647" s="10"/>
      <c r="BJ647" s="10"/>
      <c r="BP647" s="10"/>
      <c r="BT647" s="10"/>
      <c r="BU647" s="10"/>
      <c r="CF647" s="10"/>
      <c r="CH647" s="10"/>
      <c r="CI647" s="10"/>
      <c r="CJ647" s="10"/>
      <c r="CK647" s="10"/>
      <c r="CL647" s="10"/>
      <c r="CM647" s="10"/>
      <c r="CU647" s="10"/>
      <c r="CV647" s="10"/>
      <c r="CW647" s="10"/>
      <c r="CX647" s="10"/>
      <c r="DC647" s="10"/>
      <c r="DD647" s="10"/>
      <c r="DJ647" s="10"/>
      <c r="DK647" s="10"/>
      <c r="DM647" s="10"/>
      <c r="DP647" s="10"/>
      <c r="DQ647" s="10"/>
      <c r="EB647" s="10"/>
      <c r="EC647" s="10"/>
      <c r="ED647" s="10"/>
      <c r="EE647" s="10"/>
      <c r="HE647" s="10"/>
    </row>
    <row r="648" spans="1:213" ht="14.25" customHeight="1" x14ac:dyDescent="0.25">
      <c r="A648" s="10"/>
      <c r="W648" s="10"/>
      <c r="X648" s="10"/>
      <c r="Y648" s="10"/>
      <c r="Z648" s="10"/>
      <c r="AA648" s="10"/>
      <c r="AC648" s="10"/>
      <c r="AE648" s="10"/>
      <c r="AH648" s="10"/>
      <c r="AK648" s="10"/>
      <c r="AP648" s="10"/>
      <c r="AQ648" s="10"/>
      <c r="AX648" s="10"/>
      <c r="BA648" s="10"/>
      <c r="BJ648" s="10"/>
      <c r="BP648" s="10"/>
      <c r="BT648" s="10"/>
      <c r="BU648" s="10"/>
      <c r="CF648" s="10"/>
      <c r="CH648" s="10"/>
      <c r="CI648" s="10"/>
      <c r="CJ648" s="10"/>
      <c r="CK648" s="10"/>
      <c r="CL648" s="10"/>
      <c r="CM648" s="10"/>
      <c r="CU648" s="10"/>
      <c r="CV648" s="10"/>
      <c r="CW648" s="10"/>
      <c r="CX648" s="10"/>
      <c r="DC648" s="10"/>
      <c r="DD648" s="10"/>
      <c r="DJ648" s="10"/>
      <c r="DK648" s="10"/>
      <c r="DM648" s="10"/>
      <c r="DP648" s="10"/>
      <c r="DQ648" s="10"/>
      <c r="EB648" s="10"/>
      <c r="EC648" s="10"/>
      <c r="ED648" s="10"/>
      <c r="EE648" s="10"/>
      <c r="HE648" s="10"/>
    </row>
    <row r="649" spans="1:213" ht="14.25" customHeight="1" x14ac:dyDescent="0.25">
      <c r="A649" s="10"/>
      <c r="W649" s="10"/>
      <c r="X649" s="10"/>
      <c r="Y649" s="10"/>
      <c r="Z649" s="10"/>
      <c r="AA649" s="10"/>
      <c r="AC649" s="10"/>
      <c r="AE649" s="10"/>
      <c r="AH649" s="10"/>
      <c r="AK649" s="10"/>
      <c r="AP649" s="10"/>
      <c r="AQ649" s="10"/>
      <c r="AX649" s="10"/>
      <c r="BA649" s="10"/>
      <c r="BJ649" s="10"/>
      <c r="BP649" s="10"/>
      <c r="BT649" s="10"/>
      <c r="BU649" s="10"/>
      <c r="CF649" s="10"/>
      <c r="CH649" s="10"/>
      <c r="CI649" s="10"/>
      <c r="CJ649" s="10"/>
      <c r="CK649" s="10"/>
      <c r="CL649" s="10"/>
      <c r="CM649" s="10"/>
      <c r="CU649" s="10"/>
      <c r="CV649" s="10"/>
      <c r="CW649" s="10"/>
      <c r="CX649" s="10"/>
      <c r="DC649" s="10"/>
      <c r="DD649" s="10"/>
      <c r="DJ649" s="10"/>
      <c r="DK649" s="10"/>
      <c r="DM649" s="10"/>
      <c r="DP649" s="10"/>
      <c r="DQ649" s="10"/>
      <c r="EB649" s="10"/>
      <c r="EC649" s="10"/>
      <c r="ED649" s="10"/>
      <c r="EE649" s="10"/>
      <c r="HE649" s="10"/>
    </row>
    <row r="650" spans="1:213" ht="14.25" customHeight="1" x14ac:dyDescent="0.25">
      <c r="A650" s="10"/>
      <c r="W650" s="10"/>
      <c r="X650" s="10"/>
      <c r="Y650" s="10"/>
      <c r="Z650" s="10"/>
      <c r="AA650" s="10"/>
      <c r="AC650" s="10"/>
      <c r="AE650" s="10"/>
      <c r="AH650" s="10"/>
      <c r="AK650" s="10"/>
      <c r="AP650" s="10"/>
      <c r="AQ650" s="10"/>
      <c r="AX650" s="10"/>
      <c r="BA650" s="10"/>
      <c r="BJ650" s="10"/>
      <c r="BP650" s="10"/>
      <c r="BT650" s="10"/>
      <c r="BU650" s="10"/>
      <c r="CF650" s="10"/>
      <c r="CH650" s="10"/>
      <c r="CI650" s="10"/>
      <c r="CJ650" s="10"/>
      <c r="CK650" s="10"/>
      <c r="CL650" s="10"/>
      <c r="CM650" s="10"/>
      <c r="CU650" s="10"/>
      <c r="CV650" s="10"/>
      <c r="CW650" s="10"/>
      <c r="CX650" s="10"/>
      <c r="DC650" s="10"/>
      <c r="DD650" s="10"/>
      <c r="DJ650" s="10"/>
      <c r="DK650" s="10"/>
      <c r="DM650" s="10"/>
      <c r="DP650" s="10"/>
      <c r="DQ650" s="10"/>
      <c r="EB650" s="10"/>
      <c r="EC650" s="10"/>
      <c r="ED650" s="10"/>
      <c r="EE650" s="10"/>
      <c r="HE650" s="10"/>
    </row>
    <row r="651" spans="1:213" ht="14.25" customHeight="1" x14ac:dyDescent="0.25">
      <c r="A651" s="10"/>
      <c r="W651" s="10"/>
      <c r="X651" s="10"/>
      <c r="Y651" s="10"/>
      <c r="Z651" s="10"/>
      <c r="AA651" s="10"/>
      <c r="AC651" s="10"/>
      <c r="AE651" s="10"/>
      <c r="AH651" s="10"/>
      <c r="AK651" s="10"/>
      <c r="AP651" s="10"/>
      <c r="AQ651" s="10"/>
      <c r="AX651" s="10"/>
      <c r="BA651" s="10"/>
      <c r="BJ651" s="10"/>
      <c r="BP651" s="10"/>
      <c r="BT651" s="10"/>
      <c r="BU651" s="10"/>
      <c r="CF651" s="10"/>
      <c r="CH651" s="10"/>
      <c r="CI651" s="10"/>
      <c r="CJ651" s="10"/>
      <c r="CK651" s="10"/>
      <c r="CL651" s="10"/>
      <c r="CM651" s="10"/>
      <c r="CU651" s="10"/>
      <c r="CV651" s="10"/>
      <c r="CW651" s="10"/>
      <c r="CX651" s="10"/>
      <c r="DC651" s="10"/>
      <c r="DD651" s="10"/>
      <c r="DJ651" s="10"/>
      <c r="DK651" s="10"/>
      <c r="DM651" s="10"/>
      <c r="DP651" s="10"/>
      <c r="DQ651" s="10"/>
      <c r="EB651" s="10"/>
      <c r="EC651" s="10"/>
      <c r="ED651" s="10"/>
      <c r="EE651" s="10"/>
      <c r="HE651" s="10"/>
    </row>
    <row r="652" spans="1:213" ht="14.25" customHeight="1" x14ac:dyDescent="0.25">
      <c r="A652" s="10"/>
      <c r="W652" s="10"/>
      <c r="X652" s="10"/>
      <c r="Y652" s="10"/>
      <c r="Z652" s="10"/>
      <c r="AA652" s="10"/>
      <c r="AC652" s="10"/>
      <c r="AE652" s="10"/>
      <c r="AH652" s="10"/>
      <c r="AK652" s="10"/>
      <c r="AP652" s="10"/>
      <c r="AQ652" s="10"/>
      <c r="AX652" s="10"/>
      <c r="BA652" s="10"/>
      <c r="BJ652" s="10"/>
      <c r="BP652" s="10"/>
      <c r="BT652" s="10"/>
      <c r="BU652" s="10"/>
      <c r="CF652" s="10"/>
      <c r="CH652" s="10"/>
      <c r="CI652" s="10"/>
      <c r="CJ652" s="10"/>
      <c r="CK652" s="10"/>
      <c r="CL652" s="10"/>
      <c r="CM652" s="10"/>
      <c r="CU652" s="10"/>
      <c r="CV652" s="10"/>
      <c r="CW652" s="10"/>
      <c r="CX652" s="10"/>
      <c r="DC652" s="10"/>
      <c r="DD652" s="10"/>
      <c r="DJ652" s="10"/>
      <c r="DK652" s="10"/>
      <c r="DM652" s="10"/>
      <c r="DP652" s="10"/>
      <c r="DQ652" s="10"/>
      <c r="EB652" s="10"/>
      <c r="EC652" s="10"/>
      <c r="ED652" s="10"/>
      <c r="EE652" s="10"/>
      <c r="HE652" s="10"/>
    </row>
    <row r="653" spans="1:213" ht="14.25" customHeight="1" x14ac:dyDescent="0.25">
      <c r="A653" s="10"/>
      <c r="W653" s="10"/>
      <c r="X653" s="10"/>
      <c r="Y653" s="10"/>
      <c r="Z653" s="10"/>
      <c r="AA653" s="10"/>
      <c r="AC653" s="10"/>
      <c r="AE653" s="10"/>
      <c r="AH653" s="10"/>
      <c r="AK653" s="10"/>
      <c r="AP653" s="10"/>
      <c r="AQ653" s="10"/>
      <c r="AX653" s="10"/>
      <c r="BA653" s="10"/>
      <c r="BJ653" s="10"/>
      <c r="BP653" s="10"/>
      <c r="BT653" s="10"/>
      <c r="BU653" s="10"/>
      <c r="CF653" s="10"/>
      <c r="CH653" s="10"/>
      <c r="CI653" s="10"/>
      <c r="CJ653" s="10"/>
      <c r="CK653" s="10"/>
      <c r="CL653" s="10"/>
      <c r="CM653" s="10"/>
      <c r="CU653" s="10"/>
      <c r="CV653" s="10"/>
      <c r="CW653" s="10"/>
      <c r="CX653" s="10"/>
      <c r="DC653" s="10"/>
      <c r="DD653" s="10"/>
      <c r="DJ653" s="10"/>
      <c r="DK653" s="10"/>
      <c r="DM653" s="10"/>
      <c r="DP653" s="10"/>
      <c r="DQ653" s="10"/>
      <c r="EB653" s="10"/>
      <c r="EC653" s="10"/>
      <c r="ED653" s="10"/>
      <c r="EE653" s="10"/>
      <c r="HE653" s="10"/>
    </row>
    <row r="654" spans="1:213" ht="14.25" customHeight="1" x14ac:dyDescent="0.25">
      <c r="A654" s="10"/>
      <c r="W654" s="10"/>
      <c r="X654" s="10"/>
      <c r="Y654" s="10"/>
      <c r="Z654" s="10"/>
      <c r="AA654" s="10"/>
      <c r="AC654" s="10"/>
      <c r="AE654" s="10"/>
      <c r="AH654" s="10"/>
      <c r="AK654" s="10"/>
      <c r="AP654" s="10"/>
      <c r="AQ654" s="10"/>
      <c r="AX654" s="10"/>
      <c r="BA654" s="10"/>
      <c r="BJ654" s="10"/>
      <c r="BP654" s="10"/>
      <c r="BT654" s="10"/>
      <c r="BU654" s="10"/>
      <c r="CF654" s="10"/>
      <c r="CH654" s="10"/>
      <c r="CI654" s="10"/>
      <c r="CJ654" s="10"/>
      <c r="CK654" s="10"/>
      <c r="CL654" s="10"/>
      <c r="CM654" s="10"/>
      <c r="CU654" s="10"/>
      <c r="CV654" s="10"/>
      <c r="CW654" s="10"/>
      <c r="CX654" s="10"/>
      <c r="DC654" s="10"/>
      <c r="DD654" s="10"/>
      <c r="DJ654" s="10"/>
      <c r="DK654" s="10"/>
      <c r="DM654" s="10"/>
      <c r="DP654" s="10"/>
      <c r="DQ654" s="10"/>
      <c r="EB654" s="10"/>
      <c r="EC654" s="10"/>
      <c r="ED654" s="10"/>
      <c r="EE654" s="10"/>
      <c r="HE654" s="10"/>
    </row>
    <row r="655" spans="1:213" ht="14.25" customHeight="1" x14ac:dyDescent="0.25">
      <c r="A655" s="10"/>
      <c r="W655" s="10"/>
      <c r="X655" s="10"/>
      <c r="Y655" s="10"/>
      <c r="Z655" s="10"/>
      <c r="AA655" s="10"/>
      <c r="AC655" s="10"/>
      <c r="AE655" s="10"/>
      <c r="AH655" s="10"/>
      <c r="AK655" s="10"/>
      <c r="AP655" s="10"/>
      <c r="AQ655" s="10"/>
      <c r="AX655" s="10"/>
      <c r="BA655" s="10"/>
      <c r="BJ655" s="10"/>
      <c r="BP655" s="10"/>
      <c r="BT655" s="10"/>
      <c r="BU655" s="10"/>
      <c r="CF655" s="10"/>
      <c r="CH655" s="10"/>
      <c r="CI655" s="10"/>
      <c r="CJ655" s="10"/>
      <c r="CK655" s="10"/>
      <c r="CL655" s="10"/>
      <c r="CM655" s="10"/>
      <c r="CU655" s="10"/>
      <c r="CV655" s="10"/>
      <c r="CW655" s="10"/>
      <c r="CX655" s="10"/>
      <c r="DC655" s="10"/>
      <c r="DD655" s="10"/>
      <c r="DJ655" s="10"/>
      <c r="DK655" s="10"/>
      <c r="DM655" s="10"/>
      <c r="DP655" s="10"/>
      <c r="DQ655" s="10"/>
      <c r="EB655" s="10"/>
      <c r="EC655" s="10"/>
      <c r="ED655" s="10"/>
      <c r="EE655" s="10"/>
      <c r="HE655" s="10"/>
    </row>
    <row r="656" spans="1:213" ht="14.25" customHeight="1" x14ac:dyDescent="0.25">
      <c r="A656" s="10"/>
      <c r="W656" s="10"/>
      <c r="X656" s="10"/>
      <c r="Y656" s="10"/>
      <c r="Z656" s="10"/>
      <c r="AA656" s="10"/>
      <c r="AC656" s="10"/>
      <c r="AE656" s="10"/>
      <c r="AH656" s="10"/>
      <c r="AK656" s="10"/>
      <c r="AP656" s="10"/>
      <c r="AQ656" s="10"/>
      <c r="AX656" s="10"/>
      <c r="BA656" s="10"/>
      <c r="BJ656" s="10"/>
      <c r="BP656" s="10"/>
      <c r="BT656" s="10"/>
      <c r="BU656" s="10"/>
      <c r="CF656" s="10"/>
      <c r="CH656" s="10"/>
      <c r="CI656" s="10"/>
      <c r="CJ656" s="10"/>
      <c r="CK656" s="10"/>
      <c r="CL656" s="10"/>
      <c r="CM656" s="10"/>
      <c r="CU656" s="10"/>
      <c r="CV656" s="10"/>
      <c r="CW656" s="10"/>
      <c r="CX656" s="10"/>
      <c r="DC656" s="10"/>
      <c r="DD656" s="10"/>
      <c r="DJ656" s="10"/>
      <c r="DK656" s="10"/>
      <c r="DM656" s="10"/>
      <c r="DP656" s="10"/>
      <c r="DQ656" s="10"/>
      <c r="EB656" s="10"/>
      <c r="EC656" s="10"/>
      <c r="ED656" s="10"/>
      <c r="EE656" s="10"/>
      <c r="HE656" s="10"/>
    </row>
    <row r="657" spans="1:213" ht="14.25" customHeight="1" x14ac:dyDescent="0.25">
      <c r="A657" s="10"/>
      <c r="W657" s="10"/>
      <c r="X657" s="10"/>
      <c r="Y657" s="10"/>
      <c r="Z657" s="10"/>
      <c r="AA657" s="10"/>
      <c r="AC657" s="10"/>
      <c r="AE657" s="10"/>
      <c r="AH657" s="10"/>
      <c r="AK657" s="10"/>
      <c r="AP657" s="10"/>
      <c r="AQ657" s="10"/>
      <c r="AX657" s="10"/>
      <c r="BA657" s="10"/>
      <c r="BJ657" s="10"/>
      <c r="BP657" s="10"/>
      <c r="BT657" s="10"/>
      <c r="BU657" s="10"/>
      <c r="CF657" s="10"/>
      <c r="CH657" s="10"/>
      <c r="CI657" s="10"/>
      <c r="CJ657" s="10"/>
      <c r="CK657" s="10"/>
      <c r="CL657" s="10"/>
      <c r="CM657" s="10"/>
      <c r="CU657" s="10"/>
      <c r="CV657" s="10"/>
      <c r="CW657" s="10"/>
      <c r="CX657" s="10"/>
      <c r="DC657" s="10"/>
      <c r="DD657" s="10"/>
      <c r="DJ657" s="10"/>
      <c r="DK657" s="10"/>
      <c r="DM657" s="10"/>
      <c r="DP657" s="10"/>
      <c r="DQ657" s="10"/>
      <c r="EB657" s="10"/>
      <c r="EC657" s="10"/>
      <c r="ED657" s="10"/>
      <c r="EE657" s="10"/>
      <c r="HE657" s="10"/>
    </row>
    <row r="658" spans="1:213" ht="14.25" customHeight="1" x14ac:dyDescent="0.25">
      <c r="A658" s="10"/>
      <c r="W658" s="10"/>
      <c r="X658" s="10"/>
      <c r="Y658" s="10"/>
      <c r="Z658" s="10"/>
      <c r="AA658" s="10"/>
      <c r="AC658" s="10"/>
      <c r="AE658" s="10"/>
      <c r="AH658" s="10"/>
      <c r="AK658" s="10"/>
      <c r="AP658" s="10"/>
      <c r="AQ658" s="10"/>
      <c r="AX658" s="10"/>
      <c r="BA658" s="10"/>
      <c r="BJ658" s="10"/>
      <c r="BP658" s="10"/>
      <c r="BT658" s="10"/>
      <c r="BU658" s="10"/>
      <c r="CF658" s="10"/>
      <c r="CH658" s="10"/>
      <c r="CI658" s="10"/>
      <c r="CJ658" s="10"/>
      <c r="CK658" s="10"/>
      <c r="CL658" s="10"/>
      <c r="CM658" s="10"/>
      <c r="CU658" s="10"/>
      <c r="CV658" s="10"/>
      <c r="CW658" s="10"/>
      <c r="CX658" s="10"/>
      <c r="DC658" s="10"/>
      <c r="DD658" s="10"/>
      <c r="DJ658" s="10"/>
      <c r="DK658" s="10"/>
      <c r="DM658" s="10"/>
      <c r="DP658" s="10"/>
      <c r="DQ658" s="10"/>
      <c r="EB658" s="10"/>
      <c r="EC658" s="10"/>
      <c r="ED658" s="10"/>
      <c r="EE658" s="10"/>
      <c r="HE658" s="10"/>
    </row>
    <row r="659" spans="1:213" ht="14.25" customHeight="1" x14ac:dyDescent="0.25">
      <c r="A659" s="10"/>
      <c r="W659" s="10"/>
      <c r="X659" s="10"/>
      <c r="Y659" s="10"/>
      <c r="Z659" s="10"/>
      <c r="AA659" s="10"/>
      <c r="AC659" s="10"/>
      <c r="AE659" s="10"/>
      <c r="AH659" s="10"/>
      <c r="AK659" s="10"/>
      <c r="AP659" s="10"/>
      <c r="AQ659" s="10"/>
      <c r="AX659" s="10"/>
      <c r="BA659" s="10"/>
      <c r="BJ659" s="10"/>
      <c r="BP659" s="10"/>
      <c r="BT659" s="10"/>
      <c r="BU659" s="10"/>
      <c r="CF659" s="10"/>
      <c r="CH659" s="10"/>
      <c r="CI659" s="10"/>
      <c r="CJ659" s="10"/>
      <c r="CK659" s="10"/>
      <c r="CL659" s="10"/>
      <c r="CM659" s="10"/>
      <c r="CU659" s="10"/>
      <c r="CV659" s="10"/>
      <c r="CW659" s="10"/>
      <c r="CX659" s="10"/>
      <c r="DC659" s="10"/>
      <c r="DD659" s="10"/>
      <c r="DJ659" s="10"/>
      <c r="DK659" s="10"/>
      <c r="DM659" s="10"/>
      <c r="DP659" s="10"/>
      <c r="DQ659" s="10"/>
      <c r="EB659" s="10"/>
      <c r="EC659" s="10"/>
      <c r="ED659" s="10"/>
      <c r="EE659" s="10"/>
      <c r="HE659" s="10"/>
    </row>
    <row r="660" spans="1:213" ht="14.25" customHeight="1" x14ac:dyDescent="0.25">
      <c r="A660" s="10"/>
      <c r="W660" s="10"/>
      <c r="X660" s="10"/>
      <c r="Y660" s="10"/>
      <c r="Z660" s="10"/>
      <c r="AA660" s="10"/>
      <c r="AC660" s="10"/>
      <c r="AE660" s="10"/>
      <c r="AH660" s="10"/>
      <c r="AK660" s="10"/>
      <c r="AP660" s="10"/>
      <c r="AQ660" s="10"/>
      <c r="AX660" s="10"/>
      <c r="BA660" s="10"/>
      <c r="BJ660" s="10"/>
      <c r="BP660" s="10"/>
      <c r="BT660" s="10"/>
      <c r="BU660" s="10"/>
      <c r="CF660" s="10"/>
      <c r="CH660" s="10"/>
      <c r="CI660" s="10"/>
      <c r="CJ660" s="10"/>
      <c r="CK660" s="10"/>
      <c r="CL660" s="10"/>
      <c r="CM660" s="10"/>
      <c r="CU660" s="10"/>
      <c r="CV660" s="10"/>
      <c r="CW660" s="10"/>
      <c r="CX660" s="10"/>
      <c r="DC660" s="10"/>
      <c r="DD660" s="10"/>
      <c r="DJ660" s="10"/>
      <c r="DK660" s="10"/>
      <c r="DM660" s="10"/>
      <c r="DP660" s="10"/>
      <c r="DQ660" s="10"/>
      <c r="EB660" s="10"/>
      <c r="EC660" s="10"/>
      <c r="ED660" s="10"/>
      <c r="EE660" s="10"/>
      <c r="HE660" s="10"/>
    </row>
    <row r="661" spans="1:213" ht="14.25" customHeight="1" x14ac:dyDescent="0.25">
      <c r="A661" s="10"/>
      <c r="W661" s="10"/>
      <c r="X661" s="10"/>
      <c r="Y661" s="10"/>
      <c r="Z661" s="10"/>
      <c r="AA661" s="10"/>
      <c r="AC661" s="10"/>
      <c r="AE661" s="10"/>
      <c r="AH661" s="10"/>
      <c r="AK661" s="10"/>
      <c r="AP661" s="10"/>
      <c r="AQ661" s="10"/>
      <c r="AX661" s="10"/>
      <c r="BA661" s="10"/>
      <c r="BJ661" s="10"/>
      <c r="BP661" s="10"/>
      <c r="BT661" s="10"/>
      <c r="BU661" s="10"/>
      <c r="CF661" s="10"/>
      <c r="CH661" s="10"/>
      <c r="CI661" s="10"/>
      <c r="CJ661" s="10"/>
      <c r="CK661" s="10"/>
      <c r="CL661" s="10"/>
      <c r="CM661" s="10"/>
      <c r="CU661" s="10"/>
      <c r="CV661" s="10"/>
      <c r="CW661" s="10"/>
      <c r="CX661" s="10"/>
      <c r="DC661" s="10"/>
      <c r="DD661" s="10"/>
      <c r="DJ661" s="10"/>
      <c r="DK661" s="10"/>
      <c r="DM661" s="10"/>
      <c r="DP661" s="10"/>
      <c r="DQ661" s="10"/>
      <c r="EB661" s="10"/>
      <c r="EC661" s="10"/>
      <c r="ED661" s="10"/>
      <c r="EE661" s="10"/>
      <c r="HE661" s="10"/>
    </row>
    <row r="662" spans="1:213" ht="14.25" customHeight="1" x14ac:dyDescent="0.25">
      <c r="A662" s="10"/>
      <c r="W662" s="10"/>
      <c r="X662" s="10"/>
      <c r="Y662" s="10"/>
      <c r="Z662" s="10"/>
      <c r="AA662" s="10"/>
      <c r="AC662" s="10"/>
      <c r="AE662" s="10"/>
      <c r="AH662" s="10"/>
      <c r="AK662" s="10"/>
      <c r="AP662" s="10"/>
      <c r="AQ662" s="10"/>
      <c r="AX662" s="10"/>
      <c r="BA662" s="10"/>
      <c r="BJ662" s="10"/>
      <c r="BP662" s="10"/>
      <c r="BT662" s="10"/>
      <c r="BU662" s="10"/>
      <c r="CF662" s="10"/>
      <c r="CH662" s="10"/>
      <c r="CI662" s="10"/>
      <c r="CJ662" s="10"/>
      <c r="CK662" s="10"/>
      <c r="CL662" s="10"/>
      <c r="CM662" s="10"/>
      <c r="CU662" s="10"/>
      <c r="CV662" s="10"/>
      <c r="CW662" s="10"/>
      <c r="CX662" s="10"/>
      <c r="DC662" s="10"/>
      <c r="DD662" s="10"/>
      <c r="DJ662" s="10"/>
      <c r="DK662" s="10"/>
      <c r="DM662" s="10"/>
      <c r="DP662" s="10"/>
      <c r="DQ662" s="10"/>
      <c r="EB662" s="10"/>
      <c r="EC662" s="10"/>
      <c r="ED662" s="10"/>
      <c r="EE662" s="10"/>
      <c r="HE662" s="10"/>
    </row>
    <row r="663" spans="1:213" ht="14.25" customHeight="1" x14ac:dyDescent="0.25">
      <c r="A663" s="10"/>
      <c r="W663" s="10"/>
      <c r="X663" s="10"/>
      <c r="Y663" s="10"/>
      <c r="Z663" s="10"/>
      <c r="AA663" s="10"/>
      <c r="AC663" s="10"/>
      <c r="AE663" s="10"/>
      <c r="AH663" s="10"/>
      <c r="AK663" s="10"/>
      <c r="AP663" s="10"/>
      <c r="AQ663" s="10"/>
      <c r="AX663" s="10"/>
      <c r="BA663" s="10"/>
      <c r="BJ663" s="10"/>
      <c r="BP663" s="10"/>
      <c r="BT663" s="10"/>
      <c r="BU663" s="10"/>
      <c r="CF663" s="10"/>
      <c r="CH663" s="10"/>
      <c r="CI663" s="10"/>
      <c r="CJ663" s="10"/>
      <c r="CK663" s="10"/>
      <c r="CL663" s="10"/>
      <c r="CM663" s="10"/>
      <c r="CU663" s="10"/>
      <c r="CV663" s="10"/>
      <c r="CW663" s="10"/>
      <c r="CX663" s="10"/>
      <c r="DC663" s="10"/>
      <c r="DD663" s="10"/>
      <c r="DJ663" s="10"/>
      <c r="DK663" s="10"/>
      <c r="DM663" s="10"/>
      <c r="DP663" s="10"/>
      <c r="DQ663" s="10"/>
      <c r="EB663" s="10"/>
      <c r="EC663" s="10"/>
      <c r="ED663" s="10"/>
      <c r="EE663" s="10"/>
      <c r="HE663" s="10"/>
    </row>
    <row r="664" spans="1:213" ht="14.25" customHeight="1" x14ac:dyDescent="0.25">
      <c r="A664" s="10"/>
      <c r="W664" s="10"/>
      <c r="X664" s="10"/>
      <c r="Y664" s="10"/>
      <c r="Z664" s="10"/>
      <c r="AA664" s="10"/>
      <c r="AC664" s="10"/>
      <c r="AE664" s="10"/>
      <c r="AH664" s="10"/>
      <c r="AK664" s="10"/>
      <c r="AP664" s="10"/>
      <c r="AQ664" s="10"/>
      <c r="AX664" s="10"/>
      <c r="BA664" s="10"/>
      <c r="BJ664" s="10"/>
      <c r="BP664" s="10"/>
      <c r="BT664" s="10"/>
      <c r="BU664" s="10"/>
      <c r="CF664" s="10"/>
      <c r="CH664" s="10"/>
      <c r="CI664" s="10"/>
      <c r="CJ664" s="10"/>
      <c r="CK664" s="10"/>
      <c r="CL664" s="10"/>
      <c r="CM664" s="10"/>
      <c r="CU664" s="10"/>
      <c r="CV664" s="10"/>
      <c r="CW664" s="10"/>
      <c r="CX664" s="10"/>
      <c r="DC664" s="10"/>
      <c r="DD664" s="10"/>
      <c r="DJ664" s="10"/>
      <c r="DK664" s="10"/>
      <c r="DM664" s="10"/>
      <c r="DP664" s="10"/>
      <c r="DQ664" s="10"/>
      <c r="EB664" s="10"/>
      <c r="EC664" s="10"/>
      <c r="ED664" s="10"/>
      <c r="EE664" s="10"/>
      <c r="HE664" s="10"/>
    </row>
    <row r="665" spans="1:213" ht="14.25" customHeight="1" x14ac:dyDescent="0.25">
      <c r="A665" s="10"/>
      <c r="W665" s="10"/>
      <c r="X665" s="10"/>
      <c r="Y665" s="10"/>
      <c r="Z665" s="10"/>
      <c r="AA665" s="10"/>
      <c r="AC665" s="10"/>
      <c r="AE665" s="10"/>
      <c r="AH665" s="10"/>
      <c r="AK665" s="10"/>
      <c r="AP665" s="10"/>
      <c r="AQ665" s="10"/>
      <c r="AX665" s="10"/>
      <c r="BA665" s="10"/>
      <c r="BJ665" s="10"/>
      <c r="BP665" s="10"/>
      <c r="BT665" s="10"/>
      <c r="BU665" s="10"/>
      <c r="CF665" s="10"/>
      <c r="CH665" s="10"/>
      <c r="CI665" s="10"/>
      <c r="CJ665" s="10"/>
      <c r="CK665" s="10"/>
      <c r="CL665" s="10"/>
      <c r="CM665" s="10"/>
      <c r="CU665" s="10"/>
      <c r="CV665" s="10"/>
      <c r="CW665" s="10"/>
      <c r="CX665" s="10"/>
      <c r="DC665" s="10"/>
      <c r="DD665" s="10"/>
      <c r="DJ665" s="10"/>
      <c r="DK665" s="10"/>
      <c r="DM665" s="10"/>
      <c r="DP665" s="10"/>
      <c r="DQ665" s="10"/>
      <c r="EB665" s="10"/>
      <c r="EC665" s="10"/>
      <c r="ED665" s="10"/>
      <c r="EE665" s="10"/>
      <c r="HE665" s="10"/>
    </row>
    <row r="666" spans="1:213" ht="14.25" customHeight="1" x14ac:dyDescent="0.25">
      <c r="A666" s="10"/>
      <c r="W666" s="10"/>
      <c r="X666" s="10"/>
      <c r="Y666" s="10"/>
      <c r="Z666" s="10"/>
      <c r="AA666" s="10"/>
      <c r="AC666" s="10"/>
      <c r="AE666" s="10"/>
      <c r="AH666" s="10"/>
      <c r="AK666" s="10"/>
      <c r="AP666" s="10"/>
      <c r="AQ666" s="10"/>
      <c r="AX666" s="10"/>
      <c r="BA666" s="10"/>
      <c r="BJ666" s="10"/>
      <c r="BP666" s="10"/>
      <c r="BT666" s="10"/>
      <c r="BU666" s="10"/>
      <c r="CF666" s="10"/>
      <c r="CH666" s="10"/>
      <c r="CI666" s="10"/>
      <c r="CJ666" s="10"/>
      <c r="CK666" s="10"/>
      <c r="CL666" s="10"/>
      <c r="CM666" s="10"/>
      <c r="CU666" s="10"/>
      <c r="CV666" s="10"/>
      <c r="CW666" s="10"/>
      <c r="CX666" s="10"/>
      <c r="DC666" s="10"/>
      <c r="DD666" s="10"/>
      <c r="DJ666" s="10"/>
      <c r="DK666" s="10"/>
      <c r="DM666" s="10"/>
      <c r="DP666" s="10"/>
      <c r="DQ666" s="10"/>
      <c r="EB666" s="10"/>
      <c r="EC666" s="10"/>
      <c r="ED666" s="10"/>
      <c r="EE666" s="10"/>
      <c r="HE666" s="10"/>
    </row>
    <row r="667" spans="1:213" ht="14.25" customHeight="1" x14ac:dyDescent="0.25">
      <c r="A667" s="10"/>
      <c r="W667" s="10"/>
      <c r="X667" s="10"/>
      <c r="Y667" s="10"/>
      <c r="Z667" s="10"/>
      <c r="AA667" s="10"/>
      <c r="AC667" s="10"/>
      <c r="AE667" s="10"/>
      <c r="AH667" s="10"/>
      <c r="AK667" s="10"/>
      <c r="AP667" s="10"/>
      <c r="AQ667" s="10"/>
      <c r="AX667" s="10"/>
      <c r="BA667" s="10"/>
      <c r="BJ667" s="10"/>
      <c r="BP667" s="10"/>
      <c r="BT667" s="10"/>
      <c r="BU667" s="10"/>
      <c r="CF667" s="10"/>
      <c r="CH667" s="10"/>
      <c r="CI667" s="10"/>
      <c r="CJ667" s="10"/>
      <c r="CK667" s="10"/>
      <c r="CL667" s="10"/>
      <c r="CM667" s="10"/>
      <c r="CU667" s="10"/>
      <c r="CV667" s="10"/>
      <c r="CW667" s="10"/>
      <c r="CX667" s="10"/>
      <c r="DC667" s="10"/>
      <c r="DD667" s="10"/>
      <c r="DJ667" s="10"/>
      <c r="DK667" s="10"/>
      <c r="DM667" s="10"/>
      <c r="DP667" s="10"/>
      <c r="DQ667" s="10"/>
      <c r="EB667" s="10"/>
      <c r="EC667" s="10"/>
      <c r="ED667" s="10"/>
      <c r="EE667" s="10"/>
      <c r="HE667" s="10"/>
    </row>
    <row r="668" spans="1:213" ht="14.25" customHeight="1" x14ac:dyDescent="0.25">
      <c r="A668" s="10"/>
      <c r="W668" s="10"/>
      <c r="X668" s="10"/>
      <c r="Y668" s="10"/>
      <c r="Z668" s="10"/>
      <c r="AA668" s="10"/>
      <c r="AC668" s="10"/>
      <c r="AE668" s="10"/>
      <c r="AH668" s="10"/>
      <c r="AK668" s="10"/>
      <c r="AP668" s="10"/>
      <c r="AQ668" s="10"/>
      <c r="AX668" s="10"/>
      <c r="BA668" s="10"/>
      <c r="BJ668" s="10"/>
      <c r="BP668" s="10"/>
      <c r="BT668" s="10"/>
      <c r="BU668" s="10"/>
      <c r="CF668" s="10"/>
      <c r="CH668" s="10"/>
      <c r="CI668" s="10"/>
      <c r="CJ668" s="10"/>
      <c r="CK668" s="10"/>
      <c r="CL668" s="10"/>
      <c r="CM668" s="10"/>
      <c r="CU668" s="10"/>
      <c r="CV668" s="10"/>
      <c r="CW668" s="10"/>
      <c r="CX668" s="10"/>
      <c r="DC668" s="10"/>
      <c r="DD668" s="10"/>
      <c r="DJ668" s="10"/>
      <c r="DK668" s="10"/>
      <c r="DM668" s="10"/>
      <c r="DP668" s="10"/>
      <c r="DQ668" s="10"/>
      <c r="EB668" s="10"/>
      <c r="EC668" s="10"/>
      <c r="ED668" s="10"/>
      <c r="EE668" s="10"/>
      <c r="HE668" s="10"/>
    </row>
    <row r="669" spans="1:213" ht="14.25" customHeight="1" x14ac:dyDescent="0.25">
      <c r="A669" s="10"/>
      <c r="W669" s="10"/>
      <c r="X669" s="10"/>
      <c r="Y669" s="10"/>
      <c r="Z669" s="10"/>
      <c r="AA669" s="10"/>
      <c r="AC669" s="10"/>
      <c r="AE669" s="10"/>
      <c r="AH669" s="10"/>
      <c r="AK669" s="10"/>
      <c r="AP669" s="10"/>
      <c r="AQ669" s="10"/>
      <c r="AX669" s="10"/>
      <c r="BA669" s="10"/>
      <c r="BJ669" s="10"/>
      <c r="BP669" s="10"/>
      <c r="BT669" s="10"/>
      <c r="BU669" s="10"/>
      <c r="CF669" s="10"/>
      <c r="CH669" s="10"/>
      <c r="CI669" s="10"/>
      <c r="CJ669" s="10"/>
      <c r="CK669" s="10"/>
      <c r="CL669" s="10"/>
      <c r="CM669" s="10"/>
      <c r="CU669" s="10"/>
      <c r="CV669" s="10"/>
      <c r="CW669" s="10"/>
      <c r="CX669" s="10"/>
      <c r="DC669" s="10"/>
      <c r="DD669" s="10"/>
      <c r="DJ669" s="10"/>
      <c r="DK669" s="10"/>
      <c r="DM669" s="10"/>
      <c r="DP669" s="10"/>
      <c r="DQ669" s="10"/>
      <c r="EB669" s="10"/>
      <c r="EC669" s="10"/>
      <c r="ED669" s="10"/>
      <c r="EE669" s="10"/>
      <c r="HE669" s="10"/>
    </row>
    <row r="670" spans="1:213" ht="14.25" customHeight="1" x14ac:dyDescent="0.25">
      <c r="A670" s="10"/>
      <c r="W670" s="10"/>
      <c r="X670" s="10"/>
      <c r="Y670" s="10"/>
      <c r="Z670" s="10"/>
      <c r="AA670" s="10"/>
      <c r="AC670" s="10"/>
      <c r="AE670" s="10"/>
      <c r="AH670" s="10"/>
      <c r="AK670" s="10"/>
      <c r="AP670" s="10"/>
      <c r="AQ670" s="10"/>
      <c r="AX670" s="10"/>
      <c r="BA670" s="10"/>
      <c r="BJ670" s="10"/>
      <c r="BP670" s="10"/>
      <c r="BT670" s="10"/>
      <c r="BU670" s="10"/>
      <c r="CF670" s="10"/>
      <c r="CH670" s="10"/>
      <c r="CI670" s="10"/>
      <c r="CJ670" s="10"/>
      <c r="CK670" s="10"/>
      <c r="CL670" s="10"/>
      <c r="CM670" s="10"/>
      <c r="CU670" s="10"/>
      <c r="CV670" s="10"/>
      <c r="CW670" s="10"/>
      <c r="CX670" s="10"/>
      <c r="DC670" s="10"/>
      <c r="DD670" s="10"/>
      <c r="DJ670" s="10"/>
      <c r="DK670" s="10"/>
      <c r="DM670" s="10"/>
      <c r="DP670" s="10"/>
      <c r="DQ670" s="10"/>
      <c r="EB670" s="10"/>
      <c r="EC670" s="10"/>
      <c r="ED670" s="10"/>
      <c r="EE670" s="10"/>
      <c r="HE670" s="10"/>
    </row>
    <row r="671" spans="1:213" ht="14.25" customHeight="1" x14ac:dyDescent="0.25">
      <c r="A671" s="10"/>
      <c r="W671" s="10"/>
      <c r="X671" s="10"/>
      <c r="Y671" s="10"/>
      <c r="Z671" s="10"/>
      <c r="AA671" s="10"/>
      <c r="AC671" s="10"/>
      <c r="AE671" s="10"/>
      <c r="AH671" s="10"/>
      <c r="AK671" s="10"/>
      <c r="AP671" s="10"/>
      <c r="AQ671" s="10"/>
      <c r="AX671" s="10"/>
      <c r="BA671" s="10"/>
      <c r="BJ671" s="10"/>
      <c r="BP671" s="10"/>
      <c r="BT671" s="10"/>
      <c r="BU671" s="10"/>
      <c r="CF671" s="10"/>
      <c r="CH671" s="10"/>
      <c r="CI671" s="10"/>
      <c r="CJ671" s="10"/>
      <c r="CK671" s="10"/>
      <c r="CL671" s="10"/>
      <c r="CM671" s="10"/>
      <c r="CU671" s="10"/>
      <c r="CV671" s="10"/>
      <c r="CW671" s="10"/>
      <c r="CX671" s="10"/>
      <c r="DC671" s="10"/>
      <c r="DD671" s="10"/>
      <c r="DJ671" s="10"/>
      <c r="DK671" s="10"/>
      <c r="DM671" s="10"/>
      <c r="DP671" s="10"/>
      <c r="DQ671" s="10"/>
      <c r="EB671" s="10"/>
      <c r="EC671" s="10"/>
      <c r="ED671" s="10"/>
      <c r="EE671" s="10"/>
      <c r="HE671" s="10"/>
    </row>
    <row r="672" spans="1:213" ht="14.25" customHeight="1" x14ac:dyDescent="0.25">
      <c r="A672" s="10"/>
      <c r="W672" s="10"/>
      <c r="X672" s="10"/>
      <c r="Y672" s="10"/>
      <c r="Z672" s="10"/>
      <c r="AA672" s="10"/>
      <c r="AC672" s="10"/>
      <c r="AE672" s="10"/>
      <c r="AH672" s="10"/>
      <c r="AK672" s="10"/>
      <c r="AP672" s="10"/>
      <c r="AQ672" s="10"/>
      <c r="AX672" s="10"/>
      <c r="BA672" s="10"/>
      <c r="BJ672" s="10"/>
      <c r="BP672" s="10"/>
      <c r="BT672" s="10"/>
      <c r="BU672" s="10"/>
      <c r="CF672" s="10"/>
      <c r="CH672" s="10"/>
      <c r="CI672" s="10"/>
      <c r="CJ672" s="10"/>
      <c r="CK672" s="10"/>
      <c r="CL672" s="10"/>
      <c r="CM672" s="10"/>
      <c r="CU672" s="10"/>
      <c r="CV672" s="10"/>
      <c r="CW672" s="10"/>
      <c r="CX672" s="10"/>
      <c r="DC672" s="10"/>
      <c r="DD672" s="10"/>
      <c r="DJ672" s="10"/>
      <c r="DK672" s="10"/>
      <c r="DM672" s="10"/>
      <c r="DP672" s="10"/>
      <c r="DQ672" s="10"/>
      <c r="EB672" s="10"/>
      <c r="EC672" s="10"/>
      <c r="ED672" s="10"/>
      <c r="EE672" s="10"/>
      <c r="HE672" s="10"/>
    </row>
    <row r="673" spans="1:213" ht="14.25" customHeight="1" x14ac:dyDescent="0.25">
      <c r="A673" s="10"/>
      <c r="W673" s="10"/>
      <c r="X673" s="10"/>
      <c r="Y673" s="10"/>
      <c r="Z673" s="10"/>
      <c r="AA673" s="10"/>
      <c r="AC673" s="10"/>
      <c r="AE673" s="10"/>
      <c r="AH673" s="10"/>
      <c r="AK673" s="10"/>
      <c r="AP673" s="10"/>
      <c r="AQ673" s="10"/>
      <c r="AX673" s="10"/>
      <c r="BA673" s="10"/>
      <c r="BJ673" s="10"/>
      <c r="BP673" s="10"/>
      <c r="BT673" s="10"/>
      <c r="BU673" s="10"/>
      <c r="CF673" s="10"/>
      <c r="CH673" s="10"/>
      <c r="CI673" s="10"/>
      <c r="CJ673" s="10"/>
      <c r="CK673" s="10"/>
      <c r="CL673" s="10"/>
      <c r="CM673" s="10"/>
      <c r="CU673" s="10"/>
      <c r="CV673" s="10"/>
      <c r="CW673" s="10"/>
      <c r="CX673" s="10"/>
      <c r="DC673" s="10"/>
      <c r="DD673" s="10"/>
      <c r="DJ673" s="10"/>
      <c r="DK673" s="10"/>
      <c r="DM673" s="10"/>
      <c r="DP673" s="10"/>
      <c r="DQ673" s="10"/>
      <c r="EB673" s="10"/>
      <c r="EC673" s="10"/>
      <c r="ED673" s="10"/>
      <c r="EE673" s="10"/>
      <c r="HE673" s="10"/>
    </row>
    <row r="674" spans="1:213" ht="14.25" customHeight="1" x14ac:dyDescent="0.25">
      <c r="A674" s="10"/>
      <c r="W674" s="10"/>
      <c r="X674" s="10"/>
      <c r="Y674" s="10"/>
      <c r="Z674" s="10"/>
      <c r="AA674" s="10"/>
      <c r="AC674" s="10"/>
      <c r="AE674" s="10"/>
      <c r="AH674" s="10"/>
      <c r="AK674" s="10"/>
      <c r="AP674" s="10"/>
      <c r="AQ674" s="10"/>
      <c r="AX674" s="10"/>
      <c r="BA674" s="10"/>
      <c r="BJ674" s="10"/>
      <c r="BP674" s="10"/>
      <c r="BT674" s="10"/>
      <c r="BU674" s="10"/>
      <c r="CF674" s="10"/>
      <c r="CH674" s="10"/>
      <c r="CI674" s="10"/>
      <c r="CJ674" s="10"/>
      <c r="CK674" s="10"/>
      <c r="CL674" s="10"/>
      <c r="CM674" s="10"/>
      <c r="CU674" s="10"/>
      <c r="CV674" s="10"/>
      <c r="CW674" s="10"/>
      <c r="CX674" s="10"/>
      <c r="DC674" s="10"/>
      <c r="DD674" s="10"/>
      <c r="DJ674" s="10"/>
      <c r="DK674" s="10"/>
      <c r="DM674" s="10"/>
      <c r="DP674" s="10"/>
      <c r="DQ674" s="10"/>
      <c r="EB674" s="10"/>
      <c r="EC674" s="10"/>
      <c r="ED674" s="10"/>
      <c r="EE674" s="10"/>
      <c r="HE674" s="10"/>
    </row>
    <row r="675" spans="1:213" ht="14.25" customHeight="1" x14ac:dyDescent="0.25">
      <c r="A675" s="10"/>
      <c r="W675" s="10"/>
      <c r="X675" s="10"/>
      <c r="Y675" s="10"/>
      <c r="Z675" s="10"/>
      <c r="AA675" s="10"/>
      <c r="AC675" s="10"/>
      <c r="AE675" s="10"/>
      <c r="AH675" s="10"/>
      <c r="AK675" s="10"/>
      <c r="AP675" s="10"/>
      <c r="AQ675" s="10"/>
      <c r="AX675" s="10"/>
      <c r="BA675" s="10"/>
      <c r="BJ675" s="10"/>
      <c r="BP675" s="10"/>
      <c r="BT675" s="10"/>
      <c r="BU675" s="10"/>
      <c r="CF675" s="10"/>
      <c r="CH675" s="10"/>
      <c r="CI675" s="10"/>
      <c r="CJ675" s="10"/>
      <c r="CK675" s="10"/>
      <c r="CL675" s="10"/>
      <c r="CM675" s="10"/>
      <c r="CU675" s="10"/>
      <c r="CV675" s="10"/>
      <c r="CW675" s="10"/>
      <c r="CX675" s="10"/>
      <c r="DC675" s="10"/>
      <c r="DD675" s="10"/>
      <c r="DJ675" s="10"/>
      <c r="DK675" s="10"/>
      <c r="DM675" s="10"/>
      <c r="DP675" s="10"/>
      <c r="DQ675" s="10"/>
      <c r="EB675" s="10"/>
      <c r="EC675" s="10"/>
      <c r="ED675" s="10"/>
      <c r="EE675" s="10"/>
      <c r="HE675" s="10"/>
    </row>
    <row r="676" spans="1:213" ht="14.25" customHeight="1" x14ac:dyDescent="0.25">
      <c r="A676" s="10"/>
      <c r="W676" s="10"/>
      <c r="X676" s="10"/>
      <c r="Y676" s="10"/>
      <c r="Z676" s="10"/>
      <c r="AA676" s="10"/>
      <c r="AC676" s="10"/>
      <c r="AE676" s="10"/>
      <c r="AH676" s="10"/>
      <c r="AK676" s="10"/>
      <c r="AP676" s="10"/>
      <c r="AQ676" s="10"/>
      <c r="AX676" s="10"/>
      <c r="BA676" s="10"/>
      <c r="BJ676" s="10"/>
      <c r="BP676" s="10"/>
      <c r="BT676" s="10"/>
      <c r="BU676" s="10"/>
      <c r="CF676" s="10"/>
      <c r="CH676" s="10"/>
      <c r="CI676" s="10"/>
      <c r="CJ676" s="10"/>
      <c r="CK676" s="10"/>
      <c r="CL676" s="10"/>
      <c r="CM676" s="10"/>
      <c r="CU676" s="10"/>
      <c r="CV676" s="10"/>
      <c r="CW676" s="10"/>
      <c r="CX676" s="10"/>
      <c r="DC676" s="10"/>
      <c r="DD676" s="10"/>
      <c r="DJ676" s="10"/>
      <c r="DK676" s="10"/>
      <c r="DM676" s="10"/>
      <c r="DP676" s="10"/>
      <c r="DQ676" s="10"/>
      <c r="EB676" s="10"/>
      <c r="EC676" s="10"/>
      <c r="ED676" s="10"/>
      <c r="EE676" s="10"/>
      <c r="HE676" s="10"/>
    </row>
    <row r="677" spans="1:213" ht="14.25" customHeight="1" x14ac:dyDescent="0.25">
      <c r="A677" s="10"/>
      <c r="W677" s="10"/>
      <c r="X677" s="10"/>
      <c r="Y677" s="10"/>
      <c r="Z677" s="10"/>
      <c r="AA677" s="10"/>
      <c r="AC677" s="10"/>
      <c r="AE677" s="10"/>
      <c r="AH677" s="10"/>
      <c r="AK677" s="10"/>
      <c r="AP677" s="10"/>
      <c r="AQ677" s="10"/>
      <c r="AX677" s="10"/>
      <c r="BA677" s="10"/>
      <c r="BJ677" s="10"/>
      <c r="BP677" s="10"/>
      <c r="BT677" s="10"/>
      <c r="BU677" s="10"/>
      <c r="CF677" s="10"/>
      <c r="CH677" s="10"/>
      <c r="CI677" s="10"/>
      <c r="CJ677" s="10"/>
      <c r="CK677" s="10"/>
      <c r="CL677" s="10"/>
      <c r="CM677" s="10"/>
      <c r="CU677" s="10"/>
      <c r="CV677" s="10"/>
      <c r="CW677" s="10"/>
      <c r="CX677" s="10"/>
      <c r="DC677" s="10"/>
      <c r="DD677" s="10"/>
      <c r="DJ677" s="10"/>
      <c r="DK677" s="10"/>
      <c r="DM677" s="10"/>
      <c r="DP677" s="10"/>
      <c r="DQ677" s="10"/>
      <c r="EB677" s="10"/>
      <c r="EC677" s="10"/>
      <c r="ED677" s="10"/>
      <c r="EE677" s="10"/>
      <c r="HE677" s="10"/>
    </row>
    <row r="678" spans="1:213" ht="14.25" customHeight="1" x14ac:dyDescent="0.25">
      <c r="A678" s="10"/>
      <c r="W678" s="10"/>
      <c r="X678" s="10"/>
      <c r="Y678" s="10"/>
      <c r="Z678" s="10"/>
      <c r="AA678" s="10"/>
      <c r="AC678" s="10"/>
      <c r="AE678" s="10"/>
      <c r="AH678" s="10"/>
      <c r="AK678" s="10"/>
      <c r="AP678" s="10"/>
      <c r="AQ678" s="10"/>
      <c r="AX678" s="10"/>
      <c r="BA678" s="10"/>
      <c r="BJ678" s="10"/>
      <c r="BP678" s="10"/>
      <c r="BT678" s="10"/>
      <c r="BU678" s="10"/>
      <c r="CF678" s="10"/>
      <c r="CH678" s="10"/>
      <c r="CI678" s="10"/>
      <c r="CJ678" s="10"/>
      <c r="CK678" s="10"/>
      <c r="CL678" s="10"/>
      <c r="CM678" s="10"/>
      <c r="CU678" s="10"/>
      <c r="CV678" s="10"/>
      <c r="CW678" s="10"/>
      <c r="CX678" s="10"/>
      <c r="DC678" s="10"/>
      <c r="DD678" s="10"/>
      <c r="DJ678" s="10"/>
      <c r="DK678" s="10"/>
      <c r="DM678" s="10"/>
      <c r="DP678" s="10"/>
      <c r="DQ678" s="10"/>
      <c r="EB678" s="10"/>
      <c r="EC678" s="10"/>
      <c r="ED678" s="10"/>
      <c r="EE678" s="10"/>
      <c r="HE678" s="10"/>
    </row>
    <row r="679" spans="1:213" ht="14.25" customHeight="1" x14ac:dyDescent="0.25">
      <c r="A679" s="10"/>
      <c r="W679" s="10"/>
      <c r="X679" s="10"/>
      <c r="Y679" s="10"/>
      <c r="Z679" s="10"/>
      <c r="AA679" s="10"/>
      <c r="AC679" s="10"/>
      <c r="AE679" s="10"/>
      <c r="AH679" s="10"/>
      <c r="AK679" s="10"/>
      <c r="AP679" s="10"/>
      <c r="AQ679" s="10"/>
      <c r="AX679" s="10"/>
      <c r="BA679" s="10"/>
      <c r="BJ679" s="10"/>
      <c r="BP679" s="10"/>
      <c r="BT679" s="10"/>
      <c r="BU679" s="10"/>
      <c r="CF679" s="10"/>
      <c r="CH679" s="10"/>
      <c r="CI679" s="10"/>
      <c r="CJ679" s="10"/>
      <c r="CK679" s="10"/>
      <c r="CL679" s="10"/>
      <c r="CM679" s="10"/>
      <c r="CU679" s="10"/>
      <c r="CV679" s="10"/>
      <c r="CW679" s="10"/>
      <c r="CX679" s="10"/>
      <c r="DC679" s="10"/>
      <c r="DD679" s="10"/>
      <c r="DJ679" s="10"/>
      <c r="DK679" s="10"/>
      <c r="DM679" s="10"/>
      <c r="DP679" s="10"/>
      <c r="DQ679" s="10"/>
      <c r="EB679" s="10"/>
      <c r="EC679" s="10"/>
      <c r="ED679" s="10"/>
      <c r="EE679" s="10"/>
      <c r="HE679" s="10"/>
    </row>
    <row r="680" spans="1:213" ht="14.25" customHeight="1" x14ac:dyDescent="0.25">
      <c r="A680" s="10"/>
      <c r="W680" s="10"/>
      <c r="X680" s="10"/>
      <c r="Y680" s="10"/>
      <c r="Z680" s="10"/>
      <c r="AA680" s="10"/>
      <c r="AC680" s="10"/>
      <c r="AE680" s="10"/>
      <c r="AH680" s="10"/>
      <c r="AK680" s="10"/>
      <c r="AP680" s="10"/>
      <c r="AQ680" s="10"/>
      <c r="AX680" s="10"/>
      <c r="BA680" s="10"/>
      <c r="BJ680" s="10"/>
      <c r="BP680" s="10"/>
      <c r="BT680" s="10"/>
      <c r="BU680" s="10"/>
      <c r="CF680" s="10"/>
      <c r="CH680" s="10"/>
      <c r="CI680" s="10"/>
      <c r="CJ680" s="10"/>
      <c r="CK680" s="10"/>
      <c r="CL680" s="10"/>
      <c r="CM680" s="10"/>
      <c r="CU680" s="10"/>
      <c r="CV680" s="10"/>
      <c r="CW680" s="10"/>
      <c r="CX680" s="10"/>
      <c r="DC680" s="10"/>
      <c r="DD680" s="10"/>
      <c r="DJ680" s="10"/>
      <c r="DK680" s="10"/>
      <c r="DM680" s="10"/>
      <c r="DP680" s="10"/>
      <c r="DQ680" s="10"/>
      <c r="EB680" s="10"/>
      <c r="EC680" s="10"/>
      <c r="ED680" s="10"/>
      <c r="EE680" s="10"/>
      <c r="HE680" s="10"/>
    </row>
    <row r="681" spans="1:213" ht="14.25" customHeight="1" x14ac:dyDescent="0.25">
      <c r="A681" s="10"/>
      <c r="W681" s="10"/>
      <c r="X681" s="10"/>
      <c r="Y681" s="10"/>
      <c r="Z681" s="10"/>
      <c r="AA681" s="10"/>
      <c r="AC681" s="10"/>
      <c r="AE681" s="10"/>
      <c r="AH681" s="10"/>
      <c r="AK681" s="10"/>
      <c r="AP681" s="10"/>
      <c r="AQ681" s="10"/>
      <c r="AX681" s="10"/>
      <c r="BA681" s="10"/>
      <c r="BJ681" s="10"/>
      <c r="BP681" s="10"/>
      <c r="BT681" s="10"/>
      <c r="BU681" s="10"/>
      <c r="CF681" s="10"/>
      <c r="CH681" s="10"/>
      <c r="CI681" s="10"/>
      <c r="CJ681" s="10"/>
      <c r="CK681" s="10"/>
      <c r="CL681" s="10"/>
      <c r="CM681" s="10"/>
      <c r="CU681" s="10"/>
      <c r="CV681" s="10"/>
      <c r="CW681" s="10"/>
      <c r="CX681" s="10"/>
      <c r="DC681" s="10"/>
      <c r="DD681" s="10"/>
      <c r="DJ681" s="10"/>
      <c r="DK681" s="10"/>
      <c r="DM681" s="10"/>
      <c r="DP681" s="10"/>
      <c r="DQ681" s="10"/>
      <c r="EB681" s="10"/>
      <c r="EC681" s="10"/>
      <c r="ED681" s="10"/>
      <c r="EE681" s="10"/>
      <c r="HE681" s="10"/>
    </row>
    <row r="682" spans="1:213" ht="14.25" customHeight="1" x14ac:dyDescent="0.25">
      <c r="A682" s="10"/>
      <c r="W682" s="10"/>
      <c r="X682" s="10"/>
      <c r="Y682" s="10"/>
      <c r="Z682" s="10"/>
      <c r="AA682" s="10"/>
      <c r="AC682" s="10"/>
      <c r="AE682" s="10"/>
      <c r="AH682" s="10"/>
      <c r="AK682" s="10"/>
      <c r="AP682" s="10"/>
      <c r="AQ682" s="10"/>
      <c r="AX682" s="10"/>
      <c r="BA682" s="10"/>
      <c r="BJ682" s="10"/>
      <c r="BP682" s="10"/>
      <c r="BT682" s="10"/>
      <c r="BU682" s="10"/>
      <c r="CF682" s="10"/>
      <c r="CH682" s="10"/>
      <c r="CI682" s="10"/>
      <c r="CJ682" s="10"/>
      <c r="CK682" s="10"/>
      <c r="CL682" s="10"/>
      <c r="CM682" s="10"/>
      <c r="CU682" s="10"/>
      <c r="CV682" s="10"/>
      <c r="CW682" s="10"/>
      <c r="CX682" s="10"/>
      <c r="DC682" s="10"/>
      <c r="DD682" s="10"/>
      <c r="DJ682" s="10"/>
      <c r="DK682" s="10"/>
      <c r="DM682" s="10"/>
      <c r="DP682" s="10"/>
      <c r="DQ682" s="10"/>
      <c r="EB682" s="10"/>
      <c r="EC682" s="10"/>
      <c r="ED682" s="10"/>
      <c r="EE682" s="10"/>
      <c r="HE682" s="10"/>
    </row>
    <row r="683" spans="1:213" ht="14.25" customHeight="1" x14ac:dyDescent="0.25">
      <c r="A683" s="10"/>
      <c r="W683" s="10"/>
      <c r="X683" s="10"/>
      <c r="Y683" s="10"/>
      <c r="Z683" s="10"/>
      <c r="AA683" s="10"/>
      <c r="AC683" s="10"/>
      <c r="AE683" s="10"/>
      <c r="AH683" s="10"/>
      <c r="AK683" s="10"/>
      <c r="AP683" s="10"/>
      <c r="AQ683" s="10"/>
      <c r="AX683" s="10"/>
      <c r="BA683" s="10"/>
      <c r="BJ683" s="10"/>
      <c r="BP683" s="10"/>
      <c r="BT683" s="10"/>
      <c r="BU683" s="10"/>
      <c r="CF683" s="10"/>
      <c r="CH683" s="10"/>
      <c r="CI683" s="10"/>
      <c r="CJ683" s="10"/>
      <c r="CK683" s="10"/>
      <c r="CL683" s="10"/>
      <c r="CM683" s="10"/>
      <c r="CU683" s="10"/>
      <c r="CV683" s="10"/>
      <c r="CW683" s="10"/>
      <c r="CX683" s="10"/>
      <c r="DC683" s="10"/>
      <c r="DD683" s="10"/>
      <c r="DJ683" s="10"/>
      <c r="DK683" s="10"/>
      <c r="DM683" s="10"/>
      <c r="DP683" s="10"/>
      <c r="DQ683" s="10"/>
      <c r="EB683" s="10"/>
      <c r="EC683" s="10"/>
      <c r="ED683" s="10"/>
      <c r="EE683" s="10"/>
      <c r="HE683" s="10"/>
    </row>
    <row r="684" spans="1:213" ht="14.25" customHeight="1" x14ac:dyDescent="0.25">
      <c r="A684" s="10"/>
      <c r="W684" s="10"/>
      <c r="X684" s="10"/>
      <c r="Y684" s="10"/>
      <c r="Z684" s="10"/>
      <c r="AA684" s="10"/>
      <c r="AC684" s="10"/>
      <c r="AE684" s="10"/>
      <c r="AH684" s="10"/>
      <c r="AK684" s="10"/>
      <c r="AP684" s="10"/>
      <c r="AQ684" s="10"/>
      <c r="AX684" s="10"/>
      <c r="BA684" s="10"/>
      <c r="BJ684" s="10"/>
      <c r="BP684" s="10"/>
      <c r="BT684" s="10"/>
      <c r="BU684" s="10"/>
      <c r="CF684" s="10"/>
      <c r="CH684" s="10"/>
      <c r="CI684" s="10"/>
      <c r="CJ684" s="10"/>
      <c r="CK684" s="10"/>
      <c r="CL684" s="10"/>
      <c r="CM684" s="10"/>
      <c r="CU684" s="10"/>
      <c r="CV684" s="10"/>
      <c r="CW684" s="10"/>
      <c r="CX684" s="10"/>
      <c r="DC684" s="10"/>
      <c r="DD684" s="10"/>
      <c r="DJ684" s="10"/>
      <c r="DK684" s="10"/>
      <c r="DM684" s="10"/>
      <c r="DP684" s="10"/>
      <c r="DQ684" s="10"/>
      <c r="EB684" s="10"/>
      <c r="EC684" s="10"/>
      <c r="ED684" s="10"/>
      <c r="EE684" s="10"/>
      <c r="HE684" s="10"/>
    </row>
    <row r="685" spans="1:213" ht="14.25" customHeight="1" x14ac:dyDescent="0.25">
      <c r="A685" s="10"/>
      <c r="W685" s="10"/>
      <c r="X685" s="10"/>
      <c r="Y685" s="10"/>
      <c r="Z685" s="10"/>
      <c r="AA685" s="10"/>
      <c r="AC685" s="10"/>
      <c r="AE685" s="10"/>
      <c r="AH685" s="10"/>
      <c r="AK685" s="10"/>
      <c r="AP685" s="10"/>
      <c r="AQ685" s="10"/>
      <c r="AX685" s="10"/>
      <c r="BA685" s="10"/>
      <c r="BJ685" s="10"/>
      <c r="BP685" s="10"/>
      <c r="BT685" s="10"/>
      <c r="BU685" s="10"/>
      <c r="CF685" s="10"/>
      <c r="CH685" s="10"/>
      <c r="CI685" s="10"/>
      <c r="CJ685" s="10"/>
      <c r="CK685" s="10"/>
      <c r="CL685" s="10"/>
      <c r="CM685" s="10"/>
      <c r="CU685" s="10"/>
      <c r="CV685" s="10"/>
      <c r="CW685" s="10"/>
      <c r="CX685" s="10"/>
      <c r="DC685" s="10"/>
      <c r="DD685" s="10"/>
      <c r="DJ685" s="10"/>
      <c r="DK685" s="10"/>
      <c r="DM685" s="10"/>
      <c r="DP685" s="10"/>
      <c r="DQ685" s="10"/>
      <c r="EB685" s="10"/>
      <c r="EC685" s="10"/>
      <c r="ED685" s="10"/>
      <c r="EE685" s="10"/>
      <c r="HE685" s="10"/>
    </row>
    <row r="686" spans="1:213" ht="14.25" customHeight="1" x14ac:dyDescent="0.25">
      <c r="A686" s="10"/>
      <c r="W686" s="10"/>
      <c r="X686" s="10"/>
      <c r="Y686" s="10"/>
      <c r="Z686" s="10"/>
      <c r="AA686" s="10"/>
      <c r="AC686" s="10"/>
      <c r="AE686" s="10"/>
      <c r="AH686" s="10"/>
      <c r="AK686" s="10"/>
      <c r="AP686" s="10"/>
      <c r="AQ686" s="10"/>
      <c r="AX686" s="10"/>
      <c r="BA686" s="10"/>
      <c r="BJ686" s="10"/>
      <c r="BP686" s="10"/>
      <c r="BT686" s="10"/>
      <c r="BU686" s="10"/>
      <c r="CF686" s="10"/>
      <c r="CH686" s="10"/>
      <c r="CI686" s="10"/>
      <c r="CJ686" s="10"/>
      <c r="CK686" s="10"/>
      <c r="CL686" s="10"/>
      <c r="CM686" s="10"/>
      <c r="CU686" s="10"/>
      <c r="CV686" s="10"/>
      <c r="CW686" s="10"/>
      <c r="CX686" s="10"/>
      <c r="DC686" s="10"/>
      <c r="DD686" s="10"/>
      <c r="DJ686" s="10"/>
      <c r="DK686" s="10"/>
      <c r="DM686" s="10"/>
      <c r="DP686" s="10"/>
      <c r="DQ686" s="10"/>
      <c r="EB686" s="10"/>
      <c r="EC686" s="10"/>
      <c r="ED686" s="10"/>
      <c r="EE686" s="10"/>
      <c r="HE686" s="10"/>
    </row>
    <row r="687" spans="1:213" ht="14.25" customHeight="1" x14ac:dyDescent="0.25">
      <c r="A687" s="10"/>
      <c r="W687" s="10"/>
      <c r="X687" s="10"/>
      <c r="Y687" s="10"/>
      <c r="Z687" s="10"/>
      <c r="AA687" s="10"/>
      <c r="AC687" s="10"/>
      <c r="AE687" s="10"/>
      <c r="AH687" s="10"/>
      <c r="AK687" s="10"/>
      <c r="AP687" s="10"/>
      <c r="AQ687" s="10"/>
      <c r="AX687" s="10"/>
      <c r="BA687" s="10"/>
      <c r="BJ687" s="10"/>
      <c r="BP687" s="10"/>
      <c r="BT687" s="10"/>
      <c r="BU687" s="10"/>
      <c r="CF687" s="10"/>
      <c r="CH687" s="10"/>
      <c r="CI687" s="10"/>
      <c r="CJ687" s="10"/>
      <c r="CK687" s="10"/>
      <c r="CL687" s="10"/>
      <c r="CM687" s="10"/>
      <c r="CU687" s="10"/>
      <c r="CV687" s="10"/>
      <c r="CW687" s="10"/>
      <c r="CX687" s="10"/>
      <c r="DC687" s="10"/>
      <c r="DD687" s="10"/>
      <c r="DJ687" s="10"/>
      <c r="DK687" s="10"/>
      <c r="DM687" s="10"/>
      <c r="DP687" s="10"/>
      <c r="DQ687" s="10"/>
      <c r="EB687" s="10"/>
      <c r="EC687" s="10"/>
      <c r="ED687" s="10"/>
      <c r="EE687" s="10"/>
      <c r="HE687" s="10"/>
    </row>
    <row r="688" spans="1:213" ht="14.25" customHeight="1" x14ac:dyDescent="0.25">
      <c r="A688" s="10"/>
      <c r="W688" s="10"/>
      <c r="X688" s="10"/>
      <c r="Y688" s="10"/>
      <c r="Z688" s="10"/>
      <c r="AA688" s="10"/>
      <c r="AC688" s="10"/>
      <c r="AE688" s="10"/>
      <c r="AH688" s="10"/>
      <c r="AK688" s="10"/>
      <c r="AP688" s="10"/>
      <c r="AQ688" s="10"/>
      <c r="AX688" s="10"/>
      <c r="BA688" s="10"/>
      <c r="BJ688" s="10"/>
      <c r="BP688" s="10"/>
      <c r="BT688" s="10"/>
      <c r="BU688" s="10"/>
      <c r="CF688" s="10"/>
      <c r="CH688" s="10"/>
      <c r="CI688" s="10"/>
      <c r="CJ688" s="10"/>
      <c r="CK688" s="10"/>
      <c r="CL688" s="10"/>
      <c r="CM688" s="10"/>
      <c r="CU688" s="10"/>
      <c r="CV688" s="10"/>
      <c r="CW688" s="10"/>
      <c r="CX688" s="10"/>
      <c r="DC688" s="10"/>
      <c r="DD688" s="10"/>
      <c r="DJ688" s="10"/>
      <c r="DK688" s="10"/>
      <c r="DM688" s="10"/>
      <c r="DP688" s="10"/>
      <c r="DQ688" s="10"/>
      <c r="EB688" s="10"/>
      <c r="EC688" s="10"/>
      <c r="ED688" s="10"/>
      <c r="EE688" s="10"/>
      <c r="HE688" s="10"/>
    </row>
    <row r="689" spans="1:213" ht="14.25" customHeight="1" x14ac:dyDescent="0.25">
      <c r="A689" s="10"/>
      <c r="W689" s="10"/>
      <c r="X689" s="10"/>
      <c r="Y689" s="10"/>
      <c r="Z689" s="10"/>
      <c r="AA689" s="10"/>
      <c r="AC689" s="10"/>
      <c r="AE689" s="10"/>
      <c r="AH689" s="10"/>
      <c r="AK689" s="10"/>
      <c r="AP689" s="10"/>
      <c r="AQ689" s="10"/>
      <c r="AX689" s="10"/>
      <c r="BA689" s="10"/>
      <c r="BJ689" s="10"/>
      <c r="BP689" s="10"/>
      <c r="BT689" s="10"/>
      <c r="BU689" s="10"/>
      <c r="CF689" s="10"/>
      <c r="CH689" s="10"/>
      <c r="CI689" s="10"/>
      <c r="CJ689" s="10"/>
      <c r="CK689" s="10"/>
      <c r="CL689" s="10"/>
      <c r="CM689" s="10"/>
      <c r="CU689" s="10"/>
      <c r="CV689" s="10"/>
      <c r="CW689" s="10"/>
      <c r="CX689" s="10"/>
      <c r="DC689" s="10"/>
      <c r="DD689" s="10"/>
      <c r="DJ689" s="10"/>
      <c r="DK689" s="10"/>
      <c r="DM689" s="10"/>
      <c r="DP689" s="10"/>
      <c r="DQ689" s="10"/>
      <c r="EB689" s="10"/>
      <c r="EC689" s="10"/>
      <c r="ED689" s="10"/>
      <c r="EE689" s="10"/>
      <c r="HE689" s="10"/>
    </row>
    <row r="690" spans="1:213" ht="14.25" customHeight="1" x14ac:dyDescent="0.25">
      <c r="A690" s="10"/>
      <c r="W690" s="10"/>
      <c r="X690" s="10"/>
      <c r="Y690" s="10"/>
      <c r="Z690" s="10"/>
      <c r="AA690" s="10"/>
      <c r="AC690" s="10"/>
      <c r="AE690" s="10"/>
      <c r="AH690" s="10"/>
      <c r="AK690" s="10"/>
      <c r="AP690" s="10"/>
      <c r="AQ690" s="10"/>
      <c r="AX690" s="10"/>
      <c r="BA690" s="10"/>
      <c r="BJ690" s="10"/>
      <c r="BP690" s="10"/>
      <c r="BT690" s="10"/>
      <c r="BU690" s="10"/>
      <c r="CF690" s="10"/>
      <c r="CH690" s="10"/>
      <c r="CI690" s="10"/>
      <c r="CJ690" s="10"/>
      <c r="CK690" s="10"/>
      <c r="CL690" s="10"/>
      <c r="CM690" s="10"/>
      <c r="CU690" s="10"/>
      <c r="CV690" s="10"/>
      <c r="CW690" s="10"/>
      <c r="CX690" s="10"/>
      <c r="DC690" s="10"/>
      <c r="DD690" s="10"/>
      <c r="DJ690" s="10"/>
      <c r="DK690" s="10"/>
      <c r="DM690" s="10"/>
      <c r="DP690" s="10"/>
      <c r="DQ690" s="10"/>
      <c r="EB690" s="10"/>
      <c r="EC690" s="10"/>
      <c r="ED690" s="10"/>
      <c r="EE690" s="10"/>
      <c r="HE690" s="10"/>
    </row>
    <row r="691" spans="1:213" ht="14.25" customHeight="1" x14ac:dyDescent="0.25">
      <c r="A691" s="10"/>
      <c r="W691" s="10"/>
      <c r="X691" s="10"/>
      <c r="Y691" s="10"/>
      <c r="Z691" s="10"/>
      <c r="AA691" s="10"/>
      <c r="AC691" s="10"/>
      <c r="AE691" s="10"/>
      <c r="AH691" s="10"/>
      <c r="AK691" s="10"/>
      <c r="AP691" s="10"/>
      <c r="AQ691" s="10"/>
      <c r="AX691" s="10"/>
      <c r="BA691" s="10"/>
      <c r="BJ691" s="10"/>
      <c r="BP691" s="10"/>
      <c r="BT691" s="10"/>
      <c r="BU691" s="10"/>
      <c r="CF691" s="10"/>
      <c r="CH691" s="10"/>
      <c r="CI691" s="10"/>
      <c r="CJ691" s="10"/>
      <c r="CK691" s="10"/>
      <c r="CL691" s="10"/>
      <c r="CM691" s="10"/>
      <c r="CU691" s="10"/>
      <c r="CV691" s="10"/>
      <c r="CW691" s="10"/>
      <c r="CX691" s="10"/>
      <c r="DC691" s="10"/>
      <c r="DD691" s="10"/>
      <c r="DJ691" s="10"/>
      <c r="DK691" s="10"/>
      <c r="DM691" s="10"/>
      <c r="DP691" s="10"/>
      <c r="DQ691" s="10"/>
      <c r="EB691" s="10"/>
      <c r="EC691" s="10"/>
      <c r="ED691" s="10"/>
      <c r="EE691" s="10"/>
      <c r="HE691" s="10"/>
    </row>
    <row r="692" spans="1:213" ht="14.25" customHeight="1" x14ac:dyDescent="0.25">
      <c r="A692" s="10"/>
      <c r="W692" s="10"/>
      <c r="X692" s="10"/>
      <c r="Y692" s="10"/>
      <c r="Z692" s="10"/>
      <c r="AA692" s="10"/>
      <c r="AC692" s="10"/>
      <c r="AE692" s="10"/>
      <c r="AH692" s="10"/>
      <c r="AK692" s="10"/>
      <c r="AP692" s="10"/>
      <c r="AQ692" s="10"/>
      <c r="AX692" s="10"/>
      <c r="BA692" s="10"/>
      <c r="BJ692" s="10"/>
      <c r="BP692" s="10"/>
      <c r="BT692" s="10"/>
      <c r="BU692" s="10"/>
      <c r="CF692" s="10"/>
      <c r="CH692" s="10"/>
      <c r="CI692" s="10"/>
      <c r="CJ692" s="10"/>
      <c r="CK692" s="10"/>
      <c r="CL692" s="10"/>
      <c r="CM692" s="10"/>
      <c r="CU692" s="10"/>
      <c r="CV692" s="10"/>
      <c r="CW692" s="10"/>
      <c r="CX692" s="10"/>
      <c r="DC692" s="10"/>
      <c r="DD692" s="10"/>
      <c r="DJ692" s="10"/>
      <c r="DK692" s="10"/>
      <c r="DM692" s="10"/>
      <c r="DP692" s="10"/>
      <c r="DQ692" s="10"/>
      <c r="EB692" s="10"/>
      <c r="EC692" s="10"/>
      <c r="ED692" s="10"/>
      <c r="EE692" s="10"/>
      <c r="HE692" s="10"/>
    </row>
    <row r="693" spans="1:213" ht="14.25" customHeight="1" x14ac:dyDescent="0.25">
      <c r="A693" s="10"/>
      <c r="W693" s="10"/>
      <c r="X693" s="10"/>
      <c r="Y693" s="10"/>
      <c r="Z693" s="10"/>
      <c r="AA693" s="10"/>
      <c r="AC693" s="10"/>
      <c r="AE693" s="10"/>
      <c r="AH693" s="10"/>
      <c r="AK693" s="10"/>
      <c r="AP693" s="10"/>
      <c r="AQ693" s="10"/>
      <c r="AX693" s="10"/>
      <c r="BA693" s="10"/>
      <c r="BJ693" s="10"/>
      <c r="BP693" s="10"/>
      <c r="BT693" s="10"/>
      <c r="BU693" s="10"/>
      <c r="CF693" s="10"/>
      <c r="CH693" s="10"/>
      <c r="CI693" s="10"/>
      <c r="CJ693" s="10"/>
      <c r="CK693" s="10"/>
      <c r="CL693" s="10"/>
      <c r="CM693" s="10"/>
      <c r="CU693" s="10"/>
      <c r="CV693" s="10"/>
      <c r="CW693" s="10"/>
      <c r="CX693" s="10"/>
      <c r="DC693" s="10"/>
      <c r="DD693" s="10"/>
      <c r="DJ693" s="10"/>
      <c r="DK693" s="10"/>
      <c r="DM693" s="10"/>
      <c r="DP693" s="10"/>
      <c r="DQ693" s="10"/>
      <c r="EB693" s="10"/>
      <c r="EC693" s="10"/>
      <c r="ED693" s="10"/>
      <c r="EE693" s="10"/>
      <c r="HE693" s="10"/>
    </row>
    <row r="694" spans="1:213" ht="14.25" customHeight="1" x14ac:dyDescent="0.25">
      <c r="A694" s="10"/>
      <c r="W694" s="10"/>
      <c r="X694" s="10"/>
      <c r="Y694" s="10"/>
      <c r="Z694" s="10"/>
      <c r="AA694" s="10"/>
      <c r="AC694" s="10"/>
      <c r="AE694" s="10"/>
      <c r="AH694" s="10"/>
      <c r="AK694" s="10"/>
      <c r="AP694" s="10"/>
      <c r="AQ694" s="10"/>
      <c r="AX694" s="10"/>
      <c r="BA694" s="10"/>
      <c r="BJ694" s="10"/>
      <c r="BP694" s="10"/>
      <c r="BT694" s="10"/>
      <c r="BU694" s="10"/>
      <c r="CF694" s="10"/>
      <c r="CH694" s="10"/>
      <c r="CI694" s="10"/>
      <c r="CJ694" s="10"/>
      <c r="CK694" s="10"/>
      <c r="CL694" s="10"/>
      <c r="CM694" s="10"/>
      <c r="CU694" s="10"/>
      <c r="CV694" s="10"/>
      <c r="CW694" s="10"/>
      <c r="CX694" s="10"/>
      <c r="DC694" s="10"/>
      <c r="DD694" s="10"/>
      <c r="DJ694" s="10"/>
      <c r="DK694" s="10"/>
      <c r="DM694" s="10"/>
      <c r="DP694" s="10"/>
      <c r="DQ694" s="10"/>
      <c r="EB694" s="10"/>
      <c r="EC694" s="10"/>
      <c r="ED694" s="10"/>
      <c r="EE694" s="10"/>
      <c r="HE694" s="10"/>
    </row>
    <row r="695" spans="1:213" ht="14.25" customHeight="1" x14ac:dyDescent="0.25">
      <c r="A695" s="10"/>
      <c r="W695" s="10"/>
      <c r="X695" s="10"/>
      <c r="Y695" s="10"/>
      <c r="Z695" s="10"/>
      <c r="AA695" s="10"/>
      <c r="AC695" s="10"/>
      <c r="AE695" s="10"/>
      <c r="AH695" s="10"/>
      <c r="AK695" s="10"/>
      <c r="AP695" s="10"/>
      <c r="AQ695" s="10"/>
      <c r="AX695" s="10"/>
      <c r="BA695" s="10"/>
      <c r="BJ695" s="10"/>
      <c r="BP695" s="10"/>
      <c r="BT695" s="10"/>
      <c r="BU695" s="10"/>
      <c r="CF695" s="10"/>
      <c r="CH695" s="10"/>
      <c r="CI695" s="10"/>
      <c r="CJ695" s="10"/>
      <c r="CK695" s="10"/>
      <c r="CL695" s="10"/>
      <c r="CM695" s="10"/>
      <c r="CU695" s="10"/>
      <c r="CV695" s="10"/>
      <c r="CW695" s="10"/>
      <c r="CX695" s="10"/>
      <c r="DC695" s="10"/>
      <c r="DD695" s="10"/>
      <c r="DJ695" s="10"/>
      <c r="DK695" s="10"/>
      <c r="DM695" s="10"/>
      <c r="DP695" s="10"/>
      <c r="DQ695" s="10"/>
      <c r="EB695" s="10"/>
      <c r="EC695" s="10"/>
      <c r="ED695" s="10"/>
      <c r="EE695" s="10"/>
      <c r="HE695" s="10"/>
    </row>
    <row r="696" spans="1:213" ht="14.25" customHeight="1" x14ac:dyDescent="0.25">
      <c r="A696" s="10"/>
      <c r="W696" s="10"/>
      <c r="X696" s="10"/>
      <c r="Y696" s="10"/>
      <c r="Z696" s="10"/>
      <c r="AA696" s="10"/>
      <c r="AC696" s="10"/>
      <c r="AE696" s="10"/>
      <c r="AH696" s="10"/>
      <c r="AK696" s="10"/>
      <c r="AP696" s="10"/>
      <c r="AQ696" s="10"/>
      <c r="AX696" s="10"/>
      <c r="BA696" s="10"/>
      <c r="BJ696" s="10"/>
      <c r="BP696" s="10"/>
      <c r="BT696" s="10"/>
      <c r="BU696" s="10"/>
      <c r="CF696" s="10"/>
      <c r="CH696" s="10"/>
      <c r="CI696" s="10"/>
      <c r="CJ696" s="10"/>
      <c r="CK696" s="10"/>
      <c r="CL696" s="10"/>
      <c r="CM696" s="10"/>
      <c r="CU696" s="10"/>
      <c r="CV696" s="10"/>
      <c r="CW696" s="10"/>
      <c r="CX696" s="10"/>
      <c r="DC696" s="10"/>
      <c r="DD696" s="10"/>
      <c r="DJ696" s="10"/>
      <c r="DK696" s="10"/>
      <c r="DM696" s="10"/>
      <c r="DP696" s="10"/>
      <c r="DQ696" s="10"/>
      <c r="EB696" s="10"/>
      <c r="EC696" s="10"/>
      <c r="ED696" s="10"/>
      <c r="EE696" s="10"/>
      <c r="HE696" s="10"/>
    </row>
    <row r="697" spans="1:213" ht="14.25" customHeight="1" x14ac:dyDescent="0.25">
      <c r="A697" s="10"/>
      <c r="W697" s="10"/>
      <c r="X697" s="10"/>
      <c r="Y697" s="10"/>
      <c r="Z697" s="10"/>
      <c r="AA697" s="10"/>
      <c r="AC697" s="10"/>
      <c r="AE697" s="10"/>
      <c r="AH697" s="10"/>
      <c r="AK697" s="10"/>
      <c r="AP697" s="10"/>
      <c r="AQ697" s="10"/>
      <c r="AX697" s="10"/>
      <c r="BA697" s="10"/>
      <c r="BJ697" s="10"/>
      <c r="BP697" s="10"/>
      <c r="BT697" s="10"/>
      <c r="BU697" s="10"/>
      <c r="CF697" s="10"/>
      <c r="CH697" s="10"/>
      <c r="CI697" s="10"/>
      <c r="CJ697" s="10"/>
      <c r="CK697" s="10"/>
      <c r="CL697" s="10"/>
      <c r="CM697" s="10"/>
      <c r="CU697" s="10"/>
      <c r="CV697" s="10"/>
      <c r="CW697" s="10"/>
      <c r="CX697" s="10"/>
      <c r="DC697" s="10"/>
      <c r="DD697" s="10"/>
      <c r="DJ697" s="10"/>
      <c r="DK697" s="10"/>
      <c r="DM697" s="10"/>
      <c r="DP697" s="10"/>
      <c r="DQ697" s="10"/>
      <c r="EB697" s="10"/>
      <c r="EC697" s="10"/>
      <c r="ED697" s="10"/>
      <c r="EE697" s="10"/>
      <c r="HE697" s="10"/>
    </row>
    <row r="698" spans="1:213" ht="14.25" customHeight="1" x14ac:dyDescent="0.25">
      <c r="A698" s="10"/>
      <c r="W698" s="10"/>
      <c r="X698" s="10"/>
      <c r="Y698" s="10"/>
      <c r="Z698" s="10"/>
      <c r="AA698" s="10"/>
      <c r="AC698" s="10"/>
      <c r="AE698" s="10"/>
      <c r="AH698" s="10"/>
      <c r="AK698" s="10"/>
      <c r="AP698" s="10"/>
      <c r="AQ698" s="10"/>
      <c r="AX698" s="10"/>
      <c r="BA698" s="10"/>
      <c r="BJ698" s="10"/>
      <c r="BP698" s="10"/>
      <c r="BT698" s="10"/>
      <c r="BU698" s="10"/>
      <c r="CF698" s="10"/>
      <c r="CH698" s="10"/>
      <c r="CI698" s="10"/>
      <c r="CJ698" s="10"/>
      <c r="CK698" s="10"/>
      <c r="CL698" s="10"/>
      <c r="CM698" s="10"/>
      <c r="CU698" s="10"/>
      <c r="CV698" s="10"/>
      <c r="CW698" s="10"/>
      <c r="CX698" s="10"/>
      <c r="DC698" s="10"/>
      <c r="DD698" s="10"/>
      <c r="DJ698" s="10"/>
      <c r="DK698" s="10"/>
      <c r="DM698" s="10"/>
      <c r="DP698" s="10"/>
      <c r="DQ698" s="10"/>
      <c r="EB698" s="10"/>
      <c r="EC698" s="10"/>
      <c r="ED698" s="10"/>
      <c r="EE698" s="10"/>
      <c r="HE698" s="10"/>
    </row>
    <row r="699" spans="1:213" ht="14.25" customHeight="1" x14ac:dyDescent="0.25">
      <c r="A699" s="10"/>
      <c r="W699" s="10"/>
      <c r="X699" s="10"/>
      <c r="Y699" s="10"/>
      <c r="Z699" s="10"/>
      <c r="AA699" s="10"/>
      <c r="AC699" s="10"/>
      <c r="AE699" s="10"/>
      <c r="AH699" s="10"/>
      <c r="AK699" s="10"/>
      <c r="AP699" s="10"/>
      <c r="AQ699" s="10"/>
      <c r="AX699" s="10"/>
      <c r="BA699" s="10"/>
      <c r="BJ699" s="10"/>
      <c r="BP699" s="10"/>
      <c r="BT699" s="10"/>
      <c r="BU699" s="10"/>
      <c r="CF699" s="10"/>
      <c r="CH699" s="10"/>
      <c r="CI699" s="10"/>
      <c r="CJ699" s="10"/>
      <c r="CK699" s="10"/>
      <c r="CL699" s="10"/>
      <c r="CM699" s="10"/>
      <c r="CU699" s="10"/>
      <c r="CV699" s="10"/>
      <c r="CW699" s="10"/>
      <c r="CX699" s="10"/>
      <c r="DC699" s="10"/>
      <c r="DD699" s="10"/>
      <c r="DJ699" s="10"/>
      <c r="DK699" s="10"/>
      <c r="DM699" s="10"/>
      <c r="DP699" s="10"/>
      <c r="DQ699" s="10"/>
      <c r="EB699" s="10"/>
      <c r="EC699" s="10"/>
      <c r="ED699" s="10"/>
      <c r="EE699" s="10"/>
      <c r="HE699" s="10"/>
    </row>
    <row r="700" spans="1:213" ht="14.25" customHeight="1" x14ac:dyDescent="0.25">
      <c r="A700" s="10"/>
      <c r="W700" s="10"/>
      <c r="X700" s="10"/>
      <c r="Y700" s="10"/>
      <c r="Z700" s="10"/>
      <c r="AA700" s="10"/>
      <c r="AC700" s="10"/>
      <c r="AE700" s="10"/>
      <c r="AH700" s="10"/>
      <c r="AK700" s="10"/>
      <c r="AP700" s="10"/>
      <c r="AQ700" s="10"/>
      <c r="AX700" s="10"/>
      <c r="BA700" s="10"/>
      <c r="BJ700" s="10"/>
      <c r="BP700" s="10"/>
      <c r="BT700" s="10"/>
      <c r="BU700" s="10"/>
      <c r="CF700" s="10"/>
      <c r="CH700" s="10"/>
      <c r="CI700" s="10"/>
      <c r="CJ700" s="10"/>
      <c r="CK700" s="10"/>
      <c r="CL700" s="10"/>
      <c r="CM700" s="10"/>
      <c r="CU700" s="10"/>
      <c r="CV700" s="10"/>
      <c r="CW700" s="10"/>
      <c r="CX700" s="10"/>
      <c r="DC700" s="10"/>
      <c r="DD700" s="10"/>
      <c r="DJ700" s="10"/>
      <c r="DK700" s="10"/>
      <c r="DM700" s="10"/>
      <c r="DP700" s="10"/>
      <c r="DQ700" s="10"/>
      <c r="EB700" s="10"/>
      <c r="EC700" s="10"/>
      <c r="ED700" s="10"/>
      <c r="EE700" s="10"/>
      <c r="HE700" s="10"/>
    </row>
    <row r="701" spans="1:213" ht="14.25" customHeight="1" x14ac:dyDescent="0.25">
      <c r="A701" s="10"/>
      <c r="W701" s="10"/>
      <c r="X701" s="10"/>
      <c r="Y701" s="10"/>
      <c r="Z701" s="10"/>
      <c r="AA701" s="10"/>
      <c r="AC701" s="10"/>
      <c r="AE701" s="10"/>
      <c r="AH701" s="10"/>
      <c r="AK701" s="10"/>
      <c r="AP701" s="10"/>
      <c r="AQ701" s="10"/>
      <c r="AX701" s="10"/>
      <c r="BA701" s="10"/>
      <c r="BJ701" s="10"/>
      <c r="BP701" s="10"/>
      <c r="BT701" s="10"/>
      <c r="BU701" s="10"/>
      <c r="CF701" s="10"/>
      <c r="CH701" s="10"/>
      <c r="CI701" s="10"/>
      <c r="CJ701" s="10"/>
      <c r="CK701" s="10"/>
      <c r="CL701" s="10"/>
      <c r="CM701" s="10"/>
      <c r="CU701" s="10"/>
      <c r="CV701" s="10"/>
      <c r="CW701" s="10"/>
      <c r="CX701" s="10"/>
      <c r="DC701" s="10"/>
      <c r="DD701" s="10"/>
      <c r="DJ701" s="10"/>
      <c r="DK701" s="10"/>
      <c r="DM701" s="10"/>
      <c r="DP701" s="10"/>
      <c r="DQ701" s="10"/>
      <c r="EB701" s="10"/>
      <c r="EC701" s="10"/>
      <c r="ED701" s="10"/>
      <c r="EE701" s="10"/>
      <c r="HE701" s="10"/>
    </row>
    <row r="702" spans="1:213" ht="14.25" customHeight="1" x14ac:dyDescent="0.25">
      <c r="A702" s="10"/>
      <c r="W702" s="10"/>
      <c r="X702" s="10"/>
      <c r="Y702" s="10"/>
      <c r="Z702" s="10"/>
      <c r="AA702" s="10"/>
      <c r="AC702" s="10"/>
      <c r="AE702" s="10"/>
      <c r="AH702" s="10"/>
      <c r="AK702" s="10"/>
      <c r="AP702" s="10"/>
      <c r="AQ702" s="10"/>
      <c r="AX702" s="10"/>
      <c r="BA702" s="10"/>
      <c r="BJ702" s="10"/>
      <c r="BP702" s="10"/>
      <c r="BT702" s="10"/>
      <c r="BU702" s="10"/>
      <c r="CF702" s="10"/>
      <c r="CH702" s="10"/>
      <c r="CI702" s="10"/>
      <c r="CJ702" s="10"/>
      <c r="CK702" s="10"/>
      <c r="CL702" s="10"/>
      <c r="CM702" s="10"/>
      <c r="CU702" s="10"/>
      <c r="CV702" s="10"/>
      <c r="CW702" s="10"/>
      <c r="CX702" s="10"/>
      <c r="DC702" s="10"/>
      <c r="DD702" s="10"/>
      <c r="DJ702" s="10"/>
      <c r="DK702" s="10"/>
      <c r="DM702" s="10"/>
      <c r="DP702" s="10"/>
      <c r="DQ702" s="10"/>
      <c r="EB702" s="10"/>
      <c r="EC702" s="10"/>
      <c r="ED702" s="10"/>
      <c r="EE702" s="10"/>
      <c r="HE702" s="10"/>
    </row>
    <row r="703" spans="1:213" ht="14.25" customHeight="1" x14ac:dyDescent="0.25">
      <c r="A703" s="10"/>
      <c r="W703" s="10"/>
      <c r="X703" s="10"/>
      <c r="Y703" s="10"/>
      <c r="Z703" s="10"/>
      <c r="AA703" s="10"/>
      <c r="AC703" s="10"/>
      <c r="AE703" s="10"/>
      <c r="AH703" s="10"/>
      <c r="AK703" s="10"/>
      <c r="AP703" s="10"/>
      <c r="AQ703" s="10"/>
      <c r="AX703" s="10"/>
      <c r="BA703" s="10"/>
      <c r="BJ703" s="10"/>
      <c r="BP703" s="10"/>
      <c r="BT703" s="10"/>
      <c r="BU703" s="10"/>
      <c r="CF703" s="10"/>
      <c r="CH703" s="10"/>
      <c r="CI703" s="10"/>
      <c r="CJ703" s="10"/>
      <c r="CK703" s="10"/>
      <c r="CL703" s="10"/>
      <c r="CM703" s="10"/>
      <c r="CU703" s="10"/>
      <c r="CV703" s="10"/>
      <c r="CW703" s="10"/>
      <c r="CX703" s="10"/>
      <c r="DC703" s="10"/>
      <c r="DD703" s="10"/>
      <c r="DJ703" s="10"/>
      <c r="DK703" s="10"/>
      <c r="DM703" s="10"/>
      <c r="DP703" s="10"/>
      <c r="DQ703" s="10"/>
      <c r="EB703" s="10"/>
      <c r="EC703" s="10"/>
      <c r="ED703" s="10"/>
      <c r="EE703" s="10"/>
      <c r="HE703" s="10"/>
    </row>
    <row r="704" spans="1:213" ht="14.25" customHeight="1" x14ac:dyDescent="0.25">
      <c r="A704" s="10"/>
      <c r="W704" s="10"/>
      <c r="X704" s="10"/>
      <c r="Y704" s="10"/>
      <c r="Z704" s="10"/>
      <c r="AA704" s="10"/>
      <c r="AC704" s="10"/>
      <c r="AE704" s="10"/>
      <c r="AH704" s="10"/>
      <c r="AK704" s="10"/>
      <c r="AP704" s="10"/>
      <c r="AQ704" s="10"/>
      <c r="AX704" s="10"/>
      <c r="BA704" s="10"/>
      <c r="BJ704" s="10"/>
      <c r="BP704" s="10"/>
      <c r="BT704" s="10"/>
      <c r="BU704" s="10"/>
      <c r="CF704" s="10"/>
      <c r="CH704" s="10"/>
      <c r="CI704" s="10"/>
      <c r="CJ704" s="10"/>
      <c r="CK704" s="10"/>
      <c r="CL704" s="10"/>
      <c r="CM704" s="10"/>
      <c r="CU704" s="10"/>
      <c r="CV704" s="10"/>
      <c r="CW704" s="10"/>
      <c r="CX704" s="10"/>
      <c r="DC704" s="10"/>
      <c r="DD704" s="10"/>
      <c r="DJ704" s="10"/>
      <c r="DK704" s="10"/>
      <c r="DM704" s="10"/>
      <c r="DP704" s="10"/>
      <c r="DQ704" s="10"/>
      <c r="EB704" s="10"/>
      <c r="EC704" s="10"/>
      <c r="ED704" s="10"/>
      <c r="EE704" s="10"/>
      <c r="HE704" s="10"/>
    </row>
    <row r="705" spans="1:213" ht="14.25" customHeight="1" x14ac:dyDescent="0.25">
      <c r="A705" s="10"/>
      <c r="W705" s="10"/>
      <c r="X705" s="10"/>
      <c r="Y705" s="10"/>
      <c r="Z705" s="10"/>
      <c r="AA705" s="10"/>
      <c r="AC705" s="10"/>
      <c r="AE705" s="10"/>
      <c r="AH705" s="10"/>
      <c r="AK705" s="10"/>
      <c r="AP705" s="10"/>
      <c r="AQ705" s="10"/>
      <c r="AX705" s="10"/>
      <c r="BA705" s="10"/>
      <c r="BJ705" s="10"/>
      <c r="BP705" s="10"/>
      <c r="BT705" s="10"/>
      <c r="BU705" s="10"/>
      <c r="CF705" s="10"/>
      <c r="CH705" s="10"/>
      <c r="CI705" s="10"/>
      <c r="CJ705" s="10"/>
      <c r="CK705" s="10"/>
      <c r="CL705" s="10"/>
      <c r="CM705" s="10"/>
      <c r="CU705" s="10"/>
      <c r="CV705" s="10"/>
      <c r="CW705" s="10"/>
      <c r="CX705" s="10"/>
      <c r="DC705" s="10"/>
      <c r="DD705" s="10"/>
      <c r="DJ705" s="10"/>
      <c r="DK705" s="10"/>
      <c r="DM705" s="10"/>
      <c r="DP705" s="10"/>
      <c r="DQ705" s="10"/>
      <c r="EB705" s="10"/>
      <c r="EC705" s="10"/>
      <c r="ED705" s="10"/>
      <c r="EE705" s="10"/>
      <c r="HE705" s="10"/>
    </row>
    <row r="706" spans="1:213" ht="14.25" customHeight="1" x14ac:dyDescent="0.25">
      <c r="A706" s="10"/>
      <c r="W706" s="10"/>
      <c r="X706" s="10"/>
      <c r="Y706" s="10"/>
      <c r="Z706" s="10"/>
      <c r="AA706" s="10"/>
      <c r="AC706" s="10"/>
      <c r="AE706" s="10"/>
      <c r="AH706" s="10"/>
      <c r="AK706" s="10"/>
      <c r="AP706" s="10"/>
      <c r="AQ706" s="10"/>
      <c r="AX706" s="10"/>
      <c r="BA706" s="10"/>
      <c r="BJ706" s="10"/>
      <c r="BP706" s="10"/>
      <c r="BT706" s="10"/>
      <c r="BU706" s="10"/>
      <c r="CF706" s="10"/>
      <c r="CH706" s="10"/>
      <c r="CI706" s="10"/>
      <c r="CJ706" s="10"/>
      <c r="CK706" s="10"/>
      <c r="CL706" s="10"/>
      <c r="CM706" s="10"/>
      <c r="CU706" s="10"/>
      <c r="CV706" s="10"/>
      <c r="CW706" s="10"/>
      <c r="CX706" s="10"/>
      <c r="DC706" s="10"/>
      <c r="DD706" s="10"/>
      <c r="DJ706" s="10"/>
      <c r="DK706" s="10"/>
      <c r="DM706" s="10"/>
      <c r="DP706" s="10"/>
      <c r="DQ706" s="10"/>
      <c r="EB706" s="10"/>
      <c r="EC706" s="10"/>
      <c r="ED706" s="10"/>
      <c r="EE706" s="10"/>
      <c r="HE706" s="10"/>
    </row>
    <row r="707" spans="1:213" ht="14.25" customHeight="1" x14ac:dyDescent="0.25">
      <c r="A707" s="10"/>
      <c r="W707" s="10"/>
      <c r="X707" s="10"/>
      <c r="Y707" s="10"/>
      <c r="Z707" s="10"/>
      <c r="AA707" s="10"/>
      <c r="AC707" s="10"/>
      <c r="AE707" s="10"/>
      <c r="AH707" s="10"/>
      <c r="AK707" s="10"/>
      <c r="AP707" s="10"/>
      <c r="AQ707" s="10"/>
      <c r="AX707" s="10"/>
      <c r="BA707" s="10"/>
      <c r="BJ707" s="10"/>
      <c r="BP707" s="10"/>
      <c r="BT707" s="10"/>
      <c r="BU707" s="10"/>
      <c r="CF707" s="10"/>
      <c r="CH707" s="10"/>
      <c r="CI707" s="10"/>
      <c r="CJ707" s="10"/>
      <c r="CK707" s="10"/>
      <c r="CL707" s="10"/>
      <c r="CM707" s="10"/>
      <c r="CU707" s="10"/>
      <c r="CV707" s="10"/>
      <c r="CW707" s="10"/>
      <c r="CX707" s="10"/>
      <c r="DC707" s="10"/>
      <c r="DD707" s="10"/>
      <c r="DJ707" s="10"/>
      <c r="DK707" s="10"/>
      <c r="DM707" s="10"/>
      <c r="DP707" s="10"/>
      <c r="DQ707" s="10"/>
      <c r="EB707" s="10"/>
      <c r="EC707" s="10"/>
      <c r="ED707" s="10"/>
      <c r="EE707" s="10"/>
      <c r="HE707" s="10"/>
    </row>
    <row r="708" spans="1:213" ht="14.25" customHeight="1" x14ac:dyDescent="0.25">
      <c r="A708" s="10"/>
      <c r="W708" s="10"/>
      <c r="X708" s="10"/>
      <c r="Y708" s="10"/>
      <c r="Z708" s="10"/>
      <c r="AA708" s="10"/>
      <c r="AC708" s="10"/>
      <c r="AE708" s="10"/>
      <c r="AH708" s="10"/>
      <c r="AK708" s="10"/>
      <c r="AP708" s="10"/>
      <c r="AQ708" s="10"/>
      <c r="AX708" s="10"/>
      <c r="BA708" s="10"/>
      <c r="BJ708" s="10"/>
      <c r="BP708" s="10"/>
      <c r="BT708" s="10"/>
      <c r="BU708" s="10"/>
      <c r="CF708" s="10"/>
      <c r="CH708" s="10"/>
      <c r="CI708" s="10"/>
      <c r="CJ708" s="10"/>
      <c r="CK708" s="10"/>
      <c r="CL708" s="10"/>
      <c r="CM708" s="10"/>
      <c r="CU708" s="10"/>
      <c r="CV708" s="10"/>
      <c r="CW708" s="10"/>
      <c r="CX708" s="10"/>
      <c r="DC708" s="10"/>
      <c r="DD708" s="10"/>
      <c r="DJ708" s="10"/>
      <c r="DK708" s="10"/>
      <c r="DM708" s="10"/>
      <c r="DP708" s="10"/>
      <c r="DQ708" s="10"/>
      <c r="EB708" s="10"/>
      <c r="EC708" s="10"/>
      <c r="ED708" s="10"/>
      <c r="EE708" s="10"/>
      <c r="HE708" s="10"/>
    </row>
    <row r="709" spans="1:213" ht="14.25" customHeight="1" x14ac:dyDescent="0.25">
      <c r="A709" s="10"/>
      <c r="W709" s="10"/>
      <c r="X709" s="10"/>
      <c r="Y709" s="10"/>
      <c r="Z709" s="10"/>
      <c r="AA709" s="10"/>
      <c r="AC709" s="10"/>
      <c r="AE709" s="10"/>
      <c r="AH709" s="10"/>
      <c r="AK709" s="10"/>
      <c r="AP709" s="10"/>
      <c r="AQ709" s="10"/>
      <c r="AX709" s="10"/>
      <c r="BA709" s="10"/>
      <c r="BJ709" s="10"/>
      <c r="BP709" s="10"/>
      <c r="BT709" s="10"/>
      <c r="BU709" s="10"/>
      <c r="CF709" s="10"/>
      <c r="CH709" s="10"/>
      <c r="CI709" s="10"/>
      <c r="CJ709" s="10"/>
      <c r="CK709" s="10"/>
      <c r="CL709" s="10"/>
      <c r="CM709" s="10"/>
      <c r="CU709" s="10"/>
      <c r="CV709" s="10"/>
      <c r="CW709" s="10"/>
      <c r="CX709" s="10"/>
      <c r="DC709" s="10"/>
      <c r="DD709" s="10"/>
      <c r="DJ709" s="10"/>
      <c r="DK709" s="10"/>
      <c r="DM709" s="10"/>
      <c r="DP709" s="10"/>
      <c r="DQ709" s="10"/>
      <c r="EB709" s="10"/>
      <c r="EC709" s="10"/>
      <c r="ED709" s="10"/>
      <c r="EE709" s="10"/>
      <c r="HE709" s="10"/>
    </row>
    <row r="710" spans="1:213" ht="14.25" customHeight="1" x14ac:dyDescent="0.25">
      <c r="A710" s="10"/>
      <c r="W710" s="10"/>
      <c r="X710" s="10"/>
      <c r="Y710" s="10"/>
      <c r="Z710" s="10"/>
      <c r="AA710" s="10"/>
      <c r="AC710" s="10"/>
      <c r="AE710" s="10"/>
      <c r="AH710" s="10"/>
      <c r="AK710" s="10"/>
      <c r="AP710" s="10"/>
      <c r="AQ710" s="10"/>
      <c r="AX710" s="10"/>
      <c r="BA710" s="10"/>
      <c r="BJ710" s="10"/>
      <c r="BP710" s="10"/>
      <c r="BT710" s="10"/>
      <c r="BU710" s="10"/>
      <c r="CF710" s="10"/>
      <c r="CH710" s="10"/>
      <c r="CI710" s="10"/>
      <c r="CJ710" s="10"/>
      <c r="CK710" s="10"/>
      <c r="CL710" s="10"/>
      <c r="CM710" s="10"/>
      <c r="CU710" s="10"/>
      <c r="CV710" s="10"/>
      <c r="CW710" s="10"/>
      <c r="CX710" s="10"/>
      <c r="DC710" s="10"/>
      <c r="DD710" s="10"/>
      <c r="DJ710" s="10"/>
      <c r="DK710" s="10"/>
      <c r="DM710" s="10"/>
      <c r="DP710" s="10"/>
      <c r="DQ710" s="10"/>
      <c r="EB710" s="10"/>
      <c r="EC710" s="10"/>
      <c r="ED710" s="10"/>
      <c r="EE710" s="10"/>
      <c r="HE710" s="10"/>
    </row>
    <row r="711" spans="1:213" ht="14.25" customHeight="1" x14ac:dyDescent="0.25">
      <c r="A711" s="10"/>
      <c r="W711" s="10"/>
      <c r="X711" s="10"/>
      <c r="Y711" s="10"/>
      <c r="Z711" s="10"/>
      <c r="AA711" s="10"/>
      <c r="AC711" s="10"/>
      <c r="AE711" s="10"/>
      <c r="AH711" s="10"/>
      <c r="AK711" s="10"/>
      <c r="AP711" s="10"/>
      <c r="AQ711" s="10"/>
      <c r="AX711" s="10"/>
      <c r="BA711" s="10"/>
      <c r="BJ711" s="10"/>
      <c r="BP711" s="10"/>
      <c r="BT711" s="10"/>
      <c r="BU711" s="10"/>
      <c r="CF711" s="10"/>
      <c r="CH711" s="10"/>
      <c r="CI711" s="10"/>
      <c r="CJ711" s="10"/>
      <c r="CK711" s="10"/>
      <c r="CL711" s="10"/>
      <c r="CM711" s="10"/>
      <c r="CU711" s="10"/>
      <c r="CV711" s="10"/>
      <c r="CW711" s="10"/>
      <c r="CX711" s="10"/>
      <c r="DC711" s="10"/>
      <c r="DD711" s="10"/>
      <c r="DJ711" s="10"/>
      <c r="DK711" s="10"/>
      <c r="DM711" s="10"/>
      <c r="DP711" s="10"/>
      <c r="DQ711" s="10"/>
      <c r="EB711" s="10"/>
      <c r="EC711" s="10"/>
      <c r="ED711" s="10"/>
      <c r="EE711" s="10"/>
      <c r="HE711" s="10"/>
    </row>
    <row r="712" spans="1:213" ht="14.25" customHeight="1" x14ac:dyDescent="0.25">
      <c r="A712" s="10"/>
      <c r="W712" s="10"/>
      <c r="X712" s="10"/>
      <c r="Y712" s="10"/>
      <c r="Z712" s="10"/>
      <c r="AA712" s="10"/>
      <c r="AC712" s="10"/>
      <c r="AE712" s="10"/>
      <c r="AH712" s="10"/>
      <c r="AK712" s="10"/>
      <c r="AP712" s="10"/>
      <c r="AQ712" s="10"/>
      <c r="AX712" s="10"/>
      <c r="BA712" s="10"/>
      <c r="BJ712" s="10"/>
      <c r="BP712" s="10"/>
      <c r="BT712" s="10"/>
      <c r="BU712" s="10"/>
      <c r="CF712" s="10"/>
      <c r="CH712" s="10"/>
      <c r="CI712" s="10"/>
      <c r="CJ712" s="10"/>
      <c r="CK712" s="10"/>
      <c r="CL712" s="10"/>
      <c r="CM712" s="10"/>
      <c r="CU712" s="10"/>
      <c r="CV712" s="10"/>
      <c r="CW712" s="10"/>
      <c r="CX712" s="10"/>
      <c r="DC712" s="10"/>
      <c r="DD712" s="10"/>
      <c r="DJ712" s="10"/>
      <c r="DK712" s="10"/>
      <c r="DM712" s="10"/>
      <c r="DP712" s="10"/>
      <c r="DQ712" s="10"/>
      <c r="EB712" s="10"/>
      <c r="EC712" s="10"/>
      <c r="ED712" s="10"/>
      <c r="EE712" s="10"/>
      <c r="HE712" s="10"/>
    </row>
    <row r="713" spans="1:213" ht="14.25" customHeight="1" x14ac:dyDescent="0.25">
      <c r="A713" s="10"/>
      <c r="W713" s="10"/>
      <c r="X713" s="10"/>
      <c r="Y713" s="10"/>
      <c r="Z713" s="10"/>
      <c r="AA713" s="10"/>
      <c r="AC713" s="10"/>
      <c r="AE713" s="10"/>
      <c r="AH713" s="10"/>
      <c r="AK713" s="10"/>
      <c r="AP713" s="10"/>
      <c r="AQ713" s="10"/>
      <c r="AX713" s="10"/>
      <c r="BA713" s="10"/>
      <c r="BJ713" s="10"/>
      <c r="BP713" s="10"/>
      <c r="BT713" s="10"/>
      <c r="BU713" s="10"/>
      <c r="CF713" s="10"/>
      <c r="CH713" s="10"/>
      <c r="CI713" s="10"/>
      <c r="CJ713" s="10"/>
      <c r="CK713" s="10"/>
      <c r="CL713" s="10"/>
      <c r="CM713" s="10"/>
      <c r="CU713" s="10"/>
      <c r="CV713" s="10"/>
      <c r="CW713" s="10"/>
      <c r="CX713" s="10"/>
      <c r="DC713" s="10"/>
      <c r="DD713" s="10"/>
      <c r="DJ713" s="10"/>
      <c r="DK713" s="10"/>
      <c r="DM713" s="10"/>
      <c r="DP713" s="10"/>
      <c r="DQ713" s="10"/>
      <c r="EB713" s="10"/>
      <c r="EC713" s="10"/>
      <c r="ED713" s="10"/>
      <c r="EE713" s="10"/>
      <c r="HE713" s="10"/>
    </row>
    <row r="714" spans="1:213" ht="14.25" customHeight="1" x14ac:dyDescent="0.25">
      <c r="A714" s="10"/>
      <c r="W714" s="10"/>
      <c r="X714" s="10"/>
      <c r="Y714" s="10"/>
      <c r="Z714" s="10"/>
      <c r="AA714" s="10"/>
      <c r="AC714" s="10"/>
      <c r="AE714" s="10"/>
      <c r="AH714" s="10"/>
      <c r="AK714" s="10"/>
      <c r="AP714" s="10"/>
      <c r="AQ714" s="10"/>
      <c r="AX714" s="10"/>
      <c r="BA714" s="10"/>
      <c r="BJ714" s="10"/>
      <c r="BP714" s="10"/>
      <c r="BT714" s="10"/>
      <c r="BU714" s="10"/>
      <c r="CF714" s="10"/>
      <c r="CH714" s="10"/>
      <c r="CI714" s="10"/>
      <c r="CJ714" s="10"/>
      <c r="CK714" s="10"/>
      <c r="CL714" s="10"/>
      <c r="CM714" s="10"/>
      <c r="CU714" s="10"/>
      <c r="CV714" s="10"/>
      <c r="CW714" s="10"/>
      <c r="CX714" s="10"/>
      <c r="DC714" s="10"/>
      <c r="DD714" s="10"/>
      <c r="DJ714" s="10"/>
      <c r="DK714" s="10"/>
      <c r="DM714" s="10"/>
      <c r="DP714" s="10"/>
      <c r="DQ714" s="10"/>
      <c r="EB714" s="10"/>
      <c r="EC714" s="10"/>
      <c r="ED714" s="10"/>
      <c r="EE714" s="10"/>
      <c r="HE714" s="10"/>
    </row>
    <row r="715" spans="1:213" ht="14.25" customHeight="1" x14ac:dyDescent="0.25">
      <c r="A715" s="10"/>
      <c r="W715" s="10"/>
      <c r="X715" s="10"/>
      <c r="Y715" s="10"/>
      <c r="Z715" s="10"/>
      <c r="AA715" s="10"/>
      <c r="AC715" s="10"/>
      <c r="AE715" s="10"/>
      <c r="AH715" s="10"/>
      <c r="AK715" s="10"/>
      <c r="AP715" s="10"/>
      <c r="AQ715" s="10"/>
      <c r="AX715" s="10"/>
      <c r="BA715" s="10"/>
      <c r="BJ715" s="10"/>
      <c r="BP715" s="10"/>
      <c r="BT715" s="10"/>
      <c r="BU715" s="10"/>
      <c r="CF715" s="10"/>
      <c r="CH715" s="10"/>
      <c r="CI715" s="10"/>
      <c r="CJ715" s="10"/>
      <c r="CK715" s="10"/>
      <c r="CL715" s="10"/>
      <c r="CM715" s="10"/>
      <c r="CU715" s="10"/>
      <c r="CV715" s="10"/>
      <c r="CW715" s="10"/>
      <c r="CX715" s="10"/>
      <c r="DC715" s="10"/>
      <c r="DD715" s="10"/>
      <c r="DJ715" s="10"/>
      <c r="DK715" s="10"/>
      <c r="DM715" s="10"/>
      <c r="DP715" s="10"/>
      <c r="DQ715" s="10"/>
      <c r="EB715" s="10"/>
      <c r="EC715" s="10"/>
      <c r="ED715" s="10"/>
      <c r="EE715" s="10"/>
      <c r="HE715" s="10"/>
    </row>
    <row r="716" spans="1:213" ht="14.25" customHeight="1" x14ac:dyDescent="0.25">
      <c r="A716" s="10"/>
      <c r="W716" s="10"/>
      <c r="X716" s="10"/>
      <c r="Y716" s="10"/>
      <c r="Z716" s="10"/>
      <c r="AA716" s="10"/>
      <c r="AC716" s="10"/>
      <c r="AE716" s="10"/>
      <c r="AH716" s="10"/>
      <c r="AK716" s="10"/>
      <c r="AP716" s="10"/>
      <c r="AQ716" s="10"/>
      <c r="AX716" s="10"/>
      <c r="BA716" s="10"/>
      <c r="BJ716" s="10"/>
      <c r="BP716" s="10"/>
      <c r="BT716" s="10"/>
      <c r="BU716" s="10"/>
      <c r="CF716" s="10"/>
      <c r="CH716" s="10"/>
      <c r="CI716" s="10"/>
      <c r="CJ716" s="10"/>
      <c r="CK716" s="10"/>
      <c r="CL716" s="10"/>
      <c r="CM716" s="10"/>
      <c r="CU716" s="10"/>
      <c r="CV716" s="10"/>
      <c r="CW716" s="10"/>
      <c r="CX716" s="10"/>
      <c r="DC716" s="10"/>
      <c r="DD716" s="10"/>
      <c r="DJ716" s="10"/>
      <c r="DK716" s="10"/>
      <c r="DM716" s="10"/>
      <c r="DP716" s="10"/>
      <c r="DQ716" s="10"/>
      <c r="EB716" s="10"/>
      <c r="EC716" s="10"/>
      <c r="ED716" s="10"/>
      <c r="EE716" s="10"/>
      <c r="HE716" s="10"/>
    </row>
    <row r="717" spans="1:213" ht="14.25" customHeight="1" x14ac:dyDescent="0.25">
      <c r="A717" s="10"/>
      <c r="W717" s="10"/>
      <c r="X717" s="10"/>
      <c r="Y717" s="10"/>
      <c r="Z717" s="10"/>
      <c r="AA717" s="10"/>
      <c r="AC717" s="10"/>
      <c r="AE717" s="10"/>
      <c r="AH717" s="10"/>
      <c r="AK717" s="10"/>
      <c r="AP717" s="10"/>
      <c r="AQ717" s="10"/>
      <c r="AX717" s="10"/>
      <c r="BA717" s="10"/>
      <c r="BJ717" s="10"/>
      <c r="BP717" s="10"/>
      <c r="BT717" s="10"/>
      <c r="BU717" s="10"/>
      <c r="CF717" s="10"/>
      <c r="CH717" s="10"/>
      <c r="CI717" s="10"/>
      <c r="CJ717" s="10"/>
      <c r="CK717" s="10"/>
      <c r="CL717" s="10"/>
      <c r="CM717" s="10"/>
      <c r="CU717" s="10"/>
      <c r="CV717" s="10"/>
      <c r="CW717" s="10"/>
      <c r="CX717" s="10"/>
      <c r="DC717" s="10"/>
      <c r="DD717" s="10"/>
      <c r="DJ717" s="10"/>
      <c r="DK717" s="10"/>
      <c r="DM717" s="10"/>
      <c r="DP717" s="10"/>
      <c r="DQ717" s="10"/>
      <c r="EB717" s="10"/>
      <c r="EC717" s="10"/>
      <c r="ED717" s="10"/>
      <c r="EE717" s="10"/>
      <c r="HE717" s="10"/>
    </row>
    <row r="718" spans="1:213" ht="14.25" customHeight="1" x14ac:dyDescent="0.25">
      <c r="A718" s="10"/>
      <c r="W718" s="10"/>
      <c r="X718" s="10"/>
      <c r="Y718" s="10"/>
      <c r="Z718" s="10"/>
      <c r="AA718" s="10"/>
      <c r="AC718" s="10"/>
      <c r="AE718" s="10"/>
      <c r="AH718" s="10"/>
      <c r="AK718" s="10"/>
      <c r="AP718" s="10"/>
      <c r="AQ718" s="10"/>
      <c r="AX718" s="10"/>
      <c r="BA718" s="10"/>
      <c r="BJ718" s="10"/>
      <c r="BP718" s="10"/>
      <c r="BT718" s="10"/>
      <c r="BU718" s="10"/>
      <c r="CF718" s="10"/>
      <c r="CH718" s="10"/>
      <c r="CI718" s="10"/>
      <c r="CJ718" s="10"/>
      <c r="CK718" s="10"/>
      <c r="CL718" s="10"/>
      <c r="CM718" s="10"/>
      <c r="CU718" s="10"/>
      <c r="CV718" s="10"/>
      <c r="CW718" s="10"/>
      <c r="CX718" s="10"/>
      <c r="DC718" s="10"/>
      <c r="DD718" s="10"/>
      <c r="DJ718" s="10"/>
      <c r="DK718" s="10"/>
      <c r="DM718" s="10"/>
      <c r="DP718" s="10"/>
      <c r="DQ718" s="10"/>
      <c r="EB718" s="10"/>
      <c r="EC718" s="10"/>
      <c r="ED718" s="10"/>
      <c r="EE718" s="10"/>
      <c r="HE718" s="10"/>
    </row>
    <row r="719" spans="1:213" ht="14.25" customHeight="1" x14ac:dyDescent="0.25">
      <c r="A719" s="10"/>
      <c r="W719" s="10"/>
      <c r="X719" s="10"/>
      <c r="Y719" s="10"/>
      <c r="Z719" s="10"/>
      <c r="AA719" s="10"/>
      <c r="AC719" s="10"/>
      <c r="AE719" s="10"/>
      <c r="AH719" s="10"/>
      <c r="AK719" s="10"/>
      <c r="AP719" s="10"/>
      <c r="AQ719" s="10"/>
      <c r="AX719" s="10"/>
      <c r="BA719" s="10"/>
      <c r="BJ719" s="10"/>
      <c r="BP719" s="10"/>
      <c r="BT719" s="10"/>
      <c r="BU719" s="10"/>
      <c r="CF719" s="10"/>
      <c r="CH719" s="10"/>
      <c r="CI719" s="10"/>
      <c r="CJ719" s="10"/>
      <c r="CK719" s="10"/>
      <c r="CL719" s="10"/>
      <c r="CM719" s="10"/>
      <c r="CU719" s="10"/>
      <c r="CV719" s="10"/>
      <c r="CW719" s="10"/>
      <c r="CX719" s="10"/>
      <c r="DC719" s="10"/>
      <c r="DD719" s="10"/>
      <c r="DJ719" s="10"/>
      <c r="DK719" s="10"/>
      <c r="DM719" s="10"/>
      <c r="DP719" s="10"/>
      <c r="DQ719" s="10"/>
      <c r="EB719" s="10"/>
      <c r="EC719" s="10"/>
      <c r="ED719" s="10"/>
      <c r="EE719" s="10"/>
      <c r="HE719" s="10"/>
    </row>
    <row r="720" spans="1:213" ht="14.25" customHeight="1" x14ac:dyDescent="0.25">
      <c r="A720" s="10"/>
      <c r="W720" s="10"/>
      <c r="X720" s="10"/>
      <c r="Y720" s="10"/>
      <c r="Z720" s="10"/>
      <c r="AA720" s="10"/>
      <c r="AC720" s="10"/>
      <c r="AE720" s="10"/>
      <c r="AH720" s="10"/>
      <c r="AK720" s="10"/>
      <c r="AP720" s="10"/>
      <c r="AQ720" s="10"/>
      <c r="AX720" s="10"/>
      <c r="BA720" s="10"/>
      <c r="BJ720" s="10"/>
      <c r="BP720" s="10"/>
      <c r="BT720" s="10"/>
      <c r="BU720" s="10"/>
      <c r="CF720" s="10"/>
      <c r="CH720" s="10"/>
      <c r="CI720" s="10"/>
      <c r="CJ720" s="10"/>
      <c r="CK720" s="10"/>
      <c r="CL720" s="10"/>
      <c r="CM720" s="10"/>
      <c r="CU720" s="10"/>
      <c r="CV720" s="10"/>
      <c r="CW720" s="10"/>
      <c r="CX720" s="10"/>
      <c r="DC720" s="10"/>
      <c r="DD720" s="10"/>
      <c r="DJ720" s="10"/>
      <c r="DK720" s="10"/>
      <c r="DM720" s="10"/>
      <c r="DP720" s="10"/>
      <c r="DQ720" s="10"/>
      <c r="EB720" s="10"/>
      <c r="EC720" s="10"/>
      <c r="ED720" s="10"/>
      <c r="EE720" s="10"/>
      <c r="HE720" s="10"/>
    </row>
    <row r="721" spans="1:213" ht="14.25" customHeight="1" x14ac:dyDescent="0.25">
      <c r="A721" s="10"/>
      <c r="W721" s="10"/>
      <c r="X721" s="10"/>
      <c r="Y721" s="10"/>
      <c r="Z721" s="10"/>
      <c r="AA721" s="10"/>
      <c r="AC721" s="10"/>
      <c r="AE721" s="10"/>
      <c r="AH721" s="10"/>
      <c r="AK721" s="10"/>
      <c r="AP721" s="10"/>
      <c r="AQ721" s="10"/>
      <c r="AX721" s="10"/>
      <c r="BA721" s="10"/>
      <c r="BJ721" s="10"/>
      <c r="BP721" s="10"/>
      <c r="BT721" s="10"/>
      <c r="BU721" s="10"/>
      <c r="CF721" s="10"/>
      <c r="CH721" s="10"/>
      <c r="CI721" s="10"/>
      <c r="CJ721" s="10"/>
      <c r="CK721" s="10"/>
      <c r="CL721" s="10"/>
      <c r="CM721" s="10"/>
      <c r="CU721" s="10"/>
      <c r="CV721" s="10"/>
      <c r="CW721" s="10"/>
      <c r="CX721" s="10"/>
      <c r="DC721" s="10"/>
      <c r="DD721" s="10"/>
      <c r="DJ721" s="10"/>
      <c r="DK721" s="10"/>
      <c r="DM721" s="10"/>
      <c r="DP721" s="10"/>
      <c r="DQ721" s="10"/>
      <c r="EB721" s="10"/>
      <c r="EC721" s="10"/>
      <c r="ED721" s="10"/>
      <c r="EE721" s="10"/>
      <c r="HE721" s="10"/>
    </row>
    <row r="722" spans="1:213" ht="14.25" customHeight="1" x14ac:dyDescent="0.25">
      <c r="A722" s="10"/>
      <c r="W722" s="10"/>
      <c r="X722" s="10"/>
      <c r="Y722" s="10"/>
      <c r="Z722" s="10"/>
      <c r="AA722" s="10"/>
      <c r="AC722" s="10"/>
      <c r="AE722" s="10"/>
      <c r="AH722" s="10"/>
      <c r="AK722" s="10"/>
      <c r="AP722" s="10"/>
      <c r="AQ722" s="10"/>
      <c r="AX722" s="10"/>
      <c r="BA722" s="10"/>
      <c r="BJ722" s="10"/>
      <c r="BP722" s="10"/>
      <c r="BT722" s="10"/>
      <c r="BU722" s="10"/>
      <c r="CF722" s="10"/>
      <c r="CH722" s="10"/>
      <c r="CI722" s="10"/>
      <c r="CJ722" s="10"/>
      <c r="CK722" s="10"/>
      <c r="CL722" s="10"/>
      <c r="CM722" s="10"/>
      <c r="CU722" s="10"/>
      <c r="CV722" s="10"/>
      <c r="CW722" s="10"/>
      <c r="CX722" s="10"/>
      <c r="DC722" s="10"/>
      <c r="DD722" s="10"/>
      <c r="DJ722" s="10"/>
      <c r="DK722" s="10"/>
      <c r="DM722" s="10"/>
      <c r="DP722" s="10"/>
      <c r="DQ722" s="10"/>
      <c r="EB722" s="10"/>
      <c r="EC722" s="10"/>
      <c r="ED722" s="10"/>
      <c r="EE722" s="10"/>
      <c r="HE722" s="10"/>
    </row>
    <row r="723" spans="1:213" ht="14.25" customHeight="1" x14ac:dyDescent="0.25">
      <c r="A723" s="10"/>
      <c r="W723" s="10"/>
      <c r="X723" s="10"/>
      <c r="Y723" s="10"/>
      <c r="Z723" s="10"/>
      <c r="AA723" s="10"/>
      <c r="AC723" s="10"/>
      <c r="AE723" s="10"/>
      <c r="AH723" s="10"/>
      <c r="AK723" s="10"/>
      <c r="AP723" s="10"/>
      <c r="AQ723" s="10"/>
      <c r="AX723" s="10"/>
      <c r="BA723" s="10"/>
      <c r="BJ723" s="10"/>
      <c r="BP723" s="10"/>
      <c r="BT723" s="10"/>
      <c r="BU723" s="10"/>
      <c r="CF723" s="10"/>
      <c r="CH723" s="10"/>
      <c r="CI723" s="10"/>
      <c r="CJ723" s="10"/>
      <c r="CK723" s="10"/>
      <c r="CL723" s="10"/>
      <c r="CM723" s="10"/>
      <c r="CU723" s="10"/>
      <c r="CV723" s="10"/>
      <c r="CW723" s="10"/>
      <c r="CX723" s="10"/>
      <c r="DC723" s="10"/>
      <c r="DD723" s="10"/>
      <c r="DJ723" s="10"/>
      <c r="DK723" s="10"/>
      <c r="DM723" s="10"/>
      <c r="DP723" s="10"/>
      <c r="DQ723" s="10"/>
      <c r="EB723" s="10"/>
      <c r="EC723" s="10"/>
      <c r="ED723" s="10"/>
      <c r="EE723" s="10"/>
      <c r="HE723" s="10"/>
    </row>
    <row r="724" spans="1:213" ht="14.25" customHeight="1" x14ac:dyDescent="0.25">
      <c r="A724" s="10"/>
      <c r="W724" s="10"/>
      <c r="X724" s="10"/>
      <c r="Y724" s="10"/>
      <c r="Z724" s="10"/>
      <c r="AA724" s="10"/>
      <c r="AC724" s="10"/>
      <c r="AE724" s="10"/>
      <c r="AH724" s="10"/>
      <c r="AK724" s="10"/>
      <c r="AP724" s="10"/>
      <c r="AQ724" s="10"/>
      <c r="AX724" s="10"/>
      <c r="BA724" s="10"/>
      <c r="BJ724" s="10"/>
      <c r="BP724" s="10"/>
      <c r="BT724" s="10"/>
      <c r="BU724" s="10"/>
      <c r="CF724" s="10"/>
      <c r="CH724" s="10"/>
      <c r="CI724" s="10"/>
      <c r="CJ724" s="10"/>
      <c r="CK724" s="10"/>
      <c r="CL724" s="10"/>
      <c r="CM724" s="10"/>
      <c r="CU724" s="10"/>
      <c r="CV724" s="10"/>
      <c r="CW724" s="10"/>
      <c r="CX724" s="10"/>
      <c r="DC724" s="10"/>
      <c r="DD724" s="10"/>
      <c r="DJ724" s="10"/>
      <c r="DK724" s="10"/>
      <c r="DM724" s="10"/>
      <c r="DP724" s="10"/>
      <c r="DQ724" s="10"/>
      <c r="EB724" s="10"/>
      <c r="EC724" s="10"/>
      <c r="ED724" s="10"/>
      <c r="EE724" s="10"/>
      <c r="HE724" s="10"/>
    </row>
    <row r="725" spans="1:213" ht="14.25" customHeight="1" x14ac:dyDescent="0.25">
      <c r="A725" s="10"/>
      <c r="W725" s="10"/>
      <c r="X725" s="10"/>
      <c r="Y725" s="10"/>
      <c r="Z725" s="10"/>
      <c r="AA725" s="10"/>
      <c r="AC725" s="10"/>
      <c r="AE725" s="10"/>
      <c r="AH725" s="10"/>
      <c r="AK725" s="10"/>
      <c r="AP725" s="10"/>
      <c r="AQ725" s="10"/>
      <c r="AX725" s="10"/>
      <c r="BA725" s="10"/>
      <c r="BJ725" s="10"/>
      <c r="BP725" s="10"/>
      <c r="BT725" s="10"/>
      <c r="BU725" s="10"/>
      <c r="CF725" s="10"/>
      <c r="CH725" s="10"/>
      <c r="CI725" s="10"/>
      <c r="CJ725" s="10"/>
      <c r="CK725" s="10"/>
      <c r="CL725" s="10"/>
      <c r="CM725" s="10"/>
      <c r="CU725" s="10"/>
      <c r="CV725" s="10"/>
      <c r="CW725" s="10"/>
      <c r="CX725" s="10"/>
      <c r="DC725" s="10"/>
      <c r="DD725" s="10"/>
      <c r="DJ725" s="10"/>
      <c r="DK725" s="10"/>
      <c r="DM725" s="10"/>
      <c r="DP725" s="10"/>
      <c r="DQ725" s="10"/>
      <c r="EB725" s="10"/>
      <c r="EC725" s="10"/>
      <c r="ED725" s="10"/>
      <c r="EE725" s="10"/>
      <c r="HE725" s="10"/>
    </row>
    <row r="726" spans="1:213" ht="14.25" customHeight="1" x14ac:dyDescent="0.25">
      <c r="A726" s="10"/>
      <c r="W726" s="10"/>
      <c r="X726" s="10"/>
      <c r="Y726" s="10"/>
      <c r="Z726" s="10"/>
      <c r="AA726" s="10"/>
      <c r="AC726" s="10"/>
      <c r="AE726" s="10"/>
      <c r="AH726" s="10"/>
      <c r="AK726" s="10"/>
      <c r="AP726" s="10"/>
      <c r="AQ726" s="10"/>
      <c r="AX726" s="10"/>
      <c r="BA726" s="10"/>
      <c r="BJ726" s="10"/>
      <c r="BP726" s="10"/>
      <c r="BT726" s="10"/>
      <c r="BU726" s="10"/>
      <c r="CF726" s="10"/>
      <c r="CH726" s="10"/>
      <c r="CI726" s="10"/>
      <c r="CJ726" s="10"/>
      <c r="CK726" s="10"/>
      <c r="CL726" s="10"/>
      <c r="CM726" s="10"/>
      <c r="CU726" s="10"/>
      <c r="CV726" s="10"/>
      <c r="CW726" s="10"/>
      <c r="CX726" s="10"/>
      <c r="DC726" s="10"/>
      <c r="DD726" s="10"/>
      <c r="DJ726" s="10"/>
      <c r="DK726" s="10"/>
      <c r="DM726" s="10"/>
      <c r="DP726" s="10"/>
      <c r="DQ726" s="10"/>
      <c r="EB726" s="10"/>
      <c r="EC726" s="10"/>
      <c r="ED726" s="10"/>
      <c r="EE726" s="10"/>
      <c r="HE726" s="10"/>
    </row>
    <row r="727" spans="1:213" ht="14.25" customHeight="1" x14ac:dyDescent="0.25">
      <c r="A727" s="10"/>
      <c r="W727" s="10"/>
      <c r="X727" s="10"/>
      <c r="Y727" s="10"/>
      <c r="Z727" s="10"/>
      <c r="AA727" s="10"/>
      <c r="AC727" s="10"/>
      <c r="AE727" s="10"/>
      <c r="AH727" s="10"/>
      <c r="AK727" s="10"/>
      <c r="AP727" s="10"/>
      <c r="AQ727" s="10"/>
      <c r="AX727" s="10"/>
      <c r="BA727" s="10"/>
      <c r="BJ727" s="10"/>
      <c r="BP727" s="10"/>
      <c r="BT727" s="10"/>
      <c r="BU727" s="10"/>
      <c r="CF727" s="10"/>
      <c r="CH727" s="10"/>
      <c r="CI727" s="10"/>
      <c r="CJ727" s="10"/>
      <c r="CK727" s="10"/>
      <c r="CL727" s="10"/>
      <c r="CM727" s="10"/>
      <c r="CU727" s="10"/>
      <c r="CV727" s="10"/>
      <c r="CW727" s="10"/>
      <c r="CX727" s="10"/>
      <c r="DC727" s="10"/>
      <c r="DD727" s="10"/>
      <c r="DJ727" s="10"/>
      <c r="DK727" s="10"/>
      <c r="DM727" s="10"/>
      <c r="DP727" s="10"/>
      <c r="DQ727" s="10"/>
      <c r="EB727" s="10"/>
      <c r="EC727" s="10"/>
      <c r="ED727" s="10"/>
      <c r="EE727" s="10"/>
      <c r="HE727" s="10"/>
    </row>
    <row r="728" spans="1:213" ht="14.25" customHeight="1" x14ac:dyDescent="0.25">
      <c r="A728" s="10"/>
      <c r="W728" s="10"/>
      <c r="X728" s="10"/>
      <c r="Y728" s="10"/>
      <c r="Z728" s="10"/>
      <c r="AA728" s="10"/>
      <c r="AC728" s="10"/>
      <c r="AE728" s="10"/>
      <c r="AH728" s="10"/>
      <c r="AK728" s="10"/>
      <c r="AP728" s="10"/>
      <c r="AQ728" s="10"/>
      <c r="AX728" s="10"/>
      <c r="BA728" s="10"/>
      <c r="BJ728" s="10"/>
      <c r="BP728" s="10"/>
      <c r="BT728" s="10"/>
      <c r="BU728" s="10"/>
      <c r="CF728" s="10"/>
      <c r="CH728" s="10"/>
      <c r="CI728" s="10"/>
      <c r="CJ728" s="10"/>
      <c r="CK728" s="10"/>
      <c r="CL728" s="10"/>
      <c r="CM728" s="10"/>
      <c r="CU728" s="10"/>
      <c r="CV728" s="10"/>
      <c r="CW728" s="10"/>
      <c r="CX728" s="10"/>
      <c r="DC728" s="10"/>
      <c r="DD728" s="10"/>
      <c r="DJ728" s="10"/>
      <c r="DK728" s="10"/>
      <c r="DM728" s="10"/>
      <c r="DP728" s="10"/>
      <c r="DQ728" s="10"/>
      <c r="EB728" s="10"/>
      <c r="EC728" s="10"/>
      <c r="ED728" s="10"/>
      <c r="EE728" s="10"/>
      <c r="HE728" s="10"/>
    </row>
    <row r="729" spans="1:213" ht="14.25" customHeight="1" x14ac:dyDescent="0.25">
      <c r="A729" s="10"/>
      <c r="W729" s="10"/>
      <c r="X729" s="10"/>
      <c r="Y729" s="10"/>
      <c r="Z729" s="10"/>
      <c r="AA729" s="10"/>
      <c r="AC729" s="10"/>
      <c r="AE729" s="10"/>
      <c r="AH729" s="10"/>
      <c r="AK729" s="10"/>
      <c r="AP729" s="10"/>
      <c r="AQ729" s="10"/>
      <c r="AX729" s="10"/>
      <c r="BA729" s="10"/>
      <c r="BJ729" s="10"/>
      <c r="BP729" s="10"/>
      <c r="BT729" s="10"/>
      <c r="BU729" s="10"/>
      <c r="CF729" s="10"/>
      <c r="CH729" s="10"/>
      <c r="CI729" s="10"/>
      <c r="CJ729" s="10"/>
      <c r="CK729" s="10"/>
      <c r="CL729" s="10"/>
      <c r="CM729" s="10"/>
      <c r="CU729" s="10"/>
      <c r="CV729" s="10"/>
      <c r="CW729" s="10"/>
      <c r="CX729" s="10"/>
      <c r="DC729" s="10"/>
      <c r="DD729" s="10"/>
      <c r="DJ729" s="10"/>
      <c r="DK729" s="10"/>
      <c r="DM729" s="10"/>
      <c r="DP729" s="10"/>
      <c r="DQ729" s="10"/>
      <c r="EB729" s="10"/>
      <c r="EC729" s="10"/>
      <c r="ED729" s="10"/>
      <c r="EE729" s="10"/>
      <c r="HE729" s="10"/>
    </row>
    <row r="730" spans="1:213" ht="14.25" customHeight="1" x14ac:dyDescent="0.25">
      <c r="A730" s="10"/>
      <c r="W730" s="10"/>
      <c r="X730" s="10"/>
      <c r="Y730" s="10"/>
      <c r="Z730" s="10"/>
      <c r="AA730" s="10"/>
      <c r="AC730" s="10"/>
      <c r="AE730" s="10"/>
      <c r="AH730" s="10"/>
      <c r="AK730" s="10"/>
      <c r="AP730" s="10"/>
      <c r="AQ730" s="10"/>
      <c r="AX730" s="10"/>
      <c r="BA730" s="10"/>
      <c r="BJ730" s="10"/>
      <c r="BP730" s="10"/>
      <c r="BT730" s="10"/>
      <c r="BU730" s="10"/>
      <c r="CF730" s="10"/>
      <c r="CH730" s="10"/>
      <c r="CI730" s="10"/>
      <c r="CJ730" s="10"/>
      <c r="CK730" s="10"/>
      <c r="CL730" s="10"/>
      <c r="CM730" s="10"/>
      <c r="CU730" s="10"/>
      <c r="CV730" s="10"/>
      <c r="CW730" s="10"/>
      <c r="CX730" s="10"/>
      <c r="DC730" s="10"/>
      <c r="DD730" s="10"/>
      <c r="DJ730" s="10"/>
      <c r="DK730" s="10"/>
      <c r="DM730" s="10"/>
      <c r="DP730" s="10"/>
      <c r="DQ730" s="10"/>
      <c r="EB730" s="10"/>
      <c r="EC730" s="10"/>
      <c r="ED730" s="10"/>
      <c r="EE730" s="10"/>
      <c r="HE730" s="10"/>
    </row>
    <row r="731" spans="1:213" ht="14.25" customHeight="1" x14ac:dyDescent="0.25">
      <c r="A731" s="10"/>
      <c r="W731" s="10"/>
      <c r="X731" s="10"/>
      <c r="Y731" s="10"/>
      <c r="Z731" s="10"/>
      <c r="AA731" s="10"/>
      <c r="AC731" s="10"/>
      <c r="AE731" s="10"/>
      <c r="AH731" s="10"/>
      <c r="AK731" s="10"/>
      <c r="AP731" s="10"/>
      <c r="AQ731" s="10"/>
      <c r="AX731" s="10"/>
      <c r="BA731" s="10"/>
      <c r="BJ731" s="10"/>
      <c r="BP731" s="10"/>
      <c r="BT731" s="10"/>
      <c r="BU731" s="10"/>
      <c r="CF731" s="10"/>
      <c r="CH731" s="10"/>
      <c r="CI731" s="10"/>
      <c r="CJ731" s="10"/>
      <c r="CK731" s="10"/>
      <c r="CL731" s="10"/>
      <c r="CM731" s="10"/>
      <c r="CU731" s="10"/>
      <c r="CV731" s="10"/>
      <c r="CW731" s="10"/>
      <c r="CX731" s="10"/>
      <c r="DC731" s="10"/>
      <c r="DD731" s="10"/>
      <c r="DJ731" s="10"/>
      <c r="DK731" s="10"/>
      <c r="DM731" s="10"/>
      <c r="DP731" s="10"/>
      <c r="DQ731" s="10"/>
      <c r="EB731" s="10"/>
      <c r="EC731" s="10"/>
      <c r="ED731" s="10"/>
      <c r="EE731" s="10"/>
      <c r="HE731" s="10"/>
    </row>
    <row r="732" spans="1:213" ht="14.25" customHeight="1" x14ac:dyDescent="0.25">
      <c r="A732" s="10"/>
      <c r="W732" s="10"/>
      <c r="X732" s="10"/>
      <c r="Y732" s="10"/>
      <c r="Z732" s="10"/>
      <c r="AA732" s="10"/>
      <c r="AC732" s="10"/>
      <c r="AE732" s="10"/>
      <c r="AH732" s="10"/>
      <c r="AK732" s="10"/>
      <c r="AP732" s="10"/>
      <c r="AQ732" s="10"/>
      <c r="AX732" s="10"/>
      <c r="BA732" s="10"/>
      <c r="BJ732" s="10"/>
      <c r="BP732" s="10"/>
      <c r="BT732" s="10"/>
      <c r="BU732" s="10"/>
      <c r="CF732" s="10"/>
      <c r="CH732" s="10"/>
      <c r="CI732" s="10"/>
      <c r="CJ732" s="10"/>
      <c r="CK732" s="10"/>
      <c r="CL732" s="10"/>
      <c r="CM732" s="10"/>
      <c r="CU732" s="10"/>
      <c r="CV732" s="10"/>
      <c r="CW732" s="10"/>
      <c r="CX732" s="10"/>
      <c r="DC732" s="10"/>
      <c r="DD732" s="10"/>
      <c r="DJ732" s="10"/>
      <c r="DK732" s="10"/>
      <c r="DM732" s="10"/>
      <c r="DP732" s="10"/>
      <c r="DQ732" s="10"/>
      <c r="EB732" s="10"/>
      <c r="EC732" s="10"/>
      <c r="ED732" s="10"/>
      <c r="EE732" s="10"/>
      <c r="HE732" s="10"/>
    </row>
    <row r="733" spans="1:213" ht="14.25" customHeight="1" x14ac:dyDescent="0.25">
      <c r="A733" s="10"/>
      <c r="W733" s="10"/>
      <c r="X733" s="10"/>
      <c r="Y733" s="10"/>
      <c r="Z733" s="10"/>
      <c r="AA733" s="10"/>
      <c r="AC733" s="10"/>
      <c r="AE733" s="10"/>
      <c r="AH733" s="10"/>
      <c r="AK733" s="10"/>
      <c r="AP733" s="10"/>
      <c r="AQ733" s="10"/>
      <c r="AX733" s="10"/>
      <c r="BA733" s="10"/>
      <c r="BJ733" s="10"/>
      <c r="BP733" s="10"/>
      <c r="BT733" s="10"/>
      <c r="BU733" s="10"/>
      <c r="CF733" s="10"/>
      <c r="CH733" s="10"/>
      <c r="CI733" s="10"/>
      <c r="CJ733" s="10"/>
      <c r="CK733" s="10"/>
      <c r="CL733" s="10"/>
      <c r="CM733" s="10"/>
      <c r="CU733" s="10"/>
      <c r="CV733" s="10"/>
      <c r="CW733" s="10"/>
      <c r="CX733" s="10"/>
      <c r="DC733" s="10"/>
      <c r="DD733" s="10"/>
      <c r="DJ733" s="10"/>
      <c r="DK733" s="10"/>
      <c r="DM733" s="10"/>
      <c r="DP733" s="10"/>
      <c r="DQ733" s="10"/>
      <c r="EB733" s="10"/>
      <c r="EC733" s="10"/>
      <c r="ED733" s="10"/>
      <c r="EE733" s="10"/>
      <c r="HE733" s="10"/>
    </row>
    <row r="734" spans="1:213" ht="14.25" customHeight="1" x14ac:dyDescent="0.25">
      <c r="A734" s="10"/>
      <c r="W734" s="10"/>
      <c r="X734" s="10"/>
      <c r="Y734" s="10"/>
      <c r="Z734" s="10"/>
      <c r="AA734" s="10"/>
      <c r="AC734" s="10"/>
      <c r="AE734" s="10"/>
      <c r="AH734" s="10"/>
      <c r="AK734" s="10"/>
      <c r="AP734" s="10"/>
      <c r="AQ734" s="10"/>
      <c r="AX734" s="10"/>
      <c r="BA734" s="10"/>
      <c r="BJ734" s="10"/>
      <c r="BP734" s="10"/>
      <c r="BT734" s="10"/>
      <c r="BU734" s="10"/>
      <c r="CF734" s="10"/>
      <c r="CH734" s="10"/>
      <c r="CI734" s="10"/>
      <c r="CJ734" s="10"/>
      <c r="CK734" s="10"/>
      <c r="CL734" s="10"/>
      <c r="CM734" s="10"/>
      <c r="CU734" s="10"/>
      <c r="CV734" s="10"/>
      <c r="CW734" s="10"/>
      <c r="CX734" s="10"/>
      <c r="DC734" s="10"/>
      <c r="DD734" s="10"/>
      <c r="DJ734" s="10"/>
      <c r="DK734" s="10"/>
      <c r="DM734" s="10"/>
      <c r="DP734" s="10"/>
      <c r="DQ734" s="10"/>
      <c r="EB734" s="10"/>
      <c r="EC734" s="10"/>
      <c r="ED734" s="10"/>
      <c r="EE734" s="10"/>
      <c r="HE734" s="10"/>
    </row>
    <row r="735" spans="1:213" ht="14.25" customHeight="1" x14ac:dyDescent="0.25">
      <c r="A735" s="10"/>
      <c r="W735" s="10"/>
      <c r="X735" s="10"/>
      <c r="Y735" s="10"/>
      <c r="Z735" s="10"/>
      <c r="AA735" s="10"/>
      <c r="AC735" s="10"/>
      <c r="AE735" s="10"/>
      <c r="AH735" s="10"/>
      <c r="AK735" s="10"/>
      <c r="AP735" s="10"/>
      <c r="AQ735" s="10"/>
      <c r="AX735" s="10"/>
      <c r="BA735" s="10"/>
      <c r="BJ735" s="10"/>
      <c r="BP735" s="10"/>
      <c r="BT735" s="10"/>
      <c r="BU735" s="10"/>
      <c r="CF735" s="10"/>
      <c r="CH735" s="10"/>
      <c r="CI735" s="10"/>
      <c r="CJ735" s="10"/>
      <c r="CK735" s="10"/>
      <c r="CL735" s="10"/>
      <c r="CM735" s="10"/>
      <c r="CU735" s="10"/>
      <c r="CV735" s="10"/>
      <c r="CW735" s="10"/>
      <c r="CX735" s="10"/>
      <c r="DC735" s="10"/>
      <c r="DD735" s="10"/>
      <c r="DJ735" s="10"/>
      <c r="DK735" s="10"/>
      <c r="DM735" s="10"/>
      <c r="DP735" s="10"/>
      <c r="DQ735" s="10"/>
      <c r="EB735" s="10"/>
      <c r="EC735" s="10"/>
      <c r="ED735" s="10"/>
      <c r="EE735" s="10"/>
      <c r="HE735" s="10"/>
    </row>
    <row r="736" spans="1:213" ht="14.25" customHeight="1" x14ac:dyDescent="0.25">
      <c r="A736" s="10"/>
      <c r="W736" s="10"/>
      <c r="X736" s="10"/>
      <c r="Y736" s="10"/>
      <c r="Z736" s="10"/>
      <c r="AA736" s="10"/>
      <c r="AC736" s="10"/>
      <c r="AE736" s="10"/>
      <c r="AH736" s="10"/>
      <c r="AK736" s="10"/>
      <c r="AP736" s="10"/>
      <c r="AQ736" s="10"/>
      <c r="AX736" s="10"/>
      <c r="BA736" s="10"/>
      <c r="BJ736" s="10"/>
      <c r="BP736" s="10"/>
      <c r="BT736" s="10"/>
      <c r="BU736" s="10"/>
      <c r="CF736" s="10"/>
      <c r="CH736" s="10"/>
      <c r="CI736" s="10"/>
      <c r="CJ736" s="10"/>
      <c r="CK736" s="10"/>
      <c r="CL736" s="10"/>
      <c r="CM736" s="10"/>
      <c r="CU736" s="10"/>
      <c r="CV736" s="10"/>
      <c r="CW736" s="10"/>
      <c r="CX736" s="10"/>
      <c r="DC736" s="10"/>
      <c r="DD736" s="10"/>
      <c r="DJ736" s="10"/>
      <c r="DK736" s="10"/>
      <c r="DM736" s="10"/>
      <c r="DP736" s="10"/>
      <c r="DQ736" s="10"/>
      <c r="EB736" s="10"/>
      <c r="EC736" s="10"/>
      <c r="ED736" s="10"/>
      <c r="EE736" s="10"/>
      <c r="HE736" s="10"/>
    </row>
    <row r="737" spans="1:213" ht="14.25" customHeight="1" x14ac:dyDescent="0.25">
      <c r="A737" s="10"/>
      <c r="W737" s="10"/>
      <c r="X737" s="10"/>
      <c r="Y737" s="10"/>
      <c r="Z737" s="10"/>
      <c r="AA737" s="10"/>
      <c r="AC737" s="10"/>
      <c r="AE737" s="10"/>
      <c r="AH737" s="10"/>
      <c r="AK737" s="10"/>
      <c r="AP737" s="10"/>
      <c r="AQ737" s="10"/>
      <c r="AX737" s="10"/>
      <c r="BA737" s="10"/>
      <c r="BJ737" s="10"/>
      <c r="BP737" s="10"/>
      <c r="BT737" s="10"/>
      <c r="BU737" s="10"/>
      <c r="CF737" s="10"/>
      <c r="CH737" s="10"/>
      <c r="CI737" s="10"/>
      <c r="CJ737" s="10"/>
      <c r="CK737" s="10"/>
      <c r="CL737" s="10"/>
      <c r="CM737" s="10"/>
      <c r="CU737" s="10"/>
      <c r="CV737" s="10"/>
      <c r="CW737" s="10"/>
      <c r="CX737" s="10"/>
      <c r="DC737" s="10"/>
      <c r="DD737" s="10"/>
      <c r="DJ737" s="10"/>
      <c r="DK737" s="10"/>
      <c r="DM737" s="10"/>
      <c r="DP737" s="10"/>
      <c r="DQ737" s="10"/>
      <c r="EB737" s="10"/>
      <c r="EC737" s="10"/>
      <c r="ED737" s="10"/>
      <c r="EE737" s="10"/>
      <c r="HE737" s="10"/>
    </row>
    <row r="738" spans="1:213" ht="14.25" customHeight="1" x14ac:dyDescent="0.25">
      <c r="A738" s="10"/>
      <c r="W738" s="10"/>
      <c r="X738" s="10"/>
      <c r="Y738" s="10"/>
      <c r="Z738" s="10"/>
      <c r="AA738" s="10"/>
      <c r="AC738" s="10"/>
      <c r="AE738" s="10"/>
      <c r="AH738" s="10"/>
      <c r="AK738" s="10"/>
      <c r="AP738" s="10"/>
      <c r="AQ738" s="10"/>
      <c r="AX738" s="10"/>
      <c r="BA738" s="10"/>
      <c r="BJ738" s="10"/>
      <c r="BP738" s="10"/>
      <c r="BT738" s="10"/>
      <c r="BU738" s="10"/>
      <c r="CF738" s="10"/>
      <c r="CH738" s="10"/>
      <c r="CI738" s="10"/>
      <c r="CJ738" s="10"/>
      <c r="CK738" s="10"/>
      <c r="CL738" s="10"/>
      <c r="CM738" s="10"/>
      <c r="CU738" s="10"/>
      <c r="CV738" s="10"/>
      <c r="CW738" s="10"/>
      <c r="CX738" s="10"/>
      <c r="DC738" s="10"/>
      <c r="DD738" s="10"/>
      <c r="DJ738" s="10"/>
      <c r="DK738" s="10"/>
      <c r="DM738" s="10"/>
      <c r="DP738" s="10"/>
      <c r="DQ738" s="10"/>
      <c r="EB738" s="10"/>
      <c r="EC738" s="10"/>
      <c r="ED738" s="10"/>
      <c r="EE738" s="10"/>
      <c r="HE738" s="10"/>
    </row>
    <row r="739" spans="1:213" ht="14.25" customHeight="1" x14ac:dyDescent="0.25">
      <c r="A739" s="10"/>
      <c r="W739" s="10"/>
      <c r="X739" s="10"/>
      <c r="Y739" s="10"/>
      <c r="Z739" s="10"/>
      <c r="AA739" s="10"/>
      <c r="AC739" s="10"/>
      <c r="AE739" s="10"/>
      <c r="AH739" s="10"/>
      <c r="AK739" s="10"/>
      <c r="AP739" s="10"/>
      <c r="AQ739" s="10"/>
      <c r="AX739" s="10"/>
      <c r="BA739" s="10"/>
      <c r="BJ739" s="10"/>
      <c r="BP739" s="10"/>
      <c r="BT739" s="10"/>
      <c r="BU739" s="10"/>
      <c r="CF739" s="10"/>
      <c r="CH739" s="10"/>
      <c r="CI739" s="10"/>
      <c r="CJ739" s="10"/>
      <c r="CK739" s="10"/>
      <c r="CL739" s="10"/>
      <c r="CM739" s="10"/>
      <c r="CU739" s="10"/>
      <c r="CV739" s="10"/>
      <c r="CW739" s="10"/>
      <c r="CX739" s="10"/>
      <c r="DC739" s="10"/>
      <c r="DD739" s="10"/>
      <c r="DJ739" s="10"/>
      <c r="DK739" s="10"/>
      <c r="DM739" s="10"/>
      <c r="DP739" s="10"/>
      <c r="DQ739" s="10"/>
      <c r="EB739" s="10"/>
      <c r="EC739" s="10"/>
      <c r="ED739" s="10"/>
      <c r="EE739" s="10"/>
      <c r="HE739" s="10"/>
    </row>
    <row r="740" spans="1:213" ht="14.25" customHeight="1" x14ac:dyDescent="0.25">
      <c r="A740" s="10"/>
      <c r="W740" s="10"/>
      <c r="X740" s="10"/>
      <c r="Y740" s="10"/>
      <c r="Z740" s="10"/>
      <c r="AA740" s="10"/>
      <c r="AC740" s="10"/>
      <c r="AE740" s="10"/>
      <c r="AH740" s="10"/>
      <c r="AK740" s="10"/>
      <c r="AP740" s="10"/>
      <c r="AQ740" s="10"/>
      <c r="AX740" s="10"/>
      <c r="BA740" s="10"/>
      <c r="BJ740" s="10"/>
      <c r="BP740" s="10"/>
      <c r="BT740" s="10"/>
      <c r="BU740" s="10"/>
      <c r="CF740" s="10"/>
      <c r="CH740" s="10"/>
      <c r="CI740" s="10"/>
      <c r="CJ740" s="10"/>
      <c r="CK740" s="10"/>
      <c r="CL740" s="10"/>
      <c r="CM740" s="10"/>
      <c r="CU740" s="10"/>
      <c r="CV740" s="10"/>
      <c r="CW740" s="10"/>
      <c r="CX740" s="10"/>
      <c r="DC740" s="10"/>
      <c r="DD740" s="10"/>
      <c r="DJ740" s="10"/>
      <c r="DK740" s="10"/>
      <c r="DM740" s="10"/>
      <c r="DP740" s="10"/>
      <c r="DQ740" s="10"/>
      <c r="EB740" s="10"/>
      <c r="EC740" s="10"/>
      <c r="ED740" s="10"/>
      <c r="EE740" s="10"/>
      <c r="HE740" s="10"/>
    </row>
    <row r="741" spans="1:213" ht="14.25" customHeight="1" x14ac:dyDescent="0.25">
      <c r="A741" s="10"/>
      <c r="W741" s="10"/>
      <c r="X741" s="10"/>
      <c r="Y741" s="10"/>
      <c r="Z741" s="10"/>
      <c r="AA741" s="10"/>
      <c r="AC741" s="10"/>
      <c r="AE741" s="10"/>
      <c r="AH741" s="10"/>
      <c r="AK741" s="10"/>
      <c r="AP741" s="10"/>
      <c r="AQ741" s="10"/>
      <c r="AX741" s="10"/>
      <c r="BA741" s="10"/>
      <c r="BJ741" s="10"/>
      <c r="BP741" s="10"/>
      <c r="BT741" s="10"/>
      <c r="BU741" s="10"/>
      <c r="CF741" s="10"/>
      <c r="CH741" s="10"/>
      <c r="CI741" s="10"/>
      <c r="CJ741" s="10"/>
      <c r="CK741" s="10"/>
      <c r="CL741" s="10"/>
      <c r="CM741" s="10"/>
      <c r="CU741" s="10"/>
      <c r="CV741" s="10"/>
      <c r="CW741" s="10"/>
      <c r="CX741" s="10"/>
      <c r="DC741" s="10"/>
      <c r="DD741" s="10"/>
      <c r="DJ741" s="10"/>
      <c r="DK741" s="10"/>
      <c r="DM741" s="10"/>
      <c r="DP741" s="10"/>
      <c r="DQ741" s="10"/>
      <c r="EB741" s="10"/>
      <c r="EC741" s="10"/>
      <c r="ED741" s="10"/>
      <c r="EE741" s="10"/>
      <c r="HE741" s="10"/>
    </row>
    <row r="742" spans="1:213" ht="14.25" customHeight="1" x14ac:dyDescent="0.25">
      <c r="A742" s="10"/>
      <c r="W742" s="10"/>
      <c r="X742" s="10"/>
      <c r="Y742" s="10"/>
      <c r="Z742" s="10"/>
      <c r="AA742" s="10"/>
      <c r="AC742" s="10"/>
      <c r="AE742" s="10"/>
      <c r="AH742" s="10"/>
      <c r="AK742" s="10"/>
      <c r="AP742" s="10"/>
      <c r="AQ742" s="10"/>
      <c r="AX742" s="10"/>
      <c r="BA742" s="10"/>
      <c r="BJ742" s="10"/>
      <c r="BP742" s="10"/>
      <c r="BT742" s="10"/>
      <c r="BU742" s="10"/>
      <c r="CF742" s="10"/>
      <c r="CH742" s="10"/>
      <c r="CI742" s="10"/>
      <c r="CJ742" s="10"/>
      <c r="CK742" s="10"/>
      <c r="CL742" s="10"/>
      <c r="CM742" s="10"/>
      <c r="CU742" s="10"/>
      <c r="CV742" s="10"/>
      <c r="CW742" s="10"/>
      <c r="CX742" s="10"/>
      <c r="DC742" s="10"/>
      <c r="DD742" s="10"/>
      <c r="DJ742" s="10"/>
      <c r="DK742" s="10"/>
      <c r="DM742" s="10"/>
      <c r="DP742" s="10"/>
      <c r="DQ742" s="10"/>
      <c r="EB742" s="10"/>
      <c r="EC742" s="10"/>
      <c r="ED742" s="10"/>
      <c r="EE742" s="10"/>
      <c r="HE742" s="10"/>
    </row>
    <row r="743" spans="1:213" ht="14.25" customHeight="1" x14ac:dyDescent="0.25">
      <c r="A743" s="10"/>
      <c r="W743" s="10"/>
      <c r="X743" s="10"/>
      <c r="Y743" s="10"/>
      <c r="Z743" s="10"/>
      <c r="AA743" s="10"/>
      <c r="AC743" s="10"/>
      <c r="AE743" s="10"/>
      <c r="AH743" s="10"/>
      <c r="AK743" s="10"/>
      <c r="AP743" s="10"/>
      <c r="AQ743" s="10"/>
      <c r="AX743" s="10"/>
      <c r="BA743" s="10"/>
      <c r="BJ743" s="10"/>
      <c r="BP743" s="10"/>
      <c r="BT743" s="10"/>
      <c r="BU743" s="10"/>
      <c r="CF743" s="10"/>
      <c r="CH743" s="10"/>
      <c r="CI743" s="10"/>
      <c r="CJ743" s="10"/>
      <c r="CK743" s="10"/>
      <c r="CL743" s="10"/>
      <c r="CM743" s="10"/>
      <c r="CU743" s="10"/>
      <c r="CV743" s="10"/>
      <c r="CW743" s="10"/>
      <c r="CX743" s="10"/>
      <c r="DC743" s="10"/>
      <c r="DD743" s="10"/>
      <c r="DJ743" s="10"/>
      <c r="DK743" s="10"/>
      <c r="DM743" s="10"/>
      <c r="DP743" s="10"/>
      <c r="DQ743" s="10"/>
      <c r="EB743" s="10"/>
      <c r="EC743" s="10"/>
      <c r="ED743" s="10"/>
      <c r="EE743" s="10"/>
      <c r="HE743" s="10"/>
    </row>
    <row r="744" spans="1:213" ht="14.25" customHeight="1" x14ac:dyDescent="0.25">
      <c r="A744" s="10"/>
      <c r="W744" s="10"/>
      <c r="X744" s="10"/>
      <c r="Y744" s="10"/>
      <c r="Z744" s="10"/>
      <c r="AA744" s="10"/>
      <c r="AC744" s="10"/>
      <c r="AE744" s="10"/>
      <c r="AH744" s="10"/>
      <c r="AK744" s="10"/>
      <c r="AP744" s="10"/>
      <c r="AQ744" s="10"/>
      <c r="AX744" s="10"/>
      <c r="BA744" s="10"/>
      <c r="BJ744" s="10"/>
      <c r="BP744" s="10"/>
      <c r="BT744" s="10"/>
      <c r="BU744" s="10"/>
      <c r="CF744" s="10"/>
      <c r="CH744" s="10"/>
      <c r="CI744" s="10"/>
      <c r="CJ744" s="10"/>
      <c r="CK744" s="10"/>
      <c r="CL744" s="10"/>
      <c r="CM744" s="10"/>
      <c r="CU744" s="10"/>
      <c r="CV744" s="10"/>
      <c r="CW744" s="10"/>
      <c r="CX744" s="10"/>
      <c r="DC744" s="10"/>
      <c r="DD744" s="10"/>
      <c r="DJ744" s="10"/>
      <c r="DK744" s="10"/>
      <c r="DM744" s="10"/>
      <c r="DP744" s="10"/>
      <c r="DQ744" s="10"/>
      <c r="EB744" s="10"/>
      <c r="EC744" s="10"/>
      <c r="ED744" s="10"/>
      <c r="EE744" s="10"/>
      <c r="HE744" s="10"/>
    </row>
    <row r="745" spans="1:213" ht="14.25" customHeight="1" x14ac:dyDescent="0.25">
      <c r="A745" s="10"/>
      <c r="W745" s="10"/>
      <c r="X745" s="10"/>
      <c r="Y745" s="10"/>
      <c r="Z745" s="10"/>
      <c r="AA745" s="10"/>
      <c r="AC745" s="10"/>
      <c r="AE745" s="10"/>
      <c r="AH745" s="10"/>
      <c r="AK745" s="10"/>
      <c r="AP745" s="10"/>
      <c r="AQ745" s="10"/>
      <c r="AX745" s="10"/>
      <c r="BA745" s="10"/>
      <c r="BJ745" s="10"/>
      <c r="BP745" s="10"/>
      <c r="BT745" s="10"/>
      <c r="BU745" s="10"/>
      <c r="CF745" s="10"/>
      <c r="CH745" s="10"/>
      <c r="CI745" s="10"/>
      <c r="CJ745" s="10"/>
      <c r="CK745" s="10"/>
      <c r="CL745" s="10"/>
      <c r="CM745" s="10"/>
      <c r="CU745" s="10"/>
      <c r="CV745" s="10"/>
      <c r="CW745" s="10"/>
      <c r="CX745" s="10"/>
      <c r="DC745" s="10"/>
      <c r="DD745" s="10"/>
      <c r="DJ745" s="10"/>
      <c r="DK745" s="10"/>
      <c r="DM745" s="10"/>
      <c r="DP745" s="10"/>
      <c r="DQ745" s="10"/>
      <c r="EB745" s="10"/>
      <c r="EC745" s="10"/>
      <c r="ED745" s="10"/>
      <c r="EE745" s="10"/>
      <c r="HE745" s="10"/>
    </row>
    <row r="746" spans="1:213" ht="14.25" customHeight="1" x14ac:dyDescent="0.25">
      <c r="A746" s="10"/>
      <c r="W746" s="10"/>
      <c r="X746" s="10"/>
      <c r="Y746" s="10"/>
      <c r="Z746" s="10"/>
      <c r="AA746" s="10"/>
      <c r="AC746" s="10"/>
      <c r="AE746" s="10"/>
      <c r="AH746" s="10"/>
      <c r="AK746" s="10"/>
      <c r="AP746" s="10"/>
      <c r="AQ746" s="10"/>
      <c r="AX746" s="10"/>
      <c r="BA746" s="10"/>
      <c r="BJ746" s="10"/>
      <c r="BP746" s="10"/>
      <c r="BT746" s="10"/>
      <c r="BU746" s="10"/>
      <c r="CF746" s="10"/>
      <c r="CH746" s="10"/>
      <c r="CI746" s="10"/>
      <c r="CJ746" s="10"/>
      <c r="CK746" s="10"/>
      <c r="CL746" s="10"/>
      <c r="CM746" s="10"/>
      <c r="CU746" s="10"/>
      <c r="CV746" s="10"/>
      <c r="CW746" s="10"/>
      <c r="CX746" s="10"/>
      <c r="DC746" s="10"/>
      <c r="DD746" s="10"/>
      <c r="DJ746" s="10"/>
      <c r="DK746" s="10"/>
      <c r="DM746" s="10"/>
      <c r="DP746" s="10"/>
      <c r="DQ746" s="10"/>
      <c r="EB746" s="10"/>
      <c r="EC746" s="10"/>
      <c r="ED746" s="10"/>
      <c r="EE746" s="10"/>
      <c r="HE746" s="10"/>
    </row>
    <row r="747" spans="1:213" ht="14.25" customHeight="1" x14ac:dyDescent="0.25">
      <c r="A747" s="10"/>
      <c r="W747" s="10"/>
      <c r="X747" s="10"/>
      <c r="Y747" s="10"/>
      <c r="Z747" s="10"/>
      <c r="AA747" s="10"/>
      <c r="AC747" s="10"/>
      <c r="AE747" s="10"/>
      <c r="AH747" s="10"/>
      <c r="AK747" s="10"/>
      <c r="AP747" s="10"/>
      <c r="AQ747" s="10"/>
      <c r="AX747" s="10"/>
      <c r="BA747" s="10"/>
      <c r="BJ747" s="10"/>
      <c r="BP747" s="10"/>
      <c r="BT747" s="10"/>
      <c r="BU747" s="10"/>
      <c r="CF747" s="10"/>
      <c r="CH747" s="10"/>
      <c r="CI747" s="10"/>
      <c r="CJ747" s="10"/>
      <c r="CK747" s="10"/>
      <c r="CL747" s="10"/>
      <c r="CM747" s="10"/>
      <c r="CU747" s="10"/>
      <c r="CV747" s="10"/>
      <c r="CW747" s="10"/>
      <c r="CX747" s="10"/>
      <c r="DC747" s="10"/>
      <c r="DD747" s="10"/>
      <c r="DJ747" s="10"/>
      <c r="DK747" s="10"/>
      <c r="DM747" s="10"/>
      <c r="DP747" s="10"/>
      <c r="DQ747" s="10"/>
      <c r="EB747" s="10"/>
      <c r="EC747" s="10"/>
      <c r="ED747" s="10"/>
      <c r="EE747" s="10"/>
      <c r="HE747" s="10"/>
    </row>
    <row r="748" spans="1:213" ht="14.25" customHeight="1" x14ac:dyDescent="0.25">
      <c r="A748" s="10"/>
      <c r="W748" s="10"/>
      <c r="X748" s="10"/>
      <c r="Y748" s="10"/>
      <c r="Z748" s="10"/>
      <c r="AA748" s="10"/>
      <c r="AC748" s="10"/>
      <c r="AE748" s="10"/>
      <c r="AH748" s="10"/>
      <c r="AK748" s="10"/>
      <c r="AP748" s="10"/>
      <c r="AQ748" s="10"/>
      <c r="AX748" s="10"/>
      <c r="BA748" s="10"/>
      <c r="BJ748" s="10"/>
      <c r="BP748" s="10"/>
      <c r="BT748" s="10"/>
      <c r="BU748" s="10"/>
      <c r="CF748" s="10"/>
      <c r="CH748" s="10"/>
      <c r="CI748" s="10"/>
      <c r="CJ748" s="10"/>
      <c r="CK748" s="10"/>
      <c r="CL748" s="10"/>
      <c r="CM748" s="10"/>
      <c r="CU748" s="10"/>
      <c r="CV748" s="10"/>
      <c r="CW748" s="10"/>
      <c r="CX748" s="10"/>
      <c r="DC748" s="10"/>
      <c r="DD748" s="10"/>
      <c r="DJ748" s="10"/>
      <c r="DK748" s="10"/>
      <c r="DM748" s="10"/>
      <c r="DP748" s="10"/>
      <c r="DQ748" s="10"/>
      <c r="EB748" s="10"/>
      <c r="EC748" s="10"/>
      <c r="ED748" s="10"/>
      <c r="EE748" s="10"/>
      <c r="HE748" s="10"/>
    </row>
    <row r="749" spans="1:213" ht="14.25" customHeight="1" x14ac:dyDescent="0.25">
      <c r="A749" s="10"/>
      <c r="W749" s="10"/>
      <c r="X749" s="10"/>
      <c r="Y749" s="10"/>
      <c r="Z749" s="10"/>
      <c r="AA749" s="10"/>
      <c r="AC749" s="10"/>
      <c r="AE749" s="10"/>
      <c r="AH749" s="10"/>
      <c r="AK749" s="10"/>
      <c r="AP749" s="10"/>
      <c r="AQ749" s="10"/>
      <c r="AX749" s="10"/>
      <c r="BA749" s="10"/>
      <c r="BJ749" s="10"/>
      <c r="BP749" s="10"/>
      <c r="BT749" s="10"/>
      <c r="BU749" s="10"/>
      <c r="CF749" s="10"/>
      <c r="CH749" s="10"/>
      <c r="CI749" s="10"/>
      <c r="CJ749" s="10"/>
      <c r="CK749" s="10"/>
      <c r="CL749" s="10"/>
      <c r="CM749" s="10"/>
      <c r="CU749" s="10"/>
      <c r="CV749" s="10"/>
      <c r="CW749" s="10"/>
      <c r="CX749" s="10"/>
      <c r="DC749" s="10"/>
      <c r="DD749" s="10"/>
      <c r="DJ749" s="10"/>
      <c r="DK749" s="10"/>
      <c r="DM749" s="10"/>
      <c r="DP749" s="10"/>
      <c r="DQ749" s="10"/>
      <c r="EB749" s="10"/>
      <c r="EC749" s="10"/>
      <c r="ED749" s="10"/>
      <c r="EE749" s="10"/>
      <c r="HE749" s="10"/>
    </row>
    <row r="750" spans="1:213" ht="14.25" customHeight="1" x14ac:dyDescent="0.25">
      <c r="A750" s="10"/>
      <c r="W750" s="10"/>
      <c r="X750" s="10"/>
      <c r="Y750" s="10"/>
      <c r="Z750" s="10"/>
      <c r="AA750" s="10"/>
      <c r="AC750" s="10"/>
      <c r="AE750" s="10"/>
      <c r="AH750" s="10"/>
      <c r="AK750" s="10"/>
      <c r="AP750" s="10"/>
      <c r="AQ750" s="10"/>
      <c r="AX750" s="10"/>
      <c r="BA750" s="10"/>
      <c r="BJ750" s="10"/>
      <c r="BP750" s="10"/>
      <c r="BT750" s="10"/>
      <c r="BU750" s="10"/>
      <c r="CF750" s="10"/>
      <c r="CH750" s="10"/>
      <c r="CI750" s="10"/>
      <c r="CJ750" s="10"/>
      <c r="CK750" s="10"/>
      <c r="CL750" s="10"/>
      <c r="CM750" s="10"/>
      <c r="CU750" s="10"/>
      <c r="CV750" s="10"/>
      <c r="CW750" s="10"/>
      <c r="CX750" s="10"/>
      <c r="DC750" s="10"/>
      <c r="DD750" s="10"/>
      <c r="DJ750" s="10"/>
      <c r="DK750" s="10"/>
      <c r="DM750" s="10"/>
      <c r="DP750" s="10"/>
      <c r="DQ750" s="10"/>
      <c r="EB750" s="10"/>
      <c r="EC750" s="10"/>
      <c r="ED750" s="10"/>
      <c r="EE750" s="10"/>
      <c r="HE750" s="10"/>
    </row>
    <row r="751" spans="1:213" ht="14.25" customHeight="1" x14ac:dyDescent="0.25">
      <c r="A751" s="10"/>
      <c r="W751" s="10"/>
      <c r="X751" s="10"/>
      <c r="Y751" s="10"/>
      <c r="Z751" s="10"/>
      <c r="AA751" s="10"/>
      <c r="AC751" s="10"/>
      <c r="AE751" s="10"/>
      <c r="AH751" s="10"/>
      <c r="AK751" s="10"/>
      <c r="AP751" s="10"/>
      <c r="AQ751" s="10"/>
      <c r="AX751" s="10"/>
      <c r="BA751" s="10"/>
      <c r="BJ751" s="10"/>
      <c r="BP751" s="10"/>
      <c r="BT751" s="10"/>
      <c r="BU751" s="10"/>
      <c r="CF751" s="10"/>
      <c r="CH751" s="10"/>
      <c r="CI751" s="10"/>
      <c r="CJ751" s="10"/>
      <c r="CK751" s="10"/>
      <c r="CL751" s="10"/>
      <c r="CM751" s="10"/>
      <c r="CU751" s="10"/>
      <c r="CV751" s="10"/>
      <c r="CW751" s="10"/>
      <c r="CX751" s="10"/>
      <c r="DC751" s="10"/>
      <c r="DD751" s="10"/>
      <c r="DJ751" s="10"/>
      <c r="DK751" s="10"/>
      <c r="DM751" s="10"/>
      <c r="DP751" s="10"/>
      <c r="DQ751" s="10"/>
      <c r="EB751" s="10"/>
      <c r="EC751" s="10"/>
      <c r="ED751" s="10"/>
      <c r="EE751" s="10"/>
      <c r="HE751" s="10"/>
    </row>
    <row r="752" spans="1:213" ht="14.25" customHeight="1" x14ac:dyDescent="0.25">
      <c r="A752" s="10"/>
      <c r="W752" s="10"/>
      <c r="X752" s="10"/>
      <c r="Y752" s="10"/>
      <c r="Z752" s="10"/>
      <c r="AA752" s="10"/>
      <c r="AC752" s="10"/>
      <c r="AE752" s="10"/>
      <c r="AH752" s="10"/>
      <c r="AK752" s="10"/>
      <c r="AP752" s="10"/>
      <c r="AQ752" s="10"/>
      <c r="AX752" s="10"/>
      <c r="BA752" s="10"/>
      <c r="BJ752" s="10"/>
      <c r="BP752" s="10"/>
      <c r="BT752" s="10"/>
      <c r="BU752" s="10"/>
      <c r="CF752" s="10"/>
      <c r="CH752" s="10"/>
      <c r="CI752" s="10"/>
      <c r="CJ752" s="10"/>
      <c r="CK752" s="10"/>
      <c r="CL752" s="10"/>
      <c r="CM752" s="10"/>
      <c r="CU752" s="10"/>
      <c r="CV752" s="10"/>
      <c r="CW752" s="10"/>
      <c r="CX752" s="10"/>
      <c r="DC752" s="10"/>
      <c r="DD752" s="10"/>
      <c r="DJ752" s="10"/>
      <c r="DK752" s="10"/>
      <c r="DM752" s="10"/>
      <c r="DP752" s="10"/>
      <c r="DQ752" s="10"/>
      <c r="EB752" s="10"/>
      <c r="EC752" s="10"/>
      <c r="ED752" s="10"/>
      <c r="EE752" s="10"/>
      <c r="HE752" s="10"/>
    </row>
    <row r="753" spans="1:213" ht="14.25" customHeight="1" x14ac:dyDescent="0.25">
      <c r="A753" s="10"/>
      <c r="W753" s="10"/>
      <c r="X753" s="10"/>
      <c r="Y753" s="10"/>
      <c r="Z753" s="10"/>
      <c r="AA753" s="10"/>
      <c r="AC753" s="10"/>
      <c r="AE753" s="10"/>
      <c r="AH753" s="10"/>
      <c r="AK753" s="10"/>
      <c r="AP753" s="10"/>
      <c r="AQ753" s="10"/>
      <c r="AX753" s="10"/>
      <c r="BA753" s="10"/>
      <c r="BJ753" s="10"/>
      <c r="BP753" s="10"/>
      <c r="BT753" s="10"/>
      <c r="BU753" s="10"/>
      <c r="CF753" s="10"/>
      <c r="CH753" s="10"/>
      <c r="CI753" s="10"/>
      <c r="CJ753" s="10"/>
      <c r="CK753" s="10"/>
      <c r="CL753" s="10"/>
      <c r="CM753" s="10"/>
      <c r="CU753" s="10"/>
      <c r="CV753" s="10"/>
      <c r="CW753" s="10"/>
      <c r="CX753" s="10"/>
      <c r="DC753" s="10"/>
      <c r="DD753" s="10"/>
      <c r="DJ753" s="10"/>
      <c r="DK753" s="10"/>
      <c r="DM753" s="10"/>
      <c r="DP753" s="10"/>
      <c r="DQ753" s="10"/>
      <c r="EB753" s="10"/>
      <c r="EC753" s="10"/>
      <c r="ED753" s="10"/>
      <c r="EE753" s="10"/>
      <c r="HE753" s="10"/>
    </row>
    <row r="754" spans="1:213" ht="14.25" customHeight="1" x14ac:dyDescent="0.25">
      <c r="A754" s="10"/>
      <c r="W754" s="10"/>
      <c r="X754" s="10"/>
      <c r="Y754" s="10"/>
      <c r="Z754" s="10"/>
      <c r="AA754" s="10"/>
      <c r="AC754" s="10"/>
      <c r="AE754" s="10"/>
      <c r="AH754" s="10"/>
      <c r="AK754" s="10"/>
      <c r="AP754" s="10"/>
      <c r="AQ754" s="10"/>
      <c r="AX754" s="10"/>
      <c r="BA754" s="10"/>
      <c r="BJ754" s="10"/>
      <c r="BP754" s="10"/>
      <c r="BT754" s="10"/>
      <c r="BU754" s="10"/>
      <c r="CF754" s="10"/>
      <c r="CH754" s="10"/>
      <c r="CI754" s="10"/>
      <c r="CJ754" s="10"/>
      <c r="CK754" s="10"/>
      <c r="CL754" s="10"/>
      <c r="CM754" s="10"/>
      <c r="CU754" s="10"/>
      <c r="CV754" s="10"/>
      <c r="CW754" s="10"/>
      <c r="CX754" s="10"/>
      <c r="DC754" s="10"/>
      <c r="DD754" s="10"/>
      <c r="DJ754" s="10"/>
      <c r="DK754" s="10"/>
      <c r="DM754" s="10"/>
      <c r="DP754" s="10"/>
      <c r="DQ754" s="10"/>
      <c r="EB754" s="10"/>
      <c r="EC754" s="10"/>
      <c r="ED754" s="10"/>
      <c r="EE754" s="10"/>
      <c r="HE754" s="10"/>
    </row>
    <row r="755" spans="1:213" ht="14.25" customHeight="1" x14ac:dyDescent="0.25">
      <c r="A755" s="10"/>
      <c r="W755" s="10"/>
      <c r="X755" s="10"/>
      <c r="Y755" s="10"/>
      <c r="Z755" s="10"/>
      <c r="AA755" s="10"/>
      <c r="AC755" s="10"/>
      <c r="AE755" s="10"/>
      <c r="AH755" s="10"/>
      <c r="AK755" s="10"/>
      <c r="AP755" s="10"/>
      <c r="AQ755" s="10"/>
      <c r="AX755" s="10"/>
      <c r="BA755" s="10"/>
      <c r="BJ755" s="10"/>
      <c r="BP755" s="10"/>
      <c r="BT755" s="10"/>
      <c r="BU755" s="10"/>
      <c r="CF755" s="10"/>
      <c r="CH755" s="10"/>
      <c r="CI755" s="10"/>
      <c r="CJ755" s="10"/>
      <c r="CK755" s="10"/>
      <c r="CL755" s="10"/>
      <c r="CM755" s="10"/>
      <c r="CU755" s="10"/>
      <c r="CV755" s="10"/>
      <c r="CW755" s="10"/>
      <c r="CX755" s="10"/>
      <c r="DC755" s="10"/>
      <c r="DD755" s="10"/>
      <c r="DJ755" s="10"/>
      <c r="DK755" s="10"/>
      <c r="DM755" s="10"/>
      <c r="DP755" s="10"/>
      <c r="DQ755" s="10"/>
      <c r="EB755" s="10"/>
      <c r="EC755" s="10"/>
      <c r="ED755" s="10"/>
      <c r="EE755" s="10"/>
      <c r="HE755" s="10"/>
    </row>
    <row r="756" spans="1:213" ht="14.25" customHeight="1" x14ac:dyDescent="0.25">
      <c r="A756" s="10"/>
      <c r="W756" s="10"/>
      <c r="X756" s="10"/>
      <c r="Y756" s="10"/>
      <c r="Z756" s="10"/>
      <c r="AA756" s="10"/>
      <c r="AC756" s="10"/>
      <c r="AE756" s="10"/>
      <c r="AH756" s="10"/>
      <c r="AK756" s="10"/>
      <c r="AP756" s="10"/>
      <c r="AQ756" s="10"/>
      <c r="AX756" s="10"/>
      <c r="BA756" s="10"/>
      <c r="BJ756" s="10"/>
      <c r="BP756" s="10"/>
      <c r="BT756" s="10"/>
      <c r="BU756" s="10"/>
      <c r="CF756" s="10"/>
      <c r="CH756" s="10"/>
      <c r="CI756" s="10"/>
      <c r="CJ756" s="10"/>
      <c r="CK756" s="10"/>
      <c r="CL756" s="10"/>
      <c r="CM756" s="10"/>
      <c r="CU756" s="10"/>
      <c r="CV756" s="10"/>
      <c r="CW756" s="10"/>
      <c r="CX756" s="10"/>
      <c r="DC756" s="10"/>
      <c r="DD756" s="10"/>
      <c r="DJ756" s="10"/>
      <c r="DK756" s="10"/>
      <c r="DM756" s="10"/>
      <c r="DP756" s="10"/>
      <c r="DQ756" s="10"/>
      <c r="EB756" s="10"/>
      <c r="EC756" s="10"/>
      <c r="ED756" s="10"/>
      <c r="EE756" s="10"/>
      <c r="HE756" s="10"/>
    </row>
    <row r="757" spans="1:213" ht="14.25" customHeight="1" x14ac:dyDescent="0.25">
      <c r="A757" s="10"/>
      <c r="W757" s="10"/>
      <c r="X757" s="10"/>
      <c r="Y757" s="10"/>
      <c r="Z757" s="10"/>
      <c r="AA757" s="10"/>
      <c r="AC757" s="10"/>
      <c r="AE757" s="10"/>
      <c r="AH757" s="10"/>
      <c r="AK757" s="10"/>
      <c r="AP757" s="10"/>
      <c r="AQ757" s="10"/>
      <c r="AX757" s="10"/>
      <c r="BA757" s="10"/>
      <c r="BJ757" s="10"/>
      <c r="BP757" s="10"/>
      <c r="BT757" s="10"/>
      <c r="BU757" s="10"/>
      <c r="CF757" s="10"/>
      <c r="CH757" s="10"/>
      <c r="CI757" s="10"/>
      <c r="CJ757" s="10"/>
      <c r="CK757" s="10"/>
      <c r="CL757" s="10"/>
      <c r="CM757" s="10"/>
      <c r="CU757" s="10"/>
      <c r="CV757" s="10"/>
      <c r="CW757" s="10"/>
      <c r="CX757" s="10"/>
      <c r="DC757" s="10"/>
      <c r="DD757" s="10"/>
      <c r="DJ757" s="10"/>
      <c r="DK757" s="10"/>
      <c r="DM757" s="10"/>
      <c r="DP757" s="10"/>
      <c r="DQ757" s="10"/>
      <c r="EB757" s="10"/>
      <c r="EC757" s="10"/>
      <c r="ED757" s="10"/>
      <c r="EE757" s="10"/>
      <c r="HE757" s="10"/>
    </row>
    <row r="758" spans="1:213" ht="14.25" customHeight="1" x14ac:dyDescent="0.25">
      <c r="A758" s="10"/>
      <c r="W758" s="10"/>
      <c r="X758" s="10"/>
      <c r="Y758" s="10"/>
      <c r="Z758" s="10"/>
      <c r="AA758" s="10"/>
      <c r="AC758" s="10"/>
      <c r="AE758" s="10"/>
      <c r="AH758" s="10"/>
      <c r="AK758" s="10"/>
      <c r="AP758" s="10"/>
      <c r="AQ758" s="10"/>
      <c r="AX758" s="10"/>
      <c r="BA758" s="10"/>
      <c r="BJ758" s="10"/>
      <c r="BP758" s="10"/>
      <c r="BT758" s="10"/>
      <c r="BU758" s="10"/>
      <c r="CF758" s="10"/>
      <c r="CH758" s="10"/>
      <c r="CI758" s="10"/>
      <c r="CJ758" s="10"/>
      <c r="CK758" s="10"/>
      <c r="CL758" s="10"/>
      <c r="CM758" s="10"/>
      <c r="CU758" s="10"/>
      <c r="CV758" s="10"/>
      <c r="CW758" s="10"/>
      <c r="CX758" s="10"/>
      <c r="DC758" s="10"/>
      <c r="DD758" s="10"/>
      <c r="DJ758" s="10"/>
      <c r="DK758" s="10"/>
      <c r="DM758" s="10"/>
      <c r="DP758" s="10"/>
      <c r="DQ758" s="10"/>
      <c r="EB758" s="10"/>
      <c r="EC758" s="10"/>
      <c r="ED758" s="10"/>
      <c r="EE758" s="10"/>
      <c r="HE758" s="10"/>
    </row>
    <row r="759" spans="1:213" ht="14.25" customHeight="1" x14ac:dyDescent="0.25">
      <c r="A759" s="10"/>
      <c r="W759" s="10"/>
      <c r="X759" s="10"/>
      <c r="Y759" s="10"/>
      <c r="Z759" s="10"/>
      <c r="AA759" s="10"/>
      <c r="AC759" s="10"/>
      <c r="AE759" s="10"/>
      <c r="AH759" s="10"/>
      <c r="AK759" s="10"/>
      <c r="AP759" s="10"/>
      <c r="AQ759" s="10"/>
      <c r="AX759" s="10"/>
      <c r="BA759" s="10"/>
      <c r="BJ759" s="10"/>
      <c r="BP759" s="10"/>
      <c r="BT759" s="10"/>
      <c r="BU759" s="10"/>
      <c r="CF759" s="10"/>
      <c r="CH759" s="10"/>
      <c r="CI759" s="10"/>
      <c r="CJ759" s="10"/>
      <c r="CK759" s="10"/>
      <c r="CL759" s="10"/>
      <c r="CM759" s="10"/>
      <c r="CU759" s="10"/>
      <c r="CV759" s="10"/>
      <c r="CW759" s="10"/>
      <c r="CX759" s="10"/>
      <c r="DC759" s="10"/>
      <c r="DD759" s="10"/>
      <c r="DJ759" s="10"/>
      <c r="DK759" s="10"/>
      <c r="DM759" s="10"/>
      <c r="DP759" s="10"/>
      <c r="DQ759" s="10"/>
      <c r="EB759" s="10"/>
      <c r="EC759" s="10"/>
      <c r="ED759" s="10"/>
      <c r="EE759" s="10"/>
      <c r="HE759" s="10"/>
    </row>
    <row r="760" spans="1:213" ht="14.25" customHeight="1" x14ac:dyDescent="0.25">
      <c r="A760" s="10"/>
      <c r="W760" s="10"/>
      <c r="X760" s="10"/>
      <c r="Y760" s="10"/>
      <c r="Z760" s="10"/>
      <c r="AA760" s="10"/>
      <c r="AC760" s="10"/>
      <c r="AE760" s="10"/>
      <c r="AH760" s="10"/>
      <c r="AK760" s="10"/>
      <c r="AP760" s="10"/>
      <c r="AQ760" s="10"/>
      <c r="AX760" s="10"/>
      <c r="BA760" s="10"/>
      <c r="BJ760" s="10"/>
      <c r="BP760" s="10"/>
      <c r="BT760" s="10"/>
      <c r="BU760" s="10"/>
      <c r="CF760" s="10"/>
      <c r="CH760" s="10"/>
      <c r="CI760" s="10"/>
      <c r="CJ760" s="10"/>
      <c r="CK760" s="10"/>
      <c r="CL760" s="10"/>
      <c r="CM760" s="10"/>
      <c r="CU760" s="10"/>
      <c r="CV760" s="10"/>
      <c r="CW760" s="10"/>
      <c r="CX760" s="10"/>
      <c r="DC760" s="10"/>
      <c r="DD760" s="10"/>
      <c r="DJ760" s="10"/>
      <c r="DK760" s="10"/>
      <c r="DM760" s="10"/>
      <c r="DP760" s="10"/>
      <c r="DQ760" s="10"/>
      <c r="EB760" s="10"/>
      <c r="EC760" s="10"/>
      <c r="ED760" s="10"/>
      <c r="EE760" s="10"/>
      <c r="HE760" s="10"/>
    </row>
    <row r="761" spans="1:213" ht="14.25" customHeight="1" x14ac:dyDescent="0.25">
      <c r="A761" s="10"/>
      <c r="W761" s="10"/>
      <c r="X761" s="10"/>
      <c r="Y761" s="10"/>
      <c r="Z761" s="10"/>
      <c r="AA761" s="10"/>
      <c r="AC761" s="10"/>
      <c r="AE761" s="10"/>
      <c r="AH761" s="10"/>
      <c r="AK761" s="10"/>
      <c r="AP761" s="10"/>
      <c r="AQ761" s="10"/>
      <c r="AX761" s="10"/>
      <c r="BA761" s="10"/>
      <c r="BJ761" s="10"/>
      <c r="BP761" s="10"/>
      <c r="BT761" s="10"/>
      <c r="BU761" s="10"/>
      <c r="CF761" s="10"/>
      <c r="CH761" s="10"/>
      <c r="CI761" s="10"/>
      <c r="CJ761" s="10"/>
      <c r="CK761" s="10"/>
      <c r="CL761" s="10"/>
      <c r="CM761" s="10"/>
      <c r="CU761" s="10"/>
      <c r="CV761" s="10"/>
      <c r="CW761" s="10"/>
      <c r="CX761" s="10"/>
      <c r="DC761" s="10"/>
      <c r="DD761" s="10"/>
      <c r="DJ761" s="10"/>
      <c r="DK761" s="10"/>
      <c r="DM761" s="10"/>
      <c r="DP761" s="10"/>
      <c r="DQ761" s="10"/>
      <c r="EB761" s="10"/>
      <c r="EC761" s="10"/>
      <c r="ED761" s="10"/>
      <c r="EE761" s="10"/>
      <c r="HE761" s="10"/>
    </row>
    <row r="762" spans="1:213" ht="14.25" customHeight="1" x14ac:dyDescent="0.25">
      <c r="A762" s="10"/>
      <c r="W762" s="10"/>
      <c r="X762" s="10"/>
      <c r="Y762" s="10"/>
      <c r="Z762" s="10"/>
      <c r="AA762" s="10"/>
      <c r="AC762" s="10"/>
      <c r="AE762" s="10"/>
      <c r="AH762" s="10"/>
      <c r="AK762" s="10"/>
      <c r="AP762" s="10"/>
      <c r="AQ762" s="10"/>
      <c r="AX762" s="10"/>
      <c r="BA762" s="10"/>
      <c r="BJ762" s="10"/>
      <c r="BP762" s="10"/>
      <c r="BT762" s="10"/>
      <c r="BU762" s="10"/>
      <c r="CF762" s="10"/>
      <c r="CH762" s="10"/>
      <c r="CI762" s="10"/>
      <c r="CJ762" s="10"/>
      <c r="CK762" s="10"/>
      <c r="CL762" s="10"/>
      <c r="CM762" s="10"/>
      <c r="CU762" s="10"/>
      <c r="CV762" s="10"/>
      <c r="CW762" s="10"/>
      <c r="CX762" s="10"/>
      <c r="DC762" s="10"/>
      <c r="DD762" s="10"/>
      <c r="DJ762" s="10"/>
      <c r="DK762" s="10"/>
      <c r="DM762" s="10"/>
      <c r="DP762" s="10"/>
      <c r="DQ762" s="10"/>
      <c r="EB762" s="10"/>
      <c r="EC762" s="10"/>
      <c r="ED762" s="10"/>
      <c r="EE762" s="10"/>
      <c r="HE762" s="10"/>
    </row>
    <row r="763" spans="1:213" ht="14.25" customHeight="1" x14ac:dyDescent="0.25">
      <c r="A763" s="10"/>
      <c r="W763" s="10"/>
      <c r="X763" s="10"/>
      <c r="Y763" s="10"/>
      <c r="Z763" s="10"/>
      <c r="AA763" s="10"/>
      <c r="AC763" s="10"/>
      <c r="AE763" s="10"/>
      <c r="AH763" s="10"/>
      <c r="AK763" s="10"/>
      <c r="AP763" s="10"/>
      <c r="AQ763" s="10"/>
      <c r="AX763" s="10"/>
      <c r="BA763" s="10"/>
      <c r="BJ763" s="10"/>
      <c r="BP763" s="10"/>
      <c r="BT763" s="10"/>
      <c r="BU763" s="10"/>
      <c r="CF763" s="10"/>
      <c r="CH763" s="10"/>
      <c r="CI763" s="10"/>
      <c r="CJ763" s="10"/>
      <c r="CK763" s="10"/>
      <c r="CL763" s="10"/>
      <c r="CM763" s="10"/>
      <c r="CU763" s="10"/>
      <c r="CV763" s="10"/>
      <c r="CW763" s="10"/>
      <c r="CX763" s="10"/>
      <c r="DC763" s="10"/>
      <c r="DD763" s="10"/>
      <c r="DJ763" s="10"/>
      <c r="DK763" s="10"/>
      <c r="DM763" s="10"/>
      <c r="DP763" s="10"/>
      <c r="DQ763" s="10"/>
      <c r="EB763" s="10"/>
      <c r="EC763" s="10"/>
      <c r="ED763" s="10"/>
      <c r="EE763" s="10"/>
      <c r="HE763" s="10"/>
    </row>
    <row r="764" spans="1:213" ht="14.25" customHeight="1" x14ac:dyDescent="0.25">
      <c r="A764" s="10"/>
      <c r="W764" s="10"/>
      <c r="X764" s="10"/>
      <c r="Y764" s="10"/>
      <c r="Z764" s="10"/>
      <c r="AA764" s="10"/>
      <c r="AC764" s="10"/>
      <c r="AE764" s="10"/>
      <c r="AH764" s="10"/>
      <c r="AK764" s="10"/>
      <c r="AP764" s="10"/>
      <c r="AQ764" s="10"/>
      <c r="AX764" s="10"/>
      <c r="BA764" s="10"/>
      <c r="BJ764" s="10"/>
      <c r="BP764" s="10"/>
      <c r="BT764" s="10"/>
      <c r="BU764" s="10"/>
      <c r="CF764" s="10"/>
      <c r="CH764" s="10"/>
      <c r="CI764" s="10"/>
      <c r="CJ764" s="10"/>
      <c r="CK764" s="10"/>
      <c r="CL764" s="10"/>
      <c r="CM764" s="10"/>
      <c r="CU764" s="10"/>
      <c r="CV764" s="10"/>
      <c r="CW764" s="10"/>
      <c r="CX764" s="10"/>
      <c r="DC764" s="10"/>
      <c r="DD764" s="10"/>
      <c r="DJ764" s="10"/>
      <c r="DK764" s="10"/>
      <c r="DM764" s="10"/>
      <c r="DP764" s="10"/>
      <c r="DQ764" s="10"/>
      <c r="EB764" s="10"/>
      <c r="EC764" s="10"/>
      <c r="ED764" s="10"/>
      <c r="EE764" s="10"/>
      <c r="HE764" s="10"/>
    </row>
    <row r="765" spans="1:213" ht="14.25" customHeight="1" x14ac:dyDescent="0.25">
      <c r="A765" s="10"/>
      <c r="W765" s="10"/>
      <c r="X765" s="10"/>
      <c r="Y765" s="10"/>
      <c r="Z765" s="10"/>
      <c r="AA765" s="10"/>
      <c r="AC765" s="10"/>
      <c r="AE765" s="10"/>
      <c r="AH765" s="10"/>
      <c r="AK765" s="10"/>
      <c r="AP765" s="10"/>
      <c r="AQ765" s="10"/>
      <c r="AX765" s="10"/>
      <c r="BA765" s="10"/>
      <c r="BJ765" s="10"/>
      <c r="BP765" s="10"/>
      <c r="BT765" s="10"/>
      <c r="BU765" s="10"/>
      <c r="CF765" s="10"/>
      <c r="CH765" s="10"/>
      <c r="CI765" s="10"/>
      <c r="CJ765" s="10"/>
      <c r="CK765" s="10"/>
      <c r="CL765" s="10"/>
      <c r="CM765" s="10"/>
      <c r="CU765" s="10"/>
      <c r="CV765" s="10"/>
      <c r="CW765" s="10"/>
      <c r="CX765" s="10"/>
      <c r="DC765" s="10"/>
      <c r="DD765" s="10"/>
      <c r="DJ765" s="10"/>
      <c r="DK765" s="10"/>
      <c r="DM765" s="10"/>
      <c r="DP765" s="10"/>
      <c r="DQ765" s="10"/>
      <c r="EB765" s="10"/>
      <c r="EC765" s="10"/>
      <c r="ED765" s="10"/>
      <c r="EE765" s="10"/>
      <c r="HE765" s="10"/>
    </row>
    <row r="766" spans="1:213" ht="14.25" customHeight="1" x14ac:dyDescent="0.25">
      <c r="A766" s="10"/>
      <c r="W766" s="10"/>
      <c r="X766" s="10"/>
      <c r="Y766" s="10"/>
      <c r="Z766" s="10"/>
      <c r="AA766" s="10"/>
      <c r="AC766" s="10"/>
      <c r="AE766" s="10"/>
      <c r="AH766" s="10"/>
      <c r="AK766" s="10"/>
      <c r="AP766" s="10"/>
      <c r="AQ766" s="10"/>
      <c r="AX766" s="10"/>
      <c r="BA766" s="10"/>
      <c r="BJ766" s="10"/>
      <c r="BP766" s="10"/>
      <c r="BT766" s="10"/>
      <c r="BU766" s="10"/>
      <c r="CF766" s="10"/>
      <c r="CH766" s="10"/>
      <c r="CI766" s="10"/>
      <c r="CJ766" s="10"/>
      <c r="CK766" s="10"/>
      <c r="CL766" s="10"/>
      <c r="CM766" s="10"/>
      <c r="CU766" s="10"/>
      <c r="CV766" s="10"/>
      <c r="CW766" s="10"/>
      <c r="CX766" s="10"/>
      <c r="DC766" s="10"/>
      <c r="DD766" s="10"/>
      <c r="DJ766" s="10"/>
      <c r="DK766" s="10"/>
      <c r="DM766" s="10"/>
      <c r="DP766" s="10"/>
      <c r="DQ766" s="10"/>
      <c r="EB766" s="10"/>
      <c r="EC766" s="10"/>
      <c r="ED766" s="10"/>
      <c r="EE766" s="10"/>
      <c r="HE766" s="10"/>
    </row>
    <row r="767" spans="1:213" ht="14.25" customHeight="1" x14ac:dyDescent="0.25">
      <c r="A767" s="10"/>
      <c r="W767" s="10"/>
      <c r="X767" s="10"/>
      <c r="Y767" s="10"/>
      <c r="Z767" s="10"/>
      <c r="AA767" s="10"/>
      <c r="AC767" s="10"/>
      <c r="AE767" s="10"/>
      <c r="AH767" s="10"/>
      <c r="AK767" s="10"/>
      <c r="AP767" s="10"/>
      <c r="AQ767" s="10"/>
      <c r="AX767" s="10"/>
      <c r="BA767" s="10"/>
      <c r="BJ767" s="10"/>
      <c r="BP767" s="10"/>
      <c r="BT767" s="10"/>
      <c r="BU767" s="10"/>
      <c r="CF767" s="10"/>
      <c r="CH767" s="10"/>
      <c r="CI767" s="10"/>
      <c r="CJ767" s="10"/>
      <c r="CK767" s="10"/>
      <c r="CL767" s="10"/>
      <c r="CM767" s="10"/>
      <c r="CU767" s="10"/>
      <c r="CV767" s="10"/>
      <c r="CW767" s="10"/>
      <c r="CX767" s="10"/>
      <c r="DC767" s="10"/>
      <c r="DD767" s="10"/>
      <c r="DJ767" s="10"/>
      <c r="DK767" s="10"/>
      <c r="DM767" s="10"/>
      <c r="DP767" s="10"/>
      <c r="DQ767" s="10"/>
      <c r="EB767" s="10"/>
      <c r="EC767" s="10"/>
      <c r="ED767" s="10"/>
      <c r="EE767" s="10"/>
      <c r="HE767" s="10"/>
    </row>
    <row r="768" spans="1:213" ht="14.25" customHeight="1" x14ac:dyDescent="0.25">
      <c r="A768" s="10"/>
      <c r="W768" s="10"/>
      <c r="X768" s="10"/>
      <c r="Y768" s="10"/>
      <c r="Z768" s="10"/>
      <c r="AA768" s="10"/>
      <c r="AC768" s="10"/>
      <c r="AE768" s="10"/>
      <c r="AH768" s="10"/>
      <c r="AK768" s="10"/>
      <c r="AP768" s="10"/>
      <c r="AQ768" s="10"/>
      <c r="AX768" s="10"/>
      <c r="BA768" s="10"/>
      <c r="BJ768" s="10"/>
      <c r="BP768" s="10"/>
      <c r="BT768" s="10"/>
      <c r="BU768" s="10"/>
      <c r="CF768" s="10"/>
      <c r="CH768" s="10"/>
      <c r="CI768" s="10"/>
      <c r="CJ768" s="10"/>
      <c r="CK768" s="10"/>
      <c r="CL768" s="10"/>
      <c r="CM768" s="10"/>
      <c r="CU768" s="10"/>
      <c r="CV768" s="10"/>
      <c r="CW768" s="10"/>
      <c r="CX768" s="10"/>
      <c r="DC768" s="10"/>
      <c r="DD768" s="10"/>
      <c r="DJ768" s="10"/>
      <c r="DK768" s="10"/>
      <c r="DM768" s="10"/>
      <c r="DP768" s="10"/>
      <c r="DQ768" s="10"/>
      <c r="EB768" s="10"/>
      <c r="EC768" s="10"/>
      <c r="ED768" s="10"/>
      <c r="EE768" s="10"/>
      <c r="HE768" s="10"/>
    </row>
    <row r="769" spans="1:213" ht="14.25" customHeight="1" x14ac:dyDescent="0.25">
      <c r="A769" s="10"/>
      <c r="W769" s="10"/>
      <c r="X769" s="10"/>
      <c r="Y769" s="10"/>
      <c r="Z769" s="10"/>
      <c r="AA769" s="10"/>
      <c r="AC769" s="10"/>
      <c r="AE769" s="10"/>
      <c r="AH769" s="10"/>
      <c r="AK769" s="10"/>
      <c r="AP769" s="10"/>
      <c r="AQ769" s="10"/>
      <c r="AX769" s="10"/>
      <c r="BA769" s="10"/>
      <c r="BJ769" s="10"/>
      <c r="BP769" s="10"/>
      <c r="BT769" s="10"/>
      <c r="BU769" s="10"/>
      <c r="CF769" s="10"/>
      <c r="CH769" s="10"/>
      <c r="CI769" s="10"/>
      <c r="CJ769" s="10"/>
      <c r="CK769" s="10"/>
      <c r="CL769" s="10"/>
      <c r="CM769" s="10"/>
      <c r="CU769" s="10"/>
      <c r="CV769" s="10"/>
      <c r="CW769" s="10"/>
      <c r="CX769" s="10"/>
      <c r="DC769" s="10"/>
      <c r="DD769" s="10"/>
      <c r="DJ769" s="10"/>
      <c r="DK769" s="10"/>
      <c r="DM769" s="10"/>
      <c r="DP769" s="10"/>
      <c r="DQ769" s="10"/>
      <c r="EB769" s="10"/>
      <c r="EC769" s="10"/>
      <c r="ED769" s="10"/>
      <c r="EE769" s="10"/>
      <c r="HE769" s="10"/>
    </row>
    <row r="770" spans="1:213" ht="14.25" customHeight="1" x14ac:dyDescent="0.25">
      <c r="A770" s="10"/>
      <c r="W770" s="10"/>
      <c r="X770" s="10"/>
      <c r="Y770" s="10"/>
      <c r="Z770" s="10"/>
      <c r="AA770" s="10"/>
      <c r="AC770" s="10"/>
      <c r="AE770" s="10"/>
      <c r="AH770" s="10"/>
      <c r="AK770" s="10"/>
      <c r="AP770" s="10"/>
      <c r="AQ770" s="10"/>
      <c r="AX770" s="10"/>
      <c r="BA770" s="10"/>
      <c r="BJ770" s="10"/>
      <c r="BP770" s="10"/>
      <c r="BT770" s="10"/>
      <c r="BU770" s="10"/>
      <c r="CF770" s="10"/>
      <c r="CH770" s="10"/>
      <c r="CI770" s="10"/>
      <c r="CJ770" s="10"/>
      <c r="CK770" s="10"/>
      <c r="CL770" s="10"/>
      <c r="CM770" s="10"/>
      <c r="CU770" s="10"/>
      <c r="CV770" s="10"/>
      <c r="CW770" s="10"/>
      <c r="CX770" s="10"/>
      <c r="DC770" s="10"/>
      <c r="DD770" s="10"/>
      <c r="DJ770" s="10"/>
      <c r="DK770" s="10"/>
      <c r="DM770" s="10"/>
      <c r="DP770" s="10"/>
      <c r="DQ770" s="10"/>
      <c r="EB770" s="10"/>
      <c r="EC770" s="10"/>
      <c r="ED770" s="10"/>
      <c r="EE770" s="10"/>
      <c r="HE770" s="10"/>
    </row>
    <row r="771" spans="1:213" ht="14.25" customHeight="1" x14ac:dyDescent="0.25">
      <c r="A771" s="10"/>
      <c r="W771" s="10"/>
      <c r="X771" s="10"/>
      <c r="Y771" s="10"/>
      <c r="Z771" s="10"/>
      <c r="AA771" s="10"/>
      <c r="AC771" s="10"/>
      <c r="AE771" s="10"/>
      <c r="AH771" s="10"/>
      <c r="AK771" s="10"/>
      <c r="AP771" s="10"/>
      <c r="AQ771" s="10"/>
      <c r="AX771" s="10"/>
      <c r="BA771" s="10"/>
      <c r="BJ771" s="10"/>
      <c r="BP771" s="10"/>
      <c r="BT771" s="10"/>
      <c r="BU771" s="10"/>
      <c r="CF771" s="10"/>
      <c r="CH771" s="10"/>
      <c r="CI771" s="10"/>
      <c r="CJ771" s="10"/>
      <c r="CK771" s="10"/>
      <c r="CL771" s="10"/>
      <c r="CM771" s="10"/>
      <c r="CU771" s="10"/>
      <c r="CV771" s="10"/>
      <c r="CW771" s="10"/>
      <c r="CX771" s="10"/>
      <c r="DC771" s="10"/>
      <c r="DD771" s="10"/>
      <c r="DJ771" s="10"/>
      <c r="DK771" s="10"/>
      <c r="DM771" s="10"/>
      <c r="DP771" s="10"/>
      <c r="DQ771" s="10"/>
      <c r="EB771" s="10"/>
      <c r="EC771" s="10"/>
      <c r="ED771" s="10"/>
      <c r="EE771" s="10"/>
      <c r="HE771" s="10"/>
    </row>
    <row r="772" spans="1:213" ht="14.25" customHeight="1" x14ac:dyDescent="0.25">
      <c r="A772" s="10"/>
      <c r="W772" s="10"/>
      <c r="X772" s="10"/>
      <c r="Y772" s="10"/>
      <c r="Z772" s="10"/>
      <c r="AA772" s="10"/>
      <c r="AC772" s="10"/>
      <c r="AE772" s="10"/>
      <c r="AH772" s="10"/>
      <c r="AK772" s="10"/>
      <c r="AP772" s="10"/>
      <c r="AQ772" s="10"/>
      <c r="AX772" s="10"/>
      <c r="BA772" s="10"/>
      <c r="BJ772" s="10"/>
      <c r="BP772" s="10"/>
      <c r="BT772" s="10"/>
      <c r="BU772" s="10"/>
      <c r="CF772" s="10"/>
      <c r="CH772" s="10"/>
      <c r="CI772" s="10"/>
      <c r="CJ772" s="10"/>
      <c r="CK772" s="10"/>
      <c r="CL772" s="10"/>
      <c r="CM772" s="10"/>
      <c r="CU772" s="10"/>
      <c r="CV772" s="10"/>
      <c r="CW772" s="10"/>
      <c r="CX772" s="10"/>
      <c r="DC772" s="10"/>
      <c r="DD772" s="10"/>
      <c r="DJ772" s="10"/>
      <c r="DK772" s="10"/>
      <c r="DM772" s="10"/>
      <c r="DP772" s="10"/>
      <c r="DQ772" s="10"/>
      <c r="EB772" s="10"/>
      <c r="EC772" s="10"/>
      <c r="ED772" s="10"/>
      <c r="EE772" s="10"/>
      <c r="HE772" s="10"/>
    </row>
    <row r="773" spans="1:213" ht="14.25" customHeight="1" x14ac:dyDescent="0.25">
      <c r="A773" s="10"/>
      <c r="W773" s="10"/>
      <c r="X773" s="10"/>
      <c r="Y773" s="10"/>
      <c r="Z773" s="10"/>
      <c r="AA773" s="10"/>
      <c r="AC773" s="10"/>
      <c r="AE773" s="10"/>
      <c r="AH773" s="10"/>
      <c r="AK773" s="10"/>
      <c r="AP773" s="10"/>
      <c r="AQ773" s="10"/>
      <c r="AX773" s="10"/>
      <c r="BA773" s="10"/>
      <c r="BJ773" s="10"/>
      <c r="BP773" s="10"/>
      <c r="BT773" s="10"/>
      <c r="BU773" s="10"/>
      <c r="CF773" s="10"/>
      <c r="CH773" s="10"/>
      <c r="CI773" s="10"/>
      <c r="CJ773" s="10"/>
      <c r="CK773" s="10"/>
      <c r="CL773" s="10"/>
      <c r="CM773" s="10"/>
      <c r="CU773" s="10"/>
      <c r="CV773" s="10"/>
      <c r="CW773" s="10"/>
      <c r="CX773" s="10"/>
      <c r="DC773" s="10"/>
      <c r="DD773" s="10"/>
      <c r="DJ773" s="10"/>
      <c r="DK773" s="10"/>
      <c r="DM773" s="10"/>
      <c r="DP773" s="10"/>
      <c r="DQ773" s="10"/>
      <c r="EB773" s="10"/>
      <c r="EC773" s="10"/>
      <c r="ED773" s="10"/>
      <c r="EE773" s="10"/>
      <c r="HE773" s="10"/>
    </row>
    <row r="774" spans="1:213" ht="14.25" customHeight="1" x14ac:dyDescent="0.25">
      <c r="A774" s="10"/>
      <c r="W774" s="10"/>
      <c r="X774" s="10"/>
      <c r="Y774" s="10"/>
      <c r="Z774" s="10"/>
      <c r="AA774" s="10"/>
      <c r="AC774" s="10"/>
      <c r="AE774" s="10"/>
      <c r="AH774" s="10"/>
      <c r="AK774" s="10"/>
      <c r="AP774" s="10"/>
      <c r="AQ774" s="10"/>
      <c r="AX774" s="10"/>
      <c r="BA774" s="10"/>
      <c r="BJ774" s="10"/>
      <c r="BP774" s="10"/>
      <c r="BT774" s="10"/>
      <c r="BU774" s="10"/>
      <c r="CF774" s="10"/>
      <c r="CH774" s="10"/>
      <c r="CI774" s="10"/>
      <c r="CJ774" s="10"/>
      <c r="CK774" s="10"/>
      <c r="CL774" s="10"/>
      <c r="CM774" s="10"/>
      <c r="CU774" s="10"/>
      <c r="CV774" s="10"/>
      <c r="CW774" s="10"/>
      <c r="CX774" s="10"/>
      <c r="DC774" s="10"/>
      <c r="DD774" s="10"/>
      <c r="DJ774" s="10"/>
      <c r="DK774" s="10"/>
      <c r="DM774" s="10"/>
      <c r="DP774" s="10"/>
      <c r="DQ774" s="10"/>
      <c r="EB774" s="10"/>
      <c r="EC774" s="10"/>
      <c r="ED774" s="10"/>
      <c r="EE774" s="10"/>
      <c r="HE774" s="10"/>
    </row>
    <row r="775" spans="1:213" ht="14.25" customHeight="1" x14ac:dyDescent="0.25">
      <c r="A775" s="10"/>
      <c r="W775" s="10"/>
      <c r="X775" s="10"/>
      <c r="Y775" s="10"/>
      <c r="Z775" s="10"/>
      <c r="AA775" s="10"/>
      <c r="AC775" s="10"/>
      <c r="AE775" s="10"/>
      <c r="AH775" s="10"/>
      <c r="AK775" s="10"/>
      <c r="AP775" s="10"/>
      <c r="AQ775" s="10"/>
      <c r="AX775" s="10"/>
      <c r="BA775" s="10"/>
      <c r="BJ775" s="10"/>
      <c r="BP775" s="10"/>
      <c r="BT775" s="10"/>
      <c r="BU775" s="10"/>
      <c r="CF775" s="10"/>
      <c r="CH775" s="10"/>
      <c r="CI775" s="10"/>
      <c r="CJ775" s="10"/>
      <c r="CK775" s="10"/>
      <c r="CL775" s="10"/>
      <c r="CM775" s="10"/>
      <c r="CU775" s="10"/>
      <c r="CV775" s="10"/>
      <c r="CW775" s="10"/>
      <c r="CX775" s="10"/>
      <c r="DC775" s="10"/>
      <c r="DD775" s="10"/>
      <c r="DJ775" s="10"/>
      <c r="DK775" s="10"/>
      <c r="DM775" s="10"/>
      <c r="DP775" s="10"/>
      <c r="DQ775" s="10"/>
      <c r="EB775" s="10"/>
      <c r="EC775" s="10"/>
      <c r="ED775" s="10"/>
      <c r="EE775" s="10"/>
      <c r="HE775" s="10"/>
    </row>
    <row r="776" spans="1:213" ht="14.25" customHeight="1" x14ac:dyDescent="0.25">
      <c r="A776" s="10"/>
      <c r="W776" s="10"/>
      <c r="X776" s="10"/>
      <c r="Y776" s="10"/>
      <c r="Z776" s="10"/>
      <c r="AA776" s="10"/>
      <c r="AC776" s="10"/>
      <c r="AE776" s="10"/>
      <c r="AH776" s="10"/>
      <c r="AK776" s="10"/>
      <c r="AP776" s="10"/>
      <c r="AQ776" s="10"/>
      <c r="AX776" s="10"/>
      <c r="BA776" s="10"/>
      <c r="BJ776" s="10"/>
      <c r="BP776" s="10"/>
      <c r="BT776" s="10"/>
      <c r="BU776" s="10"/>
      <c r="CF776" s="10"/>
      <c r="CH776" s="10"/>
      <c r="CI776" s="10"/>
      <c r="CJ776" s="10"/>
      <c r="CK776" s="10"/>
      <c r="CL776" s="10"/>
      <c r="CM776" s="10"/>
      <c r="CU776" s="10"/>
      <c r="CV776" s="10"/>
      <c r="CW776" s="10"/>
      <c r="CX776" s="10"/>
      <c r="DC776" s="10"/>
      <c r="DD776" s="10"/>
      <c r="DJ776" s="10"/>
      <c r="DK776" s="10"/>
      <c r="DM776" s="10"/>
      <c r="DP776" s="10"/>
      <c r="DQ776" s="10"/>
      <c r="EB776" s="10"/>
      <c r="EC776" s="10"/>
      <c r="ED776" s="10"/>
      <c r="EE776" s="10"/>
      <c r="HE776" s="10"/>
    </row>
    <row r="777" spans="1:213" ht="14.25" customHeight="1" x14ac:dyDescent="0.25">
      <c r="A777" s="10"/>
      <c r="W777" s="10"/>
      <c r="X777" s="10"/>
      <c r="Y777" s="10"/>
      <c r="Z777" s="10"/>
      <c r="AA777" s="10"/>
      <c r="AC777" s="10"/>
      <c r="AE777" s="10"/>
      <c r="AH777" s="10"/>
      <c r="AK777" s="10"/>
      <c r="AP777" s="10"/>
      <c r="AQ777" s="10"/>
      <c r="AX777" s="10"/>
      <c r="BA777" s="10"/>
      <c r="BJ777" s="10"/>
      <c r="BP777" s="10"/>
      <c r="BT777" s="10"/>
      <c r="BU777" s="10"/>
      <c r="CF777" s="10"/>
      <c r="CH777" s="10"/>
      <c r="CI777" s="10"/>
      <c r="CJ777" s="10"/>
      <c r="CK777" s="10"/>
      <c r="CL777" s="10"/>
      <c r="CM777" s="10"/>
      <c r="CU777" s="10"/>
      <c r="CV777" s="10"/>
      <c r="CW777" s="10"/>
      <c r="CX777" s="10"/>
      <c r="DC777" s="10"/>
      <c r="DD777" s="10"/>
      <c r="DJ777" s="10"/>
      <c r="DK777" s="10"/>
      <c r="DM777" s="10"/>
      <c r="DP777" s="10"/>
      <c r="DQ777" s="10"/>
      <c r="EB777" s="10"/>
      <c r="EC777" s="10"/>
      <c r="ED777" s="10"/>
      <c r="EE777" s="10"/>
      <c r="HE777" s="10"/>
    </row>
    <row r="778" spans="1:213" ht="14.25" customHeight="1" x14ac:dyDescent="0.25">
      <c r="A778" s="10"/>
      <c r="W778" s="10"/>
      <c r="X778" s="10"/>
      <c r="Y778" s="10"/>
      <c r="Z778" s="10"/>
      <c r="AA778" s="10"/>
      <c r="AC778" s="10"/>
      <c r="AE778" s="10"/>
      <c r="AH778" s="10"/>
      <c r="AK778" s="10"/>
      <c r="AP778" s="10"/>
      <c r="AQ778" s="10"/>
      <c r="AX778" s="10"/>
      <c r="BA778" s="10"/>
      <c r="BJ778" s="10"/>
      <c r="BP778" s="10"/>
      <c r="BT778" s="10"/>
      <c r="BU778" s="10"/>
      <c r="CF778" s="10"/>
      <c r="CH778" s="10"/>
      <c r="CI778" s="10"/>
      <c r="CJ778" s="10"/>
      <c r="CK778" s="10"/>
      <c r="CL778" s="10"/>
      <c r="CM778" s="10"/>
      <c r="CU778" s="10"/>
      <c r="CV778" s="10"/>
      <c r="CW778" s="10"/>
      <c r="CX778" s="10"/>
      <c r="DC778" s="10"/>
      <c r="DD778" s="10"/>
      <c r="DJ778" s="10"/>
      <c r="DK778" s="10"/>
      <c r="DM778" s="10"/>
      <c r="DP778" s="10"/>
      <c r="DQ778" s="10"/>
      <c r="EB778" s="10"/>
      <c r="EC778" s="10"/>
      <c r="ED778" s="10"/>
      <c r="EE778" s="10"/>
      <c r="HE778" s="10"/>
    </row>
    <row r="779" spans="1:213" ht="14.25" customHeight="1" x14ac:dyDescent="0.25">
      <c r="A779" s="10"/>
      <c r="W779" s="10"/>
      <c r="X779" s="10"/>
      <c r="Y779" s="10"/>
      <c r="Z779" s="10"/>
      <c r="AA779" s="10"/>
      <c r="AC779" s="10"/>
      <c r="AE779" s="10"/>
      <c r="AH779" s="10"/>
      <c r="AK779" s="10"/>
      <c r="AP779" s="10"/>
      <c r="AQ779" s="10"/>
      <c r="AX779" s="10"/>
      <c r="BA779" s="10"/>
      <c r="BJ779" s="10"/>
      <c r="BP779" s="10"/>
      <c r="BT779" s="10"/>
      <c r="BU779" s="10"/>
      <c r="CF779" s="10"/>
      <c r="CH779" s="10"/>
      <c r="CI779" s="10"/>
      <c r="CJ779" s="10"/>
      <c r="CK779" s="10"/>
      <c r="CL779" s="10"/>
      <c r="CM779" s="10"/>
      <c r="CU779" s="10"/>
      <c r="CV779" s="10"/>
      <c r="CW779" s="10"/>
      <c r="CX779" s="10"/>
      <c r="DC779" s="10"/>
      <c r="DD779" s="10"/>
      <c r="DJ779" s="10"/>
      <c r="DK779" s="10"/>
      <c r="DM779" s="10"/>
      <c r="DP779" s="10"/>
      <c r="DQ779" s="10"/>
      <c r="EB779" s="10"/>
      <c r="EC779" s="10"/>
      <c r="ED779" s="10"/>
      <c r="EE779" s="10"/>
      <c r="HE779" s="10"/>
    </row>
    <row r="780" spans="1:213" ht="14.25" customHeight="1" x14ac:dyDescent="0.25">
      <c r="A780" s="10"/>
      <c r="W780" s="10"/>
      <c r="X780" s="10"/>
      <c r="Y780" s="10"/>
      <c r="Z780" s="10"/>
      <c r="AA780" s="10"/>
      <c r="AC780" s="10"/>
      <c r="AE780" s="10"/>
      <c r="AH780" s="10"/>
      <c r="AK780" s="10"/>
      <c r="AP780" s="10"/>
      <c r="AQ780" s="10"/>
      <c r="AX780" s="10"/>
      <c r="BA780" s="10"/>
      <c r="BJ780" s="10"/>
      <c r="BP780" s="10"/>
      <c r="BT780" s="10"/>
      <c r="BU780" s="10"/>
      <c r="CF780" s="10"/>
      <c r="CH780" s="10"/>
      <c r="CI780" s="10"/>
      <c r="CJ780" s="10"/>
      <c r="CK780" s="10"/>
      <c r="CL780" s="10"/>
      <c r="CM780" s="10"/>
      <c r="CU780" s="10"/>
      <c r="CV780" s="10"/>
      <c r="CW780" s="10"/>
      <c r="CX780" s="10"/>
      <c r="DC780" s="10"/>
      <c r="DD780" s="10"/>
      <c r="DJ780" s="10"/>
      <c r="DK780" s="10"/>
      <c r="DM780" s="10"/>
      <c r="DP780" s="10"/>
      <c r="DQ780" s="10"/>
      <c r="EB780" s="10"/>
      <c r="EC780" s="10"/>
      <c r="ED780" s="10"/>
      <c r="EE780" s="10"/>
      <c r="HE780" s="10"/>
    </row>
    <row r="781" spans="1:213" ht="14.25" customHeight="1" x14ac:dyDescent="0.25">
      <c r="A781" s="10"/>
      <c r="W781" s="10"/>
      <c r="X781" s="10"/>
      <c r="Y781" s="10"/>
      <c r="Z781" s="10"/>
      <c r="AA781" s="10"/>
      <c r="AC781" s="10"/>
      <c r="AE781" s="10"/>
      <c r="AH781" s="10"/>
      <c r="AK781" s="10"/>
      <c r="AP781" s="10"/>
      <c r="AQ781" s="10"/>
      <c r="AX781" s="10"/>
      <c r="BA781" s="10"/>
      <c r="BJ781" s="10"/>
      <c r="BP781" s="10"/>
      <c r="BT781" s="10"/>
      <c r="BU781" s="10"/>
      <c r="CF781" s="10"/>
      <c r="CH781" s="10"/>
      <c r="CI781" s="10"/>
      <c r="CJ781" s="10"/>
      <c r="CK781" s="10"/>
      <c r="CL781" s="10"/>
      <c r="CM781" s="10"/>
      <c r="CU781" s="10"/>
      <c r="CV781" s="10"/>
      <c r="CW781" s="10"/>
      <c r="CX781" s="10"/>
      <c r="DC781" s="10"/>
      <c r="DD781" s="10"/>
      <c r="DJ781" s="10"/>
      <c r="DK781" s="10"/>
      <c r="DM781" s="10"/>
      <c r="DP781" s="10"/>
      <c r="DQ781" s="10"/>
      <c r="EB781" s="10"/>
      <c r="EC781" s="10"/>
      <c r="ED781" s="10"/>
      <c r="EE781" s="10"/>
      <c r="HE781" s="10"/>
    </row>
    <row r="782" spans="1:213" ht="14.25" customHeight="1" x14ac:dyDescent="0.25">
      <c r="A782" s="10"/>
      <c r="W782" s="10"/>
      <c r="X782" s="10"/>
      <c r="Y782" s="10"/>
      <c r="Z782" s="10"/>
      <c r="AA782" s="10"/>
      <c r="AC782" s="10"/>
      <c r="AE782" s="10"/>
      <c r="AH782" s="10"/>
      <c r="AK782" s="10"/>
      <c r="AP782" s="10"/>
      <c r="AQ782" s="10"/>
      <c r="AX782" s="10"/>
      <c r="BA782" s="10"/>
      <c r="BJ782" s="10"/>
      <c r="BP782" s="10"/>
      <c r="BT782" s="10"/>
      <c r="BU782" s="10"/>
      <c r="CF782" s="10"/>
      <c r="CH782" s="10"/>
      <c r="CI782" s="10"/>
      <c r="CJ782" s="10"/>
      <c r="CK782" s="10"/>
      <c r="CL782" s="10"/>
      <c r="CM782" s="10"/>
      <c r="CU782" s="10"/>
      <c r="CV782" s="10"/>
      <c r="CW782" s="10"/>
      <c r="CX782" s="10"/>
      <c r="DC782" s="10"/>
      <c r="DD782" s="10"/>
      <c r="DJ782" s="10"/>
      <c r="DK782" s="10"/>
      <c r="DM782" s="10"/>
      <c r="DP782" s="10"/>
      <c r="DQ782" s="10"/>
      <c r="EB782" s="10"/>
      <c r="EC782" s="10"/>
      <c r="ED782" s="10"/>
      <c r="EE782" s="10"/>
      <c r="HE782" s="10"/>
    </row>
    <row r="783" spans="1:213" ht="14.25" customHeight="1" x14ac:dyDescent="0.25">
      <c r="A783" s="10"/>
      <c r="W783" s="10"/>
      <c r="X783" s="10"/>
      <c r="Y783" s="10"/>
      <c r="Z783" s="10"/>
      <c r="AA783" s="10"/>
      <c r="AC783" s="10"/>
      <c r="AE783" s="10"/>
      <c r="AH783" s="10"/>
      <c r="AK783" s="10"/>
      <c r="AP783" s="10"/>
      <c r="AQ783" s="10"/>
      <c r="AX783" s="10"/>
      <c r="BA783" s="10"/>
      <c r="BJ783" s="10"/>
      <c r="BP783" s="10"/>
      <c r="BT783" s="10"/>
      <c r="BU783" s="10"/>
      <c r="CF783" s="10"/>
      <c r="CH783" s="10"/>
      <c r="CI783" s="10"/>
      <c r="CJ783" s="10"/>
      <c r="CK783" s="10"/>
      <c r="CL783" s="10"/>
      <c r="CM783" s="10"/>
      <c r="CU783" s="10"/>
      <c r="CV783" s="10"/>
      <c r="CW783" s="10"/>
      <c r="CX783" s="10"/>
      <c r="DC783" s="10"/>
      <c r="DD783" s="10"/>
      <c r="DJ783" s="10"/>
      <c r="DK783" s="10"/>
      <c r="DM783" s="10"/>
      <c r="DP783" s="10"/>
      <c r="DQ783" s="10"/>
      <c r="EB783" s="10"/>
      <c r="EC783" s="10"/>
      <c r="ED783" s="10"/>
      <c r="EE783" s="10"/>
      <c r="HE783" s="10"/>
    </row>
    <row r="784" spans="1:213" ht="14.25" customHeight="1" x14ac:dyDescent="0.25">
      <c r="A784" s="10"/>
      <c r="W784" s="10"/>
      <c r="X784" s="10"/>
      <c r="Y784" s="10"/>
      <c r="Z784" s="10"/>
      <c r="AA784" s="10"/>
      <c r="AC784" s="10"/>
      <c r="AE784" s="10"/>
      <c r="AH784" s="10"/>
      <c r="AK784" s="10"/>
      <c r="AP784" s="10"/>
      <c r="AQ784" s="10"/>
      <c r="AX784" s="10"/>
      <c r="BA784" s="10"/>
      <c r="BJ784" s="10"/>
      <c r="BP784" s="10"/>
      <c r="BT784" s="10"/>
      <c r="BU784" s="10"/>
      <c r="CF784" s="10"/>
      <c r="CH784" s="10"/>
      <c r="CI784" s="10"/>
      <c r="CJ784" s="10"/>
      <c r="CK784" s="10"/>
      <c r="CL784" s="10"/>
      <c r="CM784" s="10"/>
      <c r="CU784" s="10"/>
      <c r="CV784" s="10"/>
      <c r="CW784" s="10"/>
      <c r="CX784" s="10"/>
      <c r="DC784" s="10"/>
      <c r="DD784" s="10"/>
      <c r="DJ784" s="10"/>
      <c r="DK784" s="10"/>
      <c r="DM784" s="10"/>
      <c r="DP784" s="10"/>
      <c r="DQ784" s="10"/>
      <c r="EB784" s="10"/>
      <c r="EC784" s="10"/>
      <c r="ED784" s="10"/>
      <c r="EE784" s="10"/>
      <c r="HE784" s="10"/>
    </row>
    <row r="785" spans="1:213" ht="14.25" customHeight="1" x14ac:dyDescent="0.25">
      <c r="A785" s="10"/>
      <c r="W785" s="10"/>
      <c r="X785" s="10"/>
      <c r="Y785" s="10"/>
      <c r="Z785" s="10"/>
      <c r="AA785" s="10"/>
      <c r="AC785" s="10"/>
      <c r="AE785" s="10"/>
      <c r="AH785" s="10"/>
      <c r="AK785" s="10"/>
      <c r="AP785" s="10"/>
      <c r="AQ785" s="10"/>
      <c r="AX785" s="10"/>
      <c r="BA785" s="10"/>
      <c r="BJ785" s="10"/>
      <c r="BP785" s="10"/>
      <c r="BT785" s="10"/>
      <c r="BU785" s="10"/>
      <c r="CF785" s="10"/>
      <c r="CH785" s="10"/>
      <c r="CI785" s="10"/>
      <c r="CJ785" s="10"/>
      <c r="CK785" s="10"/>
      <c r="CL785" s="10"/>
      <c r="CM785" s="10"/>
      <c r="CU785" s="10"/>
      <c r="CV785" s="10"/>
      <c r="CW785" s="10"/>
      <c r="CX785" s="10"/>
      <c r="DC785" s="10"/>
      <c r="DD785" s="10"/>
      <c r="DJ785" s="10"/>
      <c r="DK785" s="10"/>
      <c r="DM785" s="10"/>
      <c r="DP785" s="10"/>
      <c r="DQ785" s="10"/>
      <c r="EB785" s="10"/>
      <c r="EC785" s="10"/>
      <c r="ED785" s="10"/>
      <c r="EE785" s="10"/>
      <c r="HE785" s="10"/>
    </row>
    <row r="786" spans="1:213" ht="14.25" customHeight="1" x14ac:dyDescent="0.25">
      <c r="A786" s="10"/>
      <c r="W786" s="10"/>
      <c r="X786" s="10"/>
      <c r="Y786" s="10"/>
      <c r="Z786" s="10"/>
      <c r="AA786" s="10"/>
      <c r="AC786" s="10"/>
      <c r="AE786" s="10"/>
      <c r="AH786" s="10"/>
      <c r="AK786" s="10"/>
      <c r="AP786" s="10"/>
      <c r="AQ786" s="10"/>
      <c r="AX786" s="10"/>
      <c r="BA786" s="10"/>
      <c r="BJ786" s="10"/>
      <c r="BP786" s="10"/>
      <c r="BT786" s="10"/>
      <c r="BU786" s="10"/>
      <c r="CF786" s="10"/>
      <c r="CH786" s="10"/>
      <c r="CI786" s="10"/>
      <c r="CJ786" s="10"/>
      <c r="CK786" s="10"/>
      <c r="CL786" s="10"/>
      <c r="CM786" s="10"/>
      <c r="CU786" s="10"/>
      <c r="CV786" s="10"/>
      <c r="CW786" s="10"/>
      <c r="CX786" s="10"/>
      <c r="DC786" s="10"/>
      <c r="DD786" s="10"/>
      <c r="DJ786" s="10"/>
      <c r="DK786" s="10"/>
      <c r="DM786" s="10"/>
      <c r="DP786" s="10"/>
      <c r="DQ786" s="10"/>
      <c r="EB786" s="10"/>
      <c r="EC786" s="10"/>
      <c r="ED786" s="10"/>
      <c r="EE786" s="10"/>
      <c r="HE786" s="10"/>
    </row>
    <row r="787" spans="1:213" ht="14.25" customHeight="1" x14ac:dyDescent="0.25">
      <c r="A787" s="10"/>
      <c r="W787" s="10"/>
      <c r="X787" s="10"/>
      <c r="Y787" s="10"/>
      <c r="Z787" s="10"/>
      <c r="AA787" s="10"/>
      <c r="AC787" s="10"/>
      <c r="AE787" s="10"/>
      <c r="AH787" s="10"/>
      <c r="AK787" s="10"/>
      <c r="AP787" s="10"/>
      <c r="AQ787" s="10"/>
      <c r="AX787" s="10"/>
      <c r="BA787" s="10"/>
      <c r="BJ787" s="10"/>
      <c r="BP787" s="10"/>
      <c r="BT787" s="10"/>
      <c r="BU787" s="10"/>
      <c r="CF787" s="10"/>
      <c r="CH787" s="10"/>
      <c r="CI787" s="10"/>
      <c r="CJ787" s="10"/>
      <c r="CK787" s="10"/>
      <c r="CL787" s="10"/>
      <c r="CM787" s="10"/>
      <c r="CU787" s="10"/>
      <c r="CV787" s="10"/>
      <c r="CW787" s="10"/>
      <c r="CX787" s="10"/>
      <c r="DC787" s="10"/>
      <c r="DD787" s="10"/>
      <c r="DJ787" s="10"/>
      <c r="DK787" s="10"/>
      <c r="DM787" s="10"/>
      <c r="DP787" s="10"/>
      <c r="DQ787" s="10"/>
      <c r="EB787" s="10"/>
      <c r="EC787" s="10"/>
      <c r="ED787" s="10"/>
      <c r="EE787" s="10"/>
      <c r="HE787" s="10"/>
    </row>
    <row r="788" spans="1:213" ht="14.25" customHeight="1" x14ac:dyDescent="0.25">
      <c r="A788" s="10"/>
      <c r="W788" s="10"/>
      <c r="X788" s="10"/>
      <c r="Y788" s="10"/>
      <c r="Z788" s="10"/>
      <c r="AA788" s="10"/>
      <c r="AC788" s="10"/>
      <c r="AE788" s="10"/>
      <c r="AH788" s="10"/>
      <c r="AK788" s="10"/>
      <c r="AP788" s="10"/>
      <c r="AQ788" s="10"/>
      <c r="AX788" s="10"/>
      <c r="BA788" s="10"/>
      <c r="BJ788" s="10"/>
      <c r="BP788" s="10"/>
      <c r="BT788" s="10"/>
      <c r="BU788" s="10"/>
      <c r="CF788" s="10"/>
      <c r="CH788" s="10"/>
      <c r="CI788" s="10"/>
      <c r="CJ788" s="10"/>
      <c r="CK788" s="10"/>
      <c r="CL788" s="10"/>
      <c r="CM788" s="10"/>
      <c r="CU788" s="10"/>
      <c r="CV788" s="10"/>
      <c r="CW788" s="10"/>
      <c r="CX788" s="10"/>
      <c r="DC788" s="10"/>
      <c r="DD788" s="10"/>
      <c r="DJ788" s="10"/>
      <c r="DK788" s="10"/>
      <c r="DM788" s="10"/>
      <c r="DP788" s="10"/>
      <c r="DQ788" s="10"/>
      <c r="EB788" s="10"/>
      <c r="EC788" s="10"/>
      <c r="ED788" s="10"/>
      <c r="EE788" s="10"/>
      <c r="HE788" s="10"/>
    </row>
    <row r="789" spans="1:213" ht="14.25" customHeight="1" x14ac:dyDescent="0.25">
      <c r="A789" s="10"/>
      <c r="W789" s="10"/>
      <c r="X789" s="10"/>
      <c r="Y789" s="10"/>
      <c r="Z789" s="10"/>
      <c r="AA789" s="10"/>
      <c r="AC789" s="10"/>
      <c r="AE789" s="10"/>
      <c r="AH789" s="10"/>
      <c r="AK789" s="10"/>
      <c r="AP789" s="10"/>
      <c r="AQ789" s="10"/>
      <c r="AX789" s="10"/>
      <c r="BA789" s="10"/>
      <c r="BJ789" s="10"/>
      <c r="BP789" s="10"/>
      <c r="BT789" s="10"/>
      <c r="BU789" s="10"/>
      <c r="CF789" s="10"/>
      <c r="CH789" s="10"/>
      <c r="CI789" s="10"/>
      <c r="CJ789" s="10"/>
      <c r="CK789" s="10"/>
      <c r="CL789" s="10"/>
      <c r="CM789" s="10"/>
      <c r="CU789" s="10"/>
      <c r="CV789" s="10"/>
      <c r="CW789" s="10"/>
      <c r="CX789" s="10"/>
      <c r="DC789" s="10"/>
      <c r="DD789" s="10"/>
      <c r="DJ789" s="10"/>
      <c r="DK789" s="10"/>
      <c r="DM789" s="10"/>
      <c r="DP789" s="10"/>
      <c r="DQ789" s="10"/>
      <c r="EB789" s="10"/>
      <c r="EC789" s="10"/>
      <c r="ED789" s="10"/>
      <c r="EE789" s="10"/>
      <c r="HE789" s="10"/>
    </row>
    <row r="790" spans="1:213" ht="14.25" customHeight="1" x14ac:dyDescent="0.25">
      <c r="A790" s="10"/>
      <c r="W790" s="10"/>
      <c r="X790" s="10"/>
      <c r="Y790" s="10"/>
      <c r="Z790" s="10"/>
      <c r="AA790" s="10"/>
      <c r="AC790" s="10"/>
      <c r="AE790" s="10"/>
      <c r="AH790" s="10"/>
      <c r="AK790" s="10"/>
      <c r="AP790" s="10"/>
      <c r="AQ790" s="10"/>
      <c r="AX790" s="10"/>
      <c r="BA790" s="10"/>
      <c r="BJ790" s="10"/>
      <c r="BP790" s="10"/>
      <c r="BT790" s="10"/>
      <c r="BU790" s="10"/>
      <c r="CF790" s="10"/>
      <c r="CH790" s="10"/>
      <c r="CI790" s="10"/>
      <c r="CJ790" s="10"/>
      <c r="CK790" s="10"/>
      <c r="CL790" s="10"/>
      <c r="CM790" s="10"/>
      <c r="CU790" s="10"/>
      <c r="CV790" s="10"/>
      <c r="CW790" s="10"/>
      <c r="CX790" s="10"/>
      <c r="DC790" s="10"/>
      <c r="DD790" s="10"/>
      <c r="DJ790" s="10"/>
      <c r="DK790" s="10"/>
      <c r="DM790" s="10"/>
      <c r="DP790" s="10"/>
      <c r="DQ790" s="10"/>
      <c r="EB790" s="10"/>
      <c r="EC790" s="10"/>
      <c r="ED790" s="10"/>
      <c r="EE790" s="10"/>
      <c r="HE790" s="10"/>
    </row>
    <row r="791" spans="1:213" ht="14.25" customHeight="1" x14ac:dyDescent="0.25">
      <c r="A791" s="10"/>
      <c r="W791" s="10"/>
      <c r="X791" s="10"/>
      <c r="Y791" s="10"/>
      <c r="Z791" s="10"/>
      <c r="AA791" s="10"/>
      <c r="AC791" s="10"/>
      <c r="AE791" s="10"/>
      <c r="AH791" s="10"/>
      <c r="AK791" s="10"/>
      <c r="AP791" s="10"/>
      <c r="AQ791" s="10"/>
      <c r="AX791" s="10"/>
      <c r="BA791" s="10"/>
      <c r="BJ791" s="10"/>
      <c r="BP791" s="10"/>
      <c r="BT791" s="10"/>
      <c r="BU791" s="10"/>
      <c r="CF791" s="10"/>
      <c r="CH791" s="10"/>
      <c r="CI791" s="10"/>
      <c r="CJ791" s="10"/>
      <c r="CK791" s="10"/>
      <c r="CL791" s="10"/>
      <c r="CM791" s="10"/>
      <c r="CU791" s="10"/>
      <c r="CV791" s="10"/>
      <c r="CW791" s="10"/>
      <c r="CX791" s="10"/>
      <c r="DC791" s="10"/>
      <c r="DD791" s="10"/>
      <c r="DJ791" s="10"/>
      <c r="DK791" s="10"/>
      <c r="DM791" s="10"/>
      <c r="DP791" s="10"/>
      <c r="DQ791" s="10"/>
      <c r="EB791" s="10"/>
      <c r="EC791" s="10"/>
      <c r="ED791" s="10"/>
      <c r="EE791" s="10"/>
      <c r="HE791" s="10"/>
    </row>
    <row r="792" spans="1:213" ht="14.25" customHeight="1" x14ac:dyDescent="0.25">
      <c r="A792" s="10"/>
      <c r="W792" s="10"/>
      <c r="X792" s="10"/>
      <c r="Y792" s="10"/>
      <c r="Z792" s="10"/>
      <c r="AA792" s="10"/>
      <c r="AC792" s="10"/>
      <c r="AE792" s="10"/>
      <c r="AH792" s="10"/>
      <c r="AK792" s="10"/>
      <c r="AP792" s="10"/>
      <c r="AQ792" s="10"/>
      <c r="AX792" s="10"/>
      <c r="BA792" s="10"/>
      <c r="BJ792" s="10"/>
      <c r="BP792" s="10"/>
      <c r="BT792" s="10"/>
      <c r="BU792" s="10"/>
      <c r="CF792" s="10"/>
      <c r="CH792" s="10"/>
      <c r="CI792" s="10"/>
      <c r="CJ792" s="10"/>
      <c r="CK792" s="10"/>
      <c r="CL792" s="10"/>
      <c r="CM792" s="10"/>
      <c r="CU792" s="10"/>
      <c r="CV792" s="10"/>
      <c r="CW792" s="10"/>
      <c r="CX792" s="10"/>
      <c r="DC792" s="10"/>
      <c r="DD792" s="10"/>
      <c r="DJ792" s="10"/>
      <c r="DK792" s="10"/>
      <c r="DM792" s="10"/>
      <c r="DP792" s="10"/>
      <c r="DQ792" s="10"/>
      <c r="EB792" s="10"/>
      <c r="EC792" s="10"/>
      <c r="ED792" s="10"/>
      <c r="EE792" s="10"/>
      <c r="HE792" s="10"/>
    </row>
    <row r="793" spans="1:213" ht="14.25" customHeight="1" x14ac:dyDescent="0.25">
      <c r="A793" s="10"/>
      <c r="W793" s="10"/>
      <c r="X793" s="10"/>
      <c r="Y793" s="10"/>
      <c r="Z793" s="10"/>
      <c r="AA793" s="10"/>
      <c r="AC793" s="10"/>
      <c r="AE793" s="10"/>
      <c r="AH793" s="10"/>
      <c r="AK793" s="10"/>
      <c r="AP793" s="10"/>
      <c r="AQ793" s="10"/>
      <c r="AX793" s="10"/>
      <c r="BA793" s="10"/>
      <c r="BJ793" s="10"/>
      <c r="BP793" s="10"/>
      <c r="BT793" s="10"/>
      <c r="BU793" s="10"/>
      <c r="CF793" s="10"/>
      <c r="CH793" s="10"/>
      <c r="CI793" s="10"/>
      <c r="CJ793" s="10"/>
      <c r="CK793" s="10"/>
      <c r="CL793" s="10"/>
      <c r="CM793" s="10"/>
      <c r="CU793" s="10"/>
      <c r="CV793" s="10"/>
      <c r="CW793" s="10"/>
      <c r="CX793" s="10"/>
      <c r="DC793" s="10"/>
      <c r="DD793" s="10"/>
      <c r="DJ793" s="10"/>
      <c r="DK793" s="10"/>
      <c r="DM793" s="10"/>
      <c r="DP793" s="10"/>
      <c r="DQ793" s="10"/>
      <c r="EB793" s="10"/>
      <c r="EC793" s="10"/>
      <c r="ED793" s="10"/>
      <c r="EE793" s="10"/>
      <c r="HE793" s="10"/>
    </row>
    <row r="794" spans="1:213" ht="14.25" customHeight="1" x14ac:dyDescent="0.25">
      <c r="A794" s="10"/>
      <c r="W794" s="10"/>
      <c r="X794" s="10"/>
      <c r="Y794" s="10"/>
      <c r="Z794" s="10"/>
      <c r="AA794" s="10"/>
      <c r="AC794" s="10"/>
      <c r="AE794" s="10"/>
      <c r="AH794" s="10"/>
      <c r="AK794" s="10"/>
      <c r="AP794" s="10"/>
      <c r="AQ794" s="10"/>
      <c r="AX794" s="10"/>
      <c r="BA794" s="10"/>
      <c r="BJ794" s="10"/>
      <c r="BP794" s="10"/>
      <c r="BT794" s="10"/>
      <c r="BU794" s="10"/>
      <c r="CF794" s="10"/>
      <c r="CH794" s="10"/>
      <c r="CI794" s="10"/>
      <c r="CJ794" s="10"/>
      <c r="CK794" s="10"/>
      <c r="CL794" s="10"/>
      <c r="CM794" s="10"/>
      <c r="CU794" s="10"/>
      <c r="CV794" s="10"/>
      <c r="CW794" s="10"/>
      <c r="CX794" s="10"/>
      <c r="DC794" s="10"/>
      <c r="DD794" s="10"/>
      <c r="DJ794" s="10"/>
      <c r="DK794" s="10"/>
      <c r="DM794" s="10"/>
      <c r="DP794" s="10"/>
      <c r="DQ794" s="10"/>
      <c r="EB794" s="10"/>
      <c r="EC794" s="10"/>
      <c r="ED794" s="10"/>
      <c r="EE794" s="10"/>
      <c r="HE794" s="10"/>
    </row>
    <row r="795" spans="1:213" ht="14.25" customHeight="1" x14ac:dyDescent="0.25">
      <c r="A795" s="10"/>
      <c r="W795" s="10"/>
      <c r="X795" s="10"/>
      <c r="Y795" s="10"/>
      <c r="Z795" s="10"/>
      <c r="AA795" s="10"/>
      <c r="AC795" s="10"/>
      <c r="AE795" s="10"/>
      <c r="AH795" s="10"/>
      <c r="AK795" s="10"/>
      <c r="AP795" s="10"/>
      <c r="AQ795" s="10"/>
      <c r="AX795" s="10"/>
      <c r="BA795" s="10"/>
      <c r="BJ795" s="10"/>
      <c r="BP795" s="10"/>
      <c r="BT795" s="10"/>
      <c r="BU795" s="10"/>
      <c r="CF795" s="10"/>
      <c r="CH795" s="10"/>
      <c r="CI795" s="10"/>
      <c r="CJ795" s="10"/>
      <c r="CK795" s="10"/>
      <c r="CL795" s="10"/>
      <c r="CM795" s="10"/>
      <c r="CU795" s="10"/>
      <c r="CV795" s="10"/>
      <c r="CW795" s="10"/>
      <c r="CX795" s="10"/>
      <c r="DC795" s="10"/>
      <c r="DD795" s="10"/>
      <c r="DJ795" s="10"/>
      <c r="DK795" s="10"/>
      <c r="DM795" s="10"/>
      <c r="DP795" s="10"/>
      <c r="DQ795" s="10"/>
      <c r="EB795" s="10"/>
      <c r="EC795" s="10"/>
      <c r="ED795" s="10"/>
      <c r="EE795" s="10"/>
      <c r="HE795" s="10"/>
    </row>
    <row r="796" spans="1:213" ht="14.25" customHeight="1" x14ac:dyDescent="0.25">
      <c r="A796" s="10"/>
      <c r="W796" s="10"/>
      <c r="X796" s="10"/>
      <c r="Y796" s="10"/>
      <c r="Z796" s="10"/>
      <c r="AA796" s="10"/>
      <c r="AC796" s="10"/>
      <c r="AE796" s="10"/>
      <c r="AH796" s="10"/>
      <c r="AK796" s="10"/>
      <c r="AP796" s="10"/>
      <c r="AQ796" s="10"/>
      <c r="AX796" s="10"/>
      <c r="BA796" s="10"/>
      <c r="BJ796" s="10"/>
      <c r="BP796" s="10"/>
      <c r="BT796" s="10"/>
      <c r="BU796" s="10"/>
      <c r="CF796" s="10"/>
      <c r="CH796" s="10"/>
      <c r="CI796" s="10"/>
      <c r="CJ796" s="10"/>
      <c r="CK796" s="10"/>
      <c r="CL796" s="10"/>
      <c r="CM796" s="10"/>
      <c r="CU796" s="10"/>
      <c r="CV796" s="10"/>
      <c r="CW796" s="10"/>
      <c r="CX796" s="10"/>
      <c r="DC796" s="10"/>
      <c r="DD796" s="10"/>
      <c r="DJ796" s="10"/>
      <c r="DK796" s="10"/>
      <c r="DM796" s="10"/>
      <c r="DP796" s="10"/>
      <c r="DQ796" s="10"/>
      <c r="EB796" s="10"/>
      <c r="EC796" s="10"/>
      <c r="ED796" s="10"/>
      <c r="EE796" s="10"/>
      <c r="HE796" s="10"/>
    </row>
    <row r="797" spans="1:213" ht="14.25" customHeight="1" x14ac:dyDescent="0.25">
      <c r="A797" s="10"/>
      <c r="W797" s="10"/>
      <c r="X797" s="10"/>
      <c r="Y797" s="10"/>
      <c r="Z797" s="10"/>
      <c r="AA797" s="10"/>
      <c r="AC797" s="10"/>
      <c r="AE797" s="10"/>
      <c r="AH797" s="10"/>
      <c r="AK797" s="10"/>
      <c r="AP797" s="10"/>
      <c r="AQ797" s="10"/>
      <c r="AX797" s="10"/>
      <c r="BA797" s="10"/>
      <c r="BJ797" s="10"/>
      <c r="BP797" s="10"/>
      <c r="BT797" s="10"/>
      <c r="BU797" s="10"/>
      <c r="CF797" s="10"/>
      <c r="CH797" s="10"/>
      <c r="CI797" s="10"/>
      <c r="CJ797" s="10"/>
      <c r="CK797" s="10"/>
      <c r="CL797" s="10"/>
      <c r="CM797" s="10"/>
      <c r="CU797" s="10"/>
      <c r="CV797" s="10"/>
      <c r="CW797" s="10"/>
      <c r="CX797" s="10"/>
      <c r="DC797" s="10"/>
      <c r="DD797" s="10"/>
      <c r="DJ797" s="10"/>
      <c r="DK797" s="10"/>
      <c r="DM797" s="10"/>
      <c r="DP797" s="10"/>
      <c r="DQ797" s="10"/>
      <c r="EB797" s="10"/>
      <c r="EC797" s="10"/>
      <c r="ED797" s="10"/>
      <c r="EE797" s="10"/>
      <c r="HE797" s="10"/>
    </row>
    <row r="798" spans="1:213" ht="14.25" customHeight="1" x14ac:dyDescent="0.25">
      <c r="A798" s="10"/>
      <c r="W798" s="10"/>
      <c r="X798" s="10"/>
      <c r="Y798" s="10"/>
      <c r="Z798" s="10"/>
      <c r="AA798" s="10"/>
      <c r="AC798" s="10"/>
      <c r="AE798" s="10"/>
      <c r="AH798" s="10"/>
      <c r="AK798" s="10"/>
      <c r="AP798" s="10"/>
      <c r="AQ798" s="10"/>
      <c r="AX798" s="10"/>
      <c r="BA798" s="10"/>
      <c r="BJ798" s="10"/>
      <c r="BP798" s="10"/>
      <c r="BT798" s="10"/>
      <c r="BU798" s="10"/>
      <c r="CF798" s="10"/>
      <c r="CH798" s="10"/>
      <c r="CI798" s="10"/>
      <c r="CJ798" s="10"/>
      <c r="CK798" s="10"/>
      <c r="CL798" s="10"/>
      <c r="CM798" s="10"/>
      <c r="CU798" s="10"/>
      <c r="CV798" s="10"/>
      <c r="CW798" s="10"/>
      <c r="CX798" s="10"/>
      <c r="DC798" s="10"/>
      <c r="DD798" s="10"/>
      <c r="DJ798" s="10"/>
      <c r="DK798" s="10"/>
      <c r="DM798" s="10"/>
      <c r="DP798" s="10"/>
      <c r="DQ798" s="10"/>
      <c r="EB798" s="10"/>
      <c r="EC798" s="10"/>
      <c r="ED798" s="10"/>
      <c r="EE798" s="10"/>
      <c r="HE798" s="10"/>
    </row>
    <row r="799" spans="1:213" ht="14.25" customHeight="1" x14ac:dyDescent="0.25">
      <c r="A799" s="10"/>
      <c r="W799" s="10"/>
      <c r="X799" s="10"/>
      <c r="Y799" s="10"/>
      <c r="Z799" s="10"/>
      <c r="AA799" s="10"/>
      <c r="AC799" s="10"/>
      <c r="AE799" s="10"/>
      <c r="AH799" s="10"/>
      <c r="AK799" s="10"/>
      <c r="AP799" s="10"/>
      <c r="AQ799" s="10"/>
      <c r="AX799" s="10"/>
      <c r="BA799" s="10"/>
      <c r="BJ799" s="10"/>
      <c r="BP799" s="10"/>
      <c r="BT799" s="10"/>
      <c r="BU799" s="10"/>
      <c r="CF799" s="10"/>
      <c r="CH799" s="10"/>
      <c r="CI799" s="10"/>
      <c r="CJ799" s="10"/>
      <c r="CK799" s="10"/>
      <c r="CL799" s="10"/>
      <c r="CM799" s="10"/>
      <c r="CU799" s="10"/>
      <c r="CV799" s="10"/>
      <c r="CW799" s="10"/>
      <c r="CX799" s="10"/>
      <c r="DC799" s="10"/>
      <c r="DD799" s="10"/>
      <c r="DJ799" s="10"/>
      <c r="DK799" s="10"/>
      <c r="DM799" s="10"/>
      <c r="DP799" s="10"/>
      <c r="DQ799" s="10"/>
      <c r="EB799" s="10"/>
      <c r="EC799" s="10"/>
      <c r="ED799" s="10"/>
      <c r="EE799" s="10"/>
      <c r="HE799" s="10"/>
    </row>
    <row r="800" spans="1:213" ht="14.25" customHeight="1" x14ac:dyDescent="0.25">
      <c r="A800" s="10"/>
      <c r="W800" s="10"/>
      <c r="X800" s="10"/>
      <c r="Y800" s="10"/>
      <c r="Z800" s="10"/>
      <c r="AA800" s="10"/>
      <c r="AC800" s="10"/>
      <c r="AE800" s="10"/>
      <c r="AH800" s="10"/>
      <c r="AK800" s="10"/>
      <c r="AP800" s="10"/>
      <c r="AQ800" s="10"/>
      <c r="AX800" s="10"/>
      <c r="BA800" s="10"/>
      <c r="BJ800" s="10"/>
      <c r="BP800" s="10"/>
      <c r="BT800" s="10"/>
      <c r="BU800" s="10"/>
      <c r="CF800" s="10"/>
      <c r="CH800" s="10"/>
      <c r="CI800" s="10"/>
      <c r="CJ800" s="10"/>
      <c r="CK800" s="10"/>
      <c r="CL800" s="10"/>
      <c r="CM800" s="10"/>
      <c r="CU800" s="10"/>
      <c r="CV800" s="10"/>
      <c r="CW800" s="10"/>
      <c r="CX800" s="10"/>
      <c r="DC800" s="10"/>
      <c r="DD800" s="10"/>
      <c r="DJ800" s="10"/>
      <c r="DK800" s="10"/>
      <c r="DM800" s="10"/>
      <c r="DP800" s="10"/>
      <c r="DQ800" s="10"/>
      <c r="EB800" s="10"/>
      <c r="EC800" s="10"/>
      <c r="ED800" s="10"/>
      <c r="EE800" s="10"/>
      <c r="HE800" s="10"/>
    </row>
    <row r="801" spans="1:213" ht="14.25" customHeight="1" x14ac:dyDescent="0.25">
      <c r="A801" s="10"/>
      <c r="W801" s="10"/>
      <c r="X801" s="10"/>
      <c r="Y801" s="10"/>
      <c r="Z801" s="10"/>
      <c r="AA801" s="10"/>
      <c r="AC801" s="10"/>
      <c r="AE801" s="10"/>
      <c r="AH801" s="10"/>
      <c r="AK801" s="10"/>
      <c r="AP801" s="10"/>
      <c r="AQ801" s="10"/>
      <c r="AX801" s="10"/>
      <c r="BA801" s="10"/>
      <c r="BJ801" s="10"/>
      <c r="BP801" s="10"/>
      <c r="BT801" s="10"/>
      <c r="BU801" s="10"/>
      <c r="CF801" s="10"/>
      <c r="CH801" s="10"/>
      <c r="CI801" s="10"/>
      <c r="CJ801" s="10"/>
      <c r="CK801" s="10"/>
      <c r="CL801" s="10"/>
      <c r="CM801" s="10"/>
      <c r="CU801" s="10"/>
      <c r="CV801" s="10"/>
      <c r="CW801" s="10"/>
      <c r="CX801" s="10"/>
      <c r="DC801" s="10"/>
      <c r="DD801" s="10"/>
      <c r="DJ801" s="10"/>
      <c r="DK801" s="10"/>
      <c r="DM801" s="10"/>
      <c r="DP801" s="10"/>
      <c r="DQ801" s="10"/>
      <c r="EB801" s="10"/>
      <c r="EC801" s="10"/>
      <c r="ED801" s="10"/>
      <c r="EE801" s="10"/>
      <c r="HE801" s="10"/>
    </row>
    <row r="802" spans="1:213" ht="14.25" customHeight="1" x14ac:dyDescent="0.25">
      <c r="A802" s="10"/>
      <c r="W802" s="10"/>
      <c r="X802" s="10"/>
      <c r="Y802" s="10"/>
      <c r="Z802" s="10"/>
      <c r="AA802" s="10"/>
      <c r="AC802" s="10"/>
      <c r="AE802" s="10"/>
      <c r="AH802" s="10"/>
      <c r="AK802" s="10"/>
      <c r="AP802" s="10"/>
      <c r="AQ802" s="10"/>
      <c r="AX802" s="10"/>
      <c r="BA802" s="10"/>
      <c r="BJ802" s="10"/>
      <c r="BP802" s="10"/>
      <c r="BT802" s="10"/>
      <c r="BU802" s="10"/>
      <c r="CF802" s="10"/>
      <c r="CH802" s="10"/>
      <c r="CI802" s="10"/>
      <c r="CJ802" s="10"/>
      <c r="CK802" s="10"/>
      <c r="CL802" s="10"/>
      <c r="CM802" s="10"/>
      <c r="CU802" s="10"/>
      <c r="CV802" s="10"/>
      <c r="CW802" s="10"/>
      <c r="CX802" s="10"/>
      <c r="DC802" s="10"/>
      <c r="DD802" s="10"/>
      <c r="DJ802" s="10"/>
      <c r="DK802" s="10"/>
      <c r="DM802" s="10"/>
      <c r="DP802" s="10"/>
      <c r="DQ802" s="10"/>
      <c r="EB802" s="10"/>
      <c r="EC802" s="10"/>
      <c r="ED802" s="10"/>
      <c r="EE802" s="10"/>
      <c r="HE802" s="10"/>
    </row>
    <row r="803" spans="1:213" ht="14.25" customHeight="1" x14ac:dyDescent="0.25">
      <c r="A803" s="10"/>
      <c r="W803" s="10"/>
      <c r="X803" s="10"/>
      <c r="Y803" s="10"/>
      <c r="Z803" s="10"/>
      <c r="AA803" s="10"/>
      <c r="AC803" s="10"/>
      <c r="AE803" s="10"/>
      <c r="AH803" s="10"/>
      <c r="AK803" s="10"/>
      <c r="AP803" s="10"/>
      <c r="AQ803" s="10"/>
      <c r="AX803" s="10"/>
      <c r="BA803" s="10"/>
      <c r="BJ803" s="10"/>
      <c r="BP803" s="10"/>
      <c r="BT803" s="10"/>
      <c r="BU803" s="10"/>
      <c r="CF803" s="10"/>
      <c r="CH803" s="10"/>
      <c r="CI803" s="10"/>
      <c r="CJ803" s="10"/>
      <c r="CK803" s="10"/>
      <c r="CL803" s="10"/>
      <c r="CM803" s="10"/>
      <c r="CU803" s="10"/>
      <c r="CV803" s="10"/>
      <c r="CW803" s="10"/>
      <c r="CX803" s="10"/>
      <c r="DC803" s="10"/>
      <c r="DD803" s="10"/>
      <c r="DJ803" s="10"/>
      <c r="DK803" s="10"/>
      <c r="DM803" s="10"/>
      <c r="DP803" s="10"/>
      <c r="DQ803" s="10"/>
      <c r="EB803" s="10"/>
      <c r="EC803" s="10"/>
      <c r="ED803" s="10"/>
      <c r="EE803" s="10"/>
      <c r="HE803" s="10"/>
    </row>
    <row r="804" spans="1:213" ht="14.25" customHeight="1" x14ac:dyDescent="0.25">
      <c r="A804" s="10"/>
      <c r="W804" s="10"/>
      <c r="X804" s="10"/>
      <c r="Y804" s="10"/>
      <c r="Z804" s="10"/>
      <c r="AA804" s="10"/>
      <c r="AC804" s="10"/>
      <c r="AE804" s="10"/>
      <c r="AH804" s="10"/>
      <c r="AK804" s="10"/>
      <c r="AP804" s="10"/>
      <c r="AQ804" s="10"/>
      <c r="AX804" s="10"/>
      <c r="BA804" s="10"/>
      <c r="BJ804" s="10"/>
      <c r="BP804" s="10"/>
      <c r="BT804" s="10"/>
      <c r="BU804" s="10"/>
      <c r="CF804" s="10"/>
      <c r="CH804" s="10"/>
      <c r="CI804" s="10"/>
      <c r="CJ804" s="10"/>
      <c r="CK804" s="10"/>
      <c r="CL804" s="10"/>
      <c r="CM804" s="10"/>
      <c r="CU804" s="10"/>
      <c r="CV804" s="10"/>
      <c r="CW804" s="10"/>
      <c r="CX804" s="10"/>
      <c r="DC804" s="10"/>
      <c r="DD804" s="10"/>
      <c r="DJ804" s="10"/>
      <c r="DK804" s="10"/>
      <c r="DM804" s="10"/>
      <c r="DP804" s="10"/>
      <c r="DQ804" s="10"/>
      <c r="EB804" s="10"/>
      <c r="EC804" s="10"/>
      <c r="ED804" s="10"/>
      <c r="EE804" s="10"/>
      <c r="HE804" s="10"/>
    </row>
    <row r="805" spans="1:213" ht="14.25" customHeight="1" x14ac:dyDescent="0.25">
      <c r="A805" s="10"/>
      <c r="W805" s="10"/>
      <c r="X805" s="10"/>
      <c r="Y805" s="10"/>
      <c r="Z805" s="10"/>
      <c r="AA805" s="10"/>
      <c r="AC805" s="10"/>
      <c r="AE805" s="10"/>
      <c r="AH805" s="10"/>
      <c r="AK805" s="10"/>
      <c r="AP805" s="10"/>
      <c r="AQ805" s="10"/>
      <c r="AX805" s="10"/>
      <c r="BA805" s="10"/>
      <c r="BJ805" s="10"/>
      <c r="BP805" s="10"/>
      <c r="BT805" s="10"/>
      <c r="BU805" s="10"/>
      <c r="CF805" s="10"/>
      <c r="CH805" s="10"/>
      <c r="CI805" s="10"/>
      <c r="CJ805" s="10"/>
      <c r="CK805" s="10"/>
      <c r="CL805" s="10"/>
      <c r="CM805" s="10"/>
      <c r="CU805" s="10"/>
      <c r="CV805" s="10"/>
      <c r="CW805" s="10"/>
      <c r="CX805" s="10"/>
      <c r="DC805" s="10"/>
      <c r="DD805" s="10"/>
      <c r="DJ805" s="10"/>
      <c r="DK805" s="10"/>
      <c r="DM805" s="10"/>
      <c r="DP805" s="10"/>
      <c r="DQ805" s="10"/>
      <c r="EB805" s="10"/>
      <c r="EC805" s="10"/>
      <c r="ED805" s="10"/>
      <c r="EE805" s="10"/>
      <c r="HE805" s="10"/>
    </row>
    <row r="806" spans="1:213" ht="14.25" customHeight="1" x14ac:dyDescent="0.25">
      <c r="A806" s="10"/>
      <c r="W806" s="10"/>
      <c r="X806" s="10"/>
      <c r="Y806" s="10"/>
      <c r="Z806" s="10"/>
      <c r="AA806" s="10"/>
      <c r="AC806" s="10"/>
      <c r="AE806" s="10"/>
      <c r="AH806" s="10"/>
      <c r="AK806" s="10"/>
      <c r="AP806" s="10"/>
      <c r="AQ806" s="10"/>
      <c r="AX806" s="10"/>
      <c r="BA806" s="10"/>
      <c r="BJ806" s="10"/>
      <c r="BP806" s="10"/>
      <c r="BT806" s="10"/>
      <c r="BU806" s="10"/>
      <c r="CF806" s="10"/>
      <c r="CH806" s="10"/>
      <c r="CI806" s="10"/>
      <c r="CJ806" s="10"/>
      <c r="CK806" s="10"/>
      <c r="CL806" s="10"/>
      <c r="CM806" s="10"/>
      <c r="CU806" s="10"/>
      <c r="CV806" s="10"/>
      <c r="CW806" s="10"/>
      <c r="CX806" s="10"/>
      <c r="DC806" s="10"/>
      <c r="DD806" s="10"/>
      <c r="DJ806" s="10"/>
      <c r="DK806" s="10"/>
      <c r="DM806" s="10"/>
      <c r="DP806" s="10"/>
      <c r="DQ806" s="10"/>
      <c r="EB806" s="10"/>
      <c r="EC806" s="10"/>
      <c r="ED806" s="10"/>
      <c r="EE806" s="10"/>
      <c r="HE806" s="10"/>
    </row>
    <row r="807" spans="1:213" ht="14.25" customHeight="1" x14ac:dyDescent="0.25">
      <c r="A807" s="10"/>
      <c r="W807" s="10"/>
      <c r="X807" s="10"/>
      <c r="Y807" s="10"/>
      <c r="Z807" s="10"/>
      <c r="AA807" s="10"/>
      <c r="AC807" s="10"/>
      <c r="AE807" s="10"/>
      <c r="AH807" s="10"/>
      <c r="AK807" s="10"/>
      <c r="AP807" s="10"/>
      <c r="AQ807" s="10"/>
      <c r="AX807" s="10"/>
      <c r="BA807" s="10"/>
      <c r="BJ807" s="10"/>
      <c r="BP807" s="10"/>
      <c r="BT807" s="10"/>
      <c r="BU807" s="10"/>
      <c r="CF807" s="10"/>
      <c r="CH807" s="10"/>
      <c r="CI807" s="10"/>
      <c r="CJ807" s="10"/>
      <c r="CK807" s="10"/>
      <c r="CL807" s="10"/>
      <c r="CM807" s="10"/>
      <c r="CU807" s="10"/>
      <c r="CV807" s="10"/>
      <c r="CW807" s="10"/>
      <c r="CX807" s="10"/>
      <c r="DC807" s="10"/>
      <c r="DD807" s="10"/>
      <c r="DJ807" s="10"/>
      <c r="DK807" s="10"/>
      <c r="DM807" s="10"/>
      <c r="DP807" s="10"/>
      <c r="DQ807" s="10"/>
      <c r="EB807" s="10"/>
      <c r="EC807" s="10"/>
      <c r="ED807" s="10"/>
      <c r="EE807" s="10"/>
      <c r="HE807" s="10"/>
    </row>
    <row r="808" spans="1:213" ht="14.25" customHeight="1" x14ac:dyDescent="0.25">
      <c r="A808" s="10"/>
      <c r="W808" s="10"/>
      <c r="X808" s="10"/>
      <c r="Y808" s="10"/>
      <c r="Z808" s="10"/>
      <c r="AA808" s="10"/>
      <c r="AC808" s="10"/>
      <c r="AE808" s="10"/>
      <c r="AH808" s="10"/>
      <c r="AK808" s="10"/>
      <c r="AP808" s="10"/>
      <c r="AQ808" s="10"/>
      <c r="AX808" s="10"/>
      <c r="BA808" s="10"/>
      <c r="BJ808" s="10"/>
      <c r="BP808" s="10"/>
      <c r="BT808" s="10"/>
      <c r="BU808" s="10"/>
      <c r="CF808" s="10"/>
      <c r="CH808" s="10"/>
      <c r="CI808" s="10"/>
      <c r="CJ808" s="10"/>
      <c r="CK808" s="10"/>
      <c r="CL808" s="10"/>
      <c r="CM808" s="10"/>
      <c r="CU808" s="10"/>
      <c r="CV808" s="10"/>
      <c r="CW808" s="10"/>
      <c r="CX808" s="10"/>
      <c r="DC808" s="10"/>
      <c r="DD808" s="10"/>
      <c r="DJ808" s="10"/>
      <c r="DK808" s="10"/>
      <c r="DM808" s="10"/>
      <c r="DP808" s="10"/>
      <c r="DQ808" s="10"/>
      <c r="EB808" s="10"/>
      <c r="EC808" s="10"/>
      <c r="ED808" s="10"/>
      <c r="EE808" s="10"/>
      <c r="HE808" s="10"/>
    </row>
    <row r="809" spans="1:213" ht="14.25" customHeight="1" x14ac:dyDescent="0.25">
      <c r="A809" s="10"/>
      <c r="W809" s="10"/>
      <c r="X809" s="10"/>
      <c r="Y809" s="10"/>
      <c r="Z809" s="10"/>
      <c r="AA809" s="10"/>
      <c r="AC809" s="10"/>
      <c r="AE809" s="10"/>
      <c r="AH809" s="10"/>
      <c r="AK809" s="10"/>
      <c r="AP809" s="10"/>
      <c r="AQ809" s="10"/>
      <c r="AX809" s="10"/>
      <c r="BA809" s="10"/>
      <c r="BJ809" s="10"/>
      <c r="BP809" s="10"/>
      <c r="BT809" s="10"/>
      <c r="BU809" s="10"/>
      <c r="CF809" s="10"/>
      <c r="CH809" s="10"/>
      <c r="CI809" s="10"/>
      <c r="CJ809" s="10"/>
      <c r="CK809" s="10"/>
      <c r="CL809" s="10"/>
      <c r="CM809" s="10"/>
      <c r="CU809" s="10"/>
      <c r="CV809" s="10"/>
      <c r="CW809" s="10"/>
      <c r="CX809" s="10"/>
      <c r="DC809" s="10"/>
      <c r="DD809" s="10"/>
      <c r="DJ809" s="10"/>
      <c r="DK809" s="10"/>
      <c r="DM809" s="10"/>
      <c r="DP809" s="10"/>
      <c r="DQ809" s="10"/>
      <c r="EB809" s="10"/>
      <c r="EC809" s="10"/>
      <c r="ED809" s="10"/>
      <c r="EE809" s="10"/>
      <c r="HE809" s="10"/>
    </row>
    <row r="810" spans="1:213" ht="14.25" customHeight="1" x14ac:dyDescent="0.25">
      <c r="A810" s="10"/>
      <c r="W810" s="10"/>
      <c r="X810" s="10"/>
      <c r="Y810" s="10"/>
      <c r="Z810" s="10"/>
      <c r="AA810" s="10"/>
      <c r="AC810" s="10"/>
      <c r="AE810" s="10"/>
      <c r="AH810" s="10"/>
      <c r="AK810" s="10"/>
      <c r="AP810" s="10"/>
      <c r="AQ810" s="10"/>
      <c r="AX810" s="10"/>
      <c r="BA810" s="10"/>
      <c r="BJ810" s="10"/>
      <c r="BP810" s="10"/>
      <c r="BT810" s="10"/>
      <c r="BU810" s="10"/>
      <c r="CF810" s="10"/>
      <c r="CH810" s="10"/>
      <c r="CI810" s="10"/>
      <c r="CJ810" s="10"/>
      <c r="CK810" s="10"/>
      <c r="CL810" s="10"/>
      <c r="CM810" s="10"/>
      <c r="CU810" s="10"/>
      <c r="CV810" s="10"/>
      <c r="CW810" s="10"/>
      <c r="CX810" s="10"/>
      <c r="DC810" s="10"/>
      <c r="DD810" s="10"/>
      <c r="DJ810" s="10"/>
      <c r="DK810" s="10"/>
      <c r="DM810" s="10"/>
      <c r="DP810" s="10"/>
      <c r="DQ810" s="10"/>
      <c r="EB810" s="10"/>
      <c r="EC810" s="10"/>
      <c r="ED810" s="10"/>
      <c r="EE810" s="10"/>
      <c r="HE810" s="10"/>
    </row>
    <row r="811" spans="1:213" ht="14.25" customHeight="1" x14ac:dyDescent="0.25">
      <c r="A811" s="10"/>
      <c r="W811" s="10"/>
      <c r="X811" s="10"/>
      <c r="Y811" s="10"/>
      <c r="Z811" s="10"/>
      <c r="AA811" s="10"/>
      <c r="AC811" s="10"/>
      <c r="AE811" s="10"/>
      <c r="AH811" s="10"/>
      <c r="AK811" s="10"/>
      <c r="AP811" s="10"/>
      <c r="AQ811" s="10"/>
      <c r="AX811" s="10"/>
      <c r="BA811" s="10"/>
      <c r="BJ811" s="10"/>
      <c r="BP811" s="10"/>
      <c r="BT811" s="10"/>
      <c r="BU811" s="10"/>
      <c r="CF811" s="10"/>
      <c r="CH811" s="10"/>
      <c r="CI811" s="10"/>
      <c r="CJ811" s="10"/>
      <c r="CK811" s="10"/>
      <c r="CL811" s="10"/>
      <c r="CM811" s="10"/>
      <c r="CU811" s="10"/>
      <c r="CV811" s="10"/>
      <c r="CW811" s="10"/>
      <c r="CX811" s="10"/>
      <c r="DC811" s="10"/>
      <c r="DD811" s="10"/>
      <c r="DJ811" s="10"/>
      <c r="DK811" s="10"/>
      <c r="DM811" s="10"/>
      <c r="DP811" s="10"/>
      <c r="DQ811" s="10"/>
      <c r="EB811" s="10"/>
      <c r="EC811" s="10"/>
      <c r="ED811" s="10"/>
      <c r="EE811" s="10"/>
      <c r="HE811" s="10"/>
    </row>
    <row r="812" spans="1:213" ht="14.25" customHeight="1" x14ac:dyDescent="0.25">
      <c r="A812" s="10"/>
      <c r="W812" s="10"/>
      <c r="X812" s="10"/>
      <c r="Y812" s="10"/>
      <c r="Z812" s="10"/>
      <c r="AA812" s="10"/>
      <c r="AC812" s="10"/>
      <c r="AE812" s="10"/>
      <c r="AH812" s="10"/>
      <c r="AK812" s="10"/>
      <c r="AP812" s="10"/>
      <c r="AQ812" s="10"/>
      <c r="AX812" s="10"/>
      <c r="BA812" s="10"/>
      <c r="BJ812" s="10"/>
      <c r="BP812" s="10"/>
      <c r="BT812" s="10"/>
      <c r="BU812" s="10"/>
      <c r="CF812" s="10"/>
      <c r="CH812" s="10"/>
      <c r="CI812" s="10"/>
      <c r="CJ812" s="10"/>
      <c r="CK812" s="10"/>
      <c r="CL812" s="10"/>
      <c r="CM812" s="10"/>
      <c r="CU812" s="10"/>
      <c r="CV812" s="10"/>
      <c r="CW812" s="10"/>
      <c r="CX812" s="10"/>
      <c r="DC812" s="10"/>
      <c r="DD812" s="10"/>
      <c r="DJ812" s="10"/>
      <c r="DK812" s="10"/>
      <c r="DM812" s="10"/>
      <c r="DP812" s="10"/>
      <c r="DQ812" s="10"/>
      <c r="EB812" s="10"/>
      <c r="EC812" s="10"/>
      <c r="ED812" s="10"/>
      <c r="EE812" s="10"/>
      <c r="HE812" s="10"/>
    </row>
    <row r="813" spans="1:213" ht="14.25" customHeight="1" x14ac:dyDescent="0.25">
      <c r="A813" s="10"/>
      <c r="W813" s="10"/>
      <c r="X813" s="10"/>
      <c r="Y813" s="10"/>
      <c r="Z813" s="10"/>
      <c r="AA813" s="10"/>
      <c r="AC813" s="10"/>
      <c r="AE813" s="10"/>
      <c r="AH813" s="10"/>
      <c r="AK813" s="10"/>
      <c r="AP813" s="10"/>
      <c r="AQ813" s="10"/>
      <c r="AX813" s="10"/>
      <c r="BA813" s="10"/>
      <c r="BJ813" s="10"/>
      <c r="BP813" s="10"/>
      <c r="BT813" s="10"/>
      <c r="BU813" s="10"/>
      <c r="CF813" s="10"/>
      <c r="CH813" s="10"/>
      <c r="CI813" s="10"/>
      <c r="CJ813" s="10"/>
      <c r="CK813" s="10"/>
      <c r="CL813" s="10"/>
      <c r="CM813" s="10"/>
      <c r="CU813" s="10"/>
      <c r="CV813" s="10"/>
      <c r="CW813" s="10"/>
      <c r="CX813" s="10"/>
      <c r="DC813" s="10"/>
      <c r="DD813" s="10"/>
      <c r="DJ813" s="10"/>
      <c r="DK813" s="10"/>
      <c r="DM813" s="10"/>
      <c r="DP813" s="10"/>
      <c r="DQ813" s="10"/>
      <c r="EB813" s="10"/>
      <c r="EC813" s="10"/>
      <c r="ED813" s="10"/>
      <c r="EE813" s="10"/>
      <c r="HE813" s="10"/>
    </row>
    <row r="814" spans="1:213" ht="14.25" customHeight="1" x14ac:dyDescent="0.25">
      <c r="A814" s="10"/>
      <c r="W814" s="10"/>
      <c r="X814" s="10"/>
      <c r="Y814" s="10"/>
      <c r="Z814" s="10"/>
      <c r="AA814" s="10"/>
      <c r="AC814" s="10"/>
      <c r="AE814" s="10"/>
      <c r="AH814" s="10"/>
      <c r="AK814" s="10"/>
      <c r="AP814" s="10"/>
      <c r="AQ814" s="10"/>
      <c r="AX814" s="10"/>
      <c r="BA814" s="10"/>
      <c r="BJ814" s="10"/>
      <c r="BP814" s="10"/>
      <c r="BT814" s="10"/>
      <c r="BU814" s="10"/>
      <c r="CF814" s="10"/>
      <c r="CH814" s="10"/>
      <c r="CI814" s="10"/>
      <c r="CJ814" s="10"/>
      <c r="CK814" s="10"/>
      <c r="CL814" s="10"/>
      <c r="CM814" s="10"/>
      <c r="CU814" s="10"/>
      <c r="CV814" s="10"/>
      <c r="CW814" s="10"/>
      <c r="CX814" s="10"/>
      <c r="DC814" s="10"/>
      <c r="DD814" s="10"/>
      <c r="DJ814" s="10"/>
      <c r="DK814" s="10"/>
      <c r="DM814" s="10"/>
      <c r="DP814" s="10"/>
      <c r="DQ814" s="10"/>
      <c r="EB814" s="10"/>
      <c r="EC814" s="10"/>
      <c r="ED814" s="10"/>
      <c r="EE814" s="10"/>
      <c r="HE814" s="10"/>
    </row>
    <row r="815" spans="1:213" ht="14.25" customHeight="1" x14ac:dyDescent="0.25">
      <c r="A815" s="10"/>
      <c r="W815" s="10"/>
      <c r="X815" s="10"/>
      <c r="Y815" s="10"/>
      <c r="Z815" s="10"/>
      <c r="AA815" s="10"/>
      <c r="AC815" s="10"/>
      <c r="AE815" s="10"/>
      <c r="AH815" s="10"/>
      <c r="AK815" s="10"/>
      <c r="AP815" s="10"/>
      <c r="AQ815" s="10"/>
      <c r="AX815" s="10"/>
      <c r="BA815" s="10"/>
      <c r="BJ815" s="10"/>
      <c r="BP815" s="10"/>
      <c r="BT815" s="10"/>
      <c r="BU815" s="10"/>
      <c r="CF815" s="10"/>
      <c r="CH815" s="10"/>
      <c r="CI815" s="10"/>
      <c r="CJ815" s="10"/>
      <c r="CK815" s="10"/>
      <c r="CL815" s="10"/>
      <c r="CM815" s="10"/>
      <c r="CU815" s="10"/>
      <c r="CV815" s="10"/>
      <c r="CW815" s="10"/>
      <c r="CX815" s="10"/>
      <c r="DC815" s="10"/>
      <c r="DD815" s="10"/>
      <c r="DJ815" s="10"/>
      <c r="DK815" s="10"/>
      <c r="DM815" s="10"/>
      <c r="DP815" s="10"/>
      <c r="DQ815" s="10"/>
      <c r="EB815" s="10"/>
      <c r="EC815" s="10"/>
      <c r="ED815" s="10"/>
      <c r="EE815" s="10"/>
      <c r="HE815" s="10"/>
    </row>
    <row r="816" spans="1:213" ht="14.25" customHeight="1" x14ac:dyDescent="0.25">
      <c r="A816" s="10"/>
      <c r="W816" s="10"/>
      <c r="X816" s="10"/>
      <c r="Y816" s="10"/>
      <c r="Z816" s="10"/>
      <c r="AA816" s="10"/>
      <c r="AC816" s="10"/>
      <c r="AE816" s="10"/>
      <c r="AH816" s="10"/>
      <c r="AK816" s="10"/>
      <c r="AP816" s="10"/>
      <c r="AQ816" s="10"/>
      <c r="AX816" s="10"/>
      <c r="BA816" s="10"/>
      <c r="BJ816" s="10"/>
      <c r="BP816" s="10"/>
      <c r="BT816" s="10"/>
      <c r="BU816" s="10"/>
      <c r="CF816" s="10"/>
      <c r="CH816" s="10"/>
      <c r="CI816" s="10"/>
      <c r="CJ816" s="10"/>
      <c r="CK816" s="10"/>
      <c r="CL816" s="10"/>
      <c r="CM816" s="10"/>
      <c r="CU816" s="10"/>
      <c r="CV816" s="10"/>
      <c r="CW816" s="10"/>
      <c r="CX816" s="10"/>
      <c r="DC816" s="10"/>
      <c r="DD816" s="10"/>
      <c r="DJ816" s="10"/>
      <c r="DK816" s="10"/>
      <c r="DM816" s="10"/>
      <c r="DP816" s="10"/>
      <c r="DQ816" s="10"/>
      <c r="EB816" s="10"/>
      <c r="EC816" s="10"/>
      <c r="ED816" s="10"/>
      <c r="EE816" s="10"/>
      <c r="HE816" s="10"/>
    </row>
    <row r="817" spans="1:213" ht="14.25" customHeight="1" x14ac:dyDescent="0.25">
      <c r="A817" s="10"/>
      <c r="W817" s="10"/>
      <c r="X817" s="10"/>
      <c r="Y817" s="10"/>
      <c r="Z817" s="10"/>
      <c r="AA817" s="10"/>
      <c r="AC817" s="10"/>
      <c r="AE817" s="10"/>
      <c r="AH817" s="10"/>
      <c r="AK817" s="10"/>
      <c r="AP817" s="10"/>
      <c r="AQ817" s="10"/>
      <c r="AX817" s="10"/>
      <c r="BA817" s="10"/>
      <c r="BJ817" s="10"/>
      <c r="BP817" s="10"/>
      <c r="BT817" s="10"/>
      <c r="BU817" s="10"/>
      <c r="CF817" s="10"/>
      <c r="CH817" s="10"/>
      <c r="CI817" s="10"/>
      <c r="CJ817" s="10"/>
      <c r="CK817" s="10"/>
      <c r="CL817" s="10"/>
      <c r="CM817" s="10"/>
      <c r="CU817" s="10"/>
      <c r="CV817" s="10"/>
      <c r="CW817" s="10"/>
      <c r="CX817" s="10"/>
      <c r="DC817" s="10"/>
      <c r="DD817" s="10"/>
      <c r="DJ817" s="10"/>
      <c r="DK817" s="10"/>
      <c r="DM817" s="10"/>
      <c r="DP817" s="10"/>
      <c r="DQ817" s="10"/>
      <c r="EB817" s="10"/>
      <c r="EC817" s="10"/>
      <c r="ED817" s="10"/>
      <c r="EE817" s="10"/>
      <c r="HE817" s="10"/>
    </row>
    <row r="818" spans="1:213" ht="14.25" customHeight="1" x14ac:dyDescent="0.25">
      <c r="A818" s="10"/>
      <c r="W818" s="10"/>
      <c r="X818" s="10"/>
      <c r="Y818" s="10"/>
      <c r="Z818" s="10"/>
      <c r="AA818" s="10"/>
      <c r="AC818" s="10"/>
      <c r="AE818" s="10"/>
      <c r="AH818" s="10"/>
      <c r="AK818" s="10"/>
      <c r="AP818" s="10"/>
      <c r="AQ818" s="10"/>
      <c r="AX818" s="10"/>
      <c r="BA818" s="10"/>
      <c r="BJ818" s="10"/>
      <c r="BP818" s="10"/>
      <c r="BT818" s="10"/>
      <c r="BU818" s="10"/>
      <c r="CF818" s="10"/>
      <c r="CH818" s="10"/>
      <c r="CI818" s="10"/>
      <c r="CJ818" s="10"/>
      <c r="CK818" s="10"/>
      <c r="CL818" s="10"/>
      <c r="CM818" s="10"/>
      <c r="CU818" s="10"/>
      <c r="CV818" s="10"/>
      <c r="CW818" s="10"/>
      <c r="CX818" s="10"/>
      <c r="DC818" s="10"/>
      <c r="DD818" s="10"/>
      <c r="DJ818" s="10"/>
      <c r="DK818" s="10"/>
      <c r="DM818" s="10"/>
      <c r="DP818" s="10"/>
      <c r="DQ818" s="10"/>
      <c r="EB818" s="10"/>
      <c r="EC818" s="10"/>
      <c r="ED818" s="10"/>
      <c r="EE818" s="10"/>
      <c r="HE818" s="10"/>
    </row>
    <row r="819" spans="1:213" ht="14.25" customHeight="1" x14ac:dyDescent="0.25">
      <c r="A819" s="10"/>
      <c r="W819" s="10"/>
      <c r="X819" s="10"/>
      <c r="Y819" s="10"/>
      <c r="Z819" s="10"/>
      <c r="AA819" s="10"/>
      <c r="AC819" s="10"/>
      <c r="AE819" s="10"/>
      <c r="AH819" s="10"/>
      <c r="AK819" s="10"/>
      <c r="AP819" s="10"/>
      <c r="AQ819" s="10"/>
      <c r="AX819" s="10"/>
      <c r="BA819" s="10"/>
      <c r="BJ819" s="10"/>
      <c r="BP819" s="10"/>
      <c r="BT819" s="10"/>
      <c r="BU819" s="10"/>
      <c r="CF819" s="10"/>
      <c r="CH819" s="10"/>
      <c r="CI819" s="10"/>
      <c r="CJ819" s="10"/>
      <c r="CK819" s="10"/>
      <c r="CL819" s="10"/>
      <c r="CM819" s="10"/>
      <c r="CU819" s="10"/>
      <c r="CV819" s="10"/>
      <c r="CW819" s="10"/>
      <c r="CX819" s="10"/>
      <c r="DC819" s="10"/>
      <c r="DD819" s="10"/>
      <c r="DJ819" s="10"/>
      <c r="DK819" s="10"/>
      <c r="DM819" s="10"/>
      <c r="DP819" s="10"/>
      <c r="DQ819" s="10"/>
      <c r="EB819" s="10"/>
      <c r="EC819" s="10"/>
      <c r="ED819" s="10"/>
      <c r="EE819" s="10"/>
      <c r="HE819" s="10"/>
    </row>
    <row r="820" spans="1:213" ht="14.25" customHeight="1" x14ac:dyDescent="0.25">
      <c r="A820" s="10"/>
      <c r="W820" s="10"/>
      <c r="X820" s="10"/>
      <c r="Y820" s="10"/>
      <c r="Z820" s="10"/>
      <c r="AA820" s="10"/>
      <c r="AC820" s="10"/>
      <c r="AE820" s="10"/>
      <c r="AH820" s="10"/>
      <c r="AK820" s="10"/>
      <c r="AP820" s="10"/>
      <c r="AQ820" s="10"/>
      <c r="AX820" s="10"/>
      <c r="BA820" s="10"/>
      <c r="BJ820" s="10"/>
      <c r="BP820" s="10"/>
      <c r="BT820" s="10"/>
      <c r="BU820" s="10"/>
      <c r="CF820" s="10"/>
      <c r="CH820" s="10"/>
      <c r="CI820" s="10"/>
      <c r="CJ820" s="10"/>
      <c r="CK820" s="10"/>
      <c r="CL820" s="10"/>
      <c r="CM820" s="10"/>
      <c r="CU820" s="10"/>
      <c r="CV820" s="10"/>
      <c r="CW820" s="10"/>
      <c r="CX820" s="10"/>
      <c r="DC820" s="10"/>
      <c r="DD820" s="10"/>
      <c r="DJ820" s="10"/>
      <c r="DK820" s="10"/>
      <c r="DM820" s="10"/>
      <c r="DP820" s="10"/>
      <c r="DQ820" s="10"/>
      <c r="EB820" s="10"/>
      <c r="EC820" s="10"/>
      <c r="ED820" s="10"/>
      <c r="EE820" s="10"/>
      <c r="HE820" s="10"/>
    </row>
    <row r="821" spans="1:213" ht="14.25" customHeight="1" x14ac:dyDescent="0.25">
      <c r="A821" s="10"/>
      <c r="W821" s="10"/>
      <c r="X821" s="10"/>
      <c r="Y821" s="10"/>
      <c r="Z821" s="10"/>
      <c r="AA821" s="10"/>
      <c r="AC821" s="10"/>
      <c r="AE821" s="10"/>
      <c r="AH821" s="10"/>
      <c r="AK821" s="10"/>
      <c r="AP821" s="10"/>
      <c r="AQ821" s="10"/>
      <c r="AX821" s="10"/>
      <c r="BA821" s="10"/>
      <c r="BJ821" s="10"/>
      <c r="BP821" s="10"/>
      <c r="BT821" s="10"/>
      <c r="BU821" s="10"/>
      <c r="CF821" s="10"/>
      <c r="CH821" s="10"/>
      <c r="CI821" s="10"/>
      <c r="CJ821" s="10"/>
      <c r="CK821" s="10"/>
      <c r="CL821" s="10"/>
      <c r="CM821" s="10"/>
      <c r="CU821" s="10"/>
      <c r="CV821" s="10"/>
      <c r="CW821" s="10"/>
      <c r="CX821" s="10"/>
      <c r="DC821" s="10"/>
      <c r="DD821" s="10"/>
      <c r="DJ821" s="10"/>
      <c r="DK821" s="10"/>
      <c r="DM821" s="10"/>
      <c r="DP821" s="10"/>
      <c r="DQ821" s="10"/>
      <c r="EB821" s="10"/>
      <c r="EC821" s="10"/>
      <c r="ED821" s="10"/>
      <c r="EE821" s="10"/>
      <c r="HE821" s="10"/>
    </row>
    <row r="822" spans="1:213" ht="14.25" customHeight="1" x14ac:dyDescent="0.25">
      <c r="A822" s="10"/>
      <c r="W822" s="10"/>
      <c r="X822" s="10"/>
      <c r="Y822" s="10"/>
      <c r="Z822" s="10"/>
      <c r="AA822" s="10"/>
      <c r="AC822" s="10"/>
      <c r="AE822" s="10"/>
      <c r="AH822" s="10"/>
      <c r="AK822" s="10"/>
      <c r="AP822" s="10"/>
      <c r="AQ822" s="10"/>
      <c r="AX822" s="10"/>
      <c r="BA822" s="10"/>
      <c r="BJ822" s="10"/>
      <c r="BP822" s="10"/>
      <c r="BT822" s="10"/>
      <c r="BU822" s="10"/>
      <c r="CF822" s="10"/>
      <c r="CH822" s="10"/>
      <c r="CI822" s="10"/>
      <c r="CJ822" s="10"/>
      <c r="CK822" s="10"/>
      <c r="CL822" s="10"/>
      <c r="CM822" s="10"/>
      <c r="CU822" s="10"/>
      <c r="CV822" s="10"/>
      <c r="CW822" s="10"/>
      <c r="CX822" s="10"/>
      <c r="DC822" s="10"/>
      <c r="DD822" s="10"/>
      <c r="DJ822" s="10"/>
      <c r="DK822" s="10"/>
      <c r="DM822" s="10"/>
      <c r="DP822" s="10"/>
      <c r="DQ822" s="10"/>
      <c r="EB822" s="10"/>
      <c r="EC822" s="10"/>
      <c r="ED822" s="10"/>
      <c r="EE822" s="10"/>
      <c r="HE822" s="10"/>
    </row>
    <row r="823" spans="1:213" ht="14.25" customHeight="1" x14ac:dyDescent="0.25">
      <c r="A823" s="10"/>
      <c r="W823" s="10"/>
      <c r="X823" s="10"/>
      <c r="Y823" s="10"/>
      <c r="Z823" s="10"/>
      <c r="AA823" s="10"/>
      <c r="AC823" s="10"/>
      <c r="AE823" s="10"/>
      <c r="AH823" s="10"/>
      <c r="AK823" s="10"/>
      <c r="AP823" s="10"/>
      <c r="AQ823" s="10"/>
      <c r="AX823" s="10"/>
      <c r="BA823" s="10"/>
      <c r="BJ823" s="10"/>
      <c r="BP823" s="10"/>
      <c r="BT823" s="10"/>
      <c r="BU823" s="10"/>
      <c r="CF823" s="10"/>
      <c r="CH823" s="10"/>
      <c r="CI823" s="10"/>
      <c r="CJ823" s="10"/>
      <c r="CK823" s="10"/>
      <c r="CL823" s="10"/>
      <c r="CM823" s="10"/>
      <c r="CU823" s="10"/>
      <c r="CV823" s="10"/>
      <c r="CW823" s="10"/>
      <c r="CX823" s="10"/>
      <c r="DC823" s="10"/>
      <c r="DD823" s="10"/>
      <c r="DJ823" s="10"/>
      <c r="DK823" s="10"/>
      <c r="DM823" s="10"/>
      <c r="DP823" s="10"/>
      <c r="DQ823" s="10"/>
      <c r="EB823" s="10"/>
      <c r="EC823" s="10"/>
      <c r="ED823" s="10"/>
      <c r="EE823" s="10"/>
      <c r="HE823" s="10"/>
    </row>
    <row r="824" spans="1:213" ht="14.25" customHeight="1" x14ac:dyDescent="0.25">
      <c r="A824" s="10"/>
      <c r="W824" s="10"/>
      <c r="X824" s="10"/>
      <c r="Y824" s="10"/>
      <c r="Z824" s="10"/>
      <c r="AA824" s="10"/>
      <c r="AC824" s="10"/>
      <c r="AE824" s="10"/>
      <c r="AH824" s="10"/>
      <c r="AK824" s="10"/>
      <c r="AP824" s="10"/>
      <c r="AQ824" s="10"/>
      <c r="AX824" s="10"/>
      <c r="BA824" s="10"/>
      <c r="BJ824" s="10"/>
      <c r="BP824" s="10"/>
      <c r="BT824" s="10"/>
      <c r="BU824" s="10"/>
      <c r="CF824" s="10"/>
      <c r="CH824" s="10"/>
      <c r="CI824" s="10"/>
      <c r="CJ824" s="10"/>
      <c r="CK824" s="10"/>
      <c r="CL824" s="10"/>
      <c r="CM824" s="10"/>
      <c r="CU824" s="10"/>
      <c r="CV824" s="10"/>
      <c r="CW824" s="10"/>
      <c r="CX824" s="10"/>
      <c r="DC824" s="10"/>
      <c r="DD824" s="10"/>
      <c r="DJ824" s="10"/>
      <c r="DK824" s="10"/>
      <c r="DM824" s="10"/>
      <c r="DP824" s="10"/>
      <c r="DQ824" s="10"/>
      <c r="EB824" s="10"/>
      <c r="EC824" s="10"/>
      <c r="ED824" s="10"/>
      <c r="EE824" s="10"/>
      <c r="HE824" s="10"/>
    </row>
    <row r="825" spans="1:213" ht="14.25" customHeight="1" x14ac:dyDescent="0.25">
      <c r="A825" s="10"/>
      <c r="W825" s="10"/>
      <c r="X825" s="10"/>
      <c r="Y825" s="10"/>
      <c r="Z825" s="10"/>
      <c r="AA825" s="10"/>
      <c r="AC825" s="10"/>
      <c r="AE825" s="10"/>
      <c r="AH825" s="10"/>
      <c r="AK825" s="10"/>
      <c r="AP825" s="10"/>
      <c r="AQ825" s="10"/>
      <c r="AX825" s="10"/>
      <c r="BA825" s="10"/>
      <c r="BJ825" s="10"/>
      <c r="BP825" s="10"/>
      <c r="BT825" s="10"/>
      <c r="BU825" s="10"/>
      <c r="CF825" s="10"/>
      <c r="CH825" s="10"/>
      <c r="CI825" s="10"/>
      <c r="CJ825" s="10"/>
      <c r="CK825" s="10"/>
      <c r="CL825" s="10"/>
      <c r="CM825" s="10"/>
      <c r="CU825" s="10"/>
      <c r="CV825" s="10"/>
      <c r="CW825" s="10"/>
      <c r="CX825" s="10"/>
      <c r="DC825" s="10"/>
      <c r="DD825" s="10"/>
      <c r="DJ825" s="10"/>
      <c r="DK825" s="10"/>
      <c r="DM825" s="10"/>
      <c r="DP825" s="10"/>
      <c r="DQ825" s="10"/>
      <c r="EB825" s="10"/>
      <c r="EC825" s="10"/>
      <c r="ED825" s="10"/>
      <c r="EE825" s="10"/>
      <c r="HE825" s="10"/>
    </row>
    <row r="826" spans="1:213" ht="14.25" customHeight="1" x14ac:dyDescent="0.25">
      <c r="A826" s="10"/>
      <c r="W826" s="10"/>
      <c r="X826" s="10"/>
      <c r="Y826" s="10"/>
      <c r="Z826" s="10"/>
      <c r="AA826" s="10"/>
      <c r="AC826" s="10"/>
      <c r="AE826" s="10"/>
      <c r="AH826" s="10"/>
      <c r="AK826" s="10"/>
      <c r="AP826" s="10"/>
      <c r="AQ826" s="10"/>
      <c r="AX826" s="10"/>
      <c r="BA826" s="10"/>
      <c r="BJ826" s="10"/>
      <c r="BP826" s="10"/>
      <c r="BT826" s="10"/>
      <c r="BU826" s="10"/>
      <c r="CF826" s="10"/>
      <c r="CH826" s="10"/>
      <c r="CI826" s="10"/>
      <c r="CJ826" s="10"/>
      <c r="CK826" s="10"/>
      <c r="CL826" s="10"/>
      <c r="CM826" s="10"/>
      <c r="CU826" s="10"/>
      <c r="CV826" s="10"/>
      <c r="CW826" s="10"/>
      <c r="CX826" s="10"/>
      <c r="DC826" s="10"/>
      <c r="DD826" s="10"/>
      <c r="DJ826" s="10"/>
      <c r="DK826" s="10"/>
      <c r="DM826" s="10"/>
      <c r="DP826" s="10"/>
      <c r="DQ826" s="10"/>
      <c r="EB826" s="10"/>
      <c r="EC826" s="10"/>
      <c r="ED826" s="10"/>
      <c r="EE826" s="10"/>
      <c r="HE826" s="10"/>
    </row>
    <row r="827" spans="1:213" ht="14.25" customHeight="1" x14ac:dyDescent="0.25">
      <c r="A827" s="10"/>
      <c r="W827" s="10"/>
      <c r="X827" s="10"/>
      <c r="Y827" s="10"/>
      <c r="Z827" s="10"/>
      <c r="AA827" s="10"/>
      <c r="AC827" s="10"/>
      <c r="AE827" s="10"/>
      <c r="AH827" s="10"/>
      <c r="AK827" s="10"/>
      <c r="AP827" s="10"/>
      <c r="AQ827" s="10"/>
      <c r="AX827" s="10"/>
      <c r="BA827" s="10"/>
      <c r="BJ827" s="10"/>
      <c r="BP827" s="10"/>
      <c r="BT827" s="10"/>
      <c r="BU827" s="10"/>
      <c r="CF827" s="10"/>
      <c r="CH827" s="10"/>
      <c r="CI827" s="10"/>
      <c r="CJ827" s="10"/>
      <c r="CK827" s="10"/>
      <c r="CL827" s="10"/>
      <c r="CM827" s="10"/>
      <c r="CU827" s="10"/>
      <c r="CV827" s="10"/>
      <c r="CW827" s="10"/>
      <c r="CX827" s="10"/>
      <c r="DC827" s="10"/>
      <c r="DD827" s="10"/>
      <c r="DJ827" s="10"/>
      <c r="DK827" s="10"/>
      <c r="DM827" s="10"/>
      <c r="DP827" s="10"/>
      <c r="DQ827" s="10"/>
      <c r="EB827" s="10"/>
      <c r="EC827" s="10"/>
      <c r="ED827" s="10"/>
      <c r="EE827" s="10"/>
      <c r="HE827" s="10"/>
    </row>
    <row r="828" spans="1:213" ht="14.25" customHeight="1" x14ac:dyDescent="0.25">
      <c r="A828" s="10"/>
      <c r="W828" s="10"/>
      <c r="X828" s="10"/>
      <c r="Y828" s="10"/>
      <c r="Z828" s="10"/>
      <c r="AA828" s="10"/>
      <c r="AC828" s="10"/>
      <c r="AE828" s="10"/>
      <c r="AH828" s="10"/>
      <c r="AK828" s="10"/>
      <c r="AP828" s="10"/>
      <c r="AQ828" s="10"/>
      <c r="AX828" s="10"/>
      <c r="BA828" s="10"/>
      <c r="BJ828" s="10"/>
      <c r="BP828" s="10"/>
      <c r="BT828" s="10"/>
      <c r="BU828" s="10"/>
      <c r="CF828" s="10"/>
      <c r="CH828" s="10"/>
      <c r="CI828" s="10"/>
      <c r="CJ828" s="10"/>
      <c r="CK828" s="10"/>
      <c r="CL828" s="10"/>
      <c r="CM828" s="10"/>
      <c r="CU828" s="10"/>
      <c r="CV828" s="10"/>
      <c r="CW828" s="10"/>
      <c r="CX828" s="10"/>
      <c r="DC828" s="10"/>
      <c r="DD828" s="10"/>
      <c r="DJ828" s="10"/>
      <c r="DK828" s="10"/>
      <c r="DM828" s="10"/>
      <c r="DP828" s="10"/>
      <c r="DQ828" s="10"/>
      <c r="EB828" s="10"/>
      <c r="EC828" s="10"/>
      <c r="ED828" s="10"/>
      <c r="EE828" s="10"/>
      <c r="HE828" s="10"/>
    </row>
    <row r="829" spans="1:213" ht="14.25" customHeight="1" x14ac:dyDescent="0.25">
      <c r="A829" s="10"/>
      <c r="W829" s="10"/>
      <c r="X829" s="10"/>
      <c r="Y829" s="10"/>
      <c r="Z829" s="10"/>
      <c r="AA829" s="10"/>
      <c r="AC829" s="10"/>
      <c r="AE829" s="10"/>
      <c r="AH829" s="10"/>
      <c r="AK829" s="10"/>
      <c r="AP829" s="10"/>
      <c r="AQ829" s="10"/>
      <c r="AX829" s="10"/>
      <c r="BA829" s="10"/>
      <c r="BJ829" s="10"/>
      <c r="BP829" s="10"/>
      <c r="BT829" s="10"/>
      <c r="BU829" s="10"/>
      <c r="CF829" s="10"/>
      <c r="CH829" s="10"/>
      <c r="CI829" s="10"/>
      <c r="CJ829" s="10"/>
      <c r="CK829" s="10"/>
      <c r="CL829" s="10"/>
      <c r="CM829" s="10"/>
      <c r="CU829" s="10"/>
      <c r="CV829" s="10"/>
      <c r="CW829" s="10"/>
      <c r="CX829" s="10"/>
      <c r="DC829" s="10"/>
      <c r="DD829" s="10"/>
      <c r="DJ829" s="10"/>
      <c r="DK829" s="10"/>
      <c r="DM829" s="10"/>
      <c r="DP829" s="10"/>
      <c r="DQ829" s="10"/>
      <c r="EB829" s="10"/>
      <c r="EC829" s="10"/>
      <c r="ED829" s="10"/>
      <c r="EE829" s="10"/>
      <c r="HE829" s="10"/>
    </row>
    <row r="830" spans="1:213" ht="14.25" customHeight="1" x14ac:dyDescent="0.25">
      <c r="A830" s="10"/>
      <c r="W830" s="10"/>
      <c r="X830" s="10"/>
      <c r="Y830" s="10"/>
      <c r="Z830" s="10"/>
      <c r="AA830" s="10"/>
      <c r="AC830" s="10"/>
      <c r="AE830" s="10"/>
      <c r="AH830" s="10"/>
      <c r="AK830" s="10"/>
      <c r="AP830" s="10"/>
      <c r="AQ830" s="10"/>
      <c r="AX830" s="10"/>
      <c r="BA830" s="10"/>
      <c r="BJ830" s="10"/>
      <c r="BP830" s="10"/>
      <c r="BT830" s="10"/>
      <c r="BU830" s="10"/>
      <c r="CF830" s="10"/>
      <c r="CH830" s="10"/>
      <c r="CI830" s="10"/>
      <c r="CJ830" s="10"/>
      <c r="CK830" s="10"/>
      <c r="CL830" s="10"/>
      <c r="CM830" s="10"/>
      <c r="CU830" s="10"/>
      <c r="CV830" s="10"/>
      <c r="CW830" s="10"/>
      <c r="CX830" s="10"/>
      <c r="DC830" s="10"/>
      <c r="DD830" s="10"/>
      <c r="DJ830" s="10"/>
      <c r="DK830" s="10"/>
      <c r="DM830" s="10"/>
      <c r="DP830" s="10"/>
      <c r="DQ830" s="10"/>
      <c r="EB830" s="10"/>
      <c r="EC830" s="10"/>
      <c r="ED830" s="10"/>
      <c r="EE830" s="10"/>
      <c r="HE830" s="10"/>
    </row>
    <row r="831" spans="1:213" ht="14.25" customHeight="1" x14ac:dyDescent="0.25">
      <c r="A831" s="10"/>
      <c r="W831" s="10"/>
      <c r="X831" s="10"/>
      <c r="Y831" s="10"/>
      <c r="Z831" s="10"/>
      <c r="AA831" s="10"/>
      <c r="AC831" s="10"/>
      <c r="AE831" s="10"/>
      <c r="AH831" s="10"/>
      <c r="AK831" s="10"/>
      <c r="AP831" s="10"/>
      <c r="AQ831" s="10"/>
      <c r="AX831" s="10"/>
      <c r="BA831" s="10"/>
      <c r="BJ831" s="10"/>
      <c r="BP831" s="10"/>
      <c r="BT831" s="10"/>
      <c r="BU831" s="10"/>
      <c r="CF831" s="10"/>
      <c r="CH831" s="10"/>
      <c r="CI831" s="10"/>
      <c r="CJ831" s="10"/>
      <c r="CK831" s="10"/>
      <c r="CL831" s="10"/>
      <c r="CM831" s="10"/>
      <c r="CU831" s="10"/>
      <c r="CV831" s="10"/>
      <c r="CW831" s="10"/>
      <c r="CX831" s="10"/>
      <c r="DC831" s="10"/>
      <c r="DD831" s="10"/>
      <c r="DJ831" s="10"/>
      <c r="DK831" s="10"/>
      <c r="DM831" s="10"/>
      <c r="DP831" s="10"/>
      <c r="DQ831" s="10"/>
      <c r="EB831" s="10"/>
      <c r="EC831" s="10"/>
      <c r="ED831" s="10"/>
      <c r="EE831" s="10"/>
      <c r="HE831" s="10"/>
    </row>
    <row r="832" spans="1:213" ht="14.25" customHeight="1" x14ac:dyDescent="0.25">
      <c r="A832" s="10"/>
      <c r="W832" s="10"/>
      <c r="X832" s="10"/>
      <c r="Y832" s="10"/>
      <c r="Z832" s="10"/>
      <c r="AA832" s="10"/>
      <c r="AC832" s="10"/>
      <c r="AE832" s="10"/>
      <c r="AH832" s="10"/>
      <c r="AK832" s="10"/>
      <c r="AP832" s="10"/>
      <c r="AQ832" s="10"/>
      <c r="AX832" s="10"/>
      <c r="BA832" s="10"/>
      <c r="BJ832" s="10"/>
      <c r="BP832" s="10"/>
      <c r="BT832" s="10"/>
      <c r="BU832" s="10"/>
      <c r="CF832" s="10"/>
      <c r="CH832" s="10"/>
      <c r="CI832" s="10"/>
      <c r="CJ832" s="10"/>
      <c r="CK832" s="10"/>
      <c r="CL832" s="10"/>
      <c r="CM832" s="10"/>
      <c r="CU832" s="10"/>
      <c r="CV832" s="10"/>
      <c r="CW832" s="10"/>
      <c r="CX832" s="10"/>
      <c r="DC832" s="10"/>
      <c r="DD832" s="10"/>
      <c r="DJ832" s="10"/>
      <c r="DK832" s="10"/>
      <c r="DM832" s="10"/>
      <c r="DP832" s="10"/>
      <c r="DQ832" s="10"/>
      <c r="EB832" s="10"/>
      <c r="EC832" s="10"/>
      <c r="ED832" s="10"/>
      <c r="EE832" s="10"/>
      <c r="HE832" s="10"/>
    </row>
    <row r="833" spans="1:213" ht="14.25" customHeight="1" x14ac:dyDescent="0.25">
      <c r="A833" s="10"/>
      <c r="W833" s="10"/>
      <c r="X833" s="10"/>
      <c r="Y833" s="10"/>
      <c r="Z833" s="10"/>
      <c r="AA833" s="10"/>
      <c r="AC833" s="10"/>
      <c r="AE833" s="10"/>
      <c r="AH833" s="10"/>
      <c r="AK833" s="10"/>
      <c r="AP833" s="10"/>
      <c r="AQ833" s="10"/>
      <c r="AX833" s="10"/>
      <c r="BA833" s="10"/>
      <c r="BJ833" s="10"/>
      <c r="BP833" s="10"/>
      <c r="BT833" s="10"/>
      <c r="BU833" s="10"/>
      <c r="CF833" s="10"/>
      <c r="CH833" s="10"/>
      <c r="CI833" s="10"/>
      <c r="CJ833" s="10"/>
      <c r="CK833" s="10"/>
      <c r="CL833" s="10"/>
      <c r="CM833" s="10"/>
      <c r="CU833" s="10"/>
      <c r="CV833" s="10"/>
      <c r="CW833" s="10"/>
      <c r="CX833" s="10"/>
      <c r="DC833" s="10"/>
      <c r="DD833" s="10"/>
      <c r="DJ833" s="10"/>
      <c r="DK833" s="10"/>
      <c r="DM833" s="10"/>
      <c r="DP833" s="10"/>
      <c r="DQ833" s="10"/>
      <c r="EB833" s="10"/>
      <c r="EC833" s="10"/>
      <c r="ED833" s="10"/>
      <c r="EE833" s="10"/>
      <c r="HE833" s="10"/>
    </row>
    <row r="834" spans="1:213" ht="14.25" customHeight="1" x14ac:dyDescent="0.25">
      <c r="A834" s="10"/>
      <c r="W834" s="10"/>
      <c r="X834" s="10"/>
      <c r="Y834" s="10"/>
      <c r="Z834" s="10"/>
      <c r="AA834" s="10"/>
      <c r="AC834" s="10"/>
      <c r="AE834" s="10"/>
      <c r="AH834" s="10"/>
      <c r="AK834" s="10"/>
      <c r="AP834" s="10"/>
      <c r="AQ834" s="10"/>
      <c r="AX834" s="10"/>
      <c r="BA834" s="10"/>
      <c r="BJ834" s="10"/>
      <c r="BP834" s="10"/>
      <c r="BT834" s="10"/>
      <c r="BU834" s="10"/>
      <c r="CF834" s="10"/>
      <c r="CH834" s="10"/>
      <c r="CI834" s="10"/>
      <c r="CJ834" s="10"/>
      <c r="CK834" s="10"/>
      <c r="CL834" s="10"/>
      <c r="CM834" s="10"/>
      <c r="CU834" s="10"/>
      <c r="CV834" s="10"/>
      <c r="CW834" s="10"/>
      <c r="CX834" s="10"/>
      <c r="DC834" s="10"/>
      <c r="DD834" s="10"/>
      <c r="DJ834" s="10"/>
      <c r="DK834" s="10"/>
      <c r="DM834" s="10"/>
      <c r="DP834" s="10"/>
      <c r="DQ834" s="10"/>
      <c r="EB834" s="10"/>
      <c r="EC834" s="10"/>
      <c r="ED834" s="10"/>
      <c r="EE834" s="10"/>
      <c r="HE834" s="10"/>
    </row>
    <row r="835" spans="1:213" ht="14.25" customHeight="1" x14ac:dyDescent="0.25">
      <c r="A835" s="10"/>
      <c r="W835" s="10"/>
      <c r="X835" s="10"/>
      <c r="Y835" s="10"/>
      <c r="Z835" s="10"/>
      <c r="AA835" s="10"/>
      <c r="AC835" s="10"/>
      <c r="AE835" s="10"/>
      <c r="AH835" s="10"/>
      <c r="AK835" s="10"/>
      <c r="AP835" s="10"/>
      <c r="AQ835" s="10"/>
      <c r="AX835" s="10"/>
      <c r="BA835" s="10"/>
      <c r="BJ835" s="10"/>
      <c r="BP835" s="10"/>
      <c r="BT835" s="10"/>
      <c r="BU835" s="10"/>
      <c r="CF835" s="10"/>
      <c r="CH835" s="10"/>
      <c r="CI835" s="10"/>
      <c r="CJ835" s="10"/>
      <c r="CK835" s="10"/>
      <c r="CL835" s="10"/>
      <c r="CM835" s="10"/>
      <c r="CU835" s="10"/>
      <c r="CV835" s="10"/>
      <c r="CW835" s="10"/>
      <c r="CX835" s="10"/>
      <c r="DC835" s="10"/>
      <c r="DD835" s="10"/>
      <c r="DJ835" s="10"/>
      <c r="DK835" s="10"/>
      <c r="DM835" s="10"/>
      <c r="DP835" s="10"/>
      <c r="DQ835" s="10"/>
      <c r="EB835" s="10"/>
      <c r="EC835" s="10"/>
      <c r="ED835" s="10"/>
      <c r="EE835" s="10"/>
      <c r="HE835" s="10"/>
    </row>
    <row r="836" spans="1:213" ht="14.25" customHeight="1" x14ac:dyDescent="0.25">
      <c r="A836" s="10"/>
      <c r="W836" s="10"/>
      <c r="X836" s="10"/>
      <c r="Y836" s="10"/>
      <c r="Z836" s="10"/>
      <c r="AA836" s="10"/>
      <c r="AC836" s="10"/>
      <c r="AE836" s="10"/>
      <c r="AH836" s="10"/>
      <c r="AK836" s="10"/>
      <c r="AP836" s="10"/>
      <c r="AQ836" s="10"/>
      <c r="AX836" s="10"/>
      <c r="BA836" s="10"/>
      <c r="BJ836" s="10"/>
      <c r="BP836" s="10"/>
      <c r="BT836" s="10"/>
      <c r="BU836" s="10"/>
      <c r="CF836" s="10"/>
      <c r="CH836" s="10"/>
      <c r="CI836" s="10"/>
      <c r="CJ836" s="10"/>
      <c r="CK836" s="10"/>
      <c r="CL836" s="10"/>
      <c r="CM836" s="10"/>
      <c r="CU836" s="10"/>
      <c r="CV836" s="10"/>
      <c r="CW836" s="10"/>
      <c r="CX836" s="10"/>
      <c r="DC836" s="10"/>
      <c r="DD836" s="10"/>
      <c r="DJ836" s="10"/>
      <c r="DK836" s="10"/>
      <c r="DM836" s="10"/>
      <c r="DP836" s="10"/>
      <c r="DQ836" s="10"/>
      <c r="EB836" s="10"/>
      <c r="EC836" s="10"/>
      <c r="ED836" s="10"/>
      <c r="EE836" s="10"/>
      <c r="HE836" s="10"/>
    </row>
    <row r="837" spans="1:213" ht="14.25" customHeight="1" x14ac:dyDescent="0.25">
      <c r="A837" s="10"/>
      <c r="W837" s="10"/>
      <c r="X837" s="10"/>
      <c r="Y837" s="10"/>
      <c r="Z837" s="10"/>
      <c r="AA837" s="10"/>
      <c r="AC837" s="10"/>
      <c r="AE837" s="10"/>
      <c r="AH837" s="10"/>
      <c r="AK837" s="10"/>
      <c r="AP837" s="10"/>
      <c r="AQ837" s="10"/>
      <c r="AX837" s="10"/>
      <c r="BA837" s="10"/>
      <c r="BJ837" s="10"/>
      <c r="BP837" s="10"/>
      <c r="BT837" s="10"/>
      <c r="BU837" s="10"/>
      <c r="CF837" s="10"/>
      <c r="CH837" s="10"/>
      <c r="CI837" s="10"/>
      <c r="CJ837" s="10"/>
      <c r="CK837" s="10"/>
      <c r="CL837" s="10"/>
      <c r="CM837" s="10"/>
      <c r="CU837" s="10"/>
      <c r="CV837" s="10"/>
      <c r="CW837" s="10"/>
      <c r="CX837" s="10"/>
      <c r="DC837" s="10"/>
      <c r="DD837" s="10"/>
      <c r="DJ837" s="10"/>
      <c r="DK837" s="10"/>
      <c r="DM837" s="10"/>
      <c r="DP837" s="10"/>
      <c r="DQ837" s="10"/>
      <c r="EB837" s="10"/>
      <c r="EC837" s="10"/>
      <c r="ED837" s="10"/>
      <c r="EE837" s="10"/>
      <c r="HE837" s="10"/>
    </row>
    <row r="838" spans="1:213" ht="14.25" customHeight="1" x14ac:dyDescent="0.25">
      <c r="A838" s="10"/>
      <c r="W838" s="10"/>
      <c r="X838" s="10"/>
      <c r="Y838" s="10"/>
      <c r="Z838" s="10"/>
      <c r="AA838" s="10"/>
      <c r="AC838" s="10"/>
      <c r="AE838" s="10"/>
      <c r="AH838" s="10"/>
      <c r="AK838" s="10"/>
      <c r="AP838" s="10"/>
      <c r="AQ838" s="10"/>
      <c r="AX838" s="10"/>
      <c r="BA838" s="10"/>
      <c r="BJ838" s="10"/>
      <c r="BP838" s="10"/>
      <c r="BT838" s="10"/>
      <c r="BU838" s="10"/>
      <c r="CF838" s="10"/>
      <c r="CH838" s="10"/>
      <c r="CI838" s="10"/>
      <c r="CJ838" s="10"/>
      <c r="CK838" s="10"/>
      <c r="CL838" s="10"/>
      <c r="CM838" s="10"/>
      <c r="CU838" s="10"/>
      <c r="CV838" s="10"/>
      <c r="CW838" s="10"/>
      <c r="CX838" s="10"/>
      <c r="DC838" s="10"/>
      <c r="DD838" s="10"/>
      <c r="DJ838" s="10"/>
      <c r="DK838" s="10"/>
      <c r="DM838" s="10"/>
      <c r="DP838" s="10"/>
      <c r="DQ838" s="10"/>
      <c r="EB838" s="10"/>
      <c r="EC838" s="10"/>
      <c r="ED838" s="10"/>
      <c r="EE838" s="10"/>
      <c r="HE838" s="10"/>
    </row>
    <row r="839" spans="1:213" ht="14.25" customHeight="1" x14ac:dyDescent="0.25">
      <c r="A839" s="10"/>
      <c r="W839" s="10"/>
      <c r="X839" s="10"/>
      <c r="Y839" s="10"/>
      <c r="Z839" s="10"/>
      <c r="AA839" s="10"/>
      <c r="AC839" s="10"/>
      <c r="AE839" s="10"/>
      <c r="AH839" s="10"/>
      <c r="AK839" s="10"/>
      <c r="AP839" s="10"/>
      <c r="AQ839" s="10"/>
      <c r="AX839" s="10"/>
      <c r="BA839" s="10"/>
      <c r="BJ839" s="10"/>
      <c r="BP839" s="10"/>
      <c r="BT839" s="10"/>
      <c r="BU839" s="10"/>
      <c r="CF839" s="10"/>
      <c r="CH839" s="10"/>
      <c r="CI839" s="10"/>
      <c r="CJ839" s="10"/>
      <c r="CK839" s="10"/>
      <c r="CL839" s="10"/>
      <c r="CM839" s="10"/>
      <c r="CU839" s="10"/>
      <c r="CV839" s="10"/>
      <c r="CW839" s="10"/>
      <c r="CX839" s="10"/>
      <c r="DC839" s="10"/>
      <c r="DD839" s="10"/>
      <c r="DJ839" s="10"/>
      <c r="DK839" s="10"/>
      <c r="DM839" s="10"/>
      <c r="DP839" s="10"/>
      <c r="DQ839" s="10"/>
      <c r="EB839" s="10"/>
      <c r="EC839" s="10"/>
      <c r="ED839" s="10"/>
      <c r="EE839" s="10"/>
      <c r="HE839" s="10"/>
    </row>
    <row r="840" spans="1:213" ht="14.25" customHeight="1" x14ac:dyDescent="0.25">
      <c r="A840" s="10"/>
      <c r="W840" s="10"/>
      <c r="X840" s="10"/>
      <c r="Y840" s="10"/>
      <c r="Z840" s="10"/>
      <c r="AA840" s="10"/>
      <c r="AC840" s="10"/>
      <c r="AE840" s="10"/>
      <c r="AH840" s="10"/>
      <c r="AK840" s="10"/>
      <c r="AP840" s="10"/>
      <c r="AQ840" s="10"/>
      <c r="AX840" s="10"/>
      <c r="BA840" s="10"/>
      <c r="BJ840" s="10"/>
      <c r="BP840" s="10"/>
      <c r="BT840" s="10"/>
      <c r="BU840" s="10"/>
      <c r="CF840" s="10"/>
      <c r="CH840" s="10"/>
      <c r="CI840" s="10"/>
      <c r="CJ840" s="10"/>
      <c r="CK840" s="10"/>
      <c r="CL840" s="10"/>
      <c r="CM840" s="10"/>
      <c r="CU840" s="10"/>
      <c r="CV840" s="10"/>
      <c r="CW840" s="10"/>
      <c r="CX840" s="10"/>
      <c r="DC840" s="10"/>
      <c r="DD840" s="10"/>
      <c r="DJ840" s="10"/>
      <c r="DK840" s="10"/>
      <c r="DM840" s="10"/>
      <c r="DP840" s="10"/>
      <c r="DQ840" s="10"/>
      <c r="EB840" s="10"/>
      <c r="EC840" s="10"/>
      <c r="ED840" s="10"/>
      <c r="EE840" s="10"/>
      <c r="HE840" s="10"/>
    </row>
    <row r="841" spans="1:213" ht="14.25" customHeight="1" x14ac:dyDescent="0.25">
      <c r="A841" s="10"/>
      <c r="W841" s="10"/>
      <c r="X841" s="10"/>
      <c r="Y841" s="10"/>
      <c r="Z841" s="10"/>
      <c r="AA841" s="10"/>
      <c r="AC841" s="10"/>
      <c r="AE841" s="10"/>
      <c r="AH841" s="10"/>
      <c r="AK841" s="10"/>
      <c r="AP841" s="10"/>
      <c r="AQ841" s="10"/>
      <c r="AX841" s="10"/>
      <c r="BA841" s="10"/>
      <c r="BJ841" s="10"/>
      <c r="BP841" s="10"/>
      <c r="BT841" s="10"/>
      <c r="BU841" s="10"/>
      <c r="CF841" s="10"/>
      <c r="CH841" s="10"/>
      <c r="CI841" s="10"/>
      <c r="CJ841" s="10"/>
      <c r="CK841" s="10"/>
      <c r="CL841" s="10"/>
      <c r="CM841" s="10"/>
      <c r="CU841" s="10"/>
      <c r="CV841" s="10"/>
      <c r="CW841" s="10"/>
      <c r="CX841" s="10"/>
      <c r="DC841" s="10"/>
      <c r="DD841" s="10"/>
      <c r="DJ841" s="10"/>
      <c r="DK841" s="10"/>
      <c r="DM841" s="10"/>
      <c r="DP841" s="10"/>
      <c r="DQ841" s="10"/>
      <c r="EB841" s="10"/>
      <c r="EC841" s="10"/>
      <c r="ED841" s="10"/>
      <c r="EE841" s="10"/>
      <c r="HE841" s="10"/>
    </row>
    <row r="842" spans="1:213" ht="14.25" customHeight="1" x14ac:dyDescent="0.25">
      <c r="A842" s="10"/>
      <c r="W842" s="10"/>
      <c r="X842" s="10"/>
      <c r="Y842" s="10"/>
      <c r="Z842" s="10"/>
      <c r="AA842" s="10"/>
      <c r="AC842" s="10"/>
      <c r="AE842" s="10"/>
      <c r="AH842" s="10"/>
      <c r="AK842" s="10"/>
      <c r="AP842" s="10"/>
      <c r="AQ842" s="10"/>
      <c r="AX842" s="10"/>
      <c r="BA842" s="10"/>
      <c r="BJ842" s="10"/>
      <c r="BP842" s="10"/>
      <c r="BT842" s="10"/>
      <c r="BU842" s="10"/>
      <c r="CF842" s="10"/>
      <c r="CH842" s="10"/>
      <c r="CI842" s="10"/>
      <c r="CJ842" s="10"/>
      <c r="CK842" s="10"/>
      <c r="CL842" s="10"/>
      <c r="CM842" s="10"/>
      <c r="CU842" s="10"/>
      <c r="CV842" s="10"/>
      <c r="CW842" s="10"/>
      <c r="CX842" s="10"/>
      <c r="DC842" s="10"/>
      <c r="DD842" s="10"/>
      <c r="DJ842" s="10"/>
      <c r="DK842" s="10"/>
      <c r="DM842" s="10"/>
      <c r="DP842" s="10"/>
      <c r="DQ842" s="10"/>
      <c r="EB842" s="10"/>
      <c r="EC842" s="10"/>
      <c r="ED842" s="10"/>
      <c r="EE842" s="10"/>
      <c r="HE842" s="10"/>
    </row>
    <row r="843" spans="1:213" ht="14.25" customHeight="1" x14ac:dyDescent="0.25">
      <c r="A843" s="10"/>
      <c r="W843" s="10"/>
      <c r="X843" s="10"/>
      <c r="Y843" s="10"/>
      <c r="Z843" s="10"/>
      <c r="AA843" s="10"/>
      <c r="AC843" s="10"/>
      <c r="AE843" s="10"/>
      <c r="AH843" s="10"/>
      <c r="AK843" s="10"/>
      <c r="AP843" s="10"/>
      <c r="AQ843" s="10"/>
      <c r="AX843" s="10"/>
      <c r="BA843" s="10"/>
      <c r="BJ843" s="10"/>
      <c r="BP843" s="10"/>
      <c r="BT843" s="10"/>
      <c r="BU843" s="10"/>
      <c r="CF843" s="10"/>
      <c r="CH843" s="10"/>
      <c r="CI843" s="10"/>
      <c r="CJ843" s="10"/>
      <c r="CK843" s="10"/>
      <c r="CL843" s="10"/>
      <c r="CM843" s="10"/>
      <c r="CU843" s="10"/>
      <c r="CV843" s="10"/>
      <c r="CW843" s="10"/>
      <c r="CX843" s="10"/>
      <c r="DC843" s="10"/>
      <c r="DD843" s="10"/>
      <c r="DJ843" s="10"/>
      <c r="DK843" s="10"/>
      <c r="DM843" s="10"/>
      <c r="DP843" s="10"/>
      <c r="DQ843" s="10"/>
      <c r="EB843" s="10"/>
      <c r="EC843" s="10"/>
      <c r="ED843" s="10"/>
      <c r="EE843" s="10"/>
      <c r="HE843" s="10"/>
    </row>
    <row r="844" spans="1:213" ht="14.25" customHeight="1" x14ac:dyDescent="0.25">
      <c r="A844" s="10"/>
      <c r="W844" s="10"/>
      <c r="X844" s="10"/>
      <c r="Y844" s="10"/>
      <c r="Z844" s="10"/>
      <c r="AA844" s="10"/>
      <c r="AC844" s="10"/>
      <c r="AE844" s="10"/>
      <c r="AH844" s="10"/>
      <c r="AK844" s="10"/>
      <c r="AP844" s="10"/>
      <c r="AQ844" s="10"/>
      <c r="AX844" s="10"/>
      <c r="BA844" s="10"/>
      <c r="BJ844" s="10"/>
      <c r="BP844" s="10"/>
      <c r="BT844" s="10"/>
      <c r="BU844" s="10"/>
      <c r="CF844" s="10"/>
      <c r="CH844" s="10"/>
      <c r="CI844" s="10"/>
      <c r="CJ844" s="10"/>
      <c r="CK844" s="10"/>
      <c r="CL844" s="10"/>
      <c r="CM844" s="10"/>
      <c r="CU844" s="10"/>
      <c r="CV844" s="10"/>
      <c r="CW844" s="10"/>
      <c r="CX844" s="10"/>
      <c r="DC844" s="10"/>
      <c r="DD844" s="10"/>
      <c r="DJ844" s="10"/>
      <c r="DK844" s="10"/>
      <c r="DM844" s="10"/>
      <c r="DP844" s="10"/>
      <c r="DQ844" s="10"/>
      <c r="EB844" s="10"/>
      <c r="EC844" s="10"/>
      <c r="ED844" s="10"/>
      <c r="EE844" s="10"/>
      <c r="HE844" s="10"/>
    </row>
    <row r="845" spans="1:213" ht="14.25" customHeight="1" x14ac:dyDescent="0.25">
      <c r="A845" s="10"/>
      <c r="W845" s="10"/>
      <c r="X845" s="10"/>
      <c r="Y845" s="10"/>
      <c r="Z845" s="10"/>
      <c r="AA845" s="10"/>
      <c r="AC845" s="10"/>
      <c r="AE845" s="10"/>
      <c r="AH845" s="10"/>
      <c r="AK845" s="10"/>
      <c r="AP845" s="10"/>
      <c r="AQ845" s="10"/>
      <c r="AX845" s="10"/>
      <c r="BA845" s="10"/>
      <c r="BJ845" s="10"/>
      <c r="BP845" s="10"/>
      <c r="BT845" s="10"/>
      <c r="BU845" s="10"/>
      <c r="CF845" s="10"/>
      <c r="CH845" s="10"/>
      <c r="CI845" s="10"/>
      <c r="CJ845" s="10"/>
      <c r="CK845" s="10"/>
      <c r="CL845" s="10"/>
      <c r="CM845" s="10"/>
      <c r="CU845" s="10"/>
      <c r="CV845" s="10"/>
      <c r="CW845" s="10"/>
      <c r="CX845" s="10"/>
      <c r="DC845" s="10"/>
      <c r="DD845" s="10"/>
      <c r="DJ845" s="10"/>
      <c r="DK845" s="10"/>
      <c r="DM845" s="10"/>
      <c r="DP845" s="10"/>
      <c r="DQ845" s="10"/>
      <c r="EB845" s="10"/>
      <c r="EC845" s="10"/>
      <c r="ED845" s="10"/>
      <c r="EE845" s="10"/>
      <c r="HE845" s="10"/>
    </row>
    <row r="846" spans="1:213" ht="14.25" customHeight="1" x14ac:dyDescent="0.25">
      <c r="A846" s="10"/>
      <c r="W846" s="10"/>
      <c r="X846" s="10"/>
      <c r="Y846" s="10"/>
      <c r="Z846" s="10"/>
      <c r="AA846" s="10"/>
      <c r="AC846" s="10"/>
      <c r="AE846" s="10"/>
      <c r="AH846" s="10"/>
      <c r="AK846" s="10"/>
      <c r="AP846" s="10"/>
      <c r="AQ846" s="10"/>
      <c r="AX846" s="10"/>
      <c r="BA846" s="10"/>
      <c r="BJ846" s="10"/>
      <c r="BP846" s="10"/>
      <c r="BT846" s="10"/>
      <c r="BU846" s="10"/>
      <c r="CF846" s="10"/>
      <c r="CH846" s="10"/>
      <c r="CI846" s="10"/>
      <c r="CJ846" s="10"/>
      <c r="CK846" s="10"/>
      <c r="CL846" s="10"/>
      <c r="CM846" s="10"/>
      <c r="CU846" s="10"/>
      <c r="CV846" s="10"/>
      <c r="CW846" s="10"/>
      <c r="CX846" s="10"/>
      <c r="DC846" s="10"/>
      <c r="DD846" s="10"/>
      <c r="DJ846" s="10"/>
      <c r="DK846" s="10"/>
      <c r="DM846" s="10"/>
      <c r="DP846" s="10"/>
      <c r="DQ846" s="10"/>
      <c r="EB846" s="10"/>
      <c r="EC846" s="10"/>
      <c r="ED846" s="10"/>
      <c r="EE846" s="10"/>
      <c r="HE846" s="10"/>
    </row>
    <row r="847" spans="1:213" ht="14.25" customHeight="1" x14ac:dyDescent="0.25">
      <c r="A847" s="10"/>
      <c r="W847" s="10"/>
      <c r="X847" s="10"/>
      <c r="Y847" s="10"/>
      <c r="Z847" s="10"/>
      <c r="AA847" s="10"/>
      <c r="AC847" s="10"/>
      <c r="AE847" s="10"/>
      <c r="AH847" s="10"/>
      <c r="AK847" s="10"/>
      <c r="AP847" s="10"/>
      <c r="AQ847" s="10"/>
      <c r="AX847" s="10"/>
      <c r="BA847" s="10"/>
      <c r="BJ847" s="10"/>
      <c r="BP847" s="10"/>
      <c r="BT847" s="10"/>
      <c r="BU847" s="10"/>
      <c r="CF847" s="10"/>
      <c r="CH847" s="10"/>
      <c r="CI847" s="10"/>
      <c r="CJ847" s="10"/>
      <c r="CK847" s="10"/>
      <c r="CL847" s="10"/>
      <c r="CM847" s="10"/>
      <c r="CU847" s="10"/>
      <c r="CV847" s="10"/>
      <c r="CW847" s="10"/>
      <c r="CX847" s="10"/>
      <c r="DC847" s="10"/>
      <c r="DD847" s="10"/>
      <c r="DJ847" s="10"/>
      <c r="DK847" s="10"/>
      <c r="DM847" s="10"/>
      <c r="DP847" s="10"/>
      <c r="DQ847" s="10"/>
      <c r="EB847" s="10"/>
      <c r="EC847" s="10"/>
      <c r="ED847" s="10"/>
      <c r="EE847" s="10"/>
      <c r="HE847" s="10"/>
    </row>
    <row r="848" spans="1:213" ht="14.25" customHeight="1" x14ac:dyDescent="0.25">
      <c r="A848" s="10"/>
      <c r="W848" s="10"/>
      <c r="X848" s="10"/>
      <c r="Y848" s="10"/>
      <c r="Z848" s="10"/>
      <c r="AA848" s="10"/>
      <c r="AC848" s="10"/>
      <c r="AE848" s="10"/>
      <c r="AH848" s="10"/>
      <c r="AK848" s="10"/>
      <c r="AP848" s="10"/>
      <c r="AQ848" s="10"/>
      <c r="AX848" s="10"/>
      <c r="BA848" s="10"/>
      <c r="BJ848" s="10"/>
      <c r="BP848" s="10"/>
      <c r="BT848" s="10"/>
      <c r="BU848" s="10"/>
      <c r="CF848" s="10"/>
      <c r="CH848" s="10"/>
      <c r="CI848" s="10"/>
      <c r="CJ848" s="10"/>
      <c r="CK848" s="10"/>
      <c r="CL848" s="10"/>
      <c r="CM848" s="10"/>
      <c r="CU848" s="10"/>
      <c r="CV848" s="10"/>
      <c r="CW848" s="10"/>
      <c r="CX848" s="10"/>
      <c r="DC848" s="10"/>
      <c r="DD848" s="10"/>
      <c r="DJ848" s="10"/>
      <c r="DK848" s="10"/>
      <c r="DM848" s="10"/>
      <c r="DP848" s="10"/>
      <c r="DQ848" s="10"/>
      <c r="EB848" s="10"/>
      <c r="EC848" s="10"/>
      <c r="ED848" s="10"/>
      <c r="EE848" s="10"/>
      <c r="HE848" s="10"/>
    </row>
    <row r="849" spans="1:213" ht="14.25" customHeight="1" x14ac:dyDescent="0.25">
      <c r="A849" s="10"/>
      <c r="W849" s="10"/>
      <c r="X849" s="10"/>
      <c r="Y849" s="10"/>
      <c r="Z849" s="10"/>
      <c r="AA849" s="10"/>
      <c r="AC849" s="10"/>
      <c r="AE849" s="10"/>
      <c r="AH849" s="10"/>
      <c r="AK849" s="10"/>
      <c r="AP849" s="10"/>
      <c r="AQ849" s="10"/>
      <c r="AX849" s="10"/>
      <c r="BA849" s="10"/>
      <c r="BJ849" s="10"/>
      <c r="BP849" s="10"/>
      <c r="BT849" s="10"/>
      <c r="BU849" s="10"/>
      <c r="CF849" s="10"/>
      <c r="CH849" s="10"/>
      <c r="CI849" s="10"/>
      <c r="CJ849" s="10"/>
      <c r="CK849" s="10"/>
      <c r="CL849" s="10"/>
      <c r="CM849" s="10"/>
      <c r="CU849" s="10"/>
      <c r="CV849" s="10"/>
      <c r="CW849" s="10"/>
      <c r="CX849" s="10"/>
      <c r="DC849" s="10"/>
      <c r="DD849" s="10"/>
      <c r="DJ849" s="10"/>
      <c r="DK849" s="10"/>
      <c r="DM849" s="10"/>
      <c r="DP849" s="10"/>
      <c r="DQ849" s="10"/>
      <c r="EB849" s="10"/>
      <c r="EC849" s="10"/>
      <c r="ED849" s="10"/>
      <c r="EE849" s="10"/>
      <c r="HE849" s="10"/>
    </row>
    <row r="850" spans="1:213" ht="14.25" customHeight="1" x14ac:dyDescent="0.25">
      <c r="A850" s="10"/>
      <c r="W850" s="10"/>
      <c r="X850" s="10"/>
      <c r="Y850" s="10"/>
      <c r="Z850" s="10"/>
      <c r="AA850" s="10"/>
      <c r="AC850" s="10"/>
      <c r="AE850" s="10"/>
      <c r="AH850" s="10"/>
      <c r="AK850" s="10"/>
      <c r="AP850" s="10"/>
      <c r="AQ850" s="10"/>
      <c r="AX850" s="10"/>
      <c r="BA850" s="10"/>
      <c r="BJ850" s="10"/>
      <c r="BP850" s="10"/>
      <c r="BT850" s="10"/>
      <c r="BU850" s="10"/>
      <c r="CF850" s="10"/>
      <c r="CH850" s="10"/>
      <c r="CI850" s="10"/>
      <c r="CJ850" s="10"/>
      <c r="CK850" s="10"/>
      <c r="CL850" s="10"/>
      <c r="CM850" s="10"/>
      <c r="CU850" s="10"/>
      <c r="CV850" s="10"/>
      <c r="CW850" s="10"/>
      <c r="CX850" s="10"/>
      <c r="DC850" s="10"/>
      <c r="DD850" s="10"/>
      <c r="DJ850" s="10"/>
      <c r="DK850" s="10"/>
      <c r="DM850" s="10"/>
      <c r="DP850" s="10"/>
      <c r="DQ850" s="10"/>
      <c r="EB850" s="10"/>
      <c r="EC850" s="10"/>
      <c r="ED850" s="10"/>
      <c r="EE850" s="10"/>
      <c r="HE850" s="10"/>
    </row>
    <row r="851" spans="1:213" ht="14.25" customHeight="1" x14ac:dyDescent="0.25">
      <c r="A851" s="10"/>
      <c r="W851" s="10"/>
      <c r="X851" s="10"/>
      <c r="Y851" s="10"/>
      <c r="Z851" s="10"/>
      <c r="AA851" s="10"/>
      <c r="AC851" s="10"/>
      <c r="AE851" s="10"/>
      <c r="AH851" s="10"/>
      <c r="AK851" s="10"/>
      <c r="AP851" s="10"/>
      <c r="AQ851" s="10"/>
      <c r="AX851" s="10"/>
      <c r="BA851" s="10"/>
      <c r="BJ851" s="10"/>
      <c r="BP851" s="10"/>
      <c r="BT851" s="10"/>
      <c r="BU851" s="10"/>
      <c r="CF851" s="10"/>
      <c r="CH851" s="10"/>
      <c r="CI851" s="10"/>
      <c r="CJ851" s="10"/>
      <c r="CK851" s="10"/>
      <c r="CL851" s="10"/>
      <c r="CM851" s="10"/>
      <c r="CU851" s="10"/>
      <c r="CV851" s="10"/>
      <c r="CW851" s="10"/>
      <c r="CX851" s="10"/>
      <c r="DC851" s="10"/>
      <c r="DD851" s="10"/>
      <c r="DJ851" s="10"/>
      <c r="DK851" s="10"/>
      <c r="DM851" s="10"/>
      <c r="DP851" s="10"/>
      <c r="DQ851" s="10"/>
      <c r="EB851" s="10"/>
      <c r="EC851" s="10"/>
      <c r="ED851" s="10"/>
      <c r="EE851" s="10"/>
      <c r="HE851" s="10"/>
    </row>
    <row r="852" spans="1:213" ht="14.25" customHeight="1" x14ac:dyDescent="0.25">
      <c r="A852" s="10"/>
      <c r="W852" s="10"/>
      <c r="X852" s="10"/>
      <c r="Y852" s="10"/>
      <c r="Z852" s="10"/>
      <c r="AA852" s="10"/>
      <c r="AC852" s="10"/>
      <c r="AE852" s="10"/>
      <c r="AH852" s="10"/>
      <c r="AK852" s="10"/>
      <c r="AP852" s="10"/>
      <c r="AQ852" s="10"/>
      <c r="AX852" s="10"/>
      <c r="BA852" s="10"/>
      <c r="BJ852" s="10"/>
      <c r="BP852" s="10"/>
      <c r="BT852" s="10"/>
      <c r="BU852" s="10"/>
      <c r="CF852" s="10"/>
      <c r="CH852" s="10"/>
      <c r="CI852" s="10"/>
      <c r="CJ852" s="10"/>
      <c r="CK852" s="10"/>
      <c r="CL852" s="10"/>
      <c r="CM852" s="10"/>
      <c r="CU852" s="10"/>
      <c r="CV852" s="10"/>
      <c r="CW852" s="10"/>
      <c r="CX852" s="10"/>
      <c r="DC852" s="10"/>
      <c r="DD852" s="10"/>
      <c r="DJ852" s="10"/>
      <c r="DK852" s="10"/>
      <c r="DM852" s="10"/>
      <c r="DP852" s="10"/>
      <c r="DQ852" s="10"/>
      <c r="EB852" s="10"/>
      <c r="EC852" s="10"/>
      <c r="ED852" s="10"/>
      <c r="EE852" s="10"/>
      <c r="HE852" s="10"/>
    </row>
    <row r="853" spans="1:213" ht="14.25" customHeight="1" x14ac:dyDescent="0.25">
      <c r="A853" s="10"/>
      <c r="W853" s="10"/>
      <c r="X853" s="10"/>
      <c r="Y853" s="10"/>
      <c r="Z853" s="10"/>
      <c r="AA853" s="10"/>
      <c r="AC853" s="10"/>
      <c r="AE853" s="10"/>
      <c r="AH853" s="10"/>
      <c r="AK853" s="10"/>
      <c r="AP853" s="10"/>
      <c r="AQ853" s="10"/>
      <c r="AX853" s="10"/>
      <c r="BA853" s="10"/>
      <c r="BJ853" s="10"/>
      <c r="BP853" s="10"/>
      <c r="BT853" s="10"/>
      <c r="BU853" s="10"/>
      <c r="CF853" s="10"/>
      <c r="CH853" s="10"/>
      <c r="CI853" s="10"/>
      <c r="CJ853" s="10"/>
      <c r="CK853" s="10"/>
      <c r="CL853" s="10"/>
      <c r="CM853" s="10"/>
      <c r="CU853" s="10"/>
      <c r="CV853" s="10"/>
      <c r="CW853" s="10"/>
      <c r="CX853" s="10"/>
      <c r="DC853" s="10"/>
      <c r="DD853" s="10"/>
      <c r="DJ853" s="10"/>
      <c r="DK853" s="10"/>
      <c r="DM853" s="10"/>
      <c r="DP853" s="10"/>
      <c r="DQ853" s="10"/>
      <c r="EB853" s="10"/>
      <c r="EC853" s="10"/>
      <c r="ED853" s="10"/>
      <c r="EE853" s="10"/>
      <c r="HE853" s="10"/>
    </row>
    <row r="854" spans="1:213" ht="14.25" customHeight="1" x14ac:dyDescent="0.25">
      <c r="A854" s="10"/>
      <c r="W854" s="10"/>
      <c r="X854" s="10"/>
      <c r="Y854" s="10"/>
      <c r="Z854" s="10"/>
      <c r="AA854" s="10"/>
      <c r="AC854" s="10"/>
      <c r="AE854" s="10"/>
      <c r="AH854" s="10"/>
      <c r="AK854" s="10"/>
      <c r="AP854" s="10"/>
      <c r="AQ854" s="10"/>
      <c r="AX854" s="10"/>
      <c r="BA854" s="10"/>
      <c r="BJ854" s="10"/>
      <c r="BP854" s="10"/>
      <c r="BT854" s="10"/>
      <c r="BU854" s="10"/>
      <c r="CF854" s="10"/>
      <c r="CH854" s="10"/>
      <c r="CI854" s="10"/>
      <c r="CJ854" s="10"/>
      <c r="CK854" s="10"/>
      <c r="CL854" s="10"/>
      <c r="CM854" s="10"/>
      <c r="CU854" s="10"/>
      <c r="CV854" s="10"/>
      <c r="CW854" s="10"/>
      <c r="CX854" s="10"/>
      <c r="DC854" s="10"/>
      <c r="DD854" s="10"/>
      <c r="DJ854" s="10"/>
      <c r="DK854" s="10"/>
      <c r="DM854" s="10"/>
      <c r="DP854" s="10"/>
      <c r="DQ854" s="10"/>
      <c r="EB854" s="10"/>
      <c r="EC854" s="10"/>
      <c r="ED854" s="10"/>
      <c r="EE854" s="10"/>
      <c r="HE854" s="10"/>
    </row>
    <row r="855" spans="1:213" ht="14.25" customHeight="1" x14ac:dyDescent="0.25">
      <c r="A855" s="10"/>
      <c r="W855" s="10"/>
      <c r="X855" s="10"/>
      <c r="Y855" s="10"/>
      <c r="Z855" s="10"/>
      <c r="AA855" s="10"/>
      <c r="AC855" s="10"/>
      <c r="AE855" s="10"/>
      <c r="AH855" s="10"/>
      <c r="AK855" s="10"/>
      <c r="AP855" s="10"/>
      <c r="AQ855" s="10"/>
      <c r="AX855" s="10"/>
      <c r="BA855" s="10"/>
      <c r="BJ855" s="10"/>
      <c r="BP855" s="10"/>
      <c r="BT855" s="10"/>
      <c r="BU855" s="10"/>
      <c r="CF855" s="10"/>
      <c r="CH855" s="10"/>
      <c r="CI855" s="10"/>
      <c r="CJ855" s="10"/>
      <c r="CK855" s="10"/>
      <c r="CL855" s="10"/>
      <c r="CM855" s="10"/>
      <c r="CU855" s="10"/>
      <c r="CV855" s="10"/>
      <c r="CW855" s="10"/>
      <c r="CX855" s="10"/>
      <c r="DC855" s="10"/>
      <c r="DD855" s="10"/>
      <c r="DJ855" s="10"/>
      <c r="DK855" s="10"/>
      <c r="DM855" s="10"/>
      <c r="DP855" s="10"/>
      <c r="DQ855" s="10"/>
      <c r="EB855" s="10"/>
      <c r="EC855" s="10"/>
      <c r="ED855" s="10"/>
      <c r="EE855" s="10"/>
      <c r="HE855" s="10"/>
    </row>
    <row r="856" spans="1:213" ht="14.25" customHeight="1" x14ac:dyDescent="0.25">
      <c r="A856" s="10"/>
      <c r="W856" s="10"/>
      <c r="X856" s="10"/>
      <c r="Y856" s="10"/>
      <c r="Z856" s="10"/>
      <c r="AA856" s="10"/>
      <c r="AC856" s="10"/>
      <c r="AE856" s="10"/>
      <c r="AH856" s="10"/>
      <c r="AK856" s="10"/>
      <c r="AP856" s="10"/>
      <c r="AQ856" s="10"/>
      <c r="AX856" s="10"/>
      <c r="BA856" s="10"/>
      <c r="BJ856" s="10"/>
      <c r="BP856" s="10"/>
      <c r="BT856" s="10"/>
      <c r="BU856" s="10"/>
      <c r="CF856" s="10"/>
      <c r="CH856" s="10"/>
      <c r="CI856" s="10"/>
      <c r="CJ856" s="10"/>
      <c r="CK856" s="10"/>
      <c r="CL856" s="10"/>
      <c r="CM856" s="10"/>
      <c r="CU856" s="10"/>
      <c r="CV856" s="10"/>
      <c r="CW856" s="10"/>
      <c r="CX856" s="10"/>
      <c r="DC856" s="10"/>
      <c r="DD856" s="10"/>
      <c r="DJ856" s="10"/>
      <c r="DK856" s="10"/>
      <c r="DM856" s="10"/>
      <c r="DP856" s="10"/>
      <c r="DQ856" s="10"/>
      <c r="EB856" s="10"/>
      <c r="EC856" s="10"/>
      <c r="ED856" s="10"/>
      <c r="EE856" s="10"/>
      <c r="HE856" s="10"/>
    </row>
    <row r="857" spans="1:213" ht="14.25" customHeight="1" x14ac:dyDescent="0.25">
      <c r="A857" s="10"/>
      <c r="W857" s="10"/>
      <c r="X857" s="10"/>
      <c r="Y857" s="10"/>
      <c r="Z857" s="10"/>
      <c r="AA857" s="10"/>
      <c r="AC857" s="10"/>
      <c r="AE857" s="10"/>
      <c r="AH857" s="10"/>
      <c r="AK857" s="10"/>
      <c r="AP857" s="10"/>
      <c r="AQ857" s="10"/>
      <c r="AX857" s="10"/>
      <c r="BA857" s="10"/>
      <c r="BJ857" s="10"/>
      <c r="BP857" s="10"/>
      <c r="BT857" s="10"/>
      <c r="BU857" s="10"/>
      <c r="CF857" s="10"/>
      <c r="CH857" s="10"/>
      <c r="CI857" s="10"/>
      <c r="CJ857" s="10"/>
      <c r="CK857" s="10"/>
      <c r="CL857" s="10"/>
      <c r="CM857" s="10"/>
      <c r="CU857" s="10"/>
      <c r="CV857" s="10"/>
      <c r="CW857" s="10"/>
      <c r="CX857" s="10"/>
      <c r="DC857" s="10"/>
      <c r="DD857" s="10"/>
      <c r="DJ857" s="10"/>
      <c r="DK857" s="10"/>
      <c r="DM857" s="10"/>
      <c r="DP857" s="10"/>
      <c r="DQ857" s="10"/>
      <c r="EB857" s="10"/>
      <c r="EC857" s="10"/>
      <c r="ED857" s="10"/>
      <c r="EE857" s="10"/>
      <c r="HE857" s="10"/>
    </row>
    <row r="858" spans="1:213" ht="14.25" customHeight="1" x14ac:dyDescent="0.25">
      <c r="A858" s="10"/>
      <c r="W858" s="10"/>
      <c r="X858" s="10"/>
      <c r="Y858" s="10"/>
      <c r="Z858" s="10"/>
      <c r="AA858" s="10"/>
      <c r="AC858" s="10"/>
      <c r="AE858" s="10"/>
      <c r="AH858" s="10"/>
      <c r="AK858" s="10"/>
      <c r="AP858" s="10"/>
      <c r="AQ858" s="10"/>
      <c r="AX858" s="10"/>
      <c r="BA858" s="10"/>
      <c r="BJ858" s="10"/>
      <c r="BP858" s="10"/>
      <c r="BT858" s="10"/>
      <c r="BU858" s="10"/>
      <c r="CF858" s="10"/>
      <c r="CH858" s="10"/>
      <c r="CI858" s="10"/>
      <c r="CJ858" s="10"/>
      <c r="CK858" s="10"/>
      <c r="CL858" s="10"/>
      <c r="CM858" s="10"/>
      <c r="CU858" s="10"/>
      <c r="CV858" s="10"/>
      <c r="CW858" s="10"/>
      <c r="CX858" s="10"/>
      <c r="DC858" s="10"/>
      <c r="DD858" s="10"/>
      <c r="DJ858" s="10"/>
      <c r="DK858" s="10"/>
      <c r="DM858" s="10"/>
      <c r="DP858" s="10"/>
      <c r="DQ858" s="10"/>
      <c r="EB858" s="10"/>
      <c r="EC858" s="10"/>
      <c r="ED858" s="10"/>
      <c r="EE858" s="10"/>
      <c r="HE858" s="10"/>
    </row>
    <row r="859" spans="1:213" ht="14.25" customHeight="1" x14ac:dyDescent="0.25">
      <c r="A859" s="10"/>
      <c r="W859" s="10"/>
      <c r="X859" s="10"/>
      <c r="Y859" s="10"/>
      <c r="Z859" s="10"/>
      <c r="AA859" s="10"/>
      <c r="AC859" s="10"/>
      <c r="AE859" s="10"/>
      <c r="AH859" s="10"/>
      <c r="AK859" s="10"/>
      <c r="AP859" s="10"/>
      <c r="AQ859" s="10"/>
      <c r="AX859" s="10"/>
      <c r="BA859" s="10"/>
      <c r="BJ859" s="10"/>
      <c r="BP859" s="10"/>
      <c r="BT859" s="10"/>
      <c r="BU859" s="10"/>
      <c r="CF859" s="10"/>
      <c r="CH859" s="10"/>
      <c r="CI859" s="10"/>
      <c r="CJ859" s="10"/>
      <c r="CK859" s="10"/>
      <c r="CL859" s="10"/>
      <c r="CM859" s="10"/>
      <c r="CU859" s="10"/>
      <c r="CV859" s="10"/>
      <c r="CW859" s="10"/>
      <c r="CX859" s="10"/>
      <c r="DC859" s="10"/>
      <c r="DD859" s="10"/>
      <c r="DJ859" s="10"/>
      <c r="DK859" s="10"/>
      <c r="DM859" s="10"/>
      <c r="DP859" s="10"/>
      <c r="DQ859" s="10"/>
      <c r="EB859" s="10"/>
      <c r="EC859" s="10"/>
      <c r="ED859" s="10"/>
      <c r="EE859" s="10"/>
      <c r="HE859" s="10"/>
    </row>
    <row r="860" spans="1:213" ht="14.25" customHeight="1" x14ac:dyDescent="0.25">
      <c r="A860" s="10"/>
      <c r="W860" s="10"/>
      <c r="X860" s="10"/>
      <c r="Y860" s="10"/>
      <c r="Z860" s="10"/>
      <c r="AA860" s="10"/>
      <c r="AC860" s="10"/>
      <c r="AE860" s="10"/>
      <c r="AH860" s="10"/>
      <c r="AK860" s="10"/>
      <c r="AP860" s="10"/>
      <c r="AQ860" s="10"/>
      <c r="AX860" s="10"/>
      <c r="BA860" s="10"/>
      <c r="BJ860" s="10"/>
      <c r="BP860" s="10"/>
      <c r="BT860" s="10"/>
      <c r="BU860" s="10"/>
      <c r="CF860" s="10"/>
      <c r="CH860" s="10"/>
      <c r="CI860" s="10"/>
      <c r="CJ860" s="10"/>
      <c r="CK860" s="10"/>
      <c r="CL860" s="10"/>
      <c r="CM860" s="10"/>
      <c r="CU860" s="10"/>
      <c r="CV860" s="10"/>
      <c r="CW860" s="10"/>
      <c r="CX860" s="10"/>
      <c r="DC860" s="10"/>
      <c r="DD860" s="10"/>
      <c r="DJ860" s="10"/>
      <c r="DK860" s="10"/>
      <c r="DM860" s="10"/>
      <c r="DP860" s="10"/>
      <c r="DQ860" s="10"/>
      <c r="EB860" s="10"/>
      <c r="EC860" s="10"/>
      <c r="ED860" s="10"/>
      <c r="EE860" s="10"/>
      <c r="HE860" s="10"/>
    </row>
    <row r="861" spans="1:213" ht="14.25" customHeight="1" x14ac:dyDescent="0.25">
      <c r="A861" s="10"/>
      <c r="W861" s="10"/>
      <c r="X861" s="10"/>
      <c r="Y861" s="10"/>
      <c r="Z861" s="10"/>
      <c r="AA861" s="10"/>
      <c r="AC861" s="10"/>
      <c r="AE861" s="10"/>
      <c r="AH861" s="10"/>
      <c r="AK861" s="10"/>
      <c r="AP861" s="10"/>
      <c r="AQ861" s="10"/>
      <c r="AX861" s="10"/>
      <c r="BA861" s="10"/>
      <c r="BJ861" s="10"/>
      <c r="BP861" s="10"/>
      <c r="BT861" s="10"/>
      <c r="BU861" s="10"/>
      <c r="CF861" s="10"/>
      <c r="CH861" s="10"/>
      <c r="CI861" s="10"/>
      <c r="CJ861" s="10"/>
      <c r="CK861" s="10"/>
      <c r="CL861" s="10"/>
      <c r="CM861" s="10"/>
      <c r="CU861" s="10"/>
      <c r="CV861" s="10"/>
      <c r="CW861" s="10"/>
      <c r="CX861" s="10"/>
      <c r="DC861" s="10"/>
      <c r="DD861" s="10"/>
      <c r="DJ861" s="10"/>
      <c r="DK861" s="10"/>
      <c r="DM861" s="10"/>
      <c r="DP861" s="10"/>
      <c r="DQ861" s="10"/>
      <c r="EB861" s="10"/>
      <c r="EC861" s="10"/>
      <c r="ED861" s="10"/>
      <c r="EE861" s="10"/>
      <c r="HE861" s="10"/>
    </row>
    <row r="862" spans="1:213" ht="14.25" customHeight="1" x14ac:dyDescent="0.25">
      <c r="A862" s="10"/>
      <c r="W862" s="10"/>
      <c r="X862" s="10"/>
      <c r="Y862" s="10"/>
      <c r="Z862" s="10"/>
      <c r="AA862" s="10"/>
      <c r="AC862" s="10"/>
      <c r="AE862" s="10"/>
      <c r="AH862" s="10"/>
      <c r="AK862" s="10"/>
      <c r="AP862" s="10"/>
      <c r="AQ862" s="10"/>
      <c r="AX862" s="10"/>
      <c r="BA862" s="10"/>
      <c r="BJ862" s="10"/>
      <c r="BP862" s="10"/>
      <c r="BT862" s="10"/>
      <c r="BU862" s="10"/>
      <c r="CF862" s="10"/>
      <c r="CH862" s="10"/>
      <c r="CI862" s="10"/>
      <c r="CJ862" s="10"/>
      <c r="CK862" s="10"/>
      <c r="CL862" s="10"/>
      <c r="CM862" s="10"/>
      <c r="CU862" s="10"/>
      <c r="CV862" s="10"/>
      <c r="CW862" s="10"/>
      <c r="CX862" s="10"/>
      <c r="DC862" s="10"/>
      <c r="DD862" s="10"/>
      <c r="DJ862" s="10"/>
      <c r="DK862" s="10"/>
      <c r="DM862" s="10"/>
      <c r="DP862" s="10"/>
      <c r="DQ862" s="10"/>
      <c r="EB862" s="10"/>
      <c r="EC862" s="10"/>
      <c r="ED862" s="10"/>
      <c r="EE862" s="10"/>
      <c r="HE862" s="10"/>
    </row>
    <row r="863" spans="1:213" ht="14.25" customHeight="1" x14ac:dyDescent="0.25">
      <c r="A863" s="10"/>
      <c r="W863" s="10"/>
      <c r="X863" s="10"/>
      <c r="Y863" s="10"/>
      <c r="Z863" s="10"/>
      <c r="AA863" s="10"/>
      <c r="AC863" s="10"/>
      <c r="AE863" s="10"/>
      <c r="AH863" s="10"/>
      <c r="AK863" s="10"/>
      <c r="AP863" s="10"/>
      <c r="AQ863" s="10"/>
      <c r="AX863" s="10"/>
      <c r="BA863" s="10"/>
      <c r="BJ863" s="10"/>
      <c r="BP863" s="10"/>
      <c r="BT863" s="10"/>
      <c r="BU863" s="10"/>
      <c r="CF863" s="10"/>
      <c r="CH863" s="10"/>
      <c r="CI863" s="10"/>
      <c r="CJ863" s="10"/>
      <c r="CK863" s="10"/>
      <c r="CL863" s="10"/>
      <c r="CM863" s="10"/>
      <c r="CU863" s="10"/>
      <c r="CV863" s="10"/>
      <c r="CW863" s="10"/>
      <c r="CX863" s="10"/>
      <c r="DC863" s="10"/>
      <c r="DD863" s="10"/>
      <c r="DJ863" s="10"/>
      <c r="DK863" s="10"/>
      <c r="DM863" s="10"/>
      <c r="DP863" s="10"/>
      <c r="DQ863" s="10"/>
      <c r="EB863" s="10"/>
      <c r="EC863" s="10"/>
      <c r="ED863" s="10"/>
      <c r="EE863" s="10"/>
      <c r="HE863" s="10"/>
    </row>
    <row r="864" spans="1:213" ht="14.25" customHeight="1" x14ac:dyDescent="0.25">
      <c r="A864" s="10"/>
      <c r="W864" s="10"/>
      <c r="X864" s="10"/>
      <c r="Y864" s="10"/>
      <c r="Z864" s="10"/>
      <c r="AA864" s="10"/>
      <c r="AC864" s="10"/>
      <c r="AE864" s="10"/>
      <c r="AH864" s="10"/>
      <c r="AK864" s="10"/>
      <c r="AP864" s="10"/>
      <c r="AQ864" s="10"/>
      <c r="AX864" s="10"/>
      <c r="BA864" s="10"/>
      <c r="BJ864" s="10"/>
      <c r="BP864" s="10"/>
      <c r="BT864" s="10"/>
      <c r="BU864" s="10"/>
      <c r="CF864" s="10"/>
      <c r="CH864" s="10"/>
      <c r="CI864" s="10"/>
      <c r="CJ864" s="10"/>
      <c r="CK864" s="10"/>
      <c r="CL864" s="10"/>
      <c r="CM864" s="10"/>
      <c r="CU864" s="10"/>
      <c r="CV864" s="10"/>
      <c r="CW864" s="10"/>
      <c r="CX864" s="10"/>
      <c r="DC864" s="10"/>
      <c r="DD864" s="10"/>
      <c r="DJ864" s="10"/>
      <c r="DK864" s="10"/>
      <c r="DM864" s="10"/>
      <c r="DP864" s="10"/>
      <c r="DQ864" s="10"/>
      <c r="EB864" s="10"/>
      <c r="EC864" s="10"/>
      <c r="ED864" s="10"/>
      <c r="EE864" s="10"/>
      <c r="HE864" s="10"/>
    </row>
    <row r="865" spans="1:213" ht="14.25" customHeight="1" x14ac:dyDescent="0.25">
      <c r="A865" s="10"/>
      <c r="W865" s="10"/>
      <c r="X865" s="10"/>
      <c r="Y865" s="10"/>
      <c r="Z865" s="10"/>
      <c r="AA865" s="10"/>
      <c r="AC865" s="10"/>
      <c r="AE865" s="10"/>
      <c r="AH865" s="10"/>
      <c r="AK865" s="10"/>
      <c r="AP865" s="10"/>
      <c r="AQ865" s="10"/>
      <c r="AX865" s="10"/>
      <c r="BA865" s="10"/>
      <c r="BJ865" s="10"/>
      <c r="BP865" s="10"/>
      <c r="BT865" s="10"/>
      <c r="BU865" s="10"/>
      <c r="CF865" s="10"/>
      <c r="CH865" s="10"/>
      <c r="CI865" s="10"/>
      <c r="CJ865" s="10"/>
      <c r="CK865" s="10"/>
      <c r="CL865" s="10"/>
      <c r="CM865" s="10"/>
      <c r="CU865" s="10"/>
      <c r="CV865" s="10"/>
      <c r="CW865" s="10"/>
      <c r="CX865" s="10"/>
      <c r="DC865" s="10"/>
      <c r="DD865" s="10"/>
      <c r="DJ865" s="10"/>
      <c r="DK865" s="10"/>
      <c r="DM865" s="10"/>
      <c r="DP865" s="10"/>
      <c r="DQ865" s="10"/>
      <c r="EB865" s="10"/>
      <c r="EC865" s="10"/>
      <c r="ED865" s="10"/>
      <c r="EE865" s="10"/>
      <c r="HE865" s="10"/>
    </row>
    <row r="866" spans="1:213" ht="14.25" customHeight="1" x14ac:dyDescent="0.25">
      <c r="A866" s="10"/>
      <c r="W866" s="10"/>
      <c r="X866" s="10"/>
      <c r="Y866" s="10"/>
      <c r="Z866" s="10"/>
      <c r="AA866" s="10"/>
      <c r="AC866" s="10"/>
      <c r="AE866" s="10"/>
      <c r="AH866" s="10"/>
      <c r="AK866" s="10"/>
      <c r="AP866" s="10"/>
      <c r="AQ866" s="10"/>
      <c r="AX866" s="10"/>
      <c r="BA866" s="10"/>
      <c r="BJ866" s="10"/>
      <c r="BP866" s="10"/>
      <c r="BT866" s="10"/>
      <c r="BU866" s="10"/>
      <c r="CF866" s="10"/>
      <c r="CH866" s="10"/>
      <c r="CI866" s="10"/>
      <c r="CJ866" s="10"/>
      <c r="CK866" s="10"/>
      <c r="CL866" s="10"/>
      <c r="CM866" s="10"/>
      <c r="CU866" s="10"/>
      <c r="CV866" s="10"/>
      <c r="CW866" s="10"/>
      <c r="CX866" s="10"/>
      <c r="DC866" s="10"/>
      <c r="DD866" s="10"/>
      <c r="DJ866" s="10"/>
      <c r="DK866" s="10"/>
      <c r="DM866" s="10"/>
      <c r="DP866" s="10"/>
      <c r="DQ866" s="10"/>
      <c r="EB866" s="10"/>
      <c r="EC866" s="10"/>
      <c r="ED866" s="10"/>
      <c r="EE866" s="10"/>
      <c r="HE866" s="10"/>
    </row>
    <row r="867" spans="1:213" ht="14.25" customHeight="1" x14ac:dyDescent="0.25">
      <c r="A867" s="10"/>
      <c r="W867" s="10"/>
      <c r="X867" s="10"/>
      <c r="Y867" s="10"/>
      <c r="Z867" s="10"/>
      <c r="AA867" s="10"/>
      <c r="AC867" s="10"/>
      <c r="AE867" s="10"/>
      <c r="AH867" s="10"/>
      <c r="AK867" s="10"/>
      <c r="AP867" s="10"/>
      <c r="AQ867" s="10"/>
      <c r="AX867" s="10"/>
      <c r="BA867" s="10"/>
      <c r="BJ867" s="10"/>
      <c r="BP867" s="10"/>
      <c r="BT867" s="10"/>
      <c r="BU867" s="10"/>
      <c r="CF867" s="10"/>
      <c r="CH867" s="10"/>
      <c r="CI867" s="10"/>
      <c r="CJ867" s="10"/>
      <c r="CK867" s="10"/>
      <c r="CL867" s="10"/>
      <c r="CM867" s="10"/>
      <c r="CU867" s="10"/>
      <c r="CV867" s="10"/>
      <c r="CW867" s="10"/>
      <c r="CX867" s="10"/>
      <c r="DC867" s="10"/>
      <c r="DD867" s="10"/>
      <c r="DJ867" s="10"/>
      <c r="DK867" s="10"/>
      <c r="DM867" s="10"/>
      <c r="DP867" s="10"/>
      <c r="DQ867" s="10"/>
      <c r="EB867" s="10"/>
      <c r="EC867" s="10"/>
      <c r="ED867" s="10"/>
      <c r="EE867" s="10"/>
      <c r="HE867" s="10"/>
    </row>
    <row r="868" spans="1:213" ht="14.25" customHeight="1" x14ac:dyDescent="0.25">
      <c r="A868" s="10"/>
      <c r="W868" s="10"/>
      <c r="X868" s="10"/>
      <c r="Y868" s="10"/>
      <c r="Z868" s="10"/>
      <c r="AA868" s="10"/>
      <c r="AC868" s="10"/>
      <c r="AE868" s="10"/>
      <c r="AH868" s="10"/>
      <c r="AK868" s="10"/>
      <c r="AP868" s="10"/>
      <c r="AQ868" s="10"/>
      <c r="AX868" s="10"/>
      <c r="BA868" s="10"/>
      <c r="BJ868" s="10"/>
      <c r="BP868" s="10"/>
      <c r="BT868" s="10"/>
      <c r="BU868" s="10"/>
      <c r="CF868" s="10"/>
      <c r="CH868" s="10"/>
      <c r="CI868" s="10"/>
      <c r="CJ868" s="10"/>
      <c r="CK868" s="10"/>
      <c r="CL868" s="10"/>
      <c r="CM868" s="10"/>
      <c r="CU868" s="10"/>
      <c r="CV868" s="10"/>
      <c r="CW868" s="10"/>
      <c r="CX868" s="10"/>
      <c r="DC868" s="10"/>
      <c r="DD868" s="10"/>
      <c r="DJ868" s="10"/>
      <c r="DK868" s="10"/>
      <c r="DM868" s="10"/>
      <c r="DP868" s="10"/>
      <c r="DQ868" s="10"/>
      <c r="EB868" s="10"/>
      <c r="EC868" s="10"/>
      <c r="ED868" s="10"/>
      <c r="EE868" s="10"/>
      <c r="HE868" s="10"/>
    </row>
    <row r="869" spans="1:213" ht="14.25" customHeight="1" x14ac:dyDescent="0.25">
      <c r="A869" s="10"/>
      <c r="W869" s="10"/>
      <c r="X869" s="10"/>
      <c r="Y869" s="10"/>
      <c r="Z869" s="10"/>
      <c r="AA869" s="10"/>
      <c r="AC869" s="10"/>
      <c r="AE869" s="10"/>
      <c r="AH869" s="10"/>
      <c r="AK869" s="10"/>
      <c r="AP869" s="10"/>
      <c r="AQ869" s="10"/>
      <c r="AX869" s="10"/>
      <c r="BA869" s="10"/>
      <c r="BJ869" s="10"/>
      <c r="BP869" s="10"/>
      <c r="BT869" s="10"/>
      <c r="BU869" s="10"/>
      <c r="CF869" s="10"/>
      <c r="CH869" s="10"/>
      <c r="CI869" s="10"/>
      <c r="CJ869" s="10"/>
      <c r="CK869" s="10"/>
      <c r="CL869" s="10"/>
      <c r="CM869" s="10"/>
      <c r="CU869" s="10"/>
      <c r="CV869" s="10"/>
      <c r="CW869" s="10"/>
      <c r="CX869" s="10"/>
      <c r="DC869" s="10"/>
      <c r="DD869" s="10"/>
      <c r="DJ869" s="10"/>
      <c r="DK869" s="10"/>
      <c r="DM869" s="10"/>
      <c r="DP869" s="10"/>
      <c r="DQ869" s="10"/>
      <c r="EB869" s="10"/>
      <c r="EC869" s="10"/>
      <c r="ED869" s="10"/>
      <c r="EE869" s="10"/>
      <c r="HE869" s="10"/>
    </row>
    <row r="870" spans="1:213" ht="14.25" customHeight="1" x14ac:dyDescent="0.25">
      <c r="A870" s="10"/>
      <c r="W870" s="10"/>
      <c r="X870" s="10"/>
      <c r="Y870" s="10"/>
      <c r="Z870" s="10"/>
      <c r="AA870" s="10"/>
      <c r="AC870" s="10"/>
      <c r="AE870" s="10"/>
      <c r="AH870" s="10"/>
      <c r="AK870" s="10"/>
      <c r="AP870" s="10"/>
      <c r="AQ870" s="10"/>
      <c r="AX870" s="10"/>
      <c r="BA870" s="10"/>
      <c r="BJ870" s="10"/>
      <c r="BP870" s="10"/>
      <c r="BT870" s="10"/>
      <c r="BU870" s="10"/>
      <c r="CF870" s="10"/>
      <c r="CH870" s="10"/>
      <c r="CI870" s="10"/>
      <c r="CJ870" s="10"/>
      <c r="CK870" s="10"/>
      <c r="CL870" s="10"/>
      <c r="CM870" s="10"/>
      <c r="CU870" s="10"/>
      <c r="CV870" s="10"/>
      <c r="CW870" s="10"/>
      <c r="CX870" s="10"/>
      <c r="DC870" s="10"/>
      <c r="DD870" s="10"/>
      <c r="DJ870" s="10"/>
      <c r="DK870" s="10"/>
      <c r="DM870" s="10"/>
      <c r="DP870" s="10"/>
      <c r="DQ870" s="10"/>
      <c r="EB870" s="10"/>
      <c r="EC870" s="10"/>
      <c r="ED870" s="10"/>
      <c r="EE870" s="10"/>
      <c r="HE870" s="10"/>
    </row>
    <row r="871" spans="1:213" ht="14.25" customHeight="1" x14ac:dyDescent="0.25">
      <c r="A871" s="10"/>
      <c r="W871" s="10"/>
      <c r="X871" s="10"/>
      <c r="Y871" s="10"/>
      <c r="Z871" s="10"/>
      <c r="AA871" s="10"/>
      <c r="AC871" s="10"/>
      <c r="AE871" s="10"/>
      <c r="AH871" s="10"/>
      <c r="AK871" s="10"/>
      <c r="AP871" s="10"/>
      <c r="AQ871" s="10"/>
      <c r="AX871" s="10"/>
      <c r="BA871" s="10"/>
      <c r="BJ871" s="10"/>
      <c r="BP871" s="10"/>
      <c r="BT871" s="10"/>
      <c r="BU871" s="10"/>
      <c r="CF871" s="10"/>
      <c r="CH871" s="10"/>
      <c r="CI871" s="10"/>
      <c r="CJ871" s="10"/>
      <c r="CK871" s="10"/>
      <c r="CL871" s="10"/>
      <c r="CM871" s="10"/>
      <c r="CU871" s="10"/>
      <c r="CV871" s="10"/>
      <c r="CW871" s="10"/>
      <c r="CX871" s="10"/>
      <c r="DC871" s="10"/>
      <c r="DD871" s="10"/>
      <c r="DJ871" s="10"/>
      <c r="DK871" s="10"/>
      <c r="DM871" s="10"/>
      <c r="DP871" s="10"/>
      <c r="DQ871" s="10"/>
      <c r="EB871" s="10"/>
      <c r="EC871" s="10"/>
      <c r="ED871" s="10"/>
      <c r="EE871" s="10"/>
      <c r="HE871" s="10"/>
    </row>
    <row r="872" spans="1:213" ht="14.25" customHeight="1" x14ac:dyDescent="0.25">
      <c r="A872" s="10"/>
      <c r="W872" s="10"/>
      <c r="X872" s="10"/>
      <c r="Y872" s="10"/>
      <c r="Z872" s="10"/>
      <c r="AA872" s="10"/>
      <c r="AC872" s="10"/>
      <c r="AE872" s="10"/>
      <c r="AH872" s="10"/>
      <c r="AK872" s="10"/>
      <c r="AP872" s="10"/>
      <c r="AQ872" s="10"/>
      <c r="AX872" s="10"/>
      <c r="BA872" s="10"/>
      <c r="BJ872" s="10"/>
      <c r="BP872" s="10"/>
      <c r="BT872" s="10"/>
      <c r="BU872" s="10"/>
      <c r="CF872" s="10"/>
      <c r="CH872" s="10"/>
      <c r="CI872" s="10"/>
      <c r="CJ872" s="10"/>
      <c r="CK872" s="10"/>
      <c r="CL872" s="10"/>
      <c r="CM872" s="10"/>
      <c r="CU872" s="10"/>
      <c r="CV872" s="10"/>
      <c r="CW872" s="10"/>
      <c r="CX872" s="10"/>
      <c r="DC872" s="10"/>
      <c r="DD872" s="10"/>
      <c r="DJ872" s="10"/>
      <c r="DK872" s="10"/>
      <c r="DM872" s="10"/>
      <c r="DP872" s="10"/>
      <c r="DQ872" s="10"/>
      <c r="EB872" s="10"/>
      <c r="EC872" s="10"/>
      <c r="ED872" s="10"/>
      <c r="EE872" s="10"/>
      <c r="HE872" s="10"/>
    </row>
    <row r="873" spans="1:213" ht="14.25" customHeight="1" x14ac:dyDescent="0.25">
      <c r="A873" s="10"/>
      <c r="W873" s="10"/>
      <c r="X873" s="10"/>
      <c r="Y873" s="10"/>
      <c r="Z873" s="10"/>
      <c r="AA873" s="10"/>
      <c r="AC873" s="10"/>
      <c r="AE873" s="10"/>
      <c r="AH873" s="10"/>
      <c r="AK873" s="10"/>
      <c r="AP873" s="10"/>
      <c r="AQ873" s="10"/>
      <c r="AX873" s="10"/>
      <c r="BA873" s="10"/>
      <c r="BJ873" s="10"/>
      <c r="BP873" s="10"/>
      <c r="BT873" s="10"/>
      <c r="BU873" s="10"/>
      <c r="CF873" s="10"/>
      <c r="CH873" s="10"/>
      <c r="CI873" s="10"/>
      <c r="CJ873" s="10"/>
      <c r="CK873" s="10"/>
      <c r="CL873" s="10"/>
      <c r="CM873" s="10"/>
      <c r="CU873" s="10"/>
      <c r="CV873" s="10"/>
      <c r="CW873" s="10"/>
      <c r="CX873" s="10"/>
      <c r="DC873" s="10"/>
      <c r="DD873" s="10"/>
      <c r="DJ873" s="10"/>
      <c r="DK873" s="10"/>
      <c r="DM873" s="10"/>
      <c r="DP873" s="10"/>
      <c r="DQ873" s="10"/>
      <c r="EB873" s="10"/>
      <c r="EC873" s="10"/>
      <c r="ED873" s="10"/>
      <c r="EE873" s="10"/>
      <c r="HE873" s="10"/>
    </row>
    <row r="874" spans="1:213" ht="14.25" customHeight="1" x14ac:dyDescent="0.25">
      <c r="A874" s="10"/>
      <c r="W874" s="10"/>
      <c r="X874" s="10"/>
      <c r="Y874" s="10"/>
      <c r="Z874" s="10"/>
      <c r="AA874" s="10"/>
      <c r="AC874" s="10"/>
      <c r="AE874" s="10"/>
      <c r="AH874" s="10"/>
      <c r="AK874" s="10"/>
      <c r="AP874" s="10"/>
      <c r="AQ874" s="10"/>
      <c r="AX874" s="10"/>
      <c r="BA874" s="10"/>
      <c r="BJ874" s="10"/>
      <c r="BP874" s="10"/>
      <c r="BT874" s="10"/>
      <c r="BU874" s="10"/>
      <c r="CF874" s="10"/>
      <c r="CH874" s="10"/>
      <c r="CI874" s="10"/>
      <c r="CJ874" s="10"/>
      <c r="CK874" s="10"/>
      <c r="CL874" s="10"/>
      <c r="CM874" s="10"/>
      <c r="CU874" s="10"/>
      <c r="CV874" s="10"/>
      <c r="CW874" s="10"/>
      <c r="CX874" s="10"/>
      <c r="DC874" s="10"/>
      <c r="DD874" s="10"/>
      <c r="DJ874" s="10"/>
      <c r="DK874" s="10"/>
      <c r="DM874" s="10"/>
      <c r="DP874" s="10"/>
      <c r="DQ874" s="10"/>
      <c r="EB874" s="10"/>
      <c r="EC874" s="10"/>
      <c r="ED874" s="10"/>
      <c r="EE874" s="10"/>
      <c r="HE874" s="10"/>
    </row>
    <row r="875" spans="1:213" ht="14.25" customHeight="1" x14ac:dyDescent="0.25">
      <c r="A875" s="10"/>
      <c r="W875" s="10"/>
      <c r="X875" s="10"/>
      <c r="Y875" s="10"/>
      <c r="Z875" s="10"/>
      <c r="AA875" s="10"/>
      <c r="AC875" s="10"/>
      <c r="AE875" s="10"/>
      <c r="AH875" s="10"/>
      <c r="AK875" s="10"/>
      <c r="AP875" s="10"/>
      <c r="AQ875" s="10"/>
      <c r="AX875" s="10"/>
      <c r="BA875" s="10"/>
      <c r="BJ875" s="10"/>
      <c r="BP875" s="10"/>
      <c r="BT875" s="10"/>
      <c r="BU875" s="10"/>
      <c r="CF875" s="10"/>
      <c r="CH875" s="10"/>
      <c r="CI875" s="10"/>
      <c r="CJ875" s="10"/>
      <c r="CK875" s="10"/>
      <c r="CL875" s="10"/>
      <c r="CM875" s="10"/>
      <c r="CU875" s="10"/>
      <c r="CV875" s="10"/>
      <c r="CW875" s="10"/>
      <c r="CX875" s="10"/>
      <c r="DC875" s="10"/>
      <c r="DD875" s="10"/>
      <c r="DJ875" s="10"/>
      <c r="DK875" s="10"/>
      <c r="DM875" s="10"/>
      <c r="DP875" s="10"/>
      <c r="DQ875" s="10"/>
      <c r="EB875" s="10"/>
      <c r="EC875" s="10"/>
      <c r="ED875" s="10"/>
      <c r="EE875" s="10"/>
      <c r="HE875" s="10"/>
    </row>
    <row r="876" spans="1:213" ht="14.25" customHeight="1" x14ac:dyDescent="0.25">
      <c r="A876" s="10"/>
      <c r="W876" s="10"/>
      <c r="X876" s="10"/>
      <c r="Y876" s="10"/>
      <c r="Z876" s="10"/>
      <c r="AA876" s="10"/>
      <c r="AC876" s="10"/>
      <c r="AE876" s="10"/>
      <c r="AH876" s="10"/>
      <c r="AK876" s="10"/>
      <c r="AP876" s="10"/>
      <c r="AQ876" s="10"/>
      <c r="AX876" s="10"/>
      <c r="BA876" s="10"/>
      <c r="BJ876" s="10"/>
      <c r="BP876" s="10"/>
      <c r="BT876" s="10"/>
      <c r="BU876" s="10"/>
      <c r="CF876" s="10"/>
      <c r="CH876" s="10"/>
      <c r="CI876" s="10"/>
      <c r="CJ876" s="10"/>
      <c r="CK876" s="10"/>
      <c r="CL876" s="10"/>
      <c r="CM876" s="10"/>
      <c r="CU876" s="10"/>
      <c r="CV876" s="10"/>
      <c r="CW876" s="10"/>
      <c r="CX876" s="10"/>
      <c r="DC876" s="10"/>
      <c r="DD876" s="10"/>
      <c r="DJ876" s="10"/>
      <c r="DK876" s="10"/>
      <c r="DM876" s="10"/>
      <c r="DP876" s="10"/>
      <c r="DQ876" s="10"/>
      <c r="EB876" s="10"/>
      <c r="EC876" s="10"/>
      <c r="ED876" s="10"/>
      <c r="EE876" s="10"/>
      <c r="HE876" s="10"/>
    </row>
    <row r="877" spans="1:213" ht="14.25" customHeight="1" x14ac:dyDescent="0.25">
      <c r="A877" s="10"/>
      <c r="W877" s="10"/>
      <c r="X877" s="10"/>
      <c r="Y877" s="10"/>
      <c r="Z877" s="10"/>
      <c r="AA877" s="10"/>
      <c r="AC877" s="10"/>
      <c r="AE877" s="10"/>
      <c r="AH877" s="10"/>
      <c r="AK877" s="10"/>
      <c r="AP877" s="10"/>
      <c r="AQ877" s="10"/>
      <c r="AX877" s="10"/>
      <c r="BA877" s="10"/>
      <c r="BJ877" s="10"/>
      <c r="BP877" s="10"/>
      <c r="BT877" s="10"/>
      <c r="BU877" s="10"/>
      <c r="CF877" s="10"/>
      <c r="CH877" s="10"/>
      <c r="CI877" s="10"/>
      <c r="CJ877" s="10"/>
      <c r="CK877" s="10"/>
      <c r="CL877" s="10"/>
      <c r="CM877" s="10"/>
      <c r="CU877" s="10"/>
      <c r="CV877" s="10"/>
      <c r="CW877" s="10"/>
      <c r="CX877" s="10"/>
      <c r="DC877" s="10"/>
      <c r="DD877" s="10"/>
      <c r="DJ877" s="10"/>
      <c r="DK877" s="10"/>
      <c r="DM877" s="10"/>
      <c r="DP877" s="10"/>
      <c r="DQ877" s="10"/>
      <c r="EB877" s="10"/>
      <c r="EC877" s="10"/>
      <c r="ED877" s="10"/>
      <c r="EE877" s="10"/>
      <c r="HE877" s="10"/>
    </row>
    <row r="878" spans="1:213" ht="14.25" customHeight="1" x14ac:dyDescent="0.25">
      <c r="A878" s="10"/>
      <c r="W878" s="10"/>
      <c r="X878" s="10"/>
      <c r="Y878" s="10"/>
      <c r="Z878" s="10"/>
      <c r="AA878" s="10"/>
      <c r="AC878" s="10"/>
      <c r="AE878" s="10"/>
      <c r="AH878" s="10"/>
      <c r="AK878" s="10"/>
      <c r="AP878" s="10"/>
      <c r="AQ878" s="10"/>
      <c r="AX878" s="10"/>
      <c r="BA878" s="10"/>
      <c r="BJ878" s="10"/>
      <c r="BP878" s="10"/>
      <c r="BT878" s="10"/>
      <c r="BU878" s="10"/>
      <c r="CF878" s="10"/>
      <c r="CH878" s="10"/>
      <c r="CI878" s="10"/>
      <c r="CJ878" s="10"/>
      <c r="CK878" s="10"/>
      <c r="CL878" s="10"/>
      <c r="CM878" s="10"/>
      <c r="CU878" s="10"/>
      <c r="CV878" s="10"/>
      <c r="CW878" s="10"/>
      <c r="CX878" s="10"/>
      <c r="DC878" s="10"/>
      <c r="DD878" s="10"/>
      <c r="DJ878" s="10"/>
      <c r="DK878" s="10"/>
      <c r="DM878" s="10"/>
      <c r="DP878" s="10"/>
      <c r="DQ878" s="10"/>
      <c r="EB878" s="10"/>
      <c r="EC878" s="10"/>
      <c r="ED878" s="10"/>
      <c r="EE878" s="10"/>
      <c r="HE878" s="10"/>
    </row>
    <row r="879" spans="1:213" ht="14.25" customHeight="1" x14ac:dyDescent="0.25">
      <c r="A879" s="10"/>
      <c r="W879" s="10"/>
      <c r="X879" s="10"/>
      <c r="Y879" s="10"/>
      <c r="Z879" s="10"/>
      <c r="AA879" s="10"/>
      <c r="AC879" s="10"/>
      <c r="AE879" s="10"/>
      <c r="AH879" s="10"/>
      <c r="AK879" s="10"/>
      <c r="AP879" s="10"/>
      <c r="AQ879" s="10"/>
      <c r="AX879" s="10"/>
      <c r="BA879" s="10"/>
      <c r="BJ879" s="10"/>
      <c r="BP879" s="10"/>
      <c r="BT879" s="10"/>
      <c r="BU879" s="10"/>
      <c r="CF879" s="10"/>
      <c r="CH879" s="10"/>
      <c r="CI879" s="10"/>
      <c r="CJ879" s="10"/>
      <c r="CK879" s="10"/>
      <c r="CL879" s="10"/>
      <c r="CM879" s="10"/>
      <c r="CU879" s="10"/>
      <c r="CV879" s="10"/>
      <c r="CW879" s="10"/>
      <c r="CX879" s="10"/>
      <c r="DC879" s="10"/>
      <c r="DD879" s="10"/>
      <c r="DJ879" s="10"/>
      <c r="DK879" s="10"/>
      <c r="DM879" s="10"/>
      <c r="DP879" s="10"/>
      <c r="DQ879" s="10"/>
      <c r="EB879" s="10"/>
      <c r="EC879" s="10"/>
      <c r="ED879" s="10"/>
      <c r="EE879" s="10"/>
      <c r="HE879" s="10"/>
    </row>
    <row r="880" spans="1:213" ht="14.25" customHeight="1" x14ac:dyDescent="0.25">
      <c r="A880" s="10"/>
      <c r="W880" s="10"/>
      <c r="X880" s="10"/>
      <c r="Y880" s="10"/>
      <c r="Z880" s="10"/>
      <c r="AA880" s="10"/>
      <c r="AC880" s="10"/>
      <c r="AE880" s="10"/>
      <c r="AH880" s="10"/>
      <c r="AK880" s="10"/>
      <c r="AP880" s="10"/>
      <c r="AQ880" s="10"/>
      <c r="AX880" s="10"/>
      <c r="BA880" s="10"/>
      <c r="BJ880" s="10"/>
      <c r="BP880" s="10"/>
      <c r="BT880" s="10"/>
      <c r="BU880" s="10"/>
      <c r="CF880" s="10"/>
      <c r="CH880" s="10"/>
      <c r="CI880" s="10"/>
      <c r="CJ880" s="10"/>
      <c r="CK880" s="10"/>
      <c r="CL880" s="10"/>
      <c r="CM880" s="10"/>
      <c r="CU880" s="10"/>
      <c r="CV880" s="10"/>
      <c r="CW880" s="10"/>
      <c r="CX880" s="10"/>
      <c r="DC880" s="10"/>
      <c r="DD880" s="10"/>
      <c r="DJ880" s="10"/>
      <c r="DK880" s="10"/>
      <c r="DM880" s="10"/>
      <c r="DP880" s="10"/>
      <c r="DQ880" s="10"/>
      <c r="EB880" s="10"/>
      <c r="EC880" s="10"/>
      <c r="ED880" s="10"/>
      <c r="EE880" s="10"/>
      <c r="HE880" s="10"/>
    </row>
    <row r="881" spans="1:213" ht="14.25" customHeight="1" x14ac:dyDescent="0.25">
      <c r="A881" s="10"/>
      <c r="W881" s="10"/>
      <c r="X881" s="10"/>
      <c r="Y881" s="10"/>
      <c r="Z881" s="10"/>
      <c r="AA881" s="10"/>
      <c r="AC881" s="10"/>
      <c r="AE881" s="10"/>
      <c r="AH881" s="10"/>
      <c r="AK881" s="10"/>
      <c r="AP881" s="10"/>
      <c r="AQ881" s="10"/>
      <c r="AX881" s="10"/>
      <c r="BA881" s="10"/>
      <c r="BJ881" s="10"/>
      <c r="BP881" s="10"/>
      <c r="BT881" s="10"/>
      <c r="BU881" s="10"/>
      <c r="CF881" s="10"/>
      <c r="CH881" s="10"/>
      <c r="CI881" s="10"/>
      <c r="CJ881" s="10"/>
      <c r="CK881" s="10"/>
      <c r="CL881" s="10"/>
      <c r="CM881" s="10"/>
      <c r="CU881" s="10"/>
      <c r="CV881" s="10"/>
      <c r="CW881" s="10"/>
      <c r="CX881" s="10"/>
      <c r="DC881" s="10"/>
      <c r="DD881" s="10"/>
      <c r="DJ881" s="10"/>
      <c r="DK881" s="10"/>
      <c r="DM881" s="10"/>
      <c r="DP881" s="10"/>
      <c r="DQ881" s="10"/>
      <c r="EB881" s="10"/>
      <c r="EC881" s="10"/>
      <c r="ED881" s="10"/>
      <c r="EE881" s="10"/>
      <c r="HE881" s="10"/>
    </row>
    <row r="882" spans="1:213" ht="14.25" customHeight="1" x14ac:dyDescent="0.25">
      <c r="A882" s="10"/>
      <c r="W882" s="10"/>
      <c r="X882" s="10"/>
      <c r="Y882" s="10"/>
      <c r="Z882" s="10"/>
      <c r="AA882" s="10"/>
      <c r="AC882" s="10"/>
      <c r="AE882" s="10"/>
      <c r="AH882" s="10"/>
      <c r="AK882" s="10"/>
      <c r="AP882" s="10"/>
      <c r="AQ882" s="10"/>
      <c r="AX882" s="10"/>
      <c r="BA882" s="10"/>
      <c r="BJ882" s="10"/>
      <c r="BP882" s="10"/>
      <c r="BT882" s="10"/>
      <c r="BU882" s="10"/>
      <c r="CF882" s="10"/>
      <c r="CH882" s="10"/>
      <c r="CI882" s="10"/>
      <c r="CJ882" s="10"/>
      <c r="CK882" s="10"/>
      <c r="CL882" s="10"/>
      <c r="CM882" s="10"/>
      <c r="CU882" s="10"/>
      <c r="CV882" s="10"/>
      <c r="CW882" s="10"/>
      <c r="CX882" s="10"/>
      <c r="DC882" s="10"/>
      <c r="DD882" s="10"/>
      <c r="DJ882" s="10"/>
      <c r="DK882" s="10"/>
      <c r="DM882" s="10"/>
      <c r="DP882" s="10"/>
      <c r="DQ882" s="10"/>
      <c r="EB882" s="10"/>
      <c r="EC882" s="10"/>
      <c r="ED882" s="10"/>
      <c r="EE882" s="10"/>
      <c r="HE882" s="10"/>
    </row>
    <row r="883" spans="1:213" ht="14.25" customHeight="1" x14ac:dyDescent="0.25">
      <c r="A883" s="10"/>
      <c r="W883" s="10"/>
      <c r="X883" s="10"/>
      <c r="Y883" s="10"/>
      <c r="Z883" s="10"/>
      <c r="AA883" s="10"/>
      <c r="AC883" s="10"/>
      <c r="AE883" s="10"/>
      <c r="AH883" s="10"/>
      <c r="AK883" s="10"/>
      <c r="AP883" s="10"/>
      <c r="AQ883" s="10"/>
      <c r="AX883" s="10"/>
      <c r="BA883" s="10"/>
      <c r="BJ883" s="10"/>
      <c r="BP883" s="10"/>
      <c r="BT883" s="10"/>
      <c r="BU883" s="10"/>
      <c r="CF883" s="10"/>
      <c r="CH883" s="10"/>
      <c r="CI883" s="10"/>
      <c r="CJ883" s="10"/>
      <c r="CK883" s="10"/>
      <c r="CL883" s="10"/>
      <c r="CM883" s="10"/>
      <c r="CU883" s="10"/>
      <c r="CV883" s="10"/>
      <c r="CW883" s="10"/>
      <c r="CX883" s="10"/>
      <c r="DC883" s="10"/>
      <c r="DD883" s="10"/>
      <c r="DJ883" s="10"/>
      <c r="DK883" s="10"/>
      <c r="DM883" s="10"/>
      <c r="DP883" s="10"/>
      <c r="DQ883" s="10"/>
      <c r="EB883" s="10"/>
      <c r="EC883" s="10"/>
      <c r="ED883" s="10"/>
      <c r="EE883" s="10"/>
      <c r="HE883" s="10"/>
    </row>
    <row r="884" spans="1:213" ht="14.25" customHeight="1" x14ac:dyDescent="0.25">
      <c r="A884" s="10"/>
      <c r="W884" s="10"/>
      <c r="X884" s="10"/>
      <c r="Y884" s="10"/>
      <c r="Z884" s="10"/>
      <c r="AA884" s="10"/>
      <c r="AC884" s="10"/>
      <c r="AE884" s="10"/>
      <c r="AH884" s="10"/>
      <c r="AK884" s="10"/>
      <c r="AP884" s="10"/>
      <c r="AQ884" s="10"/>
      <c r="AX884" s="10"/>
      <c r="BA884" s="10"/>
      <c r="BJ884" s="10"/>
      <c r="BP884" s="10"/>
      <c r="BT884" s="10"/>
      <c r="BU884" s="10"/>
      <c r="CF884" s="10"/>
      <c r="CH884" s="10"/>
      <c r="CI884" s="10"/>
      <c r="CJ884" s="10"/>
      <c r="CK884" s="10"/>
      <c r="CL884" s="10"/>
      <c r="CM884" s="10"/>
      <c r="CU884" s="10"/>
      <c r="CV884" s="10"/>
      <c r="CW884" s="10"/>
      <c r="CX884" s="10"/>
      <c r="DC884" s="10"/>
      <c r="DD884" s="10"/>
      <c r="DJ884" s="10"/>
      <c r="DK884" s="10"/>
      <c r="DM884" s="10"/>
      <c r="DP884" s="10"/>
      <c r="DQ884" s="10"/>
      <c r="EB884" s="10"/>
      <c r="EC884" s="10"/>
      <c r="ED884" s="10"/>
      <c r="EE884" s="10"/>
      <c r="HE884" s="10"/>
    </row>
    <row r="885" spans="1:213" ht="14.25" customHeight="1" x14ac:dyDescent="0.25">
      <c r="A885" s="10"/>
      <c r="W885" s="10"/>
      <c r="X885" s="10"/>
      <c r="Y885" s="10"/>
      <c r="Z885" s="10"/>
      <c r="AA885" s="10"/>
      <c r="AC885" s="10"/>
      <c r="AE885" s="10"/>
      <c r="AH885" s="10"/>
      <c r="AK885" s="10"/>
      <c r="AP885" s="10"/>
      <c r="AQ885" s="10"/>
      <c r="AX885" s="10"/>
      <c r="BA885" s="10"/>
      <c r="BJ885" s="10"/>
      <c r="BP885" s="10"/>
      <c r="BT885" s="10"/>
      <c r="BU885" s="10"/>
      <c r="CF885" s="10"/>
      <c r="CH885" s="10"/>
      <c r="CI885" s="10"/>
      <c r="CJ885" s="10"/>
      <c r="CK885" s="10"/>
      <c r="CL885" s="10"/>
      <c r="CM885" s="10"/>
      <c r="CU885" s="10"/>
      <c r="CV885" s="10"/>
      <c r="CW885" s="10"/>
      <c r="CX885" s="10"/>
      <c r="DC885" s="10"/>
      <c r="DD885" s="10"/>
      <c r="DJ885" s="10"/>
      <c r="DK885" s="10"/>
      <c r="DM885" s="10"/>
      <c r="DP885" s="10"/>
      <c r="DQ885" s="10"/>
      <c r="EB885" s="10"/>
      <c r="EC885" s="10"/>
      <c r="ED885" s="10"/>
      <c r="EE885" s="10"/>
      <c r="HE885" s="10"/>
    </row>
    <row r="886" spans="1:213" ht="14.25" customHeight="1" x14ac:dyDescent="0.25">
      <c r="A886" s="10"/>
      <c r="W886" s="10"/>
      <c r="X886" s="10"/>
      <c r="Y886" s="10"/>
      <c r="Z886" s="10"/>
      <c r="AA886" s="10"/>
      <c r="AC886" s="10"/>
      <c r="AE886" s="10"/>
      <c r="AH886" s="10"/>
      <c r="AK886" s="10"/>
      <c r="AP886" s="10"/>
      <c r="AQ886" s="10"/>
      <c r="AX886" s="10"/>
      <c r="BA886" s="10"/>
      <c r="BJ886" s="10"/>
      <c r="BP886" s="10"/>
      <c r="BT886" s="10"/>
      <c r="BU886" s="10"/>
      <c r="CF886" s="10"/>
      <c r="CH886" s="10"/>
      <c r="CI886" s="10"/>
      <c r="CJ886" s="10"/>
      <c r="CK886" s="10"/>
      <c r="CL886" s="10"/>
      <c r="CM886" s="10"/>
      <c r="CU886" s="10"/>
      <c r="CV886" s="10"/>
      <c r="CW886" s="10"/>
      <c r="CX886" s="10"/>
      <c r="DC886" s="10"/>
      <c r="DD886" s="10"/>
      <c r="DJ886" s="10"/>
      <c r="DK886" s="10"/>
      <c r="DM886" s="10"/>
      <c r="DP886" s="10"/>
      <c r="DQ886" s="10"/>
      <c r="EB886" s="10"/>
      <c r="EC886" s="10"/>
      <c r="ED886" s="10"/>
      <c r="EE886" s="10"/>
      <c r="HE886" s="10"/>
    </row>
    <row r="887" spans="1:213" ht="14.25" customHeight="1" x14ac:dyDescent="0.25">
      <c r="A887" s="10"/>
      <c r="W887" s="10"/>
      <c r="X887" s="10"/>
      <c r="Y887" s="10"/>
      <c r="Z887" s="10"/>
      <c r="AA887" s="10"/>
      <c r="AC887" s="10"/>
      <c r="AE887" s="10"/>
      <c r="AH887" s="10"/>
      <c r="AK887" s="10"/>
      <c r="AP887" s="10"/>
      <c r="AQ887" s="10"/>
      <c r="AX887" s="10"/>
      <c r="BA887" s="10"/>
      <c r="BJ887" s="10"/>
      <c r="BP887" s="10"/>
      <c r="BT887" s="10"/>
      <c r="BU887" s="10"/>
      <c r="CF887" s="10"/>
      <c r="CH887" s="10"/>
      <c r="CI887" s="10"/>
      <c r="CJ887" s="10"/>
      <c r="CK887" s="10"/>
      <c r="CL887" s="10"/>
      <c r="CM887" s="10"/>
      <c r="CU887" s="10"/>
      <c r="CV887" s="10"/>
      <c r="CW887" s="10"/>
      <c r="CX887" s="10"/>
      <c r="DC887" s="10"/>
      <c r="DD887" s="10"/>
      <c r="DJ887" s="10"/>
      <c r="DK887" s="10"/>
      <c r="DM887" s="10"/>
      <c r="DP887" s="10"/>
      <c r="DQ887" s="10"/>
      <c r="EB887" s="10"/>
      <c r="EC887" s="10"/>
      <c r="ED887" s="10"/>
      <c r="EE887" s="10"/>
      <c r="HE887" s="10"/>
    </row>
    <row r="888" spans="1:213" ht="14.25" customHeight="1" x14ac:dyDescent="0.25">
      <c r="A888" s="10"/>
      <c r="W888" s="10"/>
      <c r="X888" s="10"/>
      <c r="Y888" s="10"/>
      <c r="Z888" s="10"/>
      <c r="AA888" s="10"/>
      <c r="AC888" s="10"/>
      <c r="AE888" s="10"/>
      <c r="AH888" s="10"/>
      <c r="AK888" s="10"/>
      <c r="AP888" s="10"/>
      <c r="AQ888" s="10"/>
      <c r="AX888" s="10"/>
      <c r="BA888" s="10"/>
      <c r="BJ888" s="10"/>
      <c r="BP888" s="10"/>
      <c r="BT888" s="10"/>
      <c r="BU888" s="10"/>
      <c r="CF888" s="10"/>
      <c r="CH888" s="10"/>
      <c r="CI888" s="10"/>
      <c r="CJ888" s="10"/>
      <c r="CK888" s="10"/>
      <c r="CL888" s="10"/>
      <c r="CM888" s="10"/>
      <c r="CU888" s="10"/>
      <c r="CV888" s="10"/>
      <c r="CW888" s="10"/>
      <c r="CX888" s="10"/>
      <c r="DC888" s="10"/>
      <c r="DD888" s="10"/>
      <c r="DJ888" s="10"/>
      <c r="DK888" s="10"/>
      <c r="DM888" s="10"/>
      <c r="DP888" s="10"/>
      <c r="DQ888" s="10"/>
      <c r="EB888" s="10"/>
      <c r="EC888" s="10"/>
      <c r="ED888" s="10"/>
      <c r="EE888" s="10"/>
      <c r="HE888" s="10"/>
    </row>
    <row r="889" spans="1:213" ht="14.25" customHeight="1" x14ac:dyDescent="0.25">
      <c r="A889" s="10"/>
      <c r="W889" s="10"/>
      <c r="X889" s="10"/>
      <c r="Y889" s="10"/>
      <c r="Z889" s="10"/>
      <c r="AA889" s="10"/>
      <c r="AC889" s="10"/>
      <c r="AE889" s="10"/>
      <c r="AH889" s="10"/>
      <c r="AK889" s="10"/>
      <c r="AP889" s="10"/>
      <c r="AQ889" s="10"/>
      <c r="AX889" s="10"/>
      <c r="BA889" s="10"/>
      <c r="BJ889" s="10"/>
      <c r="BP889" s="10"/>
      <c r="BT889" s="10"/>
      <c r="BU889" s="10"/>
      <c r="CF889" s="10"/>
      <c r="CH889" s="10"/>
      <c r="CI889" s="10"/>
      <c r="CJ889" s="10"/>
      <c r="CK889" s="10"/>
      <c r="CL889" s="10"/>
      <c r="CM889" s="10"/>
      <c r="CU889" s="10"/>
      <c r="CV889" s="10"/>
      <c r="CW889" s="10"/>
      <c r="CX889" s="10"/>
      <c r="DC889" s="10"/>
      <c r="DD889" s="10"/>
      <c r="DJ889" s="10"/>
      <c r="DK889" s="10"/>
      <c r="DM889" s="10"/>
      <c r="DP889" s="10"/>
      <c r="DQ889" s="10"/>
      <c r="EB889" s="10"/>
      <c r="EC889" s="10"/>
      <c r="ED889" s="10"/>
      <c r="EE889" s="10"/>
      <c r="HE889" s="10"/>
    </row>
    <row r="890" spans="1:213" ht="14.25" customHeight="1" x14ac:dyDescent="0.25">
      <c r="A890" s="10"/>
      <c r="W890" s="10"/>
      <c r="X890" s="10"/>
      <c r="Y890" s="10"/>
      <c r="Z890" s="10"/>
      <c r="AA890" s="10"/>
      <c r="AC890" s="10"/>
      <c r="AE890" s="10"/>
      <c r="AH890" s="10"/>
      <c r="AK890" s="10"/>
      <c r="AP890" s="10"/>
      <c r="AQ890" s="10"/>
      <c r="AX890" s="10"/>
      <c r="BA890" s="10"/>
      <c r="BJ890" s="10"/>
      <c r="BP890" s="10"/>
      <c r="BT890" s="10"/>
      <c r="BU890" s="10"/>
      <c r="CF890" s="10"/>
      <c r="CH890" s="10"/>
      <c r="CI890" s="10"/>
      <c r="CJ890" s="10"/>
      <c r="CK890" s="10"/>
      <c r="CL890" s="10"/>
      <c r="CM890" s="10"/>
      <c r="CU890" s="10"/>
      <c r="CV890" s="10"/>
      <c r="CW890" s="10"/>
      <c r="CX890" s="10"/>
      <c r="DC890" s="10"/>
      <c r="DD890" s="10"/>
      <c r="DJ890" s="10"/>
      <c r="DK890" s="10"/>
      <c r="DM890" s="10"/>
      <c r="DP890" s="10"/>
      <c r="DQ890" s="10"/>
      <c r="EB890" s="10"/>
      <c r="EC890" s="10"/>
      <c r="ED890" s="10"/>
      <c r="EE890" s="10"/>
      <c r="HE890" s="10"/>
    </row>
    <row r="891" spans="1:213" ht="14.25" customHeight="1" x14ac:dyDescent="0.25">
      <c r="A891" s="10"/>
      <c r="W891" s="10"/>
      <c r="X891" s="10"/>
      <c r="Y891" s="10"/>
      <c r="Z891" s="10"/>
      <c r="AA891" s="10"/>
      <c r="AC891" s="10"/>
      <c r="AE891" s="10"/>
      <c r="AH891" s="10"/>
      <c r="AK891" s="10"/>
      <c r="AP891" s="10"/>
      <c r="AQ891" s="10"/>
      <c r="AX891" s="10"/>
      <c r="BA891" s="10"/>
      <c r="BJ891" s="10"/>
      <c r="BP891" s="10"/>
      <c r="BT891" s="10"/>
      <c r="BU891" s="10"/>
      <c r="CF891" s="10"/>
      <c r="CH891" s="10"/>
      <c r="CI891" s="10"/>
      <c r="CJ891" s="10"/>
      <c r="CK891" s="10"/>
      <c r="CL891" s="10"/>
      <c r="CM891" s="10"/>
      <c r="CU891" s="10"/>
      <c r="CV891" s="10"/>
      <c r="CW891" s="10"/>
      <c r="CX891" s="10"/>
      <c r="DC891" s="10"/>
      <c r="DD891" s="10"/>
      <c r="DJ891" s="10"/>
      <c r="DK891" s="10"/>
      <c r="DM891" s="10"/>
      <c r="DP891" s="10"/>
      <c r="DQ891" s="10"/>
      <c r="EB891" s="10"/>
      <c r="EC891" s="10"/>
      <c r="ED891" s="10"/>
      <c r="EE891" s="10"/>
      <c r="HE891" s="10"/>
    </row>
    <row r="892" spans="1:213" ht="14.25" customHeight="1" x14ac:dyDescent="0.25">
      <c r="A892" s="10"/>
      <c r="W892" s="10"/>
      <c r="X892" s="10"/>
      <c r="Y892" s="10"/>
      <c r="Z892" s="10"/>
      <c r="AA892" s="10"/>
      <c r="AC892" s="10"/>
      <c r="AE892" s="10"/>
      <c r="AH892" s="10"/>
      <c r="AK892" s="10"/>
      <c r="AP892" s="10"/>
      <c r="AQ892" s="10"/>
      <c r="AX892" s="10"/>
      <c r="BA892" s="10"/>
      <c r="BJ892" s="10"/>
      <c r="BP892" s="10"/>
      <c r="BT892" s="10"/>
      <c r="BU892" s="10"/>
      <c r="CF892" s="10"/>
      <c r="CH892" s="10"/>
      <c r="CI892" s="10"/>
      <c r="CJ892" s="10"/>
      <c r="CK892" s="10"/>
      <c r="CL892" s="10"/>
      <c r="CM892" s="10"/>
      <c r="CU892" s="10"/>
      <c r="CV892" s="10"/>
      <c r="CW892" s="10"/>
      <c r="CX892" s="10"/>
      <c r="DC892" s="10"/>
      <c r="DD892" s="10"/>
      <c r="DJ892" s="10"/>
      <c r="DK892" s="10"/>
      <c r="DM892" s="10"/>
      <c r="DP892" s="10"/>
      <c r="DQ892" s="10"/>
      <c r="EB892" s="10"/>
      <c r="EC892" s="10"/>
      <c r="ED892" s="10"/>
      <c r="EE892" s="10"/>
      <c r="HE892" s="10"/>
    </row>
    <row r="893" spans="1:213" ht="14.25" customHeight="1" x14ac:dyDescent="0.25">
      <c r="A893" s="10"/>
      <c r="W893" s="10"/>
      <c r="X893" s="10"/>
      <c r="Y893" s="10"/>
      <c r="Z893" s="10"/>
      <c r="AA893" s="10"/>
      <c r="AC893" s="10"/>
      <c r="AE893" s="10"/>
      <c r="AH893" s="10"/>
      <c r="AK893" s="10"/>
      <c r="AP893" s="10"/>
      <c r="AQ893" s="10"/>
      <c r="AX893" s="10"/>
      <c r="BA893" s="10"/>
      <c r="BJ893" s="10"/>
      <c r="BP893" s="10"/>
      <c r="BT893" s="10"/>
      <c r="BU893" s="10"/>
      <c r="CF893" s="10"/>
      <c r="CH893" s="10"/>
      <c r="CI893" s="10"/>
      <c r="CJ893" s="10"/>
      <c r="CK893" s="10"/>
      <c r="CL893" s="10"/>
      <c r="CM893" s="10"/>
      <c r="CU893" s="10"/>
      <c r="CV893" s="10"/>
      <c r="CW893" s="10"/>
      <c r="CX893" s="10"/>
      <c r="DC893" s="10"/>
      <c r="DD893" s="10"/>
      <c r="DJ893" s="10"/>
      <c r="DK893" s="10"/>
      <c r="DM893" s="10"/>
      <c r="DP893" s="10"/>
      <c r="DQ893" s="10"/>
      <c r="EB893" s="10"/>
      <c r="EC893" s="10"/>
      <c r="ED893" s="10"/>
      <c r="EE893" s="10"/>
      <c r="HE893" s="10"/>
    </row>
    <row r="894" spans="1:213" ht="14.25" customHeight="1" x14ac:dyDescent="0.25">
      <c r="A894" s="10"/>
      <c r="W894" s="10"/>
      <c r="X894" s="10"/>
      <c r="Y894" s="10"/>
      <c r="Z894" s="10"/>
      <c r="AA894" s="10"/>
      <c r="AC894" s="10"/>
      <c r="AE894" s="10"/>
      <c r="AH894" s="10"/>
      <c r="AK894" s="10"/>
      <c r="AP894" s="10"/>
      <c r="AQ894" s="10"/>
      <c r="AX894" s="10"/>
      <c r="BA894" s="10"/>
      <c r="BJ894" s="10"/>
      <c r="BP894" s="10"/>
      <c r="BT894" s="10"/>
      <c r="BU894" s="10"/>
      <c r="CF894" s="10"/>
      <c r="CH894" s="10"/>
      <c r="CI894" s="10"/>
      <c r="CJ894" s="10"/>
      <c r="CK894" s="10"/>
      <c r="CL894" s="10"/>
      <c r="CM894" s="10"/>
      <c r="CU894" s="10"/>
      <c r="CV894" s="10"/>
      <c r="CW894" s="10"/>
      <c r="CX894" s="10"/>
      <c r="DC894" s="10"/>
      <c r="DD894" s="10"/>
      <c r="DJ894" s="10"/>
      <c r="DK894" s="10"/>
      <c r="DM894" s="10"/>
      <c r="DP894" s="10"/>
      <c r="DQ894" s="10"/>
      <c r="EB894" s="10"/>
      <c r="EC894" s="10"/>
      <c r="ED894" s="10"/>
      <c r="EE894" s="10"/>
      <c r="HE894" s="10"/>
    </row>
    <row r="895" spans="1:213" ht="14.25" customHeight="1" x14ac:dyDescent="0.25">
      <c r="A895" s="10"/>
      <c r="W895" s="10"/>
      <c r="X895" s="10"/>
      <c r="Y895" s="10"/>
      <c r="Z895" s="10"/>
      <c r="AA895" s="10"/>
      <c r="AC895" s="10"/>
      <c r="AE895" s="10"/>
      <c r="AH895" s="10"/>
      <c r="AK895" s="10"/>
      <c r="AP895" s="10"/>
      <c r="AQ895" s="10"/>
      <c r="AX895" s="10"/>
      <c r="BA895" s="10"/>
      <c r="BJ895" s="10"/>
      <c r="BP895" s="10"/>
      <c r="BT895" s="10"/>
      <c r="BU895" s="10"/>
      <c r="CF895" s="10"/>
      <c r="CH895" s="10"/>
      <c r="CI895" s="10"/>
      <c r="CJ895" s="10"/>
      <c r="CK895" s="10"/>
      <c r="CL895" s="10"/>
      <c r="CM895" s="10"/>
      <c r="CU895" s="10"/>
      <c r="CV895" s="10"/>
      <c r="CW895" s="10"/>
      <c r="CX895" s="10"/>
      <c r="DC895" s="10"/>
      <c r="DD895" s="10"/>
      <c r="DJ895" s="10"/>
      <c r="DK895" s="10"/>
      <c r="DM895" s="10"/>
      <c r="DP895" s="10"/>
      <c r="DQ895" s="10"/>
      <c r="EB895" s="10"/>
      <c r="EC895" s="10"/>
      <c r="ED895" s="10"/>
      <c r="EE895" s="10"/>
      <c r="HE895" s="10"/>
    </row>
    <row r="896" spans="1:213" ht="14.25" customHeight="1" x14ac:dyDescent="0.25">
      <c r="A896" s="10"/>
      <c r="W896" s="10"/>
      <c r="X896" s="10"/>
      <c r="Y896" s="10"/>
      <c r="Z896" s="10"/>
      <c r="AA896" s="10"/>
      <c r="AC896" s="10"/>
      <c r="AE896" s="10"/>
      <c r="AH896" s="10"/>
      <c r="AK896" s="10"/>
      <c r="AP896" s="10"/>
      <c r="AQ896" s="10"/>
      <c r="AX896" s="10"/>
      <c r="BA896" s="10"/>
      <c r="BJ896" s="10"/>
      <c r="BP896" s="10"/>
      <c r="BT896" s="10"/>
      <c r="BU896" s="10"/>
      <c r="CF896" s="10"/>
      <c r="CH896" s="10"/>
      <c r="CI896" s="10"/>
      <c r="CJ896" s="10"/>
      <c r="CK896" s="10"/>
      <c r="CL896" s="10"/>
      <c r="CM896" s="10"/>
      <c r="CU896" s="10"/>
      <c r="CV896" s="10"/>
      <c r="CW896" s="10"/>
      <c r="CX896" s="10"/>
      <c r="DC896" s="10"/>
      <c r="DD896" s="10"/>
      <c r="DJ896" s="10"/>
      <c r="DK896" s="10"/>
      <c r="DM896" s="10"/>
      <c r="DP896" s="10"/>
      <c r="DQ896" s="10"/>
      <c r="EB896" s="10"/>
      <c r="EC896" s="10"/>
      <c r="ED896" s="10"/>
      <c r="EE896" s="10"/>
      <c r="HE896" s="10"/>
    </row>
    <row r="897" spans="1:213" ht="14.25" customHeight="1" x14ac:dyDescent="0.25">
      <c r="A897" s="10"/>
      <c r="W897" s="10"/>
      <c r="X897" s="10"/>
      <c r="Y897" s="10"/>
      <c r="Z897" s="10"/>
      <c r="AA897" s="10"/>
      <c r="AC897" s="10"/>
      <c r="AE897" s="10"/>
      <c r="AH897" s="10"/>
      <c r="AK897" s="10"/>
      <c r="AP897" s="10"/>
      <c r="AQ897" s="10"/>
      <c r="AX897" s="10"/>
      <c r="BA897" s="10"/>
      <c r="BJ897" s="10"/>
      <c r="BP897" s="10"/>
      <c r="BT897" s="10"/>
      <c r="BU897" s="10"/>
      <c r="CF897" s="10"/>
      <c r="CH897" s="10"/>
      <c r="CI897" s="10"/>
      <c r="CJ897" s="10"/>
      <c r="CK897" s="10"/>
      <c r="CL897" s="10"/>
      <c r="CM897" s="10"/>
      <c r="CU897" s="10"/>
      <c r="CV897" s="10"/>
      <c r="CW897" s="10"/>
      <c r="CX897" s="10"/>
      <c r="DC897" s="10"/>
      <c r="DD897" s="10"/>
      <c r="DJ897" s="10"/>
      <c r="DK897" s="10"/>
      <c r="DM897" s="10"/>
      <c r="DP897" s="10"/>
      <c r="DQ897" s="10"/>
      <c r="EB897" s="10"/>
      <c r="EC897" s="10"/>
      <c r="ED897" s="10"/>
      <c r="EE897" s="10"/>
      <c r="HE897" s="10"/>
    </row>
    <row r="898" spans="1:213" ht="14.25" customHeight="1" x14ac:dyDescent="0.25">
      <c r="A898" s="10"/>
      <c r="W898" s="10"/>
      <c r="X898" s="10"/>
      <c r="Y898" s="10"/>
      <c r="Z898" s="10"/>
      <c r="AA898" s="10"/>
      <c r="AC898" s="10"/>
      <c r="AE898" s="10"/>
      <c r="AH898" s="10"/>
      <c r="AK898" s="10"/>
      <c r="AP898" s="10"/>
      <c r="AQ898" s="10"/>
      <c r="AX898" s="10"/>
      <c r="BA898" s="10"/>
      <c r="BJ898" s="10"/>
      <c r="BP898" s="10"/>
      <c r="BT898" s="10"/>
      <c r="BU898" s="10"/>
      <c r="CF898" s="10"/>
      <c r="CH898" s="10"/>
      <c r="CI898" s="10"/>
      <c r="CJ898" s="10"/>
      <c r="CK898" s="10"/>
      <c r="CL898" s="10"/>
      <c r="CM898" s="10"/>
      <c r="CU898" s="10"/>
      <c r="CV898" s="10"/>
      <c r="CW898" s="10"/>
      <c r="CX898" s="10"/>
      <c r="DC898" s="10"/>
      <c r="DD898" s="10"/>
      <c r="DJ898" s="10"/>
      <c r="DK898" s="10"/>
      <c r="DM898" s="10"/>
      <c r="DP898" s="10"/>
      <c r="DQ898" s="10"/>
      <c r="EB898" s="10"/>
      <c r="EC898" s="10"/>
      <c r="ED898" s="10"/>
      <c r="EE898" s="10"/>
      <c r="HE898" s="10"/>
    </row>
    <row r="899" spans="1:213" ht="14.25" customHeight="1" x14ac:dyDescent="0.25">
      <c r="A899" s="10"/>
      <c r="W899" s="10"/>
      <c r="X899" s="10"/>
      <c r="Y899" s="10"/>
      <c r="Z899" s="10"/>
      <c r="AA899" s="10"/>
      <c r="AC899" s="10"/>
      <c r="AE899" s="10"/>
      <c r="AH899" s="10"/>
      <c r="AK899" s="10"/>
      <c r="AP899" s="10"/>
      <c r="AQ899" s="10"/>
      <c r="AX899" s="10"/>
      <c r="BA899" s="10"/>
      <c r="BJ899" s="10"/>
      <c r="BP899" s="10"/>
      <c r="BT899" s="10"/>
      <c r="BU899" s="10"/>
      <c r="CF899" s="10"/>
      <c r="CH899" s="10"/>
      <c r="CI899" s="10"/>
      <c r="CJ899" s="10"/>
      <c r="CK899" s="10"/>
      <c r="CL899" s="10"/>
      <c r="CM899" s="10"/>
      <c r="CU899" s="10"/>
      <c r="CV899" s="10"/>
      <c r="CW899" s="10"/>
      <c r="CX899" s="10"/>
      <c r="DC899" s="10"/>
      <c r="DD899" s="10"/>
      <c r="DJ899" s="10"/>
      <c r="DK899" s="10"/>
      <c r="DM899" s="10"/>
      <c r="DP899" s="10"/>
      <c r="DQ899" s="10"/>
      <c r="EB899" s="10"/>
      <c r="EC899" s="10"/>
      <c r="ED899" s="10"/>
      <c r="EE899" s="10"/>
      <c r="HE899" s="10"/>
    </row>
    <row r="900" spans="1:213" ht="14.25" customHeight="1" x14ac:dyDescent="0.25">
      <c r="A900" s="10"/>
      <c r="W900" s="10"/>
      <c r="X900" s="10"/>
      <c r="Y900" s="10"/>
      <c r="Z900" s="10"/>
      <c r="AA900" s="10"/>
      <c r="AC900" s="10"/>
      <c r="AE900" s="10"/>
      <c r="AH900" s="10"/>
      <c r="AK900" s="10"/>
      <c r="AP900" s="10"/>
      <c r="AQ900" s="10"/>
      <c r="AX900" s="10"/>
      <c r="BA900" s="10"/>
      <c r="BJ900" s="10"/>
      <c r="BP900" s="10"/>
      <c r="BT900" s="10"/>
      <c r="BU900" s="10"/>
      <c r="CF900" s="10"/>
      <c r="CH900" s="10"/>
      <c r="CI900" s="10"/>
      <c r="CJ900" s="10"/>
      <c r="CK900" s="10"/>
      <c r="CL900" s="10"/>
      <c r="CM900" s="10"/>
      <c r="CU900" s="10"/>
      <c r="CV900" s="10"/>
      <c r="CW900" s="10"/>
      <c r="CX900" s="10"/>
      <c r="DC900" s="10"/>
      <c r="DD900" s="10"/>
      <c r="DJ900" s="10"/>
      <c r="DK900" s="10"/>
      <c r="DM900" s="10"/>
      <c r="DP900" s="10"/>
      <c r="DQ900" s="10"/>
      <c r="EB900" s="10"/>
      <c r="EC900" s="10"/>
      <c r="ED900" s="10"/>
      <c r="EE900" s="10"/>
      <c r="HE900" s="10"/>
    </row>
    <row r="901" spans="1:213" ht="14.25" customHeight="1" x14ac:dyDescent="0.25">
      <c r="A901" s="10"/>
      <c r="W901" s="10"/>
      <c r="X901" s="10"/>
      <c r="Y901" s="10"/>
      <c r="Z901" s="10"/>
      <c r="AA901" s="10"/>
      <c r="AC901" s="10"/>
      <c r="AE901" s="10"/>
      <c r="AH901" s="10"/>
      <c r="AK901" s="10"/>
      <c r="AP901" s="10"/>
      <c r="AQ901" s="10"/>
      <c r="AX901" s="10"/>
      <c r="BA901" s="10"/>
      <c r="BJ901" s="10"/>
      <c r="BP901" s="10"/>
      <c r="BT901" s="10"/>
      <c r="BU901" s="10"/>
      <c r="CF901" s="10"/>
      <c r="CH901" s="10"/>
      <c r="CI901" s="10"/>
      <c r="CJ901" s="10"/>
      <c r="CK901" s="10"/>
      <c r="CL901" s="10"/>
      <c r="CM901" s="10"/>
      <c r="CU901" s="10"/>
      <c r="CV901" s="10"/>
      <c r="CW901" s="10"/>
      <c r="CX901" s="10"/>
      <c r="DC901" s="10"/>
      <c r="DD901" s="10"/>
      <c r="DJ901" s="10"/>
      <c r="DK901" s="10"/>
      <c r="DM901" s="10"/>
      <c r="DP901" s="10"/>
      <c r="DQ901" s="10"/>
      <c r="EB901" s="10"/>
      <c r="EC901" s="10"/>
      <c r="ED901" s="10"/>
      <c r="EE901" s="10"/>
      <c r="HE901" s="10"/>
    </row>
    <row r="902" spans="1:213" ht="14.25" customHeight="1" x14ac:dyDescent="0.25">
      <c r="A902" s="10"/>
      <c r="W902" s="10"/>
      <c r="X902" s="10"/>
      <c r="Y902" s="10"/>
      <c r="Z902" s="10"/>
      <c r="AA902" s="10"/>
      <c r="AC902" s="10"/>
      <c r="AE902" s="10"/>
      <c r="AH902" s="10"/>
      <c r="AK902" s="10"/>
      <c r="AP902" s="10"/>
      <c r="AQ902" s="10"/>
      <c r="AX902" s="10"/>
      <c r="BA902" s="10"/>
      <c r="BJ902" s="10"/>
      <c r="BP902" s="10"/>
      <c r="BT902" s="10"/>
      <c r="BU902" s="10"/>
      <c r="CF902" s="10"/>
      <c r="CH902" s="10"/>
      <c r="CI902" s="10"/>
      <c r="CJ902" s="10"/>
      <c r="CK902" s="10"/>
      <c r="CL902" s="10"/>
      <c r="CM902" s="10"/>
      <c r="CU902" s="10"/>
      <c r="CV902" s="10"/>
      <c r="CW902" s="10"/>
      <c r="CX902" s="10"/>
      <c r="DC902" s="10"/>
      <c r="DD902" s="10"/>
      <c r="DJ902" s="10"/>
      <c r="DK902" s="10"/>
      <c r="DM902" s="10"/>
      <c r="DP902" s="10"/>
      <c r="DQ902" s="10"/>
      <c r="EB902" s="10"/>
      <c r="EC902" s="10"/>
      <c r="ED902" s="10"/>
      <c r="EE902" s="10"/>
      <c r="HE902" s="10"/>
    </row>
    <row r="903" spans="1:213" ht="14.25" customHeight="1" x14ac:dyDescent="0.25">
      <c r="A903" s="10"/>
      <c r="W903" s="10"/>
      <c r="X903" s="10"/>
      <c r="Y903" s="10"/>
      <c r="Z903" s="10"/>
      <c r="AA903" s="10"/>
      <c r="AC903" s="10"/>
      <c r="AE903" s="10"/>
      <c r="AH903" s="10"/>
      <c r="AK903" s="10"/>
      <c r="AP903" s="10"/>
      <c r="AQ903" s="10"/>
      <c r="AX903" s="10"/>
      <c r="BA903" s="10"/>
      <c r="BJ903" s="10"/>
      <c r="BP903" s="10"/>
      <c r="BT903" s="10"/>
      <c r="BU903" s="10"/>
      <c r="CF903" s="10"/>
      <c r="CH903" s="10"/>
      <c r="CI903" s="10"/>
      <c r="CJ903" s="10"/>
      <c r="CK903" s="10"/>
      <c r="CL903" s="10"/>
      <c r="CM903" s="10"/>
      <c r="CU903" s="10"/>
      <c r="CV903" s="10"/>
      <c r="CW903" s="10"/>
      <c r="CX903" s="10"/>
      <c r="DC903" s="10"/>
      <c r="DD903" s="10"/>
      <c r="DJ903" s="10"/>
      <c r="DK903" s="10"/>
      <c r="DM903" s="10"/>
      <c r="DP903" s="10"/>
      <c r="DQ903" s="10"/>
      <c r="EB903" s="10"/>
      <c r="EC903" s="10"/>
      <c r="ED903" s="10"/>
      <c r="EE903" s="10"/>
      <c r="HE903" s="10"/>
    </row>
    <row r="904" spans="1:213" ht="14.25" customHeight="1" x14ac:dyDescent="0.25">
      <c r="A904" s="10"/>
      <c r="W904" s="10"/>
      <c r="X904" s="10"/>
      <c r="Y904" s="10"/>
      <c r="Z904" s="10"/>
      <c r="AA904" s="10"/>
      <c r="AC904" s="10"/>
      <c r="AE904" s="10"/>
      <c r="AH904" s="10"/>
      <c r="AK904" s="10"/>
      <c r="AP904" s="10"/>
      <c r="AQ904" s="10"/>
      <c r="AX904" s="10"/>
      <c r="BA904" s="10"/>
      <c r="BJ904" s="10"/>
      <c r="BP904" s="10"/>
      <c r="BT904" s="10"/>
      <c r="BU904" s="10"/>
      <c r="CF904" s="10"/>
      <c r="CH904" s="10"/>
      <c r="CI904" s="10"/>
      <c r="CJ904" s="10"/>
      <c r="CK904" s="10"/>
      <c r="CL904" s="10"/>
      <c r="CM904" s="10"/>
      <c r="CU904" s="10"/>
      <c r="CV904" s="10"/>
      <c r="CW904" s="10"/>
      <c r="CX904" s="10"/>
      <c r="DC904" s="10"/>
      <c r="DD904" s="10"/>
      <c r="DJ904" s="10"/>
      <c r="DK904" s="10"/>
      <c r="DM904" s="10"/>
      <c r="DP904" s="10"/>
      <c r="DQ904" s="10"/>
      <c r="EB904" s="10"/>
      <c r="EC904" s="10"/>
      <c r="ED904" s="10"/>
      <c r="EE904" s="10"/>
      <c r="HE904" s="10"/>
    </row>
    <row r="905" spans="1:213" ht="14.25" customHeight="1" x14ac:dyDescent="0.25">
      <c r="A905" s="10"/>
      <c r="W905" s="10"/>
      <c r="X905" s="10"/>
      <c r="Y905" s="10"/>
      <c r="Z905" s="10"/>
      <c r="AA905" s="10"/>
      <c r="AC905" s="10"/>
      <c r="AE905" s="10"/>
      <c r="AH905" s="10"/>
      <c r="AK905" s="10"/>
      <c r="AP905" s="10"/>
      <c r="AQ905" s="10"/>
      <c r="AX905" s="10"/>
      <c r="BA905" s="10"/>
      <c r="BJ905" s="10"/>
      <c r="BP905" s="10"/>
      <c r="BT905" s="10"/>
      <c r="BU905" s="10"/>
      <c r="CF905" s="10"/>
      <c r="CH905" s="10"/>
      <c r="CI905" s="10"/>
      <c r="CJ905" s="10"/>
      <c r="CK905" s="10"/>
      <c r="CL905" s="10"/>
      <c r="CM905" s="10"/>
      <c r="CU905" s="10"/>
      <c r="CV905" s="10"/>
      <c r="CW905" s="10"/>
      <c r="CX905" s="10"/>
      <c r="DC905" s="10"/>
      <c r="DD905" s="10"/>
      <c r="DJ905" s="10"/>
      <c r="DK905" s="10"/>
      <c r="DM905" s="10"/>
      <c r="DP905" s="10"/>
      <c r="DQ905" s="10"/>
      <c r="EB905" s="10"/>
      <c r="EC905" s="10"/>
      <c r="ED905" s="10"/>
      <c r="EE905" s="10"/>
      <c r="HE905" s="10"/>
    </row>
    <row r="906" spans="1:213" ht="14.25" customHeight="1" x14ac:dyDescent="0.25">
      <c r="A906" s="10"/>
      <c r="W906" s="10"/>
      <c r="X906" s="10"/>
      <c r="Y906" s="10"/>
      <c r="Z906" s="10"/>
      <c r="AA906" s="10"/>
      <c r="AC906" s="10"/>
      <c r="AE906" s="10"/>
      <c r="AH906" s="10"/>
      <c r="AK906" s="10"/>
      <c r="AP906" s="10"/>
      <c r="AQ906" s="10"/>
      <c r="AX906" s="10"/>
      <c r="BA906" s="10"/>
      <c r="BJ906" s="10"/>
      <c r="BP906" s="10"/>
      <c r="BT906" s="10"/>
      <c r="BU906" s="10"/>
      <c r="CF906" s="10"/>
      <c r="CH906" s="10"/>
      <c r="CI906" s="10"/>
      <c r="CJ906" s="10"/>
      <c r="CK906" s="10"/>
      <c r="CL906" s="10"/>
      <c r="CM906" s="10"/>
      <c r="CU906" s="10"/>
      <c r="CV906" s="10"/>
      <c r="CW906" s="10"/>
      <c r="CX906" s="10"/>
      <c r="DC906" s="10"/>
      <c r="DD906" s="10"/>
      <c r="DJ906" s="10"/>
      <c r="DK906" s="10"/>
      <c r="DM906" s="10"/>
      <c r="DP906" s="10"/>
      <c r="DQ906" s="10"/>
      <c r="EB906" s="10"/>
      <c r="EC906" s="10"/>
      <c r="ED906" s="10"/>
      <c r="EE906" s="10"/>
      <c r="HE906" s="10"/>
    </row>
    <row r="907" spans="1:213" ht="14.25" customHeight="1" x14ac:dyDescent="0.25">
      <c r="A907" s="10"/>
      <c r="W907" s="10"/>
      <c r="X907" s="10"/>
      <c r="Y907" s="10"/>
      <c r="Z907" s="10"/>
      <c r="AA907" s="10"/>
      <c r="AC907" s="10"/>
      <c r="AE907" s="10"/>
      <c r="AH907" s="10"/>
      <c r="AK907" s="10"/>
      <c r="AP907" s="10"/>
      <c r="AQ907" s="10"/>
      <c r="AX907" s="10"/>
      <c r="BA907" s="10"/>
      <c r="BJ907" s="10"/>
      <c r="BP907" s="10"/>
      <c r="BT907" s="10"/>
      <c r="BU907" s="10"/>
      <c r="CF907" s="10"/>
      <c r="CH907" s="10"/>
      <c r="CI907" s="10"/>
      <c r="CJ907" s="10"/>
      <c r="CK907" s="10"/>
      <c r="CL907" s="10"/>
      <c r="CM907" s="10"/>
      <c r="CU907" s="10"/>
      <c r="CV907" s="10"/>
      <c r="CW907" s="10"/>
      <c r="CX907" s="10"/>
      <c r="DC907" s="10"/>
      <c r="DD907" s="10"/>
      <c r="DJ907" s="10"/>
      <c r="DK907" s="10"/>
      <c r="DM907" s="10"/>
      <c r="DP907" s="10"/>
      <c r="DQ907" s="10"/>
      <c r="EB907" s="10"/>
      <c r="EC907" s="10"/>
      <c r="ED907" s="10"/>
      <c r="EE907" s="10"/>
      <c r="HE907" s="10"/>
    </row>
    <row r="908" spans="1:213" ht="14.25" customHeight="1" x14ac:dyDescent="0.25">
      <c r="A908" s="10"/>
      <c r="W908" s="10"/>
      <c r="X908" s="10"/>
      <c r="Y908" s="10"/>
      <c r="Z908" s="10"/>
      <c r="AA908" s="10"/>
      <c r="AC908" s="10"/>
      <c r="AE908" s="10"/>
      <c r="AH908" s="10"/>
      <c r="AK908" s="10"/>
      <c r="AP908" s="10"/>
      <c r="AQ908" s="10"/>
      <c r="AX908" s="10"/>
      <c r="BA908" s="10"/>
      <c r="BJ908" s="10"/>
      <c r="BP908" s="10"/>
      <c r="BT908" s="10"/>
      <c r="BU908" s="10"/>
      <c r="CF908" s="10"/>
      <c r="CH908" s="10"/>
      <c r="CI908" s="10"/>
      <c r="CJ908" s="10"/>
      <c r="CK908" s="10"/>
      <c r="CL908" s="10"/>
      <c r="CM908" s="10"/>
      <c r="CU908" s="10"/>
      <c r="CV908" s="10"/>
      <c r="CW908" s="10"/>
      <c r="CX908" s="10"/>
      <c r="DC908" s="10"/>
      <c r="DD908" s="10"/>
      <c r="DJ908" s="10"/>
      <c r="DK908" s="10"/>
      <c r="DM908" s="10"/>
      <c r="DP908" s="10"/>
      <c r="DQ908" s="10"/>
      <c r="EB908" s="10"/>
      <c r="EC908" s="10"/>
      <c r="ED908" s="10"/>
      <c r="EE908" s="10"/>
      <c r="HE908" s="10"/>
    </row>
    <row r="909" spans="1:213" ht="14.25" customHeight="1" x14ac:dyDescent="0.25">
      <c r="A909" s="10"/>
      <c r="W909" s="10"/>
      <c r="X909" s="10"/>
      <c r="Y909" s="10"/>
      <c r="Z909" s="10"/>
      <c r="AA909" s="10"/>
      <c r="AC909" s="10"/>
      <c r="AE909" s="10"/>
      <c r="AH909" s="10"/>
      <c r="AK909" s="10"/>
      <c r="AP909" s="10"/>
      <c r="AQ909" s="10"/>
      <c r="AX909" s="10"/>
      <c r="BA909" s="10"/>
      <c r="BJ909" s="10"/>
      <c r="BP909" s="10"/>
      <c r="BT909" s="10"/>
      <c r="BU909" s="10"/>
      <c r="CF909" s="10"/>
      <c r="CH909" s="10"/>
      <c r="CI909" s="10"/>
      <c r="CJ909" s="10"/>
      <c r="CK909" s="10"/>
      <c r="CL909" s="10"/>
      <c r="CM909" s="10"/>
      <c r="CU909" s="10"/>
      <c r="CV909" s="10"/>
      <c r="CW909" s="10"/>
      <c r="CX909" s="10"/>
      <c r="DC909" s="10"/>
      <c r="DD909" s="10"/>
      <c r="DJ909" s="10"/>
      <c r="DK909" s="10"/>
      <c r="DM909" s="10"/>
      <c r="DP909" s="10"/>
      <c r="DQ909" s="10"/>
      <c r="EB909" s="10"/>
      <c r="EC909" s="10"/>
      <c r="ED909" s="10"/>
      <c r="EE909" s="10"/>
      <c r="HE909" s="10"/>
    </row>
    <row r="910" spans="1:213" ht="14.25" customHeight="1" x14ac:dyDescent="0.25">
      <c r="A910" s="10"/>
      <c r="W910" s="10"/>
      <c r="X910" s="10"/>
      <c r="Y910" s="10"/>
      <c r="Z910" s="10"/>
      <c r="AA910" s="10"/>
      <c r="AC910" s="10"/>
      <c r="AE910" s="10"/>
      <c r="AH910" s="10"/>
      <c r="AK910" s="10"/>
      <c r="AP910" s="10"/>
      <c r="AQ910" s="10"/>
      <c r="AX910" s="10"/>
      <c r="BA910" s="10"/>
      <c r="BJ910" s="10"/>
      <c r="BP910" s="10"/>
      <c r="BT910" s="10"/>
      <c r="BU910" s="10"/>
      <c r="CF910" s="10"/>
      <c r="CH910" s="10"/>
      <c r="CI910" s="10"/>
      <c r="CJ910" s="10"/>
      <c r="CK910" s="10"/>
      <c r="CL910" s="10"/>
      <c r="CM910" s="10"/>
      <c r="CU910" s="10"/>
      <c r="CV910" s="10"/>
      <c r="CW910" s="10"/>
      <c r="CX910" s="10"/>
      <c r="DC910" s="10"/>
      <c r="DD910" s="10"/>
      <c r="DJ910" s="10"/>
      <c r="DK910" s="10"/>
      <c r="DM910" s="10"/>
      <c r="DP910" s="10"/>
      <c r="DQ910" s="10"/>
      <c r="EB910" s="10"/>
      <c r="EC910" s="10"/>
      <c r="ED910" s="10"/>
      <c r="EE910" s="10"/>
      <c r="HE910" s="10"/>
    </row>
    <row r="911" spans="1:213" ht="14.25" customHeight="1" x14ac:dyDescent="0.25">
      <c r="A911" s="10"/>
      <c r="W911" s="10"/>
      <c r="X911" s="10"/>
      <c r="Y911" s="10"/>
      <c r="Z911" s="10"/>
      <c r="AA911" s="10"/>
      <c r="AC911" s="10"/>
      <c r="AE911" s="10"/>
      <c r="AH911" s="10"/>
      <c r="AK911" s="10"/>
      <c r="AP911" s="10"/>
      <c r="AQ911" s="10"/>
      <c r="AX911" s="10"/>
      <c r="BA911" s="10"/>
      <c r="BJ911" s="10"/>
      <c r="BP911" s="10"/>
      <c r="BT911" s="10"/>
      <c r="BU911" s="10"/>
      <c r="CF911" s="10"/>
      <c r="CH911" s="10"/>
      <c r="CI911" s="10"/>
      <c r="CJ911" s="10"/>
      <c r="CK911" s="10"/>
      <c r="CL911" s="10"/>
      <c r="CM911" s="10"/>
      <c r="CU911" s="10"/>
      <c r="CV911" s="10"/>
      <c r="CW911" s="10"/>
      <c r="CX911" s="10"/>
      <c r="DC911" s="10"/>
      <c r="DD911" s="10"/>
      <c r="DJ911" s="10"/>
      <c r="DK911" s="10"/>
      <c r="DM911" s="10"/>
      <c r="DP911" s="10"/>
      <c r="DQ911" s="10"/>
      <c r="EB911" s="10"/>
      <c r="EC911" s="10"/>
      <c r="ED911" s="10"/>
      <c r="EE911" s="10"/>
      <c r="HE911" s="10"/>
    </row>
    <row r="912" spans="1:213" ht="14.25" customHeight="1" x14ac:dyDescent="0.25">
      <c r="A912" s="10"/>
      <c r="W912" s="10"/>
      <c r="X912" s="10"/>
      <c r="Y912" s="10"/>
      <c r="Z912" s="10"/>
      <c r="AA912" s="10"/>
      <c r="AC912" s="10"/>
      <c r="AE912" s="10"/>
      <c r="AH912" s="10"/>
      <c r="AK912" s="10"/>
      <c r="AP912" s="10"/>
      <c r="AQ912" s="10"/>
      <c r="AX912" s="10"/>
      <c r="BA912" s="10"/>
      <c r="BJ912" s="10"/>
      <c r="BP912" s="10"/>
      <c r="BT912" s="10"/>
      <c r="BU912" s="10"/>
      <c r="CF912" s="10"/>
      <c r="CH912" s="10"/>
      <c r="CI912" s="10"/>
      <c r="CJ912" s="10"/>
      <c r="CK912" s="10"/>
      <c r="CL912" s="10"/>
      <c r="CM912" s="10"/>
      <c r="CU912" s="10"/>
      <c r="CV912" s="10"/>
      <c r="CW912" s="10"/>
      <c r="CX912" s="10"/>
      <c r="DC912" s="10"/>
      <c r="DD912" s="10"/>
      <c r="DJ912" s="10"/>
      <c r="DK912" s="10"/>
      <c r="DM912" s="10"/>
      <c r="DP912" s="10"/>
      <c r="DQ912" s="10"/>
      <c r="EB912" s="10"/>
      <c r="EC912" s="10"/>
      <c r="ED912" s="10"/>
      <c r="EE912" s="10"/>
      <c r="HE912" s="10"/>
    </row>
    <row r="913" spans="1:213" ht="14.25" customHeight="1" x14ac:dyDescent="0.25">
      <c r="A913" s="10"/>
      <c r="W913" s="10"/>
      <c r="X913" s="10"/>
      <c r="Y913" s="10"/>
      <c r="Z913" s="10"/>
      <c r="AA913" s="10"/>
      <c r="AC913" s="10"/>
      <c r="AE913" s="10"/>
      <c r="AH913" s="10"/>
      <c r="AK913" s="10"/>
      <c r="AP913" s="10"/>
      <c r="AQ913" s="10"/>
      <c r="AX913" s="10"/>
      <c r="BA913" s="10"/>
      <c r="BJ913" s="10"/>
      <c r="BP913" s="10"/>
      <c r="BT913" s="10"/>
      <c r="BU913" s="10"/>
      <c r="CF913" s="10"/>
      <c r="CH913" s="10"/>
      <c r="CI913" s="10"/>
      <c r="CJ913" s="10"/>
      <c r="CK913" s="10"/>
      <c r="CL913" s="10"/>
      <c r="CM913" s="10"/>
      <c r="CU913" s="10"/>
      <c r="CV913" s="10"/>
      <c r="CW913" s="10"/>
      <c r="CX913" s="10"/>
      <c r="DC913" s="10"/>
      <c r="DD913" s="10"/>
      <c r="DJ913" s="10"/>
      <c r="DK913" s="10"/>
      <c r="DM913" s="10"/>
      <c r="DP913" s="10"/>
      <c r="DQ913" s="10"/>
      <c r="EB913" s="10"/>
      <c r="EC913" s="10"/>
      <c r="ED913" s="10"/>
      <c r="EE913" s="10"/>
      <c r="HE913" s="10"/>
    </row>
    <row r="914" spans="1:213" ht="14.25" customHeight="1" x14ac:dyDescent="0.25">
      <c r="A914" s="10"/>
      <c r="W914" s="10"/>
      <c r="X914" s="10"/>
      <c r="Y914" s="10"/>
      <c r="Z914" s="10"/>
      <c r="AA914" s="10"/>
      <c r="AC914" s="10"/>
      <c r="AE914" s="10"/>
      <c r="AH914" s="10"/>
      <c r="AK914" s="10"/>
      <c r="AP914" s="10"/>
      <c r="AQ914" s="10"/>
      <c r="AX914" s="10"/>
      <c r="BA914" s="10"/>
      <c r="BJ914" s="10"/>
      <c r="BP914" s="10"/>
      <c r="BT914" s="10"/>
      <c r="BU914" s="10"/>
      <c r="CF914" s="10"/>
      <c r="CH914" s="10"/>
      <c r="CI914" s="10"/>
      <c r="CJ914" s="10"/>
      <c r="CK914" s="10"/>
      <c r="CL914" s="10"/>
      <c r="CM914" s="10"/>
      <c r="CU914" s="10"/>
      <c r="CV914" s="10"/>
      <c r="CW914" s="10"/>
      <c r="CX914" s="10"/>
      <c r="DC914" s="10"/>
      <c r="DD914" s="10"/>
      <c r="DJ914" s="10"/>
      <c r="DK914" s="10"/>
      <c r="DM914" s="10"/>
      <c r="DP914" s="10"/>
      <c r="DQ914" s="10"/>
      <c r="EB914" s="10"/>
      <c r="EC914" s="10"/>
      <c r="ED914" s="10"/>
      <c r="EE914" s="10"/>
      <c r="HE914" s="10"/>
    </row>
    <row r="915" spans="1:213" ht="14.25" customHeight="1" x14ac:dyDescent="0.25">
      <c r="A915" s="10"/>
      <c r="W915" s="10"/>
      <c r="X915" s="10"/>
      <c r="Y915" s="10"/>
      <c r="Z915" s="10"/>
      <c r="AA915" s="10"/>
      <c r="AC915" s="10"/>
      <c r="AE915" s="10"/>
      <c r="AH915" s="10"/>
      <c r="AK915" s="10"/>
      <c r="AP915" s="10"/>
      <c r="AQ915" s="10"/>
      <c r="AX915" s="10"/>
      <c r="BA915" s="10"/>
      <c r="BJ915" s="10"/>
      <c r="BP915" s="10"/>
      <c r="BT915" s="10"/>
      <c r="BU915" s="10"/>
      <c r="CF915" s="10"/>
      <c r="CH915" s="10"/>
      <c r="CI915" s="10"/>
      <c r="CJ915" s="10"/>
      <c r="CK915" s="10"/>
      <c r="CL915" s="10"/>
      <c r="CM915" s="10"/>
      <c r="CU915" s="10"/>
      <c r="CV915" s="10"/>
      <c r="CW915" s="10"/>
      <c r="CX915" s="10"/>
      <c r="DC915" s="10"/>
      <c r="DD915" s="10"/>
      <c r="DJ915" s="10"/>
      <c r="DK915" s="10"/>
      <c r="DM915" s="10"/>
      <c r="DP915" s="10"/>
      <c r="DQ915" s="10"/>
      <c r="EB915" s="10"/>
      <c r="EC915" s="10"/>
      <c r="ED915" s="10"/>
      <c r="EE915" s="10"/>
      <c r="HE915" s="10"/>
    </row>
    <row r="916" spans="1:213" ht="14.25" customHeight="1" x14ac:dyDescent="0.25">
      <c r="A916" s="10"/>
      <c r="W916" s="10"/>
      <c r="X916" s="10"/>
      <c r="Y916" s="10"/>
      <c r="Z916" s="10"/>
      <c r="AA916" s="10"/>
      <c r="AC916" s="10"/>
      <c r="AE916" s="10"/>
      <c r="AH916" s="10"/>
      <c r="AK916" s="10"/>
      <c r="AP916" s="10"/>
      <c r="AQ916" s="10"/>
      <c r="AX916" s="10"/>
      <c r="BA916" s="10"/>
      <c r="BJ916" s="10"/>
      <c r="BP916" s="10"/>
      <c r="BT916" s="10"/>
      <c r="BU916" s="10"/>
      <c r="CF916" s="10"/>
      <c r="CH916" s="10"/>
      <c r="CI916" s="10"/>
      <c r="CJ916" s="10"/>
      <c r="CK916" s="10"/>
      <c r="CL916" s="10"/>
      <c r="CM916" s="10"/>
      <c r="CU916" s="10"/>
      <c r="CV916" s="10"/>
      <c r="CW916" s="10"/>
      <c r="CX916" s="10"/>
      <c r="DC916" s="10"/>
      <c r="DD916" s="10"/>
      <c r="DJ916" s="10"/>
      <c r="DK916" s="10"/>
      <c r="DM916" s="10"/>
      <c r="DP916" s="10"/>
      <c r="DQ916" s="10"/>
      <c r="EB916" s="10"/>
      <c r="EC916" s="10"/>
      <c r="ED916" s="10"/>
      <c r="EE916" s="10"/>
      <c r="HE916" s="10"/>
    </row>
    <row r="917" spans="1:213" ht="14.25" customHeight="1" x14ac:dyDescent="0.25">
      <c r="A917" s="10"/>
      <c r="W917" s="10"/>
      <c r="X917" s="10"/>
      <c r="Y917" s="10"/>
      <c r="Z917" s="10"/>
      <c r="AA917" s="10"/>
      <c r="AC917" s="10"/>
      <c r="AE917" s="10"/>
      <c r="AH917" s="10"/>
      <c r="AK917" s="10"/>
      <c r="AP917" s="10"/>
      <c r="AQ917" s="10"/>
      <c r="AX917" s="10"/>
      <c r="BA917" s="10"/>
      <c r="BJ917" s="10"/>
      <c r="BP917" s="10"/>
      <c r="BT917" s="10"/>
      <c r="BU917" s="10"/>
      <c r="CF917" s="10"/>
      <c r="CH917" s="10"/>
      <c r="CI917" s="10"/>
      <c r="CJ917" s="10"/>
      <c r="CK917" s="10"/>
      <c r="CL917" s="10"/>
      <c r="CM917" s="10"/>
      <c r="CU917" s="10"/>
      <c r="CV917" s="10"/>
      <c r="CW917" s="10"/>
      <c r="CX917" s="10"/>
      <c r="DC917" s="10"/>
      <c r="DD917" s="10"/>
      <c r="DJ917" s="10"/>
      <c r="DK917" s="10"/>
      <c r="DM917" s="10"/>
      <c r="DP917" s="10"/>
      <c r="DQ917" s="10"/>
      <c r="EB917" s="10"/>
      <c r="EC917" s="10"/>
      <c r="ED917" s="10"/>
      <c r="EE917" s="10"/>
      <c r="HE917" s="10"/>
    </row>
    <row r="918" spans="1:213" ht="14.25" customHeight="1" x14ac:dyDescent="0.25">
      <c r="A918" s="10"/>
      <c r="W918" s="10"/>
      <c r="X918" s="10"/>
      <c r="Y918" s="10"/>
      <c r="Z918" s="10"/>
      <c r="AA918" s="10"/>
      <c r="AC918" s="10"/>
      <c r="AE918" s="10"/>
      <c r="AH918" s="10"/>
      <c r="AK918" s="10"/>
      <c r="AP918" s="10"/>
      <c r="AQ918" s="10"/>
      <c r="AX918" s="10"/>
      <c r="BA918" s="10"/>
      <c r="BJ918" s="10"/>
      <c r="BP918" s="10"/>
      <c r="BT918" s="10"/>
      <c r="BU918" s="10"/>
      <c r="CF918" s="10"/>
      <c r="CH918" s="10"/>
      <c r="CI918" s="10"/>
      <c r="CJ918" s="10"/>
      <c r="CK918" s="10"/>
      <c r="CL918" s="10"/>
      <c r="CM918" s="10"/>
      <c r="CU918" s="10"/>
      <c r="CV918" s="10"/>
      <c r="CW918" s="10"/>
      <c r="CX918" s="10"/>
      <c r="DC918" s="10"/>
      <c r="DD918" s="10"/>
      <c r="DJ918" s="10"/>
      <c r="DK918" s="10"/>
      <c r="DM918" s="10"/>
      <c r="DP918" s="10"/>
      <c r="DQ918" s="10"/>
      <c r="EB918" s="10"/>
      <c r="EC918" s="10"/>
      <c r="ED918" s="10"/>
      <c r="EE918" s="10"/>
      <c r="HE918" s="10"/>
    </row>
    <row r="919" spans="1:213" ht="14.25" customHeight="1" x14ac:dyDescent="0.25">
      <c r="A919" s="10"/>
      <c r="W919" s="10"/>
      <c r="X919" s="10"/>
      <c r="Y919" s="10"/>
      <c r="Z919" s="10"/>
      <c r="AA919" s="10"/>
      <c r="AC919" s="10"/>
      <c r="AE919" s="10"/>
      <c r="AH919" s="10"/>
      <c r="AK919" s="10"/>
      <c r="AP919" s="10"/>
      <c r="AQ919" s="10"/>
      <c r="AX919" s="10"/>
      <c r="BA919" s="10"/>
      <c r="BJ919" s="10"/>
      <c r="BP919" s="10"/>
      <c r="BT919" s="10"/>
      <c r="BU919" s="10"/>
      <c r="CF919" s="10"/>
      <c r="CH919" s="10"/>
      <c r="CI919" s="10"/>
      <c r="CJ919" s="10"/>
      <c r="CK919" s="10"/>
      <c r="CL919" s="10"/>
      <c r="CM919" s="10"/>
      <c r="CU919" s="10"/>
      <c r="CV919" s="10"/>
      <c r="CW919" s="10"/>
      <c r="CX919" s="10"/>
      <c r="DC919" s="10"/>
      <c r="DD919" s="10"/>
      <c r="DJ919" s="10"/>
      <c r="DK919" s="10"/>
      <c r="DM919" s="10"/>
      <c r="DP919" s="10"/>
      <c r="DQ919" s="10"/>
      <c r="EB919" s="10"/>
      <c r="EC919" s="10"/>
      <c r="ED919" s="10"/>
      <c r="EE919" s="10"/>
      <c r="HE919" s="10"/>
    </row>
    <row r="920" spans="1:213" ht="14.25" customHeight="1" x14ac:dyDescent="0.25">
      <c r="A920" s="10"/>
      <c r="W920" s="10"/>
      <c r="X920" s="10"/>
      <c r="Y920" s="10"/>
      <c r="Z920" s="10"/>
      <c r="AA920" s="10"/>
      <c r="AC920" s="10"/>
      <c r="AE920" s="10"/>
      <c r="AH920" s="10"/>
      <c r="AK920" s="10"/>
      <c r="AP920" s="10"/>
      <c r="AQ920" s="10"/>
      <c r="AX920" s="10"/>
      <c r="BA920" s="10"/>
      <c r="BJ920" s="10"/>
      <c r="BP920" s="10"/>
      <c r="BT920" s="10"/>
      <c r="BU920" s="10"/>
      <c r="CF920" s="10"/>
      <c r="CH920" s="10"/>
      <c r="CI920" s="10"/>
      <c r="CJ920" s="10"/>
      <c r="CK920" s="10"/>
      <c r="CL920" s="10"/>
      <c r="CM920" s="10"/>
      <c r="CU920" s="10"/>
      <c r="CV920" s="10"/>
      <c r="CW920" s="10"/>
      <c r="CX920" s="10"/>
      <c r="DC920" s="10"/>
      <c r="DD920" s="10"/>
      <c r="DJ920" s="10"/>
      <c r="DK920" s="10"/>
      <c r="DM920" s="10"/>
      <c r="DP920" s="10"/>
      <c r="DQ920" s="10"/>
      <c r="EB920" s="10"/>
      <c r="EC920" s="10"/>
      <c r="ED920" s="10"/>
      <c r="EE920" s="10"/>
      <c r="HE920" s="10"/>
    </row>
    <row r="921" spans="1:213" ht="14.25" customHeight="1" x14ac:dyDescent="0.25">
      <c r="A921" s="10"/>
      <c r="W921" s="10"/>
      <c r="X921" s="10"/>
      <c r="Y921" s="10"/>
      <c r="Z921" s="10"/>
      <c r="AA921" s="10"/>
      <c r="AC921" s="10"/>
      <c r="AE921" s="10"/>
      <c r="AH921" s="10"/>
      <c r="AK921" s="10"/>
      <c r="AP921" s="10"/>
      <c r="AQ921" s="10"/>
      <c r="AX921" s="10"/>
      <c r="BA921" s="10"/>
      <c r="BJ921" s="10"/>
      <c r="BP921" s="10"/>
      <c r="BT921" s="10"/>
      <c r="BU921" s="10"/>
      <c r="CF921" s="10"/>
      <c r="CH921" s="10"/>
      <c r="CI921" s="10"/>
      <c r="CJ921" s="10"/>
      <c r="CK921" s="10"/>
      <c r="CL921" s="10"/>
      <c r="CM921" s="10"/>
      <c r="CU921" s="10"/>
      <c r="CV921" s="10"/>
      <c r="CW921" s="10"/>
      <c r="CX921" s="10"/>
      <c r="DC921" s="10"/>
      <c r="DD921" s="10"/>
      <c r="DJ921" s="10"/>
      <c r="DK921" s="10"/>
      <c r="DM921" s="10"/>
      <c r="DP921" s="10"/>
      <c r="DQ921" s="10"/>
      <c r="EB921" s="10"/>
      <c r="EC921" s="10"/>
      <c r="ED921" s="10"/>
      <c r="EE921" s="10"/>
      <c r="HE921" s="10"/>
    </row>
    <row r="922" spans="1:213" ht="14.25" customHeight="1" x14ac:dyDescent="0.25">
      <c r="A922" s="10"/>
      <c r="W922" s="10"/>
      <c r="X922" s="10"/>
      <c r="Y922" s="10"/>
      <c r="Z922" s="10"/>
      <c r="AA922" s="10"/>
      <c r="AC922" s="10"/>
      <c r="AE922" s="10"/>
      <c r="AH922" s="10"/>
      <c r="AK922" s="10"/>
      <c r="AP922" s="10"/>
      <c r="AQ922" s="10"/>
      <c r="AX922" s="10"/>
      <c r="BA922" s="10"/>
      <c r="BJ922" s="10"/>
      <c r="BP922" s="10"/>
      <c r="BT922" s="10"/>
      <c r="BU922" s="10"/>
      <c r="CF922" s="10"/>
      <c r="CH922" s="10"/>
      <c r="CI922" s="10"/>
      <c r="CJ922" s="10"/>
      <c r="CK922" s="10"/>
      <c r="CL922" s="10"/>
      <c r="CM922" s="10"/>
      <c r="CU922" s="10"/>
      <c r="CV922" s="10"/>
      <c r="CW922" s="10"/>
      <c r="CX922" s="10"/>
      <c r="DC922" s="10"/>
      <c r="DD922" s="10"/>
      <c r="DJ922" s="10"/>
      <c r="DK922" s="10"/>
      <c r="DM922" s="10"/>
      <c r="DP922" s="10"/>
      <c r="DQ922" s="10"/>
      <c r="EB922" s="10"/>
      <c r="EC922" s="10"/>
      <c r="ED922" s="10"/>
      <c r="EE922" s="10"/>
      <c r="HE922" s="10"/>
    </row>
    <row r="923" spans="1:213" ht="14.25" customHeight="1" x14ac:dyDescent="0.25">
      <c r="A923" s="10"/>
      <c r="W923" s="10"/>
      <c r="X923" s="10"/>
      <c r="Y923" s="10"/>
      <c r="Z923" s="10"/>
      <c r="AA923" s="10"/>
      <c r="AC923" s="10"/>
      <c r="AE923" s="10"/>
      <c r="AH923" s="10"/>
      <c r="AK923" s="10"/>
      <c r="AP923" s="10"/>
      <c r="AQ923" s="10"/>
      <c r="AX923" s="10"/>
      <c r="BA923" s="10"/>
      <c r="BJ923" s="10"/>
      <c r="BP923" s="10"/>
      <c r="BT923" s="10"/>
      <c r="BU923" s="10"/>
      <c r="CF923" s="10"/>
      <c r="CH923" s="10"/>
      <c r="CI923" s="10"/>
      <c r="CJ923" s="10"/>
      <c r="CK923" s="10"/>
      <c r="CL923" s="10"/>
      <c r="CM923" s="10"/>
      <c r="CU923" s="10"/>
      <c r="CV923" s="10"/>
      <c r="CW923" s="10"/>
      <c r="CX923" s="10"/>
      <c r="DC923" s="10"/>
      <c r="DD923" s="10"/>
      <c r="DJ923" s="10"/>
      <c r="DK923" s="10"/>
      <c r="DM923" s="10"/>
      <c r="DP923" s="10"/>
      <c r="DQ923" s="10"/>
      <c r="EB923" s="10"/>
      <c r="EC923" s="10"/>
      <c r="ED923" s="10"/>
      <c r="EE923" s="10"/>
      <c r="HE923" s="10"/>
    </row>
    <row r="924" spans="1:213" ht="14.25" customHeight="1" x14ac:dyDescent="0.25">
      <c r="A924" s="10"/>
      <c r="W924" s="10"/>
      <c r="X924" s="10"/>
      <c r="Y924" s="10"/>
      <c r="Z924" s="10"/>
      <c r="AA924" s="10"/>
      <c r="AC924" s="10"/>
      <c r="AE924" s="10"/>
      <c r="AH924" s="10"/>
      <c r="AK924" s="10"/>
      <c r="AP924" s="10"/>
      <c r="AQ924" s="10"/>
      <c r="AX924" s="10"/>
      <c r="BA924" s="10"/>
      <c r="BJ924" s="10"/>
      <c r="BP924" s="10"/>
      <c r="BT924" s="10"/>
      <c r="BU924" s="10"/>
      <c r="CF924" s="10"/>
      <c r="CH924" s="10"/>
      <c r="CI924" s="10"/>
      <c r="CJ924" s="10"/>
      <c r="CK924" s="10"/>
      <c r="CL924" s="10"/>
      <c r="CM924" s="10"/>
      <c r="CU924" s="10"/>
      <c r="CV924" s="10"/>
      <c r="CW924" s="10"/>
      <c r="CX924" s="10"/>
      <c r="DC924" s="10"/>
      <c r="DD924" s="10"/>
      <c r="DJ924" s="10"/>
      <c r="DK924" s="10"/>
      <c r="DM924" s="10"/>
      <c r="DP924" s="10"/>
      <c r="DQ924" s="10"/>
      <c r="EB924" s="10"/>
      <c r="EC924" s="10"/>
      <c r="ED924" s="10"/>
      <c r="EE924" s="10"/>
      <c r="HE924" s="10"/>
    </row>
    <row r="925" spans="1:213" ht="14.25" customHeight="1" x14ac:dyDescent="0.25">
      <c r="A925" s="10"/>
      <c r="W925" s="10"/>
      <c r="X925" s="10"/>
      <c r="Y925" s="10"/>
      <c r="Z925" s="10"/>
      <c r="AA925" s="10"/>
      <c r="AC925" s="10"/>
      <c r="AE925" s="10"/>
      <c r="AH925" s="10"/>
      <c r="AK925" s="10"/>
      <c r="AP925" s="10"/>
      <c r="AQ925" s="10"/>
      <c r="AX925" s="10"/>
      <c r="BA925" s="10"/>
      <c r="BJ925" s="10"/>
      <c r="BP925" s="10"/>
      <c r="BT925" s="10"/>
      <c r="BU925" s="10"/>
      <c r="CF925" s="10"/>
      <c r="CH925" s="10"/>
      <c r="CI925" s="10"/>
      <c r="CJ925" s="10"/>
      <c r="CK925" s="10"/>
      <c r="CL925" s="10"/>
      <c r="CM925" s="10"/>
      <c r="CU925" s="10"/>
      <c r="CV925" s="10"/>
      <c r="CW925" s="10"/>
      <c r="CX925" s="10"/>
      <c r="DC925" s="10"/>
      <c r="DD925" s="10"/>
      <c r="DJ925" s="10"/>
      <c r="DK925" s="10"/>
      <c r="DM925" s="10"/>
      <c r="DP925" s="10"/>
      <c r="DQ925" s="10"/>
      <c r="EB925" s="10"/>
      <c r="EC925" s="10"/>
      <c r="ED925" s="10"/>
      <c r="EE925" s="10"/>
      <c r="HE925" s="10"/>
    </row>
    <row r="926" spans="1:213" ht="14.25" customHeight="1" x14ac:dyDescent="0.25">
      <c r="A926" s="10"/>
      <c r="W926" s="10"/>
      <c r="X926" s="10"/>
      <c r="Y926" s="10"/>
      <c r="Z926" s="10"/>
      <c r="AA926" s="10"/>
      <c r="AC926" s="10"/>
      <c r="AE926" s="10"/>
      <c r="AH926" s="10"/>
      <c r="AK926" s="10"/>
      <c r="AP926" s="10"/>
      <c r="AQ926" s="10"/>
      <c r="AX926" s="10"/>
      <c r="BA926" s="10"/>
      <c r="BJ926" s="10"/>
      <c r="BP926" s="10"/>
      <c r="BT926" s="10"/>
      <c r="BU926" s="10"/>
      <c r="CF926" s="10"/>
      <c r="CH926" s="10"/>
      <c r="CI926" s="10"/>
      <c r="CJ926" s="10"/>
      <c r="CK926" s="10"/>
      <c r="CL926" s="10"/>
      <c r="CM926" s="10"/>
      <c r="CU926" s="10"/>
      <c r="CV926" s="10"/>
      <c r="CW926" s="10"/>
      <c r="CX926" s="10"/>
      <c r="DC926" s="10"/>
      <c r="DD926" s="10"/>
      <c r="DJ926" s="10"/>
      <c r="DK926" s="10"/>
      <c r="DM926" s="10"/>
      <c r="DP926" s="10"/>
      <c r="DQ926" s="10"/>
      <c r="EB926" s="10"/>
      <c r="EC926" s="10"/>
      <c r="ED926" s="10"/>
      <c r="EE926" s="10"/>
      <c r="HE926" s="10"/>
    </row>
    <row r="927" spans="1:213" ht="14.25" customHeight="1" x14ac:dyDescent="0.25">
      <c r="A927" s="10"/>
      <c r="W927" s="10"/>
      <c r="X927" s="10"/>
      <c r="Y927" s="10"/>
      <c r="Z927" s="10"/>
      <c r="AA927" s="10"/>
      <c r="AC927" s="10"/>
      <c r="AE927" s="10"/>
      <c r="AH927" s="10"/>
      <c r="AK927" s="10"/>
      <c r="AP927" s="10"/>
      <c r="AQ927" s="10"/>
      <c r="AX927" s="10"/>
      <c r="BA927" s="10"/>
      <c r="BJ927" s="10"/>
      <c r="BP927" s="10"/>
      <c r="BT927" s="10"/>
      <c r="BU927" s="10"/>
      <c r="CF927" s="10"/>
      <c r="CH927" s="10"/>
      <c r="CI927" s="10"/>
      <c r="CJ927" s="10"/>
      <c r="CK927" s="10"/>
      <c r="CL927" s="10"/>
      <c r="CM927" s="10"/>
      <c r="CU927" s="10"/>
      <c r="CV927" s="10"/>
      <c r="CW927" s="10"/>
      <c r="CX927" s="10"/>
      <c r="DC927" s="10"/>
      <c r="DD927" s="10"/>
      <c r="DJ927" s="10"/>
      <c r="DK927" s="10"/>
      <c r="DM927" s="10"/>
      <c r="DP927" s="10"/>
      <c r="DQ927" s="10"/>
      <c r="EB927" s="10"/>
      <c r="EC927" s="10"/>
      <c r="ED927" s="10"/>
      <c r="EE927" s="10"/>
      <c r="HE927" s="10"/>
    </row>
    <row r="928" spans="1:213" ht="14.25" customHeight="1" x14ac:dyDescent="0.25">
      <c r="A928" s="10"/>
      <c r="W928" s="10"/>
      <c r="X928" s="10"/>
      <c r="Y928" s="10"/>
      <c r="Z928" s="10"/>
      <c r="AA928" s="10"/>
      <c r="AC928" s="10"/>
      <c r="AE928" s="10"/>
      <c r="AH928" s="10"/>
      <c r="AK928" s="10"/>
      <c r="AP928" s="10"/>
      <c r="AQ928" s="10"/>
      <c r="AX928" s="10"/>
      <c r="BA928" s="10"/>
      <c r="BJ928" s="10"/>
      <c r="BP928" s="10"/>
      <c r="BT928" s="10"/>
      <c r="BU928" s="10"/>
      <c r="CF928" s="10"/>
      <c r="CH928" s="10"/>
      <c r="CI928" s="10"/>
      <c r="CJ928" s="10"/>
      <c r="CK928" s="10"/>
      <c r="CL928" s="10"/>
      <c r="CM928" s="10"/>
      <c r="CU928" s="10"/>
      <c r="CV928" s="10"/>
      <c r="CW928" s="10"/>
      <c r="CX928" s="10"/>
      <c r="DC928" s="10"/>
      <c r="DD928" s="10"/>
      <c r="DJ928" s="10"/>
      <c r="DK928" s="10"/>
      <c r="DM928" s="10"/>
      <c r="DP928" s="10"/>
      <c r="DQ928" s="10"/>
      <c r="EB928" s="10"/>
      <c r="EC928" s="10"/>
      <c r="ED928" s="10"/>
      <c r="EE928" s="10"/>
      <c r="HE928" s="10"/>
    </row>
    <row r="929" spans="1:213" ht="14.25" customHeight="1" x14ac:dyDescent="0.25">
      <c r="A929" s="10"/>
      <c r="W929" s="10"/>
      <c r="X929" s="10"/>
      <c r="Y929" s="10"/>
      <c r="Z929" s="10"/>
      <c r="AA929" s="10"/>
      <c r="AC929" s="10"/>
      <c r="AE929" s="10"/>
      <c r="AH929" s="10"/>
      <c r="AK929" s="10"/>
      <c r="AP929" s="10"/>
      <c r="AQ929" s="10"/>
      <c r="AX929" s="10"/>
      <c r="BA929" s="10"/>
      <c r="BJ929" s="10"/>
      <c r="BP929" s="10"/>
      <c r="BT929" s="10"/>
      <c r="BU929" s="10"/>
      <c r="CF929" s="10"/>
      <c r="CH929" s="10"/>
      <c r="CI929" s="10"/>
      <c r="CJ929" s="10"/>
      <c r="CK929" s="10"/>
      <c r="CL929" s="10"/>
      <c r="CM929" s="10"/>
      <c r="CU929" s="10"/>
      <c r="CV929" s="10"/>
      <c r="CW929" s="10"/>
      <c r="CX929" s="10"/>
      <c r="DC929" s="10"/>
      <c r="DD929" s="10"/>
      <c r="DJ929" s="10"/>
      <c r="DK929" s="10"/>
      <c r="DM929" s="10"/>
      <c r="DP929" s="10"/>
      <c r="DQ929" s="10"/>
      <c r="EB929" s="10"/>
      <c r="EC929" s="10"/>
      <c r="ED929" s="10"/>
      <c r="EE929" s="10"/>
      <c r="HE929" s="10"/>
    </row>
    <row r="930" spans="1:213" ht="14.25" customHeight="1" x14ac:dyDescent="0.25">
      <c r="A930" s="10"/>
      <c r="W930" s="10"/>
      <c r="X930" s="10"/>
      <c r="Y930" s="10"/>
      <c r="Z930" s="10"/>
      <c r="AA930" s="10"/>
      <c r="AC930" s="10"/>
      <c r="AE930" s="10"/>
      <c r="AH930" s="10"/>
      <c r="AK930" s="10"/>
      <c r="AP930" s="10"/>
      <c r="AQ930" s="10"/>
      <c r="AX930" s="10"/>
      <c r="BA930" s="10"/>
      <c r="BJ930" s="10"/>
      <c r="BP930" s="10"/>
      <c r="BT930" s="10"/>
      <c r="BU930" s="10"/>
      <c r="CF930" s="10"/>
      <c r="CH930" s="10"/>
      <c r="CI930" s="10"/>
      <c r="CJ930" s="10"/>
      <c r="CK930" s="10"/>
      <c r="CL930" s="10"/>
      <c r="CM930" s="10"/>
      <c r="CU930" s="10"/>
      <c r="CV930" s="10"/>
      <c r="CW930" s="10"/>
      <c r="CX930" s="10"/>
      <c r="DC930" s="10"/>
      <c r="DD930" s="10"/>
      <c r="DJ930" s="10"/>
      <c r="DK930" s="10"/>
      <c r="DM930" s="10"/>
      <c r="DP930" s="10"/>
      <c r="DQ930" s="10"/>
      <c r="EB930" s="10"/>
      <c r="EC930" s="10"/>
      <c r="ED930" s="10"/>
      <c r="EE930" s="10"/>
      <c r="HE930" s="10"/>
    </row>
    <row r="931" spans="1:213" ht="14.25" customHeight="1" x14ac:dyDescent="0.25">
      <c r="A931" s="10"/>
      <c r="W931" s="10"/>
      <c r="X931" s="10"/>
      <c r="Y931" s="10"/>
      <c r="Z931" s="10"/>
      <c r="AA931" s="10"/>
      <c r="AC931" s="10"/>
      <c r="AE931" s="10"/>
      <c r="AH931" s="10"/>
      <c r="AK931" s="10"/>
      <c r="AP931" s="10"/>
      <c r="AQ931" s="10"/>
      <c r="AX931" s="10"/>
      <c r="BA931" s="10"/>
      <c r="BJ931" s="10"/>
      <c r="BP931" s="10"/>
      <c r="BT931" s="10"/>
      <c r="BU931" s="10"/>
      <c r="CF931" s="10"/>
      <c r="CH931" s="10"/>
      <c r="CI931" s="10"/>
      <c r="CJ931" s="10"/>
      <c r="CK931" s="10"/>
      <c r="CL931" s="10"/>
      <c r="CM931" s="10"/>
      <c r="CU931" s="10"/>
      <c r="CV931" s="10"/>
      <c r="CW931" s="10"/>
      <c r="CX931" s="10"/>
      <c r="DC931" s="10"/>
      <c r="DD931" s="10"/>
      <c r="DJ931" s="10"/>
      <c r="DK931" s="10"/>
      <c r="DM931" s="10"/>
      <c r="DP931" s="10"/>
      <c r="DQ931" s="10"/>
      <c r="EB931" s="10"/>
      <c r="EC931" s="10"/>
      <c r="ED931" s="10"/>
      <c r="EE931" s="10"/>
      <c r="HE931" s="10"/>
    </row>
    <row r="932" spans="1:213" ht="14.25" customHeight="1" x14ac:dyDescent="0.25">
      <c r="A932" s="10"/>
      <c r="W932" s="10"/>
      <c r="X932" s="10"/>
      <c r="Y932" s="10"/>
      <c r="Z932" s="10"/>
      <c r="AA932" s="10"/>
      <c r="AC932" s="10"/>
      <c r="AE932" s="10"/>
      <c r="AH932" s="10"/>
      <c r="AK932" s="10"/>
      <c r="AP932" s="10"/>
      <c r="AQ932" s="10"/>
      <c r="AX932" s="10"/>
      <c r="BA932" s="10"/>
      <c r="BJ932" s="10"/>
      <c r="BP932" s="10"/>
      <c r="BT932" s="10"/>
      <c r="BU932" s="10"/>
      <c r="CF932" s="10"/>
      <c r="CH932" s="10"/>
      <c r="CI932" s="10"/>
      <c r="CJ932" s="10"/>
      <c r="CK932" s="10"/>
      <c r="CL932" s="10"/>
      <c r="CM932" s="10"/>
      <c r="CU932" s="10"/>
      <c r="CV932" s="10"/>
      <c r="CW932" s="10"/>
      <c r="CX932" s="10"/>
      <c r="DC932" s="10"/>
      <c r="DD932" s="10"/>
      <c r="DJ932" s="10"/>
      <c r="DK932" s="10"/>
      <c r="DM932" s="10"/>
      <c r="DP932" s="10"/>
      <c r="DQ932" s="10"/>
      <c r="EB932" s="10"/>
      <c r="EC932" s="10"/>
      <c r="ED932" s="10"/>
      <c r="EE932" s="10"/>
      <c r="HE932" s="10"/>
    </row>
    <row r="933" spans="1:213" ht="14.25" customHeight="1" x14ac:dyDescent="0.25">
      <c r="A933" s="10"/>
      <c r="W933" s="10"/>
      <c r="X933" s="10"/>
      <c r="Y933" s="10"/>
      <c r="Z933" s="10"/>
      <c r="AA933" s="10"/>
      <c r="AC933" s="10"/>
      <c r="AE933" s="10"/>
      <c r="AH933" s="10"/>
      <c r="AK933" s="10"/>
      <c r="AP933" s="10"/>
      <c r="AQ933" s="10"/>
      <c r="AX933" s="10"/>
      <c r="BA933" s="10"/>
      <c r="BJ933" s="10"/>
      <c r="BP933" s="10"/>
      <c r="BT933" s="10"/>
      <c r="BU933" s="10"/>
      <c r="CF933" s="10"/>
      <c r="CH933" s="10"/>
      <c r="CI933" s="10"/>
      <c r="CJ933" s="10"/>
      <c r="CK933" s="10"/>
      <c r="CL933" s="10"/>
      <c r="CM933" s="10"/>
      <c r="CU933" s="10"/>
      <c r="CV933" s="10"/>
      <c r="CW933" s="10"/>
      <c r="CX933" s="10"/>
      <c r="DC933" s="10"/>
      <c r="DD933" s="10"/>
      <c r="DJ933" s="10"/>
      <c r="DK933" s="10"/>
      <c r="DM933" s="10"/>
      <c r="DP933" s="10"/>
      <c r="DQ933" s="10"/>
      <c r="EB933" s="10"/>
      <c r="EC933" s="10"/>
      <c r="ED933" s="10"/>
      <c r="EE933" s="10"/>
      <c r="HE933" s="10"/>
    </row>
    <row r="934" spans="1:213" ht="14.25" customHeight="1" x14ac:dyDescent="0.25">
      <c r="A934" s="10"/>
      <c r="W934" s="10"/>
      <c r="X934" s="10"/>
      <c r="Y934" s="10"/>
      <c r="Z934" s="10"/>
      <c r="AA934" s="10"/>
      <c r="AC934" s="10"/>
      <c r="AE934" s="10"/>
      <c r="AH934" s="10"/>
      <c r="AK934" s="10"/>
      <c r="AP934" s="10"/>
      <c r="AQ934" s="10"/>
      <c r="AX934" s="10"/>
      <c r="BA934" s="10"/>
      <c r="BJ934" s="10"/>
      <c r="BP934" s="10"/>
      <c r="BT934" s="10"/>
      <c r="BU934" s="10"/>
      <c r="CF934" s="10"/>
      <c r="CH934" s="10"/>
      <c r="CI934" s="10"/>
      <c r="CJ934" s="10"/>
      <c r="CK934" s="10"/>
      <c r="CL934" s="10"/>
      <c r="CM934" s="10"/>
      <c r="CU934" s="10"/>
      <c r="CV934" s="10"/>
      <c r="CW934" s="10"/>
      <c r="CX934" s="10"/>
      <c r="DC934" s="10"/>
      <c r="DD934" s="10"/>
      <c r="DJ934" s="10"/>
      <c r="DK934" s="10"/>
      <c r="DM934" s="10"/>
      <c r="DP934" s="10"/>
      <c r="DQ934" s="10"/>
      <c r="EB934" s="10"/>
      <c r="EC934" s="10"/>
      <c r="ED934" s="10"/>
      <c r="EE934" s="10"/>
      <c r="HE934" s="10"/>
    </row>
    <row r="935" spans="1:213" ht="14.25" customHeight="1" x14ac:dyDescent="0.25">
      <c r="A935" s="10"/>
      <c r="W935" s="10"/>
      <c r="X935" s="10"/>
      <c r="Y935" s="10"/>
      <c r="Z935" s="10"/>
      <c r="AA935" s="10"/>
      <c r="AC935" s="10"/>
      <c r="AE935" s="10"/>
      <c r="AH935" s="10"/>
      <c r="AK935" s="10"/>
      <c r="AP935" s="10"/>
      <c r="AQ935" s="10"/>
      <c r="AX935" s="10"/>
      <c r="BA935" s="10"/>
      <c r="BJ935" s="10"/>
      <c r="BP935" s="10"/>
      <c r="BT935" s="10"/>
      <c r="BU935" s="10"/>
      <c r="CF935" s="10"/>
      <c r="CH935" s="10"/>
      <c r="CI935" s="10"/>
      <c r="CJ935" s="10"/>
      <c r="CK935" s="10"/>
      <c r="CL935" s="10"/>
      <c r="CM935" s="10"/>
      <c r="CU935" s="10"/>
      <c r="CV935" s="10"/>
      <c r="CW935" s="10"/>
      <c r="CX935" s="10"/>
      <c r="DC935" s="10"/>
      <c r="DD935" s="10"/>
      <c r="DJ935" s="10"/>
      <c r="DK935" s="10"/>
      <c r="DM935" s="10"/>
      <c r="DP935" s="10"/>
      <c r="DQ935" s="10"/>
      <c r="EB935" s="10"/>
      <c r="EC935" s="10"/>
      <c r="ED935" s="10"/>
      <c r="EE935" s="10"/>
      <c r="HE935" s="10"/>
    </row>
    <row r="936" spans="1:213" ht="14.25" customHeight="1" x14ac:dyDescent="0.25">
      <c r="A936" s="10"/>
      <c r="W936" s="10"/>
      <c r="X936" s="10"/>
      <c r="Y936" s="10"/>
      <c r="Z936" s="10"/>
      <c r="AA936" s="10"/>
      <c r="AC936" s="10"/>
      <c r="AE936" s="10"/>
      <c r="AH936" s="10"/>
      <c r="AK936" s="10"/>
      <c r="AP936" s="10"/>
      <c r="AQ936" s="10"/>
      <c r="AX936" s="10"/>
      <c r="BA936" s="10"/>
      <c r="BJ936" s="10"/>
      <c r="BP936" s="10"/>
      <c r="BT936" s="10"/>
      <c r="BU936" s="10"/>
      <c r="CF936" s="10"/>
      <c r="CH936" s="10"/>
      <c r="CI936" s="10"/>
      <c r="CJ936" s="10"/>
      <c r="CK936" s="10"/>
      <c r="CL936" s="10"/>
      <c r="CM936" s="10"/>
      <c r="CU936" s="10"/>
      <c r="CV936" s="10"/>
      <c r="CW936" s="10"/>
      <c r="CX936" s="10"/>
      <c r="DC936" s="10"/>
      <c r="DD936" s="10"/>
      <c r="DJ936" s="10"/>
      <c r="DK936" s="10"/>
      <c r="DM936" s="10"/>
      <c r="DP936" s="10"/>
      <c r="DQ936" s="10"/>
      <c r="EB936" s="10"/>
      <c r="EC936" s="10"/>
      <c r="ED936" s="10"/>
      <c r="EE936" s="10"/>
      <c r="HE936" s="10"/>
    </row>
    <row r="937" spans="1:213" ht="14.25" customHeight="1" x14ac:dyDescent="0.25">
      <c r="A937" s="10"/>
      <c r="W937" s="10"/>
      <c r="X937" s="10"/>
      <c r="Y937" s="10"/>
      <c r="Z937" s="10"/>
      <c r="AA937" s="10"/>
      <c r="AC937" s="10"/>
      <c r="AE937" s="10"/>
      <c r="AH937" s="10"/>
      <c r="AK937" s="10"/>
      <c r="AP937" s="10"/>
      <c r="AQ937" s="10"/>
      <c r="AX937" s="10"/>
      <c r="BA937" s="10"/>
      <c r="BJ937" s="10"/>
      <c r="BP937" s="10"/>
      <c r="BT937" s="10"/>
      <c r="BU937" s="10"/>
      <c r="CF937" s="10"/>
      <c r="CH937" s="10"/>
      <c r="CI937" s="10"/>
      <c r="CJ937" s="10"/>
      <c r="CK937" s="10"/>
      <c r="CL937" s="10"/>
      <c r="CM937" s="10"/>
      <c r="CU937" s="10"/>
      <c r="CV937" s="10"/>
      <c r="CW937" s="10"/>
      <c r="CX937" s="10"/>
      <c r="DC937" s="10"/>
      <c r="DD937" s="10"/>
      <c r="DJ937" s="10"/>
      <c r="DK937" s="10"/>
      <c r="DM937" s="10"/>
      <c r="DP937" s="10"/>
      <c r="DQ937" s="10"/>
      <c r="EB937" s="10"/>
      <c r="EC937" s="10"/>
      <c r="ED937" s="10"/>
      <c r="EE937" s="10"/>
      <c r="HE937" s="10"/>
    </row>
    <row r="938" spans="1:213" ht="14.25" customHeight="1" x14ac:dyDescent="0.25">
      <c r="A938" s="10"/>
      <c r="W938" s="10"/>
      <c r="X938" s="10"/>
      <c r="Y938" s="10"/>
      <c r="Z938" s="10"/>
      <c r="AA938" s="10"/>
      <c r="AC938" s="10"/>
      <c r="AE938" s="10"/>
      <c r="AH938" s="10"/>
      <c r="AK938" s="10"/>
      <c r="AP938" s="10"/>
      <c r="AQ938" s="10"/>
      <c r="AX938" s="10"/>
      <c r="BA938" s="10"/>
      <c r="BJ938" s="10"/>
      <c r="BP938" s="10"/>
      <c r="BT938" s="10"/>
      <c r="BU938" s="10"/>
      <c r="CF938" s="10"/>
      <c r="CH938" s="10"/>
      <c r="CI938" s="10"/>
      <c r="CJ938" s="10"/>
      <c r="CK938" s="10"/>
      <c r="CL938" s="10"/>
      <c r="CM938" s="10"/>
      <c r="CU938" s="10"/>
      <c r="CV938" s="10"/>
      <c r="CW938" s="10"/>
      <c r="CX938" s="10"/>
      <c r="DC938" s="10"/>
      <c r="DD938" s="10"/>
      <c r="DJ938" s="10"/>
      <c r="DK938" s="10"/>
      <c r="DM938" s="10"/>
      <c r="DP938" s="10"/>
      <c r="DQ938" s="10"/>
      <c r="EB938" s="10"/>
      <c r="EC938" s="10"/>
      <c r="ED938" s="10"/>
      <c r="EE938" s="10"/>
      <c r="HE938" s="10"/>
    </row>
    <row r="939" spans="1:213" ht="14.25" customHeight="1" x14ac:dyDescent="0.25">
      <c r="A939" s="10"/>
      <c r="W939" s="10"/>
      <c r="X939" s="10"/>
      <c r="Y939" s="10"/>
      <c r="Z939" s="10"/>
      <c r="AA939" s="10"/>
      <c r="AC939" s="10"/>
      <c r="AE939" s="10"/>
      <c r="AH939" s="10"/>
      <c r="AK939" s="10"/>
      <c r="AP939" s="10"/>
      <c r="AQ939" s="10"/>
      <c r="AX939" s="10"/>
      <c r="BA939" s="10"/>
      <c r="BJ939" s="10"/>
      <c r="BP939" s="10"/>
      <c r="BT939" s="10"/>
      <c r="BU939" s="10"/>
      <c r="CF939" s="10"/>
      <c r="CH939" s="10"/>
      <c r="CI939" s="10"/>
      <c r="CJ939" s="10"/>
      <c r="CK939" s="10"/>
      <c r="CL939" s="10"/>
      <c r="CM939" s="10"/>
      <c r="CU939" s="10"/>
      <c r="CV939" s="10"/>
      <c r="CW939" s="10"/>
      <c r="CX939" s="10"/>
      <c r="DC939" s="10"/>
      <c r="DD939" s="10"/>
      <c r="DJ939" s="10"/>
      <c r="DK939" s="10"/>
      <c r="DM939" s="10"/>
      <c r="DP939" s="10"/>
      <c r="DQ939" s="10"/>
      <c r="EB939" s="10"/>
      <c r="EC939" s="10"/>
      <c r="ED939" s="10"/>
      <c r="EE939" s="10"/>
      <c r="HE939" s="10"/>
    </row>
    <row r="940" spans="1:213" ht="14.25" customHeight="1" x14ac:dyDescent="0.25">
      <c r="A940" s="10"/>
      <c r="W940" s="10"/>
      <c r="X940" s="10"/>
      <c r="Y940" s="10"/>
      <c r="Z940" s="10"/>
      <c r="AA940" s="10"/>
      <c r="AC940" s="10"/>
      <c r="AE940" s="10"/>
      <c r="AH940" s="10"/>
      <c r="AK940" s="10"/>
      <c r="AP940" s="10"/>
      <c r="AQ940" s="10"/>
      <c r="AX940" s="10"/>
      <c r="BA940" s="10"/>
      <c r="BJ940" s="10"/>
      <c r="BP940" s="10"/>
      <c r="BT940" s="10"/>
      <c r="BU940" s="10"/>
      <c r="CF940" s="10"/>
      <c r="CH940" s="10"/>
      <c r="CI940" s="10"/>
      <c r="CJ940" s="10"/>
      <c r="CK940" s="10"/>
      <c r="CL940" s="10"/>
      <c r="CM940" s="10"/>
      <c r="CU940" s="10"/>
      <c r="CV940" s="10"/>
      <c r="CW940" s="10"/>
      <c r="CX940" s="10"/>
      <c r="DC940" s="10"/>
      <c r="DD940" s="10"/>
      <c r="DJ940" s="10"/>
      <c r="DK940" s="10"/>
      <c r="DM940" s="10"/>
      <c r="DP940" s="10"/>
      <c r="DQ940" s="10"/>
      <c r="EB940" s="10"/>
      <c r="EC940" s="10"/>
      <c r="ED940" s="10"/>
      <c r="EE940" s="10"/>
      <c r="HE940" s="10"/>
    </row>
    <row r="941" spans="1:213" ht="14.25" customHeight="1" x14ac:dyDescent="0.25">
      <c r="A941" s="10"/>
      <c r="W941" s="10"/>
      <c r="X941" s="10"/>
      <c r="Y941" s="10"/>
      <c r="Z941" s="10"/>
      <c r="AA941" s="10"/>
      <c r="AC941" s="10"/>
      <c r="AE941" s="10"/>
      <c r="AH941" s="10"/>
      <c r="AK941" s="10"/>
      <c r="AP941" s="10"/>
      <c r="AQ941" s="10"/>
      <c r="AX941" s="10"/>
      <c r="BA941" s="10"/>
      <c r="BJ941" s="10"/>
      <c r="BP941" s="10"/>
      <c r="BT941" s="10"/>
      <c r="BU941" s="10"/>
      <c r="CF941" s="10"/>
      <c r="CH941" s="10"/>
      <c r="CI941" s="10"/>
      <c r="CJ941" s="10"/>
      <c r="CK941" s="10"/>
      <c r="CL941" s="10"/>
      <c r="CM941" s="10"/>
      <c r="CU941" s="10"/>
      <c r="CV941" s="10"/>
      <c r="CW941" s="10"/>
      <c r="CX941" s="10"/>
      <c r="DC941" s="10"/>
      <c r="DD941" s="10"/>
      <c r="DJ941" s="10"/>
      <c r="DK941" s="10"/>
      <c r="DM941" s="10"/>
      <c r="DP941" s="10"/>
      <c r="DQ941" s="10"/>
      <c r="EB941" s="10"/>
      <c r="EC941" s="10"/>
      <c r="ED941" s="10"/>
      <c r="EE941" s="10"/>
      <c r="HE941" s="10"/>
    </row>
    <row r="942" spans="1:213" ht="14.25" customHeight="1" x14ac:dyDescent="0.25">
      <c r="A942" s="10"/>
      <c r="W942" s="10"/>
      <c r="X942" s="10"/>
      <c r="Y942" s="10"/>
      <c r="Z942" s="10"/>
      <c r="AA942" s="10"/>
      <c r="AC942" s="10"/>
      <c r="AE942" s="10"/>
      <c r="AH942" s="10"/>
      <c r="AK942" s="10"/>
      <c r="AP942" s="10"/>
      <c r="AQ942" s="10"/>
      <c r="AX942" s="10"/>
      <c r="BA942" s="10"/>
      <c r="BJ942" s="10"/>
      <c r="BP942" s="10"/>
      <c r="BT942" s="10"/>
      <c r="BU942" s="10"/>
      <c r="CF942" s="10"/>
      <c r="CH942" s="10"/>
      <c r="CI942" s="10"/>
      <c r="CJ942" s="10"/>
      <c r="CK942" s="10"/>
      <c r="CL942" s="10"/>
      <c r="CM942" s="10"/>
      <c r="CU942" s="10"/>
      <c r="CV942" s="10"/>
      <c r="CW942" s="10"/>
      <c r="CX942" s="10"/>
      <c r="DC942" s="10"/>
      <c r="DD942" s="10"/>
      <c r="DJ942" s="10"/>
      <c r="DK942" s="10"/>
      <c r="DM942" s="10"/>
      <c r="DP942" s="10"/>
      <c r="DQ942" s="10"/>
      <c r="EB942" s="10"/>
      <c r="EC942" s="10"/>
      <c r="ED942" s="10"/>
      <c r="EE942" s="10"/>
      <c r="HE942" s="10"/>
    </row>
    <row r="943" spans="1:213" ht="14.25" customHeight="1" x14ac:dyDescent="0.25">
      <c r="A943" s="10"/>
      <c r="W943" s="10"/>
      <c r="X943" s="10"/>
      <c r="Y943" s="10"/>
      <c r="Z943" s="10"/>
      <c r="AA943" s="10"/>
      <c r="AC943" s="10"/>
      <c r="AE943" s="10"/>
      <c r="AH943" s="10"/>
      <c r="AK943" s="10"/>
      <c r="AP943" s="10"/>
      <c r="AQ943" s="10"/>
      <c r="AX943" s="10"/>
      <c r="BA943" s="10"/>
      <c r="BJ943" s="10"/>
      <c r="BP943" s="10"/>
      <c r="BT943" s="10"/>
      <c r="BU943" s="10"/>
      <c r="CF943" s="10"/>
      <c r="CH943" s="10"/>
      <c r="CI943" s="10"/>
      <c r="CJ943" s="10"/>
      <c r="CK943" s="10"/>
      <c r="CL943" s="10"/>
      <c r="CM943" s="10"/>
      <c r="CU943" s="10"/>
      <c r="CV943" s="10"/>
      <c r="CW943" s="10"/>
      <c r="CX943" s="10"/>
      <c r="DC943" s="10"/>
      <c r="DD943" s="10"/>
      <c r="DJ943" s="10"/>
      <c r="DK943" s="10"/>
      <c r="DM943" s="10"/>
      <c r="DP943" s="10"/>
      <c r="DQ943" s="10"/>
      <c r="EB943" s="10"/>
      <c r="EC943" s="10"/>
      <c r="ED943" s="10"/>
      <c r="EE943" s="10"/>
      <c r="HE943" s="10"/>
    </row>
    <row r="944" spans="1:213" ht="14.25" customHeight="1" x14ac:dyDescent="0.25">
      <c r="A944" s="10"/>
      <c r="W944" s="10"/>
      <c r="X944" s="10"/>
      <c r="Y944" s="10"/>
      <c r="Z944" s="10"/>
      <c r="AA944" s="10"/>
      <c r="AC944" s="10"/>
      <c r="AE944" s="10"/>
      <c r="AH944" s="10"/>
      <c r="AK944" s="10"/>
      <c r="AP944" s="10"/>
      <c r="AQ944" s="10"/>
      <c r="AX944" s="10"/>
      <c r="BA944" s="10"/>
      <c r="BJ944" s="10"/>
      <c r="BP944" s="10"/>
      <c r="BT944" s="10"/>
      <c r="BU944" s="10"/>
      <c r="CF944" s="10"/>
      <c r="CH944" s="10"/>
      <c r="CI944" s="10"/>
      <c r="CJ944" s="10"/>
      <c r="CK944" s="10"/>
      <c r="CL944" s="10"/>
      <c r="CM944" s="10"/>
      <c r="CU944" s="10"/>
      <c r="CV944" s="10"/>
      <c r="CW944" s="10"/>
      <c r="CX944" s="10"/>
      <c r="DC944" s="10"/>
      <c r="DD944" s="10"/>
      <c r="DJ944" s="10"/>
      <c r="DK944" s="10"/>
      <c r="DM944" s="10"/>
      <c r="DP944" s="10"/>
      <c r="DQ944" s="10"/>
      <c r="EB944" s="10"/>
      <c r="EC944" s="10"/>
      <c r="ED944" s="10"/>
      <c r="EE944" s="10"/>
      <c r="HE944" s="10"/>
    </row>
    <row r="945" spans="1:213" ht="14.25" customHeight="1" x14ac:dyDescent="0.25">
      <c r="A945" s="10"/>
      <c r="W945" s="10"/>
      <c r="X945" s="10"/>
      <c r="Y945" s="10"/>
      <c r="Z945" s="10"/>
      <c r="AA945" s="10"/>
      <c r="AC945" s="10"/>
      <c r="AE945" s="10"/>
      <c r="AH945" s="10"/>
      <c r="AK945" s="10"/>
      <c r="AP945" s="10"/>
      <c r="AQ945" s="10"/>
      <c r="AX945" s="10"/>
      <c r="BA945" s="10"/>
      <c r="BJ945" s="10"/>
      <c r="BP945" s="10"/>
      <c r="BT945" s="10"/>
      <c r="BU945" s="10"/>
      <c r="CF945" s="10"/>
      <c r="CH945" s="10"/>
      <c r="CI945" s="10"/>
      <c r="CJ945" s="10"/>
      <c r="CK945" s="10"/>
      <c r="CL945" s="10"/>
      <c r="CM945" s="10"/>
      <c r="CU945" s="10"/>
      <c r="CV945" s="10"/>
      <c r="CW945" s="10"/>
      <c r="CX945" s="10"/>
      <c r="DC945" s="10"/>
      <c r="DD945" s="10"/>
      <c r="DJ945" s="10"/>
      <c r="DK945" s="10"/>
      <c r="DM945" s="10"/>
      <c r="DP945" s="10"/>
      <c r="DQ945" s="10"/>
      <c r="EB945" s="10"/>
      <c r="EC945" s="10"/>
      <c r="ED945" s="10"/>
      <c r="EE945" s="10"/>
      <c r="HE945" s="10"/>
    </row>
    <row r="946" spans="1:213" ht="14.25" customHeight="1" x14ac:dyDescent="0.25">
      <c r="A946" s="10"/>
      <c r="W946" s="10"/>
      <c r="X946" s="10"/>
      <c r="Y946" s="10"/>
      <c r="Z946" s="10"/>
      <c r="AA946" s="10"/>
      <c r="AC946" s="10"/>
      <c r="AE946" s="10"/>
      <c r="AH946" s="10"/>
      <c r="AK946" s="10"/>
      <c r="AP946" s="10"/>
      <c r="AQ946" s="10"/>
      <c r="AX946" s="10"/>
      <c r="BA946" s="10"/>
      <c r="BJ946" s="10"/>
      <c r="BP946" s="10"/>
      <c r="BT946" s="10"/>
      <c r="BU946" s="10"/>
      <c r="CF946" s="10"/>
      <c r="CH946" s="10"/>
      <c r="CI946" s="10"/>
      <c r="CJ946" s="10"/>
      <c r="CK946" s="10"/>
      <c r="CL946" s="10"/>
      <c r="CM946" s="10"/>
      <c r="CU946" s="10"/>
      <c r="CV946" s="10"/>
      <c r="CW946" s="10"/>
      <c r="CX946" s="10"/>
      <c r="DC946" s="10"/>
      <c r="DD946" s="10"/>
      <c r="DJ946" s="10"/>
      <c r="DK946" s="10"/>
      <c r="DM946" s="10"/>
      <c r="DP946" s="10"/>
      <c r="DQ946" s="10"/>
      <c r="EB946" s="10"/>
      <c r="EC946" s="10"/>
      <c r="ED946" s="10"/>
      <c r="EE946" s="10"/>
      <c r="HE946" s="10"/>
    </row>
    <row r="947" spans="1:213" ht="14.25" customHeight="1" x14ac:dyDescent="0.25">
      <c r="A947" s="10"/>
      <c r="W947" s="10"/>
      <c r="X947" s="10"/>
      <c r="Y947" s="10"/>
      <c r="Z947" s="10"/>
      <c r="AA947" s="10"/>
      <c r="AC947" s="10"/>
      <c r="AE947" s="10"/>
      <c r="AH947" s="10"/>
      <c r="AK947" s="10"/>
      <c r="AP947" s="10"/>
      <c r="AQ947" s="10"/>
      <c r="AX947" s="10"/>
      <c r="BA947" s="10"/>
      <c r="BJ947" s="10"/>
      <c r="BP947" s="10"/>
      <c r="BT947" s="10"/>
      <c r="BU947" s="10"/>
      <c r="CF947" s="10"/>
      <c r="CH947" s="10"/>
      <c r="CI947" s="10"/>
      <c r="CJ947" s="10"/>
      <c r="CK947" s="10"/>
      <c r="CL947" s="10"/>
      <c r="CM947" s="10"/>
      <c r="CU947" s="10"/>
      <c r="CV947" s="10"/>
      <c r="CW947" s="10"/>
      <c r="CX947" s="10"/>
      <c r="DC947" s="10"/>
      <c r="DD947" s="10"/>
      <c r="DJ947" s="10"/>
      <c r="DK947" s="10"/>
      <c r="DM947" s="10"/>
      <c r="DP947" s="10"/>
      <c r="DQ947" s="10"/>
      <c r="EB947" s="10"/>
      <c r="EC947" s="10"/>
      <c r="ED947" s="10"/>
      <c r="EE947" s="10"/>
      <c r="HE947" s="10"/>
    </row>
    <row r="948" spans="1:213" ht="14.25" customHeight="1" x14ac:dyDescent="0.25">
      <c r="A948" s="10"/>
      <c r="W948" s="10"/>
      <c r="X948" s="10"/>
      <c r="Y948" s="10"/>
      <c r="Z948" s="10"/>
      <c r="AA948" s="10"/>
      <c r="AC948" s="10"/>
      <c r="AE948" s="10"/>
      <c r="AH948" s="10"/>
      <c r="AK948" s="10"/>
      <c r="AP948" s="10"/>
      <c r="AQ948" s="10"/>
      <c r="AX948" s="10"/>
      <c r="BA948" s="10"/>
      <c r="BJ948" s="10"/>
      <c r="BP948" s="10"/>
      <c r="BT948" s="10"/>
      <c r="BU948" s="10"/>
      <c r="CF948" s="10"/>
      <c r="CH948" s="10"/>
      <c r="CI948" s="10"/>
      <c r="CJ948" s="10"/>
      <c r="CK948" s="10"/>
      <c r="CL948" s="10"/>
      <c r="CM948" s="10"/>
      <c r="CU948" s="10"/>
      <c r="CV948" s="10"/>
      <c r="CW948" s="10"/>
      <c r="CX948" s="10"/>
      <c r="DC948" s="10"/>
      <c r="DD948" s="10"/>
      <c r="DJ948" s="10"/>
      <c r="DK948" s="10"/>
      <c r="DM948" s="10"/>
      <c r="DP948" s="10"/>
      <c r="DQ948" s="10"/>
      <c r="EB948" s="10"/>
      <c r="EC948" s="10"/>
      <c r="ED948" s="10"/>
      <c r="EE948" s="10"/>
      <c r="HE948" s="10"/>
    </row>
    <row r="949" spans="1:213" ht="14.25" customHeight="1" x14ac:dyDescent="0.25">
      <c r="A949" s="10"/>
      <c r="W949" s="10"/>
      <c r="X949" s="10"/>
      <c r="Y949" s="10"/>
      <c r="Z949" s="10"/>
      <c r="AA949" s="10"/>
      <c r="AC949" s="10"/>
      <c r="AE949" s="10"/>
      <c r="AH949" s="10"/>
      <c r="AK949" s="10"/>
      <c r="AP949" s="10"/>
      <c r="AQ949" s="10"/>
      <c r="AX949" s="10"/>
      <c r="BA949" s="10"/>
      <c r="BJ949" s="10"/>
      <c r="BP949" s="10"/>
      <c r="BT949" s="10"/>
      <c r="BU949" s="10"/>
      <c r="CF949" s="10"/>
      <c r="CH949" s="10"/>
      <c r="CI949" s="10"/>
      <c r="CJ949" s="10"/>
      <c r="CK949" s="10"/>
      <c r="CL949" s="10"/>
      <c r="CM949" s="10"/>
      <c r="CU949" s="10"/>
      <c r="CV949" s="10"/>
      <c r="CW949" s="10"/>
      <c r="CX949" s="10"/>
      <c r="DC949" s="10"/>
      <c r="DD949" s="10"/>
      <c r="DJ949" s="10"/>
      <c r="DK949" s="10"/>
      <c r="DM949" s="10"/>
      <c r="DP949" s="10"/>
      <c r="DQ949" s="10"/>
      <c r="EB949" s="10"/>
      <c r="EC949" s="10"/>
      <c r="ED949" s="10"/>
      <c r="EE949" s="10"/>
      <c r="HE949" s="10"/>
    </row>
    <row r="950" spans="1:213" ht="14.25" customHeight="1" x14ac:dyDescent="0.25">
      <c r="A950" s="10"/>
      <c r="W950" s="10"/>
      <c r="X950" s="10"/>
      <c r="Y950" s="10"/>
      <c r="Z950" s="10"/>
      <c r="AA950" s="10"/>
      <c r="AC950" s="10"/>
      <c r="AE950" s="10"/>
      <c r="AH950" s="10"/>
      <c r="AK950" s="10"/>
      <c r="AP950" s="10"/>
      <c r="AQ950" s="10"/>
      <c r="AX950" s="10"/>
      <c r="BA950" s="10"/>
      <c r="BJ950" s="10"/>
      <c r="BP950" s="10"/>
      <c r="BT950" s="10"/>
      <c r="BU950" s="10"/>
      <c r="CF950" s="10"/>
      <c r="CH950" s="10"/>
      <c r="CI950" s="10"/>
      <c r="CJ950" s="10"/>
      <c r="CK950" s="10"/>
      <c r="CL950" s="10"/>
      <c r="CM950" s="10"/>
      <c r="CU950" s="10"/>
      <c r="CV950" s="10"/>
      <c r="CW950" s="10"/>
      <c r="CX950" s="10"/>
      <c r="DC950" s="10"/>
      <c r="DD950" s="10"/>
      <c r="DJ950" s="10"/>
      <c r="DK950" s="10"/>
      <c r="DM950" s="10"/>
      <c r="DP950" s="10"/>
      <c r="DQ950" s="10"/>
      <c r="EB950" s="10"/>
      <c r="EC950" s="10"/>
      <c r="ED950" s="10"/>
      <c r="EE950" s="10"/>
      <c r="HE950" s="10"/>
    </row>
    <row r="951" spans="1:213" ht="14.25" customHeight="1" x14ac:dyDescent="0.25">
      <c r="A951" s="10"/>
      <c r="W951" s="10"/>
      <c r="X951" s="10"/>
      <c r="Y951" s="10"/>
      <c r="Z951" s="10"/>
      <c r="AA951" s="10"/>
      <c r="AC951" s="10"/>
      <c r="AE951" s="10"/>
      <c r="AH951" s="10"/>
      <c r="AK951" s="10"/>
      <c r="AP951" s="10"/>
      <c r="AQ951" s="10"/>
      <c r="AX951" s="10"/>
      <c r="BA951" s="10"/>
      <c r="BJ951" s="10"/>
      <c r="BP951" s="10"/>
      <c r="BT951" s="10"/>
      <c r="BU951" s="10"/>
      <c r="CF951" s="10"/>
      <c r="CH951" s="10"/>
      <c r="CI951" s="10"/>
      <c r="CJ951" s="10"/>
      <c r="CK951" s="10"/>
      <c r="CL951" s="10"/>
      <c r="CM951" s="10"/>
      <c r="CU951" s="10"/>
      <c r="CV951" s="10"/>
      <c r="CW951" s="10"/>
      <c r="CX951" s="10"/>
      <c r="DC951" s="10"/>
      <c r="DD951" s="10"/>
      <c r="DJ951" s="10"/>
      <c r="DK951" s="10"/>
      <c r="DM951" s="10"/>
      <c r="DP951" s="10"/>
      <c r="DQ951" s="10"/>
      <c r="EB951" s="10"/>
      <c r="EC951" s="10"/>
      <c r="ED951" s="10"/>
      <c r="EE951" s="10"/>
      <c r="HE951" s="10"/>
    </row>
    <row r="952" spans="1:213" ht="14.25" customHeight="1" x14ac:dyDescent="0.25">
      <c r="A952" s="10"/>
      <c r="W952" s="10"/>
      <c r="X952" s="10"/>
      <c r="Y952" s="10"/>
      <c r="Z952" s="10"/>
      <c r="AA952" s="10"/>
      <c r="AC952" s="10"/>
      <c r="AE952" s="10"/>
      <c r="AH952" s="10"/>
      <c r="AK952" s="10"/>
      <c r="AP952" s="10"/>
      <c r="AQ952" s="10"/>
      <c r="AX952" s="10"/>
      <c r="BA952" s="10"/>
      <c r="BJ952" s="10"/>
      <c r="BP952" s="10"/>
      <c r="BT952" s="10"/>
      <c r="BU952" s="10"/>
      <c r="CF952" s="10"/>
      <c r="CH952" s="10"/>
      <c r="CI952" s="10"/>
      <c r="CJ952" s="10"/>
      <c r="CK952" s="10"/>
      <c r="CL952" s="10"/>
      <c r="CM952" s="10"/>
      <c r="CU952" s="10"/>
      <c r="CV952" s="10"/>
      <c r="CW952" s="10"/>
      <c r="CX952" s="10"/>
      <c r="DC952" s="10"/>
      <c r="DD952" s="10"/>
      <c r="DJ952" s="10"/>
      <c r="DK952" s="10"/>
      <c r="DM952" s="10"/>
      <c r="DP952" s="10"/>
      <c r="DQ952" s="10"/>
      <c r="EB952" s="10"/>
      <c r="EC952" s="10"/>
      <c r="ED952" s="10"/>
      <c r="EE952" s="10"/>
      <c r="HE952" s="10"/>
    </row>
    <row r="953" spans="1:213" ht="14.25" customHeight="1" x14ac:dyDescent="0.25">
      <c r="A953" s="10"/>
      <c r="W953" s="10"/>
      <c r="X953" s="10"/>
      <c r="Y953" s="10"/>
      <c r="Z953" s="10"/>
      <c r="AA953" s="10"/>
      <c r="AC953" s="10"/>
      <c r="AE953" s="10"/>
      <c r="AH953" s="10"/>
      <c r="AK953" s="10"/>
      <c r="AP953" s="10"/>
      <c r="AQ953" s="10"/>
      <c r="AX953" s="10"/>
      <c r="BA953" s="10"/>
      <c r="BJ953" s="10"/>
      <c r="BP953" s="10"/>
      <c r="BT953" s="10"/>
      <c r="BU953" s="10"/>
      <c r="CF953" s="10"/>
      <c r="CH953" s="10"/>
      <c r="CI953" s="10"/>
      <c r="CJ953" s="10"/>
      <c r="CK953" s="10"/>
      <c r="CL953" s="10"/>
      <c r="CM953" s="10"/>
      <c r="CU953" s="10"/>
      <c r="CV953" s="10"/>
      <c r="CW953" s="10"/>
      <c r="CX953" s="10"/>
      <c r="DC953" s="10"/>
      <c r="DD953" s="10"/>
      <c r="DJ953" s="10"/>
      <c r="DK953" s="10"/>
      <c r="DM953" s="10"/>
      <c r="DP953" s="10"/>
      <c r="DQ953" s="10"/>
      <c r="EB953" s="10"/>
      <c r="EC953" s="10"/>
      <c r="ED953" s="10"/>
      <c r="EE953" s="10"/>
      <c r="HE953" s="10"/>
    </row>
    <row r="954" spans="1:213" ht="14.25" customHeight="1" x14ac:dyDescent="0.25">
      <c r="A954" s="10"/>
      <c r="W954" s="10"/>
      <c r="X954" s="10"/>
      <c r="Y954" s="10"/>
      <c r="Z954" s="10"/>
      <c r="AA954" s="10"/>
      <c r="AC954" s="10"/>
      <c r="AE954" s="10"/>
      <c r="AH954" s="10"/>
      <c r="AK954" s="10"/>
      <c r="AP954" s="10"/>
      <c r="AQ954" s="10"/>
      <c r="AX954" s="10"/>
      <c r="BA954" s="10"/>
      <c r="BJ954" s="10"/>
      <c r="BP954" s="10"/>
      <c r="BT954" s="10"/>
      <c r="BU954" s="10"/>
      <c r="CF954" s="10"/>
      <c r="CH954" s="10"/>
      <c r="CI954" s="10"/>
      <c r="CJ954" s="10"/>
      <c r="CK954" s="10"/>
      <c r="CL954" s="10"/>
      <c r="CM954" s="10"/>
      <c r="CU954" s="10"/>
      <c r="CV954" s="10"/>
      <c r="CW954" s="10"/>
      <c r="CX954" s="10"/>
      <c r="DC954" s="10"/>
      <c r="DD954" s="10"/>
      <c r="DJ954" s="10"/>
      <c r="DK954" s="10"/>
      <c r="DM954" s="10"/>
      <c r="DP954" s="10"/>
      <c r="DQ954" s="10"/>
      <c r="EB954" s="10"/>
      <c r="EC954" s="10"/>
      <c r="ED954" s="10"/>
      <c r="EE954" s="10"/>
      <c r="HE954" s="10"/>
    </row>
    <row r="955" spans="1:213" ht="14.25" customHeight="1" x14ac:dyDescent="0.25">
      <c r="A955" s="10"/>
      <c r="W955" s="10"/>
      <c r="X955" s="10"/>
      <c r="Y955" s="10"/>
      <c r="Z955" s="10"/>
      <c r="AA955" s="10"/>
      <c r="AC955" s="10"/>
      <c r="AE955" s="10"/>
      <c r="AH955" s="10"/>
      <c r="AK955" s="10"/>
      <c r="AP955" s="10"/>
      <c r="AQ955" s="10"/>
      <c r="AX955" s="10"/>
      <c r="BA955" s="10"/>
      <c r="BJ955" s="10"/>
      <c r="BP955" s="10"/>
      <c r="BT955" s="10"/>
      <c r="BU955" s="10"/>
      <c r="CF955" s="10"/>
      <c r="CH955" s="10"/>
      <c r="CI955" s="10"/>
      <c r="CJ955" s="10"/>
      <c r="CK955" s="10"/>
      <c r="CL955" s="10"/>
      <c r="CM955" s="10"/>
      <c r="CU955" s="10"/>
      <c r="CV955" s="10"/>
      <c r="CW955" s="10"/>
      <c r="CX955" s="10"/>
      <c r="DC955" s="10"/>
      <c r="DD955" s="10"/>
      <c r="DJ955" s="10"/>
      <c r="DK955" s="10"/>
      <c r="DM955" s="10"/>
      <c r="DP955" s="10"/>
      <c r="DQ955" s="10"/>
      <c r="EB955" s="10"/>
      <c r="EC955" s="10"/>
      <c r="ED955" s="10"/>
      <c r="EE955" s="10"/>
      <c r="HE955" s="10"/>
    </row>
    <row r="956" spans="1:213" ht="14.25" customHeight="1" x14ac:dyDescent="0.25">
      <c r="A956" s="10"/>
      <c r="W956" s="10"/>
      <c r="X956" s="10"/>
      <c r="Y956" s="10"/>
      <c r="Z956" s="10"/>
      <c r="AA956" s="10"/>
      <c r="AC956" s="10"/>
      <c r="AE956" s="10"/>
      <c r="AH956" s="10"/>
      <c r="AK956" s="10"/>
      <c r="AP956" s="10"/>
      <c r="AQ956" s="10"/>
      <c r="AX956" s="10"/>
      <c r="BA956" s="10"/>
      <c r="BJ956" s="10"/>
      <c r="BP956" s="10"/>
      <c r="BT956" s="10"/>
      <c r="BU956" s="10"/>
      <c r="CF956" s="10"/>
      <c r="CH956" s="10"/>
      <c r="CI956" s="10"/>
      <c r="CJ956" s="10"/>
      <c r="CK956" s="10"/>
      <c r="CL956" s="10"/>
      <c r="CM956" s="10"/>
      <c r="CU956" s="10"/>
      <c r="CV956" s="10"/>
      <c r="CW956" s="10"/>
      <c r="CX956" s="10"/>
      <c r="DC956" s="10"/>
      <c r="DD956" s="10"/>
      <c r="DJ956" s="10"/>
      <c r="DK956" s="10"/>
      <c r="DM956" s="10"/>
      <c r="DP956" s="10"/>
      <c r="DQ956" s="10"/>
      <c r="EB956" s="10"/>
      <c r="EC956" s="10"/>
      <c r="ED956" s="10"/>
      <c r="EE956" s="10"/>
      <c r="HE956" s="10"/>
    </row>
    <row r="957" spans="1:213" ht="14.25" customHeight="1" x14ac:dyDescent="0.25">
      <c r="A957" s="10"/>
      <c r="W957" s="10"/>
      <c r="X957" s="10"/>
      <c r="Y957" s="10"/>
      <c r="Z957" s="10"/>
      <c r="AA957" s="10"/>
      <c r="AC957" s="10"/>
      <c r="AE957" s="10"/>
      <c r="AH957" s="10"/>
      <c r="AK957" s="10"/>
      <c r="AP957" s="10"/>
      <c r="AQ957" s="10"/>
      <c r="AX957" s="10"/>
      <c r="BA957" s="10"/>
      <c r="BJ957" s="10"/>
      <c r="BP957" s="10"/>
      <c r="BT957" s="10"/>
      <c r="BU957" s="10"/>
      <c r="CF957" s="10"/>
      <c r="CH957" s="10"/>
      <c r="CI957" s="10"/>
      <c r="CJ957" s="10"/>
      <c r="CK957" s="10"/>
      <c r="CL957" s="10"/>
      <c r="CM957" s="10"/>
      <c r="CU957" s="10"/>
      <c r="CV957" s="10"/>
      <c r="CW957" s="10"/>
      <c r="CX957" s="10"/>
      <c r="DC957" s="10"/>
      <c r="DD957" s="10"/>
      <c r="DJ957" s="10"/>
      <c r="DK957" s="10"/>
      <c r="DM957" s="10"/>
      <c r="DP957" s="10"/>
      <c r="DQ957" s="10"/>
      <c r="EB957" s="10"/>
      <c r="EC957" s="10"/>
      <c r="ED957" s="10"/>
      <c r="EE957" s="10"/>
      <c r="HE957" s="10"/>
    </row>
    <row r="958" spans="1:213" ht="14.25" customHeight="1" x14ac:dyDescent="0.25">
      <c r="A958" s="10"/>
      <c r="W958" s="10"/>
      <c r="X958" s="10"/>
      <c r="Y958" s="10"/>
      <c r="Z958" s="10"/>
      <c r="AA958" s="10"/>
      <c r="AC958" s="10"/>
      <c r="AE958" s="10"/>
      <c r="AH958" s="10"/>
      <c r="AK958" s="10"/>
      <c r="AP958" s="10"/>
      <c r="AQ958" s="10"/>
      <c r="AX958" s="10"/>
      <c r="BA958" s="10"/>
      <c r="BJ958" s="10"/>
      <c r="BP958" s="10"/>
      <c r="BT958" s="10"/>
      <c r="BU958" s="10"/>
      <c r="CF958" s="10"/>
      <c r="CH958" s="10"/>
      <c r="CI958" s="10"/>
      <c r="CJ958" s="10"/>
      <c r="CK958" s="10"/>
      <c r="CL958" s="10"/>
      <c r="CM958" s="10"/>
      <c r="CU958" s="10"/>
      <c r="CV958" s="10"/>
      <c r="CW958" s="10"/>
      <c r="CX958" s="10"/>
      <c r="DC958" s="10"/>
      <c r="DD958" s="10"/>
      <c r="DJ958" s="10"/>
      <c r="DK958" s="10"/>
      <c r="DM958" s="10"/>
      <c r="DP958" s="10"/>
      <c r="DQ958" s="10"/>
      <c r="EB958" s="10"/>
      <c r="EC958" s="10"/>
      <c r="ED958" s="10"/>
      <c r="EE958" s="10"/>
      <c r="HE958" s="10"/>
    </row>
    <row r="959" spans="1:213" ht="14.25" customHeight="1" x14ac:dyDescent="0.25">
      <c r="A959" s="10"/>
      <c r="W959" s="10"/>
      <c r="X959" s="10"/>
      <c r="Y959" s="10"/>
      <c r="Z959" s="10"/>
      <c r="AA959" s="10"/>
      <c r="AC959" s="10"/>
      <c r="AE959" s="10"/>
      <c r="AH959" s="10"/>
      <c r="AK959" s="10"/>
      <c r="AP959" s="10"/>
      <c r="AQ959" s="10"/>
      <c r="AX959" s="10"/>
      <c r="BA959" s="10"/>
      <c r="BJ959" s="10"/>
      <c r="BP959" s="10"/>
      <c r="BT959" s="10"/>
      <c r="BU959" s="10"/>
      <c r="CF959" s="10"/>
      <c r="CH959" s="10"/>
      <c r="CI959" s="10"/>
      <c r="CJ959" s="10"/>
      <c r="CK959" s="10"/>
      <c r="CL959" s="10"/>
      <c r="CM959" s="10"/>
      <c r="CU959" s="10"/>
      <c r="CV959" s="10"/>
      <c r="CW959" s="10"/>
      <c r="CX959" s="10"/>
      <c r="DC959" s="10"/>
      <c r="DD959" s="10"/>
      <c r="DJ959" s="10"/>
      <c r="DK959" s="10"/>
      <c r="DM959" s="10"/>
      <c r="DP959" s="10"/>
      <c r="DQ959" s="10"/>
      <c r="EB959" s="10"/>
      <c r="EC959" s="10"/>
      <c r="ED959" s="10"/>
      <c r="EE959" s="10"/>
      <c r="HE959" s="10"/>
    </row>
    <row r="960" spans="1:213" ht="14.25" customHeight="1" x14ac:dyDescent="0.25">
      <c r="A960" s="10"/>
      <c r="W960" s="10"/>
      <c r="X960" s="10"/>
      <c r="Y960" s="10"/>
      <c r="Z960" s="10"/>
      <c r="AA960" s="10"/>
      <c r="AC960" s="10"/>
      <c r="AE960" s="10"/>
      <c r="AH960" s="10"/>
      <c r="AK960" s="10"/>
      <c r="AP960" s="10"/>
      <c r="AQ960" s="10"/>
      <c r="AX960" s="10"/>
      <c r="BA960" s="10"/>
      <c r="BJ960" s="10"/>
      <c r="BP960" s="10"/>
      <c r="BT960" s="10"/>
      <c r="BU960" s="10"/>
      <c r="CF960" s="10"/>
      <c r="CH960" s="10"/>
      <c r="CI960" s="10"/>
      <c r="CJ960" s="10"/>
      <c r="CK960" s="10"/>
      <c r="CL960" s="10"/>
      <c r="CM960" s="10"/>
      <c r="CU960" s="10"/>
      <c r="CV960" s="10"/>
      <c r="CW960" s="10"/>
      <c r="CX960" s="10"/>
      <c r="DC960" s="10"/>
      <c r="DD960" s="10"/>
      <c r="DJ960" s="10"/>
      <c r="DK960" s="10"/>
      <c r="DM960" s="10"/>
      <c r="DP960" s="10"/>
      <c r="DQ960" s="10"/>
      <c r="EB960" s="10"/>
      <c r="EC960" s="10"/>
      <c r="ED960" s="10"/>
      <c r="EE960" s="10"/>
      <c r="HE960" s="10"/>
    </row>
    <row r="961" spans="1:213" ht="14.25" customHeight="1" x14ac:dyDescent="0.25">
      <c r="A961" s="10"/>
      <c r="W961" s="10"/>
      <c r="X961" s="10"/>
      <c r="Y961" s="10"/>
      <c r="Z961" s="10"/>
      <c r="AA961" s="10"/>
      <c r="AC961" s="10"/>
      <c r="AE961" s="10"/>
      <c r="AH961" s="10"/>
      <c r="AK961" s="10"/>
      <c r="AP961" s="10"/>
      <c r="AQ961" s="10"/>
      <c r="AX961" s="10"/>
      <c r="BA961" s="10"/>
      <c r="BJ961" s="10"/>
      <c r="BP961" s="10"/>
      <c r="BT961" s="10"/>
      <c r="BU961" s="10"/>
      <c r="CF961" s="10"/>
      <c r="CH961" s="10"/>
      <c r="CI961" s="10"/>
      <c r="CJ961" s="10"/>
      <c r="CK961" s="10"/>
      <c r="CL961" s="10"/>
      <c r="CM961" s="10"/>
      <c r="CU961" s="10"/>
      <c r="CV961" s="10"/>
      <c r="CW961" s="10"/>
      <c r="CX961" s="10"/>
      <c r="DC961" s="10"/>
      <c r="DD961" s="10"/>
      <c r="DJ961" s="10"/>
      <c r="DK961" s="10"/>
      <c r="DM961" s="10"/>
      <c r="DP961" s="10"/>
      <c r="DQ961" s="10"/>
      <c r="EB961" s="10"/>
      <c r="EC961" s="10"/>
      <c r="ED961" s="10"/>
      <c r="EE961" s="10"/>
      <c r="HE961" s="10"/>
    </row>
    <row r="962" spans="1:213" ht="14.25" customHeight="1" x14ac:dyDescent="0.25">
      <c r="A962" s="10"/>
      <c r="W962" s="10"/>
      <c r="X962" s="10"/>
      <c r="Y962" s="10"/>
      <c r="Z962" s="10"/>
      <c r="AA962" s="10"/>
      <c r="AC962" s="10"/>
      <c r="AE962" s="10"/>
      <c r="AH962" s="10"/>
      <c r="AK962" s="10"/>
      <c r="AP962" s="10"/>
      <c r="AQ962" s="10"/>
      <c r="AX962" s="10"/>
      <c r="BA962" s="10"/>
      <c r="BJ962" s="10"/>
      <c r="BP962" s="10"/>
      <c r="BT962" s="10"/>
      <c r="BU962" s="10"/>
      <c r="CF962" s="10"/>
      <c r="CH962" s="10"/>
      <c r="CI962" s="10"/>
      <c r="CJ962" s="10"/>
      <c r="CK962" s="10"/>
      <c r="CL962" s="10"/>
      <c r="CM962" s="10"/>
      <c r="CU962" s="10"/>
      <c r="CV962" s="10"/>
      <c r="CW962" s="10"/>
      <c r="CX962" s="10"/>
      <c r="DC962" s="10"/>
      <c r="DD962" s="10"/>
      <c r="DJ962" s="10"/>
      <c r="DK962" s="10"/>
      <c r="DM962" s="10"/>
      <c r="DP962" s="10"/>
      <c r="DQ962" s="10"/>
      <c r="EB962" s="10"/>
      <c r="EC962" s="10"/>
      <c r="ED962" s="10"/>
      <c r="EE962" s="10"/>
      <c r="HE962" s="10"/>
    </row>
    <row r="963" spans="1:213" ht="14.25" customHeight="1" x14ac:dyDescent="0.25">
      <c r="A963" s="10"/>
      <c r="W963" s="10"/>
      <c r="X963" s="10"/>
      <c r="Y963" s="10"/>
      <c r="Z963" s="10"/>
      <c r="AA963" s="10"/>
      <c r="AC963" s="10"/>
      <c r="AE963" s="10"/>
      <c r="AH963" s="10"/>
      <c r="AK963" s="10"/>
      <c r="AP963" s="10"/>
      <c r="AQ963" s="10"/>
      <c r="AX963" s="10"/>
      <c r="BA963" s="10"/>
      <c r="BJ963" s="10"/>
      <c r="BP963" s="10"/>
      <c r="BT963" s="10"/>
      <c r="BU963" s="10"/>
      <c r="CF963" s="10"/>
      <c r="CH963" s="10"/>
      <c r="CI963" s="10"/>
      <c r="CJ963" s="10"/>
      <c r="CK963" s="10"/>
      <c r="CL963" s="10"/>
      <c r="CM963" s="10"/>
      <c r="CU963" s="10"/>
      <c r="CV963" s="10"/>
      <c r="CW963" s="10"/>
      <c r="CX963" s="10"/>
      <c r="DC963" s="10"/>
      <c r="DD963" s="10"/>
      <c r="DJ963" s="10"/>
      <c r="DK963" s="10"/>
      <c r="DM963" s="10"/>
      <c r="DP963" s="10"/>
      <c r="DQ963" s="10"/>
      <c r="EB963" s="10"/>
      <c r="EC963" s="10"/>
      <c r="ED963" s="10"/>
      <c r="EE963" s="10"/>
      <c r="HE963" s="10"/>
    </row>
    <row r="964" spans="1:213" ht="14.25" customHeight="1" x14ac:dyDescent="0.25">
      <c r="A964" s="10"/>
      <c r="W964" s="10"/>
      <c r="X964" s="10"/>
      <c r="Y964" s="10"/>
      <c r="Z964" s="10"/>
      <c r="AA964" s="10"/>
      <c r="AC964" s="10"/>
      <c r="AE964" s="10"/>
      <c r="AH964" s="10"/>
      <c r="AK964" s="10"/>
      <c r="AP964" s="10"/>
      <c r="AQ964" s="10"/>
      <c r="AX964" s="10"/>
      <c r="BA964" s="10"/>
      <c r="BJ964" s="10"/>
      <c r="BP964" s="10"/>
      <c r="BT964" s="10"/>
      <c r="BU964" s="10"/>
      <c r="CF964" s="10"/>
      <c r="CH964" s="10"/>
      <c r="CI964" s="10"/>
      <c r="CJ964" s="10"/>
      <c r="CK964" s="10"/>
      <c r="CL964" s="10"/>
      <c r="CM964" s="10"/>
      <c r="CU964" s="10"/>
      <c r="CV964" s="10"/>
      <c r="CW964" s="10"/>
      <c r="CX964" s="10"/>
      <c r="DC964" s="10"/>
      <c r="DD964" s="10"/>
      <c r="DJ964" s="10"/>
      <c r="DK964" s="10"/>
      <c r="DM964" s="10"/>
      <c r="DP964" s="10"/>
      <c r="DQ964" s="10"/>
      <c r="EB964" s="10"/>
      <c r="EC964" s="10"/>
      <c r="ED964" s="10"/>
      <c r="EE964" s="10"/>
      <c r="HE964" s="10"/>
    </row>
    <row r="965" spans="1:213" ht="14.25" customHeight="1" x14ac:dyDescent="0.25">
      <c r="A965" s="10"/>
      <c r="W965" s="10"/>
      <c r="X965" s="10"/>
      <c r="Y965" s="10"/>
      <c r="Z965" s="10"/>
      <c r="AA965" s="10"/>
      <c r="AC965" s="10"/>
      <c r="AE965" s="10"/>
      <c r="AH965" s="10"/>
      <c r="AK965" s="10"/>
      <c r="AP965" s="10"/>
      <c r="AQ965" s="10"/>
      <c r="AX965" s="10"/>
      <c r="BA965" s="10"/>
      <c r="BJ965" s="10"/>
      <c r="BP965" s="10"/>
      <c r="BT965" s="10"/>
      <c r="BU965" s="10"/>
      <c r="CF965" s="10"/>
      <c r="CH965" s="10"/>
      <c r="CI965" s="10"/>
      <c r="CJ965" s="10"/>
      <c r="CK965" s="10"/>
      <c r="CL965" s="10"/>
      <c r="CM965" s="10"/>
      <c r="CU965" s="10"/>
      <c r="CV965" s="10"/>
      <c r="CW965" s="10"/>
      <c r="CX965" s="10"/>
      <c r="DC965" s="10"/>
      <c r="DD965" s="10"/>
      <c r="DJ965" s="10"/>
      <c r="DK965" s="10"/>
      <c r="DM965" s="10"/>
      <c r="DP965" s="10"/>
      <c r="DQ965" s="10"/>
      <c r="EB965" s="10"/>
      <c r="EC965" s="10"/>
      <c r="ED965" s="10"/>
      <c r="EE965" s="10"/>
      <c r="HE965" s="10"/>
    </row>
    <row r="966" spans="1:213" ht="14.25" customHeight="1" x14ac:dyDescent="0.25">
      <c r="A966" s="10"/>
      <c r="W966" s="10"/>
      <c r="X966" s="10"/>
      <c r="Y966" s="10"/>
      <c r="Z966" s="10"/>
      <c r="AA966" s="10"/>
      <c r="AC966" s="10"/>
      <c r="AE966" s="10"/>
      <c r="AH966" s="10"/>
      <c r="AK966" s="10"/>
      <c r="AP966" s="10"/>
      <c r="AQ966" s="10"/>
      <c r="AX966" s="10"/>
      <c r="BA966" s="10"/>
      <c r="BJ966" s="10"/>
      <c r="BP966" s="10"/>
      <c r="BT966" s="10"/>
      <c r="BU966" s="10"/>
      <c r="CF966" s="10"/>
      <c r="CH966" s="10"/>
      <c r="CI966" s="10"/>
      <c r="CJ966" s="10"/>
      <c r="CK966" s="10"/>
      <c r="CL966" s="10"/>
      <c r="CM966" s="10"/>
      <c r="CU966" s="10"/>
      <c r="CV966" s="10"/>
      <c r="CW966" s="10"/>
      <c r="CX966" s="10"/>
      <c r="DC966" s="10"/>
      <c r="DD966" s="10"/>
      <c r="DJ966" s="10"/>
      <c r="DK966" s="10"/>
      <c r="DM966" s="10"/>
      <c r="DP966" s="10"/>
      <c r="DQ966" s="10"/>
      <c r="EB966" s="10"/>
      <c r="EC966" s="10"/>
      <c r="ED966" s="10"/>
      <c r="EE966" s="10"/>
      <c r="HE966" s="10"/>
    </row>
    <row r="967" spans="1:213" ht="14.25" customHeight="1" x14ac:dyDescent="0.25">
      <c r="A967" s="10"/>
      <c r="W967" s="10"/>
      <c r="X967" s="10"/>
      <c r="Y967" s="10"/>
      <c r="Z967" s="10"/>
      <c r="AA967" s="10"/>
      <c r="AC967" s="10"/>
      <c r="AE967" s="10"/>
      <c r="AH967" s="10"/>
      <c r="AK967" s="10"/>
      <c r="AP967" s="10"/>
      <c r="AQ967" s="10"/>
      <c r="AX967" s="10"/>
      <c r="BA967" s="10"/>
      <c r="BJ967" s="10"/>
      <c r="BP967" s="10"/>
      <c r="BT967" s="10"/>
      <c r="BU967" s="10"/>
      <c r="CF967" s="10"/>
      <c r="CH967" s="10"/>
      <c r="CI967" s="10"/>
      <c r="CJ967" s="10"/>
      <c r="CK967" s="10"/>
      <c r="CL967" s="10"/>
      <c r="CM967" s="10"/>
      <c r="CU967" s="10"/>
      <c r="CV967" s="10"/>
      <c r="CW967" s="10"/>
      <c r="CX967" s="10"/>
      <c r="DC967" s="10"/>
      <c r="DD967" s="10"/>
      <c r="DJ967" s="10"/>
      <c r="DK967" s="10"/>
      <c r="DM967" s="10"/>
      <c r="DP967" s="10"/>
      <c r="DQ967" s="10"/>
      <c r="EB967" s="10"/>
      <c r="EC967" s="10"/>
      <c r="ED967" s="10"/>
      <c r="EE967" s="10"/>
      <c r="HE967" s="10"/>
    </row>
    <row r="968" spans="1:213" ht="14.25" customHeight="1" x14ac:dyDescent="0.25">
      <c r="A968" s="10"/>
      <c r="W968" s="10"/>
      <c r="X968" s="10"/>
      <c r="Y968" s="10"/>
      <c r="Z968" s="10"/>
      <c r="AA968" s="10"/>
      <c r="AC968" s="10"/>
      <c r="AE968" s="10"/>
      <c r="AH968" s="10"/>
      <c r="AK968" s="10"/>
      <c r="AP968" s="10"/>
      <c r="AQ968" s="10"/>
      <c r="AX968" s="10"/>
      <c r="BA968" s="10"/>
      <c r="BJ968" s="10"/>
      <c r="BP968" s="10"/>
      <c r="BT968" s="10"/>
      <c r="BU968" s="10"/>
      <c r="CF968" s="10"/>
      <c r="CH968" s="10"/>
      <c r="CI968" s="10"/>
      <c r="CJ968" s="10"/>
      <c r="CK968" s="10"/>
      <c r="CL968" s="10"/>
      <c r="CM968" s="10"/>
      <c r="CU968" s="10"/>
      <c r="CV968" s="10"/>
      <c r="CW968" s="10"/>
      <c r="CX968" s="10"/>
      <c r="DC968" s="10"/>
      <c r="DD968" s="10"/>
      <c r="DJ968" s="10"/>
      <c r="DK968" s="10"/>
      <c r="DM968" s="10"/>
      <c r="DP968" s="10"/>
      <c r="DQ968" s="10"/>
      <c r="EB968" s="10"/>
      <c r="EC968" s="10"/>
      <c r="ED968" s="10"/>
      <c r="EE968" s="10"/>
      <c r="HE968" s="10"/>
    </row>
    <row r="969" spans="1:213" ht="14.25" customHeight="1" x14ac:dyDescent="0.25">
      <c r="A969" s="10"/>
      <c r="W969" s="10"/>
      <c r="X969" s="10"/>
      <c r="Y969" s="10"/>
      <c r="Z969" s="10"/>
      <c r="AA969" s="10"/>
      <c r="AC969" s="10"/>
      <c r="AE969" s="10"/>
      <c r="AH969" s="10"/>
      <c r="AK969" s="10"/>
      <c r="AP969" s="10"/>
      <c r="AQ969" s="10"/>
      <c r="AX969" s="10"/>
      <c r="BA969" s="10"/>
      <c r="BJ969" s="10"/>
      <c r="BP969" s="10"/>
      <c r="BT969" s="10"/>
      <c r="BU969" s="10"/>
      <c r="CF969" s="10"/>
      <c r="CH969" s="10"/>
      <c r="CI969" s="10"/>
      <c r="CJ969" s="10"/>
      <c r="CK969" s="10"/>
      <c r="CL969" s="10"/>
      <c r="CM969" s="10"/>
      <c r="CU969" s="10"/>
      <c r="CV969" s="10"/>
      <c r="CW969" s="10"/>
      <c r="CX969" s="10"/>
      <c r="DC969" s="10"/>
      <c r="DD969" s="10"/>
      <c r="DJ969" s="10"/>
      <c r="DK969" s="10"/>
      <c r="DM969" s="10"/>
      <c r="DP969" s="10"/>
      <c r="DQ969" s="10"/>
      <c r="EB969" s="10"/>
      <c r="EC969" s="10"/>
      <c r="ED969" s="10"/>
      <c r="EE969" s="10"/>
      <c r="HE969" s="10"/>
    </row>
    <row r="970" spans="1:213" ht="14.25" customHeight="1" x14ac:dyDescent="0.25">
      <c r="A970" s="10"/>
      <c r="W970" s="10"/>
      <c r="X970" s="10"/>
      <c r="Y970" s="10"/>
      <c r="Z970" s="10"/>
      <c r="AA970" s="10"/>
      <c r="AC970" s="10"/>
      <c r="AE970" s="10"/>
      <c r="AH970" s="10"/>
      <c r="AK970" s="10"/>
      <c r="AP970" s="10"/>
      <c r="AQ970" s="10"/>
      <c r="AX970" s="10"/>
      <c r="BA970" s="10"/>
      <c r="BJ970" s="10"/>
      <c r="BP970" s="10"/>
      <c r="BT970" s="10"/>
      <c r="BU970" s="10"/>
      <c r="CF970" s="10"/>
      <c r="CH970" s="10"/>
      <c r="CI970" s="10"/>
      <c r="CJ970" s="10"/>
      <c r="CK970" s="10"/>
      <c r="CL970" s="10"/>
      <c r="CM970" s="10"/>
      <c r="CU970" s="10"/>
      <c r="CV970" s="10"/>
      <c r="CW970" s="10"/>
      <c r="CX970" s="10"/>
      <c r="DC970" s="10"/>
      <c r="DD970" s="10"/>
      <c r="DJ970" s="10"/>
      <c r="DK970" s="10"/>
      <c r="DM970" s="10"/>
      <c r="DP970" s="10"/>
      <c r="DQ970" s="10"/>
      <c r="EB970" s="10"/>
      <c r="EC970" s="10"/>
      <c r="ED970" s="10"/>
      <c r="EE970" s="10"/>
      <c r="HE970" s="10"/>
    </row>
    <row r="971" spans="1:213" ht="14.25" customHeight="1" x14ac:dyDescent="0.25">
      <c r="A971" s="10"/>
      <c r="W971" s="10"/>
      <c r="X971" s="10"/>
      <c r="Y971" s="10"/>
      <c r="Z971" s="10"/>
      <c r="AA971" s="10"/>
      <c r="AC971" s="10"/>
      <c r="AE971" s="10"/>
      <c r="AH971" s="10"/>
      <c r="AK971" s="10"/>
      <c r="AP971" s="10"/>
      <c r="AQ971" s="10"/>
      <c r="AX971" s="10"/>
      <c r="BA971" s="10"/>
      <c r="BJ971" s="10"/>
      <c r="BP971" s="10"/>
      <c r="BT971" s="10"/>
      <c r="BU971" s="10"/>
      <c r="CF971" s="10"/>
      <c r="CH971" s="10"/>
      <c r="CI971" s="10"/>
      <c r="CJ971" s="10"/>
      <c r="CK971" s="10"/>
      <c r="CL971" s="10"/>
      <c r="CM971" s="10"/>
      <c r="CU971" s="10"/>
      <c r="CV971" s="10"/>
      <c r="CW971" s="10"/>
      <c r="CX971" s="10"/>
      <c r="DC971" s="10"/>
      <c r="DD971" s="10"/>
      <c r="DJ971" s="10"/>
      <c r="DK971" s="10"/>
      <c r="DM971" s="10"/>
      <c r="DP971" s="10"/>
      <c r="DQ971" s="10"/>
      <c r="EB971" s="10"/>
      <c r="EC971" s="10"/>
      <c r="ED971" s="10"/>
      <c r="EE971" s="10"/>
      <c r="HE971" s="10"/>
    </row>
    <row r="972" spans="1:213" ht="14.25" customHeight="1" x14ac:dyDescent="0.25">
      <c r="A972" s="10"/>
      <c r="W972" s="10"/>
      <c r="X972" s="10"/>
      <c r="Y972" s="10"/>
      <c r="Z972" s="10"/>
      <c r="AA972" s="10"/>
      <c r="AC972" s="10"/>
      <c r="AE972" s="10"/>
      <c r="AH972" s="10"/>
      <c r="AK972" s="10"/>
      <c r="AP972" s="10"/>
      <c r="AQ972" s="10"/>
      <c r="AX972" s="10"/>
      <c r="BA972" s="10"/>
      <c r="BJ972" s="10"/>
      <c r="BP972" s="10"/>
      <c r="BT972" s="10"/>
      <c r="BU972" s="10"/>
      <c r="CF972" s="10"/>
      <c r="CH972" s="10"/>
      <c r="CI972" s="10"/>
      <c r="CJ972" s="10"/>
      <c r="CK972" s="10"/>
      <c r="CL972" s="10"/>
      <c r="CM972" s="10"/>
      <c r="CU972" s="10"/>
      <c r="CV972" s="10"/>
      <c r="CW972" s="10"/>
      <c r="CX972" s="10"/>
      <c r="DC972" s="10"/>
      <c r="DD972" s="10"/>
      <c r="DJ972" s="10"/>
      <c r="DK972" s="10"/>
      <c r="DM972" s="10"/>
      <c r="DP972" s="10"/>
      <c r="DQ972" s="10"/>
      <c r="EB972" s="10"/>
      <c r="EC972" s="10"/>
      <c r="ED972" s="10"/>
      <c r="EE972" s="10"/>
      <c r="HE972" s="10"/>
    </row>
    <row r="973" spans="1:213" ht="14.25" customHeight="1" x14ac:dyDescent="0.25">
      <c r="A973" s="10"/>
      <c r="W973" s="10"/>
      <c r="X973" s="10"/>
      <c r="Y973" s="10"/>
      <c r="Z973" s="10"/>
      <c r="AA973" s="10"/>
      <c r="AC973" s="10"/>
      <c r="AE973" s="10"/>
      <c r="AH973" s="10"/>
      <c r="AK973" s="10"/>
      <c r="AP973" s="10"/>
      <c r="AQ973" s="10"/>
      <c r="AX973" s="10"/>
      <c r="BA973" s="10"/>
      <c r="BJ973" s="10"/>
      <c r="BP973" s="10"/>
      <c r="BT973" s="10"/>
      <c r="BU973" s="10"/>
      <c r="CF973" s="10"/>
      <c r="CH973" s="10"/>
      <c r="CI973" s="10"/>
      <c r="CJ973" s="10"/>
      <c r="CK973" s="10"/>
      <c r="CL973" s="10"/>
      <c r="CM973" s="10"/>
      <c r="CU973" s="10"/>
      <c r="CV973" s="10"/>
      <c r="CW973" s="10"/>
      <c r="CX973" s="10"/>
      <c r="DC973" s="10"/>
      <c r="DD973" s="10"/>
      <c r="DJ973" s="10"/>
      <c r="DK973" s="10"/>
      <c r="DM973" s="10"/>
      <c r="DP973" s="10"/>
      <c r="DQ973" s="10"/>
      <c r="EB973" s="10"/>
      <c r="EC973" s="10"/>
      <c r="ED973" s="10"/>
      <c r="EE973" s="10"/>
      <c r="HE973" s="10"/>
    </row>
    <row r="974" spans="1:213" ht="14.25" customHeight="1" x14ac:dyDescent="0.25">
      <c r="A974" s="10"/>
      <c r="W974" s="10"/>
      <c r="X974" s="10"/>
      <c r="Y974" s="10"/>
      <c r="Z974" s="10"/>
      <c r="AA974" s="10"/>
      <c r="AC974" s="10"/>
      <c r="AE974" s="10"/>
      <c r="AH974" s="10"/>
      <c r="AK974" s="10"/>
      <c r="AP974" s="10"/>
      <c r="AQ974" s="10"/>
      <c r="AX974" s="10"/>
      <c r="BA974" s="10"/>
      <c r="BJ974" s="10"/>
      <c r="BP974" s="10"/>
      <c r="BT974" s="10"/>
      <c r="BU974" s="10"/>
      <c r="CF974" s="10"/>
      <c r="CH974" s="10"/>
      <c r="CI974" s="10"/>
      <c r="CJ974" s="10"/>
      <c r="CK974" s="10"/>
      <c r="CL974" s="10"/>
      <c r="CM974" s="10"/>
      <c r="CU974" s="10"/>
      <c r="CV974" s="10"/>
      <c r="CW974" s="10"/>
      <c r="CX974" s="10"/>
      <c r="DC974" s="10"/>
      <c r="DD974" s="10"/>
      <c r="DJ974" s="10"/>
      <c r="DK974" s="10"/>
      <c r="DM974" s="10"/>
      <c r="DP974" s="10"/>
      <c r="DQ974" s="10"/>
      <c r="EB974" s="10"/>
      <c r="EC974" s="10"/>
      <c r="ED974" s="10"/>
      <c r="EE974" s="10"/>
      <c r="HE974" s="10"/>
    </row>
    <row r="975" spans="1:213" ht="14.25" customHeight="1" x14ac:dyDescent="0.25">
      <c r="A975" s="10"/>
      <c r="W975" s="10"/>
      <c r="X975" s="10"/>
      <c r="Y975" s="10"/>
      <c r="Z975" s="10"/>
      <c r="AA975" s="10"/>
      <c r="AC975" s="10"/>
      <c r="AE975" s="10"/>
      <c r="AH975" s="10"/>
      <c r="AK975" s="10"/>
      <c r="AP975" s="10"/>
      <c r="AQ975" s="10"/>
      <c r="AX975" s="10"/>
      <c r="BA975" s="10"/>
      <c r="BJ975" s="10"/>
      <c r="BP975" s="10"/>
      <c r="BT975" s="10"/>
      <c r="BU975" s="10"/>
      <c r="CF975" s="10"/>
      <c r="CH975" s="10"/>
      <c r="CI975" s="10"/>
      <c r="CJ975" s="10"/>
      <c r="CK975" s="10"/>
      <c r="CL975" s="10"/>
      <c r="CM975" s="10"/>
      <c r="CU975" s="10"/>
      <c r="CV975" s="10"/>
      <c r="CW975" s="10"/>
      <c r="CX975" s="10"/>
      <c r="DC975" s="10"/>
      <c r="DD975" s="10"/>
      <c r="DJ975" s="10"/>
      <c r="DK975" s="10"/>
      <c r="DM975" s="10"/>
      <c r="DP975" s="10"/>
      <c r="DQ975" s="10"/>
      <c r="EB975" s="10"/>
      <c r="EC975" s="10"/>
      <c r="ED975" s="10"/>
      <c r="EE975" s="10"/>
      <c r="HE975" s="10"/>
    </row>
    <row r="976" spans="1:213" ht="14.25" customHeight="1" x14ac:dyDescent="0.25">
      <c r="A976" s="10"/>
      <c r="W976" s="10"/>
      <c r="X976" s="10"/>
      <c r="Y976" s="10"/>
      <c r="Z976" s="10"/>
      <c r="AA976" s="10"/>
      <c r="AC976" s="10"/>
      <c r="AE976" s="10"/>
      <c r="AH976" s="10"/>
      <c r="AK976" s="10"/>
      <c r="AP976" s="10"/>
      <c r="AQ976" s="10"/>
      <c r="AX976" s="10"/>
      <c r="BA976" s="10"/>
      <c r="BJ976" s="10"/>
      <c r="BP976" s="10"/>
      <c r="BT976" s="10"/>
      <c r="BU976" s="10"/>
      <c r="CF976" s="10"/>
      <c r="CH976" s="10"/>
      <c r="CI976" s="10"/>
      <c r="CJ976" s="10"/>
      <c r="CK976" s="10"/>
      <c r="CL976" s="10"/>
      <c r="CM976" s="10"/>
      <c r="CU976" s="10"/>
      <c r="CV976" s="10"/>
      <c r="CW976" s="10"/>
      <c r="CX976" s="10"/>
      <c r="DC976" s="10"/>
      <c r="DD976" s="10"/>
      <c r="DJ976" s="10"/>
      <c r="DK976" s="10"/>
      <c r="DM976" s="10"/>
      <c r="DP976" s="10"/>
      <c r="DQ976" s="10"/>
      <c r="EB976" s="10"/>
      <c r="EC976" s="10"/>
      <c r="ED976" s="10"/>
      <c r="EE976" s="10"/>
      <c r="HE976" s="10"/>
    </row>
    <row r="977" spans="1:213" ht="14.25" customHeight="1" x14ac:dyDescent="0.25">
      <c r="A977" s="10"/>
      <c r="W977" s="10"/>
      <c r="X977" s="10"/>
      <c r="Y977" s="10"/>
      <c r="Z977" s="10"/>
      <c r="AA977" s="10"/>
      <c r="AC977" s="10"/>
      <c r="AE977" s="10"/>
      <c r="AH977" s="10"/>
      <c r="AK977" s="10"/>
      <c r="AP977" s="10"/>
      <c r="AQ977" s="10"/>
      <c r="AX977" s="10"/>
      <c r="BA977" s="10"/>
      <c r="BJ977" s="10"/>
      <c r="BP977" s="10"/>
      <c r="BT977" s="10"/>
      <c r="BU977" s="10"/>
      <c r="CF977" s="10"/>
      <c r="CH977" s="10"/>
      <c r="CI977" s="10"/>
      <c r="CJ977" s="10"/>
      <c r="CK977" s="10"/>
      <c r="CL977" s="10"/>
      <c r="CM977" s="10"/>
      <c r="CU977" s="10"/>
      <c r="CV977" s="10"/>
      <c r="CW977" s="10"/>
      <c r="CX977" s="10"/>
      <c r="DC977" s="10"/>
      <c r="DD977" s="10"/>
      <c r="DJ977" s="10"/>
      <c r="DK977" s="10"/>
      <c r="DM977" s="10"/>
      <c r="DP977" s="10"/>
      <c r="DQ977" s="10"/>
      <c r="EB977" s="10"/>
      <c r="EC977" s="10"/>
      <c r="ED977" s="10"/>
      <c r="EE977" s="10"/>
      <c r="HE977" s="10"/>
    </row>
    <row r="978" spans="1:213" ht="14.25" customHeight="1" x14ac:dyDescent="0.25">
      <c r="A978" s="10"/>
      <c r="W978" s="10"/>
      <c r="X978" s="10"/>
      <c r="Y978" s="10"/>
      <c r="Z978" s="10"/>
      <c r="AA978" s="10"/>
      <c r="AC978" s="10"/>
      <c r="AE978" s="10"/>
      <c r="AH978" s="10"/>
      <c r="AK978" s="10"/>
      <c r="AP978" s="10"/>
      <c r="AQ978" s="10"/>
      <c r="AX978" s="10"/>
      <c r="BA978" s="10"/>
      <c r="BJ978" s="10"/>
      <c r="BP978" s="10"/>
      <c r="BT978" s="10"/>
      <c r="BU978" s="10"/>
      <c r="CF978" s="10"/>
      <c r="CH978" s="10"/>
      <c r="CI978" s="10"/>
      <c r="CJ978" s="10"/>
      <c r="CK978" s="10"/>
      <c r="CL978" s="10"/>
      <c r="CM978" s="10"/>
      <c r="CU978" s="10"/>
      <c r="CV978" s="10"/>
      <c r="CW978" s="10"/>
      <c r="CX978" s="10"/>
      <c r="DC978" s="10"/>
      <c r="DD978" s="10"/>
      <c r="DJ978" s="10"/>
      <c r="DK978" s="10"/>
      <c r="DM978" s="10"/>
      <c r="DP978" s="10"/>
      <c r="DQ978" s="10"/>
      <c r="EB978" s="10"/>
      <c r="EC978" s="10"/>
      <c r="ED978" s="10"/>
      <c r="EE978" s="10"/>
      <c r="HE978" s="10"/>
    </row>
    <row r="979" spans="1:213" ht="14.25" customHeight="1" x14ac:dyDescent="0.25">
      <c r="A979" s="10"/>
      <c r="W979" s="10"/>
      <c r="X979" s="10"/>
      <c r="Y979" s="10"/>
      <c r="Z979" s="10"/>
      <c r="AA979" s="10"/>
      <c r="AC979" s="10"/>
      <c r="AE979" s="10"/>
      <c r="AH979" s="10"/>
      <c r="AK979" s="10"/>
      <c r="AP979" s="10"/>
      <c r="AQ979" s="10"/>
      <c r="AX979" s="10"/>
      <c r="BA979" s="10"/>
      <c r="BJ979" s="10"/>
      <c r="BP979" s="10"/>
      <c r="BT979" s="10"/>
      <c r="BU979" s="10"/>
      <c r="CF979" s="10"/>
      <c r="CH979" s="10"/>
      <c r="CI979" s="10"/>
      <c r="CJ979" s="10"/>
      <c r="CK979" s="10"/>
      <c r="CL979" s="10"/>
      <c r="CM979" s="10"/>
      <c r="CU979" s="10"/>
      <c r="CV979" s="10"/>
      <c r="CW979" s="10"/>
      <c r="CX979" s="10"/>
      <c r="DC979" s="10"/>
      <c r="DD979" s="10"/>
      <c r="DJ979" s="10"/>
      <c r="DK979" s="10"/>
      <c r="DM979" s="10"/>
      <c r="DP979" s="10"/>
      <c r="DQ979" s="10"/>
      <c r="EB979" s="10"/>
      <c r="EC979" s="10"/>
      <c r="ED979" s="10"/>
      <c r="EE979" s="10"/>
      <c r="HE979" s="10"/>
    </row>
    <row r="980" spans="1:213" ht="14.25" customHeight="1" x14ac:dyDescent="0.25">
      <c r="A980" s="10"/>
      <c r="W980" s="10"/>
      <c r="X980" s="10"/>
      <c r="Y980" s="10"/>
      <c r="Z980" s="10"/>
      <c r="AA980" s="10"/>
      <c r="AC980" s="10"/>
      <c r="AE980" s="10"/>
      <c r="AH980" s="10"/>
      <c r="AK980" s="10"/>
      <c r="AP980" s="10"/>
      <c r="AQ980" s="10"/>
      <c r="AX980" s="10"/>
      <c r="BA980" s="10"/>
      <c r="BJ980" s="10"/>
      <c r="BP980" s="10"/>
      <c r="BT980" s="10"/>
      <c r="BU980" s="10"/>
      <c r="CF980" s="10"/>
      <c r="CH980" s="10"/>
      <c r="CI980" s="10"/>
      <c r="CJ980" s="10"/>
      <c r="CK980" s="10"/>
      <c r="CL980" s="10"/>
      <c r="CM980" s="10"/>
      <c r="CU980" s="10"/>
      <c r="CV980" s="10"/>
      <c r="CW980" s="10"/>
      <c r="CX980" s="10"/>
      <c r="DC980" s="10"/>
      <c r="DD980" s="10"/>
      <c r="DJ980" s="10"/>
      <c r="DK980" s="10"/>
      <c r="DM980" s="10"/>
      <c r="DP980" s="10"/>
      <c r="DQ980" s="10"/>
      <c r="EB980" s="10"/>
      <c r="EC980" s="10"/>
      <c r="ED980" s="10"/>
      <c r="EE980" s="10"/>
      <c r="HE980" s="10"/>
    </row>
    <row r="981" spans="1:213" ht="14.25" customHeight="1" x14ac:dyDescent="0.25">
      <c r="A981" s="10"/>
      <c r="W981" s="10"/>
      <c r="X981" s="10"/>
      <c r="Y981" s="10"/>
      <c r="Z981" s="10"/>
      <c r="AA981" s="10"/>
      <c r="AC981" s="10"/>
      <c r="AE981" s="10"/>
      <c r="AH981" s="10"/>
      <c r="AK981" s="10"/>
      <c r="AP981" s="10"/>
      <c r="AQ981" s="10"/>
      <c r="AX981" s="10"/>
      <c r="BA981" s="10"/>
      <c r="BJ981" s="10"/>
      <c r="BP981" s="10"/>
      <c r="BT981" s="10"/>
      <c r="BU981" s="10"/>
      <c r="CF981" s="10"/>
      <c r="CH981" s="10"/>
      <c r="CI981" s="10"/>
      <c r="CJ981" s="10"/>
      <c r="CK981" s="10"/>
      <c r="CL981" s="10"/>
      <c r="CM981" s="10"/>
      <c r="CU981" s="10"/>
      <c r="CV981" s="10"/>
      <c r="CW981" s="10"/>
      <c r="CX981" s="10"/>
      <c r="DC981" s="10"/>
      <c r="DD981" s="10"/>
      <c r="DJ981" s="10"/>
      <c r="DK981" s="10"/>
      <c r="DM981" s="10"/>
      <c r="DP981" s="10"/>
      <c r="DQ981" s="10"/>
      <c r="EB981" s="10"/>
      <c r="EC981" s="10"/>
      <c r="ED981" s="10"/>
      <c r="EE981" s="10"/>
      <c r="HE981" s="10"/>
    </row>
    <row r="982" spans="1:213" ht="14.25" customHeight="1" x14ac:dyDescent="0.25">
      <c r="A982" s="10"/>
      <c r="W982" s="10"/>
      <c r="X982" s="10"/>
      <c r="Y982" s="10"/>
      <c r="Z982" s="10"/>
      <c r="AA982" s="10"/>
      <c r="AC982" s="10"/>
      <c r="AE982" s="10"/>
      <c r="AH982" s="10"/>
      <c r="AK982" s="10"/>
      <c r="AP982" s="10"/>
      <c r="AQ982" s="10"/>
      <c r="AX982" s="10"/>
      <c r="BA982" s="10"/>
      <c r="BJ982" s="10"/>
      <c r="BP982" s="10"/>
      <c r="BT982" s="10"/>
      <c r="BU982" s="10"/>
      <c r="CF982" s="10"/>
      <c r="CH982" s="10"/>
      <c r="CI982" s="10"/>
      <c r="CJ982" s="10"/>
      <c r="CK982" s="10"/>
      <c r="CL982" s="10"/>
      <c r="CM982" s="10"/>
      <c r="CU982" s="10"/>
      <c r="CV982" s="10"/>
      <c r="CW982" s="10"/>
      <c r="CX982" s="10"/>
      <c r="DC982" s="10"/>
      <c r="DD982" s="10"/>
      <c r="DJ982" s="10"/>
      <c r="DK982" s="10"/>
      <c r="DM982" s="10"/>
      <c r="DP982" s="10"/>
      <c r="DQ982" s="10"/>
      <c r="EB982" s="10"/>
      <c r="EC982" s="10"/>
      <c r="ED982" s="10"/>
      <c r="EE982" s="10"/>
      <c r="HE982" s="10"/>
    </row>
    <row r="983" spans="1:213" ht="14.25" customHeight="1" x14ac:dyDescent="0.25">
      <c r="A983" s="10"/>
      <c r="W983" s="10"/>
      <c r="X983" s="10"/>
      <c r="Y983" s="10"/>
      <c r="Z983" s="10"/>
      <c r="AA983" s="10"/>
      <c r="AC983" s="10"/>
      <c r="AE983" s="10"/>
      <c r="AH983" s="10"/>
      <c r="AK983" s="10"/>
      <c r="AP983" s="10"/>
      <c r="AQ983" s="10"/>
      <c r="AX983" s="10"/>
      <c r="BA983" s="10"/>
      <c r="BJ983" s="10"/>
      <c r="BP983" s="10"/>
      <c r="BT983" s="10"/>
      <c r="BU983" s="10"/>
      <c r="CF983" s="10"/>
      <c r="CH983" s="10"/>
      <c r="CI983" s="10"/>
      <c r="CJ983" s="10"/>
      <c r="CK983" s="10"/>
      <c r="CL983" s="10"/>
      <c r="CM983" s="10"/>
      <c r="CU983" s="10"/>
      <c r="CV983" s="10"/>
      <c r="CW983" s="10"/>
      <c r="CX983" s="10"/>
      <c r="DC983" s="10"/>
      <c r="DD983" s="10"/>
      <c r="DJ983" s="10"/>
      <c r="DK983" s="10"/>
      <c r="DM983" s="10"/>
      <c r="DP983" s="10"/>
      <c r="DQ983" s="10"/>
      <c r="EB983" s="10"/>
      <c r="EC983" s="10"/>
      <c r="ED983" s="10"/>
      <c r="EE983" s="10"/>
      <c r="HE983" s="10"/>
    </row>
    <row r="984" spans="1:213" ht="14.25" customHeight="1" x14ac:dyDescent="0.25">
      <c r="A984" s="10"/>
      <c r="W984" s="10"/>
      <c r="X984" s="10"/>
      <c r="Y984" s="10"/>
      <c r="Z984" s="10"/>
      <c r="AA984" s="10"/>
      <c r="AC984" s="10"/>
      <c r="AE984" s="10"/>
      <c r="AH984" s="10"/>
      <c r="AK984" s="10"/>
      <c r="AP984" s="10"/>
      <c r="AQ984" s="10"/>
      <c r="AX984" s="10"/>
      <c r="BA984" s="10"/>
      <c r="BJ984" s="10"/>
      <c r="BP984" s="10"/>
      <c r="BT984" s="10"/>
      <c r="BU984" s="10"/>
      <c r="CF984" s="10"/>
      <c r="CH984" s="10"/>
      <c r="CI984" s="10"/>
      <c r="CJ984" s="10"/>
      <c r="CK984" s="10"/>
      <c r="CL984" s="10"/>
      <c r="CM984" s="10"/>
      <c r="CU984" s="10"/>
      <c r="CV984" s="10"/>
      <c r="CW984" s="10"/>
      <c r="CX984" s="10"/>
      <c r="DC984" s="10"/>
      <c r="DD984" s="10"/>
      <c r="DJ984" s="10"/>
      <c r="DK984" s="10"/>
      <c r="DM984" s="10"/>
      <c r="DP984" s="10"/>
      <c r="DQ984" s="10"/>
      <c r="EB984" s="10"/>
      <c r="EC984" s="10"/>
      <c r="ED984" s="10"/>
      <c r="EE984" s="10"/>
      <c r="HE984" s="10"/>
    </row>
    <row r="985" spans="1:213" ht="14.25" customHeight="1" x14ac:dyDescent="0.25">
      <c r="A985" s="10"/>
      <c r="W985" s="10"/>
      <c r="X985" s="10"/>
      <c r="Y985" s="10"/>
      <c r="Z985" s="10"/>
      <c r="AA985" s="10"/>
      <c r="AC985" s="10"/>
      <c r="AE985" s="10"/>
      <c r="AH985" s="10"/>
      <c r="AK985" s="10"/>
      <c r="AP985" s="10"/>
      <c r="AQ985" s="10"/>
      <c r="AX985" s="10"/>
      <c r="BA985" s="10"/>
      <c r="BJ985" s="10"/>
      <c r="BP985" s="10"/>
      <c r="BT985" s="10"/>
      <c r="BU985" s="10"/>
      <c r="CF985" s="10"/>
      <c r="CH985" s="10"/>
      <c r="CI985" s="10"/>
      <c r="CJ985" s="10"/>
      <c r="CK985" s="10"/>
      <c r="CL985" s="10"/>
      <c r="CM985" s="10"/>
      <c r="CU985" s="10"/>
      <c r="CV985" s="10"/>
      <c r="CW985" s="10"/>
      <c r="CX985" s="10"/>
      <c r="DC985" s="10"/>
      <c r="DD985" s="10"/>
      <c r="DJ985" s="10"/>
      <c r="DK985" s="10"/>
      <c r="DM985" s="10"/>
      <c r="DP985" s="10"/>
      <c r="DQ985" s="10"/>
      <c r="EB985" s="10"/>
      <c r="EC985" s="10"/>
      <c r="ED985" s="10"/>
      <c r="EE985" s="10"/>
      <c r="HE985" s="10"/>
    </row>
    <row r="986" spans="1:213" ht="14.25" customHeight="1" x14ac:dyDescent="0.25">
      <c r="A986" s="10"/>
      <c r="W986" s="10"/>
      <c r="X986" s="10"/>
      <c r="Y986" s="10"/>
      <c r="Z986" s="10"/>
      <c r="AA986" s="10"/>
      <c r="AC986" s="10"/>
      <c r="AE986" s="10"/>
      <c r="AH986" s="10"/>
      <c r="AK986" s="10"/>
      <c r="AP986" s="10"/>
      <c r="AQ986" s="10"/>
      <c r="AX986" s="10"/>
      <c r="BA986" s="10"/>
      <c r="BJ986" s="10"/>
      <c r="BP986" s="10"/>
      <c r="BT986" s="10"/>
      <c r="BU986" s="10"/>
      <c r="CF986" s="10"/>
      <c r="CH986" s="10"/>
      <c r="CI986" s="10"/>
      <c r="CJ986" s="10"/>
      <c r="CK986" s="10"/>
      <c r="CL986" s="10"/>
      <c r="CM986" s="10"/>
      <c r="CU986" s="10"/>
      <c r="CV986" s="10"/>
      <c r="CW986" s="10"/>
      <c r="CX986" s="10"/>
      <c r="DC986" s="10"/>
      <c r="DD986" s="10"/>
      <c r="DJ986" s="10"/>
      <c r="DK986" s="10"/>
      <c r="DM986" s="10"/>
      <c r="DP986" s="10"/>
      <c r="DQ986" s="10"/>
      <c r="EB986" s="10"/>
      <c r="EC986" s="10"/>
      <c r="ED986" s="10"/>
      <c r="EE986" s="10"/>
      <c r="HE986" s="10"/>
    </row>
    <row r="987" spans="1:213" ht="14.25" customHeight="1" x14ac:dyDescent="0.25">
      <c r="A987" s="10"/>
      <c r="W987" s="10"/>
      <c r="X987" s="10"/>
      <c r="Y987" s="10"/>
      <c r="Z987" s="10"/>
      <c r="AA987" s="10"/>
      <c r="AC987" s="10"/>
      <c r="AE987" s="10"/>
      <c r="AH987" s="10"/>
      <c r="AK987" s="10"/>
      <c r="AP987" s="10"/>
      <c r="AQ987" s="10"/>
      <c r="AX987" s="10"/>
      <c r="BA987" s="10"/>
      <c r="BJ987" s="10"/>
      <c r="BP987" s="10"/>
      <c r="BT987" s="10"/>
      <c r="BU987" s="10"/>
      <c r="CF987" s="10"/>
      <c r="CH987" s="10"/>
      <c r="CI987" s="10"/>
      <c r="CJ987" s="10"/>
      <c r="CK987" s="10"/>
      <c r="CL987" s="10"/>
      <c r="CM987" s="10"/>
      <c r="CU987" s="10"/>
      <c r="CV987" s="10"/>
      <c r="CW987" s="10"/>
      <c r="CX987" s="10"/>
      <c r="DC987" s="10"/>
      <c r="DD987" s="10"/>
      <c r="DJ987" s="10"/>
      <c r="DK987" s="10"/>
      <c r="DM987" s="10"/>
      <c r="DP987" s="10"/>
      <c r="DQ987" s="10"/>
      <c r="EB987" s="10"/>
      <c r="EC987" s="10"/>
      <c r="ED987" s="10"/>
      <c r="EE987" s="10"/>
      <c r="HE987" s="10"/>
    </row>
    <row r="988" spans="1:213" ht="14.25" customHeight="1" x14ac:dyDescent="0.25">
      <c r="A988" s="10"/>
      <c r="W988" s="10"/>
      <c r="X988" s="10"/>
      <c r="Y988" s="10"/>
      <c r="Z988" s="10"/>
      <c r="AA988" s="10"/>
      <c r="AC988" s="10"/>
      <c r="AE988" s="10"/>
      <c r="AH988" s="10"/>
      <c r="AK988" s="10"/>
      <c r="AP988" s="10"/>
      <c r="AQ988" s="10"/>
      <c r="AX988" s="10"/>
      <c r="BA988" s="10"/>
      <c r="BJ988" s="10"/>
      <c r="BP988" s="10"/>
      <c r="BT988" s="10"/>
      <c r="BU988" s="10"/>
      <c r="CF988" s="10"/>
      <c r="CH988" s="10"/>
      <c r="CI988" s="10"/>
      <c r="CJ988" s="10"/>
      <c r="CK988" s="10"/>
      <c r="CL988" s="10"/>
      <c r="CM988" s="10"/>
      <c r="CU988" s="10"/>
      <c r="CV988" s="10"/>
      <c r="CW988" s="10"/>
      <c r="CX988" s="10"/>
      <c r="DC988" s="10"/>
      <c r="DD988" s="10"/>
      <c r="DJ988" s="10"/>
      <c r="DK988" s="10"/>
      <c r="DM988" s="10"/>
      <c r="DP988" s="10"/>
      <c r="DQ988" s="10"/>
      <c r="EB988" s="10"/>
      <c r="EC988" s="10"/>
      <c r="ED988" s="10"/>
      <c r="EE988" s="10"/>
      <c r="HE988" s="10"/>
    </row>
    <row r="989" spans="1:213" ht="14.25" customHeight="1" x14ac:dyDescent="0.25">
      <c r="A989" s="10"/>
      <c r="W989" s="10"/>
      <c r="X989" s="10"/>
      <c r="Y989" s="10"/>
      <c r="Z989" s="10"/>
      <c r="AA989" s="10"/>
      <c r="AC989" s="10"/>
      <c r="AE989" s="10"/>
      <c r="AH989" s="10"/>
      <c r="AK989" s="10"/>
      <c r="AP989" s="10"/>
      <c r="AQ989" s="10"/>
      <c r="AX989" s="10"/>
      <c r="BA989" s="10"/>
      <c r="BJ989" s="10"/>
      <c r="BP989" s="10"/>
      <c r="BT989" s="10"/>
      <c r="BU989" s="10"/>
      <c r="CF989" s="10"/>
      <c r="CH989" s="10"/>
      <c r="CI989" s="10"/>
      <c r="CJ989" s="10"/>
      <c r="CK989" s="10"/>
      <c r="CL989" s="10"/>
      <c r="CM989" s="10"/>
      <c r="CU989" s="10"/>
      <c r="CV989" s="10"/>
      <c r="CW989" s="10"/>
      <c r="CX989" s="10"/>
      <c r="DC989" s="10"/>
      <c r="DD989" s="10"/>
      <c r="DJ989" s="10"/>
      <c r="DK989" s="10"/>
      <c r="DM989" s="10"/>
      <c r="DP989" s="10"/>
      <c r="DQ989" s="10"/>
      <c r="EB989" s="10"/>
      <c r="EC989" s="10"/>
      <c r="ED989" s="10"/>
      <c r="EE989" s="10"/>
      <c r="HE989" s="10"/>
    </row>
    <row r="990" spans="1:213" ht="14.25" customHeight="1" x14ac:dyDescent="0.25">
      <c r="A990" s="10"/>
      <c r="W990" s="10"/>
      <c r="X990" s="10"/>
      <c r="Y990" s="10"/>
      <c r="Z990" s="10"/>
      <c r="AA990" s="10"/>
      <c r="AC990" s="10"/>
      <c r="AE990" s="10"/>
      <c r="AH990" s="10"/>
      <c r="AK990" s="10"/>
      <c r="AP990" s="10"/>
      <c r="AQ990" s="10"/>
      <c r="AX990" s="10"/>
      <c r="BA990" s="10"/>
      <c r="BJ990" s="10"/>
      <c r="BP990" s="10"/>
      <c r="BT990" s="10"/>
      <c r="BU990" s="10"/>
      <c r="CF990" s="10"/>
      <c r="CH990" s="10"/>
      <c r="CI990" s="10"/>
      <c r="CJ990" s="10"/>
      <c r="CK990" s="10"/>
      <c r="CL990" s="10"/>
      <c r="CM990" s="10"/>
      <c r="CU990" s="10"/>
      <c r="CV990" s="10"/>
      <c r="CW990" s="10"/>
      <c r="CX990" s="10"/>
      <c r="DC990" s="10"/>
      <c r="DD990" s="10"/>
      <c r="DJ990" s="10"/>
      <c r="DK990" s="10"/>
      <c r="DM990" s="10"/>
      <c r="DP990" s="10"/>
      <c r="DQ990" s="10"/>
      <c r="EB990" s="10"/>
      <c r="EC990" s="10"/>
      <c r="ED990" s="10"/>
      <c r="EE990" s="10"/>
      <c r="HE990" s="10"/>
    </row>
    <row r="991" spans="1:213" ht="14.25" customHeight="1" x14ac:dyDescent="0.25">
      <c r="A991" s="10"/>
      <c r="W991" s="10"/>
      <c r="X991" s="10"/>
      <c r="Y991" s="10"/>
      <c r="Z991" s="10"/>
      <c r="AA991" s="10"/>
      <c r="AC991" s="10"/>
      <c r="AE991" s="10"/>
      <c r="AH991" s="10"/>
      <c r="AK991" s="10"/>
      <c r="AP991" s="10"/>
      <c r="AQ991" s="10"/>
      <c r="AX991" s="10"/>
      <c r="BA991" s="10"/>
      <c r="BJ991" s="10"/>
      <c r="BP991" s="10"/>
      <c r="BT991" s="10"/>
      <c r="BU991" s="10"/>
      <c r="CF991" s="10"/>
      <c r="CH991" s="10"/>
      <c r="CI991" s="10"/>
      <c r="CJ991" s="10"/>
      <c r="CK991" s="10"/>
      <c r="CL991" s="10"/>
      <c r="CM991" s="10"/>
      <c r="CU991" s="10"/>
      <c r="CV991" s="10"/>
      <c r="CW991" s="10"/>
      <c r="CX991" s="10"/>
      <c r="DC991" s="10"/>
      <c r="DD991" s="10"/>
      <c r="DJ991" s="10"/>
      <c r="DK991" s="10"/>
      <c r="DM991" s="10"/>
      <c r="DP991" s="10"/>
      <c r="DQ991" s="10"/>
      <c r="EB991" s="10"/>
      <c r="EC991" s="10"/>
      <c r="ED991" s="10"/>
      <c r="EE991" s="10"/>
      <c r="HE991" s="10"/>
    </row>
    <row r="992" spans="1:213" ht="14.25" customHeight="1" x14ac:dyDescent="0.25">
      <c r="A992" s="10"/>
      <c r="W992" s="10"/>
      <c r="X992" s="10"/>
      <c r="Y992" s="10"/>
      <c r="Z992" s="10"/>
      <c r="AA992" s="10"/>
      <c r="AC992" s="10"/>
      <c r="AE992" s="10"/>
      <c r="AH992" s="10"/>
      <c r="AK992" s="10"/>
      <c r="AP992" s="10"/>
      <c r="AQ992" s="10"/>
      <c r="AX992" s="10"/>
      <c r="BA992" s="10"/>
      <c r="BJ992" s="10"/>
      <c r="BP992" s="10"/>
      <c r="BT992" s="10"/>
      <c r="BU992" s="10"/>
      <c r="CF992" s="10"/>
      <c r="CH992" s="10"/>
      <c r="CI992" s="10"/>
      <c r="CJ992" s="10"/>
      <c r="CK992" s="10"/>
      <c r="CL992" s="10"/>
      <c r="CM992" s="10"/>
      <c r="CU992" s="10"/>
      <c r="CV992" s="10"/>
      <c r="CW992" s="10"/>
      <c r="CX992" s="10"/>
      <c r="DC992" s="10"/>
      <c r="DD992" s="10"/>
      <c r="DJ992" s="10"/>
      <c r="DK992" s="10"/>
      <c r="DM992" s="10"/>
      <c r="DP992" s="10"/>
      <c r="DQ992" s="10"/>
      <c r="EB992" s="10"/>
      <c r="EC992" s="10"/>
      <c r="ED992" s="10"/>
      <c r="EE992" s="10"/>
      <c r="HE992" s="10"/>
    </row>
    <row r="993" spans="1:213" ht="14.25" customHeight="1" x14ac:dyDescent="0.25">
      <c r="A993" s="10"/>
      <c r="W993" s="10"/>
      <c r="X993" s="10"/>
      <c r="Y993" s="10"/>
      <c r="Z993" s="10"/>
      <c r="AA993" s="10"/>
      <c r="AC993" s="10"/>
      <c r="AE993" s="10"/>
      <c r="AH993" s="10"/>
      <c r="AK993" s="10"/>
      <c r="AP993" s="10"/>
      <c r="AQ993" s="10"/>
      <c r="AX993" s="10"/>
      <c r="BA993" s="10"/>
      <c r="BJ993" s="10"/>
      <c r="BP993" s="10"/>
      <c r="BT993" s="10"/>
      <c r="BU993" s="10"/>
      <c r="CF993" s="10"/>
      <c r="CH993" s="10"/>
      <c r="CI993" s="10"/>
      <c r="CJ993" s="10"/>
      <c r="CK993" s="10"/>
      <c r="CL993" s="10"/>
      <c r="CM993" s="10"/>
      <c r="CU993" s="10"/>
      <c r="CV993" s="10"/>
      <c r="CW993" s="10"/>
      <c r="CX993" s="10"/>
      <c r="DC993" s="10"/>
      <c r="DD993" s="10"/>
      <c r="DJ993" s="10"/>
      <c r="DK993" s="10"/>
      <c r="DM993" s="10"/>
      <c r="DP993" s="10"/>
      <c r="DQ993" s="10"/>
      <c r="EB993" s="10"/>
      <c r="EC993" s="10"/>
      <c r="ED993" s="10"/>
      <c r="EE993" s="10"/>
      <c r="HE993" s="10"/>
    </row>
    <row r="994" spans="1:213" ht="14.25" customHeight="1" x14ac:dyDescent="0.25">
      <c r="A994" s="10"/>
      <c r="W994" s="10"/>
      <c r="X994" s="10"/>
      <c r="Y994" s="10"/>
      <c r="Z994" s="10"/>
      <c r="AA994" s="10"/>
      <c r="AC994" s="10"/>
      <c r="AE994" s="10"/>
      <c r="AH994" s="10"/>
      <c r="AK994" s="10"/>
      <c r="AP994" s="10"/>
      <c r="AQ994" s="10"/>
      <c r="AX994" s="10"/>
      <c r="BA994" s="10"/>
      <c r="BJ994" s="10"/>
      <c r="BP994" s="10"/>
      <c r="BT994" s="10"/>
      <c r="BU994" s="10"/>
      <c r="CF994" s="10"/>
      <c r="CH994" s="10"/>
      <c r="CI994" s="10"/>
      <c r="CJ994" s="10"/>
      <c r="CK994" s="10"/>
      <c r="CL994" s="10"/>
      <c r="CM994" s="10"/>
      <c r="CU994" s="10"/>
      <c r="CV994" s="10"/>
      <c r="CW994" s="10"/>
      <c r="CX994" s="10"/>
      <c r="DC994" s="10"/>
      <c r="DD994" s="10"/>
      <c r="DJ994" s="10"/>
      <c r="DK994" s="10"/>
      <c r="DM994" s="10"/>
      <c r="DP994" s="10"/>
      <c r="DQ994" s="10"/>
      <c r="EB994" s="10"/>
      <c r="EC994" s="10"/>
      <c r="ED994" s="10"/>
      <c r="EE994" s="10"/>
      <c r="HE994" s="10"/>
    </row>
    <row r="995" spans="1:213" ht="14.25" customHeight="1" x14ac:dyDescent="0.25">
      <c r="A995" s="10"/>
      <c r="W995" s="10"/>
      <c r="X995" s="10"/>
      <c r="Y995" s="10"/>
      <c r="Z995" s="10"/>
      <c r="AA995" s="10"/>
      <c r="AC995" s="10"/>
      <c r="AE995" s="10"/>
      <c r="AH995" s="10"/>
      <c r="AK995" s="10"/>
      <c r="AP995" s="10"/>
      <c r="AQ995" s="10"/>
      <c r="AX995" s="10"/>
      <c r="BA995" s="10"/>
      <c r="BJ995" s="10"/>
      <c r="BP995" s="10"/>
      <c r="BT995" s="10"/>
      <c r="BU995" s="10"/>
      <c r="CF995" s="10"/>
      <c r="CH995" s="10"/>
      <c r="CI995" s="10"/>
      <c r="CJ995" s="10"/>
      <c r="CK995" s="10"/>
      <c r="CL995" s="10"/>
      <c r="CM995" s="10"/>
      <c r="CU995" s="10"/>
      <c r="CV995" s="10"/>
      <c r="CW995" s="10"/>
      <c r="CX995" s="10"/>
      <c r="DC995" s="10"/>
      <c r="DD995" s="10"/>
      <c r="DJ995" s="10"/>
      <c r="DK995" s="10"/>
      <c r="DM995" s="10"/>
      <c r="DP995" s="10"/>
      <c r="DQ995" s="10"/>
      <c r="EB995" s="10"/>
      <c r="EC995" s="10"/>
      <c r="ED995" s="10"/>
      <c r="EE995" s="10"/>
      <c r="HE995" s="10"/>
    </row>
    <row r="996" spans="1:213" ht="14.25" customHeight="1" x14ac:dyDescent="0.25">
      <c r="A996" s="10"/>
      <c r="W996" s="10"/>
      <c r="X996" s="10"/>
      <c r="Y996" s="10"/>
      <c r="Z996" s="10"/>
      <c r="AA996" s="10"/>
      <c r="AC996" s="10"/>
      <c r="AE996" s="10"/>
      <c r="AH996" s="10"/>
      <c r="AK996" s="10"/>
      <c r="AP996" s="10"/>
      <c r="AQ996" s="10"/>
      <c r="AX996" s="10"/>
      <c r="BA996" s="10"/>
      <c r="BJ996" s="10"/>
      <c r="BP996" s="10"/>
      <c r="BT996" s="10"/>
      <c r="BU996" s="10"/>
      <c r="CF996" s="10"/>
      <c r="CH996" s="10"/>
      <c r="CI996" s="10"/>
      <c r="CJ996" s="10"/>
      <c r="CK996" s="10"/>
      <c r="CL996" s="10"/>
      <c r="CM996" s="10"/>
      <c r="CU996" s="10"/>
      <c r="CV996" s="10"/>
      <c r="CW996" s="10"/>
      <c r="CX996" s="10"/>
      <c r="DC996" s="10"/>
      <c r="DD996" s="10"/>
      <c r="DJ996" s="10"/>
      <c r="DK996" s="10"/>
      <c r="DM996" s="10"/>
      <c r="DP996" s="10"/>
      <c r="DQ996" s="10"/>
      <c r="EB996" s="10"/>
      <c r="EC996" s="10"/>
      <c r="ED996" s="10"/>
      <c r="EE996" s="10"/>
      <c r="HE996" s="10"/>
    </row>
    <row r="997" spans="1:213" ht="14.25" customHeight="1" x14ac:dyDescent="0.25">
      <c r="A997" s="10"/>
      <c r="W997" s="10"/>
      <c r="X997" s="10"/>
      <c r="Y997" s="10"/>
      <c r="Z997" s="10"/>
      <c r="AA997" s="10"/>
      <c r="AC997" s="10"/>
      <c r="AE997" s="10"/>
      <c r="AH997" s="10"/>
      <c r="AK997" s="10"/>
      <c r="AP997" s="10"/>
      <c r="AQ997" s="10"/>
      <c r="AX997" s="10"/>
      <c r="BA997" s="10"/>
      <c r="BJ997" s="10"/>
      <c r="BP997" s="10"/>
      <c r="BT997" s="10"/>
      <c r="BU997" s="10"/>
      <c r="CF997" s="10"/>
      <c r="CH997" s="10"/>
      <c r="CI997" s="10"/>
      <c r="CJ997" s="10"/>
      <c r="CK997" s="10"/>
      <c r="CL997" s="10"/>
      <c r="CM997" s="10"/>
      <c r="CU997" s="10"/>
      <c r="CV997" s="10"/>
      <c r="CW997" s="10"/>
      <c r="CX997" s="10"/>
      <c r="DC997" s="10"/>
      <c r="DD997" s="10"/>
      <c r="DJ997" s="10"/>
      <c r="DK997" s="10"/>
      <c r="DM997" s="10"/>
      <c r="DP997" s="10"/>
      <c r="DQ997" s="10"/>
      <c r="EB997" s="10"/>
      <c r="EC997" s="10"/>
      <c r="ED997" s="10"/>
      <c r="EE997" s="10"/>
      <c r="HE997" s="10"/>
    </row>
    <row r="998" spans="1:213" ht="14.25" customHeight="1" x14ac:dyDescent="0.25">
      <c r="A998" s="10"/>
      <c r="W998" s="10"/>
      <c r="X998" s="10"/>
      <c r="Y998" s="10"/>
      <c r="Z998" s="10"/>
      <c r="AA998" s="10"/>
      <c r="AC998" s="10"/>
      <c r="AE998" s="10"/>
      <c r="AH998" s="10"/>
      <c r="AK998" s="10"/>
      <c r="AP998" s="10"/>
      <c r="AQ998" s="10"/>
      <c r="AX998" s="10"/>
      <c r="BA998" s="10"/>
      <c r="BJ998" s="10"/>
      <c r="BP998" s="10"/>
      <c r="BT998" s="10"/>
      <c r="BU998" s="10"/>
      <c r="CF998" s="10"/>
      <c r="CH998" s="10"/>
      <c r="CI998" s="10"/>
      <c r="CJ998" s="10"/>
      <c r="CK998" s="10"/>
      <c r="CL998" s="10"/>
      <c r="CM998" s="10"/>
      <c r="CU998" s="10"/>
      <c r="CV998" s="10"/>
      <c r="CW998" s="10"/>
      <c r="CX998" s="10"/>
      <c r="DC998" s="10"/>
      <c r="DD998" s="10"/>
      <c r="DJ998" s="10"/>
      <c r="DK998" s="10"/>
      <c r="DM998" s="10"/>
      <c r="DP998" s="10"/>
      <c r="DQ998" s="10"/>
      <c r="EB998" s="10"/>
      <c r="EC998" s="10"/>
      <c r="ED998" s="10"/>
      <c r="EE998" s="10"/>
      <c r="HE998" s="10"/>
    </row>
    <row r="999" spans="1:213" ht="14.25" customHeight="1" x14ac:dyDescent="0.25">
      <c r="A999" s="10"/>
      <c r="W999" s="10"/>
      <c r="X999" s="10"/>
      <c r="Y999" s="10"/>
      <c r="Z999" s="10"/>
      <c r="AA999" s="10"/>
      <c r="AC999" s="10"/>
      <c r="AE999" s="10"/>
      <c r="AH999" s="10"/>
      <c r="AK999" s="10"/>
      <c r="AP999" s="10"/>
      <c r="AQ999" s="10"/>
      <c r="AX999" s="10"/>
      <c r="BA999" s="10"/>
      <c r="BJ999" s="10"/>
      <c r="BP999" s="10"/>
      <c r="BT999" s="10"/>
      <c r="BU999" s="10"/>
      <c r="CF999" s="10"/>
      <c r="CH999" s="10"/>
      <c r="CI999" s="10"/>
      <c r="CJ999" s="10"/>
      <c r="CK999" s="10"/>
      <c r="CL999" s="10"/>
      <c r="CM999" s="10"/>
      <c r="CU999" s="10"/>
      <c r="CV999" s="10"/>
      <c r="CW999" s="10"/>
      <c r="CX999" s="10"/>
      <c r="DC999" s="10"/>
      <c r="DD999" s="10"/>
      <c r="DJ999" s="10"/>
      <c r="DK999" s="10"/>
      <c r="DM999" s="10"/>
      <c r="DP999" s="10"/>
      <c r="DQ999" s="10"/>
      <c r="EB999" s="10"/>
      <c r="EC999" s="10"/>
      <c r="ED999" s="10"/>
      <c r="EE999" s="10"/>
      <c r="HE999" s="10"/>
    </row>
    <row r="1000" spans="1:213" ht="14.25" customHeight="1" x14ac:dyDescent="0.25">
      <c r="A1000" s="10"/>
      <c r="W1000" s="10"/>
      <c r="X1000" s="10"/>
      <c r="Y1000" s="10"/>
      <c r="Z1000" s="10"/>
      <c r="AA1000" s="10"/>
      <c r="AC1000" s="10"/>
      <c r="AE1000" s="10"/>
      <c r="AH1000" s="10"/>
      <c r="AK1000" s="10"/>
      <c r="AP1000" s="10"/>
      <c r="AQ1000" s="10"/>
      <c r="AX1000" s="10"/>
      <c r="BA1000" s="10"/>
      <c r="BJ1000" s="10"/>
      <c r="BP1000" s="10"/>
      <c r="BT1000" s="10"/>
      <c r="BU1000" s="10"/>
      <c r="CF1000" s="10"/>
      <c r="CH1000" s="10"/>
      <c r="CI1000" s="10"/>
      <c r="CJ1000" s="10"/>
      <c r="CK1000" s="10"/>
      <c r="CL1000" s="10"/>
      <c r="CM1000" s="10"/>
      <c r="CU1000" s="10"/>
      <c r="CV1000" s="10"/>
      <c r="CW1000" s="10"/>
      <c r="CX1000" s="10"/>
      <c r="DC1000" s="10"/>
      <c r="DD1000" s="10"/>
      <c r="DJ1000" s="10"/>
      <c r="DK1000" s="10"/>
      <c r="DM1000" s="10"/>
      <c r="DP1000" s="10"/>
      <c r="DQ1000" s="10"/>
      <c r="EB1000" s="10"/>
      <c r="EC1000" s="10"/>
      <c r="ED1000" s="10"/>
      <c r="EE1000" s="10"/>
      <c r="HE1000" s="10"/>
    </row>
  </sheetData>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25"/>
  <sheetViews>
    <sheetView zoomScaleNormal="100" zoomScaleSheetLayoutView="100" workbookViewId="0">
      <selection activeCell="V28" sqref="V28"/>
    </sheetView>
  </sheetViews>
  <sheetFormatPr defaultRowHeight="14.25" x14ac:dyDescent="0.2"/>
  <cols>
    <col min="1" max="20" width="2.25" customWidth="1"/>
    <col min="21" max="21" width="1.75" customWidth="1"/>
    <col min="22" max="22" width="10.125" customWidth="1"/>
    <col min="23" max="23" width="6.75" customWidth="1"/>
    <col min="24" max="43" width="2.25" customWidth="1"/>
  </cols>
  <sheetData>
    <row r="1" spans="1:43" ht="29.25" customHeight="1" x14ac:dyDescent="0.2">
      <c r="A1" s="2075" t="s">
        <v>2905</v>
      </c>
      <c r="B1" s="2075"/>
      <c r="C1" s="2075"/>
      <c r="D1" s="2075"/>
      <c r="E1" s="2075"/>
      <c r="F1" s="2075"/>
      <c r="G1" s="2075"/>
      <c r="H1" s="2075"/>
      <c r="I1" s="2075"/>
      <c r="J1" s="2075"/>
      <c r="K1" s="2075"/>
      <c r="L1" s="2075"/>
      <c r="M1" s="2075"/>
      <c r="N1" s="2075"/>
      <c r="O1" s="2075"/>
      <c r="P1" s="2075"/>
      <c r="Q1" s="2075"/>
      <c r="R1" s="2075"/>
      <c r="S1" s="2075"/>
      <c r="T1" s="2075"/>
      <c r="U1" s="31"/>
      <c r="V1" s="31"/>
      <c r="W1" s="31"/>
      <c r="X1" s="31"/>
      <c r="Y1" s="31"/>
      <c r="Z1" s="31"/>
      <c r="AA1" s="31"/>
      <c r="AB1" s="31"/>
      <c r="AC1" s="31"/>
      <c r="AD1" s="31"/>
      <c r="AE1" s="31"/>
      <c r="AF1" s="31"/>
      <c r="AG1" s="31"/>
      <c r="AH1" s="31"/>
      <c r="AI1" s="31"/>
      <c r="AJ1" s="31"/>
      <c r="AK1" s="31"/>
      <c r="AL1" s="31"/>
      <c r="AM1" s="31"/>
      <c r="AN1" s="31"/>
      <c r="AO1" s="31"/>
      <c r="AP1" s="31"/>
      <c r="AQ1" s="31"/>
    </row>
    <row r="2" spans="1:43" ht="7.5" customHeight="1" thickBot="1" x14ac:dyDescent="0.25">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row>
    <row r="3" spans="1:43" x14ac:dyDescent="0.2">
      <c r="A3" s="2069" t="s">
        <v>1970</v>
      </c>
      <c r="B3" s="1397"/>
      <c r="C3" s="1397"/>
      <c r="D3" s="1397"/>
      <c r="E3" s="1397"/>
      <c r="F3" s="1397"/>
      <c r="G3" s="1397"/>
      <c r="H3" s="1397"/>
      <c r="I3" s="1397"/>
      <c r="J3" s="1397"/>
      <c r="K3" s="1397"/>
      <c r="L3" s="1397"/>
      <c r="M3" s="1397"/>
      <c r="N3" s="1397"/>
      <c r="O3" s="1397"/>
      <c r="P3" s="1397"/>
      <c r="Q3" s="1397"/>
      <c r="R3" s="1397"/>
      <c r="S3" s="1397"/>
      <c r="T3" s="1397"/>
      <c r="U3" s="767"/>
      <c r="V3" s="767"/>
      <c r="W3" s="767"/>
      <c r="X3" s="767"/>
      <c r="Y3" s="768" t="s">
        <v>1971</v>
      </c>
      <c r="Z3" s="769"/>
      <c r="AA3" s="769"/>
      <c r="AB3" s="769"/>
      <c r="AC3" s="769"/>
      <c r="AD3" s="769"/>
      <c r="AE3" s="769"/>
      <c r="AF3" s="770" t="s">
        <v>73</v>
      </c>
      <c r="AG3" s="770"/>
      <c r="AH3" s="770"/>
      <c r="AI3" s="770"/>
      <c r="AJ3" s="770"/>
      <c r="AK3" s="770"/>
      <c r="AL3" s="770"/>
      <c r="AM3" s="770"/>
      <c r="AN3" s="771"/>
      <c r="AO3" s="2071">
        <f>'24. Rent Schedule'!F79</f>
        <v>0</v>
      </c>
      <c r="AP3" s="1397"/>
      <c r="AQ3" s="1398"/>
    </row>
    <row r="4" spans="1:43" ht="8.25" customHeight="1" thickBot="1" x14ac:dyDescent="0.25">
      <c r="A4" s="1402"/>
      <c r="B4" s="1403"/>
      <c r="C4" s="1403"/>
      <c r="D4" s="1403"/>
      <c r="E4" s="1403"/>
      <c r="F4" s="1403"/>
      <c r="G4" s="1403"/>
      <c r="H4" s="1403"/>
      <c r="I4" s="1403"/>
      <c r="J4" s="1403"/>
      <c r="K4" s="1403"/>
      <c r="L4" s="1403"/>
      <c r="M4" s="1403"/>
      <c r="N4" s="1403"/>
      <c r="O4" s="1403"/>
      <c r="P4" s="1403"/>
      <c r="Q4" s="1403"/>
      <c r="R4" s="1403"/>
      <c r="S4" s="1403"/>
      <c r="T4" s="1403"/>
      <c r="U4" s="31"/>
      <c r="V4" s="31"/>
      <c r="W4" s="31"/>
      <c r="X4" s="31"/>
      <c r="Y4" s="773"/>
      <c r="Z4" s="696"/>
      <c r="AA4" s="696"/>
      <c r="AB4" s="696"/>
      <c r="AC4" s="696"/>
      <c r="AD4" s="696"/>
      <c r="AE4" s="696"/>
      <c r="AF4" s="774"/>
      <c r="AG4" s="774"/>
      <c r="AH4" s="774"/>
      <c r="AI4" s="774"/>
      <c r="AJ4" s="774"/>
      <c r="AK4" s="774"/>
      <c r="AL4" s="774"/>
      <c r="AM4" s="774"/>
      <c r="AN4" s="775"/>
      <c r="AO4" s="1402"/>
      <c r="AP4" s="1403"/>
      <c r="AQ4" s="1404"/>
    </row>
    <row r="5" spans="1:43" ht="15" thickBot="1" x14ac:dyDescent="0.25">
      <c r="A5" s="2070" t="s">
        <v>1974</v>
      </c>
      <c r="B5" s="1397"/>
      <c r="C5" s="1397"/>
      <c r="D5" s="1397"/>
      <c r="E5" s="1397"/>
      <c r="F5" s="1397"/>
      <c r="G5" s="1397"/>
      <c r="H5" s="1397"/>
      <c r="I5" s="1397"/>
      <c r="J5" s="1397"/>
      <c r="K5" s="1397"/>
      <c r="L5" s="1397"/>
      <c r="M5" s="1397"/>
      <c r="N5" s="1397"/>
      <c r="O5" s="1397"/>
      <c r="P5" s="1397"/>
      <c r="Q5" s="1397"/>
      <c r="R5" s="1397"/>
      <c r="S5" s="1397"/>
      <c r="T5" s="1397"/>
      <c r="U5" s="31"/>
      <c r="V5" s="31"/>
      <c r="W5" s="31"/>
      <c r="X5" s="31"/>
      <c r="Y5" s="776" t="s">
        <v>1975</v>
      </c>
      <c r="Z5" s="777"/>
      <c r="AA5" s="777"/>
      <c r="AB5" s="777"/>
      <c r="AC5" s="777"/>
      <c r="AD5" s="777"/>
      <c r="AE5" s="777"/>
      <c r="AF5" s="777"/>
      <c r="AG5" s="777"/>
      <c r="AH5" s="777"/>
      <c r="AI5" s="777"/>
      <c r="AJ5" s="777"/>
      <c r="AK5" s="777"/>
      <c r="AL5" s="777"/>
      <c r="AM5" s="777"/>
      <c r="AN5" s="778"/>
      <c r="AO5" s="2072">
        <f>'24. Rent Schedule'!F73</f>
        <v>0</v>
      </c>
      <c r="AP5" s="1442"/>
      <c r="AQ5" s="1443"/>
    </row>
    <row r="6" spans="1:43" ht="15" thickBot="1" x14ac:dyDescent="0.25">
      <c r="A6" s="2074"/>
      <c r="B6" s="1832"/>
      <c r="C6" s="1832"/>
      <c r="D6" s="1808"/>
      <c r="E6" s="647" t="s">
        <v>1978</v>
      </c>
      <c r="F6" s="779"/>
      <c r="G6" s="779"/>
      <c r="H6" s="779"/>
      <c r="I6" s="779"/>
      <c r="J6" s="779"/>
      <c r="K6" s="779"/>
      <c r="L6" s="779"/>
      <c r="M6" s="779"/>
      <c r="N6" s="779"/>
      <c r="O6" s="779"/>
      <c r="P6" s="31"/>
      <c r="Q6" s="31"/>
      <c r="R6" s="31"/>
      <c r="S6" s="31"/>
      <c r="T6" s="31"/>
      <c r="U6" s="31"/>
      <c r="V6" s="31"/>
      <c r="W6" s="31"/>
      <c r="X6" s="31"/>
      <c r="Y6" s="2073" t="s">
        <v>1979</v>
      </c>
      <c r="Z6" s="1397"/>
      <c r="AA6" s="1397"/>
      <c r="AB6" s="1397"/>
      <c r="AC6" s="1397"/>
      <c r="AD6" s="1397"/>
      <c r="AE6" s="1397"/>
      <c r="AF6" s="1397"/>
      <c r="AG6" s="1397"/>
      <c r="AH6" s="1397"/>
      <c r="AI6" s="1397"/>
      <c r="AJ6" s="1397"/>
      <c r="AK6" s="1397"/>
      <c r="AL6" s="1397"/>
      <c r="AM6" s="1397"/>
      <c r="AN6" s="1397"/>
      <c r="AO6" s="1397"/>
      <c r="AP6" s="1397"/>
      <c r="AQ6" s="1397"/>
    </row>
    <row r="7" spans="1:43" ht="6" customHeight="1" x14ac:dyDescent="0.2">
      <c r="A7" s="780"/>
      <c r="B7" s="779"/>
      <c r="C7" s="779"/>
      <c r="D7" s="779"/>
      <c r="E7" s="779"/>
      <c r="F7" s="779"/>
      <c r="G7" s="779"/>
      <c r="H7" s="779"/>
      <c r="I7" s="779"/>
      <c r="J7" s="779"/>
      <c r="K7" s="779"/>
      <c r="L7" s="779"/>
      <c r="M7" s="779"/>
      <c r="N7" s="779"/>
      <c r="O7" s="779"/>
      <c r="P7" s="779"/>
      <c r="Q7" s="779"/>
      <c r="R7" s="779"/>
      <c r="S7" s="779"/>
      <c r="T7" s="779"/>
      <c r="U7" s="31"/>
      <c r="V7" s="31"/>
      <c r="W7" s="31"/>
      <c r="X7" s="31"/>
      <c r="Y7" s="1400"/>
      <c r="Z7" s="1400"/>
      <c r="AA7" s="1400"/>
      <c r="AB7" s="1400"/>
      <c r="AC7" s="1400"/>
      <c r="AD7" s="1400"/>
      <c r="AE7" s="1400"/>
      <c r="AF7" s="1400"/>
      <c r="AG7" s="1400"/>
      <c r="AH7" s="1400"/>
      <c r="AI7" s="1400"/>
      <c r="AJ7" s="1400"/>
      <c r="AK7" s="1400"/>
      <c r="AL7" s="1400"/>
      <c r="AM7" s="1400"/>
      <c r="AN7" s="1400"/>
      <c r="AO7" s="1400"/>
      <c r="AP7" s="1400"/>
      <c r="AQ7" s="1400"/>
    </row>
    <row r="8" spans="1:43" ht="15" x14ac:dyDescent="0.25">
      <c r="A8" s="781" t="s">
        <v>1981</v>
      </c>
      <c r="B8" s="158"/>
      <c r="C8" s="158"/>
      <c r="D8" s="164"/>
      <c r="E8" s="58"/>
      <c r="F8" s="58"/>
      <c r="G8" s="58"/>
      <c r="H8" s="58"/>
      <c r="I8" s="782" t="s">
        <v>1982</v>
      </c>
      <c r="J8" s="783"/>
      <c r="K8" s="783"/>
      <c r="L8" s="784" t="s">
        <v>1983</v>
      </c>
      <c r="M8" s="785"/>
      <c r="N8" s="785"/>
      <c r="O8" s="785"/>
      <c r="P8" s="785"/>
      <c r="Q8" s="785"/>
      <c r="R8" s="785"/>
      <c r="S8" s="785"/>
      <c r="T8" s="785"/>
      <c r="U8" s="786"/>
      <c r="V8" s="787" t="s">
        <v>1984</v>
      </c>
      <c r="W8" s="787" t="s">
        <v>160</v>
      </c>
      <c r="X8" s="31"/>
      <c r="Y8" s="1400"/>
      <c r="Z8" s="1400"/>
      <c r="AA8" s="1400"/>
      <c r="AB8" s="1400"/>
      <c r="AC8" s="1400"/>
      <c r="AD8" s="1400"/>
      <c r="AE8" s="1400"/>
      <c r="AF8" s="1400"/>
      <c r="AG8" s="1400"/>
      <c r="AH8" s="1400"/>
      <c r="AI8" s="1400"/>
      <c r="AJ8" s="1400"/>
      <c r="AK8" s="1400"/>
      <c r="AL8" s="1400"/>
      <c r="AM8" s="1400"/>
      <c r="AN8" s="1400"/>
      <c r="AO8" s="1400"/>
      <c r="AP8" s="1400"/>
      <c r="AQ8" s="1400"/>
    </row>
    <row r="9" spans="1:43" ht="8.25" customHeight="1" x14ac:dyDescent="0.25">
      <c r="A9" s="788"/>
      <c r="B9" s="233"/>
      <c r="C9" s="233"/>
      <c r="D9" s="329"/>
      <c r="E9" s="789"/>
      <c r="F9" s="790"/>
      <c r="G9" s="791"/>
      <c r="H9" s="791"/>
      <c r="I9" s="790"/>
      <c r="J9" s="791"/>
      <c r="K9" s="791"/>
      <c r="L9" s="790"/>
      <c r="M9" s="791"/>
      <c r="N9" s="791"/>
      <c r="O9" s="791"/>
      <c r="P9" s="791"/>
      <c r="Q9" s="792"/>
      <c r="R9" s="790"/>
      <c r="S9" s="791"/>
      <c r="T9" s="791"/>
      <c r="U9" s="792"/>
      <c r="V9" s="31"/>
      <c r="W9" s="31"/>
      <c r="X9" s="31"/>
      <c r="Y9" s="31"/>
      <c r="Z9" s="31"/>
      <c r="AA9" s="31"/>
      <c r="AB9" s="31"/>
      <c r="AC9" s="31"/>
      <c r="AD9" s="31"/>
      <c r="AE9" s="31"/>
      <c r="AF9" s="31"/>
      <c r="AG9" s="31"/>
      <c r="AH9" s="31"/>
      <c r="AI9" s="31"/>
      <c r="AJ9" s="31"/>
      <c r="AK9" s="31"/>
      <c r="AL9" s="31"/>
      <c r="AM9" s="31"/>
      <c r="AN9" s="31"/>
      <c r="AO9" s="31"/>
      <c r="AP9" s="31"/>
      <c r="AQ9" s="31"/>
    </row>
    <row r="10" spans="1:43" x14ac:dyDescent="0.2">
      <c r="A10" s="2068"/>
      <c r="B10" s="1780"/>
      <c r="C10" s="1780"/>
      <c r="D10" s="1781"/>
      <c r="E10" s="793" t="s">
        <v>1986</v>
      </c>
      <c r="F10" s="2065">
        <v>0.6</v>
      </c>
      <c r="G10" s="1393"/>
      <c r="H10" s="1393"/>
      <c r="I10" s="2066">
        <f>ROUNDUP(A10*0.6,0)</f>
        <v>0</v>
      </c>
      <c r="J10" s="1393"/>
      <c r="K10" s="1393"/>
      <c r="L10" s="1603" t="s">
        <v>1987</v>
      </c>
      <c r="M10" s="1393"/>
      <c r="N10" s="1393"/>
      <c r="O10" s="1393"/>
      <c r="P10" s="1393"/>
      <c r="Q10" s="1394"/>
      <c r="R10" s="1603" t="s">
        <v>1292</v>
      </c>
      <c r="S10" s="1393"/>
      <c r="T10" s="1393"/>
      <c r="U10" s="1394"/>
      <c r="V10" s="794" t="str">
        <f>IF('19. Development Activities II'!B53&lt;I10,"Not Enough Units!","16 Points")</f>
        <v>16 Points</v>
      </c>
      <c r="W10" s="795" t="s">
        <v>1292</v>
      </c>
      <c r="X10" s="31"/>
      <c r="Y10" s="2058" t="s">
        <v>1988</v>
      </c>
      <c r="Z10" s="1436"/>
      <c r="AA10" s="1436"/>
      <c r="AB10" s="1436"/>
      <c r="AC10" s="1479"/>
      <c r="AD10" s="2058" t="s">
        <v>1989</v>
      </c>
      <c r="AE10" s="1436"/>
      <c r="AF10" s="1436"/>
      <c r="AG10" s="1436"/>
      <c r="AH10" s="1479"/>
      <c r="AI10" s="2058" t="s">
        <v>1989</v>
      </c>
      <c r="AJ10" s="1436"/>
      <c r="AK10" s="1436"/>
      <c r="AL10" s="1479"/>
      <c r="AM10" s="2058" t="s">
        <v>1990</v>
      </c>
      <c r="AN10" s="1436"/>
      <c r="AO10" s="1436"/>
      <c r="AP10" s="1436"/>
      <c r="AQ10" s="1479"/>
    </row>
    <row r="11" spans="1:43" ht="6.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796"/>
      <c r="Y11" s="1462"/>
      <c r="Z11" s="1463"/>
      <c r="AA11" s="1463"/>
      <c r="AB11" s="1463"/>
      <c r="AC11" s="1464"/>
      <c r="AD11" s="1462"/>
      <c r="AE11" s="1463"/>
      <c r="AF11" s="1463"/>
      <c r="AG11" s="1463"/>
      <c r="AH11" s="1464"/>
      <c r="AI11" s="1462"/>
      <c r="AJ11" s="1463"/>
      <c r="AK11" s="1463"/>
      <c r="AL11" s="1464"/>
      <c r="AM11" s="1462"/>
      <c r="AN11" s="1463"/>
      <c r="AO11" s="1463"/>
      <c r="AP11" s="1463"/>
      <c r="AQ11" s="1464"/>
    </row>
    <row r="12" spans="1:43" x14ac:dyDescent="0.2">
      <c r="A12" s="2067">
        <f>A10</f>
        <v>0</v>
      </c>
      <c r="B12" s="1393"/>
      <c r="C12" s="1393"/>
      <c r="D12" s="1394"/>
      <c r="E12" s="793" t="s">
        <v>1986</v>
      </c>
      <c r="F12" s="2065">
        <v>0.4</v>
      </c>
      <c r="G12" s="1393"/>
      <c r="H12" s="1393"/>
      <c r="I12" s="2066">
        <f>ROUNDUP(A12*0.4,0)</f>
        <v>0</v>
      </c>
      <c r="J12" s="1393"/>
      <c r="K12" s="1393"/>
      <c r="L12" s="1603" t="s">
        <v>1992</v>
      </c>
      <c r="M12" s="1393"/>
      <c r="N12" s="1393"/>
      <c r="O12" s="1393"/>
      <c r="P12" s="1393"/>
      <c r="Q12" s="1394"/>
      <c r="R12" s="1603" t="s">
        <v>1292</v>
      </c>
      <c r="S12" s="1393"/>
      <c r="T12" s="1393"/>
      <c r="U12" s="1394"/>
      <c r="V12" s="794" t="str">
        <f>IF('19. Development Activities II'!B53&lt;I12,"Not Enough Units!","15 Points")</f>
        <v>15 Points</v>
      </c>
      <c r="W12" s="795" t="s">
        <v>1292</v>
      </c>
      <c r="X12" s="796"/>
      <c r="Y12" s="2059">
        <v>0.2</v>
      </c>
      <c r="Z12" s="1436"/>
      <c r="AA12" s="1436"/>
      <c r="AB12" s="1436"/>
      <c r="AC12" s="1479"/>
      <c r="AD12" s="2059" t="s">
        <v>1993</v>
      </c>
      <c r="AE12" s="1436"/>
      <c r="AF12" s="1436"/>
      <c r="AG12" s="1436"/>
      <c r="AH12" s="1479"/>
      <c r="AI12" s="2063" t="s">
        <v>1994</v>
      </c>
      <c r="AJ12" s="1436"/>
      <c r="AK12" s="1436"/>
      <c r="AL12" s="1479"/>
      <c r="AM12" s="2059">
        <v>0.05</v>
      </c>
      <c r="AN12" s="1436"/>
      <c r="AO12" s="1436"/>
      <c r="AP12" s="1436"/>
      <c r="AQ12" s="1479"/>
    </row>
    <row r="13" spans="1:43" ht="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796"/>
      <c r="Y13" s="1462"/>
      <c r="Z13" s="1463"/>
      <c r="AA13" s="1463"/>
      <c r="AB13" s="1463"/>
      <c r="AC13" s="1464"/>
      <c r="AD13" s="1462"/>
      <c r="AE13" s="1463"/>
      <c r="AF13" s="1463"/>
      <c r="AG13" s="1463"/>
      <c r="AH13" s="1464"/>
      <c r="AI13" s="1462"/>
      <c r="AJ13" s="1463"/>
      <c r="AK13" s="1463"/>
      <c r="AL13" s="1464"/>
      <c r="AM13" s="1462"/>
      <c r="AN13" s="1463"/>
      <c r="AO13" s="1463"/>
      <c r="AP13" s="1463"/>
      <c r="AQ13" s="1464"/>
    </row>
    <row r="14" spans="1:43" x14ac:dyDescent="0.2">
      <c r="A14" s="2067">
        <f>A10</f>
        <v>0</v>
      </c>
      <c r="B14" s="1393"/>
      <c r="C14" s="1393"/>
      <c r="D14" s="1394"/>
      <c r="E14" s="793" t="s">
        <v>1986</v>
      </c>
      <c r="F14" s="2065">
        <v>0.3</v>
      </c>
      <c r="G14" s="1393"/>
      <c r="H14" s="1393"/>
      <c r="I14" s="2066">
        <f>ROUNDUP(A14*0.3,0)</f>
        <v>0</v>
      </c>
      <c r="J14" s="1393"/>
      <c r="K14" s="1393"/>
      <c r="L14" s="1603" t="s">
        <v>1996</v>
      </c>
      <c r="M14" s="1393"/>
      <c r="N14" s="1393"/>
      <c r="O14" s="1393"/>
      <c r="P14" s="1393"/>
      <c r="Q14" s="1394"/>
      <c r="R14" s="1603" t="s">
        <v>1292</v>
      </c>
      <c r="S14" s="1393"/>
      <c r="T14" s="1393"/>
      <c r="U14" s="1394"/>
      <c r="V14" s="794" t="str">
        <f>IF('19. Development Activities II'!B53&lt;I14,"Not Enough Units!","13 Points")</f>
        <v>13 Points</v>
      </c>
      <c r="W14" s="795" t="s">
        <v>1292</v>
      </c>
      <c r="X14" s="796"/>
      <c r="Y14" s="2060">
        <f>ROUNDUP(A12*0.2,0)</f>
        <v>0</v>
      </c>
      <c r="Z14" s="1393"/>
      <c r="AA14" s="1393"/>
      <c r="AB14" s="1393"/>
      <c r="AC14" s="1394"/>
      <c r="AD14" s="2060">
        <f>ROUNDUP(A12*0.1,0)</f>
        <v>0</v>
      </c>
      <c r="AE14" s="1393"/>
      <c r="AF14" s="1393"/>
      <c r="AG14" s="1393"/>
      <c r="AH14" s="1394"/>
      <c r="AI14" s="2060">
        <f>ROUNDUP(A12*0.075,0)</f>
        <v>0</v>
      </c>
      <c r="AJ14" s="1393"/>
      <c r="AK14" s="1393"/>
      <c r="AL14" s="1394"/>
      <c r="AM14" s="2060">
        <f>ROUNDUP(A12*0.05,0)</f>
        <v>0</v>
      </c>
      <c r="AN14" s="1393"/>
      <c r="AO14" s="1393"/>
      <c r="AP14" s="1393"/>
      <c r="AQ14" s="1394"/>
    </row>
    <row r="15" spans="1:43" ht="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141"/>
      <c r="Y15" s="31"/>
      <c r="Z15" s="31"/>
      <c r="AA15" s="31"/>
      <c r="AB15" s="31"/>
      <c r="AC15" s="31"/>
      <c r="AD15" s="31"/>
      <c r="AE15" s="31"/>
      <c r="AF15" s="31"/>
      <c r="AG15" s="31"/>
      <c r="AH15" s="31"/>
      <c r="AI15" s="31"/>
      <c r="AJ15" s="31"/>
      <c r="AK15" s="31"/>
      <c r="AL15" s="31"/>
      <c r="AM15" s="31"/>
      <c r="AN15" s="31"/>
      <c r="AO15" s="31"/>
      <c r="AP15" s="31"/>
      <c r="AQ15" s="31"/>
    </row>
    <row r="16" spans="1:43" x14ac:dyDescent="0.2">
      <c r="A16" s="2067">
        <f>A10</f>
        <v>0</v>
      </c>
      <c r="B16" s="1393"/>
      <c r="C16" s="1393"/>
      <c r="D16" s="1394"/>
      <c r="E16" s="793" t="s">
        <v>1986</v>
      </c>
      <c r="F16" s="2065">
        <v>0.2</v>
      </c>
      <c r="G16" s="1393"/>
      <c r="H16" s="1393"/>
      <c r="I16" s="2066">
        <f>ROUNDUP(A16*0.2,0)</f>
        <v>0</v>
      </c>
      <c r="J16" s="1393"/>
      <c r="K16" s="1393"/>
      <c r="L16" s="1603" t="s">
        <v>1989</v>
      </c>
      <c r="M16" s="1393"/>
      <c r="N16" s="1393"/>
      <c r="O16" s="1393"/>
      <c r="P16" s="1393"/>
      <c r="Q16" s="1394"/>
      <c r="R16" s="1603" t="s">
        <v>1992</v>
      </c>
      <c r="S16" s="1393"/>
      <c r="T16" s="1393"/>
      <c r="U16" s="1394"/>
      <c r="V16" s="794" t="str">
        <f>IF('19. Development Activities II'!B53&lt;I16,"Not Enough Units!","11 Points")</f>
        <v>11 Points</v>
      </c>
      <c r="W16" s="794" t="str">
        <f>IF('19. Development Activities II'!B53&lt;I16,"Not Enough Units!","15 Points")</f>
        <v>15 Points</v>
      </c>
      <c r="X16" s="141"/>
      <c r="Y16" s="2062" t="s">
        <v>2003</v>
      </c>
      <c r="Z16" s="1400"/>
      <c r="AA16" s="1400"/>
      <c r="AB16" s="1400"/>
      <c r="AC16" s="1400"/>
      <c r="AD16" s="1400"/>
      <c r="AE16" s="1400"/>
      <c r="AF16" s="1400"/>
      <c r="AG16" s="1400"/>
      <c r="AH16" s="1400"/>
      <c r="AI16" s="1400"/>
      <c r="AJ16" s="31"/>
      <c r="AK16" s="31"/>
      <c r="AL16" s="31"/>
      <c r="AM16" s="31"/>
      <c r="AN16" s="31"/>
      <c r="AO16" s="31"/>
      <c r="AP16" s="31"/>
      <c r="AQ16" s="31"/>
    </row>
    <row r="17" spans="1:43" ht="6.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141"/>
      <c r="Y17" s="31"/>
      <c r="Z17" s="31"/>
      <c r="AA17" s="31"/>
      <c r="AB17" s="31"/>
      <c r="AC17" s="31"/>
      <c r="AD17" s="31"/>
      <c r="AE17" s="31"/>
      <c r="AF17" s="31"/>
      <c r="AG17" s="31"/>
      <c r="AH17" s="31"/>
      <c r="AI17" s="31"/>
      <c r="AJ17" s="31"/>
      <c r="AK17" s="31"/>
      <c r="AL17" s="31"/>
      <c r="AM17" s="31"/>
      <c r="AN17" s="31"/>
      <c r="AO17" s="31"/>
      <c r="AP17" s="31"/>
      <c r="AQ17" s="31"/>
    </row>
    <row r="18" spans="1:43" x14ac:dyDescent="0.2">
      <c r="A18" s="2067">
        <f>A10</f>
        <v>0</v>
      </c>
      <c r="B18" s="1393"/>
      <c r="C18" s="1393"/>
      <c r="D18" s="1394"/>
      <c r="E18" s="793" t="s">
        <v>1986</v>
      </c>
      <c r="F18" s="2065">
        <v>0.15</v>
      </c>
      <c r="G18" s="1393"/>
      <c r="H18" s="1393"/>
      <c r="I18" s="2066">
        <f>ROUNDUP(A18*0.15,0)</f>
        <v>0</v>
      </c>
      <c r="J18" s="1393"/>
      <c r="K18" s="1393"/>
      <c r="L18" s="1603" t="s">
        <v>1292</v>
      </c>
      <c r="M18" s="1393"/>
      <c r="N18" s="1393"/>
      <c r="O18" s="1393"/>
      <c r="P18" s="1393"/>
      <c r="Q18" s="1394"/>
      <c r="R18" s="1603" t="s">
        <v>1996</v>
      </c>
      <c r="S18" s="1393"/>
      <c r="T18" s="1393"/>
      <c r="U18" s="1394"/>
      <c r="V18" s="795" t="s">
        <v>1292</v>
      </c>
      <c r="W18" s="794" t="str">
        <f>IF('19. Development Activities II'!B53&lt;I18,"Not Enough Units!","13 Points")</f>
        <v>13 Points</v>
      </c>
      <c r="X18" s="141"/>
      <c r="Y18" s="2064" t="str">
        <f>IF(Y14&gt;(AO5-A6),"Not Enough 30% Units!","")</f>
        <v/>
      </c>
      <c r="Z18" s="1436"/>
      <c r="AA18" s="1436"/>
      <c r="AB18" s="1436"/>
      <c r="AC18" s="1479"/>
      <c r="AD18" s="2061" t="str">
        <f>IF(AD14&gt;(AO5-A6),"Not Enough 30% Units!","")</f>
        <v/>
      </c>
      <c r="AE18" s="1436"/>
      <c r="AF18" s="1436"/>
      <c r="AG18" s="1436"/>
      <c r="AH18" s="1479"/>
      <c r="AI18" s="2061" t="str">
        <f>IF(AI14&gt;(AO5-A6),"Not Enough 30% Units!","")</f>
        <v/>
      </c>
      <c r="AJ18" s="1436"/>
      <c r="AK18" s="1436"/>
      <c r="AL18" s="1479"/>
      <c r="AM18" s="2061" t="str">
        <f>IF(AM14&gt;(AO5-A6),"Not Enough 30% Units!","")</f>
        <v/>
      </c>
      <c r="AN18" s="1436"/>
      <c r="AO18" s="1436"/>
      <c r="AP18" s="1436"/>
      <c r="AQ18" s="1479"/>
    </row>
    <row r="19" spans="1:43" ht="8.2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141"/>
      <c r="Y19" s="1480"/>
      <c r="Z19" s="1400"/>
      <c r="AA19" s="1400"/>
      <c r="AB19" s="1400"/>
      <c r="AC19" s="1481"/>
      <c r="AD19" s="1480"/>
      <c r="AE19" s="1400"/>
      <c r="AF19" s="1400"/>
      <c r="AG19" s="1400"/>
      <c r="AH19" s="1481"/>
      <c r="AI19" s="1480"/>
      <c r="AJ19" s="1400"/>
      <c r="AK19" s="1400"/>
      <c r="AL19" s="1481"/>
      <c r="AM19" s="1480"/>
      <c r="AN19" s="1400"/>
      <c r="AO19" s="1400"/>
      <c r="AP19" s="1400"/>
      <c r="AQ19" s="1481"/>
    </row>
    <row r="20" spans="1:43" x14ac:dyDescent="0.2">
      <c r="A20" s="2067">
        <f>A10</f>
        <v>0</v>
      </c>
      <c r="B20" s="1393"/>
      <c r="C20" s="1393"/>
      <c r="D20" s="1394"/>
      <c r="E20" s="793" t="s">
        <v>1986</v>
      </c>
      <c r="F20" s="2065">
        <v>0.1</v>
      </c>
      <c r="G20" s="1393"/>
      <c r="H20" s="1393"/>
      <c r="I20" s="2066">
        <f>ROUNDUP(A20*0.1,0)</f>
        <v>0</v>
      </c>
      <c r="J20" s="1393"/>
      <c r="K20" s="1393"/>
      <c r="L20" s="1603" t="s">
        <v>1292</v>
      </c>
      <c r="M20" s="1393"/>
      <c r="N20" s="1393"/>
      <c r="O20" s="1393"/>
      <c r="P20" s="1393"/>
      <c r="Q20" s="1394"/>
      <c r="R20" s="1603" t="s">
        <v>1989</v>
      </c>
      <c r="S20" s="1393"/>
      <c r="T20" s="1393"/>
      <c r="U20" s="1394"/>
      <c r="V20" s="795" t="s">
        <v>1292</v>
      </c>
      <c r="W20" s="794" t="str">
        <f>IF('19. Development Activities II'!B53&lt;I20,"Not Enough Units!","11 Points")</f>
        <v>11 Points</v>
      </c>
      <c r="X20" s="141"/>
      <c r="Y20" s="1480"/>
      <c r="Z20" s="1400"/>
      <c r="AA20" s="1400"/>
      <c r="AB20" s="1400"/>
      <c r="AC20" s="1481"/>
      <c r="AD20" s="1480"/>
      <c r="AE20" s="1400"/>
      <c r="AF20" s="1400"/>
      <c r="AG20" s="1400"/>
      <c r="AH20" s="1481"/>
      <c r="AI20" s="1480"/>
      <c r="AJ20" s="1400"/>
      <c r="AK20" s="1400"/>
      <c r="AL20" s="1481"/>
      <c r="AM20" s="1480"/>
      <c r="AN20" s="1400"/>
      <c r="AO20" s="1400"/>
      <c r="AP20" s="1400"/>
      <c r="AQ20" s="1481"/>
    </row>
    <row r="21" spans="1:43" ht="8.2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141"/>
      <c r="Y21" s="1480"/>
      <c r="Z21" s="1400"/>
      <c r="AA21" s="1400"/>
      <c r="AB21" s="1400"/>
      <c r="AC21" s="1481"/>
      <c r="AD21" s="1480"/>
      <c r="AE21" s="1400"/>
      <c r="AF21" s="1400"/>
      <c r="AG21" s="1400"/>
      <c r="AH21" s="1481"/>
      <c r="AI21" s="1480"/>
      <c r="AJ21" s="1400"/>
      <c r="AK21" s="1400"/>
      <c r="AL21" s="1481"/>
      <c r="AM21" s="1480"/>
      <c r="AN21" s="1400"/>
      <c r="AO21" s="1400"/>
      <c r="AP21" s="1400"/>
      <c r="AQ21" s="1481"/>
    </row>
    <row r="22" spans="1:43" ht="8.25" customHeight="1" x14ac:dyDescent="0.2">
      <c r="A22" s="31"/>
      <c r="B22" s="31"/>
      <c r="C22" s="31"/>
      <c r="D22" s="31"/>
      <c r="E22" s="31"/>
      <c r="F22" s="31"/>
      <c r="V22" s="31"/>
      <c r="W22" s="31"/>
      <c r="X22" s="141"/>
      <c r="Y22" s="1480"/>
      <c r="Z22" s="1400"/>
      <c r="AA22" s="1400"/>
      <c r="AB22" s="1400"/>
      <c r="AC22" s="1481"/>
      <c r="AD22" s="1480"/>
      <c r="AE22" s="1400"/>
      <c r="AF22" s="1400"/>
      <c r="AG22" s="1400"/>
      <c r="AH22" s="1481"/>
      <c r="AI22" s="1480"/>
      <c r="AJ22" s="1400"/>
      <c r="AK22" s="1400"/>
      <c r="AL22" s="1481"/>
      <c r="AM22" s="1480"/>
      <c r="AN22" s="1400"/>
      <c r="AO22" s="1400"/>
      <c r="AP22" s="1400"/>
      <c r="AQ22" s="1481"/>
    </row>
    <row r="23" spans="1:43" ht="8.25" customHeight="1" x14ac:dyDescent="0.2">
      <c r="A23" s="31"/>
      <c r="B23" s="31"/>
      <c r="C23" s="31"/>
      <c r="D23" s="31"/>
      <c r="E23" s="31"/>
      <c r="F23" s="31"/>
      <c r="V23" s="31"/>
      <c r="W23" s="31"/>
      <c r="X23" s="141"/>
      <c r="Y23" s="1480"/>
      <c r="Z23" s="1400"/>
      <c r="AA23" s="1400"/>
      <c r="AB23" s="1400"/>
      <c r="AC23" s="1481"/>
      <c r="AD23" s="1480"/>
      <c r="AE23" s="1400"/>
      <c r="AF23" s="1400"/>
      <c r="AG23" s="1400"/>
      <c r="AH23" s="1481"/>
      <c r="AI23" s="1480"/>
      <c r="AJ23" s="1400"/>
      <c r="AK23" s="1400"/>
      <c r="AL23" s="1481"/>
      <c r="AM23" s="1480"/>
      <c r="AN23" s="1400"/>
      <c r="AO23" s="1400"/>
      <c r="AP23" s="1400"/>
      <c r="AQ23" s="1481"/>
    </row>
    <row r="24" spans="1:43" ht="8.25" customHeight="1" x14ac:dyDescent="0.2">
      <c r="A24" s="31"/>
      <c r="B24" s="31"/>
      <c r="C24" s="31"/>
      <c r="D24" s="31"/>
      <c r="E24" s="31"/>
      <c r="F24" s="31"/>
      <c r="V24" s="31"/>
      <c r="W24" s="31"/>
      <c r="X24" s="141"/>
      <c r="Y24" s="1480"/>
      <c r="Z24" s="1400"/>
      <c r="AA24" s="1400"/>
      <c r="AB24" s="1400"/>
      <c r="AC24" s="1481"/>
      <c r="AD24" s="1480"/>
      <c r="AE24" s="1400"/>
      <c r="AF24" s="1400"/>
      <c r="AG24" s="1400"/>
      <c r="AH24" s="1481"/>
      <c r="AI24" s="1480"/>
      <c r="AJ24" s="1400"/>
      <c r="AK24" s="1400"/>
      <c r="AL24" s="1481"/>
      <c r="AM24" s="1480"/>
      <c r="AN24" s="1400"/>
      <c r="AO24" s="1400"/>
      <c r="AP24" s="1400"/>
      <c r="AQ24" s="1481"/>
    </row>
    <row r="25" spans="1:43" ht="8.25" customHeight="1" x14ac:dyDescent="0.2">
      <c r="A25" s="31"/>
      <c r="B25" s="31"/>
      <c r="C25" s="31"/>
      <c r="D25" s="31"/>
      <c r="E25" s="31"/>
      <c r="F25" s="31"/>
      <c r="V25" s="31"/>
      <c r="W25" s="31"/>
      <c r="X25" s="141"/>
      <c r="Y25" s="1462"/>
      <c r="Z25" s="1463"/>
      <c r="AA25" s="1463"/>
      <c r="AB25" s="1463"/>
      <c r="AC25" s="1464"/>
      <c r="AD25" s="1462"/>
      <c r="AE25" s="1463"/>
      <c r="AF25" s="1463"/>
      <c r="AG25" s="1463"/>
      <c r="AH25" s="1464"/>
      <c r="AI25" s="1462"/>
      <c r="AJ25" s="1463"/>
      <c r="AK25" s="1463"/>
      <c r="AL25" s="1464"/>
      <c r="AM25" s="1462"/>
      <c r="AN25" s="1463"/>
      <c r="AO25" s="1463"/>
      <c r="AP25" s="1463"/>
      <c r="AQ25" s="1464"/>
    </row>
  </sheetData>
  <sheetProtection algorithmName="SHA-512" hashValue="XiO2ADwHqTGCVJNsFz/wZ1bHNziHFGKl6/qSrIqWTATdmoQucXxRAAvCByi8JyFoCGCPJoGFGHfRk0+KtU02+w==" saltValue="U/IUQk2xNEhq1mMruSgvuQ==" spinCount="100000" sheet="1" objects="1" scenarios="1"/>
  <mergeCells count="54">
    <mergeCell ref="AO3:AQ4"/>
    <mergeCell ref="AO5:AQ5"/>
    <mergeCell ref="Y6:AQ8"/>
    <mergeCell ref="A6:D6"/>
    <mergeCell ref="A1:T1"/>
    <mergeCell ref="A12:D12"/>
    <mergeCell ref="A14:D14"/>
    <mergeCell ref="A10:D10"/>
    <mergeCell ref="A3:T4"/>
    <mergeCell ref="A5:T5"/>
    <mergeCell ref="F10:H10"/>
    <mergeCell ref="I10:K10"/>
    <mergeCell ref="L10:Q10"/>
    <mergeCell ref="R10:U10"/>
    <mergeCell ref="A16:D16"/>
    <mergeCell ref="A18:D18"/>
    <mergeCell ref="A20:D20"/>
    <mergeCell ref="F14:H14"/>
    <mergeCell ref="I14:K14"/>
    <mergeCell ref="F16:H16"/>
    <mergeCell ref="I16:K16"/>
    <mergeCell ref="F18:H18"/>
    <mergeCell ref="L12:Q12"/>
    <mergeCell ref="R12:U12"/>
    <mergeCell ref="L18:Q18"/>
    <mergeCell ref="L20:Q20"/>
    <mergeCell ref="R20:U20"/>
    <mergeCell ref="F12:H12"/>
    <mergeCell ref="I12:K12"/>
    <mergeCell ref="I18:K18"/>
    <mergeCell ref="F20:H20"/>
    <mergeCell ref="I20:K20"/>
    <mergeCell ref="R16:U16"/>
    <mergeCell ref="R18:U18"/>
    <mergeCell ref="L14:Q14"/>
    <mergeCell ref="R14:U14"/>
    <mergeCell ref="Y14:AC14"/>
    <mergeCell ref="Y18:AC25"/>
    <mergeCell ref="L16:Q16"/>
    <mergeCell ref="AD14:AH14"/>
    <mergeCell ref="AI14:AL14"/>
    <mergeCell ref="AM14:AQ14"/>
    <mergeCell ref="AM18:AQ25"/>
    <mergeCell ref="Y16:AI16"/>
    <mergeCell ref="AD18:AH25"/>
    <mergeCell ref="AI18:AL25"/>
    <mergeCell ref="Y10:AC11"/>
    <mergeCell ref="AD10:AH11"/>
    <mergeCell ref="AI10:AL11"/>
    <mergeCell ref="AM10:AQ11"/>
    <mergeCell ref="Y12:AC13"/>
    <mergeCell ref="AM12:AQ13"/>
    <mergeCell ref="AI12:AL13"/>
    <mergeCell ref="AD12:AH13"/>
  </mergeCells>
  <pageMargins left="0.7" right="0.7" top="0.75" bottom="0.75" header="0.3" footer="0.3"/>
  <pageSetup orientation="landscape"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82"/>
  <sheetViews>
    <sheetView showGridLines="0" zoomScaleNormal="100" zoomScaleSheetLayoutView="100" workbookViewId="0">
      <selection sqref="A1:X2"/>
    </sheetView>
  </sheetViews>
  <sheetFormatPr defaultColWidth="12.625" defaultRowHeight="15" customHeight="1" x14ac:dyDescent="0.2"/>
  <cols>
    <col min="1" max="6" width="3" customWidth="1"/>
    <col min="7" max="7" width="3.125" customWidth="1"/>
    <col min="8" max="8" width="2.25" customWidth="1"/>
    <col min="9" max="13" width="3.125" customWidth="1"/>
    <col min="14" max="14" width="6.5" customWidth="1"/>
    <col min="15" max="16" width="3.125" customWidth="1"/>
    <col min="17" max="17" width="1.375" customWidth="1"/>
    <col min="18" max="18" width="0.375" hidden="1" customWidth="1"/>
    <col min="19" max="19" width="7.5" customWidth="1"/>
    <col min="20" max="20" width="3.125" customWidth="1"/>
    <col min="21" max="21" width="2.25" customWidth="1"/>
    <col min="22" max="22" width="7.375" customWidth="1"/>
    <col min="23" max="23" width="3.125" customWidth="1"/>
    <col min="24" max="24" width="12.25" customWidth="1"/>
    <col min="25" max="26" width="5.375" customWidth="1"/>
  </cols>
  <sheetData>
    <row r="1" spans="1:24" ht="15.75" customHeight="1" x14ac:dyDescent="0.2">
      <c r="A1" s="1823" t="s">
        <v>2052</v>
      </c>
      <c r="B1" s="1397"/>
      <c r="C1" s="1397"/>
      <c r="D1" s="1397"/>
      <c r="E1" s="1397"/>
      <c r="F1" s="1397"/>
      <c r="G1" s="1397"/>
      <c r="H1" s="1397"/>
      <c r="I1" s="1397"/>
      <c r="J1" s="1397"/>
      <c r="K1" s="1397"/>
      <c r="L1" s="1397"/>
      <c r="M1" s="1397"/>
      <c r="N1" s="1397"/>
      <c r="O1" s="1397"/>
      <c r="P1" s="1397"/>
      <c r="Q1" s="1397"/>
      <c r="R1" s="1397"/>
      <c r="S1" s="1397"/>
      <c r="T1" s="1397"/>
      <c r="U1" s="1397"/>
      <c r="V1" s="1397"/>
      <c r="W1" s="1397"/>
      <c r="X1" s="1398"/>
    </row>
    <row r="2" spans="1:24" ht="4.9000000000000004" customHeight="1" thickBot="1" x14ac:dyDescent="0.25">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4"/>
    </row>
    <row r="3" spans="1:24" ht="3" customHeight="1" thickBot="1" x14ac:dyDescent="0.25">
      <c r="A3" s="79"/>
      <c r="B3" s="79"/>
      <c r="C3" s="79"/>
      <c r="D3" s="79"/>
      <c r="E3" s="79"/>
      <c r="F3" s="79"/>
      <c r="G3" s="79"/>
      <c r="H3" s="79"/>
      <c r="I3" s="79"/>
      <c r="J3" s="79"/>
      <c r="K3" s="79"/>
      <c r="L3" s="79"/>
      <c r="M3" s="79"/>
      <c r="N3" s="79"/>
      <c r="O3" s="79"/>
      <c r="P3" s="79"/>
      <c r="Q3" s="79"/>
      <c r="R3" s="79"/>
      <c r="S3" s="79"/>
      <c r="T3" s="79"/>
      <c r="U3" s="120"/>
      <c r="V3" s="120"/>
      <c r="W3" s="120"/>
      <c r="X3" s="120"/>
    </row>
    <row r="4" spans="1:24" ht="15" customHeight="1" thickBot="1" x14ac:dyDescent="0.25">
      <c r="A4" s="804" t="s">
        <v>96</v>
      </c>
      <c r="B4" s="2082" t="s">
        <v>2053</v>
      </c>
      <c r="C4" s="1442"/>
      <c r="D4" s="1442"/>
      <c r="E4" s="1442"/>
      <c r="F4" s="1442"/>
      <c r="G4" s="1442"/>
      <c r="H4" s="1442"/>
      <c r="I4" s="1442"/>
      <c r="J4" s="1442"/>
      <c r="K4" s="1442"/>
      <c r="L4" s="1442"/>
      <c r="M4" s="1442"/>
      <c r="N4" s="1442"/>
      <c r="O4" s="1442"/>
      <c r="P4" s="1442"/>
      <c r="Q4" s="1442"/>
      <c r="R4" s="1442"/>
      <c r="S4" s="1442"/>
      <c r="T4" s="1442"/>
      <c r="U4" s="1442"/>
      <c r="V4" s="1442"/>
      <c r="W4" s="1442"/>
      <c r="X4" s="1443"/>
    </row>
    <row r="5" spans="1:24" ht="4.5" customHeight="1" thickBot="1" x14ac:dyDescent="0.25">
      <c r="A5" s="79"/>
      <c r="B5" s="79"/>
      <c r="C5" s="79"/>
      <c r="D5" s="79"/>
      <c r="E5" s="79"/>
      <c r="F5" s="79"/>
      <c r="G5" s="79"/>
      <c r="H5" s="79"/>
      <c r="I5" s="79"/>
      <c r="J5" s="79"/>
      <c r="K5" s="79"/>
      <c r="L5" s="79"/>
      <c r="M5" s="79"/>
      <c r="N5" s="79"/>
      <c r="O5" s="79"/>
      <c r="P5" s="79"/>
      <c r="Q5" s="79"/>
      <c r="R5" s="79"/>
      <c r="S5" s="79"/>
      <c r="T5" s="79"/>
      <c r="U5" s="79"/>
      <c r="V5" s="79"/>
      <c r="W5" s="79"/>
      <c r="X5" s="79"/>
    </row>
    <row r="6" spans="1:24" ht="15" customHeight="1" thickBot="1" x14ac:dyDescent="0.25">
      <c r="A6" s="79"/>
      <c r="B6" s="805">
        <f>'17. Dev. Narr.'!E147</f>
        <v>0</v>
      </c>
      <c r="C6" s="79" t="s">
        <v>2054</v>
      </c>
      <c r="D6" s="79"/>
      <c r="E6" s="79"/>
      <c r="F6" s="79"/>
      <c r="G6" s="79"/>
      <c r="H6" s="79"/>
      <c r="I6" s="79"/>
      <c r="J6" s="79"/>
      <c r="K6" s="79"/>
      <c r="L6" s="79"/>
      <c r="M6" s="79"/>
      <c r="N6" s="79"/>
      <c r="O6" s="79"/>
      <c r="P6" s="79"/>
      <c r="Q6" s="79"/>
      <c r="R6" s="79"/>
      <c r="S6" s="79"/>
      <c r="T6" s="79"/>
      <c r="U6" s="79"/>
      <c r="V6" s="79"/>
      <c r="W6" s="79"/>
      <c r="X6" s="79"/>
    </row>
    <row r="7" spans="1:24" ht="15" customHeight="1" x14ac:dyDescent="0.2">
      <c r="A7" s="79"/>
      <c r="B7" s="79"/>
      <c r="C7" s="2083" t="s">
        <v>2055</v>
      </c>
      <c r="D7" s="1400"/>
      <c r="E7" s="1400"/>
      <c r="F7" s="1400"/>
      <c r="G7" s="1400"/>
      <c r="H7" s="1400"/>
      <c r="I7" s="1400"/>
      <c r="J7" s="1400"/>
      <c r="K7" s="1400"/>
      <c r="L7" s="1400"/>
      <c r="M7" s="1400"/>
      <c r="N7" s="1400"/>
      <c r="O7" s="1400"/>
      <c r="P7" s="1400"/>
      <c r="Q7" s="1400"/>
      <c r="R7" s="1400"/>
      <c r="S7" s="1400"/>
      <c r="T7" s="1400"/>
      <c r="U7" s="1400"/>
      <c r="V7" s="1400"/>
      <c r="W7" s="1400"/>
      <c r="X7" s="1400"/>
    </row>
    <row r="8" spans="1:24" ht="36" customHeight="1" x14ac:dyDescent="0.2">
      <c r="A8" s="79"/>
      <c r="B8" s="79"/>
      <c r="C8" s="1400"/>
      <c r="D8" s="1400"/>
      <c r="E8" s="1400"/>
      <c r="F8" s="1400"/>
      <c r="G8" s="1400"/>
      <c r="H8" s="1400"/>
      <c r="I8" s="1400"/>
      <c r="J8" s="1400"/>
      <c r="K8" s="1400"/>
      <c r="L8" s="1400"/>
      <c r="M8" s="1400"/>
      <c r="N8" s="1400"/>
      <c r="O8" s="1400"/>
      <c r="P8" s="1400"/>
      <c r="Q8" s="1400"/>
      <c r="R8" s="1400"/>
      <c r="S8" s="1400"/>
      <c r="T8" s="1400"/>
      <c r="U8" s="1400"/>
      <c r="V8" s="1400"/>
      <c r="W8" s="1400"/>
      <c r="X8" s="1400"/>
    </row>
    <row r="9" spans="1:24" ht="15" customHeight="1" x14ac:dyDescent="0.2">
      <c r="A9" s="79"/>
      <c r="B9" s="79"/>
      <c r="C9" s="581" t="s">
        <v>2056</v>
      </c>
      <c r="D9" s="79"/>
      <c r="E9" s="1647" t="s">
        <v>2057</v>
      </c>
      <c r="F9" s="1400"/>
      <c r="G9" s="1400"/>
      <c r="H9" s="1400"/>
      <c r="I9" s="1400"/>
      <c r="J9" s="1400"/>
      <c r="K9" s="1400"/>
      <c r="L9" s="1400"/>
      <c r="M9" s="1400"/>
      <c r="N9" s="1400"/>
      <c r="O9" s="1400"/>
      <c r="P9" s="1400"/>
      <c r="Q9" s="1400"/>
      <c r="R9" s="1400"/>
      <c r="S9" s="1400"/>
      <c r="T9" s="1400"/>
      <c r="U9" s="1400"/>
      <c r="V9" s="1400"/>
      <c r="W9" s="1400"/>
      <c r="X9" s="1400"/>
    </row>
    <row r="10" spans="1:24" ht="12" customHeight="1" x14ac:dyDescent="0.2">
      <c r="A10" s="79"/>
      <c r="B10" s="79"/>
      <c r="C10" s="581"/>
      <c r="D10" s="79"/>
      <c r="E10" s="1400"/>
      <c r="F10" s="1400"/>
      <c r="G10" s="1400"/>
      <c r="H10" s="1400"/>
      <c r="I10" s="1400"/>
      <c r="J10" s="1400"/>
      <c r="K10" s="1400"/>
      <c r="L10" s="1400"/>
      <c r="M10" s="1400"/>
      <c r="N10" s="1400"/>
      <c r="O10" s="1400"/>
      <c r="P10" s="1400"/>
      <c r="Q10" s="1400"/>
      <c r="R10" s="1400"/>
      <c r="S10" s="1400"/>
      <c r="T10" s="1400"/>
      <c r="U10" s="1400"/>
      <c r="V10" s="1400"/>
      <c r="W10" s="1400"/>
      <c r="X10" s="1400"/>
    </row>
    <row r="11" spans="1:24" ht="4.5" customHeight="1" thickBot="1" x14ac:dyDescent="0.25">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4" ht="15" customHeight="1" thickBot="1" x14ac:dyDescent="0.25">
      <c r="A12" s="79"/>
      <c r="B12" s="79"/>
      <c r="C12" s="79"/>
      <c r="D12" s="1119"/>
      <c r="E12" s="2081" t="s">
        <v>2058</v>
      </c>
      <c r="F12" s="1400"/>
      <c r="G12" s="1400"/>
      <c r="H12" s="1400"/>
      <c r="I12" s="1400"/>
      <c r="J12" s="1400"/>
      <c r="K12" s="1400"/>
      <c r="L12" s="1400"/>
      <c r="M12" s="1400"/>
      <c r="N12" s="1400"/>
      <c r="O12" s="1400"/>
      <c r="P12" s="1400"/>
      <c r="Q12" s="1400"/>
      <c r="R12" s="1400"/>
      <c r="S12" s="1400"/>
      <c r="T12" s="1400"/>
      <c r="U12" s="1400"/>
      <c r="V12" s="1400"/>
      <c r="W12" s="1400"/>
      <c r="X12" s="1400"/>
    </row>
    <row r="13" spans="1:24" ht="4.5" customHeight="1" thickBot="1" x14ac:dyDescent="0.25">
      <c r="A13" s="79"/>
      <c r="B13" s="79"/>
      <c r="C13" s="79"/>
      <c r="D13" s="1211"/>
      <c r="E13" s="79"/>
      <c r="F13" s="79"/>
      <c r="G13" s="79"/>
      <c r="H13" s="79"/>
      <c r="I13" s="79"/>
      <c r="J13" s="79"/>
      <c r="K13" s="79"/>
      <c r="L13" s="79"/>
      <c r="M13" s="79"/>
      <c r="N13" s="79"/>
      <c r="O13" s="79"/>
      <c r="P13" s="79"/>
      <c r="Q13" s="79"/>
      <c r="R13" s="79"/>
      <c r="S13" s="79"/>
      <c r="T13" s="79"/>
      <c r="U13" s="79"/>
      <c r="V13" s="79"/>
      <c r="W13" s="79"/>
      <c r="X13" s="79"/>
    </row>
    <row r="14" spans="1:24" ht="15" customHeight="1" thickBot="1" x14ac:dyDescent="0.25">
      <c r="A14" s="79"/>
      <c r="B14" s="79"/>
      <c r="C14" s="79"/>
      <c r="D14" s="1119"/>
      <c r="E14" s="2081" t="s">
        <v>2059</v>
      </c>
      <c r="F14" s="1400"/>
      <c r="G14" s="1400"/>
      <c r="H14" s="1400"/>
      <c r="I14" s="1400"/>
      <c r="J14" s="1400"/>
      <c r="K14" s="1400"/>
      <c r="L14" s="1400"/>
      <c r="M14" s="1400"/>
      <c r="N14" s="1400"/>
      <c r="O14" s="1400"/>
      <c r="P14" s="1400"/>
      <c r="Q14" s="1400"/>
      <c r="R14" s="1400"/>
      <c r="S14" s="1400"/>
      <c r="T14" s="1400"/>
      <c r="U14" s="1400"/>
      <c r="V14" s="1400"/>
      <c r="W14" s="1400"/>
      <c r="X14" s="1400"/>
    </row>
    <row r="15" spans="1:24" ht="4.5" customHeight="1" thickBot="1" x14ac:dyDescent="0.25">
      <c r="A15" s="79"/>
      <c r="B15" s="79"/>
      <c r="C15" s="79"/>
      <c r="D15" s="1211"/>
      <c r="E15" s="79"/>
      <c r="F15" s="79"/>
      <c r="G15" s="79"/>
      <c r="H15" s="79"/>
      <c r="I15" s="79"/>
      <c r="J15" s="79"/>
      <c r="K15" s="79"/>
      <c r="L15" s="79"/>
      <c r="M15" s="79"/>
      <c r="N15" s="79"/>
      <c r="O15" s="79"/>
      <c r="P15" s="79"/>
      <c r="Q15" s="79"/>
      <c r="R15" s="79"/>
      <c r="S15" s="79"/>
      <c r="T15" s="79"/>
      <c r="U15" s="79"/>
      <c r="V15" s="79"/>
      <c r="W15" s="79"/>
      <c r="X15" s="79"/>
    </row>
    <row r="16" spans="1:24" ht="15" customHeight="1" thickBot="1" x14ac:dyDescent="0.25">
      <c r="A16" s="79"/>
      <c r="B16" s="79"/>
      <c r="C16" s="79"/>
      <c r="D16" s="1119"/>
      <c r="E16" s="2081" t="s">
        <v>2060</v>
      </c>
      <c r="F16" s="1400"/>
      <c r="G16" s="1400"/>
      <c r="H16" s="1400"/>
      <c r="I16" s="1400"/>
      <c r="J16" s="1400"/>
      <c r="K16" s="1400"/>
      <c r="L16" s="1400"/>
      <c r="M16" s="1400"/>
      <c r="N16" s="1400"/>
      <c r="O16" s="1400"/>
      <c r="P16" s="1400"/>
      <c r="Q16" s="1400"/>
      <c r="R16" s="1400"/>
      <c r="S16" s="1400"/>
      <c r="T16" s="1400"/>
      <c r="U16" s="1400"/>
      <c r="V16" s="1400"/>
      <c r="W16" s="1400"/>
      <c r="X16" s="1400"/>
    </row>
    <row r="17" spans="1:24" ht="4.5" customHeight="1" thickBot="1" x14ac:dyDescent="0.25">
      <c r="A17" s="79"/>
      <c r="B17" s="79"/>
      <c r="C17" s="79"/>
      <c r="D17" s="1211"/>
      <c r="E17" s="79"/>
      <c r="F17" s="79"/>
      <c r="G17" s="79"/>
      <c r="H17" s="79"/>
      <c r="I17" s="79"/>
      <c r="J17" s="79"/>
      <c r="K17" s="79"/>
      <c r="L17" s="79"/>
      <c r="M17" s="79"/>
      <c r="N17" s="79"/>
      <c r="O17" s="79"/>
      <c r="P17" s="79"/>
      <c r="Q17" s="79"/>
      <c r="R17" s="79"/>
      <c r="S17" s="79"/>
      <c r="T17" s="79"/>
      <c r="U17" s="79"/>
      <c r="V17" s="79"/>
      <c r="W17" s="79"/>
      <c r="X17" s="79"/>
    </row>
    <row r="18" spans="1:24" ht="15" customHeight="1" thickBot="1" x14ac:dyDescent="0.25">
      <c r="A18" s="79"/>
      <c r="B18" s="79"/>
      <c r="C18" s="79"/>
      <c r="D18" s="1119"/>
      <c r="E18" s="2081" t="s">
        <v>2061</v>
      </c>
      <c r="F18" s="1400"/>
      <c r="G18" s="1400"/>
      <c r="H18" s="1400"/>
      <c r="I18" s="1400"/>
      <c r="J18" s="1400"/>
      <c r="K18" s="1400"/>
      <c r="L18" s="1400"/>
      <c r="M18" s="1400"/>
      <c r="N18" s="1400"/>
      <c r="O18" s="1400"/>
      <c r="P18" s="1400"/>
      <c r="Q18" s="1400"/>
      <c r="R18" s="1400"/>
      <c r="S18" s="1400"/>
      <c r="T18" s="1400"/>
      <c r="U18" s="1400"/>
      <c r="V18" s="1400"/>
      <c r="W18" s="1400"/>
      <c r="X18" s="1400"/>
    </row>
    <row r="19" spans="1:24" ht="4.5" customHeight="1" thickBot="1" x14ac:dyDescent="0.25">
      <c r="A19" s="79"/>
      <c r="B19" s="79"/>
      <c r="C19" s="79"/>
      <c r="D19" s="1211"/>
      <c r="E19" s="79"/>
      <c r="F19" s="79"/>
      <c r="G19" s="79"/>
      <c r="H19" s="79"/>
      <c r="I19" s="79"/>
      <c r="J19" s="79"/>
      <c r="K19" s="79"/>
      <c r="L19" s="79"/>
      <c r="M19" s="79"/>
      <c r="N19" s="79"/>
      <c r="O19" s="79"/>
      <c r="P19" s="79"/>
      <c r="Q19" s="79"/>
      <c r="R19" s="79"/>
      <c r="S19" s="79"/>
      <c r="T19" s="79"/>
      <c r="U19" s="79"/>
      <c r="V19" s="79"/>
      <c r="W19" s="79"/>
      <c r="X19" s="79"/>
    </row>
    <row r="20" spans="1:24" ht="15" customHeight="1" thickBot="1" x14ac:dyDescent="0.25">
      <c r="A20" s="79"/>
      <c r="B20" s="79"/>
      <c r="C20" s="79"/>
      <c r="D20" s="1119"/>
      <c r="E20" s="1609" t="s">
        <v>2062</v>
      </c>
      <c r="F20" s="1400"/>
      <c r="G20" s="1400"/>
      <c r="H20" s="1400"/>
      <c r="I20" s="1400"/>
      <c r="J20" s="1400"/>
      <c r="K20" s="1400"/>
      <c r="L20" s="1400"/>
      <c r="M20" s="1400"/>
      <c r="N20" s="1400"/>
      <c r="O20" s="1400"/>
      <c r="P20" s="1400"/>
      <c r="Q20" s="1400"/>
      <c r="R20" s="1400"/>
      <c r="S20" s="1400"/>
      <c r="T20" s="1400"/>
      <c r="U20" s="1400"/>
      <c r="V20" s="1400"/>
      <c r="W20" s="1400"/>
      <c r="X20" s="1400"/>
    </row>
    <row r="21" spans="1:24" ht="25.5" customHeight="1" thickBot="1" x14ac:dyDescent="0.25">
      <c r="A21" s="79"/>
      <c r="B21" s="79"/>
      <c r="C21" s="79"/>
      <c r="D21" s="1211"/>
      <c r="E21" s="1400"/>
      <c r="F21" s="1400"/>
      <c r="G21" s="1400"/>
      <c r="H21" s="1400"/>
      <c r="I21" s="1400"/>
      <c r="J21" s="1400"/>
      <c r="K21" s="1400"/>
      <c r="L21" s="1400"/>
      <c r="M21" s="1400"/>
      <c r="N21" s="1400"/>
      <c r="O21" s="1400"/>
      <c r="P21" s="1400"/>
      <c r="Q21" s="1400"/>
      <c r="R21" s="1400"/>
      <c r="S21" s="1400"/>
      <c r="T21" s="1400"/>
      <c r="U21" s="1400"/>
      <c r="V21" s="1400"/>
      <c r="W21" s="1400"/>
      <c r="X21" s="1400"/>
    </row>
    <row r="22" spans="1:24" ht="15" customHeight="1" thickBot="1" x14ac:dyDescent="0.25">
      <c r="A22" s="79"/>
      <c r="B22" s="79"/>
      <c r="C22" s="79"/>
      <c r="D22" s="1119"/>
      <c r="E22" s="1609" t="s">
        <v>2063</v>
      </c>
      <c r="F22" s="1400"/>
      <c r="G22" s="1400"/>
      <c r="H22" s="1400"/>
      <c r="I22" s="1400"/>
      <c r="J22" s="1400"/>
      <c r="K22" s="1400"/>
      <c r="L22" s="1400"/>
      <c r="M22" s="1400"/>
      <c r="N22" s="1400"/>
      <c r="O22" s="1400"/>
      <c r="P22" s="1400"/>
      <c r="Q22" s="1400"/>
      <c r="R22" s="1400"/>
      <c r="S22" s="1400"/>
      <c r="T22" s="1400"/>
      <c r="U22" s="1400"/>
      <c r="V22" s="1400"/>
      <c r="W22" s="1400"/>
      <c r="X22" s="1400"/>
    </row>
    <row r="23" spans="1:24" ht="12.75" customHeight="1" thickBot="1" x14ac:dyDescent="0.25">
      <c r="A23" s="79"/>
      <c r="B23" s="79"/>
      <c r="C23" s="79"/>
      <c r="D23" s="1211"/>
      <c r="E23" s="1400"/>
      <c r="F23" s="1400"/>
      <c r="G23" s="1400"/>
      <c r="H23" s="1400"/>
      <c r="I23" s="1400"/>
      <c r="J23" s="1400"/>
      <c r="K23" s="1400"/>
      <c r="L23" s="1400"/>
      <c r="M23" s="1400"/>
      <c r="N23" s="1400"/>
      <c r="O23" s="1400"/>
      <c r="P23" s="1400"/>
      <c r="Q23" s="1400"/>
      <c r="R23" s="1400"/>
      <c r="S23" s="1400"/>
      <c r="T23" s="1400"/>
      <c r="U23" s="1400"/>
      <c r="V23" s="1400"/>
      <c r="W23" s="1400"/>
      <c r="X23" s="1400"/>
    </row>
    <row r="24" spans="1:24" ht="15" customHeight="1" thickBot="1" x14ac:dyDescent="0.25">
      <c r="A24" s="79"/>
      <c r="B24" s="79"/>
      <c r="C24" s="79"/>
      <c r="D24" s="1119"/>
      <c r="E24" s="2078" t="s">
        <v>2064</v>
      </c>
      <c r="F24" s="1400"/>
      <c r="G24" s="1400"/>
      <c r="H24" s="1400"/>
      <c r="I24" s="1400"/>
      <c r="J24" s="1400"/>
      <c r="K24" s="1400"/>
      <c r="L24" s="1400"/>
      <c r="M24" s="1400"/>
      <c r="N24" s="1400"/>
      <c r="O24" s="1400"/>
      <c r="P24" s="1400"/>
      <c r="Q24" s="1400"/>
      <c r="R24" s="1400"/>
      <c r="S24" s="1400"/>
      <c r="T24" s="1400"/>
      <c r="U24" s="1400"/>
      <c r="V24" s="1400"/>
      <c r="W24" s="1400"/>
      <c r="X24" s="1400"/>
    </row>
    <row r="25" spans="1:24" ht="4.5" customHeight="1" thickBot="1" x14ac:dyDescent="0.25">
      <c r="A25" s="79"/>
      <c r="B25" s="79"/>
      <c r="C25" s="79"/>
      <c r="D25" s="1211"/>
      <c r="E25" s="79"/>
      <c r="F25" s="79"/>
      <c r="G25" s="79"/>
      <c r="H25" s="79"/>
      <c r="I25" s="79"/>
      <c r="J25" s="79"/>
      <c r="K25" s="79"/>
      <c r="L25" s="79"/>
      <c r="M25" s="79"/>
      <c r="N25" s="79"/>
      <c r="O25" s="79"/>
      <c r="P25" s="79"/>
      <c r="Q25" s="79"/>
      <c r="R25" s="79"/>
      <c r="S25" s="79"/>
      <c r="T25" s="79"/>
      <c r="U25" s="79"/>
      <c r="V25" s="79"/>
      <c r="W25" s="79"/>
      <c r="X25" s="79"/>
    </row>
    <row r="26" spans="1:24" ht="15" customHeight="1" thickBot="1" x14ac:dyDescent="0.25">
      <c r="A26" s="79"/>
      <c r="B26" s="79"/>
      <c r="C26" s="79"/>
      <c r="D26" s="1119"/>
      <c r="E26" s="2078" t="s">
        <v>2065</v>
      </c>
      <c r="F26" s="1400"/>
      <c r="G26" s="1400"/>
      <c r="H26" s="1400"/>
      <c r="I26" s="1400"/>
      <c r="J26" s="1400"/>
      <c r="K26" s="1400"/>
      <c r="L26" s="1400"/>
      <c r="M26" s="1400"/>
      <c r="N26" s="1400"/>
      <c r="O26" s="1400"/>
      <c r="P26" s="1400"/>
      <c r="Q26" s="1400"/>
      <c r="R26" s="1400"/>
      <c r="S26" s="1400"/>
      <c r="T26" s="1400"/>
      <c r="U26" s="1400"/>
      <c r="V26" s="1400"/>
      <c r="W26" s="1400"/>
      <c r="X26" s="1400"/>
    </row>
    <row r="27" spans="1:24" ht="3" customHeight="1" x14ac:dyDescent="0.2">
      <c r="A27" s="79"/>
      <c r="B27" s="79"/>
      <c r="C27" s="79"/>
      <c r="D27" s="79"/>
      <c r="E27" s="79"/>
      <c r="F27" s="79"/>
      <c r="G27" s="79"/>
      <c r="H27" s="79"/>
      <c r="I27" s="79"/>
      <c r="J27" s="79"/>
      <c r="K27" s="79"/>
      <c r="L27" s="79"/>
      <c r="M27" s="79"/>
      <c r="N27" s="79"/>
      <c r="O27" s="79"/>
      <c r="P27" s="79"/>
      <c r="Q27" s="79"/>
      <c r="R27" s="79"/>
      <c r="S27" s="79"/>
      <c r="T27" s="79"/>
      <c r="U27" s="79"/>
      <c r="V27" s="79"/>
      <c r="W27" s="79"/>
      <c r="X27" s="79"/>
    </row>
    <row r="28" spans="1:24" ht="12" customHeight="1" x14ac:dyDescent="0.2">
      <c r="A28" s="79"/>
      <c r="B28" s="79"/>
      <c r="C28" s="79"/>
      <c r="D28" s="250" t="s">
        <v>2066</v>
      </c>
      <c r="E28" s="80"/>
      <c r="F28" s="79"/>
      <c r="G28" s="79"/>
      <c r="H28" s="79"/>
      <c r="I28" s="79"/>
      <c r="J28" s="79"/>
      <c r="K28" s="79"/>
      <c r="L28" s="79"/>
      <c r="M28" s="79"/>
      <c r="N28" s="79"/>
      <c r="O28" s="79"/>
      <c r="P28" s="79"/>
      <c r="Q28" s="79"/>
      <c r="R28" s="79"/>
      <c r="S28" s="79"/>
      <c r="T28" s="79"/>
      <c r="U28" s="79"/>
      <c r="V28" s="79"/>
      <c r="W28" s="79"/>
      <c r="X28" s="79"/>
    </row>
    <row r="29" spans="1:24" ht="4.5" customHeight="1" thickBot="1" x14ac:dyDescent="0.25">
      <c r="A29" s="79"/>
      <c r="B29" s="79"/>
      <c r="C29" s="79"/>
      <c r="D29" s="79"/>
      <c r="E29" s="79"/>
      <c r="F29" s="79"/>
      <c r="G29" s="79"/>
      <c r="H29" s="79"/>
      <c r="I29" s="79"/>
      <c r="J29" s="79"/>
      <c r="K29" s="79"/>
      <c r="L29" s="79"/>
      <c r="M29" s="79"/>
      <c r="N29" s="79"/>
      <c r="O29" s="79"/>
      <c r="P29" s="79"/>
      <c r="Q29" s="79"/>
      <c r="R29" s="79"/>
      <c r="S29" s="79"/>
      <c r="T29" s="79"/>
      <c r="U29" s="79"/>
      <c r="V29" s="79"/>
      <c r="W29" s="79"/>
      <c r="X29" s="79"/>
    </row>
    <row r="30" spans="1:24" ht="14.25" customHeight="1" thickBot="1" x14ac:dyDescent="0.25">
      <c r="A30" s="79"/>
      <c r="B30" s="79"/>
      <c r="C30" s="79"/>
      <c r="D30" s="1119"/>
      <c r="E30" s="1609" t="s">
        <v>2067</v>
      </c>
      <c r="F30" s="1400"/>
      <c r="G30" s="1400"/>
      <c r="H30" s="1400"/>
      <c r="I30" s="1400"/>
      <c r="J30" s="1400"/>
      <c r="K30" s="1400"/>
      <c r="L30" s="1400"/>
      <c r="M30" s="1400"/>
      <c r="N30" s="1400"/>
      <c r="O30" s="1400"/>
      <c r="P30" s="1400"/>
      <c r="Q30" s="1400"/>
      <c r="R30" s="1400"/>
      <c r="S30" s="1400"/>
      <c r="T30" s="1400"/>
      <c r="U30" s="1400"/>
      <c r="V30" s="1400"/>
      <c r="W30" s="1400"/>
      <c r="X30" s="1400"/>
    </row>
    <row r="31" spans="1:24" ht="14.25" customHeight="1" x14ac:dyDescent="0.2">
      <c r="A31" s="79"/>
      <c r="B31" s="79"/>
      <c r="C31" s="79"/>
      <c r="D31" s="79"/>
      <c r="E31" s="1400"/>
      <c r="F31" s="1400"/>
      <c r="G31" s="1400"/>
      <c r="H31" s="1400"/>
      <c r="I31" s="1400"/>
      <c r="J31" s="1400"/>
      <c r="K31" s="1400"/>
      <c r="L31" s="1400"/>
      <c r="M31" s="1400"/>
      <c r="N31" s="1400"/>
      <c r="O31" s="1400"/>
      <c r="P31" s="1400"/>
      <c r="Q31" s="1400"/>
      <c r="R31" s="1400"/>
      <c r="S31" s="1400"/>
      <c r="T31" s="1400"/>
      <c r="U31" s="1400"/>
      <c r="V31" s="1400"/>
      <c r="W31" s="1400"/>
      <c r="X31" s="1400"/>
    </row>
    <row r="32" spans="1:24" ht="13.5" customHeight="1" thickBot="1" x14ac:dyDescent="0.25">
      <c r="A32" s="79"/>
      <c r="B32" s="79"/>
      <c r="C32" s="79"/>
      <c r="D32" s="79"/>
      <c r="E32" s="250" t="s">
        <v>1605</v>
      </c>
      <c r="F32" s="79"/>
      <c r="G32" s="79"/>
      <c r="H32" s="79"/>
      <c r="I32" s="79"/>
      <c r="J32" s="79"/>
      <c r="K32" s="79"/>
      <c r="L32" s="79"/>
      <c r="M32" s="79"/>
      <c r="N32" s="79"/>
      <c r="O32" s="79"/>
      <c r="P32" s="79"/>
      <c r="Q32" s="79"/>
      <c r="R32" s="79"/>
      <c r="S32" s="79"/>
      <c r="T32" s="79"/>
      <c r="U32" s="79"/>
      <c r="V32" s="79"/>
      <c r="W32" s="79"/>
      <c r="X32" s="79"/>
    </row>
    <row r="33" spans="1:24" ht="15" customHeight="1" thickBot="1" x14ac:dyDescent="0.25">
      <c r="A33" s="79"/>
      <c r="B33" s="79"/>
      <c r="C33" s="79"/>
      <c r="D33" s="1119"/>
      <c r="E33" s="1609" t="s">
        <v>2068</v>
      </c>
      <c r="F33" s="1400"/>
      <c r="G33" s="1400"/>
      <c r="H33" s="1400"/>
      <c r="I33" s="1400"/>
      <c r="J33" s="1400"/>
      <c r="K33" s="1400"/>
      <c r="L33" s="1400"/>
      <c r="M33" s="1400"/>
      <c r="N33" s="1400"/>
      <c r="O33" s="1400"/>
      <c r="P33" s="1400"/>
      <c r="Q33" s="1400"/>
      <c r="R33" s="1400"/>
      <c r="S33" s="1400"/>
      <c r="T33" s="1400"/>
      <c r="U33" s="1400"/>
      <c r="V33" s="1400"/>
      <c r="W33" s="1400"/>
      <c r="X33" s="1400"/>
    </row>
    <row r="34" spans="1:24" ht="12" customHeight="1" x14ac:dyDescent="0.2">
      <c r="A34" s="79"/>
      <c r="B34" s="79"/>
      <c r="C34" s="79"/>
      <c r="D34" s="79"/>
      <c r="E34" s="1400"/>
      <c r="F34" s="1400"/>
      <c r="G34" s="1400"/>
      <c r="H34" s="1400"/>
      <c r="I34" s="1400"/>
      <c r="J34" s="1400"/>
      <c r="K34" s="1400"/>
      <c r="L34" s="1400"/>
      <c r="M34" s="1400"/>
      <c r="N34" s="1400"/>
      <c r="O34" s="1400"/>
      <c r="P34" s="1400"/>
      <c r="Q34" s="1400"/>
      <c r="R34" s="1400"/>
      <c r="S34" s="1400"/>
      <c r="T34" s="1400"/>
      <c r="U34" s="1400"/>
      <c r="V34" s="1400"/>
      <c r="W34" s="1400"/>
      <c r="X34" s="1400"/>
    </row>
    <row r="35" spans="1:24" ht="15" customHeight="1" x14ac:dyDescent="0.2">
      <c r="A35" s="79"/>
      <c r="B35" s="79"/>
      <c r="C35" s="581" t="s">
        <v>2069</v>
      </c>
      <c r="D35" s="79"/>
      <c r="E35" s="1647" t="s">
        <v>2070</v>
      </c>
      <c r="F35" s="1400"/>
      <c r="G35" s="1400"/>
      <c r="H35" s="1400"/>
      <c r="I35" s="1400"/>
      <c r="J35" s="1400"/>
      <c r="K35" s="1400"/>
      <c r="L35" s="1400"/>
      <c r="M35" s="1400"/>
      <c r="N35" s="1400"/>
      <c r="O35" s="1400"/>
      <c r="P35" s="1400"/>
      <c r="Q35" s="1400"/>
      <c r="R35" s="1400"/>
      <c r="S35" s="1400"/>
      <c r="T35" s="1400"/>
      <c r="U35" s="1400"/>
      <c r="V35" s="1400"/>
      <c r="W35" s="1400"/>
      <c r="X35" s="1400"/>
    </row>
    <row r="36" spans="1:24" ht="10.5" customHeight="1" x14ac:dyDescent="0.2">
      <c r="A36" s="79"/>
      <c r="B36" s="79"/>
      <c r="C36" s="79"/>
      <c r="D36" s="79"/>
      <c r="E36" s="1400"/>
      <c r="F36" s="1400"/>
      <c r="G36" s="1400"/>
      <c r="H36" s="1400"/>
      <c r="I36" s="1400"/>
      <c r="J36" s="1400"/>
      <c r="K36" s="1400"/>
      <c r="L36" s="1400"/>
      <c r="M36" s="1400"/>
      <c r="N36" s="1400"/>
      <c r="O36" s="1400"/>
      <c r="P36" s="1400"/>
      <c r="Q36" s="1400"/>
      <c r="R36" s="1400"/>
      <c r="S36" s="1400"/>
      <c r="T36" s="1400"/>
      <c r="U36" s="1400"/>
      <c r="V36" s="1400"/>
      <c r="W36" s="1400"/>
      <c r="X36" s="1400"/>
    </row>
    <row r="37" spans="1:24" ht="4.5" customHeight="1" thickBot="1" x14ac:dyDescent="0.25">
      <c r="A37" s="79"/>
      <c r="B37" s="79"/>
      <c r="C37" s="79"/>
      <c r="D37" s="79"/>
      <c r="E37" s="79"/>
      <c r="F37" s="503"/>
      <c r="G37" s="503"/>
      <c r="H37" s="503"/>
      <c r="I37" s="503"/>
      <c r="J37" s="503"/>
      <c r="K37" s="503"/>
      <c r="L37" s="503"/>
      <c r="M37" s="503"/>
      <c r="N37" s="503"/>
      <c r="O37" s="503"/>
      <c r="P37" s="503"/>
      <c r="Q37" s="503"/>
      <c r="R37" s="503"/>
      <c r="S37" s="503"/>
      <c r="T37" s="503"/>
      <c r="U37" s="503"/>
      <c r="V37" s="503"/>
      <c r="W37" s="503"/>
      <c r="X37" s="503"/>
    </row>
    <row r="38" spans="1:24" ht="15.75" customHeight="1" thickBot="1" x14ac:dyDescent="0.25">
      <c r="A38" s="79"/>
      <c r="B38" s="79"/>
      <c r="C38" s="79"/>
      <c r="D38" s="1119"/>
      <c r="E38" s="1609" t="s">
        <v>2071</v>
      </c>
      <c r="F38" s="1400"/>
      <c r="G38" s="1400"/>
      <c r="H38" s="1400"/>
      <c r="I38" s="1400"/>
      <c r="J38" s="1400"/>
      <c r="K38" s="1400"/>
      <c r="L38" s="1400"/>
      <c r="M38" s="1400"/>
      <c r="N38" s="1400"/>
      <c r="O38" s="1400"/>
      <c r="P38" s="1400"/>
      <c r="Q38" s="1400"/>
      <c r="R38" s="1400"/>
      <c r="S38" s="1400"/>
      <c r="T38" s="1400"/>
      <c r="U38" s="1400"/>
      <c r="V38" s="1400"/>
      <c r="W38" s="1400"/>
      <c r="X38" s="1400"/>
    </row>
    <row r="39" spans="1:24" ht="25.5" customHeight="1" x14ac:dyDescent="0.2">
      <c r="A39" s="79"/>
      <c r="B39" s="79"/>
      <c r="C39" s="79"/>
      <c r="D39" s="1211"/>
      <c r="E39" s="1400"/>
      <c r="F39" s="1400"/>
      <c r="G39" s="1400"/>
      <c r="H39" s="1400"/>
      <c r="I39" s="1400"/>
      <c r="J39" s="1400"/>
      <c r="K39" s="1400"/>
      <c r="L39" s="1400"/>
      <c r="M39" s="1400"/>
      <c r="N39" s="1400"/>
      <c r="O39" s="1400"/>
      <c r="P39" s="1400"/>
      <c r="Q39" s="1400"/>
      <c r="R39" s="1400"/>
      <c r="S39" s="1400"/>
      <c r="T39" s="1400"/>
      <c r="U39" s="1400"/>
      <c r="V39" s="1400"/>
      <c r="W39" s="1400"/>
      <c r="X39" s="1400"/>
    </row>
    <row r="40" spans="1:24" ht="3.75" customHeight="1" thickBot="1" x14ac:dyDescent="0.25">
      <c r="A40" s="79"/>
      <c r="B40" s="79"/>
      <c r="C40" s="79"/>
      <c r="D40" s="1211"/>
      <c r="E40" s="79"/>
      <c r="F40" s="79"/>
      <c r="G40" s="79"/>
      <c r="H40" s="79"/>
      <c r="I40" s="79"/>
      <c r="J40" s="79"/>
      <c r="K40" s="79"/>
      <c r="L40" s="79"/>
      <c r="M40" s="79"/>
      <c r="N40" s="79"/>
      <c r="O40" s="79"/>
      <c r="P40" s="79"/>
      <c r="Q40" s="79"/>
      <c r="R40" s="79"/>
      <c r="S40" s="79"/>
      <c r="T40" s="79"/>
      <c r="U40" s="79"/>
      <c r="V40" s="79"/>
      <c r="W40" s="79"/>
      <c r="X40" s="79"/>
    </row>
    <row r="41" spans="1:24" ht="15" customHeight="1" thickBot="1" x14ac:dyDescent="0.25">
      <c r="A41" s="79"/>
      <c r="B41" s="79"/>
      <c r="C41" s="79"/>
      <c r="D41" s="1128"/>
      <c r="E41" s="1853" t="s">
        <v>2072</v>
      </c>
      <c r="F41" s="1400"/>
      <c r="G41" s="1400"/>
      <c r="H41" s="1400"/>
      <c r="I41" s="1400"/>
      <c r="J41" s="1400"/>
      <c r="K41" s="1400"/>
      <c r="L41" s="1400"/>
      <c r="M41" s="1400"/>
      <c r="N41" s="1400"/>
      <c r="O41" s="1400"/>
      <c r="P41" s="1400"/>
      <c r="Q41" s="1400"/>
      <c r="R41" s="1400"/>
      <c r="S41" s="1400"/>
      <c r="T41" s="1400"/>
      <c r="U41" s="1400"/>
      <c r="V41" s="1400"/>
      <c r="W41" s="1400"/>
      <c r="X41" s="1400"/>
    </row>
    <row r="42" spans="1:24" ht="4.1500000000000004" customHeight="1" thickBot="1" x14ac:dyDescent="0.25">
      <c r="A42" s="79"/>
      <c r="B42" s="79"/>
      <c r="C42" s="79"/>
      <c r="D42" s="1212"/>
      <c r="E42" s="79"/>
      <c r="F42" s="79"/>
      <c r="G42" s="79"/>
      <c r="H42" s="79"/>
      <c r="I42" s="79"/>
      <c r="J42" s="79"/>
      <c r="K42" s="79"/>
      <c r="L42" s="79"/>
      <c r="M42" s="79"/>
      <c r="N42" s="79"/>
      <c r="O42" s="79"/>
      <c r="P42" s="79"/>
      <c r="Q42" s="79"/>
      <c r="R42" s="79"/>
      <c r="S42" s="79"/>
      <c r="T42" s="79"/>
      <c r="U42" s="79"/>
      <c r="V42" s="79"/>
      <c r="W42" s="79"/>
      <c r="X42" s="79"/>
    </row>
    <row r="43" spans="1:24" ht="15" customHeight="1" thickBot="1" x14ac:dyDescent="0.25">
      <c r="A43" s="79"/>
      <c r="B43" s="79"/>
      <c r="C43" s="79"/>
      <c r="D43" s="1211"/>
      <c r="E43" s="1128"/>
      <c r="F43" s="1609" t="s">
        <v>2073</v>
      </c>
      <c r="G43" s="1400"/>
      <c r="H43" s="1400"/>
      <c r="I43" s="1400"/>
      <c r="J43" s="1400"/>
      <c r="K43" s="1400"/>
      <c r="L43" s="1400"/>
      <c r="M43" s="1400"/>
      <c r="N43" s="1400"/>
      <c r="O43" s="1400"/>
      <c r="P43" s="1400"/>
      <c r="Q43" s="1400"/>
      <c r="R43" s="1400"/>
      <c r="S43" s="1400"/>
      <c r="T43" s="1400"/>
      <c r="U43" s="1400"/>
      <c r="V43" s="1400"/>
      <c r="W43" s="1400"/>
      <c r="X43" s="1400"/>
    </row>
    <row r="44" spans="1:24" ht="13.5" customHeight="1" x14ac:dyDescent="0.2">
      <c r="A44" s="79"/>
      <c r="B44" s="79"/>
      <c r="C44" s="79"/>
      <c r="D44" s="1211"/>
      <c r="E44" s="1211"/>
      <c r="F44" s="1400"/>
      <c r="G44" s="1400"/>
      <c r="H44" s="1400"/>
      <c r="I44" s="1400"/>
      <c r="J44" s="1400"/>
      <c r="K44" s="1400"/>
      <c r="L44" s="1400"/>
      <c r="M44" s="1400"/>
      <c r="N44" s="1400"/>
      <c r="O44" s="1400"/>
      <c r="P44" s="1400"/>
      <c r="Q44" s="1400"/>
      <c r="R44" s="1400"/>
      <c r="S44" s="1400"/>
      <c r="T44" s="1400"/>
      <c r="U44" s="1400"/>
      <c r="V44" s="1400"/>
      <c r="W44" s="1400"/>
      <c r="X44" s="1400"/>
    </row>
    <row r="45" spans="1:24" ht="2.25" customHeight="1" thickBot="1" x14ac:dyDescent="0.25">
      <c r="A45" s="79"/>
      <c r="B45" s="79"/>
      <c r="C45" s="79"/>
      <c r="D45" s="1211"/>
      <c r="E45" s="1211"/>
      <c r="F45" s="80"/>
      <c r="G45" s="79"/>
      <c r="H45" s="80"/>
      <c r="I45" s="80"/>
      <c r="J45" s="80"/>
      <c r="K45" s="80"/>
      <c r="L45" s="80"/>
      <c r="M45" s="80"/>
      <c r="N45" s="80"/>
      <c r="O45" s="80"/>
      <c r="P45" s="80"/>
      <c r="Q45" s="80"/>
      <c r="R45" s="80"/>
      <c r="S45" s="80"/>
      <c r="T45" s="80"/>
      <c r="U45" s="80"/>
      <c r="V45" s="80"/>
      <c r="W45" s="80"/>
      <c r="X45" s="80"/>
    </row>
    <row r="46" spans="1:24" ht="15" customHeight="1" thickBot="1" x14ac:dyDescent="0.25">
      <c r="A46" s="79"/>
      <c r="B46" s="79"/>
      <c r="C46" s="79"/>
      <c r="D46" s="1211"/>
      <c r="E46" s="1128"/>
      <c r="F46" s="1609" t="s">
        <v>2074</v>
      </c>
      <c r="G46" s="1400"/>
      <c r="H46" s="1400"/>
      <c r="I46" s="1400"/>
      <c r="J46" s="1400"/>
      <c r="K46" s="1400"/>
      <c r="L46" s="1400"/>
      <c r="M46" s="1400"/>
      <c r="N46" s="1400"/>
      <c r="O46" s="1400"/>
      <c r="P46" s="1400"/>
      <c r="Q46" s="1400"/>
      <c r="R46" s="1400"/>
      <c r="S46" s="1400"/>
      <c r="T46" s="1400"/>
      <c r="U46" s="1400"/>
      <c r="V46" s="1400"/>
      <c r="W46" s="1400"/>
      <c r="X46" s="1400"/>
    </row>
    <row r="47" spans="1:24" ht="13.5" customHeight="1" thickBot="1" x14ac:dyDescent="0.25">
      <c r="A47" s="79"/>
      <c r="B47" s="79"/>
      <c r="C47" s="79"/>
      <c r="D47" s="1211"/>
      <c r="E47" s="79"/>
      <c r="F47" s="1400"/>
      <c r="G47" s="1400"/>
      <c r="H47" s="1400"/>
      <c r="I47" s="1400"/>
      <c r="J47" s="1400"/>
      <c r="K47" s="1400"/>
      <c r="L47" s="1400"/>
      <c r="M47" s="1400"/>
      <c r="N47" s="1400"/>
      <c r="O47" s="1400"/>
      <c r="P47" s="1400"/>
      <c r="Q47" s="1400"/>
      <c r="R47" s="1400"/>
      <c r="S47" s="1400"/>
      <c r="T47" s="1400"/>
      <c r="U47" s="1400"/>
      <c r="V47" s="1400"/>
      <c r="W47" s="1400"/>
      <c r="X47" s="1400"/>
    </row>
    <row r="48" spans="1:24" ht="15" customHeight="1" thickBot="1" x14ac:dyDescent="0.25">
      <c r="A48" s="79"/>
      <c r="B48" s="79"/>
      <c r="C48" s="79"/>
      <c r="D48" s="1128"/>
      <c r="E48" s="1609" t="s">
        <v>2075</v>
      </c>
      <c r="F48" s="1400"/>
      <c r="G48" s="1400"/>
      <c r="H48" s="1400"/>
      <c r="I48" s="1400"/>
      <c r="J48" s="1400"/>
      <c r="K48" s="1400"/>
      <c r="L48" s="1400"/>
      <c r="M48" s="1400"/>
      <c r="N48" s="1400"/>
      <c r="O48" s="1400"/>
      <c r="P48" s="1400"/>
      <c r="Q48" s="1400"/>
      <c r="R48" s="1400"/>
      <c r="S48" s="1400"/>
      <c r="T48" s="1400"/>
      <c r="U48" s="1400"/>
      <c r="V48" s="1400"/>
      <c r="W48" s="1400"/>
      <c r="X48" s="1400"/>
    </row>
    <row r="49" spans="1:24" ht="39" customHeight="1" x14ac:dyDescent="0.2">
      <c r="A49" s="79"/>
      <c r="B49" s="79"/>
      <c r="C49" s="79"/>
      <c r="D49" s="79"/>
      <c r="E49" s="1400"/>
      <c r="F49" s="1400"/>
      <c r="G49" s="1400"/>
      <c r="H49" s="1400"/>
      <c r="I49" s="1400"/>
      <c r="J49" s="1400"/>
      <c r="K49" s="1400"/>
      <c r="L49" s="1400"/>
      <c r="M49" s="1400"/>
      <c r="N49" s="1400"/>
      <c r="O49" s="1400"/>
      <c r="P49" s="1400"/>
      <c r="Q49" s="1400"/>
      <c r="R49" s="1400"/>
      <c r="S49" s="1400"/>
      <c r="T49" s="1400"/>
      <c r="U49" s="1400"/>
      <c r="V49" s="1400"/>
      <c r="W49" s="1400"/>
      <c r="X49" s="1400"/>
    </row>
    <row r="50" spans="1:24" ht="15" customHeight="1" x14ac:dyDescent="0.2">
      <c r="A50" s="79"/>
      <c r="B50" s="79"/>
      <c r="C50" s="581" t="s">
        <v>2076</v>
      </c>
      <c r="D50" s="79"/>
      <c r="E50" s="1647" t="s">
        <v>2077</v>
      </c>
      <c r="F50" s="1400"/>
      <c r="G50" s="1400"/>
      <c r="H50" s="1400"/>
      <c r="I50" s="1400"/>
      <c r="J50" s="1400"/>
      <c r="K50" s="1400"/>
      <c r="L50" s="1400"/>
      <c r="M50" s="1400"/>
      <c r="N50" s="1400"/>
      <c r="O50" s="1400"/>
      <c r="P50" s="1400"/>
      <c r="Q50" s="1400"/>
      <c r="R50" s="1400"/>
      <c r="S50" s="1400"/>
      <c r="T50" s="1400"/>
      <c r="U50" s="1400"/>
      <c r="V50" s="1400"/>
      <c r="W50" s="1400"/>
      <c r="X50" s="1400"/>
    </row>
    <row r="51" spans="1:24" ht="12" customHeight="1" x14ac:dyDescent="0.2">
      <c r="A51" s="79"/>
      <c r="B51" s="79"/>
      <c r="C51" s="79"/>
      <c r="D51" s="79"/>
      <c r="E51" s="1400"/>
      <c r="F51" s="1400"/>
      <c r="G51" s="1400"/>
      <c r="H51" s="1400"/>
      <c r="I51" s="1400"/>
      <c r="J51" s="1400"/>
      <c r="K51" s="1400"/>
      <c r="L51" s="1400"/>
      <c r="M51" s="1400"/>
      <c r="N51" s="1400"/>
      <c r="O51" s="1400"/>
      <c r="P51" s="1400"/>
      <c r="Q51" s="1400"/>
      <c r="R51" s="1400"/>
      <c r="S51" s="1400"/>
      <c r="T51" s="1400"/>
      <c r="U51" s="1400"/>
      <c r="V51" s="1400"/>
      <c r="W51" s="1400"/>
      <c r="X51" s="1400"/>
    </row>
    <row r="52" spans="1:24" ht="0.75" customHeight="1" thickBot="1" x14ac:dyDescent="0.25">
      <c r="A52" s="79"/>
      <c r="B52" s="79"/>
      <c r="C52" s="79"/>
      <c r="D52" s="79"/>
      <c r="E52" s="390"/>
      <c r="F52" s="390"/>
      <c r="G52" s="390"/>
      <c r="H52" s="390"/>
      <c r="I52" s="390"/>
      <c r="J52" s="390"/>
      <c r="K52" s="390"/>
      <c r="L52" s="390"/>
      <c r="M52" s="390"/>
      <c r="N52" s="390"/>
      <c r="O52" s="390"/>
      <c r="P52" s="390"/>
      <c r="Q52" s="390"/>
      <c r="R52" s="390"/>
      <c r="S52" s="390"/>
      <c r="T52" s="390"/>
      <c r="U52" s="390"/>
      <c r="V52" s="390"/>
      <c r="W52" s="390"/>
      <c r="X52" s="390"/>
    </row>
    <row r="53" spans="1:24" ht="16.5" customHeight="1" thickBot="1" x14ac:dyDescent="0.25">
      <c r="A53" s="79"/>
      <c r="B53" s="79"/>
      <c r="C53" s="79"/>
      <c r="D53" s="1128"/>
      <c r="E53" s="1609" t="s">
        <v>2078</v>
      </c>
      <c r="F53" s="1400"/>
      <c r="G53" s="1400"/>
      <c r="H53" s="1400"/>
      <c r="I53" s="1400"/>
      <c r="J53" s="1400"/>
      <c r="K53" s="1400"/>
      <c r="L53" s="1400"/>
      <c r="M53" s="1400"/>
      <c r="N53" s="1400"/>
      <c r="O53" s="1400"/>
      <c r="P53" s="1400"/>
      <c r="Q53" s="1400"/>
      <c r="R53" s="1400"/>
      <c r="S53" s="1400"/>
      <c r="T53" s="1400"/>
      <c r="U53" s="1400"/>
      <c r="V53" s="1400"/>
      <c r="W53" s="1400"/>
      <c r="X53" s="1400"/>
    </row>
    <row r="54" spans="1:24" ht="10.5" customHeight="1" x14ac:dyDescent="0.2">
      <c r="A54" s="79"/>
      <c r="B54" s="79"/>
      <c r="C54" s="79"/>
      <c r="D54" s="1211"/>
      <c r="E54" s="1400"/>
      <c r="F54" s="1400"/>
      <c r="G54" s="1400"/>
      <c r="H54" s="1400"/>
      <c r="I54" s="1400"/>
      <c r="J54" s="1400"/>
      <c r="K54" s="1400"/>
      <c r="L54" s="1400"/>
      <c r="M54" s="1400"/>
      <c r="N54" s="1400"/>
      <c r="O54" s="1400"/>
      <c r="P54" s="1400"/>
      <c r="Q54" s="1400"/>
      <c r="R54" s="1400"/>
      <c r="S54" s="1400"/>
      <c r="T54" s="1400"/>
      <c r="U54" s="1400"/>
      <c r="V54" s="1400"/>
      <c r="W54" s="1400"/>
      <c r="X54" s="1400"/>
    </row>
    <row r="55" spans="1:24" ht="3.75" customHeight="1" thickBot="1" x14ac:dyDescent="0.3">
      <c r="A55" s="10"/>
      <c r="B55" s="10"/>
      <c r="C55" s="10"/>
      <c r="D55" s="1116"/>
      <c r="E55" s="10"/>
      <c r="F55" s="10"/>
      <c r="G55" s="10"/>
      <c r="H55" s="10"/>
      <c r="I55" s="10"/>
      <c r="J55" s="10"/>
      <c r="K55" s="10"/>
      <c r="L55" s="10"/>
      <c r="M55" s="10"/>
      <c r="N55" s="10"/>
      <c r="O55" s="10"/>
      <c r="P55" s="10"/>
      <c r="Q55" s="10"/>
      <c r="R55" s="10"/>
      <c r="S55" s="10"/>
      <c r="T55" s="10"/>
      <c r="U55" s="10"/>
      <c r="V55" s="10"/>
      <c r="W55" s="10"/>
      <c r="X55" s="10"/>
    </row>
    <row r="56" spans="1:24" ht="15" customHeight="1" thickBot="1" x14ac:dyDescent="0.25">
      <c r="A56" s="79"/>
      <c r="B56" s="79"/>
      <c r="C56" s="79"/>
      <c r="D56" s="1128"/>
      <c r="E56" s="2078" t="s">
        <v>2079</v>
      </c>
      <c r="F56" s="1400"/>
      <c r="G56" s="1400"/>
      <c r="H56" s="1400"/>
      <c r="I56" s="1400"/>
      <c r="J56" s="1400"/>
      <c r="K56" s="1400"/>
      <c r="L56" s="1400"/>
      <c r="M56" s="1400"/>
      <c r="N56" s="1400"/>
      <c r="O56" s="1400"/>
      <c r="P56" s="1400"/>
      <c r="Q56" s="1400"/>
      <c r="R56" s="1400"/>
      <c r="S56" s="1400"/>
      <c r="T56" s="241"/>
      <c r="U56" s="241"/>
      <c r="V56" s="241"/>
      <c r="W56" s="241"/>
      <c r="X56" s="241"/>
    </row>
    <row r="57" spans="1:24" ht="16.5" customHeight="1" thickBot="1" x14ac:dyDescent="0.25">
      <c r="A57" s="79"/>
      <c r="B57" s="79"/>
      <c r="C57" s="79"/>
      <c r="D57" s="1211"/>
      <c r="E57" s="2079" t="s">
        <v>2080</v>
      </c>
      <c r="F57" s="1400"/>
      <c r="G57" s="1400"/>
      <c r="H57" s="1400"/>
      <c r="I57" s="179"/>
      <c r="J57" s="179"/>
      <c r="K57" s="179"/>
      <c r="L57" s="179"/>
      <c r="M57" s="179"/>
      <c r="N57" s="179"/>
      <c r="O57" s="179"/>
      <c r="P57" s="179"/>
      <c r="Q57" s="179"/>
      <c r="R57" s="179"/>
      <c r="S57" s="179"/>
      <c r="T57" s="179"/>
      <c r="U57" s="179"/>
      <c r="V57" s="179"/>
      <c r="W57" s="179"/>
      <c r="X57" s="179"/>
    </row>
    <row r="58" spans="1:24" ht="15" customHeight="1" thickBot="1" x14ac:dyDescent="0.25">
      <c r="A58" s="79"/>
      <c r="B58" s="79"/>
      <c r="C58" s="79"/>
      <c r="D58" s="1128"/>
      <c r="E58" s="1609" t="s">
        <v>2081</v>
      </c>
      <c r="F58" s="1400"/>
      <c r="G58" s="1400"/>
      <c r="H58" s="1400"/>
      <c r="I58" s="1400"/>
      <c r="J58" s="1400"/>
      <c r="K58" s="1400"/>
      <c r="L58" s="1400"/>
      <c r="M58" s="1400"/>
      <c r="N58" s="1400"/>
      <c r="O58" s="1400"/>
      <c r="P58" s="1400"/>
      <c r="Q58" s="1400"/>
      <c r="R58" s="1400"/>
      <c r="S58" s="1400"/>
      <c r="T58" s="1400"/>
      <c r="U58" s="1400"/>
      <c r="V58" s="1400"/>
      <c r="W58" s="1400"/>
      <c r="X58" s="1400"/>
    </row>
    <row r="59" spans="1:24" ht="3" customHeight="1" thickBo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row>
    <row r="60" spans="1:24" ht="18" customHeight="1" thickBot="1" x14ac:dyDescent="0.25">
      <c r="A60" s="2080" t="s">
        <v>2082</v>
      </c>
      <c r="B60" s="1442"/>
      <c r="C60" s="1442"/>
      <c r="D60" s="1442"/>
      <c r="E60" s="1442"/>
      <c r="F60" s="1442"/>
      <c r="G60" s="1442"/>
      <c r="H60" s="1442"/>
      <c r="I60" s="1442"/>
      <c r="J60" s="1442"/>
      <c r="K60" s="1442"/>
      <c r="L60" s="1442"/>
      <c r="M60" s="1442"/>
      <c r="N60" s="1442"/>
      <c r="O60" s="1442"/>
      <c r="P60" s="1442"/>
      <c r="Q60" s="1442"/>
      <c r="R60" s="1442"/>
      <c r="S60" s="1442"/>
      <c r="T60" s="1442"/>
      <c r="U60" s="1442"/>
      <c r="V60" s="1442"/>
      <c r="W60" s="1442"/>
      <c r="X60" s="1443"/>
    </row>
    <row r="61" spans="1:24" ht="5.25" customHeight="1" thickBo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row>
    <row r="62" spans="1:24" ht="15" customHeight="1" thickBot="1" x14ac:dyDescent="0.25">
      <c r="A62" s="79"/>
      <c r="B62" s="79"/>
      <c r="C62" s="79"/>
      <c r="D62" s="1128"/>
      <c r="E62" s="1609" t="s">
        <v>2083</v>
      </c>
      <c r="F62" s="1400"/>
      <c r="G62" s="1400"/>
      <c r="H62" s="1400"/>
      <c r="I62" s="1400"/>
      <c r="J62" s="1400"/>
      <c r="K62" s="1400"/>
      <c r="L62" s="1400"/>
      <c r="M62" s="1400"/>
      <c r="N62" s="1400"/>
      <c r="O62" s="1400"/>
      <c r="P62" s="1400"/>
      <c r="Q62" s="1400"/>
      <c r="R62" s="1400"/>
      <c r="S62" s="1400"/>
      <c r="T62" s="1400"/>
      <c r="U62" s="1400"/>
      <c r="V62" s="1400"/>
      <c r="W62" s="1400"/>
      <c r="X62" s="1400"/>
    </row>
    <row r="63" spans="1:24" ht="39" customHeight="1" x14ac:dyDescent="0.2">
      <c r="A63" s="79"/>
      <c r="B63" s="79"/>
      <c r="C63" s="79"/>
      <c r="D63" s="79"/>
      <c r="E63" s="1400"/>
      <c r="F63" s="1400"/>
      <c r="G63" s="1400"/>
      <c r="H63" s="1400"/>
      <c r="I63" s="1400"/>
      <c r="J63" s="1400"/>
      <c r="K63" s="1400"/>
      <c r="L63" s="1400"/>
      <c r="M63" s="1400"/>
      <c r="N63" s="1400"/>
      <c r="O63" s="1400"/>
      <c r="P63" s="1400"/>
      <c r="Q63" s="1400"/>
      <c r="R63" s="1400"/>
      <c r="S63" s="1400"/>
      <c r="T63" s="1400"/>
      <c r="U63" s="1400"/>
      <c r="V63" s="1400"/>
      <c r="W63" s="1400"/>
      <c r="X63" s="1400"/>
    </row>
    <row r="64" spans="1:24" ht="3.75" customHeight="1" x14ac:dyDescent="0.2">
      <c r="A64" s="79"/>
      <c r="B64" s="79"/>
      <c r="C64" s="79"/>
      <c r="D64" s="79"/>
      <c r="E64" s="503"/>
      <c r="F64" s="179"/>
      <c r="G64" s="179"/>
      <c r="H64" s="179"/>
      <c r="I64" s="179"/>
      <c r="J64" s="179"/>
      <c r="K64" s="179"/>
      <c r="L64" s="179"/>
      <c r="M64" s="179"/>
      <c r="N64" s="179"/>
      <c r="O64" s="179"/>
      <c r="P64" s="179"/>
      <c r="Q64" s="179"/>
      <c r="R64" s="179"/>
      <c r="S64" s="179"/>
      <c r="T64" s="179"/>
      <c r="U64" s="179"/>
      <c r="V64" s="179"/>
      <c r="W64" s="179"/>
      <c r="X64" s="179"/>
    </row>
    <row r="65" spans="1:24" ht="15" customHeight="1" x14ac:dyDescent="0.2">
      <c r="A65" s="79"/>
      <c r="B65" s="79"/>
      <c r="C65" s="581" t="s">
        <v>2084</v>
      </c>
      <c r="D65" s="79"/>
      <c r="E65" s="1647" t="s">
        <v>2085</v>
      </c>
      <c r="F65" s="1400"/>
      <c r="G65" s="1400"/>
      <c r="H65" s="1400"/>
      <c r="I65" s="1400"/>
      <c r="J65" s="1400"/>
      <c r="K65" s="1400"/>
      <c r="L65" s="1400"/>
      <c r="M65" s="1400"/>
      <c r="N65" s="1400"/>
      <c r="O65" s="1400"/>
      <c r="P65" s="1400"/>
      <c r="Q65" s="1400"/>
      <c r="R65" s="1400"/>
      <c r="S65" s="1400"/>
      <c r="T65" s="1400"/>
      <c r="U65" s="1400"/>
      <c r="V65" s="1400"/>
      <c r="W65" s="1400"/>
      <c r="X65" s="1400"/>
    </row>
    <row r="66" spans="1:24" ht="15" customHeight="1" thickBot="1" x14ac:dyDescent="0.25">
      <c r="A66" s="79"/>
      <c r="B66" s="79"/>
      <c r="C66" s="79"/>
      <c r="D66" s="79"/>
      <c r="E66" s="1400"/>
      <c r="F66" s="1400"/>
      <c r="G66" s="1400"/>
      <c r="H66" s="1400"/>
      <c r="I66" s="1400"/>
      <c r="J66" s="1400"/>
      <c r="K66" s="1400"/>
      <c r="L66" s="1400"/>
      <c r="M66" s="1400"/>
      <c r="N66" s="1400"/>
      <c r="O66" s="1400"/>
      <c r="P66" s="1400"/>
      <c r="Q66" s="1400"/>
      <c r="R66" s="1400"/>
      <c r="S66" s="1400"/>
      <c r="T66" s="1400"/>
      <c r="U66" s="1400"/>
      <c r="V66" s="1400"/>
      <c r="W66" s="1400"/>
      <c r="X66" s="1400"/>
    </row>
    <row r="67" spans="1:24" ht="15" customHeight="1" thickBot="1" x14ac:dyDescent="0.25">
      <c r="A67" s="79"/>
      <c r="B67" s="79"/>
      <c r="C67" s="79"/>
      <c r="D67" s="1128"/>
      <c r="E67" s="1609" t="s">
        <v>2086</v>
      </c>
      <c r="F67" s="1400"/>
      <c r="G67" s="1400"/>
      <c r="H67" s="1400"/>
      <c r="I67" s="1400"/>
      <c r="J67" s="1400"/>
      <c r="K67" s="1400"/>
      <c r="L67" s="1400"/>
      <c r="M67" s="1400"/>
      <c r="N67" s="1400"/>
      <c r="O67" s="1400"/>
      <c r="P67" s="1400"/>
      <c r="Q67" s="1400"/>
      <c r="R67" s="1400"/>
      <c r="S67" s="1400"/>
      <c r="T67" s="1400"/>
      <c r="U67" s="1400"/>
      <c r="V67" s="1400"/>
      <c r="W67" s="1400"/>
      <c r="X67" s="1400"/>
    </row>
    <row r="68" spans="1:24" ht="6" customHeight="1" thickBot="1" x14ac:dyDescent="0.25">
      <c r="A68" s="79"/>
      <c r="B68" s="79"/>
      <c r="C68" s="79"/>
      <c r="D68" s="1211"/>
      <c r="E68" s="1400"/>
      <c r="F68" s="1400"/>
      <c r="G68" s="1400"/>
      <c r="H68" s="1400"/>
      <c r="I68" s="1400"/>
      <c r="J68" s="1400"/>
      <c r="K68" s="1400"/>
      <c r="L68" s="1400"/>
      <c r="M68" s="1400"/>
      <c r="N68" s="1400"/>
      <c r="O68" s="1400"/>
      <c r="P68" s="1400"/>
      <c r="Q68" s="1400"/>
      <c r="R68" s="1400"/>
      <c r="S68" s="1400"/>
      <c r="T68" s="1400"/>
      <c r="U68" s="1400"/>
      <c r="V68" s="1400"/>
      <c r="W68" s="1400"/>
      <c r="X68" s="1400"/>
    </row>
    <row r="69" spans="1:24" ht="15" customHeight="1" thickBot="1" x14ac:dyDescent="0.25">
      <c r="A69" s="79"/>
      <c r="B69" s="79"/>
      <c r="C69" s="79"/>
      <c r="D69" s="1128"/>
      <c r="E69" s="2081" t="s">
        <v>2087</v>
      </c>
      <c r="F69" s="1400"/>
      <c r="G69" s="1400"/>
      <c r="H69" s="1400"/>
      <c r="I69" s="1400"/>
      <c r="J69" s="1400"/>
      <c r="K69" s="1400"/>
      <c r="L69" s="1400"/>
      <c r="M69" s="1400"/>
      <c r="N69" s="1400"/>
      <c r="O69" s="1400"/>
      <c r="P69" s="1400"/>
      <c r="Q69" s="173"/>
      <c r="R69" s="173"/>
      <c r="S69" s="173"/>
      <c r="T69" s="173"/>
      <c r="U69" s="173"/>
      <c r="V69" s="173"/>
      <c r="W69" s="173"/>
      <c r="X69" s="173"/>
    </row>
    <row r="70" spans="1:24" ht="4.9000000000000004" customHeight="1" thickBo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row>
    <row r="71" spans="1:24" ht="15" customHeight="1" thickBot="1" x14ac:dyDescent="0.25">
      <c r="A71" s="79"/>
      <c r="B71" s="79"/>
      <c r="C71" s="79"/>
      <c r="D71" s="79"/>
      <c r="E71" s="1128"/>
      <c r="F71" s="1609" t="s">
        <v>2088</v>
      </c>
      <c r="G71" s="1400"/>
      <c r="H71" s="1400"/>
      <c r="I71" s="1400"/>
      <c r="J71" s="1400"/>
      <c r="K71" s="1400"/>
      <c r="L71" s="1400"/>
      <c r="M71" s="1400"/>
      <c r="N71" s="1400"/>
      <c r="O71" s="1400"/>
      <c r="P71" s="1400"/>
      <c r="Q71" s="1400"/>
      <c r="R71" s="1400"/>
      <c r="S71" s="1400"/>
      <c r="T71" s="1400"/>
      <c r="U71" s="1400"/>
      <c r="V71" s="1400"/>
      <c r="W71" s="1400"/>
      <c r="X71" s="1400"/>
    </row>
    <row r="72" spans="1:24" ht="13.5" customHeight="1" thickBot="1" x14ac:dyDescent="0.25">
      <c r="A72" s="79"/>
      <c r="B72" s="79"/>
      <c r="C72" s="79"/>
      <c r="D72" s="79"/>
      <c r="E72" s="1213"/>
      <c r="F72" s="1400"/>
      <c r="G72" s="1400"/>
      <c r="H72" s="1400"/>
      <c r="I72" s="1400"/>
      <c r="J72" s="1400"/>
      <c r="K72" s="1400"/>
      <c r="L72" s="1400"/>
      <c r="M72" s="1400"/>
      <c r="N72" s="1400"/>
      <c r="O72" s="1400"/>
      <c r="P72" s="1400"/>
      <c r="Q72" s="1400"/>
      <c r="R72" s="1400"/>
      <c r="S72" s="1400"/>
      <c r="T72" s="1400"/>
      <c r="U72" s="1400"/>
      <c r="V72" s="1400"/>
      <c r="W72" s="1400"/>
      <c r="X72" s="1400"/>
    </row>
    <row r="73" spans="1:24" ht="15" customHeight="1" thickBot="1" x14ac:dyDescent="0.25">
      <c r="A73" s="79"/>
      <c r="B73" s="79"/>
      <c r="C73" s="79"/>
      <c r="D73" s="79"/>
      <c r="E73" s="1128"/>
      <c r="F73" s="1609" t="s">
        <v>2089</v>
      </c>
      <c r="G73" s="1400"/>
      <c r="H73" s="1400"/>
      <c r="I73" s="1400"/>
      <c r="J73" s="1400"/>
      <c r="K73" s="1400"/>
      <c r="L73" s="1400"/>
      <c r="M73" s="1400"/>
      <c r="N73" s="1400"/>
      <c r="O73" s="1400"/>
      <c r="P73" s="1400"/>
      <c r="Q73" s="1400"/>
      <c r="R73" s="1400"/>
      <c r="S73" s="1400"/>
      <c r="T73" s="1400"/>
      <c r="U73" s="1400"/>
      <c r="V73" s="1400"/>
      <c r="W73" s="1400"/>
      <c r="X73" s="1400"/>
    </row>
    <row r="74" spans="1:24" ht="27" customHeight="1" x14ac:dyDescent="0.2">
      <c r="A74" s="79"/>
      <c r="B74" s="79"/>
      <c r="C74" s="79"/>
      <c r="D74" s="79"/>
      <c r="E74" s="79"/>
      <c r="F74" s="1400"/>
      <c r="G74" s="1400"/>
      <c r="H74" s="1400"/>
      <c r="I74" s="1400"/>
      <c r="J74" s="1400"/>
      <c r="K74" s="1400"/>
      <c r="L74" s="1400"/>
      <c r="M74" s="1400"/>
      <c r="N74" s="1400"/>
      <c r="O74" s="1400"/>
      <c r="P74" s="1400"/>
      <c r="Q74" s="1400"/>
      <c r="R74" s="1400"/>
      <c r="S74" s="1400"/>
      <c r="T74" s="1400"/>
      <c r="U74" s="1400"/>
      <c r="V74" s="1400"/>
      <c r="W74" s="1400"/>
      <c r="X74" s="1400"/>
    </row>
    <row r="75" spans="1:24" ht="15" customHeight="1" x14ac:dyDescent="0.2">
      <c r="A75" s="79"/>
      <c r="B75" s="79"/>
      <c r="C75" s="581" t="s">
        <v>2090</v>
      </c>
      <c r="D75" s="79"/>
      <c r="E75" s="1647" t="s">
        <v>2091</v>
      </c>
      <c r="F75" s="1400"/>
      <c r="G75" s="1400"/>
      <c r="H75" s="1400"/>
      <c r="I75" s="1400"/>
      <c r="J75" s="1400"/>
      <c r="K75" s="1400"/>
      <c r="L75" s="1400"/>
      <c r="M75" s="1400"/>
      <c r="N75" s="1400"/>
      <c r="O75" s="1400"/>
      <c r="P75" s="1400"/>
      <c r="Q75" s="1400"/>
      <c r="R75" s="1400"/>
      <c r="S75" s="1400"/>
      <c r="T75" s="1400"/>
      <c r="U75" s="1400"/>
      <c r="V75" s="1400"/>
      <c r="W75" s="1400"/>
      <c r="X75" s="1400"/>
    </row>
    <row r="76" spans="1:24" ht="12.75" customHeight="1" thickBot="1" x14ac:dyDescent="0.25">
      <c r="A76" s="79"/>
      <c r="B76" s="79"/>
      <c r="C76" s="79"/>
      <c r="D76" s="79"/>
      <c r="E76" s="1400"/>
      <c r="F76" s="1400"/>
      <c r="G76" s="1400"/>
      <c r="H76" s="1400"/>
      <c r="I76" s="1400"/>
      <c r="J76" s="1400"/>
      <c r="K76" s="1400"/>
      <c r="L76" s="1400"/>
      <c r="M76" s="1400"/>
      <c r="N76" s="1400"/>
      <c r="O76" s="1400"/>
      <c r="P76" s="1400"/>
      <c r="Q76" s="1400"/>
      <c r="R76" s="1400"/>
      <c r="S76" s="1400"/>
      <c r="T76" s="1400"/>
      <c r="U76" s="1400"/>
      <c r="V76" s="1400"/>
      <c r="W76" s="1400"/>
      <c r="X76" s="1400"/>
    </row>
    <row r="77" spans="1:24" ht="15" customHeight="1" thickBot="1" x14ac:dyDescent="0.25">
      <c r="A77" s="79"/>
      <c r="B77" s="79"/>
      <c r="C77" s="79"/>
      <c r="D77" s="1128"/>
      <c r="E77" s="1609" t="s">
        <v>2092</v>
      </c>
      <c r="F77" s="1400"/>
      <c r="G77" s="1400"/>
      <c r="H77" s="1400"/>
      <c r="I77" s="1400"/>
      <c r="J77" s="1400"/>
      <c r="K77" s="1400"/>
      <c r="L77" s="1400"/>
      <c r="M77" s="1400"/>
      <c r="N77" s="1400"/>
      <c r="O77" s="1400"/>
      <c r="P77" s="1400"/>
      <c r="Q77" s="1400"/>
      <c r="R77" s="1400"/>
      <c r="S77" s="1400"/>
      <c r="T77" s="1400"/>
      <c r="U77" s="1400"/>
      <c r="V77" s="1400"/>
      <c r="W77" s="1400"/>
      <c r="X77" s="1400"/>
    </row>
    <row r="78" spans="1:24" ht="15" customHeight="1" thickBot="1" x14ac:dyDescent="0.25">
      <c r="A78" s="79"/>
      <c r="B78" s="79"/>
      <c r="C78" s="79"/>
      <c r="D78" s="1211"/>
      <c r="E78" s="1400"/>
      <c r="F78" s="1400"/>
      <c r="G78" s="1400"/>
      <c r="H78" s="1400"/>
      <c r="I78" s="1400"/>
      <c r="J78" s="1400"/>
      <c r="K78" s="1400"/>
      <c r="L78" s="1400"/>
      <c r="M78" s="1400"/>
      <c r="N78" s="1400"/>
      <c r="O78" s="1400"/>
      <c r="P78" s="1400"/>
      <c r="Q78" s="1400"/>
      <c r="R78" s="1400"/>
      <c r="S78" s="1400"/>
      <c r="T78" s="1400"/>
      <c r="U78" s="1400"/>
      <c r="V78" s="1400"/>
      <c r="W78" s="1400"/>
      <c r="X78" s="1400"/>
    </row>
    <row r="79" spans="1:24" ht="15" customHeight="1" thickBot="1" x14ac:dyDescent="0.25">
      <c r="A79" s="79"/>
      <c r="B79" s="79"/>
      <c r="C79" s="79"/>
      <c r="D79" s="1128"/>
      <c r="E79" s="2078" t="s">
        <v>2093</v>
      </c>
      <c r="F79" s="1400"/>
      <c r="G79" s="1400"/>
      <c r="H79" s="1400"/>
      <c r="I79" s="1400"/>
      <c r="J79" s="1400"/>
      <c r="K79" s="1400"/>
      <c r="L79" s="1400"/>
      <c r="M79" s="1400"/>
      <c r="N79" s="1400"/>
      <c r="O79" s="1400"/>
      <c r="P79" s="1400"/>
      <c r="Q79" s="1400"/>
      <c r="R79" s="1400"/>
      <c r="S79" s="1400"/>
      <c r="T79" s="1400"/>
      <c r="U79" s="1400"/>
      <c r="V79" s="1400"/>
      <c r="W79" s="1400"/>
      <c r="X79" s="503"/>
    </row>
    <row r="80" spans="1:24" ht="3.75" customHeight="1" x14ac:dyDescent="0.2">
      <c r="A80" s="79"/>
      <c r="B80" s="79"/>
      <c r="C80" s="79"/>
      <c r="D80" s="79"/>
      <c r="E80" s="79"/>
      <c r="F80" s="79"/>
      <c r="G80" s="79"/>
      <c r="H80" s="79"/>
      <c r="I80" s="79"/>
      <c r="J80" s="79"/>
      <c r="K80" s="79"/>
      <c r="L80" s="79"/>
      <c r="M80" s="79"/>
      <c r="N80" s="79"/>
      <c r="O80" s="79"/>
      <c r="P80" s="79"/>
      <c r="Q80" s="79"/>
      <c r="R80" s="79"/>
      <c r="S80" s="79"/>
      <c r="T80" s="79"/>
      <c r="U80" s="79"/>
      <c r="V80" s="79"/>
      <c r="W80" s="79"/>
      <c r="X80" s="79"/>
    </row>
    <row r="81" spans="1:24" ht="13.5" customHeight="1" x14ac:dyDescent="0.2">
      <c r="A81" s="79"/>
      <c r="B81" s="79"/>
      <c r="C81" s="64" t="s">
        <v>2094</v>
      </c>
      <c r="D81" s="64"/>
      <c r="E81" s="64"/>
      <c r="F81" s="64"/>
      <c r="G81" s="64"/>
      <c r="H81" s="64"/>
      <c r="I81" s="64"/>
      <c r="J81" s="64"/>
      <c r="K81" s="64"/>
      <c r="L81" s="64"/>
      <c r="M81" s="64"/>
      <c r="N81" s="64"/>
      <c r="O81" s="64"/>
      <c r="P81" s="64"/>
      <c r="Q81" s="64"/>
      <c r="R81" s="64"/>
      <c r="S81" s="64"/>
      <c r="T81" s="64"/>
      <c r="U81" s="64"/>
      <c r="V81" s="64"/>
      <c r="W81" s="64"/>
      <c r="X81" s="64"/>
    </row>
    <row r="82" spans="1:24" ht="3" customHeight="1" thickBo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row>
    <row r="83" spans="1:24" ht="15" customHeight="1" thickBot="1" x14ac:dyDescent="0.25">
      <c r="A83" s="804" t="s">
        <v>201</v>
      </c>
      <c r="B83" s="2082" t="s">
        <v>2095</v>
      </c>
      <c r="C83" s="1442"/>
      <c r="D83" s="1442"/>
      <c r="E83" s="1442"/>
      <c r="F83" s="1442"/>
      <c r="G83" s="1442"/>
      <c r="H83" s="1442"/>
      <c r="I83" s="1442"/>
      <c r="J83" s="1442"/>
      <c r="K83" s="1442"/>
      <c r="L83" s="1442"/>
      <c r="M83" s="1442"/>
      <c r="N83" s="1442"/>
      <c r="O83" s="1442"/>
      <c r="P83" s="1442"/>
      <c r="Q83" s="1442"/>
      <c r="R83" s="1442"/>
      <c r="S83" s="1442"/>
      <c r="T83" s="1442"/>
      <c r="U83" s="1442"/>
      <c r="V83" s="1442"/>
      <c r="W83" s="1442"/>
      <c r="X83" s="1443"/>
    </row>
    <row r="84" spans="1:24" ht="12.75" customHeight="1" x14ac:dyDescent="0.2">
      <c r="A84" s="79"/>
      <c r="B84" s="581" t="s">
        <v>2096</v>
      </c>
      <c r="C84" s="503"/>
      <c r="D84" s="503"/>
      <c r="E84" s="503"/>
      <c r="F84" s="503"/>
      <c r="G84" s="503"/>
      <c r="H84" s="503"/>
      <c r="I84" s="503"/>
      <c r="J84" s="503"/>
      <c r="K84" s="503"/>
      <c r="L84" s="503"/>
      <c r="M84" s="503"/>
      <c r="N84" s="503"/>
      <c r="O84" s="503"/>
      <c r="P84" s="503"/>
      <c r="Q84" s="79"/>
      <c r="R84" s="79"/>
      <c r="S84" s="79"/>
      <c r="T84" s="79"/>
      <c r="U84" s="79"/>
      <c r="V84" s="79"/>
      <c r="W84" s="503"/>
      <c r="X84" s="503"/>
    </row>
    <row r="85" spans="1:24" ht="15.6" customHeight="1" thickBot="1" x14ac:dyDescent="0.25">
      <c r="A85" s="79"/>
      <c r="B85" s="79" t="s">
        <v>2097</v>
      </c>
      <c r="C85" s="79"/>
      <c r="D85" s="79"/>
      <c r="E85" s="79"/>
      <c r="F85" s="79"/>
      <c r="G85" s="79"/>
      <c r="H85" s="79"/>
      <c r="I85" s="79"/>
      <c r="J85" s="79"/>
      <c r="K85" s="79"/>
      <c r="L85" s="79"/>
      <c r="M85" s="79"/>
      <c r="N85" s="79"/>
      <c r="O85" s="79"/>
      <c r="P85" s="79"/>
      <c r="Q85" s="79"/>
      <c r="T85" s="2087"/>
      <c r="U85" s="2087"/>
      <c r="V85" s="2087"/>
      <c r="W85" s="2087"/>
      <c r="X85" s="2087"/>
    </row>
    <row r="86" spans="1:24" ht="4.5" customHeight="1" x14ac:dyDescent="0.2">
      <c r="A86" s="79"/>
      <c r="B86" s="79"/>
      <c r="C86" s="79"/>
      <c r="D86" s="79"/>
      <c r="E86" s="79"/>
      <c r="F86" s="79"/>
      <c r="G86" s="79"/>
      <c r="H86" s="79"/>
      <c r="I86" s="79"/>
      <c r="J86" s="79"/>
      <c r="K86" s="79"/>
      <c r="L86" s="79"/>
      <c r="M86" s="79"/>
      <c r="N86" s="79"/>
      <c r="O86" s="79"/>
      <c r="P86" s="79"/>
      <c r="Q86" s="79"/>
      <c r="R86" s="79"/>
      <c r="S86" s="79"/>
      <c r="T86" s="79"/>
      <c r="U86" s="79"/>
      <c r="V86" s="79"/>
      <c r="W86" s="79"/>
      <c r="X86" s="79"/>
    </row>
    <row r="87" spans="1:24" ht="43.5" customHeight="1" x14ac:dyDescent="0.2">
      <c r="A87" s="79"/>
      <c r="B87" s="1601" t="s">
        <v>2098</v>
      </c>
      <c r="C87" s="1400"/>
      <c r="D87" s="1400"/>
      <c r="E87" s="1400"/>
      <c r="F87" s="1400"/>
      <c r="G87" s="1400"/>
      <c r="H87" s="1400"/>
      <c r="I87" s="1400"/>
      <c r="J87" s="1400"/>
      <c r="K87" s="1400"/>
      <c r="L87" s="1400"/>
      <c r="M87" s="1400"/>
      <c r="N87" s="1400"/>
      <c r="O87" s="1400"/>
      <c r="P87" s="1400"/>
      <c r="Q87" s="1400"/>
      <c r="R87" s="1400"/>
      <c r="S87" s="1400"/>
      <c r="T87" s="1400"/>
      <c r="U87" s="1400"/>
      <c r="V87" s="1400"/>
      <c r="W87" s="1400"/>
      <c r="X87" s="1400"/>
    </row>
    <row r="88" spans="1:24" ht="4.5" customHeight="1" thickBot="1" x14ac:dyDescent="0.25">
      <c r="A88" s="807"/>
      <c r="B88" s="807"/>
      <c r="C88" s="807"/>
      <c r="D88" s="807"/>
      <c r="E88" s="807"/>
      <c r="F88" s="807"/>
      <c r="G88" s="807"/>
      <c r="H88" s="807"/>
      <c r="I88" s="807"/>
      <c r="J88" s="807"/>
      <c r="K88" s="807"/>
      <c r="L88" s="807"/>
      <c r="M88" s="807"/>
      <c r="N88" s="337"/>
      <c r="O88" s="807"/>
      <c r="P88" s="807"/>
      <c r="Q88" s="807"/>
      <c r="R88" s="807"/>
      <c r="S88" s="807"/>
      <c r="T88" s="807"/>
      <c r="U88" s="807"/>
      <c r="V88" s="807"/>
      <c r="W88" s="807"/>
      <c r="X88" s="807"/>
    </row>
    <row r="89" spans="1:24" ht="15" customHeight="1" x14ac:dyDescent="0.2">
      <c r="A89" s="337"/>
      <c r="B89" s="2085"/>
      <c r="C89" s="1836"/>
      <c r="D89" s="1836"/>
      <c r="E89" s="1836"/>
      <c r="F89" s="1836"/>
      <c r="G89" s="1836"/>
      <c r="H89" s="1836"/>
      <c r="I89" s="1836"/>
      <c r="J89" s="1836"/>
      <c r="K89" s="1836"/>
      <c r="L89" s="1836"/>
      <c r="M89" s="1836"/>
      <c r="N89" s="1836"/>
      <c r="O89" s="1836"/>
      <c r="P89" s="1836"/>
      <c r="Q89" s="1836"/>
      <c r="R89" s="1836"/>
      <c r="S89" s="1836"/>
      <c r="T89" s="1836"/>
      <c r="U89" s="1836"/>
      <c r="V89" s="1836"/>
      <c r="W89" s="1836"/>
      <c r="X89" s="1837"/>
    </row>
    <row r="90" spans="1:24" ht="15" customHeight="1" thickBot="1" x14ac:dyDescent="0.25">
      <c r="A90" s="337"/>
      <c r="B90" s="1838"/>
      <c r="C90" s="1839"/>
      <c r="D90" s="1839"/>
      <c r="E90" s="1839"/>
      <c r="F90" s="1839"/>
      <c r="G90" s="1839"/>
      <c r="H90" s="1839"/>
      <c r="I90" s="1839"/>
      <c r="J90" s="1839"/>
      <c r="K90" s="1839"/>
      <c r="L90" s="1839"/>
      <c r="M90" s="1839"/>
      <c r="N90" s="1839"/>
      <c r="O90" s="1839"/>
      <c r="P90" s="1839"/>
      <c r="Q90" s="1839"/>
      <c r="R90" s="1839"/>
      <c r="S90" s="1839"/>
      <c r="T90" s="1839"/>
      <c r="U90" s="1839"/>
      <c r="V90" s="1839"/>
      <c r="W90" s="1839"/>
      <c r="X90" s="1840"/>
    </row>
    <row r="91" spans="1:24" ht="3" customHeight="1" thickBot="1" x14ac:dyDescent="0.25">
      <c r="A91" s="337"/>
      <c r="B91" s="296"/>
      <c r="C91" s="296"/>
      <c r="D91" s="296"/>
      <c r="E91" s="296"/>
      <c r="F91" s="296"/>
      <c r="G91" s="296"/>
      <c r="H91" s="296"/>
      <c r="I91" s="296"/>
      <c r="J91" s="296"/>
      <c r="K91" s="296"/>
      <c r="L91" s="296"/>
      <c r="M91" s="296"/>
      <c r="N91" s="296"/>
      <c r="O91" s="296"/>
      <c r="P91" s="296"/>
      <c r="Q91" s="296"/>
      <c r="R91" s="296"/>
      <c r="S91" s="296"/>
      <c r="T91" s="296"/>
      <c r="U91" s="296"/>
      <c r="V91" s="296"/>
      <c r="W91" s="296"/>
      <c r="X91" s="296"/>
    </row>
    <row r="92" spans="1:24" ht="15" customHeight="1" thickBot="1" x14ac:dyDescent="0.25">
      <c r="A92" s="79"/>
      <c r="B92" s="1119"/>
      <c r="C92" s="79" t="s">
        <v>2099</v>
      </c>
      <c r="D92" s="79"/>
      <c r="E92" s="79"/>
      <c r="F92" s="79"/>
      <c r="G92" s="79"/>
      <c r="H92" s="79"/>
      <c r="I92" s="79"/>
      <c r="J92" s="79"/>
      <c r="K92" s="79"/>
      <c r="L92" s="79"/>
      <c r="M92" s="1119"/>
      <c r="N92" s="79" t="s">
        <v>2100</v>
      </c>
      <c r="O92" s="79"/>
      <c r="P92" s="79"/>
      <c r="Q92" s="79"/>
      <c r="R92" s="79"/>
      <c r="S92" s="79"/>
      <c r="T92" s="79"/>
      <c r="U92" s="79"/>
      <c r="V92" s="79"/>
      <c r="W92" s="79"/>
      <c r="X92" s="79"/>
    </row>
    <row r="93" spans="1:24" ht="3.75" customHeight="1" thickBot="1" x14ac:dyDescent="0.25">
      <c r="A93" s="79"/>
      <c r="B93" s="1211"/>
      <c r="C93" s="79"/>
      <c r="D93" s="79"/>
      <c r="E93" s="79"/>
      <c r="F93" s="79"/>
      <c r="G93" s="79"/>
      <c r="H93" s="79"/>
      <c r="I93" s="79"/>
      <c r="J93" s="79"/>
      <c r="K93" s="79"/>
      <c r="L93" s="79"/>
      <c r="M93" s="79"/>
      <c r="N93" s="79"/>
      <c r="O93" s="79"/>
      <c r="P93" s="79"/>
      <c r="Q93" s="79"/>
      <c r="R93" s="79"/>
      <c r="S93" s="79"/>
      <c r="T93" s="79"/>
      <c r="U93" s="79"/>
      <c r="V93" s="79"/>
      <c r="W93" s="79"/>
      <c r="X93" s="79"/>
    </row>
    <row r="94" spans="1:24" ht="15" customHeight="1" thickBot="1" x14ac:dyDescent="0.25">
      <c r="A94" s="79"/>
      <c r="B94" s="1119"/>
      <c r="C94" s="79" t="s">
        <v>2101</v>
      </c>
      <c r="D94" s="79"/>
      <c r="E94" s="79"/>
      <c r="F94" s="79"/>
      <c r="G94" s="79"/>
      <c r="H94" s="79"/>
      <c r="I94" s="79"/>
      <c r="J94" s="79"/>
      <c r="K94" s="79"/>
      <c r="L94" s="79"/>
      <c r="M94" s="79"/>
      <c r="N94" s="79"/>
      <c r="O94" s="79"/>
      <c r="P94" s="79"/>
      <c r="Q94" s="79"/>
      <c r="R94" s="79"/>
      <c r="S94" s="79"/>
      <c r="T94" s="79"/>
      <c r="U94" s="79"/>
      <c r="V94" s="79"/>
      <c r="W94" s="79"/>
      <c r="X94" s="79"/>
    </row>
    <row r="95" spans="1:24" ht="15" customHeight="1" thickBot="1" x14ac:dyDescent="0.25">
      <c r="A95" s="79"/>
      <c r="B95" s="79"/>
      <c r="C95" s="79" t="s">
        <v>2102</v>
      </c>
      <c r="D95" s="79"/>
      <c r="E95" s="79"/>
      <c r="F95" s="79"/>
      <c r="G95" s="79"/>
      <c r="H95" s="79"/>
      <c r="I95" s="79"/>
      <c r="J95" s="79"/>
      <c r="K95" s="79"/>
      <c r="L95" s="79"/>
      <c r="M95" s="79"/>
      <c r="N95" s="79"/>
      <c r="O95" s="1864"/>
      <c r="P95" s="1803"/>
      <c r="Q95" s="1803"/>
      <c r="R95" s="1803"/>
      <c r="S95" s="1803"/>
      <c r="T95" s="1803"/>
      <c r="U95" s="1803"/>
      <c r="V95" s="1804"/>
      <c r="W95" s="746"/>
      <c r="X95" s="79"/>
    </row>
    <row r="96" spans="1:24" ht="4.5" customHeight="1"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row>
    <row r="97" spans="1:24" ht="15" customHeight="1" thickBot="1" x14ac:dyDescent="0.25">
      <c r="A97" s="79"/>
      <c r="B97" s="79"/>
      <c r="C97" s="79" t="s">
        <v>2103</v>
      </c>
      <c r="D97" s="79"/>
      <c r="E97" s="79"/>
      <c r="F97" s="79"/>
      <c r="G97" s="79"/>
      <c r="H97" s="79"/>
      <c r="I97" s="79"/>
      <c r="J97" s="79"/>
      <c r="K97" s="79"/>
      <c r="L97" s="79"/>
      <c r="M97" s="79"/>
      <c r="N97" s="79"/>
      <c r="O97" s="79"/>
      <c r="P97" s="808"/>
      <c r="Q97" s="808"/>
      <c r="R97" s="808"/>
      <c r="S97" s="2086"/>
      <c r="T97" s="1803"/>
      <c r="U97" s="1803"/>
      <c r="V97" s="1804"/>
      <c r="W97" s="79"/>
      <c r="X97" s="79"/>
    </row>
    <row r="98" spans="1:24" ht="4.5" customHeight="1" x14ac:dyDescent="0.2">
      <c r="A98" s="79"/>
      <c r="B98" s="79"/>
      <c r="C98" s="79"/>
      <c r="D98" s="79"/>
      <c r="E98" s="79"/>
      <c r="F98" s="79"/>
      <c r="G98" s="79"/>
      <c r="H98" s="79"/>
      <c r="I98" s="79"/>
      <c r="J98" s="79"/>
      <c r="K98" s="79"/>
      <c r="L98" s="79"/>
      <c r="M98" s="79"/>
      <c r="N98" s="79"/>
      <c r="O98" s="79"/>
      <c r="P98" s="79"/>
      <c r="Q98" s="79"/>
      <c r="R98" s="79"/>
      <c r="S98" s="1211"/>
      <c r="T98" s="1211"/>
      <c r="U98" s="1211"/>
      <c r="V98" s="1211"/>
      <c r="W98" s="79"/>
      <c r="X98" s="79"/>
    </row>
    <row r="99" spans="1:24" ht="15" customHeight="1" thickBot="1" x14ac:dyDescent="0.25">
      <c r="A99" s="79"/>
      <c r="B99" s="79"/>
      <c r="C99" s="79" t="s">
        <v>2104</v>
      </c>
      <c r="D99" s="79"/>
      <c r="E99" s="79"/>
      <c r="F99" s="79"/>
      <c r="G99" s="79"/>
      <c r="H99" s="79"/>
      <c r="I99" s="79"/>
      <c r="J99" s="79"/>
      <c r="K99" s="79"/>
      <c r="L99" s="79"/>
      <c r="M99" s="79"/>
      <c r="N99" s="79"/>
      <c r="O99" s="79"/>
      <c r="P99" s="79"/>
      <c r="Q99" s="79"/>
      <c r="R99" s="79"/>
      <c r="S99" s="1864"/>
      <c r="T99" s="1803"/>
      <c r="U99" s="1803"/>
      <c r="V99" s="1804"/>
      <c r="W99" s="79"/>
      <c r="X99" s="79"/>
    </row>
    <row r="100" spans="1:24" ht="4.5" customHeight="1" x14ac:dyDescent="0.2">
      <c r="A100" s="79"/>
      <c r="B100" s="79"/>
      <c r="C100" s="79"/>
      <c r="D100" s="79"/>
      <c r="E100" s="79"/>
      <c r="F100" s="79"/>
      <c r="G100" s="79"/>
      <c r="H100" s="79"/>
      <c r="I100" s="79"/>
      <c r="J100" s="79"/>
      <c r="K100" s="79"/>
      <c r="L100" s="79"/>
      <c r="M100" s="79"/>
      <c r="N100" s="79"/>
      <c r="O100" s="79"/>
      <c r="P100" s="79"/>
      <c r="Q100" s="79"/>
      <c r="R100" s="79"/>
      <c r="S100" s="1211"/>
      <c r="T100" s="1211"/>
      <c r="U100" s="1211"/>
      <c r="V100" s="1211"/>
      <c r="W100" s="79"/>
      <c r="X100" s="79"/>
    </row>
    <row r="101" spans="1:24" ht="15" customHeight="1" thickBot="1" x14ac:dyDescent="0.25">
      <c r="A101" s="79"/>
      <c r="B101" s="79"/>
      <c r="C101" s="79" t="s">
        <v>2105</v>
      </c>
      <c r="D101" s="79"/>
      <c r="E101" s="79"/>
      <c r="F101" s="79"/>
      <c r="G101" s="79"/>
      <c r="H101" s="79"/>
      <c r="I101" s="79"/>
      <c r="J101" s="79"/>
      <c r="K101" s="79"/>
      <c r="L101" s="79"/>
      <c r="M101" s="79"/>
      <c r="N101" s="79"/>
      <c r="O101" s="79"/>
      <c r="P101" s="79"/>
      <c r="Q101" s="79"/>
      <c r="R101" s="79"/>
      <c r="S101" s="2076"/>
      <c r="T101" s="1803"/>
      <c r="U101" s="1803"/>
      <c r="V101" s="1804"/>
      <c r="W101" s="79"/>
      <c r="X101" s="79"/>
    </row>
    <row r="102" spans="1:24" ht="4.5" customHeight="1" x14ac:dyDescent="0.2">
      <c r="A102" s="79"/>
      <c r="B102" s="79"/>
      <c r="C102" s="79"/>
      <c r="D102" s="79"/>
      <c r="E102" s="79"/>
      <c r="F102" s="79"/>
      <c r="G102" s="79"/>
      <c r="H102" s="79"/>
      <c r="I102" s="79"/>
      <c r="J102" s="79"/>
      <c r="K102" s="79"/>
      <c r="L102" s="79"/>
      <c r="M102" s="79"/>
      <c r="N102" s="79"/>
      <c r="O102" s="79"/>
      <c r="P102" s="79"/>
      <c r="Q102" s="79"/>
      <c r="R102" s="79"/>
      <c r="S102" s="1211"/>
      <c r="T102" s="1211"/>
      <c r="U102" s="1211"/>
      <c r="V102" s="1211"/>
      <c r="W102" s="79"/>
      <c r="X102" s="79"/>
    </row>
    <row r="103" spans="1:24" ht="15" customHeight="1" thickBot="1" x14ac:dyDescent="0.25">
      <c r="A103" s="79"/>
      <c r="B103" s="79"/>
      <c r="C103" s="79" t="s">
        <v>2106</v>
      </c>
      <c r="D103" s="79"/>
      <c r="E103" s="79"/>
      <c r="F103" s="79"/>
      <c r="G103" s="79"/>
      <c r="H103" s="79"/>
      <c r="I103" s="79"/>
      <c r="J103" s="79"/>
      <c r="K103" s="79"/>
      <c r="L103" s="79"/>
      <c r="M103" s="79"/>
      <c r="N103" s="79"/>
      <c r="O103" s="79"/>
      <c r="P103" s="79"/>
      <c r="Q103" s="79"/>
      <c r="R103" s="79"/>
      <c r="S103" s="2076"/>
      <c r="T103" s="1803"/>
      <c r="U103" s="1803"/>
      <c r="V103" s="1804"/>
      <c r="W103" s="79"/>
      <c r="X103" s="79"/>
    </row>
    <row r="104" spans="1:24" ht="5.25" customHeight="1" x14ac:dyDescent="0.2">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row>
    <row r="105" spans="1:24" ht="15" customHeight="1" x14ac:dyDescent="0.2">
      <c r="A105" s="79"/>
      <c r="B105" s="581" t="s">
        <v>2107</v>
      </c>
      <c r="C105" s="581"/>
      <c r="D105" s="581"/>
      <c r="E105" s="581"/>
      <c r="F105" s="581"/>
      <c r="G105" s="581"/>
      <c r="H105" s="581"/>
      <c r="I105" s="581"/>
      <c r="J105" s="581"/>
      <c r="K105" s="581"/>
      <c r="L105" s="581"/>
      <c r="M105" s="581"/>
      <c r="N105" s="581"/>
      <c r="O105" s="581"/>
      <c r="P105" s="581"/>
      <c r="Q105" s="581"/>
      <c r="R105" s="581"/>
      <c r="S105" s="581"/>
      <c r="T105" s="581"/>
      <c r="U105" s="581"/>
      <c r="V105" s="581"/>
      <c r="W105" s="581"/>
      <c r="X105" s="581"/>
    </row>
    <row r="106" spans="1:24" ht="15" customHeight="1" thickBot="1" x14ac:dyDescent="0.25">
      <c r="A106" s="79"/>
      <c r="B106" s="173"/>
      <c r="C106" s="173" t="s">
        <v>2108</v>
      </c>
      <c r="D106" s="173"/>
      <c r="E106" s="173"/>
      <c r="F106" s="173"/>
      <c r="G106" s="173"/>
      <c r="H106" s="173"/>
      <c r="I106" s="173"/>
      <c r="J106" s="173"/>
      <c r="K106" s="173"/>
      <c r="L106" s="173"/>
      <c r="M106" s="79"/>
      <c r="N106" s="79"/>
      <c r="O106" s="503"/>
      <c r="P106" s="503"/>
      <c r="Q106" s="503"/>
      <c r="R106" s="503"/>
      <c r="S106" s="2077"/>
      <c r="T106" s="1803"/>
      <c r="U106" s="1803"/>
      <c r="V106" s="1804"/>
      <c r="W106" s="503"/>
      <c r="X106" s="503"/>
    </row>
    <row r="107" spans="1:24" ht="6" customHeight="1" thickBot="1" x14ac:dyDescent="0.25">
      <c r="A107" s="390"/>
      <c r="B107" s="390"/>
      <c r="C107" s="390"/>
      <c r="D107" s="390"/>
      <c r="E107" s="390"/>
      <c r="F107" s="390"/>
      <c r="G107" s="390"/>
      <c r="H107" s="390"/>
      <c r="I107" s="390"/>
      <c r="J107" s="390"/>
      <c r="K107" s="390"/>
      <c r="L107" s="390"/>
      <c r="M107" s="809"/>
      <c r="N107" s="809"/>
      <c r="O107" s="503"/>
      <c r="P107" s="503"/>
      <c r="Q107" s="503"/>
      <c r="R107" s="503"/>
      <c r="S107" s="503"/>
      <c r="T107" s="503"/>
      <c r="U107" s="503"/>
      <c r="V107" s="503"/>
      <c r="W107" s="503"/>
      <c r="X107" s="503"/>
    </row>
    <row r="108" spans="1:24" ht="15" customHeight="1" thickBot="1" x14ac:dyDescent="0.25">
      <c r="A108" s="79"/>
      <c r="B108" s="503"/>
      <c r="C108" s="1601" t="s">
        <v>2109</v>
      </c>
      <c r="D108" s="1400"/>
      <c r="E108" s="1400"/>
      <c r="F108" s="1400"/>
      <c r="G108" s="1400"/>
      <c r="H108" s="1400"/>
      <c r="I108" s="1400"/>
      <c r="J108" s="1400"/>
      <c r="K108" s="1400"/>
      <c r="L108" s="1400"/>
      <c r="M108" s="1400"/>
      <c r="N108" s="1400"/>
      <c r="O108" s="1400"/>
      <c r="P108" s="1400"/>
      <c r="Q108" s="1400"/>
      <c r="R108" s="1400"/>
      <c r="S108" s="1400"/>
      <c r="T108" s="1400"/>
      <c r="U108" s="1400"/>
      <c r="V108" s="1400"/>
      <c r="W108" s="1807"/>
      <c r="X108" s="1808"/>
    </row>
    <row r="109" spans="1:24" ht="13.5" customHeight="1" x14ac:dyDescent="0.2">
      <c r="A109" s="503"/>
      <c r="B109" s="503"/>
      <c r="C109" s="1400"/>
      <c r="D109" s="1400"/>
      <c r="E109" s="1400"/>
      <c r="F109" s="1400"/>
      <c r="G109" s="1400"/>
      <c r="H109" s="1400"/>
      <c r="I109" s="1400"/>
      <c r="J109" s="1400"/>
      <c r="K109" s="1400"/>
      <c r="L109" s="1400"/>
      <c r="M109" s="1400"/>
      <c r="N109" s="1400"/>
      <c r="O109" s="1400"/>
      <c r="P109" s="1400"/>
      <c r="Q109" s="1400"/>
      <c r="R109" s="1400"/>
      <c r="S109" s="1400"/>
      <c r="T109" s="1400"/>
      <c r="U109" s="1400"/>
      <c r="V109" s="1400"/>
      <c r="W109" s="173"/>
      <c r="X109" s="173"/>
    </row>
    <row r="110" spans="1:24" ht="4.5" customHeight="1" thickBot="1" x14ac:dyDescent="0.25">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503"/>
      <c r="W110" s="810"/>
      <c r="X110" s="810"/>
    </row>
    <row r="111" spans="1:24" ht="15" customHeight="1" thickBot="1" x14ac:dyDescent="0.25">
      <c r="A111" s="79"/>
      <c r="B111" s="503"/>
      <c r="C111" s="173" t="s">
        <v>2110</v>
      </c>
      <c r="D111" s="503"/>
      <c r="E111" s="503"/>
      <c r="F111" s="503"/>
      <c r="G111" s="503"/>
      <c r="H111" s="503"/>
      <c r="I111" s="503"/>
      <c r="J111" s="503"/>
      <c r="K111" s="503"/>
      <c r="L111" s="503"/>
      <c r="M111" s="503"/>
      <c r="N111" s="503"/>
      <c r="O111" s="503"/>
      <c r="P111" s="79"/>
      <c r="Q111" s="79"/>
      <c r="R111" s="503"/>
      <c r="S111" s="503"/>
      <c r="T111" s="503"/>
      <c r="U111" s="79"/>
      <c r="V111" s="79"/>
      <c r="W111" s="1807"/>
      <c r="X111" s="1808"/>
    </row>
    <row r="112" spans="1:24" ht="4.5" customHeight="1" thickBot="1" x14ac:dyDescent="0.25">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1214"/>
      <c r="X112" s="1214"/>
    </row>
    <row r="113" spans="1:24" ht="15" customHeight="1" thickBot="1" x14ac:dyDescent="0.25">
      <c r="A113" s="79"/>
      <c r="B113" s="173"/>
      <c r="C113" s="173" t="s">
        <v>2111</v>
      </c>
      <c r="D113" s="173"/>
      <c r="E113" s="173"/>
      <c r="F113" s="173"/>
      <c r="G113" s="173"/>
      <c r="H113" s="173"/>
      <c r="I113" s="173"/>
      <c r="J113" s="173"/>
      <c r="K113" s="173"/>
      <c r="L113" s="173"/>
      <c r="M113" s="173"/>
      <c r="N113" s="173"/>
      <c r="O113" s="173"/>
      <c r="P113" s="173"/>
      <c r="Q113" s="173"/>
      <c r="R113" s="79"/>
      <c r="S113" s="79"/>
      <c r="T113" s="503"/>
      <c r="U113" s="79"/>
      <c r="V113" s="79"/>
      <c r="W113" s="1807"/>
      <c r="X113" s="1808"/>
    </row>
    <row r="114" spans="1:24" ht="4.5" customHeight="1" thickBot="1" x14ac:dyDescent="0.25">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1214"/>
      <c r="X114" s="1214"/>
    </row>
    <row r="115" spans="1:24" ht="15" customHeight="1" thickBot="1" x14ac:dyDescent="0.25">
      <c r="A115" s="79"/>
      <c r="B115" s="503"/>
      <c r="C115" s="1609" t="s">
        <v>2112</v>
      </c>
      <c r="D115" s="1400"/>
      <c r="E115" s="1400"/>
      <c r="F115" s="1400"/>
      <c r="G115" s="1400"/>
      <c r="H115" s="1400"/>
      <c r="I115" s="1400"/>
      <c r="J115" s="1400"/>
      <c r="K115" s="1400"/>
      <c r="L115" s="1400"/>
      <c r="M115" s="1400"/>
      <c r="N115" s="1400"/>
      <c r="O115" s="1400"/>
      <c r="P115" s="1400"/>
      <c r="Q115" s="1400"/>
      <c r="R115" s="1400"/>
      <c r="S115" s="1400"/>
      <c r="T115" s="1400"/>
      <c r="U115" s="1400"/>
      <c r="V115" s="1400"/>
      <c r="W115" s="1807"/>
      <c r="X115" s="1808"/>
    </row>
    <row r="116" spans="1:24" ht="15" customHeight="1" thickBot="1" x14ac:dyDescent="0.25">
      <c r="A116" s="79"/>
      <c r="B116" s="503"/>
      <c r="C116" s="1400"/>
      <c r="D116" s="1400"/>
      <c r="E116" s="1400"/>
      <c r="F116" s="1400"/>
      <c r="G116" s="1400"/>
      <c r="H116" s="1400"/>
      <c r="I116" s="1400"/>
      <c r="J116" s="1400"/>
      <c r="K116" s="1400"/>
      <c r="L116" s="1400"/>
      <c r="M116" s="1400"/>
      <c r="N116" s="1400"/>
      <c r="O116" s="1400"/>
      <c r="P116" s="1400"/>
      <c r="Q116" s="1400"/>
      <c r="R116" s="1400"/>
      <c r="S116" s="1400"/>
      <c r="T116" s="1400"/>
      <c r="U116" s="1400"/>
      <c r="V116" s="1400"/>
    </row>
    <row r="117" spans="1:24" ht="18" customHeight="1" thickBot="1" x14ac:dyDescent="0.25">
      <c r="A117" s="2084" t="s">
        <v>2117</v>
      </c>
      <c r="B117" s="1442"/>
      <c r="C117" s="1442"/>
      <c r="D117" s="1442"/>
      <c r="E117" s="1442"/>
      <c r="F117" s="1442"/>
      <c r="G117" s="1442"/>
      <c r="H117" s="1442"/>
      <c r="I117" s="1442"/>
      <c r="J117" s="1442"/>
      <c r="K117" s="1442"/>
      <c r="L117" s="1442"/>
      <c r="M117" s="1442"/>
      <c r="N117" s="1442"/>
      <c r="O117" s="1442"/>
      <c r="P117" s="1442"/>
      <c r="Q117" s="1442"/>
      <c r="R117" s="1442"/>
      <c r="S117" s="1442"/>
      <c r="T117" s="1442"/>
      <c r="U117" s="1442"/>
      <c r="V117" s="1442"/>
      <c r="W117" s="1442"/>
      <c r="X117" s="1443"/>
    </row>
    <row r="118" spans="1:24" ht="14.45" customHeight="1" x14ac:dyDescent="0.2">
      <c r="A118" s="503"/>
      <c r="B118" s="503"/>
      <c r="C118" s="1601" t="s">
        <v>2113</v>
      </c>
      <c r="D118" s="1400"/>
      <c r="E118" s="1400"/>
      <c r="F118" s="1400"/>
      <c r="G118" s="1400"/>
      <c r="H118" s="1400"/>
      <c r="I118" s="1400"/>
      <c r="J118" s="1400"/>
      <c r="K118" s="1400"/>
      <c r="L118" s="1400"/>
      <c r="M118" s="1400"/>
      <c r="N118" s="1400"/>
      <c r="O118" s="1400"/>
      <c r="P118" s="1400"/>
      <c r="Q118" s="1400"/>
      <c r="R118" s="1400"/>
      <c r="S118" s="1400"/>
      <c r="T118" s="1400"/>
      <c r="U118" s="1400"/>
      <c r="V118" s="1400"/>
      <c r="W118" s="1400"/>
      <c r="X118" s="1400"/>
    </row>
    <row r="119" spans="1:24" ht="12.75" customHeight="1" thickBot="1" x14ac:dyDescent="0.25">
      <c r="A119" s="503"/>
      <c r="B119" s="503"/>
      <c r="C119" s="1400"/>
      <c r="D119" s="1400"/>
      <c r="E119" s="1400"/>
      <c r="F119" s="1400"/>
      <c r="G119" s="1400"/>
      <c r="H119" s="1400"/>
      <c r="I119" s="1400"/>
      <c r="J119" s="1400"/>
      <c r="K119" s="1400"/>
      <c r="L119" s="1400"/>
      <c r="M119" s="1400"/>
      <c r="N119" s="1400"/>
      <c r="O119" s="1400"/>
      <c r="P119" s="1400"/>
      <c r="Q119" s="1400"/>
      <c r="R119" s="1400"/>
      <c r="S119" s="1400"/>
      <c r="T119" s="1400"/>
      <c r="U119" s="1400"/>
      <c r="V119" s="1400"/>
      <c r="W119" s="1400"/>
      <c r="X119" s="1400"/>
    </row>
    <row r="120" spans="1:24" ht="14.45" customHeight="1" thickBot="1" x14ac:dyDescent="0.25">
      <c r="A120" s="503"/>
      <c r="B120" s="503"/>
      <c r="C120" s="173" t="s">
        <v>2114</v>
      </c>
      <c r="D120" s="173"/>
      <c r="E120" s="173"/>
      <c r="F120" s="173"/>
      <c r="G120" s="173"/>
      <c r="H120" s="173"/>
      <c r="I120" s="173"/>
      <c r="J120" s="173"/>
      <c r="K120" s="173"/>
      <c r="L120" s="173"/>
      <c r="M120" s="173"/>
      <c r="N120" s="173"/>
      <c r="O120" s="173"/>
      <c r="P120" s="173"/>
      <c r="Q120" s="503"/>
      <c r="R120" s="79"/>
      <c r="S120" s="79"/>
      <c r="T120" s="503"/>
      <c r="U120" s="79"/>
      <c r="V120" s="79"/>
      <c r="W120" s="1807"/>
      <c r="X120" s="1808"/>
    </row>
    <row r="121" spans="1:24" ht="14.45" customHeight="1" x14ac:dyDescent="0.2">
      <c r="A121" s="503"/>
      <c r="B121" s="503"/>
      <c r="C121" s="503"/>
      <c r="D121" s="1609" t="s">
        <v>2115</v>
      </c>
      <c r="E121" s="1400"/>
      <c r="F121" s="1400"/>
      <c r="G121" s="1400"/>
      <c r="H121" s="1400"/>
      <c r="I121" s="1400"/>
      <c r="J121" s="1400"/>
      <c r="K121" s="1400"/>
      <c r="L121" s="1400"/>
      <c r="M121" s="1400"/>
      <c r="N121" s="1400"/>
      <c r="O121" s="1400"/>
      <c r="P121" s="1400"/>
      <c r="Q121" s="1400"/>
      <c r="R121" s="1400"/>
      <c r="S121" s="1400"/>
      <c r="T121" s="1400"/>
      <c r="U121" s="503"/>
      <c r="V121" s="503"/>
      <c r="W121" s="503"/>
      <c r="X121" s="503"/>
    </row>
    <row r="122" spans="1:24" ht="14.45" customHeight="1" thickBot="1" x14ac:dyDescent="0.25">
      <c r="A122" s="79"/>
      <c r="B122" s="173"/>
      <c r="C122" s="173" t="s">
        <v>2116</v>
      </c>
      <c r="D122" s="173"/>
      <c r="E122" s="173"/>
      <c r="F122" s="173"/>
      <c r="G122" s="173"/>
      <c r="H122" s="173"/>
      <c r="I122" s="173"/>
      <c r="J122" s="173"/>
      <c r="K122" s="173"/>
      <c r="L122" s="173"/>
      <c r="M122" s="173"/>
      <c r="N122" s="79"/>
      <c r="O122" s="79"/>
      <c r="P122" s="79"/>
      <c r="Q122" s="503"/>
      <c r="R122" s="503"/>
      <c r="S122" s="503"/>
      <c r="T122" s="503"/>
      <c r="U122" s="1870"/>
      <c r="V122" s="1804"/>
      <c r="W122" s="503"/>
      <c r="X122" s="503"/>
    </row>
    <row r="123" spans="1:24" ht="3.75" customHeight="1" thickBot="1" x14ac:dyDescent="0.25">
      <c r="A123" s="39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row>
    <row r="124" spans="1:24" ht="14.45" customHeight="1" thickBot="1" x14ac:dyDescent="0.25">
      <c r="A124" s="79"/>
      <c r="B124" s="173"/>
      <c r="C124" s="173" t="s">
        <v>2118</v>
      </c>
      <c r="D124" s="173"/>
      <c r="E124" s="173"/>
      <c r="F124" s="173"/>
      <c r="G124" s="173"/>
      <c r="H124" s="173"/>
      <c r="I124" s="173"/>
      <c r="J124" s="173"/>
      <c r="K124" s="173"/>
      <c r="L124" s="173"/>
      <c r="M124" s="173"/>
      <c r="N124" s="173"/>
      <c r="O124" s="503"/>
      <c r="P124" s="79"/>
      <c r="Q124" s="79"/>
      <c r="R124" s="503"/>
      <c r="S124" s="503"/>
      <c r="T124" s="503"/>
      <c r="U124" s="1807"/>
      <c r="V124" s="1808"/>
      <c r="W124" s="503"/>
      <c r="X124" s="503"/>
    </row>
    <row r="125" spans="1:24" ht="4.5" customHeight="1" x14ac:dyDescent="0.2">
      <c r="A125" s="390"/>
      <c r="B125" s="390"/>
      <c r="C125" s="390"/>
      <c r="D125" s="390"/>
      <c r="E125" s="390"/>
      <c r="F125" s="390"/>
      <c r="G125" s="390"/>
      <c r="H125" s="390"/>
      <c r="I125" s="390"/>
      <c r="J125" s="390"/>
      <c r="K125" s="390"/>
      <c r="L125" s="390"/>
      <c r="M125" s="390"/>
      <c r="N125" s="390"/>
      <c r="O125" s="390"/>
      <c r="P125" s="390"/>
      <c r="Q125" s="390"/>
      <c r="R125" s="390"/>
      <c r="S125" s="390"/>
      <c r="T125" s="390"/>
      <c r="U125" s="1214"/>
      <c r="V125" s="1214"/>
      <c r="W125" s="390"/>
      <c r="X125" s="390"/>
    </row>
    <row r="126" spans="1:24" ht="14.45" customHeight="1" thickBot="1" x14ac:dyDescent="0.25">
      <c r="A126" s="503"/>
      <c r="B126" s="503"/>
      <c r="C126" s="79"/>
      <c r="D126" s="173" t="s">
        <v>2119</v>
      </c>
      <c r="E126" s="173"/>
      <c r="F126" s="173"/>
      <c r="G126" s="173"/>
      <c r="H126" s="173"/>
      <c r="I126" s="173"/>
      <c r="J126" s="173"/>
      <c r="K126" s="173"/>
      <c r="L126" s="173"/>
      <c r="M126" s="173"/>
      <c r="N126" s="173"/>
      <c r="O126" s="173"/>
      <c r="P126" s="173"/>
      <c r="Q126" s="173"/>
      <c r="R126" s="79"/>
      <c r="S126" s="503"/>
      <c r="T126" s="503"/>
      <c r="U126" s="1215"/>
      <c r="V126" s="1216"/>
      <c r="W126" s="503"/>
      <c r="X126" s="503"/>
    </row>
    <row r="127" spans="1:24" ht="4.5" customHeight="1" x14ac:dyDescent="0.2">
      <c r="A127" s="39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row>
    <row r="128" spans="1:24" ht="15" customHeight="1" thickBot="1" x14ac:dyDescent="0.25">
      <c r="A128" s="503"/>
      <c r="B128" s="503"/>
      <c r="C128" s="173" t="s">
        <v>2120</v>
      </c>
      <c r="D128" s="173"/>
      <c r="E128" s="173"/>
      <c r="F128" s="173"/>
      <c r="G128" s="173"/>
      <c r="H128" s="173"/>
      <c r="I128" s="173"/>
      <c r="J128" s="173"/>
      <c r="K128" s="173"/>
      <c r="L128" s="173"/>
      <c r="M128" s="173"/>
      <c r="N128" s="173"/>
      <c r="O128" s="173"/>
      <c r="P128" s="173"/>
      <c r="Q128" s="173"/>
      <c r="R128" s="173"/>
      <c r="S128" s="79"/>
      <c r="T128" s="2088"/>
      <c r="U128" s="1803"/>
      <c r="V128" s="1804"/>
      <c r="W128" s="79"/>
      <c r="X128" s="503"/>
    </row>
    <row r="129" spans="1:24" ht="3.6" customHeight="1" x14ac:dyDescent="0.25">
      <c r="A129" s="177"/>
      <c r="B129" s="177"/>
      <c r="C129" s="592"/>
      <c r="D129" s="592"/>
      <c r="E129" s="592"/>
      <c r="F129" s="592"/>
      <c r="G129" s="592"/>
      <c r="H129" s="592"/>
      <c r="I129" s="592"/>
      <c r="J129" s="592"/>
      <c r="K129" s="592"/>
      <c r="L129" s="592"/>
      <c r="M129" s="592"/>
      <c r="N129" s="592"/>
      <c r="O129" s="592"/>
      <c r="P129" s="592"/>
      <c r="Q129" s="592"/>
      <c r="R129" s="592"/>
      <c r="S129" s="10"/>
      <c r="T129" s="811"/>
      <c r="U129" s="811"/>
      <c r="V129" s="811"/>
      <c r="W129" s="10"/>
      <c r="X129" s="177"/>
    </row>
    <row r="130" spans="1:24" ht="15" customHeight="1" x14ac:dyDescent="0.2">
      <c r="A130" s="79"/>
      <c r="B130" s="2089" t="s">
        <v>2121</v>
      </c>
      <c r="C130" s="1436"/>
      <c r="D130" s="1436"/>
      <c r="E130" s="1436"/>
      <c r="F130" s="1436"/>
      <c r="G130" s="1436"/>
      <c r="H130" s="1436"/>
      <c r="I130" s="1436"/>
      <c r="J130" s="1436"/>
      <c r="K130" s="1479"/>
      <c r="L130" s="2089" t="s">
        <v>2122</v>
      </c>
      <c r="M130" s="1436"/>
      <c r="N130" s="1436"/>
      <c r="O130" s="1436"/>
      <c r="P130" s="1436"/>
      <c r="Q130" s="1479"/>
      <c r="R130" s="2089" t="s">
        <v>2123</v>
      </c>
      <c r="S130" s="1479"/>
      <c r="T130" s="2089" t="s">
        <v>133</v>
      </c>
      <c r="U130" s="1479"/>
      <c r="V130" s="2089" t="s">
        <v>2124</v>
      </c>
      <c r="W130" s="1436"/>
      <c r="X130" s="1479"/>
    </row>
    <row r="131" spans="1:24" ht="15" customHeight="1" x14ac:dyDescent="0.2">
      <c r="A131" s="171"/>
      <c r="B131" s="1462"/>
      <c r="C131" s="1463"/>
      <c r="D131" s="1463"/>
      <c r="E131" s="1463"/>
      <c r="F131" s="1463"/>
      <c r="G131" s="1463"/>
      <c r="H131" s="1463"/>
      <c r="I131" s="1463"/>
      <c r="J131" s="1463"/>
      <c r="K131" s="1464"/>
      <c r="L131" s="1462"/>
      <c r="M131" s="1463"/>
      <c r="N131" s="1463"/>
      <c r="O131" s="1463"/>
      <c r="P131" s="1463"/>
      <c r="Q131" s="1464"/>
      <c r="R131" s="1462"/>
      <c r="S131" s="1464"/>
      <c r="T131" s="1462"/>
      <c r="U131" s="1464"/>
      <c r="V131" s="1462"/>
      <c r="W131" s="1463"/>
      <c r="X131" s="1464"/>
    </row>
    <row r="132" spans="1:24" ht="12.6" customHeight="1" x14ac:dyDescent="0.2">
      <c r="A132" s="812"/>
      <c r="B132" s="2092"/>
      <c r="C132" s="1780"/>
      <c r="D132" s="1780"/>
      <c r="E132" s="1780"/>
      <c r="F132" s="1780"/>
      <c r="G132" s="1780"/>
      <c r="H132" s="1780"/>
      <c r="I132" s="1780"/>
      <c r="J132" s="1780"/>
      <c r="K132" s="1781"/>
      <c r="L132" s="2092"/>
      <c r="M132" s="1780"/>
      <c r="N132" s="1780"/>
      <c r="O132" s="1780"/>
      <c r="P132" s="1780"/>
      <c r="Q132" s="1781"/>
      <c r="R132" s="2090"/>
      <c r="S132" s="1781"/>
      <c r="T132" s="2092"/>
      <c r="U132" s="1781"/>
      <c r="V132" s="2092"/>
      <c r="W132" s="1780"/>
      <c r="X132" s="1781"/>
    </row>
    <row r="133" spans="1:24" ht="12.6" customHeight="1" x14ac:dyDescent="0.2">
      <c r="A133" s="812" t="s">
        <v>2125</v>
      </c>
      <c r="B133" s="2092"/>
      <c r="C133" s="1780"/>
      <c r="D133" s="1780"/>
      <c r="E133" s="1780"/>
      <c r="F133" s="1780"/>
      <c r="G133" s="1780"/>
      <c r="H133" s="1780"/>
      <c r="I133" s="1780"/>
      <c r="J133" s="1780"/>
      <c r="K133" s="1781"/>
      <c r="L133" s="2092"/>
      <c r="M133" s="1780"/>
      <c r="N133" s="1780"/>
      <c r="O133" s="1780"/>
      <c r="P133" s="1780"/>
      <c r="Q133" s="1781"/>
      <c r="R133" s="2090"/>
      <c r="S133" s="1781"/>
      <c r="T133" s="2092"/>
      <c r="U133" s="1781"/>
      <c r="V133" s="2092"/>
      <c r="W133" s="1780"/>
      <c r="X133" s="1781"/>
    </row>
    <row r="134" spans="1:24" ht="12.6" customHeight="1" x14ac:dyDescent="0.2">
      <c r="A134" s="812" t="s">
        <v>2125</v>
      </c>
      <c r="B134" s="2092"/>
      <c r="C134" s="1780"/>
      <c r="D134" s="1780"/>
      <c r="E134" s="1780"/>
      <c r="F134" s="1780"/>
      <c r="G134" s="1780"/>
      <c r="H134" s="1780"/>
      <c r="I134" s="1780"/>
      <c r="J134" s="1780"/>
      <c r="K134" s="1781"/>
      <c r="L134" s="2092"/>
      <c r="M134" s="1780"/>
      <c r="N134" s="1780"/>
      <c r="O134" s="1780"/>
      <c r="P134" s="1780"/>
      <c r="Q134" s="1781"/>
      <c r="R134" s="2090"/>
      <c r="S134" s="1781"/>
      <c r="T134" s="2092"/>
      <c r="U134" s="1781"/>
      <c r="V134" s="2092"/>
      <c r="W134" s="1780"/>
      <c r="X134" s="1781"/>
    </row>
    <row r="135" spans="1:24" ht="12.6" customHeight="1" x14ac:dyDescent="0.2">
      <c r="A135" s="812" t="s">
        <v>2125</v>
      </c>
      <c r="B135" s="2092"/>
      <c r="C135" s="1780"/>
      <c r="D135" s="1780"/>
      <c r="E135" s="1780"/>
      <c r="F135" s="1780"/>
      <c r="G135" s="1780"/>
      <c r="H135" s="1780"/>
      <c r="I135" s="1780"/>
      <c r="J135" s="1780"/>
      <c r="K135" s="1781"/>
      <c r="L135" s="2092"/>
      <c r="M135" s="1780"/>
      <c r="N135" s="1780"/>
      <c r="O135" s="1780"/>
      <c r="P135" s="1780"/>
      <c r="Q135" s="1781"/>
      <c r="R135" s="2090"/>
      <c r="S135" s="1781"/>
      <c r="T135" s="2092"/>
      <c r="U135" s="1781"/>
      <c r="V135" s="2092"/>
      <c r="W135" s="1780"/>
      <c r="X135" s="1781"/>
    </row>
    <row r="136" spans="1:24" ht="12.6" customHeight="1" x14ac:dyDescent="0.2">
      <c r="A136" s="812" t="s">
        <v>2125</v>
      </c>
      <c r="B136" s="2092"/>
      <c r="C136" s="1780"/>
      <c r="D136" s="1780"/>
      <c r="E136" s="1780"/>
      <c r="F136" s="1780"/>
      <c r="G136" s="1780"/>
      <c r="H136" s="1780"/>
      <c r="I136" s="1780"/>
      <c r="J136" s="1780"/>
      <c r="K136" s="1781"/>
      <c r="L136" s="2092"/>
      <c r="M136" s="1780"/>
      <c r="N136" s="1780"/>
      <c r="O136" s="1780"/>
      <c r="P136" s="1780"/>
      <c r="Q136" s="1781"/>
      <c r="R136" s="2090"/>
      <c r="S136" s="1781"/>
      <c r="T136" s="2092"/>
      <c r="U136" s="1781"/>
      <c r="V136" s="2092"/>
      <c r="W136" s="1780"/>
      <c r="X136" s="1781"/>
    </row>
    <row r="137" spans="1:24" ht="12.6" customHeight="1" x14ac:dyDescent="0.2">
      <c r="A137" s="812" t="s">
        <v>2125</v>
      </c>
      <c r="B137" s="2092"/>
      <c r="C137" s="1780"/>
      <c r="D137" s="1780"/>
      <c r="E137" s="1780"/>
      <c r="F137" s="1780"/>
      <c r="G137" s="1780"/>
      <c r="H137" s="1780"/>
      <c r="I137" s="1780"/>
      <c r="J137" s="1780"/>
      <c r="K137" s="1781"/>
      <c r="L137" s="2092"/>
      <c r="M137" s="1780"/>
      <c r="N137" s="1780"/>
      <c r="O137" s="1780"/>
      <c r="P137" s="1780"/>
      <c r="Q137" s="1781"/>
      <c r="R137" s="2090"/>
      <c r="S137" s="1781"/>
      <c r="T137" s="2092"/>
      <c r="U137" s="1781"/>
      <c r="V137" s="2092"/>
      <c r="W137" s="1780"/>
      <c r="X137" s="1781"/>
    </row>
    <row r="138" spans="1:24" ht="3" customHeight="1"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row>
    <row r="139" spans="1:24" ht="15" customHeight="1" x14ac:dyDescent="0.2">
      <c r="A139" s="79"/>
      <c r="B139" s="173" t="s">
        <v>2126</v>
      </c>
      <c r="C139" s="173"/>
      <c r="D139" s="173"/>
      <c r="E139" s="173"/>
      <c r="F139" s="173"/>
      <c r="G139" s="173"/>
      <c r="H139" s="173"/>
      <c r="I139" s="173"/>
      <c r="J139" s="173"/>
      <c r="K139" s="173"/>
      <c r="L139" s="173"/>
      <c r="M139" s="173"/>
      <c r="N139" s="173"/>
      <c r="O139" s="173"/>
      <c r="P139" s="173"/>
      <c r="Q139" s="173"/>
      <c r="R139" s="173"/>
      <c r="S139" s="173"/>
      <c r="T139" s="173"/>
      <c r="U139" s="173"/>
      <c r="V139" s="503"/>
      <c r="W139" s="503"/>
      <c r="X139" s="503"/>
    </row>
    <row r="140" spans="1:24" ht="3" customHeight="1" thickBot="1" x14ac:dyDescent="0.25">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row>
    <row r="141" spans="1:24" ht="13.15" customHeight="1" thickBot="1" x14ac:dyDescent="0.25">
      <c r="A141" s="79"/>
      <c r="B141" s="173"/>
      <c r="C141" s="173" t="s">
        <v>2127</v>
      </c>
      <c r="D141" s="173"/>
      <c r="E141" s="173"/>
      <c r="F141" s="173"/>
      <c r="G141" s="173"/>
      <c r="H141" s="173"/>
      <c r="I141" s="173"/>
      <c r="J141" s="173"/>
      <c r="K141" s="173"/>
      <c r="L141" s="173"/>
      <c r="M141" s="173"/>
      <c r="N141" s="173"/>
      <c r="O141" s="1124"/>
      <c r="P141" s="173" t="s">
        <v>2128</v>
      </c>
      <c r="Q141" s="503"/>
      <c r="R141" s="503"/>
      <c r="S141" s="503"/>
      <c r="T141" s="1124"/>
      <c r="U141" s="173" t="s">
        <v>2129</v>
      </c>
      <c r="V141" s="503"/>
      <c r="W141" s="503"/>
      <c r="X141" s="503"/>
    </row>
    <row r="142" spans="1:24" ht="4.5" customHeight="1" x14ac:dyDescent="0.2">
      <c r="A142" s="503"/>
      <c r="B142" s="503"/>
      <c r="C142" s="503"/>
      <c r="D142" s="503"/>
      <c r="E142" s="503"/>
      <c r="F142" s="503"/>
      <c r="G142" s="503"/>
      <c r="H142" s="503"/>
      <c r="I142" s="503"/>
      <c r="J142" s="503"/>
      <c r="K142" s="503"/>
      <c r="L142" s="503"/>
      <c r="M142" s="503"/>
      <c r="N142" s="503"/>
      <c r="O142" s="503"/>
      <c r="P142" s="503"/>
      <c r="Q142" s="503"/>
      <c r="R142" s="503"/>
      <c r="S142" s="503"/>
      <c r="T142" s="503"/>
      <c r="U142" s="503"/>
      <c r="V142" s="503"/>
      <c r="W142" s="503"/>
      <c r="X142" s="503"/>
    </row>
    <row r="143" spans="1:24" ht="15" customHeight="1" x14ac:dyDescent="0.2">
      <c r="A143" s="79"/>
      <c r="B143" s="173"/>
      <c r="C143" s="173" t="s">
        <v>2130</v>
      </c>
      <c r="D143" s="173"/>
      <c r="E143" s="173"/>
      <c r="F143" s="173"/>
      <c r="G143" s="173"/>
      <c r="H143" s="173"/>
      <c r="I143" s="173"/>
      <c r="J143" s="173"/>
      <c r="K143" s="173"/>
      <c r="L143" s="173"/>
      <c r="M143" s="173"/>
      <c r="N143" s="173"/>
      <c r="O143" s="503"/>
      <c r="P143" s="503"/>
      <c r="Q143" s="503"/>
      <c r="R143" s="79"/>
      <c r="S143" s="79"/>
      <c r="T143" s="503"/>
      <c r="U143" s="503"/>
      <c r="V143" s="503"/>
      <c r="W143" s="503"/>
      <c r="X143" s="503"/>
    </row>
    <row r="144" spans="1:24" ht="4.5" customHeight="1" thickBot="1" x14ac:dyDescent="0.25">
      <c r="A144" s="39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row>
    <row r="145" spans="1:24" ht="13.15" customHeight="1" thickBot="1" x14ac:dyDescent="0.25">
      <c r="A145" s="503"/>
      <c r="B145" s="79"/>
      <c r="C145" s="79"/>
      <c r="D145" s="1124"/>
      <c r="E145" s="173" t="s">
        <v>2131</v>
      </c>
      <c r="F145" s="173"/>
      <c r="G145" s="173"/>
      <c r="H145" s="173"/>
      <c r="I145" s="173"/>
      <c r="J145" s="173"/>
      <c r="K145" s="173"/>
      <c r="L145" s="813"/>
      <c r="M145" s="79"/>
      <c r="N145" s="79"/>
      <c r="O145" s="1124"/>
      <c r="P145" s="173" t="s">
        <v>2132</v>
      </c>
      <c r="Q145" s="79"/>
      <c r="R145" s="79"/>
      <c r="S145" s="79"/>
      <c r="T145" s="173"/>
      <c r="U145" s="173"/>
      <c r="V145" s="173"/>
      <c r="W145" s="173"/>
      <c r="X145" s="173"/>
    </row>
    <row r="146" spans="1:24" ht="4.5" customHeight="1" x14ac:dyDescent="0.2">
      <c r="A146" s="503"/>
      <c r="B146" s="503"/>
      <c r="C146" s="503"/>
      <c r="D146" s="503"/>
      <c r="E146" s="503"/>
      <c r="F146" s="503"/>
      <c r="G146" s="503"/>
      <c r="H146" s="503"/>
      <c r="I146" s="503"/>
      <c r="J146" s="503"/>
      <c r="K146" s="503"/>
      <c r="L146" s="503"/>
      <c r="M146" s="503"/>
      <c r="N146" s="503"/>
      <c r="O146" s="503"/>
      <c r="P146" s="503"/>
      <c r="Q146" s="503"/>
      <c r="R146" s="503"/>
      <c r="S146" s="503"/>
      <c r="T146" s="503"/>
      <c r="U146" s="503"/>
      <c r="V146" s="503"/>
      <c r="W146" s="503"/>
      <c r="X146" s="503"/>
    </row>
    <row r="147" spans="1:24" ht="15" customHeight="1" x14ac:dyDescent="0.2">
      <c r="A147" s="79"/>
      <c r="B147" s="1609" t="s">
        <v>2133</v>
      </c>
      <c r="C147" s="1400"/>
      <c r="D147" s="1400"/>
      <c r="E147" s="1400"/>
      <c r="F147" s="1400"/>
      <c r="G147" s="1400"/>
      <c r="H147" s="1400"/>
      <c r="I147" s="1400"/>
      <c r="J147" s="1400"/>
      <c r="K147" s="1400"/>
      <c r="L147" s="1400"/>
      <c r="M147" s="1400"/>
      <c r="N147" s="1400"/>
      <c r="O147" s="1400"/>
      <c r="P147" s="1400"/>
      <c r="Q147" s="1400"/>
      <c r="R147" s="1400"/>
      <c r="S147" s="1400"/>
      <c r="T147" s="1400"/>
      <c r="U147" s="1400"/>
      <c r="V147" s="1400"/>
      <c r="W147" s="1400"/>
      <c r="X147" s="1400"/>
    </row>
    <row r="148" spans="1:24" ht="5.25" customHeight="1" x14ac:dyDescent="0.2">
      <c r="A148" s="503"/>
      <c r="B148" s="1400"/>
      <c r="C148" s="1400"/>
      <c r="D148" s="1400"/>
      <c r="E148" s="1400"/>
      <c r="F148" s="1400"/>
      <c r="G148" s="1400"/>
      <c r="H148" s="1400"/>
      <c r="I148" s="1400"/>
      <c r="J148" s="1400"/>
      <c r="K148" s="1400"/>
      <c r="L148" s="1400"/>
      <c r="M148" s="1400"/>
      <c r="N148" s="1400"/>
      <c r="O148" s="1400"/>
      <c r="P148" s="1400"/>
      <c r="Q148" s="1400"/>
      <c r="R148" s="1400"/>
      <c r="S148" s="1400"/>
      <c r="T148" s="1400"/>
      <c r="U148" s="1400"/>
      <c r="V148" s="1400"/>
      <c r="W148" s="1400"/>
      <c r="X148" s="1400"/>
    </row>
    <row r="149" spans="1:24" ht="20.25" customHeight="1" x14ac:dyDescent="0.2">
      <c r="A149" s="503"/>
      <c r="B149" s="1400"/>
      <c r="C149" s="1400"/>
      <c r="D149" s="1400"/>
      <c r="E149" s="1400"/>
      <c r="F149" s="1400"/>
      <c r="G149" s="1400"/>
      <c r="H149" s="1400"/>
      <c r="I149" s="1400"/>
      <c r="J149" s="1400"/>
      <c r="K149" s="1400"/>
      <c r="L149" s="1400"/>
      <c r="M149" s="1400"/>
      <c r="N149" s="1400"/>
      <c r="O149" s="1400"/>
      <c r="P149" s="1400"/>
      <c r="Q149" s="1400"/>
      <c r="R149" s="1400"/>
      <c r="S149" s="1400"/>
      <c r="T149" s="1400"/>
      <c r="U149" s="1400"/>
      <c r="V149" s="1400"/>
      <c r="W149" s="1400"/>
      <c r="X149" s="1400"/>
    </row>
    <row r="150" spans="1:24" ht="5.25" customHeight="1" x14ac:dyDescent="0.2">
      <c r="A150" s="39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row>
    <row r="151" spans="1:24" ht="9.75" customHeight="1" x14ac:dyDescent="0.2">
      <c r="A151" s="79"/>
      <c r="B151" s="2093" t="s">
        <v>2134</v>
      </c>
      <c r="C151" s="1436"/>
      <c r="D151" s="1436"/>
      <c r="E151" s="1436"/>
      <c r="F151" s="1436"/>
      <c r="G151" s="1436"/>
      <c r="H151" s="1436"/>
      <c r="I151" s="1436"/>
      <c r="J151" s="1436"/>
      <c r="K151" s="1436"/>
      <c r="L151" s="1436"/>
      <c r="M151" s="1479"/>
      <c r="N151" s="2094" t="s">
        <v>2135</v>
      </c>
      <c r="O151" s="1436"/>
      <c r="P151" s="1436"/>
      <c r="Q151" s="1436"/>
      <c r="R151" s="1479"/>
      <c r="S151" s="2094" t="s">
        <v>2136</v>
      </c>
      <c r="T151" s="1436"/>
      <c r="U151" s="1479"/>
      <c r="V151" s="1625" t="s">
        <v>2137</v>
      </c>
      <c r="W151" s="1436"/>
      <c r="X151" s="1479"/>
    </row>
    <row r="152" spans="1:24" ht="24" customHeight="1" x14ac:dyDescent="0.2">
      <c r="A152" s="171"/>
      <c r="B152" s="1462"/>
      <c r="C152" s="1463"/>
      <c r="D152" s="1463"/>
      <c r="E152" s="1463"/>
      <c r="F152" s="1463"/>
      <c r="G152" s="1463"/>
      <c r="H152" s="1463"/>
      <c r="I152" s="1463"/>
      <c r="J152" s="1463"/>
      <c r="K152" s="1463"/>
      <c r="L152" s="1463"/>
      <c r="M152" s="1464"/>
      <c r="N152" s="1462"/>
      <c r="O152" s="1463"/>
      <c r="P152" s="1463"/>
      <c r="Q152" s="1463"/>
      <c r="R152" s="1464"/>
      <c r="S152" s="1462"/>
      <c r="T152" s="1463"/>
      <c r="U152" s="1464"/>
      <c r="V152" s="1462"/>
      <c r="W152" s="1463"/>
      <c r="X152" s="1464"/>
    </row>
    <row r="153" spans="1:24" ht="12" customHeight="1" x14ac:dyDescent="0.2">
      <c r="A153" s="812" t="s">
        <v>2125</v>
      </c>
      <c r="B153" s="2092"/>
      <c r="C153" s="1780"/>
      <c r="D153" s="1780"/>
      <c r="E153" s="1780"/>
      <c r="F153" s="1780"/>
      <c r="G153" s="1780"/>
      <c r="H153" s="1780"/>
      <c r="I153" s="1780"/>
      <c r="J153" s="1780"/>
      <c r="K153" s="1780"/>
      <c r="L153" s="1780"/>
      <c r="M153" s="1781"/>
      <c r="N153" s="2090"/>
      <c r="O153" s="1780"/>
      <c r="P153" s="1780"/>
      <c r="Q153" s="1780"/>
      <c r="R153" s="1781"/>
      <c r="S153" s="2091"/>
      <c r="T153" s="1780"/>
      <c r="U153" s="1781"/>
      <c r="V153" s="2092"/>
      <c r="W153" s="1780"/>
      <c r="X153" s="1781"/>
    </row>
    <row r="154" spans="1:24" ht="12" customHeight="1" x14ac:dyDescent="0.2">
      <c r="A154" s="812" t="s">
        <v>2125</v>
      </c>
      <c r="B154" s="2092"/>
      <c r="C154" s="1780"/>
      <c r="D154" s="1780"/>
      <c r="E154" s="1780"/>
      <c r="F154" s="1780"/>
      <c r="G154" s="1780"/>
      <c r="H154" s="1780"/>
      <c r="I154" s="1780"/>
      <c r="J154" s="1780"/>
      <c r="K154" s="1780"/>
      <c r="L154" s="1780"/>
      <c r="M154" s="1781"/>
      <c r="N154" s="2090"/>
      <c r="O154" s="1780"/>
      <c r="P154" s="1780"/>
      <c r="Q154" s="1780"/>
      <c r="R154" s="1781"/>
      <c r="S154" s="2090"/>
      <c r="T154" s="1780"/>
      <c r="U154" s="1781"/>
      <c r="V154" s="2092"/>
      <c r="W154" s="1780"/>
      <c r="X154" s="1781"/>
    </row>
    <row r="155" spans="1:24" ht="12" customHeight="1" x14ac:dyDescent="0.2">
      <c r="A155" s="812" t="s">
        <v>2125</v>
      </c>
      <c r="B155" s="2092"/>
      <c r="C155" s="1780"/>
      <c r="D155" s="1780"/>
      <c r="E155" s="1780"/>
      <c r="F155" s="1780"/>
      <c r="G155" s="1780"/>
      <c r="H155" s="1780"/>
      <c r="I155" s="1780"/>
      <c r="J155" s="1780"/>
      <c r="K155" s="1780"/>
      <c r="L155" s="1780"/>
      <c r="M155" s="1781"/>
      <c r="N155" s="2090"/>
      <c r="O155" s="1780"/>
      <c r="P155" s="1780"/>
      <c r="Q155" s="1780"/>
      <c r="R155" s="1781"/>
      <c r="S155" s="2090"/>
      <c r="T155" s="1780"/>
      <c r="U155" s="1781"/>
      <c r="V155" s="2092"/>
      <c r="W155" s="1780"/>
      <c r="X155" s="1781"/>
    </row>
    <row r="156" spans="1:24" ht="12" customHeight="1" x14ac:dyDescent="0.2">
      <c r="A156" s="812" t="s">
        <v>2125</v>
      </c>
      <c r="B156" s="2092"/>
      <c r="C156" s="1780"/>
      <c r="D156" s="1780"/>
      <c r="E156" s="1780"/>
      <c r="F156" s="1780"/>
      <c r="G156" s="1780"/>
      <c r="H156" s="1780"/>
      <c r="I156" s="1780"/>
      <c r="J156" s="1780"/>
      <c r="K156" s="1780"/>
      <c r="L156" s="1780"/>
      <c r="M156" s="1781"/>
      <c r="N156" s="2090"/>
      <c r="O156" s="1780"/>
      <c r="P156" s="1780"/>
      <c r="Q156" s="1780"/>
      <c r="R156" s="1781"/>
      <c r="S156" s="2090"/>
      <c r="T156" s="1780"/>
      <c r="U156" s="1781"/>
      <c r="V156" s="2092"/>
      <c r="W156" s="1780"/>
      <c r="X156" s="1781"/>
    </row>
    <row r="157" spans="1:24" ht="12" customHeight="1" x14ac:dyDescent="0.2">
      <c r="A157" s="812" t="s">
        <v>2125</v>
      </c>
      <c r="B157" s="2092"/>
      <c r="C157" s="1780"/>
      <c r="D157" s="1780"/>
      <c r="E157" s="1780"/>
      <c r="F157" s="1780"/>
      <c r="G157" s="1780"/>
      <c r="H157" s="1780"/>
      <c r="I157" s="1780"/>
      <c r="J157" s="1780"/>
      <c r="K157" s="1780"/>
      <c r="L157" s="1780"/>
      <c r="M157" s="1781"/>
      <c r="N157" s="2090"/>
      <c r="O157" s="1780"/>
      <c r="P157" s="1780"/>
      <c r="Q157" s="1780"/>
      <c r="R157" s="1781"/>
      <c r="S157" s="2090"/>
      <c r="T157" s="1780"/>
      <c r="U157" s="1781"/>
      <c r="V157" s="2092"/>
      <c r="W157" s="1780"/>
      <c r="X157" s="1781"/>
    </row>
    <row r="158" spans="1:24" ht="12" customHeight="1" x14ac:dyDescent="0.2">
      <c r="A158" s="812" t="s">
        <v>2125</v>
      </c>
      <c r="B158" s="2092"/>
      <c r="C158" s="1780"/>
      <c r="D158" s="1780"/>
      <c r="E158" s="1780"/>
      <c r="F158" s="1780"/>
      <c r="G158" s="1780"/>
      <c r="H158" s="1780"/>
      <c r="I158" s="1780"/>
      <c r="J158" s="1780"/>
      <c r="K158" s="1780"/>
      <c r="L158" s="1780"/>
      <c r="M158" s="1781"/>
      <c r="N158" s="2090"/>
      <c r="O158" s="1780"/>
      <c r="P158" s="1780"/>
      <c r="Q158" s="1780"/>
      <c r="R158" s="1781"/>
      <c r="S158" s="2090"/>
      <c r="T158" s="1780"/>
      <c r="U158" s="1781"/>
      <c r="V158" s="2092"/>
      <c r="W158" s="1780"/>
      <c r="X158" s="1781"/>
    </row>
    <row r="159" spans="1:24" ht="12" customHeight="1" x14ac:dyDescent="0.2">
      <c r="A159" s="812" t="s">
        <v>2125</v>
      </c>
      <c r="B159" s="2092"/>
      <c r="C159" s="1780"/>
      <c r="D159" s="1780"/>
      <c r="E159" s="1780"/>
      <c r="F159" s="1780"/>
      <c r="G159" s="1780"/>
      <c r="H159" s="1780"/>
      <c r="I159" s="1780"/>
      <c r="J159" s="1780"/>
      <c r="K159" s="1780"/>
      <c r="L159" s="1780"/>
      <c r="M159" s="1781"/>
      <c r="N159" s="2090"/>
      <c r="O159" s="1780"/>
      <c r="P159" s="1780"/>
      <c r="Q159" s="1780"/>
      <c r="R159" s="1781"/>
      <c r="S159" s="2090"/>
      <c r="T159" s="1780"/>
      <c r="U159" s="1781"/>
      <c r="V159" s="2092"/>
      <c r="W159" s="1780"/>
      <c r="X159" s="1781"/>
    </row>
    <row r="160" spans="1:24" ht="5.25" customHeight="1" thickBot="1" x14ac:dyDescent="0.25">
      <c r="A160" s="390" t="s">
        <v>2125</v>
      </c>
      <c r="B160" s="390"/>
      <c r="C160" s="390"/>
      <c r="D160" s="390"/>
      <c r="E160" s="390"/>
      <c r="F160" s="390"/>
      <c r="G160" s="390"/>
      <c r="H160" s="390"/>
      <c r="I160" s="390"/>
      <c r="J160" s="390"/>
      <c r="K160" s="390"/>
      <c r="L160" s="814"/>
      <c r="M160" s="814"/>
      <c r="N160" s="814"/>
      <c r="O160" s="79"/>
      <c r="P160" s="79"/>
      <c r="Q160" s="79"/>
      <c r="R160" s="79"/>
      <c r="S160" s="79"/>
      <c r="T160" s="79"/>
      <c r="U160" s="79"/>
      <c r="V160" s="79"/>
      <c r="W160" s="79"/>
      <c r="X160" s="79"/>
    </row>
    <row r="161" spans="1:24" ht="15" customHeight="1" thickBot="1" x14ac:dyDescent="0.25">
      <c r="A161" s="804" t="s">
        <v>245</v>
      </c>
      <c r="B161" s="2082" t="s">
        <v>2138</v>
      </c>
      <c r="C161" s="1442"/>
      <c r="D161" s="1442"/>
      <c r="E161" s="1442"/>
      <c r="F161" s="1442"/>
      <c r="G161" s="1442"/>
      <c r="H161" s="1442"/>
      <c r="I161" s="1442"/>
      <c r="J161" s="1442"/>
      <c r="K161" s="1442"/>
      <c r="L161" s="1442"/>
      <c r="M161" s="1442"/>
      <c r="N161" s="1442"/>
      <c r="O161" s="1442"/>
      <c r="P161" s="1442"/>
      <c r="Q161" s="1442"/>
      <c r="R161" s="1442"/>
      <c r="S161" s="1442"/>
      <c r="T161" s="1442"/>
      <c r="U161" s="1442"/>
      <c r="V161" s="1442"/>
      <c r="W161" s="1442"/>
      <c r="X161" s="1443"/>
    </row>
    <row r="162" spans="1:24" ht="4.5" customHeight="1" thickBo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row>
    <row r="163" spans="1:24" ht="15" customHeight="1" thickBot="1" x14ac:dyDescent="0.25">
      <c r="A163" s="79"/>
      <c r="B163" s="2095" t="s">
        <v>2139</v>
      </c>
      <c r="C163" s="1400"/>
      <c r="D163" s="1400"/>
      <c r="E163" s="1400"/>
      <c r="F163" s="1400"/>
      <c r="G163" s="1400"/>
      <c r="H163" s="1400"/>
      <c r="I163" s="1400"/>
      <c r="J163" s="1400"/>
      <c r="K163" s="1400"/>
      <c r="L163" s="1400"/>
      <c r="M163" s="1400"/>
      <c r="N163" s="550" t="s">
        <v>1681</v>
      </c>
      <c r="Q163" s="79"/>
      <c r="R163" s="79" t="s">
        <v>2140</v>
      </c>
      <c r="S163" s="1217"/>
      <c r="T163" s="79"/>
      <c r="U163" s="79"/>
      <c r="V163" s="79"/>
      <c r="W163" s="79"/>
      <c r="X163" s="79"/>
    </row>
    <row r="164" spans="1:24" ht="10.5" customHeight="1" x14ac:dyDescent="0.2">
      <c r="A164" s="79"/>
      <c r="B164" s="79" t="s">
        <v>2141</v>
      </c>
      <c r="C164" s="79"/>
      <c r="D164" s="79"/>
      <c r="E164" s="79"/>
      <c r="F164" s="79"/>
      <c r="G164" s="79"/>
      <c r="H164" s="79"/>
      <c r="I164" s="79"/>
      <c r="J164" s="79"/>
      <c r="K164" s="79"/>
      <c r="L164" s="79"/>
      <c r="M164" s="79"/>
      <c r="N164" s="79"/>
      <c r="O164" s="79"/>
      <c r="P164" s="79"/>
      <c r="Q164" s="79"/>
      <c r="R164" s="79"/>
      <c r="S164" s="79"/>
      <c r="T164" s="79"/>
      <c r="U164" s="79"/>
      <c r="V164" s="79"/>
      <c r="W164" s="79"/>
      <c r="X164" s="79"/>
    </row>
    <row r="165" spans="1:24" ht="3.75" customHeight="1" thickBo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row>
    <row r="166" spans="1:24" ht="14.45" customHeight="1" thickBot="1" x14ac:dyDescent="0.25">
      <c r="A166" s="79"/>
      <c r="B166" s="1119"/>
      <c r="C166" s="1601" t="s">
        <v>2142</v>
      </c>
      <c r="D166" s="1400"/>
      <c r="E166" s="1400"/>
      <c r="F166" s="1400"/>
      <c r="G166" s="1400"/>
      <c r="H166" s="1400"/>
      <c r="I166" s="1400"/>
      <c r="J166" s="1400"/>
      <c r="K166" s="1400"/>
      <c r="L166" s="1400"/>
      <c r="M166" s="1400"/>
      <c r="N166" s="1400"/>
      <c r="O166" s="1400"/>
      <c r="P166" s="1400"/>
      <c r="Q166" s="1400"/>
      <c r="R166" s="1400"/>
      <c r="S166" s="1400"/>
      <c r="T166" s="1400"/>
      <c r="U166" s="1400"/>
      <c r="V166" s="1400"/>
      <c r="W166" s="1400"/>
      <c r="X166" s="1400"/>
    </row>
    <row r="167" spans="1:24" ht="4.5" customHeight="1" x14ac:dyDescent="0.2">
      <c r="A167" s="79"/>
      <c r="B167" s="79"/>
      <c r="C167" s="1400"/>
      <c r="D167" s="1400"/>
      <c r="E167" s="1400"/>
      <c r="F167" s="1400"/>
      <c r="G167" s="1400"/>
      <c r="H167" s="1400"/>
      <c r="I167" s="1400"/>
      <c r="J167" s="1400"/>
      <c r="K167" s="1400"/>
      <c r="L167" s="1400"/>
      <c r="M167" s="1400"/>
      <c r="N167" s="1400"/>
      <c r="O167" s="1400"/>
      <c r="P167" s="1400"/>
      <c r="Q167" s="1400"/>
      <c r="R167" s="1400"/>
      <c r="S167" s="1400"/>
      <c r="T167" s="1400"/>
      <c r="U167" s="1400"/>
      <c r="V167" s="1400"/>
      <c r="W167" s="1400"/>
      <c r="X167" s="1400"/>
    </row>
    <row r="168" spans="1:24" ht="21" customHeight="1" x14ac:dyDescent="0.2">
      <c r="A168" s="79"/>
      <c r="B168" s="79"/>
      <c r="C168" s="1400"/>
      <c r="D168" s="1400"/>
      <c r="E168" s="1400"/>
      <c r="F168" s="1400"/>
      <c r="G168" s="1400"/>
      <c r="H168" s="1400"/>
      <c r="I168" s="1400"/>
      <c r="J168" s="1400"/>
      <c r="K168" s="1400"/>
      <c r="L168" s="1400"/>
      <c r="M168" s="1400"/>
      <c r="N168" s="1400"/>
      <c r="O168" s="1400"/>
      <c r="P168" s="1400"/>
      <c r="Q168" s="1400"/>
      <c r="R168" s="1400"/>
      <c r="S168" s="1400"/>
      <c r="T168" s="1400"/>
      <c r="U168" s="1400"/>
      <c r="V168" s="1400"/>
      <c r="W168" s="1400"/>
      <c r="X168" s="1400"/>
    </row>
    <row r="169" spans="1:24" ht="3.75" customHeight="1" thickBo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row>
    <row r="170" spans="1:24" ht="14.45" customHeight="1" thickBot="1" x14ac:dyDescent="0.25">
      <c r="A170" s="79"/>
      <c r="B170" s="1119"/>
      <c r="C170" s="1601" t="s">
        <v>2143</v>
      </c>
      <c r="D170" s="1400"/>
      <c r="E170" s="1400"/>
      <c r="F170" s="1400"/>
      <c r="G170" s="1400"/>
      <c r="H170" s="1400"/>
      <c r="I170" s="1400"/>
      <c r="J170" s="1400"/>
      <c r="K170" s="1400"/>
      <c r="L170" s="1400"/>
      <c r="M170" s="1400"/>
      <c r="N170" s="1400"/>
      <c r="O170" s="1400"/>
      <c r="P170" s="1400"/>
      <c r="Q170" s="1400"/>
      <c r="R170" s="1400"/>
      <c r="S170" s="1400"/>
      <c r="T170" s="1400"/>
      <c r="U170" s="1400"/>
      <c r="V170" s="1400"/>
      <c r="W170" s="1400"/>
      <c r="X170" s="1400"/>
    </row>
    <row r="171" spans="1:24" ht="14.25" customHeight="1" thickBot="1" x14ac:dyDescent="0.25">
      <c r="A171" s="79"/>
      <c r="B171" s="1211"/>
      <c r="C171" s="1400"/>
      <c r="D171" s="1400"/>
      <c r="E171" s="1400"/>
      <c r="F171" s="1400"/>
      <c r="G171" s="1400"/>
      <c r="H171" s="1400"/>
      <c r="I171" s="1400"/>
      <c r="J171" s="1400"/>
      <c r="K171" s="1400"/>
      <c r="L171" s="1400"/>
      <c r="M171" s="1400"/>
      <c r="N171" s="1400"/>
      <c r="O171" s="1400"/>
      <c r="P171" s="1400"/>
      <c r="Q171" s="1400"/>
      <c r="R171" s="1400"/>
      <c r="S171" s="1400"/>
      <c r="T171" s="1400"/>
      <c r="U171" s="1400"/>
      <c r="V171" s="1400"/>
      <c r="W171" s="1400"/>
      <c r="X171" s="1400"/>
    </row>
    <row r="172" spans="1:24" ht="14.45" customHeight="1" thickBot="1" x14ac:dyDescent="0.25">
      <c r="A172" s="79"/>
      <c r="B172" s="1119"/>
      <c r="C172" s="1601" t="s">
        <v>2144</v>
      </c>
      <c r="D172" s="1400"/>
      <c r="E172" s="1400"/>
      <c r="F172" s="1400"/>
      <c r="G172" s="1400"/>
      <c r="H172" s="1400"/>
      <c r="I172" s="1400"/>
      <c r="J172" s="1400"/>
      <c r="K172" s="1400"/>
      <c r="L172" s="1400"/>
      <c r="M172" s="1400"/>
      <c r="N172" s="1400"/>
      <c r="O172" s="1400"/>
      <c r="P172" s="1400"/>
      <c r="Q172" s="1400"/>
      <c r="R172" s="1400"/>
      <c r="S172" s="1400"/>
      <c r="T172" s="1400"/>
      <c r="U172" s="1400"/>
      <c r="V172" s="1400"/>
      <c r="W172" s="1400"/>
      <c r="X172" s="1400"/>
    </row>
    <row r="173" spans="1:24" ht="12.75" customHeight="1" x14ac:dyDescent="0.2">
      <c r="A173" s="79"/>
      <c r="B173" s="1211"/>
      <c r="C173" s="1400"/>
      <c r="D173" s="1400"/>
      <c r="E173" s="1400"/>
      <c r="F173" s="1400"/>
      <c r="G173" s="1400"/>
      <c r="H173" s="1400"/>
      <c r="I173" s="1400"/>
      <c r="J173" s="1400"/>
      <c r="K173" s="1400"/>
      <c r="L173" s="1400"/>
      <c r="M173" s="1400"/>
      <c r="N173" s="1400"/>
      <c r="O173" s="1400"/>
      <c r="P173" s="1400"/>
      <c r="Q173" s="1400"/>
      <c r="R173" s="1400"/>
      <c r="S173" s="1400"/>
      <c r="T173" s="1400"/>
      <c r="U173" s="1400"/>
      <c r="V173" s="1400"/>
      <c r="W173" s="1400"/>
      <c r="X173" s="1400"/>
    </row>
    <row r="174" spans="1:24" ht="3.75" customHeight="1" thickBot="1" x14ac:dyDescent="0.25">
      <c r="A174" s="79"/>
      <c r="B174" s="1211"/>
      <c r="C174" s="79"/>
      <c r="D174" s="79"/>
      <c r="E174" s="79"/>
      <c r="F174" s="79"/>
      <c r="G174" s="79"/>
      <c r="H174" s="79"/>
      <c r="I174" s="79"/>
      <c r="J174" s="79"/>
      <c r="K174" s="79"/>
      <c r="L174" s="79"/>
      <c r="M174" s="79"/>
      <c r="N174" s="79"/>
      <c r="O174" s="79"/>
      <c r="P174" s="79"/>
      <c r="Q174" s="79"/>
      <c r="R174" s="79"/>
      <c r="S174" s="79"/>
      <c r="T174" s="79"/>
      <c r="U174" s="79"/>
      <c r="V174" s="79"/>
      <c r="W174" s="79"/>
      <c r="X174" s="79"/>
    </row>
    <row r="175" spans="1:24" ht="14.45" customHeight="1" thickBot="1" x14ac:dyDescent="0.25">
      <c r="A175" s="79"/>
      <c r="B175" s="1119"/>
      <c r="C175" s="815" t="s">
        <v>2145</v>
      </c>
      <c r="D175" s="173"/>
      <c r="E175" s="173"/>
      <c r="F175" s="173"/>
      <c r="G175" s="173"/>
      <c r="H175" s="173"/>
      <c r="I175" s="173"/>
      <c r="J175" s="173"/>
      <c r="K175" s="173"/>
      <c r="L175" s="173"/>
      <c r="M175" s="173"/>
      <c r="N175" s="173"/>
      <c r="O175" s="173"/>
      <c r="P175" s="173"/>
      <c r="Q175" s="173"/>
      <c r="R175" s="173"/>
      <c r="S175" s="173"/>
      <c r="T175" s="173"/>
      <c r="U175" s="173"/>
      <c r="V175" s="173"/>
      <c r="W175" s="173"/>
      <c r="X175" s="173"/>
    </row>
    <row r="176" spans="1:24" ht="4.5" customHeight="1" thickBot="1" x14ac:dyDescent="0.25">
      <c r="A176" s="79"/>
      <c r="B176" s="1211"/>
      <c r="C176" s="79"/>
      <c r="D176" s="79"/>
      <c r="E176" s="79"/>
      <c r="F176" s="79"/>
      <c r="G176" s="79"/>
      <c r="H176" s="79"/>
      <c r="I176" s="79"/>
      <c r="J176" s="79"/>
      <c r="K176" s="79"/>
      <c r="L176" s="79"/>
      <c r="M176" s="79"/>
      <c r="N176" s="79"/>
      <c r="O176" s="79"/>
      <c r="P176" s="79"/>
      <c r="Q176" s="79"/>
      <c r="R176" s="79"/>
      <c r="S176" s="79"/>
      <c r="T176" s="79"/>
      <c r="U176" s="79"/>
      <c r="V176" s="79"/>
      <c r="W176" s="79"/>
      <c r="X176" s="79"/>
    </row>
    <row r="177" spans="1:24" ht="13.9" customHeight="1" thickBot="1" x14ac:dyDescent="0.25">
      <c r="A177" s="79"/>
      <c r="B177" s="1119"/>
      <c r="C177" s="1601" t="s">
        <v>2146</v>
      </c>
      <c r="D177" s="1400"/>
      <c r="E177" s="1400"/>
      <c r="F177" s="1400"/>
      <c r="G177" s="1400"/>
      <c r="H177" s="1400"/>
      <c r="I177" s="1400"/>
      <c r="J177" s="1400"/>
      <c r="K177" s="1400"/>
      <c r="L177" s="1400"/>
      <c r="M177" s="1400"/>
      <c r="N177" s="1400"/>
      <c r="O177" s="1400"/>
      <c r="P177" s="1400"/>
      <c r="Q177" s="1400"/>
      <c r="R177" s="1400"/>
      <c r="S177" s="1400"/>
      <c r="T177" s="1400"/>
      <c r="U177" s="1400"/>
      <c r="V177" s="1400"/>
      <c r="W177" s="1400"/>
      <c r="X177" s="1400"/>
    </row>
    <row r="178" spans="1:24" ht="15" customHeight="1" thickBot="1" x14ac:dyDescent="0.25">
      <c r="A178" s="79"/>
      <c r="B178" s="1211"/>
      <c r="C178" s="1400"/>
      <c r="D178" s="1400"/>
      <c r="E178" s="1400"/>
      <c r="F178" s="1400"/>
      <c r="G178" s="1400"/>
      <c r="H178" s="1400"/>
      <c r="I178" s="1400"/>
      <c r="J178" s="1400"/>
      <c r="K178" s="1400"/>
      <c r="L178" s="1400"/>
      <c r="M178" s="1400"/>
      <c r="N178" s="1400"/>
      <c r="O178" s="1400"/>
      <c r="P178" s="1400"/>
      <c r="Q178" s="1400"/>
      <c r="R178" s="1400"/>
      <c r="S178" s="1400"/>
      <c r="T178" s="1400"/>
      <c r="U178" s="1400"/>
      <c r="V178" s="1400"/>
      <c r="W178" s="1400"/>
      <c r="X178" s="1400"/>
    </row>
    <row r="179" spans="1:24" ht="13.9" customHeight="1" thickBot="1" x14ac:dyDescent="0.25">
      <c r="A179" s="79"/>
      <c r="B179" s="1119"/>
      <c r="C179" s="173" t="s">
        <v>2147</v>
      </c>
      <c r="D179" s="79"/>
      <c r="E179" s="79"/>
      <c r="F179" s="79"/>
      <c r="G179" s="79"/>
      <c r="H179" s="79"/>
      <c r="I179" s="79"/>
      <c r="J179" s="79"/>
      <c r="K179" s="79"/>
      <c r="L179" s="79"/>
      <c r="M179" s="79"/>
      <c r="N179" s="79"/>
      <c r="O179" s="79"/>
      <c r="P179" s="79"/>
      <c r="Q179" s="79"/>
      <c r="R179" s="79"/>
      <c r="S179" s="79"/>
      <c r="T179" s="79"/>
      <c r="U179" s="79"/>
      <c r="V179" s="79"/>
      <c r="W179" s="79"/>
      <c r="X179" s="79"/>
    </row>
    <row r="180" spans="1:24" ht="3" customHeight="1" thickBot="1" x14ac:dyDescent="0.25">
      <c r="A180" s="79"/>
      <c r="B180" s="1211"/>
      <c r="C180" s="79"/>
      <c r="D180" s="79"/>
      <c r="E180" s="79"/>
      <c r="F180" s="79"/>
      <c r="G180" s="79"/>
      <c r="H180" s="79"/>
      <c r="I180" s="79"/>
      <c r="J180" s="79"/>
      <c r="K180" s="79"/>
      <c r="L180" s="79"/>
      <c r="M180" s="79"/>
      <c r="N180" s="79"/>
      <c r="O180" s="79"/>
      <c r="P180" s="79"/>
      <c r="Q180" s="79"/>
      <c r="R180" s="79"/>
      <c r="S180" s="79"/>
      <c r="T180" s="79"/>
      <c r="U180" s="79"/>
      <c r="V180" s="79"/>
      <c r="W180" s="79"/>
      <c r="X180" s="79"/>
    </row>
    <row r="181" spans="1:24" ht="13.15" customHeight="1" thickBot="1" x14ac:dyDescent="0.25">
      <c r="A181" s="79"/>
      <c r="B181" s="1119"/>
      <c r="C181" s="173" t="s">
        <v>2148</v>
      </c>
      <c r="D181" s="79"/>
      <c r="E181" s="79"/>
      <c r="F181" s="79"/>
      <c r="G181" s="79"/>
      <c r="H181" s="79"/>
      <c r="I181" s="79"/>
      <c r="J181" s="79"/>
      <c r="K181" s="79"/>
      <c r="L181" s="79"/>
      <c r="M181" s="79"/>
      <c r="N181" s="79"/>
      <c r="O181" s="79"/>
      <c r="P181" s="79"/>
      <c r="Q181" s="79"/>
      <c r="R181" s="79"/>
      <c r="S181" s="79"/>
      <c r="T181" s="79"/>
      <c r="U181" s="79"/>
      <c r="V181" s="79"/>
      <c r="W181" s="79"/>
      <c r="X181" s="79"/>
    </row>
    <row r="182" spans="1:24" ht="4.5" customHeight="1" thickBot="1" x14ac:dyDescent="0.25">
      <c r="A182" s="79"/>
      <c r="B182" s="1211"/>
      <c r="C182" s="79"/>
      <c r="D182" s="79"/>
      <c r="E182" s="79"/>
      <c r="F182" s="79"/>
      <c r="G182" s="79"/>
      <c r="H182" s="79"/>
      <c r="I182" s="79"/>
      <c r="J182" s="79"/>
      <c r="K182" s="79"/>
      <c r="L182" s="79"/>
      <c r="M182" s="79"/>
      <c r="N182" s="79"/>
      <c r="O182" s="79"/>
      <c r="P182" s="79"/>
      <c r="Q182" s="79"/>
      <c r="R182" s="79"/>
      <c r="S182" s="79"/>
      <c r="T182" s="79"/>
      <c r="U182" s="79"/>
      <c r="V182" s="79"/>
      <c r="W182" s="79"/>
      <c r="X182" s="79"/>
    </row>
    <row r="183" spans="1:24" ht="14.45" customHeight="1" thickBot="1" x14ac:dyDescent="0.25">
      <c r="A183" s="79"/>
      <c r="B183" s="1119"/>
      <c r="C183" s="173" t="s">
        <v>2149</v>
      </c>
      <c r="D183" s="79"/>
      <c r="E183" s="79"/>
      <c r="F183" s="79"/>
      <c r="G183" s="79"/>
      <c r="H183" s="79"/>
      <c r="I183" s="79"/>
      <c r="J183" s="79"/>
      <c r="K183" s="79"/>
      <c r="L183" s="79"/>
      <c r="M183" s="79"/>
      <c r="N183" s="79"/>
      <c r="O183" s="79"/>
      <c r="P183" s="79"/>
      <c r="Q183" s="79"/>
      <c r="R183" s="79"/>
      <c r="S183" s="79"/>
      <c r="T183" s="79"/>
      <c r="U183" s="79"/>
      <c r="V183" s="79"/>
      <c r="W183" s="79"/>
      <c r="X183" s="79"/>
    </row>
    <row r="184" spans="1:24" ht="4.5" customHeight="1"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row>
    <row r="186" spans="1:24" ht="13.5" customHeight="1"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row>
    <row r="187" spans="1:24" ht="13.5" hidden="1" customHeight="1" x14ac:dyDescent="0.2">
      <c r="A187" s="79"/>
      <c r="B187" s="79"/>
      <c r="C187" s="79"/>
      <c r="D187" s="79"/>
      <c r="E187" s="79"/>
      <c r="F187" s="79"/>
      <c r="G187" s="79"/>
      <c r="H187" s="79"/>
      <c r="I187" s="79"/>
      <c r="J187" s="79"/>
      <c r="K187" s="79"/>
      <c r="L187" s="79" t="s">
        <v>1284</v>
      </c>
      <c r="M187" s="79"/>
      <c r="N187" s="79"/>
      <c r="O187" s="79"/>
      <c r="P187" s="79"/>
      <c r="Q187" s="79"/>
      <c r="R187" s="79"/>
      <c r="S187" s="79"/>
      <c r="T187" s="79"/>
      <c r="U187" s="79"/>
      <c r="V187" s="79"/>
      <c r="W187" s="79"/>
      <c r="X187" s="79"/>
    </row>
    <row r="188" spans="1:24" ht="13.5" hidden="1" customHeight="1" x14ac:dyDescent="0.2">
      <c r="A188" s="79"/>
      <c r="B188" s="79"/>
      <c r="C188" s="79"/>
      <c r="D188" s="79"/>
      <c r="E188" s="79"/>
      <c r="F188" s="79"/>
      <c r="G188" s="79"/>
      <c r="H188" s="79"/>
      <c r="I188" s="79"/>
      <c r="J188" s="79"/>
      <c r="K188" s="79"/>
      <c r="L188" s="79" t="s">
        <v>1289</v>
      </c>
      <c r="M188" s="79"/>
      <c r="N188" s="79"/>
      <c r="O188" s="79"/>
      <c r="P188" s="79"/>
      <c r="Q188" s="79"/>
      <c r="R188" s="79"/>
      <c r="S188" s="79"/>
      <c r="T188" s="79"/>
      <c r="U188" s="79"/>
      <c r="V188" s="79"/>
      <c r="W188" s="79"/>
      <c r="X188" s="79"/>
    </row>
    <row r="189" spans="1:24" ht="13.5" hidden="1" customHeight="1"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row>
    <row r="190" spans="1:24" ht="13.5" hidden="1" customHeight="1"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row>
    <row r="191" spans="1:24" ht="13.5" hidden="1" customHeight="1" x14ac:dyDescent="0.2">
      <c r="A191" s="79"/>
      <c r="B191" s="79"/>
      <c r="C191" s="79"/>
      <c r="D191" s="79"/>
      <c r="E191" s="79"/>
      <c r="F191" s="79"/>
      <c r="G191" s="79"/>
      <c r="H191" s="79"/>
      <c r="I191" s="79"/>
      <c r="J191" s="79"/>
      <c r="K191" s="79"/>
      <c r="L191" s="79" t="s">
        <v>2150</v>
      </c>
      <c r="M191" s="79"/>
      <c r="N191" s="79"/>
      <c r="O191" s="79"/>
      <c r="P191" s="79"/>
      <c r="Q191" s="79"/>
      <c r="R191" s="79"/>
      <c r="S191" s="79"/>
      <c r="T191" s="79"/>
      <c r="U191" s="79"/>
      <c r="V191" s="79"/>
      <c r="W191" s="79"/>
      <c r="X191" s="79"/>
    </row>
    <row r="192" spans="1:24" ht="4.5" hidden="1" customHeight="1" x14ac:dyDescent="0.2">
      <c r="A192" s="79"/>
      <c r="B192" s="79"/>
      <c r="C192" s="79"/>
      <c r="D192" s="79"/>
      <c r="E192" s="79"/>
      <c r="F192" s="79"/>
      <c r="G192" s="79"/>
      <c r="H192" s="79"/>
      <c r="I192" s="79"/>
      <c r="J192" s="79"/>
      <c r="K192" s="79"/>
      <c r="L192" s="79" t="s">
        <v>2151</v>
      </c>
      <c r="M192" s="79"/>
      <c r="N192" s="79"/>
      <c r="O192" s="79"/>
      <c r="P192" s="79"/>
      <c r="Q192" s="79"/>
      <c r="R192" s="79"/>
      <c r="S192" s="79"/>
      <c r="T192" s="79"/>
      <c r="U192" s="79"/>
      <c r="V192" s="79"/>
      <c r="W192" s="79"/>
      <c r="X192" s="79"/>
    </row>
    <row r="193" spans="1:24" ht="13.5" hidden="1" customHeight="1" x14ac:dyDescent="0.2">
      <c r="A193" s="79"/>
      <c r="B193" s="79"/>
      <c r="C193" s="79"/>
      <c r="D193" s="79"/>
      <c r="E193" s="79"/>
      <c r="F193" s="79"/>
      <c r="G193" s="79"/>
      <c r="H193" s="79"/>
      <c r="I193" s="79"/>
      <c r="J193" s="79"/>
      <c r="K193" s="79"/>
      <c r="L193" s="79" t="s">
        <v>2152</v>
      </c>
      <c r="M193" s="79"/>
      <c r="N193" s="79"/>
      <c r="O193" s="79"/>
      <c r="P193" s="79"/>
      <c r="Q193" s="79"/>
      <c r="R193" s="79"/>
      <c r="S193" s="79"/>
      <c r="T193" s="79"/>
      <c r="U193" s="79"/>
      <c r="V193" s="79"/>
      <c r="W193" s="79"/>
      <c r="X193" s="79"/>
    </row>
    <row r="194" spans="1:24" ht="13.5" hidden="1" customHeight="1" x14ac:dyDescent="0.2">
      <c r="A194" s="79"/>
      <c r="B194" s="79"/>
      <c r="C194" s="79"/>
      <c r="D194" s="79"/>
      <c r="E194" s="79"/>
      <c r="F194" s="79"/>
      <c r="G194" s="79"/>
      <c r="H194" s="79"/>
      <c r="I194" s="79"/>
      <c r="J194" s="79"/>
      <c r="K194" s="79"/>
      <c r="L194" s="79" t="s">
        <v>2153</v>
      </c>
      <c r="M194" s="79"/>
      <c r="N194" s="79"/>
      <c r="O194" s="79"/>
      <c r="P194" s="79"/>
      <c r="Q194" s="79"/>
      <c r="R194" s="79"/>
      <c r="S194" s="79"/>
      <c r="T194" s="79"/>
      <c r="U194" s="79"/>
      <c r="V194" s="79"/>
      <c r="W194" s="79"/>
      <c r="X194" s="79"/>
    </row>
    <row r="195" spans="1:24" ht="15" hidden="1" customHeight="1" x14ac:dyDescent="0.2">
      <c r="A195" s="79"/>
      <c r="B195" s="79"/>
      <c r="C195" s="79"/>
      <c r="D195" s="79"/>
      <c r="E195" s="79"/>
      <c r="F195" s="79"/>
      <c r="G195" s="79"/>
      <c r="H195" s="79"/>
      <c r="I195" s="79"/>
      <c r="J195" s="79"/>
      <c r="K195" s="79"/>
      <c r="L195" s="79" t="s">
        <v>160</v>
      </c>
      <c r="M195" s="79"/>
      <c r="N195" s="79"/>
      <c r="O195" s="79"/>
      <c r="P195" s="79"/>
      <c r="Q195" s="79"/>
      <c r="R195" s="79"/>
      <c r="S195" s="79"/>
      <c r="T195" s="79"/>
      <c r="U195" s="79"/>
      <c r="V195" s="79"/>
      <c r="W195" s="79"/>
      <c r="X195" s="79"/>
    </row>
    <row r="196" spans="1:24" ht="15" hidden="1" customHeight="1" x14ac:dyDescent="0.2">
      <c r="A196" s="79"/>
      <c r="B196" s="79"/>
      <c r="C196" s="79"/>
      <c r="D196" s="79"/>
      <c r="E196" s="79"/>
      <c r="F196" s="79"/>
      <c r="G196" s="79"/>
      <c r="H196" s="79"/>
      <c r="I196" s="79"/>
      <c r="J196" s="79"/>
      <c r="K196" s="79"/>
      <c r="L196" s="79" t="s">
        <v>1292</v>
      </c>
      <c r="M196" s="79"/>
      <c r="N196" s="79"/>
      <c r="O196" s="79"/>
      <c r="P196" s="79"/>
      <c r="Q196" s="79"/>
      <c r="R196" s="79"/>
      <c r="S196" s="79"/>
      <c r="T196" s="79"/>
      <c r="U196" s="79"/>
      <c r="V196" s="79"/>
      <c r="W196" s="79"/>
      <c r="X196" s="79"/>
    </row>
    <row r="197" spans="1:24" ht="15" hidden="1" customHeight="1"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row>
    <row r="198" spans="1:24" ht="15" hidden="1" customHeight="1"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row>
    <row r="199" spans="1:24" ht="15" customHeight="1"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row>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sheetData>
  <sheetProtection algorithmName="SHA-512" hashValue="ud9ChSWwskGhJ46qD9yM5NSi/HXsQiMNbHUeyatNlAzLTEpduCt/vQkGd1PhOFYRZIdqG1RM6Zip0Fm3LeWvXg==" saltValue="2enc3YUKuGq9At6+JjHpmg==" spinCount="100000" sheet="1" objects="1" scenarios="1"/>
  <mergeCells count="132">
    <mergeCell ref="B159:M159"/>
    <mergeCell ref="B161:X161"/>
    <mergeCell ref="B163:M163"/>
    <mergeCell ref="C166:X168"/>
    <mergeCell ref="C170:X171"/>
    <mergeCell ref="C172:X173"/>
    <mergeCell ref="C177:X178"/>
    <mergeCell ref="B158:M158"/>
    <mergeCell ref="N158:R158"/>
    <mergeCell ref="S158:U158"/>
    <mergeCell ref="V158:X158"/>
    <mergeCell ref="N159:R159"/>
    <mergeCell ref="S159:U159"/>
    <mergeCell ref="V159:X159"/>
    <mergeCell ref="L135:Q135"/>
    <mergeCell ref="R135:S135"/>
    <mergeCell ref="T135:U135"/>
    <mergeCell ref="V135:X135"/>
    <mergeCell ref="B133:K133"/>
    <mergeCell ref="B134:K134"/>
    <mergeCell ref="L134:Q134"/>
    <mergeCell ref="R134:S134"/>
    <mergeCell ref="T134:U134"/>
    <mergeCell ref="V134:X134"/>
    <mergeCell ref="B135:K135"/>
    <mergeCell ref="R133:S133"/>
    <mergeCell ref="T133:U133"/>
    <mergeCell ref="B132:K132"/>
    <mergeCell ref="L132:Q132"/>
    <mergeCell ref="R132:S132"/>
    <mergeCell ref="T132:U132"/>
    <mergeCell ref="V132:X132"/>
    <mergeCell ref="L133:Q133"/>
    <mergeCell ref="V133:X133"/>
    <mergeCell ref="S157:U157"/>
    <mergeCell ref="V157:X157"/>
    <mergeCell ref="B155:M155"/>
    <mergeCell ref="B156:M156"/>
    <mergeCell ref="N156:R156"/>
    <mergeCell ref="S156:U156"/>
    <mergeCell ref="V156:X156"/>
    <mergeCell ref="B157:M157"/>
    <mergeCell ref="N157:R157"/>
    <mergeCell ref="B151:M152"/>
    <mergeCell ref="N151:R152"/>
    <mergeCell ref="S151:U152"/>
    <mergeCell ref="V151:X152"/>
    <mergeCell ref="B153:M153"/>
    <mergeCell ref="V153:X153"/>
    <mergeCell ref="N155:R155"/>
    <mergeCell ref="S155:U155"/>
    <mergeCell ref="N153:R153"/>
    <mergeCell ref="S153:U153"/>
    <mergeCell ref="B154:M154"/>
    <mergeCell ref="N154:R154"/>
    <mergeCell ref="S154:U154"/>
    <mergeCell ref="V154:X154"/>
    <mergeCell ref="V155:X155"/>
    <mergeCell ref="B136:K136"/>
    <mergeCell ref="L136:Q136"/>
    <mergeCell ref="R136:S136"/>
    <mergeCell ref="T136:U136"/>
    <mergeCell ref="V136:X136"/>
    <mergeCell ref="L137:Q137"/>
    <mergeCell ref="V137:X137"/>
    <mergeCell ref="B137:K137"/>
    <mergeCell ref="B147:X149"/>
    <mergeCell ref="R137:S137"/>
    <mergeCell ref="T137:U137"/>
    <mergeCell ref="U124:V124"/>
    <mergeCell ref="T128:V128"/>
    <mergeCell ref="B130:K131"/>
    <mergeCell ref="L130:Q131"/>
    <mergeCell ref="R130:S131"/>
    <mergeCell ref="T130:U131"/>
    <mergeCell ref="V130:X131"/>
    <mergeCell ref="C118:X119"/>
    <mergeCell ref="W120:X120"/>
    <mergeCell ref="D121:T121"/>
    <mergeCell ref="U122:V122"/>
    <mergeCell ref="A117:X117"/>
    <mergeCell ref="E77:X78"/>
    <mergeCell ref="E79:W79"/>
    <mergeCell ref="B83:X83"/>
    <mergeCell ref="B87:X87"/>
    <mergeCell ref="B89:X90"/>
    <mergeCell ref="O95:V95"/>
    <mergeCell ref="S97:V97"/>
    <mergeCell ref="S99:V99"/>
    <mergeCell ref="T85:X85"/>
    <mergeCell ref="A1:X2"/>
    <mergeCell ref="B4:X4"/>
    <mergeCell ref="C7:X8"/>
    <mergeCell ref="E9:X10"/>
    <mergeCell ref="E12:X12"/>
    <mergeCell ref="E14:X14"/>
    <mergeCell ref="E16:X16"/>
    <mergeCell ref="E18:X18"/>
    <mergeCell ref="E20:X21"/>
    <mergeCell ref="E22:X23"/>
    <mergeCell ref="E24:X24"/>
    <mergeCell ref="E26:X26"/>
    <mergeCell ref="E30:X31"/>
    <mergeCell ref="E33:X34"/>
    <mergeCell ref="E35:X36"/>
    <mergeCell ref="E38:X39"/>
    <mergeCell ref="E41:X41"/>
    <mergeCell ref="F43:X44"/>
    <mergeCell ref="F46:X47"/>
    <mergeCell ref="S101:V101"/>
    <mergeCell ref="S103:V103"/>
    <mergeCell ref="S106:V106"/>
    <mergeCell ref="C108:V109"/>
    <mergeCell ref="W108:X108"/>
    <mergeCell ref="W111:X111"/>
    <mergeCell ref="W113:X113"/>
    <mergeCell ref="C115:V116"/>
    <mergeCell ref="W115:X115"/>
    <mergeCell ref="E48:X49"/>
    <mergeCell ref="E50:X51"/>
    <mergeCell ref="E53:X54"/>
    <mergeCell ref="E56:S56"/>
    <mergeCell ref="E57:H57"/>
    <mergeCell ref="E58:X58"/>
    <mergeCell ref="A60:X60"/>
    <mergeCell ref="E62:X63"/>
    <mergeCell ref="E65:X66"/>
    <mergeCell ref="E67:X68"/>
    <mergeCell ref="E69:P69"/>
    <mergeCell ref="F71:X72"/>
    <mergeCell ref="F73:X74"/>
    <mergeCell ref="E75:X76"/>
  </mergeCells>
  <dataValidations count="2">
    <dataValidation type="list" allowBlank="1" showErrorMessage="1" sqref="W108 S163 U124 W120 W115 W113 W111">
      <formula1>$L$186:$L$188</formula1>
    </dataValidation>
    <dataValidation type="list" allowBlank="1" showErrorMessage="1" sqref="T85">
      <formula1>$L$190:$L$196</formula1>
    </dataValidation>
  </dataValidations>
  <printOptions horizontalCentered="1"/>
  <pageMargins left="0.25" right="0.25" top="0.5" bottom="0.4" header="0" footer="0"/>
  <pageSetup scale="98" orientation="portrait" r:id="rId1"/>
  <headerFooter>
    <oddFooter>&amp;R&amp;D</oddFooter>
  </headerFooter>
  <rowBreaks count="4" manualBreakCount="4">
    <brk id="59" max="23" man="1"/>
    <brk id="116" max="23" man="1"/>
    <brk id="183" man="1"/>
    <brk id="18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1"/>
  <sheetViews>
    <sheetView showGridLines="0" zoomScaleNormal="100" zoomScaleSheetLayoutView="80" workbookViewId="0">
      <selection sqref="A1:L2"/>
    </sheetView>
  </sheetViews>
  <sheetFormatPr defaultColWidth="12.625" defaultRowHeight="15" customHeight="1" x14ac:dyDescent="0.2"/>
  <cols>
    <col min="1" max="1" width="3.125" customWidth="1"/>
    <col min="2" max="2" width="2.25" customWidth="1"/>
    <col min="3" max="3" width="1.25" customWidth="1"/>
    <col min="4" max="5" width="2.25" customWidth="1"/>
    <col min="6" max="6" width="13.625" customWidth="1"/>
    <col min="7" max="7" width="8.25" customWidth="1"/>
    <col min="8" max="8" width="10.875" customWidth="1"/>
    <col min="9" max="11" width="8.25" customWidth="1"/>
    <col min="12" max="12" width="17.75" customWidth="1"/>
  </cols>
  <sheetData>
    <row r="1" spans="1:12" ht="15" customHeight="1" x14ac:dyDescent="0.2">
      <c r="A1" s="1440" t="s">
        <v>2154</v>
      </c>
      <c r="B1" s="1397"/>
      <c r="C1" s="1397"/>
      <c r="D1" s="1397"/>
      <c r="E1" s="1397"/>
      <c r="F1" s="1397"/>
      <c r="G1" s="1397"/>
      <c r="H1" s="1397"/>
      <c r="I1" s="1397"/>
      <c r="J1" s="1397"/>
      <c r="K1" s="1397"/>
      <c r="L1" s="1398"/>
    </row>
    <row r="2" spans="1:12" ht="15.75" customHeight="1" thickBot="1" x14ac:dyDescent="0.25">
      <c r="A2" s="1402"/>
      <c r="B2" s="1403"/>
      <c r="C2" s="1403"/>
      <c r="D2" s="1403"/>
      <c r="E2" s="1403"/>
      <c r="F2" s="1403"/>
      <c r="G2" s="1403"/>
      <c r="H2" s="1403"/>
      <c r="I2" s="1403"/>
      <c r="J2" s="1403"/>
      <c r="K2" s="1403"/>
      <c r="L2" s="1404"/>
    </row>
    <row r="3" spans="1:12" ht="12.75" customHeight="1" x14ac:dyDescent="0.2">
      <c r="A3" s="1511" t="s">
        <v>2155</v>
      </c>
      <c r="B3" s="1400"/>
      <c r="C3" s="1400"/>
      <c r="D3" s="1400"/>
      <c r="E3" s="1400"/>
      <c r="F3" s="1400"/>
      <c r="G3" s="1400"/>
      <c r="H3" s="1400"/>
      <c r="I3" s="1400"/>
      <c r="J3" s="1400"/>
      <c r="K3" s="1400"/>
      <c r="L3" s="1400"/>
    </row>
    <row r="4" spans="1:12" ht="42" customHeight="1" x14ac:dyDescent="0.2">
      <c r="A4" s="1400"/>
      <c r="B4" s="1400"/>
      <c r="C4" s="1400"/>
      <c r="D4" s="1400"/>
      <c r="E4" s="1400"/>
      <c r="F4" s="1400"/>
      <c r="G4" s="1400"/>
      <c r="H4" s="1400"/>
      <c r="I4" s="1400"/>
      <c r="J4" s="1400"/>
      <c r="K4" s="1400"/>
      <c r="L4" s="1400"/>
    </row>
    <row r="5" spans="1:12" ht="3.75" customHeight="1" thickBot="1" x14ac:dyDescent="0.25">
      <c r="A5" s="31"/>
      <c r="B5" s="31"/>
      <c r="C5" s="31"/>
      <c r="D5" s="31"/>
      <c r="E5" s="31"/>
      <c r="F5" s="31"/>
      <c r="G5" s="31"/>
      <c r="H5" s="31"/>
      <c r="I5" s="31"/>
      <c r="J5" s="31"/>
      <c r="K5" s="31"/>
      <c r="L5" s="31"/>
    </row>
    <row r="6" spans="1:12" ht="13.5" customHeight="1" thickBot="1" x14ac:dyDescent="0.25">
      <c r="A6" s="31"/>
      <c r="B6" s="1119"/>
      <c r="C6" s="81"/>
      <c r="D6" s="1511" t="s">
        <v>2156</v>
      </c>
      <c r="E6" s="1400"/>
      <c r="F6" s="1400"/>
      <c r="G6" s="1400"/>
      <c r="H6" s="1400"/>
      <c r="I6" s="1400"/>
      <c r="J6" s="1400"/>
      <c r="K6" s="1400"/>
      <c r="L6" s="1400"/>
    </row>
    <row r="7" spans="1:12" ht="12.75" customHeight="1" x14ac:dyDescent="0.2">
      <c r="A7" s="31"/>
      <c r="B7" s="1129"/>
      <c r="C7" s="31"/>
      <c r="D7" s="1400"/>
      <c r="E7" s="1400"/>
      <c r="F7" s="1400"/>
      <c r="G7" s="1400"/>
      <c r="H7" s="1400"/>
      <c r="I7" s="1400"/>
      <c r="J7" s="1400"/>
      <c r="K7" s="1400"/>
      <c r="L7" s="1400"/>
    </row>
    <row r="8" spans="1:12" ht="3.75" customHeight="1" thickBot="1" x14ac:dyDescent="0.25">
      <c r="A8" s="31"/>
      <c r="B8" s="1129"/>
      <c r="C8" s="31"/>
      <c r="D8" s="179"/>
      <c r="E8" s="179"/>
      <c r="F8" s="179"/>
      <c r="G8" s="179"/>
      <c r="H8" s="179"/>
      <c r="I8" s="179"/>
      <c r="J8" s="179"/>
      <c r="K8" s="179"/>
      <c r="L8" s="179"/>
    </row>
    <row r="9" spans="1:12" ht="13.5" customHeight="1" thickBot="1" x14ac:dyDescent="0.25">
      <c r="A9" s="31"/>
      <c r="B9" s="1119"/>
      <c r="C9" s="816"/>
      <c r="D9" s="31" t="s">
        <v>2157</v>
      </c>
      <c r="E9" s="31"/>
      <c r="F9" s="31"/>
      <c r="G9" s="31"/>
      <c r="H9" s="31"/>
      <c r="I9" s="31"/>
      <c r="J9" s="31"/>
      <c r="K9" s="31"/>
      <c r="L9" s="31"/>
    </row>
    <row r="10" spans="1:12" ht="3.75" customHeight="1" thickBot="1" x14ac:dyDescent="0.25">
      <c r="A10" s="31"/>
      <c r="B10" s="1129"/>
      <c r="C10" s="31"/>
      <c r="D10" s="31"/>
      <c r="E10" s="31"/>
      <c r="F10" s="31"/>
      <c r="G10" s="31"/>
      <c r="H10" s="31"/>
      <c r="I10" s="31"/>
      <c r="J10" s="31"/>
      <c r="K10" s="31"/>
      <c r="L10" s="31"/>
    </row>
    <row r="11" spans="1:12" ht="13.5" customHeight="1" thickBot="1" x14ac:dyDescent="0.25">
      <c r="A11" s="31"/>
      <c r="B11" s="1119"/>
      <c r="C11" s="81"/>
      <c r="D11" s="1511" t="s">
        <v>2158</v>
      </c>
      <c r="E11" s="1400"/>
      <c r="F11" s="1400"/>
      <c r="G11" s="1400"/>
      <c r="H11" s="1400"/>
      <c r="I11" s="1400"/>
      <c r="J11" s="1400"/>
      <c r="K11" s="1400"/>
      <c r="L11" s="1400"/>
    </row>
    <row r="12" spans="1:12" ht="14.25" customHeight="1" thickBot="1" x14ac:dyDescent="0.25">
      <c r="A12" s="31"/>
      <c r="B12" s="1129"/>
      <c r="C12" s="31"/>
      <c r="D12" s="1400"/>
      <c r="E12" s="1400"/>
      <c r="F12" s="1400"/>
      <c r="G12" s="1400"/>
      <c r="H12" s="1400"/>
      <c r="I12" s="1400"/>
      <c r="J12" s="1400"/>
      <c r="K12" s="1400"/>
      <c r="L12" s="1400"/>
    </row>
    <row r="13" spans="1:12" ht="13.5" customHeight="1" thickBot="1" x14ac:dyDescent="0.25">
      <c r="A13" s="31"/>
      <c r="B13" s="1119"/>
      <c r="C13" s="816"/>
      <c r="D13" s="1600" t="s">
        <v>2159</v>
      </c>
      <c r="E13" s="1400"/>
      <c r="F13" s="1400"/>
      <c r="G13" s="1400"/>
      <c r="H13" s="1400"/>
      <c r="I13" s="1400"/>
      <c r="J13" s="31"/>
      <c r="K13" s="31"/>
      <c r="L13" s="31"/>
    </row>
    <row r="14" spans="1:12" ht="12" customHeight="1" thickBot="1" x14ac:dyDescent="0.25">
      <c r="A14" s="31"/>
      <c r="B14" s="1129"/>
      <c r="C14" s="31"/>
      <c r="D14" s="59" t="s">
        <v>1603</v>
      </c>
      <c r="E14" s="433"/>
      <c r="F14" s="433"/>
      <c r="G14" s="433"/>
      <c r="H14" s="433"/>
      <c r="I14" s="433"/>
      <c r="J14" s="433"/>
      <c r="K14" s="433"/>
      <c r="L14" s="433"/>
    </row>
    <row r="15" spans="1:12" ht="13.5" customHeight="1" thickBot="1" x14ac:dyDescent="0.25">
      <c r="A15" s="31"/>
      <c r="B15" s="1119"/>
      <c r="C15" s="81"/>
      <c r="D15" s="1511" t="s">
        <v>2160</v>
      </c>
      <c r="E15" s="1400"/>
      <c r="F15" s="1400"/>
      <c r="G15" s="1400"/>
      <c r="H15" s="1400"/>
      <c r="I15" s="1400"/>
      <c r="J15" s="1400"/>
      <c r="K15" s="1400"/>
      <c r="L15" s="1400"/>
    </row>
    <row r="16" spans="1:12" ht="27" customHeight="1" thickBot="1" x14ac:dyDescent="0.25">
      <c r="A16" s="31"/>
      <c r="B16" s="1129"/>
      <c r="C16" s="31"/>
      <c r="D16" s="1400"/>
      <c r="E16" s="1400"/>
      <c r="F16" s="1400"/>
      <c r="G16" s="1400"/>
      <c r="H16" s="1400"/>
      <c r="I16" s="1400"/>
      <c r="J16" s="1400"/>
      <c r="K16" s="1400"/>
      <c r="L16" s="1400"/>
    </row>
    <row r="17" spans="1:12" ht="15" customHeight="1" thickBot="1" x14ac:dyDescent="0.25">
      <c r="A17" s="31"/>
      <c r="B17" s="1119"/>
      <c r="C17" s="81"/>
      <c r="D17" s="1511" t="s">
        <v>2161</v>
      </c>
      <c r="E17" s="1400"/>
      <c r="F17" s="1400"/>
      <c r="G17" s="1400"/>
      <c r="H17" s="1400"/>
      <c r="I17" s="1400"/>
      <c r="J17" s="1400"/>
      <c r="K17" s="1400"/>
      <c r="L17" s="1400"/>
    </row>
    <row r="18" spans="1:12" ht="12" customHeight="1" thickBot="1" x14ac:dyDescent="0.25">
      <c r="A18" s="31"/>
      <c r="B18" s="1129"/>
      <c r="C18" s="31"/>
      <c r="D18" s="1400"/>
      <c r="E18" s="1400"/>
      <c r="F18" s="1400"/>
      <c r="G18" s="1400"/>
      <c r="H18" s="1400"/>
      <c r="I18" s="1400"/>
      <c r="J18" s="1400"/>
      <c r="K18" s="1400"/>
      <c r="L18" s="1400"/>
    </row>
    <row r="19" spans="1:12" ht="15" customHeight="1" thickBot="1" x14ac:dyDescent="0.25">
      <c r="A19" s="31"/>
      <c r="B19" s="1119"/>
      <c r="C19" s="81"/>
      <c r="D19" s="1511" t="s">
        <v>2162</v>
      </c>
      <c r="E19" s="1400"/>
      <c r="F19" s="1400"/>
      <c r="G19" s="1400"/>
      <c r="H19" s="1400"/>
      <c r="I19" s="1400"/>
      <c r="J19" s="1400"/>
      <c r="K19" s="1400"/>
      <c r="L19" s="1400"/>
    </row>
    <row r="20" spans="1:12" ht="12.75" customHeight="1" thickBot="1" x14ac:dyDescent="0.25">
      <c r="A20" s="31"/>
      <c r="B20" s="1129"/>
      <c r="C20" s="31"/>
      <c r="D20" s="1400"/>
      <c r="E20" s="1400"/>
      <c r="F20" s="1400"/>
      <c r="G20" s="1400"/>
      <c r="H20" s="1400"/>
      <c r="I20" s="1400"/>
      <c r="J20" s="1400"/>
      <c r="K20" s="1400"/>
      <c r="L20" s="1400"/>
    </row>
    <row r="21" spans="1:12" ht="15" customHeight="1" thickBot="1" x14ac:dyDescent="0.25">
      <c r="A21" s="31"/>
      <c r="B21" s="1119"/>
      <c r="C21" s="81"/>
      <c r="D21" s="1511" t="s">
        <v>2163</v>
      </c>
      <c r="E21" s="1400"/>
      <c r="F21" s="1400"/>
      <c r="G21" s="1400"/>
      <c r="H21" s="1400"/>
      <c r="I21" s="1400"/>
      <c r="J21" s="1400"/>
      <c r="K21" s="1400"/>
      <c r="L21" s="1400"/>
    </row>
    <row r="22" spans="1:12" ht="13.5" customHeight="1" thickBot="1" x14ac:dyDescent="0.25">
      <c r="A22" s="31"/>
      <c r="B22" s="31"/>
      <c r="C22" s="31"/>
      <c r="D22" s="1400"/>
      <c r="E22" s="1400"/>
      <c r="F22" s="1400"/>
      <c r="G22" s="1400"/>
      <c r="H22" s="1400"/>
      <c r="I22" s="1400"/>
      <c r="J22" s="1400"/>
      <c r="K22" s="1400"/>
      <c r="L22" s="1400"/>
    </row>
    <row r="23" spans="1:12" ht="17.25" customHeight="1" thickBot="1" x14ac:dyDescent="0.25">
      <c r="A23" s="2096" t="s">
        <v>2164</v>
      </c>
      <c r="B23" s="1442"/>
      <c r="C23" s="1442"/>
      <c r="D23" s="1442"/>
      <c r="E23" s="1442"/>
      <c r="F23" s="1442"/>
      <c r="G23" s="1442"/>
      <c r="H23" s="1442"/>
      <c r="I23" s="1442"/>
      <c r="J23" s="1442"/>
      <c r="K23" s="1442"/>
      <c r="L23" s="1443"/>
    </row>
    <row r="24" spans="1:12" ht="4.5" customHeight="1" thickBot="1" x14ac:dyDescent="0.25">
      <c r="A24" s="31"/>
      <c r="B24" s="31"/>
      <c r="C24" s="31"/>
      <c r="D24" s="31"/>
      <c r="E24" s="31"/>
      <c r="F24" s="31"/>
      <c r="G24" s="31"/>
      <c r="H24" s="31"/>
      <c r="I24" s="31"/>
      <c r="J24" s="31"/>
      <c r="K24" s="31"/>
      <c r="L24" s="31"/>
    </row>
    <row r="25" spans="1:12" ht="15" customHeight="1" thickBot="1" x14ac:dyDescent="0.25">
      <c r="A25" s="31"/>
      <c r="B25" s="1119"/>
      <c r="C25" s="81"/>
      <c r="D25" s="1847" t="s">
        <v>2165</v>
      </c>
      <c r="E25" s="1400"/>
      <c r="F25" s="1400"/>
      <c r="G25" s="1400"/>
      <c r="H25" s="1400"/>
      <c r="I25" s="1400"/>
      <c r="J25" s="1400"/>
      <c r="K25" s="1400"/>
      <c r="L25" s="1400"/>
    </row>
    <row r="26" spans="1:12" ht="12" customHeight="1" x14ac:dyDescent="0.2">
      <c r="A26" s="31"/>
      <c r="B26" s="81"/>
      <c r="C26" s="81"/>
      <c r="D26" s="1400"/>
      <c r="E26" s="1400"/>
      <c r="F26" s="1400"/>
      <c r="G26" s="1400"/>
      <c r="H26" s="1400"/>
      <c r="I26" s="1400"/>
      <c r="J26" s="1400"/>
      <c r="K26" s="1400"/>
      <c r="L26" s="1400"/>
    </row>
    <row r="27" spans="1:12" ht="12.75" customHeight="1" x14ac:dyDescent="0.2">
      <c r="A27" s="31"/>
      <c r="B27" s="81"/>
      <c r="C27" s="81"/>
      <c r="D27" s="2097" t="s">
        <v>2166</v>
      </c>
      <c r="E27" s="1400"/>
      <c r="F27" s="1400"/>
      <c r="G27" s="1400"/>
      <c r="H27" s="1400"/>
      <c r="I27" s="1400"/>
      <c r="J27" s="1400"/>
      <c r="K27" s="1400"/>
      <c r="L27" s="1400"/>
    </row>
    <row r="28" spans="1:12" ht="4.9000000000000004" customHeight="1" thickBot="1" x14ac:dyDescent="0.3">
      <c r="A28" s="31"/>
      <c r="B28" s="81"/>
      <c r="C28" s="81"/>
      <c r="D28" s="674"/>
      <c r="E28" s="10"/>
      <c r="F28" s="10"/>
      <c r="G28" s="10"/>
      <c r="H28" s="10"/>
      <c r="I28" s="10"/>
      <c r="J28" s="10"/>
      <c r="K28" s="10"/>
      <c r="L28" s="10"/>
    </row>
    <row r="29" spans="1:12" ht="15" customHeight="1" thickBot="1" x14ac:dyDescent="0.25">
      <c r="A29" s="31"/>
      <c r="B29" s="31"/>
      <c r="C29" s="81"/>
      <c r="D29" s="1119"/>
      <c r="E29" s="1518" t="s">
        <v>2167</v>
      </c>
      <c r="F29" s="1400"/>
      <c r="G29" s="1400"/>
      <c r="H29" s="1400"/>
      <c r="I29" s="1400"/>
      <c r="J29" s="1400"/>
      <c r="K29" s="1400"/>
      <c r="L29" s="1400"/>
    </row>
    <row r="30" spans="1:12" s="1045" customFormat="1" ht="4.9000000000000004" customHeight="1" thickBot="1" x14ac:dyDescent="0.3">
      <c r="A30" s="31"/>
      <c r="B30" s="81"/>
      <c r="C30" s="81"/>
      <c r="D30" s="1054"/>
      <c r="E30" s="1053"/>
      <c r="F30" s="1053"/>
      <c r="G30" s="1053"/>
      <c r="H30" s="1053"/>
      <c r="I30" s="1053"/>
      <c r="J30" s="1053"/>
      <c r="K30" s="1053"/>
      <c r="L30" s="1053"/>
    </row>
    <row r="31" spans="1:12" ht="15" customHeight="1" thickBot="1" x14ac:dyDescent="0.25">
      <c r="A31" s="31"/>
      <c r="B31" s="817"/>
      <c r="C31" s="81"/>
      <c r="D31" s="31"/>
      <c r="E31" s="1119"/>
      <c r="F31" s="308" t="s">
        <v>2168</v>
      </c>
      <c r="G31" s="179"/>
      <c r="H31" s="179"/>
      <c r="I31" s="46"/>
      <c r="J31" s="46"/>
      <c r="K31" s="46"/>
      <c r="L31" s="46"/>
    </row>
    <row r="32" spans="1:12" s="1045" customFormat="1" ht="4.9000000000000004" customHeight="1" thickBot="1" x14ac:dyDescent="0.3">
      <c r="A32" s="31"/>
      <c r="B32" s="81"/>
      <c r="C32" s="81"/>
      <c r="D32" s="1054"/>
      <c r="E32" s="1116"/>
      <c r="F32" s="1053"/>
      <c r="G32" s="1053"/>
      <c r="H32" s="1053"/>
      <c r="I32" s="1053"/>
      <c r="J32" s="1053"/>
      <c r="K32" s="1053"/>
      <c r="L32" s="1053"/>
    </row>
    <row r="33" spans="1:12" ht="15" customHeight="1" thickBot="1" x14ac:dyDescent="0.25">
      <c r="A33" s="31"/>
      <c r="B33" s="817"/>
      <c r="C33" s="81"/>
      <c r="D33" s="31"/>
      <c r="E33" s="1119"/>
      <c r="F33" s="308" t="s">
        <v>2169</v>
      </c>
      <c r="G33" s="46"/>
      <c r="H33" s="46"/>
      <c r="I33" s="46"/>
      <c r="J33" s="46"/>
      <c r="K33" s="46"/>
      <c r="L33" s="46"/>
    </row>
    <row r="34" spans="1:12" s="1045" customFormat="1" ht="4.9000000000000004" customHeight="1" thickBot="1" x14ac:dyDescent="0.3">
      <c r="A34" s="31"/>
      <c r="B34" s="81"/>
      <c r="C34" s="81"/>
      <c r="D34" s="1054"/>
      <c r="E34" s="1053"/>
      <c r="F34" s="1053"/>
      <c r="G34" s="1053"/>
      <c r="H34" s="1053"/>
      <c r="I34" s="1053"/>
      <c r="J34" s="1053"/>
      <c r="K34" s="1053"/>
      <c r="L34" s="1053"/>
    </row>
    <row r="35" spans="1:12" ht="15" customHeight="1" thickBot="1" x14ac:dyDescent="0.25">
      <c r="A35" s="31"/>
      <c r="B35" s="31"/>
      <c r="C35" s="31"/>
      <c r="D35" s="1119"/>
      <c r="E35" s="1518" t="s">
        <v>2170</v>
      </c>
      <c r="F35" s="1400"/>
      <c r="G35" s="1400"/>
      <c r="H35" s="1400"/>
      <c r="I35" s="1400"/>
      <c r="J35" s="1400"/>
      <c r="K35" s="1400"/>
      <c r="L35" s="1400"/>
    </row>
    <row r="36" spans="1:12" s="1045" customFormat="1" ht="4.9000000000000004" customHeight="1" thickBot="1" x14ac:dyDescent="0.3">
      <c r="A36" s="31"/>
      <c r="B36" s="81"/>
      <c r="C36" s="81"/>
      <c r="D36" s="1054"/>
      <c r="E36" s="1053"/>
      <c r="F36" s="1053"/>
      <c r="G36" s="1053"/>
      <c r="H36" s="1053"/>
      <c r="I36" s="1053"/>
      <c r="J36" s="1053"/>
      <c r="K36" s="1053"/>
      <c r="L36" s="1053"/>
    </row>
    <row r="37" spans="1:12" ht="15" customHeight="1" thickBot="1" x14ac:dyDescent="0.25">
      <c r="A37" s="31"/>
      <c r="B37" s="817"/>
      <c r="C37" s="81"/>
      <c r="D37" s="31"/>
      <c r="E37" s="1119"/>
      <c r="F37" s="308" t="s">
        <v>2168</v>
      </c>
      <c r="G37" s="179"/>
      <c r="H37" s="179"/>
      <c r="I37" s="46"/>
      <c r="J37" s="46"/>
      <c r="K37" s="46"/>
      <c r="L37" s="46"/>
    </row>
    <row r="38" spans="1:12" s="1045" customFormat="1" ht="4.9000000000000004" customHeight="1" thickBot="1" x14ac:dyDescent="0.3">
      <c r="A38" s="31"/>
      <c r="B38" s="81"/>
      <c r="C38" s="81"/>
      <c r="D38" s="1054"/>
      <c r="E38" s="1116"/>
      <c r="F38" s="1053"/>
      <c r="G38" s="1053"/>
      <c r="H38" s="1053"/>
      <c r="I38" s="1053"/>
      <c r="J38" s="1053"/>
      <c r="K38" s="1053"/>
      <c r="L38" s="1053"/>
    </row>
    <row r="39" spans="1:12" ht="15" customHeight="1" thickBot="1" x14ac:dyDescent="0.25">
      <c r="A39" s="31"/>
      <c r="B39" s="817"/>
      <c r="C39" s="81"/>
      <c r="D39" s="31"/>
      <c r="E39" s="1119"/>
      <c r="F39" s="308" t="s">
        <v>2169</v>
      </c>
      <c r="G39" s="179"/>
      <c r="H39" s="179"/>
      <c r="I39" s="46"/>
      <c r="J39" s="46"/>
      <c r="K39" s="46"/>
      <c r="L39" s="46"/>
    </row>
    <row r="40" spans="1:12" s="1045" customFormat="1" ht="4.9000000000000004" customHeight="1" thickBot="1" x14ac:dyDescent="0.3">
      <c r="A40" s="31"/>
      <c r="B40" s="81"/>
      <c r="C40" s="81"/>
      <c r="D40" s="1054"/>
      <c r="E40" s="1053"/>
      <c r="F40" s="1053"/>
      <c r="G40" s="1053"/>
      <c r="H40" s="1053"/>
      <c r="I40" s="1053"/>
      <c r="J40" s="1053"/>
      <c r="K40" s="1053"/>
      <c r="L40" s="1053"/>
    </row>
    <row r="41" spans="1:12" ht="15" customHeight="1" thickBot="1" x14ac:dyDescent="0.25">
      <c r="A41" s="31"/>
      <c r="B41" s="31"/>
      <c r="C41" s="81"/>
      <c r="D41" s="1119"/>
      <c r="E41" s="1518" t="s">
        <v>2171</v>
      </c>
      <c r="F41" s="1400"/>
      <c r="G41" s="1400"/>
      <c r="H41" s="1400"/>
      <c r="I41" s="1400"/>
      <c r="J41" s="1400"/>
      <c r="K41" s="1400"/>
      <c r="L41" s="177"/>
    </row>
    <row r="42" spans="1:12" s="1045" customFormat="1" ht="4.9000000000000004" customHeight="1" thickBot="1" x14ac:dyDescent="0.3">
      <c r="A42" s="31"/>
      <c r="B42" s="81"/>
      <c r="C42" s="81"/>
      <c r="D42" s="1054"/>
      <c r="E42" s="1053"/>
      <c r="F42" s="1053"/>
      <c r="G42" s="1053"/>
      <c r="H42" s="1053"/>
      <c r="I42" s="1053"/>
      <c r="J42" s="1053"/>
      <c r="K42" s="1053"/>
      <c r="L42" s="1053"/>
    </row>
    <row r="43" spans="1:12" ht="15" customHeight="1" thickBot="1" x14ac:dyDescent="0.25">
      <c r="A43" s="31"/>
      <c r="B43" s="31"/>
      <c r="C43" s="31"/>
      <c r="D43" s="31"/>
      <c r="E43" s="1119"/>
      <c r="F43" s="308" t="s">
        <v>2168</v>
      </c>
      <c r="G43" s="179"/>
      <c r="H43" s="179"/>
      <c r="I43" s="179"/>
      <c r="J43" s="179"/>
      <c r="K43" s="179"/>
      <c r="L43" s="179"/>
    </row>
    <row r="44" spans="1:12" s="1045" customFormat="1" ht="4.9000000000000004" customHeight="1" thickBot="1" x14ac:dyDescent="0.3">
      <c r="A44" s="31"/>
      <c r="B44" s="81"/>
      <c r="C44" s="81"/>
      <c r="D44" s="1054"/>
      <c r="E44" s="1116"/>
      <c r="F44" s="1053"/>
      <c r="G44" s="1053"/>
      <c r="H44" s="1053"/>
      <c r="I44" s="1053"/>
      <c r="J44" s="1053"/>
      <c r="K44" s="1053"/>
      <c r="L44" s="1053"/>
    </row>
    <row r="45" spans="1:12" ht="15" customHeight="1" thickBot="1" x14ac:dyDescent="0.25">
      <c r="A45" s="31"/>
      <c r="B45" s="31"/>
      <c r="C45" s="31"/>
      <c r="D45" s="31"/>
      <c r="E45" s="1119"/>
      <c r="F45" s="308" t="s">
        <v>2169</v>
      </c>
      <c r="G45" s="179"/>
      <c r="H45" s="179"/>
      <c r="I45" s="179"/>
      <c r="J45" s="179"/>
      <c r="K45" s="179"/>
      <c r="L45" s="179"/>
    </row>
    <row r="46" spans="1:12" s="1045" customFormat="1" ht="4.9000000000000004" customHeight="1" thickBot="1" x14ac:dyDescent="0.3">
      <c r="A46" s="31"/>
      <c r="B46" s="81"/>
      <c r="C46" s="81"/>
      <c r="D46" s="1054"/>
      <c r="E46" s="1053"/>
      <c r="F46" s="1053"/>
      <c r="G46" s="1053"/>
      <c r="H46" s="1053"/>
      <c r="I46" s="1053"/>
      <c r="J46" s="1053"/>
      <c r="K46" s="1053"/>
      <c r="L46" s="1053"/>
    </row>
    <row r="47" spans="1:12" ht="15" customHeight="1" thickBot="1" x14ac:dyDescent="0.25">
      <c r="A47" s="31"/>
      <c r="B47" s="31"/>
      <c r="C47" s="81"/>
      <c r="D47" s="1119"/>
      <c r="E47" s="1518" t="s">
        <v>2172</v>
      </c>
      <c r="F47" s="1400"/>
      <c r="G47" s="1400"/>
      <c r="H47" s="1400"/>
      <c r="I47" s="1400"/>
      <c r="J47" s="1400"/>
      <c r="K47" s="1400"/>
      <c r="L47" s="1400"/>
    </row>
    <row r="48" spans="1:12" s="1045" customFormat="1" ht="4.9000000000000004" customHeight="1" thickBot="1" x14ac:dyDescent="0.3">
      <c r="A48" s="31"/>
      <c r="B48" s="81"/>
      <c r="C48" s="81"/>
      <c r="D48" s="1054"/>
      <c r="E48" s="1053"/>
      <c r="F48" s="1053"/>
      <c r="G48" s="1053"/>
      <c r="H48" s="1053"/>
      <c r="I48" s="1053"/>
      <c r="J48" s="1053"/>
      <c r="K48" s="1053"/>
      <c r="L48" s="1053"/>
    </row>
    <row r="49" spans="1:12" ht="15" customHeight="1" thickBot="1" x14ac:dyDescent="0.25">
      <c r="A49" s="31"/>
      <c r="B49" s="31"/>
      <c r="C49" s="31"/>
      <c r="D49" s="31"/>
      <c r="E49" s="1119"/>
      <c r="F49" s="308" t="s">
        <v>2168</v>
      </c>
      <c r="G49" s="179"/>
      <c r="H49" s="179"/>
      <c r="I49" s="179"/>
      <c r="J49" s="179"/>
      <c r="K49" s="179"/>
      <c r="L49" s="179"/>
    </row>
    <row r="50" spans="1:12" s="1045" customFormat="1" ht="4.9000000000000004" customHeight="1" thickBot="1" x14ac:dyDescent="0.3">
      <c r="A50" s="31"/>
      <c r="B50" s="81"/>
      <c r="C50" s="81"/>
      <c r="D50" s="1054"/>
      <c r="E50" s="1116"/>
      <c r="F50" s="1053"/>
      <c r="G50" s="1053"/>
      <c r="H50" s="1053"/>
      <c r="I50" s="1053"/>
      <c r="J50" s="1053"/>
      <c r="K50" s="1053"/>
      <c r="L50" s="1053"/>
    </row>
    <row r="51" spans="1:12" ht="15" customHeight="1" thickBot="1" x14ac:dyDescent="0.25">
      <c r="A51" s="31"/>
      <c r="B51" s="31"/>
      <c r="C51" s="31"/>
      <c r="D51" s="31"/>
      <c r="E51" s="1119"/>
      <c r="F51" s="308" t="s">
        <v>2169</v>
      </c>
      <c r="G51" s="179"/>
      <c r="H51" s="179"/>
      <c r="I51" s="179"/>
      <c r="J51" s="179"/>
      <c r="K51" s="179"/>
      <c r="L51" s="179"/>
    </row>
    <row r="52" spans="1:12" ht="15" customHeight="1" x14ac:dyDescent="0.2">
      <c r="A52" s="31"/>
      <c r="B52" s="58" t="s">
        <v>2173</v>
      </c>
      <c r="C52" s="58"/>
      <c r="D52" s="58"/>
      <c r="E52" s="58"/>
      <c r="F52" s="58"/>
      <c r="G52" s="58"/>
      <c r="H52" s="58"/>
      <c r="I52" s="58"/>
      <c r="J52" s="31"/>
      <c r="K52" s="31"/>
      <c r="L52" s="31"/>
    </row>
    <row r="53" spans="1:12" ht="3.75" customHeight="1" thickBot="1" x14ac:dyDescent="0.25">
      <c r="A53" s="31"/>
      <c r="B53" s="31"/>
      <c r="C53" s="31"/>
      <c r="D53" s="31"/>
      <c r="E53" s="31"/>
      <c r="F53" s="31"/>
      <c r="G53" s="31"/>
      <c r="H53" s="31"/>
      <c r="I53" s="31"/>
      <c r="J53" s="31"/>
      <c r="K53" s="31"/>
      <c r="L53" s="31"/>
    </row>
    <row r="54" spans="1:12" ht="13.5" customHeight="1" thickBot="1" x14ac:dyDescent="0.25">
      <c r="A54" s="31"/>
      <c r="B54" s="1119"/>
      <c r="C54" s="81"/>
      <c r="D54" s="1511" t="s">
        <v>2174</v>
      </c>
      <c r="E54" s="1400"/>
      <c r="F54" s="1400"/>
      <c r="G54" s="1400"/>
      <c r="H54" s="1400"/>
      <c r="I54" s="1400"/>
      <c r="J54" s="1400"/>
      <c r="K54" s="1400"/>
      <c r="L54" s="1400"/>
    </row>
    <row r="55" spans="1:12" ht="14.25" customHeight="1" x14ac:dyDescent="0.2">
      <c r="A55" s="31"/>
      <c r="B55" s="31"/>
      <c r="C55" s="31"/>
      <c r="D55" s="1400"/>
      <c r="E55" s="1400"/>
      <c r="F55" s="1400"/>
      <c r="G55" s="1400"/>
      <c r="H55" s="1400"/>
      <c r="I55" s="1400"/>
      <c r="J55" s="1400"/>
      <c r="K55" s="1400"/>
      <c r="L55" s="1400"/>
    </row>
    <row r="56" spans="1:12" s="1045" customFormat="1" ht="6" customHeight="1" thickBot="1" x14ac:dyDescent="0.25">
      <c r="A56" s="31"/>
      <c r="B56" s="31"/>
      <c r="C56" s="31"/>
    </row>
    <row r="57" spans="1:12" ht="15" customHeight="1" thickBot="1" x14ac:dyDescent="0.25">
      <c r="A57" s="31"/>
      <c r="B57" s="1119"/>
      <c r="C57" s="81"/>
      <c r="D57" s="1511" t="s">
        <v>2175</v>
      </c>
      <c r="E57" s="1400"/>
      <c r="F57" s="1400"/>
      <c r="G57" s="1400"/>
      <c r="H57" s="1400"/>
      <c r="I57" s="1400"/>
      <c r="J57" s="1400"/>
      <c r="K57" s="1400"/>
      <c r="L57" s="1400"/>
    </row>
    <row r="58" spans="1:12" s="1045" customFormat="1" ht="4.9000000000000004" customHeight="1" thickBot="1" x14ac:dyDescent="0.3">
      <c r="A58" s="31"/>
      <c r="B58" s="1212"/>
      <c r="C58" s="81"/>
      <c r="D58" s="1054"/>
      <c r="E58" s="1053"/>
      <c r="F58" s="1053"/>
      <c r="G58" s="1053"/>
      <c r="H58" s="1053"/>
      <c r="I58" s="1053"/>
      <c r="J58" s="1053"/>
      <c r="K58" s="1053"/>
      <c r="L58" s="1053"/>
    </row>
    <row r="59" spans="1:12" ht="15" customHeight="1" thickBot="1" x14ac:dyDescent="0.25">
      <c r="A59" s="31"/>
      <c r="B59" s="1119"/>
      <c r="C59" s="816"/>
      <c r="D59" s="1602" t="s">
        <v>2176</v>
      </c>
      <c r="E59" s="1400"/>
      <c r="F59" s="1400"/>
      <c r="G59" s="1400"/>
      <c r="H59" s="1400"/>
      <c r="I59" s="1400"/>
      <c r="J59" s="1400"/>
      <c r="K59" s="1400"/>
      <c r="L59" s="433"/>
    </row>
    <row r="60" spans="1:12" ht="4.5" customHeight="1" thickBot="1" x14ac:dyDescent="0.25">
      <c r="A60" s="31"/>
      <c r="C60" s="81"/>
      <c r="D60" s="308"/>
      <c r="E60" s="308"/>
      <c r="F60" s="308"/>
      <c r="G60" s="308"/>
      <c r="H60" s="308"/>
      <c r="I60" s="308"/>
      <c r="J60" s="308"/>
      <c r="K60" s="308"/>
      <c r="L60" s="433"/>
    </row>
    <row r="61" spans="1:12" ht="18" customHeight="1" thickBot="1" x14ac:dyDescent="0.25">
      <c r="A61" s="2096" t="s">
        <v>2177</v>
      </c>
      <c r="B61" s="1442"/>
      <c r="C61" s="1442"/>
      <c r="D61" s="1442"/>
      <c r="E61" s="1442"/>
      <c r="F61" s="1442"/>
      <c r="G61" s="1442"/>
      <c r="H61" s="1442"/>
      <c r="I61" s="1442"/>
      <c r="J61" s="1442"/>
      <c r="K61" s="1442"/>
      <c r="L61" s="1443"/>
    </row>
    <row r="62" spans="1:12" ht="3" customHeight="1" x14ac:dyDescent="0.2">
      <c r="A62" s="31"/>
      <c r="B62" s="31"/>
      <c r="C62" s="31"/>
      <c r="D62" s="31"/>
      <c r="E62" s="31"/>
      <c r="F62" s="31"/>
      <c r="G62" s="31"/>
      <c r="H62" s="31"/>
      <c r="I62" s="31"/>
      <c r="J62" s="31"/>
      <c r="K62" s="31"/>
      <c r="L62" s="31"/>
    </row>
    <row r="63" spans="1:12" ht="15" customHeight="1" x14ac:dyDescent="0.2">
      <c r="A63" s="1511" t="s">
        <v>2178</v>
      </c>
      <c r="B63" s="1400"/>
      <c r="C63" s="1400"/>
      <c r="D63" s="1400"/>
      <c r="E63" s="1400"/>
      <c r="F63" s="1400"/>
      <c r="G63" s="1400"/>
      <c r="H63" s="1400"/>
      <c r="I63" s="1400"/>
      <c r="J63" s="1400"/>
      <c r="K63" s="1400"/>
      <c r="L63" s="1400"/>
    </row>
    <row r="64" spans="1:12" ht="15" customHeight="1" x14ac:dyDescent="0.2">
      <c r="A64" s="1400"/>
      <c r="B64" s="1400"/>
      <c r="C64" s="1400"/>
      <c r="D64" s="1400"/>
      <c r="E64" s="1400"/>
      <c r="F64" s="1400"/>
      <c r="G64" s="1400"/>
      <c r="H64" s="1400"/>
      <c r="I64" s="1400"/>
      <c r="J64" s="1400"/>
      <c r="K64" s="1400"/>
      <c r="L64" s="1400"/>
    </row>
    <row r="65" spans="1:12" ht="38.25" customHeight="1" x14ac:dyDescent="0.2">
      <c r="A65" s="1400"/>
      <c r="B65" s="1400"/>
      <c r="C65" s="1400"/>
      <c r="D65" s="1400"/>
      <c r="E65" s="1400"/>
      <c r="F65" s="1400"/>
      <c r="G65" s="1400"/>
      <c r="H65" s="1400"/>
      <c r="I65" s="1400"/>
      <c r="J65" s="1400"/>
      <c r="K65" s="1400"/>
      <c r="L65" s="1400"/>
    </row>
    <row r="66" spans="1:12" ht="5.25" customHeight="1" x14ac:dyDescent="0.2">
      <c r="A66" s="433"/>
      <c r="B66" s="433"/>
      <c r="C66" s="433"/>
      <c r="D66" s="433"/>
      <c r="E66" s="433"/>
      <c r="F66" s="433"/>
      <c r="G66" s="433"/>
      <c r="H66" s="433"/>
      <c r="I66" s="433"/>
      <c r="J66" s="433"/>
      <c r="K66" s="433"/>
      <c r="L66" s="433"/>
    </row>
    <row r="67" spans="1:12" ht="15" customHeight="1" x14ac:dyDescent="0.2">
      <c r="A67" s="1511" t="s">
        <v>2179</v>
      </c>
      <c r="B67" s="1400"/>
      <c r="C67" s="1400"/>
      <c r="D67" s="1400"/>
      <c r="E67" s="1400"/>
      <c r="F67" s="1400"/>
      <c r="G67" s="1400"/>
      <c r="H67" s="1400"/>
      <c r="I67" s="1400"/>
      <c r="J67" s="1400"/>
      <c r="K67" s="1400"/>
      <c r="L67" s="1400"/>
    </row>
    <row r="68" spans="1:12" ht="15" customHeight="1" x14ac:dyDescent="0.2">
      <c r="A68" s="1400"/>
      <c r="B68" s="1400"/>
      <c r="C68" s="1400"/>
      <c r="D68" s="1400"/>
      <c r="E68" s="1400"/>
      <c r="F68" s="1400"/>
      <c r="G68" s="1400"/>
      <c r="H68" s="1400"/>
      <c r="I68" s="1400"/>
      <c r="J68" s="1400"/>
      <c r="K68" s="1400"/>
      <c r="L68" s="1400"/>
    </row>
    <row r="69" spans="1:12" ht="16.5" customHeight="1" thickBot="1" x14ac:dyDescent="0.25">
      <c r="A69" s="31"/>
      <c r="B69" s="2098"/>
      <c r="C69" s="1403"/>
      <c r="D69" s="1403"/>
      <c r="E69" s="1403"/>
      <c r="F69" s="1403"/>
      <c r="G69" s="1403"/>
      <c r="H69" s="31"/>
      <c r="I69" s="2087"/>
      <c r="J69" s="2087"/>
      <c r="K69" s="2087"/>
      <c r="L69" s="2087"/>
    </row>
    <row r="70" spans="1:12" ht="15" customHeight="1" x14ac:dyDescent="0.2">
      <c r="A70" s="31"/>
      <c r="B70" s="240" t="s">
        <v>2180</v>
      </c>
      <c r="C70" s="240"/>
      <c r="D70" s="240"/>
      <c r="E70" s="240"/>
      <c r="F70" s="240"/>
      <c r="G70" s="240"/>
      <c r="H70" s="31"/>
      <c r="I70" s="58" t="s">
        <v>441</v>
      </c>
      <c r="J70" s="58"/>
      <c r="K70" s="58"/>
      <c r="L70" s="58"/>
    </row>
    <row r="71" spans="1:12" ht="9.75" customHeight="1" x14ac:dyDescent="0.2">
      <c r="A71" s="31"/>
      <c r="B71" s="31"/>
      <c r="C71" s="31"/>
      <c r="D71" s="31"/>
      <c r="E71" s="31"/>
      <c r="F71" s="31"/>
      <c r="G71" s="31"/>
      <c r="H71" s="31"/>
      <c r="I71" s="31"/>
      <c r="J71" s="31"/>
      <c r="K71" s="31"/>
      <c r="L71" s="31"/>
    </row>
    <row r="72" spans="1:12" ht="16.5" customHeight="1" thickBot="1" x14ac:dyDescent="0.25">
      <c r="A72" s="31"/>
      <c r="B72" s="2087"/>
      <c r="C72" s="2087"/>
      <c r="D72" s="2087"/>
      <c r="E72" s="2087"/>
      <c r="F72" s="2087"/>
      <c r="G72" s="2087"/>
      <c r="H72" s="31"/>
      <c r="I72" s="31"/>
      <c r="J72" s="31"/>
      <c r="K72" s="31"/>
      <c r="L72" s="31"/>
    </row>
    <row r="73" spans="1:12" ht="16.5" customHeight="1" x14ac:dyDescent="0.2">
      <c r="A73" s="31"/>
      <c r="B73" s="240" t="s">
        <v>442</v>
      </c>
      <c r="C73" s="58"/>
      <c r="D73" s="31"/>
      <c r="E73" s="31"/>
      <c r="F73" s="31"/>
      <c r="G73" s="31"/>
      <c r="H73" s="31"/>
      <c r="I73" s="31"/>
      <c r="J73" s="31"/>
      <c r="K73" s="31"/>
      <c r="L73" s="31"/>
    </row>
    <row r="74" spans="1:12" ht="13.5" customHeight="1" x14ac:dyDescent="0.2">
      <c r="A74" s="31"/>
      <c r="B74" s="31"/>
      <c r="C74" s="31"/>
      <c r="D74" s="31"/>
      <c r="E74" s="31"/>
      <c r="F74" s="31"/>
      <c r="G74" s="31"/>
      <c r="H74" s="31"/>
      <c r="I74" s="31"/>
      <c r="J74" s="31"/>
      <c r="K74" s="31"/>
      <c r="L74" s="31"/>
    </row>
    <row r="75" spans="1:12" ht="15.75" customHeight="1" x14ac:dyDescent="0.2">
      <c r="A75" s="1511" t="s">
        <v>2181</v>
      </c>
      <c r="B75" s="1400"/>
      <c r="C75" s="1400"/>
      <c r="D75" s="1400"/>
      <c r="E75" s="1400"/>
      <c r="F75" s="1400"/>
      <c r="G75" s="1400"/>
      <c r="H75" s="1400"/>
      <c r="I75" s="1400"/>
      <c r="J75" s="1400"/>
      <c r="K75" s="1400"/>
      <c r="L75" s="1400"/>
    </row>
    <row r="76" spans="1:12" ht="24" customHeight="1" x14ac:dyDescent="0.2">
      <c r="A76" s="1400"/>
      <c r="B76" s="1400"/>
      <c r="C76" s="1400"/>
      <c r="D76" s="1400"/>
      <c r="E76" s="1400"/>
      <c r="F76" s="1400"/>
      <c r="G76" s="1400"/>
      <c r="H76" s="1400"/>
      <c r="I76" s="1400"/>
      <c r="J76" s="1400"/>
      <c r="K76" s="1400"/>
      <c r="L76" s="1400"/>
    </row>
    <row r="77" spans="1:12" ht="4.5" customHeight="1" x14ac:dyDescent="0.2">
      <c r="A77" s="179"/>
      <c r="B77" s="179"/>
      <c r="C77" s="179"/>
      <c r="D77" s="179"/>
      <c r="E77" s="179"/>
      <c r="F77" s="179"/>
      <c r="G77" s="179"/>
      <c r="H77" s="179"/>
      <c r="I77" s="179"/>
      <c r="J77" s="179"/>
      <c r="K77" s="179"/>
      <c r="L77" s="179"/>
    </row>
    <row r="78" spans="1:12" ht="15" customHeight="1" x14ac:dyDescent="0.2">
      <c r="A78" s="31"/>
      <c r="B78" s="102" t="s">
        <v>2182</v>
      </c>
      <c r="C78" s="102"/>
      <c r="D78" s="31"/>
      <c r="E78" s="31"/>
      <c r="F78" s="31"/>
      <c r="G78" s="31"/>
      <c r="H78" s="31"/>
      <c r="I78" s="31"/>
      <c r="J78" s="31"/>
      <c r="K78" s="31"/>
      <c r="L78" s="31"/>
    </row>
    <row r="79" spans="1:12" ht="4.5" customHeight="1" thickBot="1" x14ac:dyDescent="0.25">
      <c r="A79" s="31"/>
      <c r="B79" s="31"/>
      <c r="C79" s="31"/>
      <c r="D79" s="79"/>
      <c r="E79" s="31"/>
      <c r="F79" s="31"/>
      <c r="G79" s="31"/>
      <c r="H79" s="31"/>
      <c r="I79" s="31"/>
      <c r="J79" s="31"/>
      <c r="K79" s="31"/>
      <c r="L79" s="31"/>
    </row>
    <row r="80" spans="1:12" ht="15" customHeight="1" thickBot="1" x14ac:dyDescent="0.25">
      <c r="A80" s="31"/>
      <c r="B80" s="1119"/>
      <c r="C80" s="81"/>
      <c r="D80" s="79" t="s">
        <v>2183</v>
      </c>
      <c r="E80" s="31"/>
      <c r="F80" s="31"/>
      <c r="G80" s="31"/>
      <c r="H80" s="31"/>
      <c r="I80" s="31"/>
      <c r="J80" s="31"/>
      <c r="K80" s="31"/>
      <c r="L80" s="31"/>
    </row>
    <row r="81" spans="1:12" ht="4.5" customHeight="1" thickBot="1" x14ac:dyDescent="0.25">
      <c r="A81" s="31"/>
      <c r="B81" s="31"/>
      <c r="C81" s="31"/>
      <c r="D81" s="79"/>
      <c r="E81" s="31"/>
      <c r="F81" s="31"/>
      <c r="G81" s="31"/>
      <c r="H81" s="31"/>
      <c r="I81" s="31"/>
      <c r="J81" s="31"/>
      <c r="K81" s="31"/>
      <c r="L81" s="31"/>
    </row>
    <row r="82" spans="1:12" ht="15" customHeight="1" thickBot="1" x14ac:dyDescent="0.25">
      <c r="A82" s="31"/>
      <c r="B82" s="1119"/>
      <c r="C82" s="81"/>
      <c r="D82" s="79" t="s">
        <v>2184</v>
      </c>
      <c r="E82" s="31"/>
      <c r="F82" s="31"/>
      <c r="G82" s="31"/>
      <c r="H82" s="31"/>
      <c r="I82" s="31"/>
      <c r="J82" s="31"/>
      <c r="K82" s="31"/>
      <c r="L82" s="31"/>
    </row>
    <row r="83" spans="1:12" ht="4.5" customHeight="1" x14ac:dyDescent="0.2">
      <c r="A83" s="31"/>
      <c r="B83" s="31"/>
      <c r="C83" s="31"/>
      <c r="D83" s="31"/>
      <c r="E83" s="31"/>
      <c r="F83" s="31"/>
      <c r="G83" s="31"/>
      <c r="H83" s="31"/>
      <c r="I83" s="31"/>
      <c r="J83" s="31"/>
      <c r="K83" s="31"/>
      <c r="L83" s="31"/>
    </row>
    <row r="84" spans="1:12" ht="12.75" customHeight="1" x14ac:dyDescent="0.2">
      <c r="A84" s="1511" t="s">
        <v>2185</v>
      </c>
      <c r="B84" s="1400"/>
      <c r="C84" s="1400"/>
      <c r="D84" s="1400"/>
      <c r="E84" s="1400"/>
      <c r="F84" s="1400"/>
      <c r="G84" s="1400"/>
      <c r="H84" s="1400"/>
      <c r="I84" s="1400"/>
      <c r="J84" s="1400"/>
      <c r="K84" s="1400"/>
      <c r="L84" s="1400"/>
    </row>
    <row r="85" spans="1:12" ht="4.5" customHeight="1" x14ac:dyDescent="0.2">
      <c r="A85" s="1400"/>
      <c r="B85" s="1400"/>
      <c r="C85" s="1400"/>
      <c r="D85" s="1400"/>
      <c r="E85" s="1400"/>
      <c r="F85" s="1400"/>
      <c r="G85" s="1400"/>
      <c r="H85" s="1400"/>
      <c r="I85" s="1400"/>
      <c r="J85" s="1400"/>
      <c r="K85" s="1400"/>
      <c r="L85" s="1400"/>
    </row>
    <row r="86" spans="1:12" ht="24" customHeight="1" x14ac:dyDescent="0.2">
      <c r="A86" s="1400"/>
      <c r="B86" s="1400"/>
      <c r="C86" s="1400"/>
      <c r="D86" s="1400"/>
      <c r="E86" s="1400"/>
      <c r="F86" s="1400"/>
      <c r="G86" s="1400"/>
      <c r="H86" s="1400"/>
      <c r="I86" s="1400"/>
      <c r="J86" s="1400"/>
      <c r="K86" s="1400"/>
      <c r="L86" s="1400"/>
    </row>
    <row r="87" spans="1:12" ht="14.25" customHeight="1" x14ac:dyDescent="0.2">
      <c r="A87" s="2105" t="s">
        <v>2186</v>
      </c>
      <c r="B87" s="1400"/>
      <c r="C87" s="1400"/>
      <c r="D87" s="1400"/>
      <c r="E87" s="1400"/>
      <c r="F87" s="1400"/>
      <c r="G87" s="1400"/>
      <c r="H87" s="1400"/>
      <c r="I87" s="1400"/>
      <c r="J87" s="1400"/>
      <c r="K87" s="1400"/>
      <c r="L87" s="179"/>
    </row>
    <row r="88" spans="1:12" ht="4.5" customHeight="1" x14ac:dyDescent="0.2">
      <c r="A88" s="179"/>
      <c r="B88" s="179"/>
      <c r="C88" s="179"/>
      <c r="D88" s="179"/>
      <c r="E88" s="179"/>
      <c r="F88" s="179"/>
      <c r="G88" s="179"/>
      <c r="H88" s="179"/>
      <c r="I88" s="179"/>
      <c r="J88" s="179"/>
      <c r="K88" s="179"/>
      <c r="L88" s="179"/>
    </row>
    <row r="89" spans="1:12" ht="15" customHeight="1" x14ac:dyDescent="0.2">
      <c r="A89" s="1511" t="s">
        <v>2187</v>
      </c>
      <c r="B89" s="1400"/>
      <c r="C89" s="1400"/>
      <c r="D89" s="1400"/>
      <c r="E89" s="1400"/>
      <c r="F89" s="1400"/>
      <c r="G89" s="1400"/>
      <c r="H89" s="1400"/>
      <c r="I89" s="1400"/>
      <c r="J89" s="1400"/>
      <c r="K89" s="1400"/>
      <c r="L89" s="1400"/>
    </row>
    <row r="90" spans="1:12" ht="12.75" customHeight="1" x14ac:dyDescent="0.2">
      <c r="A90" s="1400"/>
      <c r="B90" s="1400"/>
      <c r="C90" s="1400"/>
      <c r="D90" s="1400"/>
      <c r="E90" s="1400"/>
      <c r="F90" s="1400"/>
      <c r="G90" s="1400"/>
      <c r="H90" s="1400"/>
      <c r="I90" s="1400"/>
      <c r="J90" s="1400"/>
      <c r="K90" s="1400"/>
      <c r="L90" s="1400"/>
    </row>
    <row r="91" spans="1:12" ht="5.25" customHeight="1" x14ac:dyDescent="0.2">
      <c r="A91" s="1400"/>
      <c r="B91" s="1400"/>
      <c r="C91" s="1400"/>
      <c r="D91" s="1400"/>
      <c r="E91" s="1400"/>
      <c r="F91" s="1400"/>
      <c r="G91" s="1400"/>
      <c r="H91" s="1400"/>
      <c r="I91" s="1400"/>
      <c r="J91" s="1400"/>
      <c r="K91" s="1400"/>
      <c r="L91" s="1400"/>
    </row>
    <row r="92" spans="1:12" ht="15" customHeight="1" x14ac:dyDescent="0.2">
      <c r="A92" s="1400"/>
      <c r="B92" s="1400"/>
      <c r="C92" s="1400"/>
      <c r="D92" s="1400"/>
      <c r="E92" s="1400"/>
      <c r="F92" s="1400"/>
      <c r="G92" s="1400"/>
      <c r="H92" s="1400"/>
      <c r="I92" s="1400"/>
      <c r="J92" s="1400"/>
      <c r="K92" s="1400"/>
      <c r="L92" s="1400"/>
    </row>
    <row r="93" spans="1:12" ht="21" customHeight="1" x14ac:dyDescent="0.2">
      <c r="A93" s="1400"/>
      <c r="B93" s="1400"/>
      <c r="C93" s="1400"/>
      <c r="D93" s="1400"/>
      <c r="E93" s="1400"/>
      <c r="F93" s="1400"/>
      <c r="G93" s="1400"/>
      <c r="H93" s="1400"/>
      <c r="I93" s="1400"/>
      <c r="J93" s="1400"/>
      <c r="K93" s="1400"/>
      <c r="L93" s="1400"/>
    </row>
    <row r="94" spans="1:12" ht="6" customHeight="1" x14ac:dyDescent="0.2">
      <c r="A94" s="179"/>
      <c r="B94" s="179"/>
      <c r="C94" s="179"/>
      <c r="D94" s="179"/>
      <c r="E94" s="179"/>
      <c r="F94" s="179"/>
      <c r="G94" s="179"/>
      <c r="H94" s="179"/>
      <c r="I94" s="179"/>
      <c r="J94" s="179"/>
      <c r="K94" s="179"/>
      <c r="L94" s="179"/>
    </row>
    <row r="95" spans="1:12" ht="16.5" customHeight="1" x14ac:dyDescent="0.2">
      <c r="A95" s="31" t="s">
        <v>2188</v>
      </c>
      <c r="B95" s="31"/>
      <c r="C95" s="31"/>
      <c r="D95" s="31"/>
      <c r="E95" s="31"/>
      <c r="F95" s="31"/>
      <c r="G95" s="31"/>
      <c r="H95" s="31"/>
      <c r="I95" s="31"/>
      <c r="J95" s="31"/>
      <c r="K95" s="31"/>
      <c r="L95" s="31"/>
    </row>
    <row r="96" spans="1:12" ht="3.75" customHeight="1" x14ac:dyDescent="0.2">
      <c r="A96" s="31"/>
      <c r="B96" s="31"/>
      <c r="C96" s="31"/>
      <c r="D96" s="31"/>
      <c r="E96" s="31"/>
      <c r="F96" s="31"/>
      <c r="G96" s="31"/>
      <c r="H96" s="31"/>
      <c r="I96" s="31"/>
      <c r="J96" s="31"/>
      <c r="K96" s="31"/>
      <c r="L96" s="31"/>
    </row>
    <row r="97" spans="1:12" ht="13.5" customHeight="1" x14ac:dyDescent="0.2">
      <c r="A97" s="31"/>
      <c r="B97" s="68" t="s">
        <v>2189</v>
      </c>
      <c r="C97" s="68"/>
      <c r="D97" s="31" t="s">
        <v>2190</v>
      </c>
      <c r="E97" s="31"/>
      <c r="F97" s="31"/>
      <c r="G97" s="31"/>
      <c r="H97" s="31"/>
      <c r="I97" s="31"/>
      <c r="J97" s="31"/>
      <c r="K97" s="31"/>
      <c r="L97" s="31"/>
    </row>
    <row r="98" spans="1:12" ht="3.75" customHeight="1" x14ac:dyDescent="0.2">
      <c r="A98" s="31"/>
      <c r="B98" s="68"/>
      <c r="C98" s="68"/>
      <c r="D98" s="31"/>
      <c r="E98" s="31"/>
      <c r="F98" s="31"/>
      <c r="G98" s="31"/>
      <c r="H98" s="31"/>
      <c r="I98" s="31"/>
      <c r="J98" s="31"/>
      <c r="K98" s="31"/>
      <c r="L98" s="31"/>
    </row>
    <row r="99" spans="1:12" ht="13.5" customHeight="1" x14ac:dyDescent="0.2">
      <c r="A99" s="31"/>
      <c r="B99" s="68" t="s">
        <v>2191</v>
      </c>
      <c r="C99" s="68"/>
      <c r="D99" s="31" t="s">
        <v>2192</v>
      </c>
      <c r="E99" s="31"/>
      <c r="F99" s="31"/>
      <c r="G99" s="31"/>
      <c r="H99" s="31"/>
      <c r="I99" s="31"/>
      <c r="J99" s="31"/>
      <c r="K99" s="31"/>
      <c r="L99" s="31"/>
    </row>
    <row r="100" spans="1:12" ht="5.25" customHeight="1" x14ac:dyDescent="0.2">
      <c r="A100" s="31"/>
      <c r="B100" s="68"/>
      <c r="C100" s="68"/>
      <c r="D100" s="31"/>
      <c r="E100" s="31"/>
      <c r="F100" s="31"/>
      <c r="G100" s="31"/>
      <c r="H100" s="31"/>
      <c r="I100" s="31"/>
      <c r="J100" s="31"/>
      <c r="K100" s="31"/>
      <c r="L100" s="31"/>
    </row>
    <row r="101" spans="1:12" ht="12.75" customHeight="1" x14ac:dyDescent="0.2">
      <c r="A101" s="31"/>
      <c r="B101" s="68" t="s">
        <v>2193</v>
      </c>
      <c r="C101" s="68"/>
      <c r="D101" s="31" t="s">
        <v>2194</v>
      </c>
      <c r="E101" s="31"/>
      <c r="F101" s="31"/>
      <c r="G101" s="31"/>
      <c r="H101" s="31"/>
      <c r="I101" s="31"/>
      <c r="J101" s="31"/>
      <c r="K101" s="31"/>
      <c r="L101" s="31"/>
    </row>
    <row r="102" spans="1:12" ht="13.5" customHeight="1" x14ac:dyDescent="0.2">
      <c r="A102" s="31"/>
      <c r="B102" s="68"/>
      <c r="C102" s="68"/>
      <c r="D102" s="31"/>
      <c r="E102" s="31"/>
      <c r="F102" s="31"/>
      <c r="G102" s="31"/>
      <c r="H102" s="31"/>
      <c r="I102" s="31"/>
      <c r="J102" s="31"/>
      <c r="K102" s="31"/>
      <c r="L102" s="31"/>
    </row>
    <row r="103" spans="1:12" ht="12.75" customHeight="1" x14ac:dyDescent="0.2">
      <c r="A103" s="2029" t="s">
        <v>2195</v>
      </c>
      <c r="B103" s="1400"/>
      <c r="C103" s="1400"/>
      <c r="D103" s="1400"/>
      <c r="E103" s="1400"/>
      <c r="F103" s="1400"/>
      <c r="G103" s="1400"/>
      <c r="H103" s="1400"/>
      <c r="I103" s="1400"/>
      <c r="J103" s="1400"/>
      <c r="K103" s="1400"/>
      <c r="L103" s="1400"/>
    </row>
    <row r="104" spans="1:12" ht="27.75" customHeight="1" x14ac:dyDescent="0.2">
      <c r="A104" s="1400"/>
      <c r="B104" s="1400"/>
      <c r="C104" s="1400"/>
      <c r="D104" s="1400"/>
      <c r="E104" s="1400"/>
      <c r="F104" s="1400"/>
      <c r="G104" s="1400"/>
      <c r="H104" s="1400"/>
      <c r="I104" s="1400"/>
      <c r="J104" s="1400"/>
      <c r="K104" s="1400"/>
      <c r="L104" s="1400"/>
    </row>
    <row r="105" spans="1:12" ht="3.75" customHeight="1" x14ac:dyDescent="0.2">
      <c r="A105" s="31"/>
      <c r="B105" s="31"/>
      <c r="C105" s="31"/>
      <c r="D105" s="31"/>
      <c r="E105" s="31"/>
      <c r="F105" s="31"/>
      <c r="G105" s="31"/>
      <c r="H105" s="31"/>
      <c r="I105" s="31"/>
      <c r="J105" s="31"/>
      <c r="K105" s="31"/>
      <c r="L105" s="31"/>
    </row>
    <row r="106" spans="1:12" ht="15" customHeight="1" thickBot="1" x14ac:dyDescent="0.25">
      <c r="A106" s="31"/>
      <c r="B106" s="2098"/>
      <c r="C106" s="1403"/>
      <c r="D106" s="1403"/>
      <c r="E106" s="1403"/>
      <c r="F106" s="1403"/>
      <c r="G106" s="1403"/>
      <c r="H106" s="31"/>
      <c r="I106" s="31"/>
      <c r="J106" s="31"/>
      <c r="K106" s="31"/>
      <c r="L106" s="31"/>
    </row>
    <row r="107" spans="1:12" ht="13.5" customHeight="1" x14ac:dyDescent="0.2">
      <c r="A107" s="31"/>
      <c r="B107" s="2099" t="s">
        <v>2180</v>
      </c>
      <c r="C107" s="1400"/>
      <c r="D107" s="1400"/>
      <c r="E107" s="1400"/>
      <c r="F107" s="1400"/>
      <c r="G107" s="1400"/>
      <c r="H107" s="31"/>
      <c r="I107" s="31"/>
      <c r="J107" s="31"/>
      <c r="K107" s="31"/>
      <c r="L107" s="31"/>
    </row>
    <row r="108" spans="1:12" ht="14.25" customHeight="1" x14ac:dyDescent="0.2">
      <c r="A108" s="31"/>
      <c r="B108" s="2100"/>
      <c r="C108" s="2101"/>
      <c r="D108" s="2101"/>
      <c r="E108" s="2101"/>
      <c r="F108" s="2101"/>
      <c r="G108" s="2102"/>
      <c r="H108" s="31"/>
      <c r="I108" s="31"/>
      <c r="J108" s="31"/>
      <c r="K108" s="31"/>
      <c r="L108" s="31"/>
    </row>
    <row r="109" spans="1:12" ht="4.5" customHeight="1" thickBot="1" x14ac:dyDescent="0.25">
      <c r="A109" s="31"/>
      <c r="B109" s="1878"/>
      <c r="C109" s="1839"/>
      <c r="D109" s="1839"/>
      <c r="E109" s="1839"/>
      <c r="F109" s="1839"/>
      <c r="G109" s="2103"/>
      <c r="H109" s="31"/>
      <c r="I109" s="31"/>
      <c r="J109" s="31"/>
      <c r="K109" s="31"/>
      <c r="L109" s="31"/>
    </row>
    <row r="110" spans="1:12" ht="13.5" customHeight="1" x14ac:dyDescent="0.2">
      <c r="A110" s="31"/>
      <c r="B110" s="1519" t="s">
        <v>441</v>
      </c>
      <c r="C110" s="1397"/>
      <c r="D110" s="1397"/>
      <c r="E110" s="1397"/>
      <c r="F110" s="1397"/>
      <c r="G110" s="1397"/>
      <c r="H110" s="31"/>
      <c r="I110" s="31"/>
      <c r="J110" s="31"/>
      <c r="K110" s="31"/>
      <c r="L110" s="31"/>
    </row>
    <row r="111" spans="1:12" ht="10.5" customHeight="1" x14ac:dyDescent="0.2">
      <c r="A111" s="31"/>
      <c r="B111" s="2104"/>
      <c r="C111" s="2101"/>
      <c r="D111" s="2101"/>
      <c r="E111" s="2101"/>
      <c r="F111" s="2101"/>
      <c r="G111" s="2102"/>
      <c r="H111" s="31"/>
      <c r="I111" s="31"/>
      <c r="J111" s="31"/>
      <c r="K111" s="31"/>
      <c r="L111" s="31"/>
    </row>
    <row r="112" spans="1:12" ht="6" customHeight="1" thickBot="1" x14ac:dyDescent="0.25">
      <c r="A112" s="31"/>
      <c r="B112" s="1878"/>
      <c r="C112" s="1839"/>
      <c r="D112" s="1839"/>
      <c r="E112" s="1839"/>
      <c r="F112" s="1839"/>
      <c r="G112" s="2103"/>
      <c r="H112" s="31"/>
      <c r="I112" s="31"/>
      <c r="J112" s="31"/>
      <c r="K112" s="31"/>
      <c r="L112" s="31"/>
    </row>
    <row r="113" spans="1:12" ht="15" customHeight="1" x14ac:dyDescent="0.2">
      <c r="A113" s="31"/>
      <c r="B113" s="2099" t="s">
        <v>442</v>
      </c>
      <c r="C113" s="1400"/>
      <c r="D113" s="1400"/>
      <c r="E113" s="1400"/>
      <c r="F113" s="1400"/>
      <c r="G113" s="1400"/>
      <c r="H113" s="31"/>
      <c r="I113" s="31"/>
      <c r="J113" s="31"/>
      <c r="K113" s="31"/>
      <c r="L113" s="31"/>
    </row>
    <row r="114" spans="1:12" ht="13.5" customHeight="1" x14ac:dyDescent="0.2"/>
    <row r="115" spans="1:12" ht="13.5" customHeight="1" x14ac:dyDescent="0.2"/>
    <row r="116" spans="1:12" ht="13.5" customHeight="1" x14ac:dyDescent="0.2"/>
    <row r="117" spans="1:12" ht="13.5" customHeight="1" x14ac:dyDescent="0.2"/>
    <row r="118" spans="1:12" ht="13.5" customHeight="1" x14ac:dyDescent="0.2"/>
    <row r="119" spans="1:12" ht="13.5" customHeight="1" x14ac:dyDescent="0.2"/>
    <row r="120" spans="1:12" ht="13.5" customHeight="1" x14ac:dyDescent="0.2"/>
    <row r="121" spans="1:12" ht="13.5" customHeight="1" x14ac:dyDescent="0.2"/>
    <row r="122" spans="1:12" ht="13.5" customHeight="1" x14ac:dyDescent="0.2"/>
    <row r="123" spans="1:12" ht="13.5" customHeight="1" x14ac:dyDescent="0.2"/>
    <row r="124" spans="1:12" ht="13.5" customHeight="1" x14ac:dyDescent="0.2"/>
    <row r="125" spans="1:12" ht="13.5" customHeight="1" x14ac:dyDescent="0.2"/>
    <row r="126" spans="1:12" ht="13.5" customHeight="1" x14ac:dyDescent="0.2"/>
    <row r="127" spans="1:12" ht="13.5" customHeight="1" x14ac:dyDescent="0.2"/>
    <row r="128" spans="1:12"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sheetData>
  <sheetProtection algorithmName="SHA-512" hashValue="F7c8n52CkwRgJ3026VU5IeotRkbdEIWYIA8p2W36dpDNG6tcxpU8/IyHnTGCHy2xqdcIU+QluJcgZ97UQ3+ktA==" saltValue="mzMxQoZbJFsA1bDOQYQpqg==" spinCount="100000" sheet="1" objects="1" scenarios="1"/>
  <mergeCells count="36">
    <mergeCell ref="B111:G112"/>
    <mergeCell ref="B113:G113"/>
    <mergeCell ref="A67:L68"/>
    <mergeCell ref="B69:G69"/>
    <mergeCell ref="A75:L76"/>
    <mergeCell ref="A84:L86"/>
    <mergeCell ref="A87:K87"/>
    <mergeCell ref="A89:L93"/>
    <mergeCell ref="A103:L104"/>
    <mergeCell ref="I69:L69"/>
    <mergeCell ref="B72:G72"/>
    <mergeCell ref="A63:L65"/>
    <mergeCell ref="B106:G106"/>
    <mergeCell ref="B107:G107"/>
    <mergeCell ref="B108:G109"/>
    <mergeCell ref="B110:G110"/>
    <mergeCell ref="E47:L47"/>
    <mergeCell ref="D54:L55"/>
    <mergeCell ref="D57:L57"/>
    <mergeCell ref="D59:K59"/>
    <mergeCell ref="A61:L61"/>
    <mergeCell ref="D25:L26"/>
    <mergeCell ref="D27:L27"/>
    <mergeCell ref="E29:L29"/>
    <mergeCell ref="E35:L35"/>
    <mergeCell ref="E41:K41"/>
    <mergeCell ref="D15:L16"/>
    <mergeCell ref="D17:L18"/>
    <mergeCell ref="D19:L20"/>
    <mergeCell ref="D21:L22"/>
    <mergeCell ref="A23:L23"/>
    <mergeCell ref="A1:L2"/>
    <mergeCell ref="A3:L4"/>
    <mergeCell ref="D6:L7"/>
    <mergeCell ref="D11:L12"/>
    <mergeCell ref="D13:I13"/>
  </mergeCells>
  <hyperlinks>
    <hyperlink ref="D27" r:id="rId1"/>
  </hyperlinks>
  <pageMargins left="0.5" right="0.5" top="0.5" bottom="0.5" header="0" footer="0"/>
  <pageSetup orientation="portrait" r:id="rId2"/>
  <headerFooter>
    <oddFooter>&amp;R&amp;D</oddFooter>
  </headerFooter>
  <rowBreaks count="1" manualBreakCount="1">
    <brk id="60" max="16383"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11"/>
  <sheetViews>
    <sheetView showGridLines="0" zoomScaleNormal="100" workbookViewId="0">
      <selection sqref="A1:J3"/>
    </sheetView>
  </sheetViews>
  <sheetFormatPr defaultColWidth="12.625" defaultRowHeight="15" customHeight="1" x14ac:dyDescent="0.2"/>
  <cols>
    <col min="1" max="7" width="8.25" customWidth="1"/>
    <col min="8" max="8" width="11.375" customWidth="1"/>
    <col min="9" max="9" width="5.75" customWidth="1"/>
    <col min="10" max="10" width="21" customWidth="1"/>
    <col min="11" max="11" width="0.5" customWidth="1"/>
  </cols>
  <sheetData>
    <row r="1" spans="1:11" ht="15" customHeight="1" x14ac:dyDescent="0.25">
      <c r="A1" s="2107" t="s">
        <v>2196</v>
      </c>
      <c r="B1" s="2108"/>
      <c r="C1" s="2108"/>
      <c r="D1" s="2108"/>
      <c r="E1" s="2108"/>
      <c r="F1" s="2108"/>
      <c r="G1" s="2108"/>
      <c r="H1" s="2108"/>
      <c r="I1" s="2108"/>
      <c r="J1" s="2109"/>
      <c r="K1" s="10"/>
    </row>
    <row r="2" spans="1:11" ht="4.5" customHeight="1" x14ac:dyDescent="0.25">
      <c r="A2" s="2110"/>
      <c r="B2" s="1881"/>
      <c r="C2" s="1881"/>
      <c r="D2" s="1881"/>
      <c r="E2" s="1881"/>
      <c r="F2" s="1881"/>
      <c r="G2" s="1881"/>
      <c r="H2" s="1881"/>
      <c r="I2" s="1881"/>
      <c r="J2" s="2111"/>
      <c r="K2" s="10"/>
    </row>
    <row r="3" spans="1:11" ht="21" customHeight="1" x14ac:dyDescent="0.25">
      <c r="A3" s="2112"/>
      <c r="B3" s="1908"/>
      <c r="C3" s="1908"/>
      <c r="D3" s="1908"/>
      <c r="E3" s="1908"/>
      <c r="F3" s="1908"/>
      <c r="G3" s="1908"/>
      <c r="H3" s="1908"/>
      <c r="I3" s="1908"/>
      <c r="J3" s="2113"/>
      <c r="K3" s="10"/>
    </row>
    <row r="4" spans="1:11" ht="7.9" customHeight="1" x14ac:dyDescent="0.25">
      <c r="A4" s="818"/>
      <c r="B4" s="818"/>
      <c r="C4" s="818"/>
      <c r="D4" s="818"/>
      <c r="E4" s="818"/>
      <c r="F4" s="818"/>
      <c r="G4" s="818"/>
      <c r="H4" s="818"/>
      <c r="I4" s="818"/>
      <c r="J4" s="818"/>
      <c r="K4" s="10"/>
    </row>
    <row r="5" spans="1:11" ht="4.5" customHeight="1" x14ac:dyDescent="0.25">
      <c r="A5" s="2114" t="s">
        <v>2197</v>
      </c>
      <c r="B5" s="1400"/>
      <c r="C5" s="1400"/>
      <c r="D5" s="1400"/>
      <c r="E5" s="1400"/>
      <c r="F5" s="1400"/>
      <c r="G5" s="1400"/>
      <c r="H5" s="1400"/>
      <c r="I5" s="1400"/>
      <c r="J5" s="1400"/>
      <c r="K5" s="10"/>
    </row>
    <row r="6" spans="1:11" ht="88.9" customHeight="1" x14ac:dyDescent="0.25">
      <c r="A6" s="1400"/>
      <c r="B6" s="1400"/>
      <c r="C6" s="1400"/>
      <c r="D6" s="1400"/>
      <c r="E6" s="1400"/>
      <c r="F6" s="1400"/>
      <c r="G6" s="1400"/>
      <c r="H6" s="1400"/>
      <c r="I6" s="1400"/>
      <c r="J6" s="1400"/>
      <c r="K6" s="10"/>
    </row>
    <row r="7" spans="1:11" s="1045" customFormat="1" ht="6" customHeight="1" x14ac:dyDescent="0.25">
      <c r="K7" s="1053"/>
    </row>
    <row r="8" spans="1:11" ht="59.45" customHeight="1" x14ac:dyDescent="0.25">
      <c r="A8" s="2115" t="s">
        <v>2198</v>
      </c>
      <c r="B8" s="1400"/>
      <c r="C8" s="1400"/>
      <c r="D8" s="1400"/>
      <c r="E8" s="1400"/>
      <c r="F8" s="1400"/>
      <c r="G8" s="1400"/>
      <c r="H8" s="1400"/>
      <c r="I8" s="1400"/>
      <c r="J8" s="1400"/>
      <c r="K8" s="10"/>
    </row>
    <row r="9" spans="1:11" ht="37.5" customHeight="1" x14ac:dyDescent="0.25">
      <c r="A9" s="2116" t="s">
        <v>2199</v>
      </c>
      <c r="B9" s="1400"/>
      <c r="C9" s="1400"/>
      <c r="D9" s="1400"/>
      <c r="E9" s="1400"/>
      <c r="F9" s="1400"/>
      <c r="G9" s="1400"/>
      <c r="H9" s="1400"/>
      <c r="I9" s="1400"/>
      <c r="J9" s="1400"/>
      <c r="K9" s="10"/>
    </row>
    <row r="10" spans="1:11" ht="37.5" customHeight="1" x14ac:dyDescent="0.25">
      <c r="A10" s="1400"/>
      <c r="B10" s="1400"/>
      <c r="C10" s="1400"/>
      <c r="D10" s="1400"/>
      <c r="E10" s="1400"/>
      <c r="F10" s="1400"/>
      <c r="G10" s="1400"/>
      <c r="H10" s="1400"/>
      <c r="I10" s="1400"/>
      <c r="J10" s="1400"/>
      <c r="K10" s="10"/>
    </row>
    <row r="11" spans="1:11" ht="6" customHeight="1" x14ac:dyDescent="0.25">
      <c r="A11" s="31"/>
      <c r="B11" s="31"/>
      <c r="C11" s="31"/>
      <c r="D11" s="31"/>
      <c r="E11" s="31"/>
      <c r="F11" s="31"/>
      <c r="G11" s="31"/>
      <c r="H11" s="31"/>
      <c r="I11" s="10"/>
      <c r="J11" s="10"/>
      <c r="K11" s="10"/>
    </row>
    <row r="12" spans="1:11" ht="14.25" customHeight="1" x14ac:dyDescent="0.3">
      <c r="A12" s="819" t="s">
        <v>2200</v>
      </c>
      <c r="B12" s="31"/>
      <c r="C12" s="31"/>
      <c r="D12" s="31"/>
      <c r="E12" s="31"/>
      <c r="F12" s="31"/>
      <c r="G12" s="31"/>
      <c r="H12" s="31"/>
      <c r="I12" s="10"/>
      <c r="J12" s="10"/>
      <c r="K12" s="10"/>
    </row>
    <row r="13" spans="1:11" ht="6" customHeight="1" x14ac:dyDescent="0.25">
      <c r="B13" s="31"/>
      <c r="C13" s="31"/>
      <c r="D13" s="31"/>
      <c r="E13" s="31"/>
      <c r="F13" s="31"/>
      <c r="G13" s="31"/>
      <c r="H13" s="31"/>
      <c r="I13" s="10"/>
      <c r="J13" s="10"/>
      <c r="K13" s="10"/>
    </row>
    <row r="14" spans="1:11" ht="14.25" customHeight="1" x14ac:dyDescent="0.25">
      <c r="A14" s="688" t="s">
        <v>2201</v>
      </c>
      <c r="B14" s="31"/>
      <c r="C14" s="31"/>
      <c r="D14" s="31"/>
      <c r="E14" s="31"/>
      <c r="F14" s="31"/>
      <c r="G14" s="31"/>
      <c r="H14" s="31"/>
      <c r="I14" s="10"/>
      <c r="J14" s="10"/>
      <c r="K14" s="10"/>
    </row>
    <row r="15" spans="1:11" ht="15" customHeight="1" x14ac:dyDescent="0.25">
      <c r="A15" s="1088" t="s">
        <v>2202</v>
      </c>
      <c r="B15" s="1091"/>
      <c r="C15" s="1091"/>
      <c r="D15" s="1091"/>
      <c r="E15" s="1091"/>
      <c r="F15" s="1091"/>
      <c r="G15" s="1091"/>
      <c r="H15" s="1091"/>
      <c r="I15" s="1092"/>
      <c r="J15" s="1092"/>
      <c r="K15" s="10"/>
    </row>
    <row r="16" spans="1:11" ht="6" customHeight="1" x14ac:dyDescent="0.25">
      <c r="A16" s="1088"/>
      <c r="B16" s="1091"/>
      <c r="C16" s="1091"/>
      <c r="D16" s="1091"/>
      <c r="E16" s="1091"/>
      <c r="F16" s="1091"/>
      <c r="G16" s="1091"/>
      <c r="H16" s="1091"/>
      <c r="I16" s="1092"/>
      <c r="J16" s="1092"/>
      <c r="K16" s="10"/>
    </row>
    <row r="17" spans="1:11" ht="28.9" customHeight="1" x14ac:dyDescent="0.25">
      <c r="A17" s="2106" t="s">
        <v>2203</v>
      </c>
      <c r="B17" s="2106"/>
      <c r="C17" s="2106"/>
      <c r="D17" s="2106"/>
      <c r="E17" s="2106"/>
      <c r="F17" s="2106"/>
      <c r="G17" s="2106"/>
      <c r="H17" s="2106"/>
      <c r="I17" s="2106"/>
      <c r="J17" s="2106"/>
      <c r="K17" s="10"/>
    </row>
    <row r="18" spans="1:11" ht="6.6" customHeight="1" x14ac:dyDescent="0.25">
      <c r="A18" s="1088"/>
      <c r="B18" s="1089"/>
      <c r="C18" s="1090"/>
      <c r="D18" s="1090"/>
      <c r="E18" s="1090"/>
      <c r="F18" s="1090"/>
      <c r="G18" s="1090"/>
      <c r="H18" s="1090"/>
      <c r="I18" s="1090"/>
      <c r="J18" s="1090"/>
      <c r="K18" s="10"/>
    </row>
    <row r="19" spans="1:11" ht="16.149999999999999" customHeight="1" x14ac:dyDescent="0.25">
      <c r="A19" s="1088" t="s">
        <v>2204</v>
      </c>
      <c r="B19" s="1093"/>
      <c r="C19" s="1093"/>
      <c r="D19" s="1093"/>
      <c r="E19" s="1093"/>
      <c r="F19" s="1093"/>
      <c r="G19" s="1093"/>
      <c r="H19" s="1093"/>
      <c r="I19" s="1093"/>
      <c r="J19" s="1093"/>
      <c r="K19" s="10"/>
    </row>
    <row r="20" spans="1:11" ht="6" customHeight="1" x14ac:dyDescent="0.25">
      <c r="A20" s="1088"/>
      <c r="B20" s="1089"/>
      <c r="C20" s="1090"/>
      <c r="D20" s="1090"/>
      <c r="E20" s="1090"/>
      <c r="F20" s="1090"/>
      <c r="G20" s="1090"/>
      <c r="H20" s="1090"/>
      <c r="I20" s="1090"/>
      <c r="J20" s="1090"/>
      <c r="K20" s="10"/>
    </row>
    <row r="21" spans="1:11" ht="15.6" customHeight="1" x14ac:dyDescent="0.25">
      <c r="A21" s="2106" t="s">
        <v>2205</v>
      </c>
      <c r="B21" s="2106"/>
      <c r="C21" s="2106"/>
      <c r="D21" s="2106"/>
      <c r="E21" s="2106"/>
      <c r="F21" s="2106"/>
      <c r="G21" s="2106"/>
      <c r="H21" s="2106"/>
      <c r="I21" s="2106"/>
      <c r="J21" s="2106"/>
      <c r="K21" s="10"/>
    </row>
    <row r="22" spans="1:11" ht="12.6" customHeight="1" x14ac:dyDescent="0.25">
      <c r="A22" s="2106"/>
      <c r="B22" s="2106"/>
      <c r="C22" s="2106"/>
      <c r="D22" s="2106"/>
      <c r="E22" s="2106"/>
      <c r="F22" s="2106"/>
      <c r="G22" s="2106"/>
      <c r="H22" s="2106"/>
      <c r="I22" s="2106"/>
      <c r="J22" s="2106"/>
      <c r="K22" s="10"/>
    </row>
    <row r="23" spans="1:11" s="1045" customFormat="1" ht="6" customHeight="1" x14ac:dyDescent="0.25">
      <c r="A23" s="1094"/>
      <c r="B23" s="1094"/>
      <c r="C23" s="1094"/>
      <c r="D23" s="1094"/>
      <c r="E23" s="1094"/>
      <c r="F23" s="1094"/>
      <c r="G23" s="1094"/>
      <c r="H23" s="1094"/>
      <c r="I23" s="1094"/>
      <c r="J23" s="1094"/>
      <c r="K23" s="1053"/>
    </row>
    <row r="24" spans="1:11" ht="15" customHeight="1" x14ac:dyDescent="0.25">
      <c r="A24" s="2106" t="s">
        <v>2206</v>
      </c>
      <c r="B24" s="2106"/>
      <c r="C24" s="2106"/>
      <c r="D24" s="2106"/>
      <c r="E24" s="2106"/>
      <c r="F24" s="2106"/>
      <c r="G24" s="2106"/>
      <c r="H24" s="2106"/>
      <c r="I24" s="2106"/>
      <c r="J24" s="2106"/>
      <c r="K24" s="10"/>
    </row>
    <row r="25" spans="1:11" ht="15" customHeight="1" x14ac:dyDescent="0.25">
      <c r="A25" s="2106"/>
      <c r="B25" s="2106"/>
      <c r="C25" s="2106"/>
      <c r="D25" s="2106"/>
      <c r="E25" s="2106"/>
      <c r="F25" s="2106"/>
      <c r="G25" s="2106"/>
      <c r="H25" s="2106"/>
      <c r="I25" s="2106"/>
      <c r="J25" s="2106"/>
      <c r="K25" s="10"/>
    </row>
    <row r="26" spans="1:11" s="1045" customFormat="1" ht="6" customHeight="1" x14ac:dyDescent="0.25">
      <c r="A26" s="1094"/>
      <c r="B26" s="1094"/>
      <c r="C26" s="1094"/>
      <c r="D26" s="1094"/>
      <c r="E26" s="1094"/>
      <c r="F26" s="1094"/>
      <c r="G26" s="1094"/>
      <c r="H26" s="1094"/>
      <c r="I26" s="1094"/>
      <c r="J26" s="1094"/>
      <c r="K26" s="1053"/>
    </row>
    <row r="27" spans="1:11" ht="14.25" customHeight="1" x14ac:dyDescent="0.25">
      <c r="A27" s="1088" t="s">
        <v>2207</v>
      </c>
      <c r="B27" s="1091"/>
      <c r="C27" s="1091"/>
      <c r="D27" s="1091"/>
      <c r="E27" s="1091"/>
      <c r="F27" s="1091"/>
      <c r="G27" s="1091"/>
      <c r="H27" s="1091"/>
      <c r="I27" s="1092"/>
      <c r="J27" s="1092"/>
      <c r="K27" s="10"/>
    </row>
    <row r="28" spans="1:11" s="1045" customFormat="1" ht="6" customHeight="1" x14ac:dyDescent="0.25">
      <c r="A28" s="1094"/>
      <c r="B28" s="1094"/>
      <c r="C28" s="1094"/>
      <c r="D28" s="1094"/>
      <c r="E28" s="1094"/>
      <c r="F28" s="1094"/>
      <c r="G28" s="1094"/>
      <c r="H28" s="1094"/>
      <c r="I28" s="1094"/>
      <c r="J28" s="1094"/>
      <c r="K28" s="1053"/>
    </row>
    <row r="29" spans="1:11" ht="15.6" customHeight="1" x14ac:dyDescent="0.25">
      <c r="A29" s="1088" t="s">
        <v>2208</v>
      </c>
      <c r="B29" s="1093"/>
      <c r="C29" s="1093"/>
      <c r="D29" s="1093"/>
      <c r="E29" s="1093"/>
      <c r="F29" s="1093"/>
      <c r="G29" s="1093"/>
      <c r="H29" s="1093"/>
      <c r="I29" s="1093"/>
      <c r="J29" s="1093"/>
      <c r="K29" s="10"/>
    </row>
    <row r="30" spans="1:11" s="1045" customFormat="1" ht="6" customHeight="1" x14ac:dyDescent="0.25">
      <c r="A30" s="1094"/>
      <c r="B30" s="1094"/>
      <c r="C30" s="1094"/>
      <c r="D30" s="1094"/>
      <c r="E30" s="1094"/>
      <c r="F30" s="1094"/>
      <c r="G30" s="1094"/>
      <c r="H30" s="1094"/>
      <c r="I30" s="1094"/>
      <c r="J30" s="1094"/>
      <c r="K30" s="1053"/>
    </row>
    <row r="31" spans="1:11" ht="14.25" customHeight="1" x14ac:dyDescent="0.25">
      <c r="A31" s="1088" t="s">
        <v>2209</v>
      </c>
      <c r="B31" s="1091"/>
      <c r="C31" s="1091"/>
      <c r="D31" s="1091"/>
      <c r="E31" s="1091"/>
      <c r="F31" s="1091"/>
      <c r="G31" s="1091"/>
      <c r="H31" s="1091"/>
      <c r="I31" s="1092"/>
      <c r="J31" s="1092"/>
      <c r="K31" s="10"/>
    </row>
    <row r="32" spans="1:11" s="1045" customFormat="1" ht="6" customHeight="1" x14ac:dyDescent="0.25">
      <c r="A32" s="1094"/>
      <c r="B32" s="1094"/>
      <c r="C32" s="1094"/>
      <c r="D32" s="1094"/>
      <c r="E32" s="1094"/>
      <c r="F32" s="1094"/>
      <c r="G32" s="1094"/>
      <c r="H32" s="1094"/>
      <c r="I32" s="1094"/>
      <c r="J32" s="1094"/>
      <c r="K32" s="1053"/>
    </row>
    <row r="33" spans="1:11" ht="15.6" customHeight="1" x14ac:dyDescent="0.25">
      <c r="A33" s="2106" t="s">
        <v>2210</v>
      </c>
      <c r="B33" s="2106"/>
      <c r="C33" s="2106"/>
      <c r="D33" s="2106"/>
      <c r="E33" s="2106"/>
      <c r="F33" s="2106"/>
      <c r="G33" s="2106"/>
      <c r="H33" s="2106"/>
      <c r="I33" s="2106"/>
      <c r="J33" s="2106"/>
      <c r="K33" s="10"/>
    </row>
    <row r="34" spans="1:11" ht="14.45" customHeight="1" x14ac:dyDescent="0.25">
      <c r="A34" s="2106"/>
      <c r="B34" s="2106"/>
      <c r="C34" s="2106"/>
      <c r="D34" s="2106"/>
      <c r="E34" s="2106"/>
      <c r="F34" s="2106"/>
      <c r="G34" s="2106"/>
      <c r="H34" s="2106"/>
      <c r="I34" s="2106"/>
      <c r="J34" s="2106"/>
      <c r="K34" s="10"/>
    </row>
    <row r="35" spans="1:11" s="1045" customFormat="1" ht="6" customHeight="1" x14ac:dyDescent="0.25">
      <c r="A35" s="1094"/>
      <c r="B35" s="1094"/>
      <c r="C35" s="1094"/>
      <c r="D35" s="1094"/>
      <c r="E35" s="1094"/>
      <c r="F35" s="1094"/>
      <c r="G35" s="1094"/>
      <c r="H35" s="1094"/>
      <c r="I35" s="1094"/>
      <c r="J35" s="1094"/>
      <c r="K35" s="1053"/>
    </row>
    <row r="36" spans="1:11" ht="15" customHeight="1" x14ac:dyDescent="0.25">
      <c r="A36" s="1088" t="s">
        <v>2211</v>
      </c>
      <c r="B36" s="1091"/>
      <c r="C36" s="1091"/>
      <c r="D36" s="1091"/>
      <c r="E36" s="1091"/>
      <c r="F36" s="1091"/>
      <c r="G36" s="1091"/>
      <c r="H36" s="1091"/>
      <c r="I36" s="1092"/>
      <c r="J36" s="1092"/>
      <c r="K36" s="10"/>
    </row>
    <row r="37" spans="1:11" s="1045" customFormat="1" ht="6" customHeight="1" x14ac:dyDescent="0.25">
      <c r="A37" s="1094"/>
      <c r="B37" s="1094"/>
      <c r="C37" s="1094"/>
      <c r="D37" s="1094"/>
      <c r="E37" s="1094"/>
      <c r="F37" s="1094"/>
      <c r="G37" s="1094"/>
      <c r="H37" s="1094"/>
      <c r="I37" s="1094"/>
      <c r="J37" s="1094"/>
      <c r="K37" s="1053"/>
    </row>
    <row r="38" spans="1:11" ht="14.25" customHeight="1" x14ac:dyDescent="0.25">
      <c r="A38" s="1088" t="s">
        <v>2212</v>
      </c>
      <c r="B38" s="1091"/>
      <c r="C38" s="1091"/>
      <c r="D38" s="1091"/>
      <c r="E38" s="1091"/>
      <c r="F38" s="1091"/>
      <c r="G38" s="1091"/>
      <c r="H38" s="1091"/>
      <c r="I38" s="1092"/>
      <c r="J38" s="1092"/>
      <c r="K38" s="10"/>
    </row>
    <row r="39" spans="1:11" s="1045" customFormat="1" ht="6" customHeight="1" x14ac:dyDescent="0.25">
      <c r="A39" s="1094"/>
      <c r="B39" s="1094"/>
      <c r="C39" s="1094"/>
      <c r="D39" s="1094"/>
      <c r="E39" s="1094"/>
      <c r="F39" s="1094"/>
      <c r="G39" s="1094"/>
      <c r="H39" s="1094"/>
      <c r="I39" s="1094"/>
      <c r="J39" s="1094"/>
      <c r="K39" s="1053"/>
    </row>
    <row r="40" spans="1:11" ht="14.25" customHeight="1" x14ac:dyDescent="0.25">
      <c r="A40" s="1088" t="s">
        <v>2213</v>
      </c>
      <c r="B40" s="1091"/>
      <c r="C40" s="1091"/>
      <c r="D40" s="1091"/>
      <c r="E40" s="1091"/>
      <c r="F40" s="1091"/>
      <c r="G40" s="1091"/>
      <c r="H40" s="1091"/>
      <c r="I40" s="1092"/>
      <c r="J40" s="1092"/>
      <c r="K40" s="10"/>
    </row>
    <row r="41" spans="1:11" s="1045" customFormat="1" ht="6" customHeight="1" x14ac:dyDescent="0.25">
      <c r="A41" s="1094"/>
      <c r="B41" s="1094"/>
      <c r="C41" s="1094"/>
      <c r="D41" s="1094"/>
      <c r="E41" s="1094"/>
      <c r="F41" s="1094"/>
      <c r="G41" s="1094"/>
      <c r="H41" s="1094"/>
      <c r="I41" s="1094"/>
      <c r="J41" s="1094"/>
      <c r="K41" s="1053"/>
    </row>
    <row r="42" spans="1:11" ht="14.25" customHeight="1" x14ac:dyDescent="0.25">
      <c r="A42" s="1088" t="s">
        <v>2214</v>
      </c>
      <c r="B42" s="1091"/>
      <c r="C42" s="1091"/>
      <c r="D42" s="1091"/>
      <c r="E42" s="1091"/>
      <c r="F42" s="1091"/>
      <c r="G42" s="1091"/>
      <c r="H42" s="1091"/>
      <c r="I42" s="1092"/>
      <c r="J42" s="1092"/>
      <c r="K42" s="10"/>
    </row>
    <row r="43" spans="1:11" s="1045" customFormat="1" ht="6" customHeight="1" x14ac:dyDescent="0.25">
      <c r="A43" s="1094"/>
      <c r="B43" s="1094"/>
      <c r="C43" s="1094"/>
      <c r="D43" s="1094"/>
      <c r="E43" s="1094"/>
      <c r="F43" s="1094"/>
      <c r="G43" s="1094"/>
      <c r="H43" s="1094"/>
      <c r="I43" s="1094"/>
      <c r="J43" s="1094"/>
      <c r="K43" s="1053"/>
    </row>
    <row r="44" spans="1:11" ht="14.25" customHeight="1" x14ac:dyDescent="0.25">
      <c r="A44" s="1088" t="s">
        <v>2215</v>
      </c>
      <c r="B44" s="1091"/>
      <c r="C44" s="1091"/>
      <c r="D44" s="1091"/>
      <c r="E44" s="1091"/>
      <c r="F44" s="1091"/>
      <c r="G44" s="1091"/>
      <c r="H44" s="1091"/>
      <c r="I44" s="1092"/>
      <c r="J44" s="1092"/>
      <c r="K44" s="10"/>
    </row>
    <row r="45" spans="1:11" s="1045" customFormat="1" ht="6" customHeight="1" x14ac:dyDescent="0.25">
      <c r="A45" s="1047"/>
      <c r="B45" s="1047"/>
      <c r="C45" s="1047"/>
      <c r="D45" s="1047"/>
      <c r="E45" s="1047"/>
      <c r="F45" s="1047"/>
      <c r="G45" s="1047"/>
      <c r="H45" s="1047"/>
      <c r="I45" s="1047"/>
      <c r="J45" s="1047"/>
      <c r="K45" s="1053"/>
    </row>
    <row r="46" spans="1:11" s="1045" customFormat="1" ht="6" customHeight="1" x14ac:dyDescent="0.25">
      <c r="A46" s="1047"/>
      <c r="B46" s="1047"/>
      <c r="C46" s="1047"/>
      <c r="D46" s="1047"/>
      <c r="E46" s="1047"/>
      <c r="F46" s="1047"/>
      <c r="G46" s="1047"/>
      <c r="H46" s="1047"/>
      <c r="I46" s="1047"/>
      <c r="J46" s="1047"/>
      <c r="K46" s="1053"/>
    </row>
    <row r="47" spans="1:11" ht="14.25" customHeight="1" x14ac:dyDescent="0.25">
      <c r="A47" s="688" t="s">
        <v>2216</v>
      </c>
      <c r="B47" s="31"/>
      <c r="C47" s="31"/>
      <c r="D47" s="31"/>
      <c r="E47" s="31"/>
      <c r="F47" s="31"/>
      <c r="G47" s="31"/>
      <c r="H47" s="31"/>
      <c r="I47" s="10"/>
      <c r="J47" s="10"/>
      <c r="K47" s="10"/>
    </row>
    <row r="48" spans="1:11" ht="16.149999999999999" customHeight="1" x14ac:dyDescent="0.25">
      <c r="A48" s="2106" t="s">
        <v>2217</v>
      </c>
      <c r="B48" s="2106"/>
      <c r="C48" s="2106"/>
      <c r="D48" s="2106"/>
      <c r="E48" s="2106"/>
      <c r="F48" s="2106"/>
      <c r="G48" s="2106"/>
      <c r="H48" s="2106"/>
      <c r="I48" s="2106"/>
      <c r="J48" s="2106"/>
      <c r="K48" s="10"/>
    </row>
    <row r="49" spans="1:11" ht="14.45" customHeight="1" x14ac:dyDescent="0.25">
      <c r="A49" s="2106"/>
      <c r="B49" s="2106"/>
      <c r="C49" s="2106"/>
      <c r="D49" s="2106"/>
      <c r="E49" s="2106"/>
      <c r="F49" s="2106"/>
      <c r="G49" s="2106"/>
      <c r="H49" s="2106"/>
      <c r="I49" s="2106"/>
      <c r="J49" s="2106"/>
      <c r="K49" s="10"/>
    </row>
    <row r="50" spans="1:11" s="1045" customFormat="1" ht="6" customHeight="1" x14ac:dyDescent="0.25">
      <c r="A50" s="1088"/>
      <c r="B50" s="1089"/>
      <c r="C50" s="1090"/>
      <c r="D50" s="1090"/>
      <c r="E50" s="1090"/>
      <c r="F50" s="1090"/>
      <c r="G50" s="1090"/>
      <c r="H50" s="1090"/>
      <c r="I50" s="1090"/>
      <c r="J50" s="1090"/>
      <c r="K50" s="1053"/>
    </row>
    <row r="51" spans="1:11" ht="14.25" customHeight="1" x14ac:dyDescent="0.25">
      <c r="A51" s="1088" t="s">
        <v>2218</v>
      </c>
      <c r="B51" s="1091"/>
      <c r="C51" s="1091"/>
      <c r="D51" s="1091"/>
      <c r="E51" s="1091"/>
      <c r="F51" s="1091"/>
      <c r="G51" s="1091"/>
      <c r="H51" s="1091"/>
      <c r="I51" s="1092"/>
      <c r="J51" s="1092"/>
      <c r="K51" s="10"/>
    </row>
    <row r="52" spans="1:11" ht="14.25" customHeight="1" x14ac:dyDescent="0.25">
      <c r="A52" s="821"/>
      <c r="B52" s="31"/>
      <c r="C52" s="31"/>
      <c r="D52" s="31"/>
      <c r="E52" s="31"/>
      <c r="F52" s="31"/>
      <c r="G52" s="31"/>
      <c r="H52" s="31"/>
      <c r="I52" s="10"/>
      <c r="J52" s="10"/>
      <c r="K52" s="10"/>
    </row>
    <row r="53" spans="1:11" ht="14.25" customHeight="1" x14ac:dyDescent="0.25">
      <c r="A53" s="688" t="s">
        <v>2219</v>
      </c>
      <c r="B53" s="181"/>
      <c r="C53" s="181"/>
      <c r="D53" s="181"/>
      <c r="E53" s="181"/>
      <c r="F53" s="180"/>
      <c r="G53" s="180"/>
      <c r="H53" s="180"/>
      <c r="I53" s="10"/>
      <c r="J53" s="10"/>
      <c r="K53" s="10"/>
    </row>
    <row r="54" spans="1:11" ht="15" customHeight="1" x14ac:dyDescent="0.25">
      <c r="A54" s="2106" t="s">
        <v>2891</v>
      </c>
      <c r="B54" s="2106"/>
      <c r="C54" s="2106"/>
      <c r="D54" s="2106"/>
      <c r="E54" s="2106"/>
      <c r="F54" s="2106"/>
      <c r="G54" s="2106"/>
      <c r="H54" s="2106"/>
      <c r="I54" s="2106"/>
      <c r="J54" s="2106"/>
      <c r="K54" s="10"/>
    </row>
    <row r="55" spans="1:11" ht="14.45" customHeight="1" x14ac:dyDescent="0.25">
      <c r="A55" s="2106"/>
      <c r="B55" s="2106"/>
      <c r="C55" s="2106"/>
      <c r="D55" s="2106"/>
      <c r="E55" s="2106"/>
      <c r="F55" s="2106"/>
      <c r="G55" s="2106"/>
      <c r="H55" s="2106"/>
      <c r="I55" s="2106"/>
      <c r="J55" s="2106"/>
      <c r="K55" s="10"/>
    </row>
    <row r="56" spans="1:11" s="1045" customFormat="1" ht="9.75" customHeight="1" x14ac:dyDescent="0.25">
      <c r="A56" s="1088"/>
      <c r="B56" s="1089"/>
      <c r="C56" s="1090"/>
      <c r="D56" s="1090"/>
      <c r="E56" s="1090"/>
      <c r="F56" s="1090"/>
      <c r="G56" s="1090"/>
      <c r="H56" s="1090"/>
      <c r="I56" s="1090"/>
      <c r="J56" s="1090"/>
      <c r="K56" s="1053"/>
    </row>
    <row r="57" spans="1:11" ht="16.149999999999999" customHeight="1" x14ac:dyDescent="0.25">
      <c r="A57" s="2106" t="s">
        <v>2220</v>
      </c>
      <c r="B57" s="2106"/>
      <c r="C57" s="2106"/>
      <c r="D57" s="2106"/>
      <c r="E57" s="2106"/>
      <c r="F57" s="2106"/>
      <c r="G57" s="2106"/>
      <c r="H57" s="2106"/>
      <c r="I57" s="2106"/>
      <c r="J57" s="2106"/>
      <c r="K57" s="10"/>
    </row>
    <row r="58" spans="1:11" ht="13.9" customHeight="1" x14ac:dyDescent="0.25">
      <c r="A58" s="2106"/>
      <c r="B58" s="2106"/>
      <c r="C58" s="2106"/>
      <c r="D58" s="2106"/>
      <c r="E58" s="2106"/>
      <c r="F58" s="2106"/>
      <c r="G58" s="2106"/>
      <c r="H58" s="2106"/>
      <c r="I58" s="2106"/>
      <c r="J58" s="2106"/>
      <c r="K58" s="10"/>
    </row>
    <row r="59" spans="1:11" s="1045" customFormat="1" ht="10.5" customHeight="1" x14ac:dyDescent="0.25">
      <c r="A59" s="1088"/>
      <c r="B59" s="1093"/>
      <c r="C59" s="1093"/>
      <c r="D59" s="1093"/>
      <c r="E59" s="1093"/>
      <c r="F59" s="1093"/>
      <c r="G59" s="1093"/>
      <c r="H59" s="1093"/>
      <c r="I59" s="1093"/>
      <c r="J59" s="1093"/>
      <c r="K59" s="1053"/>
    </row>
    <row r="60" spans="1:11" ht="28.5" customHeight="1" x14ac:dyDescent="0.25">
      <c r="A60" s="2106" t="s">
        <v>2892</v>
      </c>
      <c r="B60" s="2106"/>
      <c r="C60" s="2106"/>
      <c r="D60" s="2106"/>
      <c r="E60" s="2106"/>
      <c r="F60" s="2106"/>
      <c r="G60" s="2106"/>
      <c r="H60" s="2106"/>
      <c r="I60" s="2106"/>
      <c r="J60" s="2106"/>
      <c r="K60" s="10"/>
    </row>
    <row r="61" spans="1:11" ht="9.75" customHeight="1" x14ac:dyDescent="0.25">
      <c r="A61" s="2106"/>
      <c r="B61" s="2106"/>
      <c r="C61" s="2106"/>
      <c r="D61" s="2106"/>
      <c r="E61" s="2106"/>
      <c r="F61" s="2106"/>
      <c r="G61" s="2106"/>
      <c r="H61" s="2106"/>
      <c r="I61" s="2106"/>
      <c r="J61" s="2106"/>
      <c r="K61" s="10"/>
    </row>
    <row r="62" spans="1:11" ht="15" customHeight="1" x14ac:dyDescent="0.25">
      <c r="A62" s="2106" t="s">
        <v>2893</v>
      </c>
      <c r="B62" s="2106"/>
      <c r="C62" s="2106"/>
      <c r="D62" s="2106"/>
      <c r="E62" s="2106"/>
      <c r="F62" s="2106"/>
      <c r="G62" s="2106"/>
      <c r="H62" s="2106"/>
      <c r="I62" s="2106"/>
      <c r="J62" s="2106"/>
      <c r="K62" s="10"/>
    </row>
    <row r="63" spans="1:11" ht="14.25" customHeight="1" x14ac:dyDescent="0.25">
      <c r="A63" s="2106"/>
      <c r="B63" s="2106"/>
      <c r="C63" s="2106"/>
      <c r="D63" s="2106"/>
      <c r="E63" s="2106"/>
      <c r="F63" s="2106"/>
      <c r="G63" s="2106"/>
      <c r="H63" s="2106"/>
      <c r="I63" s="2106"/>
      <c r="J63" s="2106"/>
      <c r="K63" s="10"/>
    </row>
    <row r="64" spans="1:11" s="1045" customFormat="1" ht="14.25" customHeight="1" x14ac:dyDescent="0.25">
      <c r="A64" s="688"/>
      <c r="B64" s="31"/>
      <c r="C64" s="31"/>
      <c r="D64" s="31"/>
      <c r="E64" s="31"/>
      <c r="F64" s="31"/>
      <c r="G64" s="31"/>
      <c r="H64" s="31"/>
      <c r="I64" s="1053"/>
      <c r="J64" s="1053"/>
      <c r="K64" s="1053"/>
    </row>
    <row r="65" spans="1:11" ht="14.25" customHeight="1" x14ac:dyDescent="0.25">
      <c r="A65" s="688" t="s">
        <v>2221</v>
      </c>
      <c r="B65" s="31"/>
      <c r="C65" s="31"/>
      <c r="D65" s="31"/>
      <c r="E65" s="31"/>
      <c r="F65" s="31"/>
      <c r="G65" s="31"/>
      <c r="H65" s="31"/>
      <c r="I65" s="10"/>
      <c r="J65" s="10"/>
      <c r="K65" s="10"/>
    </row>
    <row r="66" spans="1:11" ht="14.25" customHeight="1" x14ac:dyDescent="0.25">
      <c r="A66" s="1095" t="s">
        <v>2222</v>
      </c>
      <c r="B66" s="31"/>
      <c r="C66" s="31"/>
      <c r="D66" s="31"/>
      <c r="E66" s="31"/>
      <c r="F66" s="31"/>
      <c r="G66" s="31"/>
      <c r="H66" s="31"/>
      <c r="I66" s="10"/>
      <c r="J66" s="10"/>
      <c r="K66" s="10"/>
    </row>
    <row r="67" spans="1:11" ht="14.25" customHeight="1" x14ac:dyDescent="0.25">
      <c r="A67" s="1095" t="s">
        <v>2223</v>
      </c>
      <c r="B67" s="31"/>
      <c r="C67" s="31"/>
      <c r="D67" s="31"/>
      <c r="E67" s="31"/>
      <c r="F67" s="31"/>
      <c r="G67" s="31"/>
      <c r="H67" s="31"/>
      <c r="I67" s="10"/>
      <c r="J67" s="10"/>
      <c r="K67" s="10"/>
    </row>
    <row r="68" spans="1:11" ht="14.25" customHeight="1" x14ac:dyDescent="0.25">
      <c r="A68" s="821"/>
      <c r="B68" s="31"/>
      <c r="C68" s="31"/>
      <c r="D68" s="31"/>
      <c r="E68" s="31"/>
      <c r="F68" s="31"/>
      <c r="G68" s="31"/>
      <c r="H68" s="31"/>
      <c r="I68" s="10"/>
      <c r="J68" s="10"/>
      <c r="K68" s="10"/>
    </row>
    <row r="69" spans="1:11" ht="14.25" customHeight="1" x14ac:dyDescent="0.25">
      <c r="A69" s="688" t="s">
        <v>2224</v>
      </c>
      <c r="B69" s="180"/>
      <c r="C69" s="180"/>
      <c r="D69" s="180"/>
      <c r="E69" s="180"/>
      <c r="F69" s="180"/>
      <c r="G69" s="180"/>
      <c r="H69" s="180"/>
      <c r="I69" s="10"/>
      <c r="J69" s="10"/>
      <c r="K69" s="10"/>
    </row>
    <row r="70" spans="1:11" ht="14.25" customHeight="1" x14ac:dyDescent="0.25">
      <c r="A70" s="1088" t="s">
        <v>2225</v>
      </c>
      <c r="B70" s="180"/>
      <c r="C70" s="180"/>
      <c r="D70" s="180"/>
      <c r="E70" s="180"/>
      <c r="F70" s="180"/>
      <c r="G70" s="180"/>
      <c r="H70" s="180"/>
      <c r="I70" s="10"/>
      <c r="J70" s="10"/>
      <c r="K70" s="10"/>
    </row>
    <row r="71" spans="1:11" s="1045" customFormat="1" ht="6" customHeight="1" x14ac:dyDescent="0.25">
      <c r="A71" s="1088"/>
      <c r="B71" s="180"/>
      <c r="C71" s="180"/>
      <c r="D71" s="180"/>
      <c r="E71" s="180"/>
      <c r="F71" s="180"/>
      <c r="G71" s="180"/>
      <c r="H71" s="180"/>
      <c r="I71" s="1053"/>
      <c r="J71" s="1053"/>
      <c r="K71" s="1053"/>
    </row>
    <row r="72" spans="1:11" ht="14.25" customHeight="1" x14ac:dyDescent="0.25">
      <c r="A72" s="1088" t="s">
        <v>2226</v>
      </c>
      <c r="K72" s="10"/>
    </row>
    <row r="73" spans="1:11" s="1045" customFormat="1" ht="6" customHeight="1" x14ac:dyDescent="0.25">
      <c r="A73" s="1088"/>
      <c r="K73" s="1053"/>
    </row>
    <row r="74" spans="1:11" ht="19.899999999999999" customHeight="1" x14ac:dyDescent="0.25">
      <c r="A74" s="1088" t="s">
        <v>2894</v>
      </c>
      <c r="B74" s="1055"/>
      <c r="C74" s="1045"/>
      <c r="D74" s="1045"/>
      <c r="E74" s="1045"/>
      <c r="F74" s="1045"/>
      <c r="G74" s="1045"/>
      <c r="H74" s="1045"/>
      <c r="I74" s="1045"/>
      <c r="J74" s="1045"/>
      <c r="K74" s="10"/>
    </row>
    <row r="75" spans="1:11" ht="14.25" customHeight="1" x14ac:dyDescent="0.25">
      <c r="A75" s="31"/>
      <c r="B75" s="31"/>
      <c r="C75" s="31"/>
      <c r="D75" s="31"/>
      <c r="E75" s="31"/>
      <c r="F75" s="31"/>
      <c r="G75" s="31"/>
      <c r="H75" s="31"/>
      <c r="I75" s="10"/>
      <c r="J75" s="10"/>
      <c r="K75" s="10"/>
    </row>
    <row r="76" spans="1:11" ht="14.25" customHeight="1" x14ac:dyDescent="0.25">
      <c r="A76" s="31"/>
      <c r="B76" s="31"/>
      <c r="C76" s="31"/>
      <c r="D76" s="31"/>
      <c r="E76" s="31"/>
      <c r="F76" s="31"/>
      <c r="G76" s="31"/>
      <c r="H76" s="31"/>
      <c r="I76" s="10"/>
      <c r="J76" s="10"/>
      <c r="K76" s="10"/>
    </row>
    <row r="77" spans="1:11" ht="14.25" customHeight="1" x14ac:dyDescent="0.25">
      <c r="A77" s="31"/>
      <c r="B77" s="31"/>
      <c r="C77" s="31"/>
      <c r="D77" s="31"/>
      <c r="E77" s="31"/>
      <c r="F77" s="31"/>
      <c r="G77" s="31"/>
      <c r="H77" s="31"/>
      <c r="I77" s="10"/>
      <c r="J77" s="10"/>
      <c r="K77" s="10"/>
    </row>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sheetData>
  <sheetProtection algorithmName="SHA-512" hashValue="A5+sg/9QRt3Mp9jqu52esuIGP6Rqmo6vaNk3d4Ag/v6RI0I3Qu+bPdW5eq0BbG451Cuii/qL8aR53M67OxZFFw==" saltValue="b0a99KANpiJpoRKp8cMIlw==" spinCount="100000" sheet="1" objects="1" scenarios="1"/>
  <mergeCells count="13">
    <mergeCell ref="A17:J17"/>
    <mergeCell ref="A21:J22"/>
    <mergeCell ref="A24:J25"/>
    <mergeCell ref="A33:J34"/>
    <mergeCell ref="A1:J3"/>
    <mergeCell ref="A5:J6"/>
    <mergeCell ref="A8:J8"/>
    <mergeCell ref="A9:J10"/>
    <mergeCell ref="A48:J49"/>
    <mergeCell ref="A54:J55"/>
    <mergeCell ref="A57:J58"/>
    <mergeCell ref="A60:J61"/>
    <mergeCell ref="A62:J63"/>
  </mergeCells>
  <pageMargins left="0.5" right="0.25" top="0.5" bottom="0.4" header="0" footer="0"/>
  <pageSetup scale="94" orientation="portrait" r:id="rId1"/>
  <headerFooter>
    <oddFooter>&amp;R&amp;D</oddFooter>
  </headerFooter>
  <rowBreaks count="1" manualBreakCount="1">
    <brk id="5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000"/>
  <sheetViews>
    <sheetView showGridLines="0" zoomScale="80" zoomScaleNormal="80" zoomScaleSheetLayoutView="110" workbookViewId="0">
      <selection sqref="A1:AF2"/>
    </sheetView>
  </sheetViews>
  <sheetFormatPr defaultColWidth="12.625" defaultRowHeight="15" customHeight="1" x14ac:dyDescent="0.2"/>
  <cols>
    <col min="1" max="1" width="5.5" customWidth="1"/>
    <col min="2" max="2" width="4.875" customWidth="1"/>
    <col min="3" max="3" width="4.75" customWidth="1"/>
    <col min="4" max="4" width="7.125" customWidth="1"/>
    <col min="5" max="6" width="6.5" customWidth="1"/>
    <col min="7" max="7" width="0.5" customWidth="1"/>
    <col min="8" max="13" width="6.5" customWidth="1"/>
    <col min="14" max="14" width="0.5" customWidth="1"/>
    <col min="15" max="19" width="6.5" customWidth="1"/>
    <col min="20" max="30" width="6.5" hidden="1" customWidth="1"/>
    <col min="31" max="31" width="9.25" customWidth="1"/>
    <col min="32" max="32" width="12.75" customWidth="1"/>
  </cols>
  <sheetData>
    <row r="1" spans="1:32" ht="15.75" customHeight="1" x14ac:dyDescent="0.2">
      <c r="A1" s="1438" t="s">
        <v>76</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8"/>
    </row>
    <row r="2" spans="1:32" ht="15.7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4"/>
    </row>
    <row r="3" spans="1:32" ht="42.75" customHeight="1" x14ac:dyDescent="0.2">
      <c r="A3" s="1439" t="s">
        <v>2227</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4"/>
    </row>
    <row r="4" spans="1:32" ht="16.5" customHeight="1" x14ac:dyDescent="0.2">
      <c r="A4" s="53" t="s">
        <v>94</v>
      </c>
      <c r="B4" s="54"/>
      <c r="C4" s="54"/>
      <c r="D4" s="54"/>
      <c r="E4" s="54"/>
      <c r="F4" s="54"/>
      <c r="G4" s="54"/>
      <c r="H4" s="54"/>
      <c r="I4" s="55"/>
      <c r="J4" s="55"/>
      <c r="K4" s="55"/>
      <c r="L4" s="55"/>
      <c r="M4" s="55"/>
      <c r="N4" s="55"/>
      <c r="O4" s="55"/>
      <c r="P4" s="55"/>
      <c r="Q4" s="55"/>
      <c r="R4" s="55"/>
      <c r="S4" s="55"/>
      <c r="T4" s="55"/>
      <c r="U4" s="54"/>
      <c r="V4" s="54"/>
      <c r="W4" s="54"/>
      <c r="X4" s="54"/>
      <c r="Y4" s="54"/>
      <c r="Z4" s="54"/>
      <c r="AA4" s="54"/>
      <c r="AB4" s="54"/>
      <c r="AC4" s="54"/>
      <c r="AD4" s="54"/>
      <c r="AE4" s="54"/>
      <c r="AF4" s="56"/>
    </row>
    <row r="5" spans="1:32" ht="3.75" customHeight="1" x14ac:dyDescent="0.2">
      <c r="A5" s="64"/>
      <c r="B5" s="64"/>
      <c r="C5" s="64"/>
      <c r="D5" s="64"/>
      <c r="E5" s="65"/>
      <c r="F5" s="64"/>
      <c r="G5" s="64"/>
      <c r="H5" s="64"/>
      <c r="I5" s="66"/>
      <c r="J5" s="67"/>
      <c r="K5" s="66"/>
      <c r="L5" s="66"/>
      <c r="M5" s="67"/>
      <c r="N5" s="66"/>
      <c r="O5" s="66"/>
      <c r="P5" s="66"/>
      <c r="Q5" s="66"/>
      <c r="R5" s="66"/>
      <c r="S5" s="67"/>
      <c r="T5" s="66"/>
      <c r="U5" s="64"/>
      <c r="V5" s="64"/>
      <c r="W5" s="64"/>
      <c r="X5" s="64"/>
      <c r="Y5" s="64"/>
      <c r="Z5" s="64"/>
      <c r="AA5" s="64"/>
      <c r="AB5" s="64"/>
      <c r="AC5" s="64"/>
      <c r="AD5" s="64"/>
      <c r="AE5" s="64"/>
      <c r="AF5" s="64"/>
    </row>
    <row r="6" spans="1:32" ht="3.75" customHeight="1" x14ac:dyDescent="0.2">
      <c r="A6" s="69"/>
      <c r="B6" s="65"/>
      <c r="C6" s="65"/>
      <c r="D6" s="65"/>
      <c r="E6" s="70"/>
      <c r="F6" s="65"/>
      <c r="G6" s="65"/>
      <c r="H6" s="65"/>
      <c r="I6" s="67"/>
      <c r="J6" s="71"/>
      <c r="K6" s="67"/>
      <c r="L6" s="67"/>
      <c r="M6" s="71"/>
      <c r="N6" s="67"/>
      <c r="O6" s="67"/>
      <c r="P6" s="67"/>
      <c r="Q6" s="67"/>
      <c r="R6" s="67"/>
      <c r="S6" s="71"/>
      <c r="T6" s="67"/>
      <c r="U6" s="65"/>
      <c r="V6" s="65"/>
      <c r="W6" s="65"/>
      <c r="X6" s="65"/>
      <c r="Y6" s="65"/>
      <c r="Z6" s="65"/>
      <c r="AA6" s="65"/>
      <c r="AB6" s="65"/>
      <c r="AC6" s="65"/>
      <c r="AD6" s="65"/>
      <c r="AE6" s="65"/>
      <c r="AF6" s="72"/>
    </row>
    <row r="7" spans="1:32" ht="16.5" customHeight="1" x14ac:dyDescent="0.2">
      <c r="A7" s="1432" t="s">
        <v>118</v>
      </c>
      <c r="B7" s="1400"/>
      <c r="C7" s="1400"/>
      <c r="D7" s="77"/>
      <c r="E7" s="1119"/>
      <c r="F7" s="79" t="s">
        <v>119</v>
      </c>
      <c r="G7" s="79"/>
      <c r="H7" s="79"/>
      <c r="I7" s="79"/>
      <c r="J7" s="1119"/>
      <c r="K7" s="80" t="s">
        <v>120</v>
      </c>
      <c r="L7" s="79"/>
      <c r="M7" s="1119"/>
      <c r="N7" s="81"/>
      <c r="O7" s="80" t="s">
        <v>121</v>
      </c>
      <c r="P7" s="80"/>
      <c r="Q7" s="79"/>
      <c r="R7" s="79"/>
      <c r="S7" s="1119"/>
      <c r="T7" s="79"/>
      <c r="U7" s="79"/>
      <c r="V7" s="79"/>
      <c r="W7" s="79"/>
      <c r="X7" s="79"/>
      <c r="Y7" s="79"/>
      <c r="Z7" s="79"/>
      <c r="AA7" s="79"/>
      <c r="AB7" s="79"/>
      <c r="AC7" s="79"/>
      <c r="AD7" s="82" t="s">
        <v>122</v>
      </c>
      <c r="AE7" s="80" t="s">
        <v>122</v>
      </c>
      <c r="AF7" s="83"/>
    </row>
    <row r="8" spans="1:32" ht="4.5" customHeight="1" x14ac:dyDescent="0.2">
      <c r="A8" s="1399"/>
      <c r="B8" s="1400"/>
      <c r="C8" s="1400"/>
      <c r="D8" s="77"/>
      <c r="E8" s="79"/>
      <c r="F8" s="79"/>
      <c r="G8" s="79"/>
      <c r="H8" s="79"/>
      <c r="I8" s="79"/>
      <c r="J8" s="1218"/>
      <c r="K8" s="80"/>
      <c r="L8" s="79"/>
      <c r="M8" s="1218"/>
      <c r="N8" s="80"/>
      <c r="O8" s="80"/>
      <c r="P8" s="80"/>
      <c r="Q8" s="79"/>
      <c r="R8" s="80"/>
      <c r="S8" s="1211"/>
      <c r="T8" s="79"/>
      <c r="U8" s="79"/>
      <c r="V8" s="79"/>
      <c r="W8" s="79"/>
      <c r="X8" s="79"/>
      <c r="Y8" s="79"/>
      <c r="Z8" s="79"/>
      <c r="AA8" s="79"/>
      <c r="AB8" s="79"/>
      <c r="AC8" s="79"/>
      <c r="AD8" s="82"/>
      <c r="AE8" s="80"/>
      <c r="AF8" s="83"/>
    </row>
    <row r="9" spans="1:32" ht="16.5" customHeight="1" x14ac:dyDescent="0.2">
      <c r="A9" s="1399"/>
      <c r="B9" s="1400"/>
      <c r="C9" s="1400"/>
      <c r="D9" s="77"/>
      <c r="E9" s="1119"/>
      <c r="F9" s="79" t="s">
        <v>161</v>
      </c>
      <c r="G9" s="81"/>
      <c r="H9" s="79"/>
      <c r="I9" s="79"/>
      <c r="J9" s="1119"/>
      <c r="K9" s="80" t="s">
        <v>162</v>
      </c>
      <c r="L9" s="79"/>
      <c r="M9" s="1119"/>
      <c r="N9" s="81"/>
      <c r="O9" s="80" t="s">
        <v>163</v>
      </c>
      <c r="P9" s="80"/>
      <c r="Q9" s="79"/>
      <c r="R9" s="79"/>
      <c r="S9" s="1119"/>
      <c r="T9" s="79"/>
      <c r="U9" s="79"/>
      <c r="V9" s="79"/>
      <c r="W9" s="79"/>
      <c r="X9" s="79"/>
      <c r="Y9" s="79"/>
      <c r="Z9" s="79"/>
      <c r="AA9" s="79"/>
      <c r="AB9" s="79"/>
      <c r="AC9" s="79"/>
      <c r="AD9" s="82" t="s">
        <v>164</v>
      </c>
      <c r="AE9" s="80" t="s">
        <v>164</v>
      </c>
      <c r="AF9" s="83"/>
    </row>
    <row r="10" spans="1:32" ht="3.75" customHeight="1" x14ac:dyDescent="0.2">
      <c r="A10" s="133"/>
      <c r="B10" s="134"/>
      <c r="C10" s="134"/>
      <c r="D10" s="134"/>
      <c r="E10" s="134"/>
      <c r="F10" s="134"/>
      <c r="G10" s="134"/>
      <c r="H10" s="134"/>
      <c r="I10" s="135"/>
      <c r="J10" s="135"/>
      <c r="K10" s="135"/>
      <c r="L10" s="135"/>
      <c r="M10" s="135"/>
      <c r="N10" s="135"/>
      <c r="O10" s="135"/>
      <c r="P10" s="135"/>
      <c r="Q10" s="135"/>
      <c r="R10" s="135"/>
      <c r="S10" s="135"/>
      <c r="T10" s="136"/>
      <c r="U10" s="134"/>
      <c r="V10" s="134"/>
      <c r="W10" s="134"/>
      <c r="X10" s="134"/>
      <c r="Y10" s="134"/>
      <c r="Z10" s="134"/>
      <c r="AA10" s="134"/>
      <c r="AB10" s="134"/>
      <c r="AC10" s="134"/>
      <c r="AD10" s="134"/>
      <c r="AE10" s="134"/>
      <c r="AF10" s="137"/>
    </row>
    <row r="11" spans="1:32" ht="3.75" customHeight="1" x14ac:dyDescent="0.2">
      <c r="A11" s="79"/>
      <c r="B11" s="79"/>
      <c r="C11" s="79"/>
      <c r="D11" s="79"/>
      <c r="E11" s="79"/>
      <c r="F11" s="79"/>
      <c r="G11" s="79"/>
      <c r="H11" s="79"/>
      <c r="I11" s="80"/>
      <c r="J11" s="80"/>
      <c r="K11" s="80"/>
      <c r="L11" s="80"/>
      <c r="M11" s="80"/>
      <c r="N11" s="80"/>
      <c r="O11" s="80"/>
      <c r="P11" s="80"/>
      <c r="Q11" s="80"/>
      <c r="R11" s="80"/>
      <c r="S11" s="80"/>
      <c r="T11" s="82"/>
      <c r="U11" s="79"/>
      <c r="V11" s="79"/>
      <c r="W11" s="79"/>
      <c r="X11" s="79"/>
      <c r="Y11" s="79"/>
      <c r="Z11" s="79"/>
      <c r="AA11" s="79"/>
      <c r="AB11" s="79"/>
      <c r="AC11" s="79"/>
      <c r="AD11" s="79"/>
      <c r="AE11" s="79"/>
      <c r="AF11" s="79"/>
    </row>
    <row r="12" spans="1:32" ht="3.75" customHeight="1" x14ac:dyDescent="0.2">
      <c r="A12" s="166"/>
      <c r="B12" s="167"/>
      <c r="C12" s="167"/>
      <c r="D12" s="167"/>
      <c r="E12" s="167"/>
      <c r="F12" s="167"/>
      <c r="G12" s="167"/>
      <c r="H12" s="167"/>
      <c r="I12" s="168"/>
      <c r="J12" s="168"/>
      <c r="K12" s="168"/>
      <c r="L12" s="168"/>
      <c r="M12" s="168"/>
      <c r="N12" s="168"/>
      <c r="O12" s="168"/>
      <c r="P12" s="168"/>
      <c r="Q12" s="168"/>
      <c r="R12" s="168"/>
      <c r="S12" s="168"/>
      <c r="T12" s="169"/>
      <c r="U12" s="167"/>
      <c r="V12" s="167"/>
      <c r="W12" s="167"/>
      <c r="X12" s="167"/>
      <c r="Y12" s="167"/>
      <c r="Z12" s="167"/>
      <c r="AA12" s="167"/>
      <c r="AB12" s="167"/>
      <c r="AC12" s="167"/>
      <c r="AD12" s="167"/>
      <c r="AE12" s="167"/>
      <c r="AF12" s="170"/>
    </row>
    <row r="13" spans="1:32" ht="15.75" customHeight="1" x14ac:dyDescent="0.2">
      <c r="A13" s="188" t="s">
        <v>211</v>
      </c>
      <c r="B13" s="79"/>
      <c r="C13" s="79"/>
      <c r="D13" s="79"/>
      <c r="E13" s="1119"/>
      <c r="F13" s="79" t="s">
        <v>212</v>
      </c>
      <c r="G13" s="81"/>
      <c r="H13" s="79"/>
      <c r="I13" s="80"/>
      <c r="J13" s="1119"/>
      <c r="K13" s="80" t="s">
        <v>213</v>
      </c>
      <c r="L13" s="80"/>
      <c r="M13" s="1119"/>
      <c r="N13" s="81"/>
      <c r="O13" s="80" t="s">
        <v>214</v>
      </c>
      <c r="P13" s="80"/>
      <c r="Q13" s="80"/>
      <c r="R13" s="1119"/>
      <c r="S13" s="80" t="s">
        <v>215</v>
      </c>
      <c r="T13" s="82"/>
      <c r="U13" s="79"/>
      <c r="V13" s="79"/>
      <c r="W13" s="79"/>
      <c r="X13" s="79"/>
      <c r="Y13" s="79"/>
      <c r="Z13" s="79"/>
      <c r="AA13" s="79"/>
      <c r="AB13" s="79"/>
      <c r="AC13" s="79"/>
      <c r="AD13" s="79"/>
      <c r="AE13" s="79"/>
      <c r="AF13" s="83"/>
    </row>
    <row r="14" spans="1:32" ht="3.75" customHeight="1" x14ac:dyDescent="0.2">
      <c r="A14" s="196"/>
      <c r="B14" s="134"/>
      <c r="C14" s="134"/>
      <c r="D14" s="134"/>
      <c r="E14" s="197"/>
      <c r="F14" s="197"/>
      <c r="G14" s="197"/>
      <c r="H14" s="134"/>
      <c r="I14" s="135"/>
      <c r="J14" s="197"/>
      <c r="K14" s="135"/>
      <c r="L14" s="135"/>
      <c r="M14" s="197"/>
      <c r="N14" s="197"/>
      <c r="O14" s="135"/>
      <c r="P14" s="135"/>
      <c r="Q14" s="135"/>
      <c r="R14" s="197"/>
      <c r="S14" s="135"/>
      <c r="T14" s="136"/>
      <c r="U14" s="134"/>
      <c r="V14" s="134"/>
      <c r="W14" s="134"/>
      <c r="X14" s="134"/>
      <c r="Y14" s="134"/>
      <c r="Z14" s="134"/>
      <c r="AA14" s="134"/>
      <c r="AB14" s="134"/>
      <c r="AC14" s="134"/>
      <c r="AD14" s="134"/>
      <c r="AE14" s="134"/>
      <c r="AF14" s="137"/>
    </row>
    <row r="15" spans="1:32" ht="3" customHeight="1" x14ac:dyDescent="0.2">
      <c r="A15" s="79"/>
      <c r="B15" s="79"/>
      <c r="C15" s="79"/>
      <c r="D15" s="79"/>
      <c r="E15" s="79"/>
      <c r="F15" s="79"/>
      <c r="G15" s="79"/>
      <c r="H15" s="79"/>
      <c r="I15" s="82"/>
      <c r="J15" s="82"/>
      <c r="K15" s="82"/>
      <c r="L15" s="82"/>
      <c r="M15" s="82"/>
      <c r="N15" s="82"/>
      <c r="O15" s="82"/>
      <c r="P15" s="82"/>
      <c r="Q15" s="82"/>
      <c r="R15" s="82"/>
      <c r="S15" s="82"/>
      <c r="T15" s="82"/>
      <c r="U15" s="79"/>
      <c r="V15" s="79"/>
      <c r="W15" s="79"/>
      <c r="X15" s="79"/>
      <c r="Y15" s="79"/>
      <c r="Z15" s="79"/>
      <c r="AA15" s="79"/>
      <c r="AB15" s="79"/>
      <c r="AC15" s="79"/>
      <c r="AD15" s="79"/>
      <c r="AE15" s="79"/>
      <c r="AF15" s="79"/>
    </row>
    <row r="16" spans="1:32" ht="16.5" customHeight="1" x14ac:dyDescent="0.2">
      <c r="A16" s="166"/>
      <c r="B16" s="167"/>
      <c r="C16" s="167"/>
      <c r="D16" s="167"/>
      <c r="E16" s="167"/>
      <c r="F16" s="211" t="s">
        <v>238</v>
      </c>
      <c r="G16" s="167"/>
      <c r="H16" s="211" t="s">
        <v>239</v>
      </c>
      <c r="I16" s="169"/>
      <c r="J16" s="169"/>
      <c r="K16" s="169"/>
      <c r="L16" s="169"/>
      <c r="M16" s="211" t="s">
        <v>238</v>
      </c>
      <c r="N16" s="169"/>
      <c r="O16" s="211" t="s">
        <v>239</v>
      </c>
      <c r="P16" s="169"/>
      <c r="Q16" s="169"/>
      <c r="R16" s="169"/>
      <c r="S16" s="169"/>
      <c r="T16" s="169"/>
      <c r="U16" s="167"/>
      <c r="V16" s="167"/>
      <c r="W16" s="167"/>
      <c r="X16" s="167"/>
      <c r="Y16" s="167"/>
      <c r="Z16" s="167"/>
      <c r="AA16" s="167"/>
      <c r="AB16" s="167"/>
      <c r="AC16" s="167"/>
      <c r="AD16" s="167"/>
      <c r="AE16" s="167"/>
      <c r="AF16" s="170"/>
    </row>
    <row r="17" spans="1:32" ht="3.75" customHeight="1" x14ac:dyDescent="0.2">
      <c r="A17" s="222"/>
      <c r="B17" s="79"/>
      <c r="C17" s="79"/>
      <c r="D17" s="79"/>
      <c r="E17" s="79"/>
      <c r="F17" s="79"/>
      <c r="G17" s="79"/>
      <c r="H17" s="79"/>
      <c r="I17" s="82"/>
      <c r="J17" s="82"/>
      <c r="K17" s="82"/>
      <c r="L17" s="82"/>
      <c r="M17" s="82"/>
      <c r="N17" s="82"/>
      <c r="O17" s="82"/>
      <c r="P17" s="82"/>
      <c r="Q17" s="82"/>
      <c r="R17" s="82"/>
      <c r="S17" s="82"/>
      <c r="T17" s="82"/>
      <c r="U17" s="79"/>
      <c r="V17" s="79"/>
      <c r="W17" s="79"/>
      <c r="X17" s="79"/>
      <c r="Y17" s="79"/>
      <c r="Z17" s="79"/>
      <c r="AA17" s="79"/>
      <c r="AB17" s="79"/>
      <c r="AC17" s="79"/>
      <c r="AD17" s="79"/>
      <c r="AE17" s="79"/>
      <c r="AF17" s="83"/>
    </row>
    <row r="18" spans="1:32" ht="16.5" customHeight="1" x14ac:dyDescent="0.2">
      <c r="A18" s="1450" t="s">
        <v>250</v>
      </c>
      <c r="B18" s="1400"/>
      <c r="C18" s="1400"/>
      <c r="D18" s="1400"/>
      <c r="E18" s="81"/>
      <c r="F18" s="1119"/>
      <c r="G18" s="1212"/>
      <c r="H18" s="1119"/>
      <c r="I18" s="79" t="s">
        <v>251</v>
      </c>
      <c r="J18" s="82"/>
      <c r="K18" s="82"/>
      <c r="L18" s="79"/>
      <c r="M18" s="1119"/>
      <c r="N18" s="1211"/>
      <c r="O18" s="1119"/>
      <c r="P18" s="80" t="s">
        <v>252</v>
      </c>
      <c r="Q18" s="82"/>
      <c r="R18" s="82"/>
      <c r="S18" s="82"/>
      <c r="T18" s="82"/>
      <c r="U18" s="79"/>
      <c r="V18" s="79"/>
      <c r="W18" s="79"/>
      <c r="X18" s="79"/>
      <c r="Y18" s="79"/>
      <c r="Z18" s="79"/>
      <c r="AA18" s="79"/>
      <c r="AB18" s="79"/>
      <c r="AC18" s="79"/>
      <c r="AD18" s="79"/>
      <c r="AE18" s="79"/>
      <c r="AF18" s="83"/>
    </row>
    <row r="19" spans="1:32" ht="4.5" customHeight="1" x14ac:dyDescent="0.2">
      <c r="A19" s="1399"/>
      <c r="B19" s="1400"/>
      <c r="C19" s="1400"/>
      <c r="D19" s="1400"/>
      <c r="E19" s="79"/>
      <c r="F19" s="1211"/>
      <c r="G19" s="1211"/>
      <c r="H19" s="1211"/>
      <c r="I19" s="82"/>
      <c r="J19" s="82"/>
      <c r="K19" s="82"/>
      <c r="L19" s="82"/>
      <c r="M19" s="1219"/>
      <c r="N19" s="1219"/>
      <c r="O19" s="1219"/>
      <c r="P19" s="82"/>
      <c r="Q19" s="82"/>
      <c r="R19" s="82"/>
      <c r="S19" s="82"/>
      <c r="T19" s="82"/>
      <c r="U19" s="79"/>
      <c r="V19" s="79"/>
      <c r="W19" s="79"/>
      <c r="X19" s="79"/>
      <c r="Y19" s="79"/>
      <c r="Z19" s="79"/>
      <c r="AA19" s="79"/>
      <c r="AB19" s="79"/>
      <c r="AC19" s="79"/>
      <c r="AD19" s="79"/>
      <c r="AE19" s="79"/>
      <c r="AF19" s="83"/>
    </row>
    <row r="20" spans="1:32" ht="16.5" customHeight="1" x14ac:dyDescent="0.2">
      <c r="A20" s="1399"/>
      <c r="B20" s="1400"/>
      <c r="C20" s="1400"/>
      <c r="D20" s="1400"/>
      <c r="E20" s="81"/>
      <c r="F20" s="1119"/>
      <c r="G20" s="1212"/>
      <c r="H20" s="1119"/>
      <c r="I20" s="79" t="s">
        <v>264</v>
      </c>
      <c r="J20" s="82"/>
      <c r="K20" s="82"/>
      <c r="L20" s="79"/>
      <c r="M20" s="1119"/>
      <c r="N20" s="1211"/>
      <c r="O20" s="1119"/>
      <c r="P20" s="80" t="s">
        <v>265</v>
      </c>
      <c r="Q20" s="82"/>
      <c r="R20" s="82"/>
      <c r="S20" s="82"/>
      <c r="T20" s="82"/>
      <c r="U20" s="79"/>
      <c r="V20" s="79"/>
      <c r="W20" s="79"/>
      <c r="X20" s="79"/>
      <c r="Y20" s="79"/>
      <c r="Z20" s="79"/>
      <c r="AA20" s="79"/>
      <c r="AB20" s="79"/>
      <c r="AC20" s="79"/>
      <c r="AD20" s="79"/>
      <c r="AE20" s="79"/>
      <c r="AF20" s="83"/>
    </row>
    <row r="21" spans="1:32" ht="4.5" customHeight="1" x14ac:dyDescent="0.2">
      <c r="A21" s="188"/>
      <c r="B21" s="79"/>
      <c r="C21" s="79"/>
      <c r="D21" s="79"/>
      <c r="E21" s="79"/>
      <c r="F21" s="1211"/>
      <c r="G21" s="1211"/>
      <c r="H21" s="1211"/>
      <c r="I21" s="82"/>
      <c r="J21" s="82"/>
      <c r="K21" s="82"/>
      <c r="L21" s="82"/>
      <c r="M21" s="82"/>
      <c r="N21" s="82"/>
      <c r="O21" s="82"/>
      <c r="P21" s="82"/>
      <c r="Q21" s="82"/>
      <c r="R21" s="82"/>
      <c r="S21" s="82"/>
      <c r="T21" s="82"/>
      <c r="U21" s="79"/>
      <c r="V21" s="79"/>
      <c r="W21" s="79"/>
      <c r="X21" s="79"/>
      <c r="Y21" s="79"/>
      <c r="Z21" s="79"/>
      <c r="AA21" s="79"/>
      <c r="AB21" s="79"/>
      <c r="AC21" s="79"/>
      <c r="AD21" s="79"/>
      <c r="AE21" s="79"/>
      <c r="AF21" s="83"/>
    </row>
    <row r="22" spans="1:32" ht="16.5" customHeight="1" x14ac:dyDescent="0.2">
      <c r="A22" s="188"/>
      <c r="B22" s="79"/>
      <c r="C22" s="79"/>
      <c r="D22" s="79"/>
      <c r="E22" s="81"/>
      <c r="F22" s="1119"/>
      <c r="G22" s="1212"/>
      <c r="H22" s="1119"/>
      <c r="I22" s="79" t="s">
        <v>276</v>
      </c>
      <c r="J22" s="82"/>
      <c r="K22" s="82"/>
      <c r="L22" s="82"/>
      <c r="M22" s="82"/>
      <c r="N22" s="82"/>
      <c r="O22" s="82"/>
      <c r="P22" s="82"/>
      <c r="Q22" s="82"/>
      <c r="R22" s="82"/>
      <c r="S22" s="82"/>
      <c r="T22" s="82"/>
      <c r="U22" s="79"/>
      <c r="V22" s="79"/>
      <c r="W22" s="79"/>
      <c r="X22" s="79"/>
      <c r="Y22" s="79"/>
      <c r="Z22" s="79"/>
      <c r="AA22" s="79"/>
      <c r="AB22" s="79"/>
      <c r="AC22" s="79"/>
      <c r="AD22" s="79"/>
      <c r="AE22" s="79"/>
      <c r="AF22" s="83"/>
    </row>
    <row r="23" spans="1:32" ht="3.75" customHeight="1" x14ac:dyDescent="0.2">
      <c r="A23" s="196"/>
      <c r="B23" s="134"/>
      <c r="C23" s="134"/>
      <c r="D23" s="134"/>
      <c r="E23" s="197"/>
      <c r="F23" s="197"/>
      <c r="G23" s="197"/>
      <c r="H23" s="134"/>
      <c r="I23" s="134"/>
      <c r="J23" s="136"/>
      <c r="K23" s="136"/>
      <c r="L23" s="136"/>
      <c r="M23" s="136"/>
      <c r="N23" s="136"/>
      <c r="O23" s="136"/>
      <c r="P23" s="136"/>
      <c r="Q23" s="136"/>
      <c r="R23" s="136"/>
      <c r="S23" s="136"/>
      <c r="T23" s="136"/>
      <c r="U23" s="134"/>
      <c r="V23" s="134"/>
      <c r="W23" s="134"/>
      <c r="X23" s="134"/>
      <c r="Y23" s="134"/>
      <c r="Z23" s="134"/>
      <c r="AA23" s="134"/>
      <c r="AB23" s="134"/>
      <c r="AC23" s="134"/>
      <c r="AD23" s="134"/>
      <c r="AE23" s="134"/>
      <c r="AF23" s="137"/>
    </row>
    <row r="24" spans="1:32" ht="3.75" customHeight="1" x14ac:dyDescent="0.2">
      <c r="A24" s="250"/>
      <c r="B24" s="79"/>
      <c r="C24" s="79"/>
      <c r="D24" s="79"/>
      <c r="E24" s="79"/>
      <c r="F24" s="79"/>
      <c r="G24" s="79"/>
      <c r="H24" s="79"/>
      <c r="I24" s="82"/>
      <c r="J24" s="82"/>
      <c r="K24" s="82"/>
      <c r="L24" s="82"/>
      <c r="M24" s="82"/>
      <c r="N24" s="82"/>
      <c r="O24" s="82"/>
      <c r="P24" s="82"/>
      <c r="Q24" s="82"/>
      <c r="R24" s="82"/>
      <c r="S24" s="82"/>
      <c r="T24" s="82"/>
      <c r="U24" s="79"/>
      <c r="V24" s="79"/>
      <c r="W24" s="79"/>
      <c r="X24" s="79"/>
      <c r="Y24" s="79"/>
      <c r="Z24" s="79"/>
      <c r="AA24" s="79"/>
      <c r="AB24" s="79"/>
      <c r="AC24" s="79"/>
      <c r="AD24" s="79"/>
      <c r="AE24" s="79"/>
      <c r="AF24" s="79"/>
    </row>
    <row r="25" spans="1:32" ht="3.75" customHeight="1" x14ac:dyDescent="0.2">
      <c r="A25" s="254"/>
      <c r="B25" s="167"/>
      <c r="C25" s="167"/>
      <c r="D25" s="167"/>
      <c r="E25" s="167"/>
      <c r="F25" s="167"/>
      <c r="G25" s="167"/>
      <c r="H25" s="167"/>
      <c r="I25" s="169"/>
      <c r="J25" s="169"/>
      <c r="K25" s="169"/>
      <c r="L25" s="169"/>
      <c r="M25" s="169"/>
      <c r="N25" s="169"/>
      <c r="O25" s="169"/>
      <c r="P25" s="169"/>
      <c r="Q25" s="169"/>
      <c r="R25" s="169"/>
      <c r="S25" s="169"/>
      <c r="T25" s="169"/>
      <c r="U25" s="167"/>
      <c r="V25" s="167"/>
      <c r="W25" s="167"/>
      <c r="X25" s="167"/>
      <c r="Y25" s="167"/>
      <c r="Z25" s="167"/>
      <c r="AA25" s="167"/>
      <c r="AB25" s="167"/>
      <c r="AC25" s="167"/>
      <c r="AD25" s="167"/>
      <c r="AE25" s="167"/>
      <c r="AF25" s="170"/>
    </row>
    <row r="26" spans="1:32" ht="16.5" customHeight="1" x14ac:dyDescent="0.2">
      <c r="A26" s="1418" t="s">
        <v>291</v>
      </c>
      <c r="B26" s="1400"/>
      <c r="C26" s="1400"/>
      <c r="D26" s="1401"/>
      <c r="E26" s="1119"/>
      <c r="F26" s="79" t="s">
        <v>292</v>
      </c>
      <c r="G26" s="81"/>
      <c r="H26" s="79"/>
      <c r="I26" s="82"/>
      <c r="J26" s="82"/>
      <c r="K26" s="79"/>
      <c r="L26" s="1119"/>
      <c r="M26" s="80" t="s">
        <v>293</v>
      </c>
      <c r="N26" s="82"/>
      <c r="O26" s="82"/>
      <c r="P26" s="82"/>
      <c r="Q26" s="82"/>
      <c r="R26" s="82"/>
      <c r="S26" s="82"/>
      <c r="T26" s="82"/>
      <c r="U26" s="79"/>
      <c r="V26" s="79"/>
      <c r="W26" s="79"/>
      <c r="X26" s="79"/>
      <c r="Y26" s="79"/>
      <c r="Z26" s="79"/>
      <c r="AA26" s="79"/>
      <c r="AB26" s="79"/>
      <c r="AC26" s="79"/>
      <c r="AD26" s="79"/>
      <c r="AE26" s="79"/>
      <c r="AF26" s="83"/>
    </row>
    <row r="27" spans="1:32" ht="4.5" customHeight="1" x14ac:dyDescent="0.2">
      <c r="A27" s="188"/>
      <c r="B27" s="79"/>
      <c r="C27" s="79"/>
      <c r="D27" s="79"/>
      <c r="E27" s="1211"/>
      <c r="F27" s="79"/>
      <c r="G27" s="79"/>
      <c r="H27" s="79"/>
      <c r="I27" s="82"/>
      <c r="J27" s="82"/>
      <c r="K27" s="82"/>
      <c r="L27" s="1219"/>
      <c r="M27" s="82"/>
      <c r="N27" s="82"/>
      <c r="O27" s="82"/>
      <c r="P27" s="82"/>
      <c r="Q27" s="82"/>
      <c r="R27" s="82"/>
      <c r="S27" s="82"/>
      <c r="T27" s="82"/>
      <c r="U27" s="79"/>
      <c r="V27" s="79"/>
      <c r="W27" s="79"/>
      <c r="X27" s="79"/>
      <c r="Y27" s="79"/>
      <c r="Z27" s="79"/>
      <c r="AA27" s="79"/>
      <c r="AB27" s="79"/>
      <c r="AC27" s="79"/>
      <c r="AD27" s="79"/>
      <c r="AE27" s="79"/>
      <c r="AF27" s="83"/>
    </row>
    <row r="28" spans="1:32" ht="16.5" customHeight="1" x14ac:dyDescent="0.2">
      <c r="A28" s="188"/>
      <c r="B28" s="79"/>
      <c r="C28" s="79"/>
      <c r="D28" s="79"/>
      <c r="E28" s="1119"/>
      <c r="F28" s="79" t="s">
        <v>300</v>
      </c>
      <c r="G28" s="81"/>
      <c r="H28" s="79"/>
      <c r="I28" s="82"/>
      <c r="J28" s="82"/>
      <c r="K28" s="82"/>
      <c r="L28" s="1119"/>
      <c r="M28" s="80" t="s">
        <v>301</v>
      </c>
      <c r="N28" s="82"/>
      <c r="O28" s="82"/>
      <c r="P28" s="82"/>
      <c r="Q28" s="82"/>
      <c r="R28" s="82"/>
      <c r="S28" s="82"/>
      <c r="T28" s="82"/>
      <c r="U28" s="79"/>
      <c r="V28" s="79"/>
      <c r="W28" s="79"/>
      <c r="X28" s="79"/>
      <c r="Y28" s="79"/>
      <c r="Z28" s="79"/>
      <c r="AA28" s="79"/>
      <c r="AB28" s="79"/>
      <c r="AC28" s="79"/>
      <c r="AD28" s="79"/>
      <c r="AE28" s="79"/>
      <c r="AF28" s="83"/>
    </row>
    <row r="29" spans="1:32" ht="4.5" customHeight="1" x14ac:dyDescent="0.2">
      <c r="A29" s="188"/>
      <c r="B29" s="79"/>
      <c r="C29" s="79"/>
      <c r="D29" s="79"/>
      <c r="E29" s="1211"/>
      <c r="F29" s="79"/>
      <c r="G29" s="79"/>
      <c r="H29" s="79"/>
      <c r="I29" s="82"/>
      <c r="J29" s="82"/>
      <c r="K29" s="82"/>
      <c r="L29" s="82"/>
      <c r="M29" s="82"/>
      <c r="N29" s="82"/>
      <c r="O29" s="82"/>
      <c r="P29" s="82"/>
      <c r="Q29" s="82"/>
      <c r="R29" s="82"/>
      <c r="S29" s="82"/>
      <c r="T29" s="82"/>
      <c r="U29" s="79"/>
      <c r="V29" s="79"/>
      <c r="W29" s="79"/>
      <c r="X29" s="79"/>
      <c r="Y29" s="79"/>
      <c r="Z29" s="79"/>
      <c r="AA29" s="79"/>
      <c r="AB29" s="79"/>
      <c r="AC29" s="79"/>
      <c r="AD29" s="79"/>
      <c r="AE29" s="79"/>
      <c r="AF29" s="83"/>
    </row>
    <row r="30" spans="1:32" ht="16.5" customHeight="1" x14ac:dyDescent="0.2">
      <c r="A30" s="222"/>
      <c r="B30" s="79"/>
      <c r="C30" s="79"/>
      <c r="D30" s="79"/>
      <c r="E30" s="1119"/>
      <c r="F30" s="79" t="s">
        <v>305</v>
      </c>
      <c r="G30" s="81"/>
      <c r="H30" s="79"/>
      <c r="I30" s="82" t="s">
        <v>306</v>
      </c>
      <c r="J30" s="2121"/>
      <c r="K30" s="1862"/>
      <c r="L30" s="1862"/>
      <c r="M30" s="1862"/>
      <c r="N30" s="1862"/>
      <c r="O30" s="1863"/>
      <c r="P30" s="82"/>
      <c r="Q30" s="82"/>
      <c r="R30" s="82"/>
      <c r="S30" s="82"/>
      <c r="T30" s="82"/>
      <c r="U30" s="79"/>
      <c r="V30" s="79"/>
      <c r="W30" s="79"/>
      <c r="X30" s="79"/>
      <c r="Y30" s="79"/>
      <c r="Z30" s="79"/>
      <c r="AA30" s="79"/>
      <c r="AB30" s="79"/>
      <c r="AC30" s="79"/>
      <c r="AD30" s="79"/>
      <c r="AE30" s="79"/>
      <c r="AF30" s="83"/>
    </row>
    <row r="31" spans="1:32" ht="3.75" customHeight="1" x14ac:dyDescent="0.2">
      <c r="A31" s="133"/>
      <c r="B31" s="134"/>
      <c r="C31" s="134"/>
      <c r="D31" s="134"/>
      <c r="E31" s="197"/>
      <c r="F31" s="134"/>
      <c r="G31" s="197"/>
      <c r="H31" s="134"/>
      <c r="I31" s="136"/>
      <c r="J31" s="263"/>
      <c r="K31" s="263"/>
      <c r="L31" s="263"/>
      <c r="M31" s="263"/>
      <c r="N31" s="263"/>
      <c r="O31" s="263"/>
      <c r="P31" s="136"/>
      <c r="Q31" s="136"/>
      <c r="R31" s="136"/>
      <c r="S31" s="136"/>
      <c r="T31" s="136"/>
      <c r="U31" s="134"/>
      <c r="V31" s="134"/>
      <c r="W31" s="134"/>
      <c r="X31" s="134"/>
      <c r="Y31" s="134"/>
      <c r="Z31" s="134"/>
      <c r="AA31" s="134"/>
      <c r="AB31" s="134"/>
      <c r="AC31" s="134"/>
      <c r="AD31" s="134"/>
      <c r="AE31" s="134"/>
      <c r="AF31" s="137"/>
    </row>
    <row r="32" spans="1:32" ht="3.75" customHeight="1" x14ac:dyDescent="0.2">
      <c r="A32" s="79"/>
      <c r="B32" s="79"/>
      <c r="C32" s="79"/>
      <c r="D32" s="79"/>
      <c r="E32" s="81"/>
      <c r="F32" s="81"/>
      <c r="G32" s="81"/>
      <c r="H32" s="79"/>
      <c r="I32" s="82"/>
      <c r="J32" s="120"/>
      <c r="K32" s="120"/>
      <c r="L32" s="120"/>
      <c r="M32" s="120"/>
      <c r="N32" s="120"/>
      <c r="O32" s="120"/>
      <c r="P32" s="82"/>
      <c r="Q32" s="82"/>
      <c r="R32" s="82"/>
      <c r="S32" s="82"/>
      <c r="T32" s="82"/>
      <c r="U32" s="79"/>
      <c r="V32" s="79"/>
      <c r="W32" s="79"/>
      <c r="X32" s="79"/>
      <c r="Y32" s="79"/>
      <c r="Z32" s="79"/>
      <c r="AA32" s="79"/>
      <c r="AB32" s="79"/>
      <c r="AC32" s="79"/>
      <c r="AD32" s="79"/>
      <c r="AE32" s="79"/>
      <c r="AF32" s="79"/>
    </row>
    <row r="33" spans="1:32" ht="3.75" customHeight="1" x14ac:dyDescent="0.2">
      <c r="A33" s="79"/>
      <c r="B33" s="79"/>
      <c r="C33" s="79"/>
      <c r="D33" s="79"/>
      <c r="E33" s="81"/>
      <c r="F33" s="81"/>
      <c r="G33" s="81"/>
      <c r="H33" s="79"/>
      <c r="I33" s="82"/>
      <c r="J33" s="120"/>
      <c r="K33" s="120"/>
      <c r="L33" s="120"/>
      <c r="M33" s="120"/>
      <c r="N33" s="120"/>
      <c r="O33" s="120"/>
      <c r="P33" s="82"/>
      <c r="Q33" s="82"/>
      <c r="R33" s="82"/>
      <c r="S33" s="82"/>
      <c r="T33" s="82"/>
      <c r="U33" s="79"/>
      <c r="V33" s="79"/>
      <c r="W33" s="79"/>
      <c r="X33" s="79"/>
      <c r="Y33" s="79"/>
      <c r="Z33" s="79"/>
      <c r="AA33" s="79"/>
      <c r="AB33" s="79"/>
      <c r="AC33" s="79"/>
      <c r="AD33" s="79"/>
      <c r="AE33" s="79"/>
      <c r="AF33" s="79"/>
    </row>
    <row r="34" spans="1:32" ht="19.5" customHeight="1" x14ac:dyDescent="0.35">
      <c r="A34" s="2122" t="s">
        <v>2228</v>
      </c>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2"/>
    </row>
    <row r="35" spans="1:32" ht="5.45" customHeight="1" x14ac:dyDescent="0.2">
      <c r="A35" s="2119"/>
      <c r="B35" s="1400"/>
      <c r="C35" s="1400"/>
      <c r="D35" s="1481"/>
      <c r="E35" s="269"/>
      <c r="F35" s="270"/>
      <c r="G35" s="270"/>
      <c r="H35" s="270"/>
      <c r="I35" s="1623"/>
      <c r="J35" s="1393"/>
      <c r="K35" s="1393"/>
      <c r="L35" s="1393"/>
      <c r="M35" s="1393"/>
      <c r="N35" s="1393"/>
      <c r="O35" s="1393"/>
      <c r="P35" s="1393"/>
      <c r="Q35" s="1393"/>
      <c r="R35" s="1393"/>
      <c r="S35" s="1393"/>
      <c r="T35" s="1393"/>
      <c r="U35" s="1393"/>
      <c r="V35" s="1393"/>
      <c r="W35" s="1393"/>
      <c r="X35" s="1393"/>
      <c r="Y35" s="1393"/>
      <c r="Z35" s="1393"/>
      <c r="AA35" s="1393"/>
      <c r="AB35" s="1393"/>
      <c r="AC35" s="1393"/>
      <c r="AD35" s="1394"/>
      <c r="AE35" s="1620" t="s">
        <v>320</v>
      </c>
      <c r="AF35" s="268"/>
    </row>
    <row r="36" spans="1:32" ht="13.5" customHeight="1" x14ac:dyDescent="0.2">
      <c r="A36" s="1400"/>
      <c r="B36" s="1400"/>
      <c r="C36" s="1400"/>
      <c r="D36" s="1481"/>
      <c r="E36" s="1615" t="s">
        <v>323</v>
      </c>
      <c r="F36" s="1393"/>
      <c r="G36" s="1393"/>
      <c r="H36" s="1394"/>
      <c r="I36" s="1220"/>
      <c r="J36" s="1220"/>
      <c r="K36" s="1220"/>
      <c r="L36" s="1220"/>
      <c r="M36" s="1220"/>
      <c r="N36" s="1221"/>
      <c r="O36" s="1220"/>
      <c r="P36" s="1220"/>
      <c r="Q36" s="1220"/>
      <c r="R36" s="1220"/>
      <c r="S36" s="1220"/>
      <c r="T36" s="271"/>
      <c r="U36" s="271"/>
      <c r="V36" s="271"/>
      <c r="W36" s="271"/>
      <c r="X36" s="271"/>
      <c r="Y36" s="271"/>
      <c r="Z36" s="271"/>
      <c r="AA36" s="271"/>
      <c r="AB36" s="271"/>
      <c r="AC36" s="271"/>
      <c r="AD36" s="271"/>
      <c r="AE36" s="1621"/>
      <c r="AF36" s="268"/>
    </row>
    <row r="37" spans="1:32" ht="21.6" customHeight="1" x14ac:dyDescent="0.2">
      <c r="A37" s="1463"/>
      <c r="B37" s="1463"/>
      <c r="C37" s="1463"/>
      <c r="D37" s="1464"/>
      <c r="E37" s="1615" t="s">
        <v>328</v>
      </c>
      <c r="F37" s="1393"/>
      <c r="G37" s="1393"/>
      <c r="H37" s="1394"/>
      <c r="I37" s="1222"/>
      <c r="J37" s="1222"/>
      <c r="K37" s="1222"/>
      <c r="L37" s="1222"/>
      <c r="M37" s="1222"/>
      <c r="N37" s="1223"/>
      <c r="O37" s="1222"/>
      <c r="P37" s="1222"/>
      <c r="Q37" s="1222"/>
      <c r="R37" s="1222"/>
      <c r="S37" s="1222"/>
      <c r="T37" s="278"/>
      <c r="U37" s="278"/>
      <c r="V37" s="278"/>
      <c r="W37" s="278"/>
      <c r="X37" s="278"/>
      <c r="Y37" s="278"/>
      <c r="Z37" s="278"/>
      <c r="AA37" s="278"/>
      <c r="AB37" s="278"/>
      <c r="AC37" s="278"/>
      <c r="AD37" s="278"/>
      <c r="AE37" s="1504"/>
      <c r="AF37" s="268"/>
    </row>
    <row r="38" spans="1:32" ht="13.5" customHeight="1" x14ac:dyDescent="0.2">
      <c r="A38" s="1628" t="s">
        <v>333</v>
      </c>
      <c r="B38" s="1393"/>
      <c r="C38" s="1393"/>
      <c r="D38" s="1394"/>
      <c r="E38" s="1629" t="s">
        <v>334</v>
      </c>
      <c r="F38" s="1393"/>
      <c r="G38" s="1393"/>
      <c r="H38" s="1394"/>
      <c r="I38" s="1222"/>
      <c r="J38" s="1222"/>
      <c r="K38" s="1222"/>
      <c r="L38" s="1222"/>
      <c r="M38" s="1222"/>
      <c r="N38" s="1223"/>
      <c r="O38" s="1222"/>
      <c r="P38" s="1222"/>
      <c r="Q38" s="1222"/>
      <c r="R38" s="1222"/>
      <c r="S38" s="1222"/>
      <c r="T38" s="278"/>
      <c r="U38" s="278"/>
      <c r="V38" s="278"/>
      <c r="W38" s="278"/>
      <c r="X38" s="278"/>
      <c r="Y38" s="278"/>
      <c r="Z38" s="278"/>
      <c r="AA38" s="278"/>
      <c r="AB38" s="278"/>
      <c r="AC38" s="278"/>
      <c r="AD38" s="278"/>
      <c r="AE38" s="283">
        <f>SUM(I38:AD38)</f>
        <v>0</v>
      </c>
      <c r="AF38" s="268"/>
    </row>
    <row r="39" spans="1:32" ht="14.25" customHeight="1" x14ac:dyDescent="0.2">
      <c r="A39" s="1620" t="s">
        <v>340</v>
      </c>
      <c r="B39" s="1620" t="s">
        <v>341</v>
      </c>
      <c r="C39" s="1624" t="s">
        <v>135</v>
      </c>
      <c r="D39" s="1620" t="s">
        <v>342</v>
      </c>
      <c r="E39" s="2120"/>
      <c r="F39" s="1436"/>
      <c r="G39" s="1436"/>
      <c r="H39" s="1479"/>
      <c r="I39" s="1625" t="s">
        <v>343</v>
      </c>
      <c r="J39" s="1436"/>
      <c r="K39" s="1436"/>
      <c r="L39" s="1436"/>
      <c r="M39" s="1436"/>
      <c r="N39" s="1436"/>
      <c r="O39" s="1436"/>
      <c r="P39" s="1436"/>
      <c r="Q39" s="1436"/>
      <c r="R39" s="1436"/>
      <c r="S39" s="1436"/>
      <c r="T39" s="1436"/>
      <c r="U39" s="1436"/>
      <c r="V39" s="1436"/>
      <c r="W39" s="1436"/>
      <c r="X39" s="1436"/>
      <c r="Y39" s="1436"/>
      <c r="Z39" s="1436"/>
      <c r="AA39" s="1436"/>
      <c r="AB39" s="1436"/>
      <c r="AC39" s="1436"/>
      <c r="AD39" s="1479"/>
      <c r="AE39" s="1626" t="s">
        <v>344</v>
      </c>
      <c r="AF39" s="1626" t="s">
        <v>2229</v>
      </c>
    </row>
    <row r="40" spans="1:32" ht="24.75" customHeight="1" x14ac:dyDescent="0.2">
      <c r="A40" s="1504"/>
      <c r="B40" s="1504"/>
      <c r="C40" s="1504"/>
      <c r="D40" s="1504"/>
      <c r="E40" s="1480"/>
      <c r="F40" s="1400"/>
      <c r="G40" s="1400"/>
      <c r="H40" s="1481"/>
      <c r="I40" s="1462"/>
      <c r="J40" s="1463"/>
      <c r="K40" s="1463"/>
      <c r="L40" s="1463"/>
      <c r="M40" s="1463"/>
      <c r="N40" s="1463"/>
      <c r="O40" s="1463"/>
      <c r="P40" s="1463"/>
      <c r="Q40" s="1463"/>
      <c r="R40" s="1463"/>
      <c r="S40" s="1463"/>
      <c r="T40" s="1463"/>
      <c r="U40" s="1463"/>
      <c r="V40" s="1463"/>
      <c r="W40" s="1463"/>
      <c r="X40" s="1463"/>
      <c r="Y40" s="1463"/>
      <c r="Z40" s="1463"/>
      <c r="AA40" s="1463"/>
      <c r="AB40" s="1463"/>
      <c r="AC40" s="1463"/>
      <c r="AD40" s="1464"/>
      <c r="AE40" s="1504"/>
      <c r="AF40" s="1504"/>
    </row>
    <row r="41" spans="1:32" ht="13.5" customHeight="1" x14ac:dyDescent="0.2">
      <c r="A41" s="1224"/>
      <c r="B41" s="1222"/>
      <c r="C41" s="1222"/>
      <c r="D41" s="1224"/>
      <c r="E41" s="1480"/>
      <c r="F41" s="1400"/>
      <c r="G41" s="1400"/>
      <c r="H41" s="1481"/>
      <c r="I41" s="1222"/>
      <c r="J41" s="1222"/>
      <c r="K41" s="1222"/>
      <c r="L41" s="1222"/>
      <c r="M41" s="1222"/>
      <c r="N41" s="279"/>
      <c r="O41" s="1222"/>
      <c r="P41" s="1222"/>
      <c r="Q41" s="1222"/>
      <c r="R41" s="1222"/>
      <c r="S41" s="1222"/>
      <c r="T41" s="278"/>
      <c r="U41" s="278"/>
      <c r="V41" s="278"/>
      <c r="W41" s="278"/>
      <c r="X41" s="278"/>
      <c r="Y41" s="278"/>
      <c r="Z41" s="278"/>
      <c r="AA41" s="278"/>
      <c r="AB41" s="278"/>
      <c r="AC41" s="278"/>
      <c r="AD41" s="278"/>
      <c r="AE41" s="283">
        <f t="shared" ref="AE41:AE70" si="0">(I41*I$38+J41*J$38+K41*K$38+L41*L$38+M41*M$38+O41*O$38+P41*P$38+Q41*Q$38+R41*R$38+S41*S$38+T41*T$38+U41*U$38+V41*V$38+W41*W$38+X41*X$38+Y41*Y$38+Z41*Z$38+AA41*AA$38+AB41*AB$38+AC41*AC$38+AD41*AD$38)</f>
        <v>0</v>
      </c>
      <c r="AF41" s="283">
        <f t="shared" ref="AF41:AF75" si="1">AE41*D41</f>
        <v>0</v>
      </c>
    </row>
    <row r="42" spans="1:32" ht="13.5" customHeight="1" x14ac:dyDescent="0.2">
      <c r="A42" s="1224"/>
      <c r="B42" s="1222"/>
      <c r="C42" s="1222"/>
      <c r="D42" s="1224"/>
      <c r="E42" s="1480"/>
      <c r="F42" s="1400"/>
      <c r="G42" s="1400"/>
      <c r="H42" s="1481"/>
      <c r="I42" s="1222"/>
      <c r="J42" s="1222"/>
      <c r="K42" s="1222"/>
      <c r="L42" s="1222"/>
      <c r="M42" s="1222"/>
      <c r="N42" s="279"/>
      <c r="O42" s="1222"/>
      <c r="P42" s="1222"/>
      <c r="Q42" s="1222"/>
      <c r="R42" s="1222"/>
      <c r="S42" s="1222"/>
      <c r="T42" s="278"/>
      <c r="U42" s="278"/>
      <c r="V42" s="278"/>
      <c r="W42" s="278"/>
      <c r="X42" s="278"/>
      <c r="Y42" s="278"/>
      <c r="Z42" s="278"/>
      <c r="AA42" s="278"/>
      <c r="AB42" s="278"/>
      <c r="AC42" s="278"/>
      <c r="AD42" s="278"/>
      <c r="AE42" s="283">
        <f t="shared" si="0"/>
        <v>0</v>
      </c>
      <c r="AF42" s="283">
        <f t="shared" si="1"/>
        <v>0</v>
      </c>
    </row>
    <row r="43" spans="1:32" ht="13.5" customHeight="1" x14ac:dyDescent="0.2">
      <c r="A43" s="1224"/>
      <c r="B43" s="1222"/>
      <c r="C43" s="1222"/>
      <c r="D43" s="1224"/>
      <c r="E43" s="1480"/>
      <c r="F43" s="1400"/>
      <c r="G43" s="1400"/>
      <c r="H43" s="1481"/>
      <c r="I43" s="1222"/>
      <c r="J43" s="1222"/>
      <c r="K43" s="1222"/>
      <c r="L43" s="1222"/>
      <c r="M43" s="1222"/>
      <c r="N43" s="279"/>
      <c r="O43" s="1222"/>
      <c r="P43" s="1222"/>
      <c r="Q43" s="1222"/>
      <c r="R43" s="1222"/>
      <c r="S43" s="1222"/>
      <c r="T43" s="278"/>
      <c r="U43" s="278"/>
      <c r="V43" s="278"/>
      <c r="W43" s="278"/>
      <c r="X43" s="278"/>
      <c r="Y43" s="278"/>
      <c r="Z43" s="278"/>
      <c r="AA43" s="278"/>
      <c r="AB43" s="278"/>
      <c r="AC43" s="278"/>
      <c r="AD43" s="278"/>
      <c r="AE43" s="283">
        <f t="shared" si="0"/>
        <v>0</v>
      </c>
      <c r="AF43" s="283">
        <f t="shared" si="1"/>
        <v>0</v>
      </c>
    </row>
    <row r="44" spans="1:32" ht="13.5" customHeight="1" x14ac:dyDescent="0.2">
      <c r="A44" s="1224"/>
      <c r="B44" s="1222"/>
      <c r="C44" s="1222"/>
      <c r="D44" s="1224"/>
      <c r="E44" s="1480"/>
      <c r="F44" s="1400"/>
      <c r="G44" s="1400"/>
      <c r="H44" s="1481"/>
      <c r="I44" s="1222"/>
      <c r="J44" s="1222"/>
      <c r="K44" s="1222"/>
      <c r="L44" s="1222"/>
      <c r="M44" s="1222"/>
      <c r="N44" s="279"/>
      <c r="O44" s="1222"/>
      <c r="P44" s="1222"/>
      <c r="Q44" s="1222"/>
      <c r="R44" s="1222"/>
      <c r="S44" s="1222"/>
      <c r="T44" s="278"/>
      <c r="U44" s="278"/>
      <c r="V44" s="278"/>
      <c r="W44" s="278"/>
      <c r="X44" s="278"/>
      <c r="Y44" s="278"/>
      <c r="Z44" s="278"/>
      <c r="AA44" s="278"/>
      <c r="AB44" s="278"/>
      <c r="AC44" s="278"/>
      <c r="AD44" s="278"/>
      <c r="AE44" s="283">
        <f t="shared" si="0"/>
        <v>0</v>
      </c>
      <c r="AF44" s="283">
        <f t="shared" si="1"/>
        <v>0</v>
      </c>
    </row>
    <row r="45" spans="1:32" ht="13.5" customHeight="1" x14ac:dyDescent="0.2">
      <c r="A45" s="1224"/>
      <c r="B45" s="1222"/>
      <c r="C45" s="1222"/>
      <c r="D45" s="1224"/>
      <c r="E45" s="1480"/>
      <c r="F45" s="1400"/>
      <c r="G45" s="1400"/>
      <c r="H45" s="1481"/>
      <c r="I45" s="1222"/>
      <c r="J45" s="1222"/>
      <c r="K45" s="1222"/>
      <c r="L45" s="1222"/>
      <c r="M45" s="1222"/>
      <c r="N45" s="279"/>
      <c r="O45" s="1222"/>
      <c r="P45" s="1222"/>
      <c r="Q45" s="1222"/>
      <c r="R45" s="1222"/>
      <c r="S45" s="1222"/>
      <c r="T45" s="278"/>
      <c r="U45" s="278"/>
      <c r="V45" s="278"/>
      <c r="W45" s="278"/>
      <c r="X45" s="278"/>
      <c r="Y45" s="278"/>
      <c r="Z45" s="278"/>
      <c r="AA45" s="278"/>
      <c r="AB45" s="278"/>
      <c r="AC45" s="278"/>
      <c r="AD45" s="278"/>
      <c r="AE45" s="283">
        <f t="shared" si="0"/>
        <v>0</v>
      </c>
      <c r="AF45" s="283">
        <f t="shared" si="1"/>
        <v>0</v>
      </c>
    </row>
    <row r="46" spans="1:32" ht="13.5" customHeight="1" x14ac:dyDescent="0.2">
      <c r="A46" s="1224"/>
      <c r="B46" s="1222"/>
      <c r="C46" s="1222"/>
      <c r="D46" s="1224"/>
      <c r="E46" s="1480"/>
      <c r="F46" s="1400"/>
      <c r="G46" s="1400"/>
      <c r="H46" s="1481"/>
      <c r="I46" s="1222"/>
      <c r="J46" s="1222"/>
      <c r="K46" s="1222"/>
      <c r="L46" s="1222"/>
      <c r="M46" s="1222"/>
      <c r="N46" s="279"/>
      <c r="O46" s="1222"/>
      <c r="P46" s="1222"/>
      <c r="Q46" s="1222"/>
      <c r="R46" s="1222"/>
      <c r="S46" s="1222"/>
      <c r="T46" s="278"/>
      <c r="U46" s="278"/>
      <c r="V46" s="278"/>
      <c r="W46" s="278"/>
      <c r="X46" s="278"/>
      <c r="Y46" s="278"/>
      <c r="Z46" s="278"/>
      <c r="AA46" s="278"/>
      <c r="AB46" s="278"/>
      <c r="AC46" s="278"/>
      <c r="AD46" s="278"/>
      <c r="AE46" s="283">
        <f t="shared" si="0"/>
        <v>0</v>
      </c>
      <c r="AF46" s="283">
        <f t="shared" si="1"/>
        <v>0</v>
      </c>
    </row>
    <row r="47" spans="1:32" ht="13.5" customHeight="1" x14ac:dyDescent="0.2">
      <c r="A47" s="1224"/>
      <c r="B47" s="1222"/>
      <c r="C47" s="1222"/>
      <c r="D47" s="1224"/>
      <c r="E47" s="1480"/>
      <c r="F47" s="1400"/>
      <c r="G47" s="1400"/>
      <c r="H47" s="1481"/>
      <c r="I47" s="1222"/>
      <c r="J47" s="1222"/>
      <c r="K47" s="1222"/>
      <c r="L47" s="1222"/>
      <c r="M47" s="1222"/>
      <c r="N47" s="279"/>
      <c r="O47" s="1222"/>
      <c r="P47" s="1222"/>
      <c r="Q47" s="1222"/>
      <c r="R47" s="1222"/>
      <c r="S47" s="1222"/>
      <c r="T47" s="278"/>
      <c r="U47" s="278"/>
      <c r="V47" s="278"/>
      <c r="W47" s="278"/>
      <c r="X47" s="278"/>
      <c r="Y47" s="278"/>
      <c r="Z47" s="278"/>
      <c r="AA47" s="278"/>
      <c r="AB47" s="278"/>
      <c r="AC47" s="278"/>
      <c r="AD47" s="278"/>
      <c r="AE47" s="283">
        <f t="shared" si="0"/>
        <v>0</v>
      </c>
      <c r="AF47" s="283">
        <f t="shared" si="1"/>
        <v>0</v>
      </c>
    </row>
    <row r="48" spans="1:32" ht="13.5" customHeight="1" x14ac:dyDescent="0.2">
      <c r="A48" s="1224"/>
      <c r="B48" s="1222"/>
      <c r="C48" s="1222"/>
      <c r="D48" s="1224"/>
      <c r="E48" s="1480"/>
      <c r="F48" s="1400"/>
      <c r="G48" s="1400"/>
      <c r="H48" s="1481"/>
      <c r="I48" s="1222"/>
      <c r="J48" s="1222"/>
      <c r="K48" s="1222"/>
      <c r="L48" s="1222"/>
      <c r="M48" s="1222"/>
      <c r="N48" s="279"/>
      <c r="O48" s="1222"/>
      <c r="P48" s="1222"/>
      <c r="Q48" s="1222"/>
      <c r="R48" s="1222"/>
      <c r="S48" s="1222"/>
      <c r="T48" s="278"/>
      <c r="U48" s="278"/>
      <c r="V48" s="278"/>
      <c r="W48" s="278"/>
      <c r="X48" s="278"/>
      <c r="Y48" s="278"/>
      <c r="Z48" s="278"/>
      <c r="AA48" s="278"/>
      <c r="AB48" s="278"/>
      <c r="AC48" s="278"/>
      <c r="AD48" s="278"/>
      <c r="AE48" s="283">
        <f t="shared" si="0"/>
        <v>0</v>
      </c>
      <c r="AF48" s="283">
        <f t="shared" si="1"/>
        <v>0</v>
      </c>
    </row>
    <row r="49" spans="1:32" ht="13.5" customHeight="1" x14ac:dyDescent="0.2">
      <c r="A49" s="1224"/>
      <c r="B49" s="1222"/>
      <c r="C49" s="1222"/>
      <c r="D49" s="1224"/>
      <c r="E49" s="1480"/>
      <c r="F49" s="1400"/>
      <c r="G49" s="1400"/>
      <c r="H49" s="1481"/>
      <c r="I49" s="1222"/>
      <c r="J49" s="1222"/>
      <c r="K49" s="1222"/>
      <c r="L49" s="1222"/>
      <c r="M49" s="1222"/>
      <c r="N49" s="279"/>
      <c r="O49" s="1222"/>
      <c r="P49" s="1222"/>
      <c r="Q49" s="1222"/>
      <c r="R49" s="1222"/>
      <c r="S49" s="1222"/>
      <c r="T49" s="278"/>
      <c r="U49" s="278"/>
      <c r="V49" s="278"/>
      <c r="W49" s="278"/>
      <c r="X49" s="278"/>
      <c r="Y49" s="278"/>
      <c r="Z49" s="278"/>
      <c r="AA49" s="278"/>
      <c r="AB49" s="278"/>
      <c r="AC49" s="278"/>
      <c r="AD49" s="278"/>
      <c r="AE49" s="283">
        <f t="shared" si="0"/>
        <v>0</v>
      </c>
      <c r="AF49" s="283">
        <f t="shared" si="1"/>
        <v>0</v>
      </c>
    </row>
    <row r="50" spans="1:32" ht="12.75" customHeight="1" x14ac:dyDescent="0.2">
      <c r="A50" s="1224"/>
      <c r="B50" s="1222"/>
      <c r="C50" s="1222"/>
      <c r="D50" s="1224"/>
      <c r="E50" s="1480"/>
      <c r="F50" s="1400"/>
      <c r="G50" s="1400"/>
      <c r="H50" s="1481"/>
      <c r="I50" s="1222"/>
      <c r="J50" s="1222"/>
      <c r="K50" s="1222"/>
      <c r="L50" s="1222"/>
      <c r="M50" s="1222"/>
      <c r="N50" s="279"/>
      <c r="O50" s="1222"/>
      <c r="P50" s="1222"/>
      <c r="Q50" s="1222"/>
      <c r="R50" s="1222"/>
      <c r="S50" s="1222"/>
      <c r="T50" s="278"/>
      <c r="U50" s="278"/>
      <c r="V50" s="278"/>
      <c r="W50" s="278"/>
      <c r="X50" s="278"/>
      <c r="Y50" s="278"/>
      <c r="Z50" s="278"/>
      <c r="AA50" s="278"/>
      <c r="AB50" s="278"/>
      <c r="AC50" s="278"/>
      <c r="AD50" s="278"/>
      <c r="AE50" s="283">
        <f t="shared" si="0"/>
        <v>0</v>
      </c>
      <c r="AF50" s="283">
        <f t="shared" si="1"/>
        <v>0</v>
      </c>
    </row>
    <row r="51" spans="1:32" ht="12.75" customHeight="1" x14ac:dyDescent="0.2">
      <c r="A51" s="1224"/>
      <c r="B51" s="1222"/>
      <c r="C51" s="1222"/>
      <c r="D51" s="1224"/>
      <c r="E51" s="1480"/>
      <c r="F51" s="1400"/>
      <c r="G51" s="1400"/>
      <c r="H51" s="1481"/>
      <c r="I51" s="1222"/>
      <c r="J51" s="1222"/>
      <c r="K51" s="1222"/>
      <c r="L51" s="1222"/>
      <c r="M51" s="1222"/>
      <c r="N51" s="279"/>
      <c r="O51" s="1222"/>
      <c r="P51" s="1222"/>
      <c r="Q51" s="1222"/>
      <c r="R51" s="1222"/>
      <c r="S51" s="1222"/>
      <c r="T51" s="278"/>
      <c r="U51" s="278"/>
      <c r="V51" s="278"/>
      <c r="W51" s="278"/>
      <c r="X51" s="278"/>
      <c r="Y51" s="278"/>
      <c r="Z51" s="278"/>
      <c r="AA51" s="278"/>
      <c r="AB51" s="278"/>
      <c r="AC51" s="278"/>
      <c r="AD51" s="278"/>
      <c r="AE51" s="283">
        <f t="shared" si="0"/>
        <v>0</v>
      </c>
      <c r="AF51" s="283">
        <f t="shared" si="1"/>
        <v>0</v>
      </c>
    </row>
    <row r="52" spans="1:32" ht="12.75" customHeight="1" x14ac:dyDescent="0.2">
      <c r="A52" s="1224"/>
      <c r="B52" s="1222"/>
      <c r="C52" s="1222"/>
      <c r="D52" s="1224"/>
      <c r="E52" s="1480"/>
      <c r="F52" s="1400"/>
      <c r="G52" s="1400"/>
      <c r="H52" s="1481"/>
      <c r="I52" s="1222"/>
      <c r="J52" s="1222"/>
      <c r="K52" s="1222"/>
      <c r="L52" s="1222"/>
      <c r="M52" s="1222"/>
      <c r="N52" s="279"/>
      <c r="O52" s="1222"/>
      <c r="P52" s="1222"/>
      <c r="Q52" s="1222"/>
      <c r="R52" s="1222"/>
      <c r="S52" s="1222"/>
      <c r="T52" s="278"/>
      <c r="U52" s="278"/>
      <c r="V52" s="278"/>
      <c r="W52" s="278"/>
      <c r="X52" s="278"/>
      <c r="Y52" s="278"/>
      <c r="Z52" s="278"/>
      <c r="AA52" s="278"/>
      <c r="AB52" s="278"/>
      <c r="AC52" s="278"/>
      <c r="AD52" s="278"/>
      <c r="AE52" s="283">
        <f t="shared" si="0"/>
        <v>0</v>
      </c>
      <c r="AF52" s="283">
        <f t="shared" si="1"/>
        <v>0</v>
      </c>
    </row>
    <row r="53" spans="1:32" ht="13.5" customHeight="1" x14ac:dyDescent="0.2">
      <c r="A53" s="1224"/>
      <c r="B53" s="1222"/>
      <c r="C53" s="1222"/>
      <c r="D53" s="1224"/>
      <c r="E53" s="1480"/>
      <c r="F53" s="1400"/>
      <c r="G53" s="1400"/>
      <c r="H53" s="1481"/>
      <c r="I53" s="1222"/>
      <c r="J53" s="1222"/>
      <c r="K53" s="1222"/>
      <c r="L53" s="1222"/>
      <c r="M53" s="1222"/>
      <c r="N53" s="279"/>
      <c r="O53" s="1222"/>
      <c r="P53" s="1222"/>
      <c r="Q53" s="1222"/>
      <c r="R53" s="1222"/>
      <c r="S53" s="1222"/>
      <c r="T53" s="278"/>
      <c r="U53" s="278"/>
      <c r="V53" s="278"/>
      <c r="W53" s="278"/>
      <c r="X53" s="278"/>
      <c r="Y53" s="278"/>
      <c r="Z53" s="278"/>
      <c r="AA53" s="278"/>
      <c r="AB53" s="278"/>
      <c r="AC53" s="278"/>
      <c r="AD53" s="278"/>
      <c r="AE53" s="283">
        <f t="shared" si="0"/>
        <v>0</v>
      </c>
      <c r="AF53" s="283">
        <f t="shared" si="1"/>
        <v>0</v>
      </c>
    </row>
    <row r="54" spans="1:32" ht="13.5" customHeight="1" x14ac:dyDescent="0.2">
      <c r="A54" s="1224"/>
      <c r="B54" s="1222"/>
      <c r="C54" s="1222"/>
      <c r="D54" s="1224"/>
      <c r="E54" s="1480"/>
      <c r="F54" s="1400"/>
      <c r="G54" s="1400"/>
      <c r="H54" s="1481"/>
      <c r="I54" s="1222"/>
      <c r="J54" s="1222"/>
      <c r="K54" s="1222"/>
      <c r="L54" s="1222"/>
      <c r="M54" s="1222"/>
      <c r="N54" s="279"/>
      <c r="O54" s="1222"/>
      <c r="P54" s="1222"/>
      <c r="Q54" s="1222"/>
      <c r="R54" s="1222"/>
      <c r="S54" s="1222"/>
      <c r="T54" s="278"/>
      <c r="U54" s="278"/>
      <c r="V54" s="278"/>
      <c r="W54" s="278"/>
      <c r="X54" s="278"/>
      <c r="Y54" s="278"/>
      <c r="Z54" s="278"/>
      <c r="AA54" s="278"/>
      <c r="AB54" s="278"/>
      <c r="AC54" s="278"/>
      <c r="AD54" s="278"/>
      <c r="AE54" s="283">
        <f t="shared" si="0"/>
        <v>0</v>
      </c>
      <c r="AF54" s="283">
        <f t="shared" si="1"/>
        <v>0</v>
      </c>
    </row>
    <row r="55" spans="1:32" ht="13.5" customHeight="1" x14ac:dyDescent="0.2">
      <c r="A55" s="1224"/>
      <c r="B55" s="1222"/>
      <c r="C55" s="1222"/>
      <c r="D55" s="1224"/>
      <c r="E55" s="1480"/>
      <c r="F55" s="1400"/>
      <c r="G55" s="1400"/>
      <c r="H55" s="1481"/>
      <c r="I55" s="1222"/>
      <c r="J55" s="1222"/>
      <c r="K55" s="1222"/>
      <c r="L55" s="1222"/>
      <c r="M55" s="1222"/>
      <c r="N55" s="279"/>
      <c r="O55" s="1222"/>
      <c r="P55" s="1222"/>
      <c r="Q55" s="1222"/>
      <c r="R55" s="1222"/>
      <c r="S55" s="1222"/>
      <c r="T55" s="278"/>
      <c r="U55" s="278"/>
      <c r="V55" s="278"/>
      <c r="W55" s="278"/>
      <c r="X55" s="278"/>
      <c r="Y55" s="278"/>
      <c r="Z55" s="278"/>
      <c r="AA55" s="278"/>
      <c r="AB55" s="278"/>
      <c r="AC55" s="278"/>
      <c r="AD55" s="278"/>
      <c r="AE55" s="283">
        <f t="shared" si="0"/>
        <v>0</v>
      </c>
      <c r="AF55" s="283">
        <f t="shared" si="1"/>
        <v>0</v>
      </c>
    </row>
    <row r="56" spans="1:32" ht="13.5" customHeight="1" x14ac:dyDescent="0.2">
      <c r="A56" s="1224"/>
      <c r="B56" s="1222"/>
      <c r="C56" s="1222"/>
      <c r="D56" s="1224"/>
      <c r="E56" s="1480"/>
      <c r="F56" s="1400"/>
      <c r="G56" s="1400"/>
      <c r="H56" s="1481"/>
      <c r="I56" s="1222"/>
      <c r="J56" s="1222"/>
      <c r="K56" s="1222"/>
      <c r="L56" s="1222"/>
      <c r="M56" s="1222"/>
      <c r="N56" s="279"/>
      <c r="O56" s="1222"/>
      <c r="P56" s="1222"/>
      <c r="Q56" s="1222"/>
      <c r="R56" s="1222"/>
      <c r="S56" s="1222"/>
      <c r="T56" s="278"/>
      <c r="U56" s="278"/>
      <c r="V56" s="278"/>
      <c r="W56" s="278"/>
      <c r="X56" s="278"/>
      <c r="Y56" s="278"/>
      <c r="Z56" s="278"/>
      <c r="AA56" s="278"/>
      <c r="AB56" s="278"/>
      <c r="AC56" s="278"/>
      <c r="AD56" s="278"/>
      <c r="AE56" s="283">
        <f t="shared" si="0"/>
        <v>0</v>
      </c>
      <c r="AF56" s="283">
        <f t="shared" si="1"/>
        <v>0</v>
      </c>
    </row>
    <row r="57" spans="1:32" ht="13.5" customHeight="1" x14ac:dyDescent="0.2">
      <c r="A57" s="1224"/>
      <c r="B57" s="1222"/>
      <c r="C57" s="1222"/>
      <c r="D57" s="1224"/>
      <c r="E57" s="1480"/>
      <c r="F57" s="1400"/>
      <c r="G57" s="1400"/>
      <c r="H57" s="1481"/>
      <c r="I57" s="1222"/>
      <c r="J57" s="1222"/>
      <c r="K57" s="1222"/>
      <c r="L57" s="1222"/>
      <c r="M57" s="1222"/>
      <c r="N57" s="279"/>
      <c r="O57" s="1222"/>
      <c r="P57" s="1222"/>
      <c r="Q57" s="1222"/>
      <c r="R57" s="1222"/>
      <c r="S57" s="1222"/>
      <c r="T57" s="278"/>
      <c r="U57" s="278"/>
      <c r="V57" s="278"/>
      <c r="W57" s="278"/>
      <c r="X57" s="278"/>
      <c r="Y57" s="278"/>
      <c r="Z57" s="278"/>
      <c r="AA57" s="278"/>
      <c r="AB57" s="278"/>
      <c r="AC57" s="278"/>
      <c r="AD57" s="278"/>
      <c r="AE57" s="283">
        <f t="shared" si="0"/>
        <v>0</v>
      </c>
      <c r="AF57" s="283">
        <f t="shared" si="1"/>
        <v>0</v>
      </c>
    </row>
    <row r="58" spans="1:32" ht="13.5" customHeight="1" x14ac:dyDescent="0.2">
      <c r="A58" s="1224"/>
      <c r="B58" s="1222"/>
      <c r="C58" s="1222"/>
      <c r="D58" s="1224"/>
      <c r="E58" s="1480"/>
      <c r="F58" s="1400"/>
      <c r="G58" s="1400"/>
      <c r="H58" s="1481"/>
      <c r="I58" s="1222"/>
      <c r="J58" s="1222"/>
      <c r="K58" s="1222"/>
      <c r="L58" s="1222"/>
      <c r="M58" s="1222"/>
      <c r="N58" s="279"/>
      <c r="O58" s="1222"/>
      <c r="P58" s="1222"/>
      <c r="Q58" s="1222"/>
      <c r="R58" s="1222"/>
      <c r="S58" s="1222"/>
      <c r="T58" s="278"/>
      <c r="U58" s="278"/>
      <c r="V58" s="278"/>
      <c r="W58" s="278"/>
      <c r="X58" s="278"/>
      <c r="Y58" s="278"/>
      <c r="Z58" s="278"/>
      <c r="AA58" s="278"/>
      <c r="AB58" s="278"/>
      <c r="AC58" s="278"/>
      <c r="AD58" s="278"/>
      <c r="AE58" s="283">
        <f t="shared" si="0"/>
        <v>0</v>
      </c>
      <c r="AF58" s="283">
        <f t="shared" si="1"/>
        <v>0</v>
      </c>
    </row>
    <row r="59" spans="1:32" ht="13.5" customHeight="1" x14ac:dyDescent="0.2">
      <c r="A59" s="1224"/>
      <c r="B59" s="1222"/>
      <c r="C59" s="1222"/>
      <c r="D59" s="1224"/>
      <c r="E59" s="1480"/>
      <c r="F59" s="1400"/>
      <c r="G59" s="1400"/>
      <c r="H59" s="1481"/>
      <c r="I59" s="1222"/>
      <c r="J59" s="1222"/>
      <c r="K59" s="1222"/>
      <c r="L59" s="1222"/>
      <c r="M59" s="1222"/>
      <c r="N59" s="279"/>
      <c r="O59" s="1222"/>
      <c r="P59" s="1222"/>
      <c r="Q59" s="1222"/>
      <c r="R59" s="1222"/>
      <c r="S59" s="1222"/>
      <c r="T59" s="278"/>
      <c r="U59" s="278"/>
      <c r="V59" s="278"/>
      <c r="W59" s="278"/>
      <c r="X59" s="278"/>
      <c r="Y59" s="278"/>
      <c r="Z59" s="278"/>
      <c r="AA59" s="278"/>
      <c r="AB59" s="278"/>
      <c r="AC59" s="278"/>
      <c r="AD59" s="278"/>
      <c r="AE59" s="283">
        <f t="shared" si="0"/>
        <v>0</v>
      </c>
      <c r="AF59" s="283">
        <f t="shared" si="1"/>
        <v>0</v>
      </c>
    </row>
    <row r="60" spans="1:32" ht="13.5" customHeight="1" x14ac:dyDescent="0.2">
      <c r="A60" s="1224"/>
      <c r="B60" s="1222"/>
      <c r="C60" s="1222"/>
      <c r="D60" s="1224"/>
      <c r="E60" s="1480"/>
      <c r="F60" s="1400"/>
      <c r="G60" s="1400"/>
      <c r="H60" s="1481"/>
      <c r="I60" s="1222"/>
      <c r="J60" s="1222"/>
      <c r="K60" s="1222"/>
      <c r="L60" s="1222"/>
      <c r="M60" s="1222"/>
      <c r="N60" s="279"/>
      <c r="O60" s="1222"/>
      <c r="P60" s="1222"/>
      <c r="Q60" s="1222"/>
      <c r="R60" s="1222"/>
      <c r="S60" s="1222"/>
      <c r="T60" s="278"/>
      <c r="U60" s="278"/>
      <c r="V60" s="278"/>
      <c r="W60" s="278"/>
      <c r="X60" s="278"/>
      <c r="Y60" s="278"/>
      <c r="Z60" s="278"/>
      <c r="AA60" s="278"/>
      <c r="AB60" s="278"/>
      <c r="AC60" s="278"/>
      <c r="AD60" s="278"/>
      <c r="AE60" s="283">
        <f t="shared" si="0"/>
        <v>0</v>
      </c>
      <c r="AF60" s="283">
        <f t="shared" si="1"/>
        <v>0</v>
      </c>
    </row>
    <row r="61" spans="1:32" ht="13.5" customHeight="1" x14ac:dyDescent="0.2">
      <c r="A61" s="1224"/>
      <c r="B61" s="1222"/>
      <c r="C61" s="1222"/>
      <c r="D61" s="1224"/>
      <c r="E61" s="1480"/>
      <c r="F61" s="1400"/>
      <c r="G61" s="1400"/>
      <c r="H61" s="1481"/>
      <c r="I61" s="1222"/>
      <c r="J61" s="1222"/>
      <c r="K61" s="1222"/>
      <c r="L61" s="1222"/>
      <c r="M61" s="1222"/>
      <c r="N61" s="279"/>
      <c r="O61" s="1222"/>
      <c r="P61" s="1222"/>
      <c r="Q61" s="1222"/>
      <c r="R61" s="1222"/>
      <c r="S61" s="1222"/>
      <c r="T61" s="278"/>
      <c r="U61" s="278"/>
      <c r="V61" s="278"/>
      <c r="W61" s="278"/>
      <c r="X61" s="278"/>
      <c r="Y61" s="278"/>
      <c r="Z61" s="278"/>
      <c r="AA61" s="278"/>
      <c r="AB61" s="278"/>
      <c r="AC61" s="278"/>
      <c r="AD61" s="278"/>
      <c r="AE61" s="283">
        <f t="shared" si="0"/>
        <v>0</v>
      </c>
      <c r="AF61" s="283">
        <f t="shared" si="1"/>
        <v>0</v>
      </c>
    </row>
    <row r="62" spans="1:32" ht="13.5" customHeight="1" x14ac:dyDescent="0.2">
      <c r="A62" s="1224"/>
      <c r="B62" s="1222"/>
      <c r="C62" s="1222"/>
      <c r="D62" s="1224"/>
      <c r="E62" s="1480"/>
      <c r="F62" s="1400"/>
      <c r="G62" s="1400"/>
      <c r="H62" s="1481"/>
      <c r="I62" s="1222"/>
      <c r="J62" s="1222"/>
      <c r="K62" s="1222"/>
      <c r="L62" s="1222"/>
      <c r="M62" s="1222"/>
      <c r="N62" s="279"/>
      <c r="O62" s="1222"/>
      <c r="P62" s="1222"/>
      <c r="Q62" s="1222"/>
      <c r="R62" s="1222"/>
      <c r="S62" s="1222"/>
      <c r="T62" s="278"/>
      <c r="U62" s="278"/>
      <c r="V62" s="278"/>
      <c r="W62" s="278"/>
      <c r="X62" s="278"/>
      <c r="Y62" s="278"/>
      <c r="Z62" s="278"/>
      <c r="AA62" s="278"/>
      <c r="AB62" s="278"/>
      <c r="AC62" s="278"/>
      <c r="AD62" s="278"/>
      <c r="AE62" s="283">
        <f t="shared" si="0"/>
        <v>0</v>
      </c>
      <c r="AF62" s="283">
        <f t="shared" si="1"/>
        <v>0</v>
      </c>
    </row>
    <row r="63" spans="1:32" ht="13.5" customHeight="1" x14ac:dyDescent="0.2">
      <c r="A63" s="1224"/>
      <c r="B63" s="1225"/>
      <c r="C63" s="1225"/>
      <c r="D63" s="1226"/>
      <c r="E63" s="1480"/>
      <c r="F63" s="1400"/>
      <c r="G63" s="1400"/>
      <c r="H63" s="1481"/>
      <c r="I63" s="1222"/>
      <c r="J63" s="1222"/>
      <c r="K63" s="1222"/>
      <c r="L63" s="1222"/>
      <c r="M63" s="1222"/>
      <c r="N63" s="279"/>
      <c r="O63" s="1222"/>
      <c r="P63" s="1222"/>
      <c r="Q63" s="1222"/>
      <c r="R63" s="1222"/>
      <c r="S63" s="1222"/>
      <c r="T63" s="278"/>
      <c r="U63" s="278"/>
      <c r="V63" s="278"/>
      <c r="W63" s="278"/>
      <c r="X63" s="278"/>
      <c r="Y63" s="278"/>
      <c r="Z63" s="278"/>
      <c r="AA63" s="278"/>
      <c r="AB63" s="278"/>
      <c r="AC63" s="278"/>
      <c r="AD63" s="278"/>
      <c r="AE63" s="283">
        <f t="shared" si="0"/>
        <v>0</v>
      </c>
      <c r="AF63" s="283">
        <f t="shared" si="1"/>
        <v>0</v>
      </c>
    </row>
    <row r="64" spans="1:32" ht="13.5" customHeight="1" x14ac:dyDescent="0.2">
      <c r="A64" s="1224"/>
      <c r="B64" s="1225"/>
      <c r="C64" s="1225"/>
      <c r="D64" s="1226"/>
      <c r="E64" s="1480"/>
      <c r="F64" s="1400"/>
      <c r="G64" s="1400"/>
      <c r="H64" s="1481"/>
      <c r="I64" s="1222"/>
      <c r="J64" s="1222"/>
      <c r="K64" s="1222"/>
      <c r="L64" s="1222"/>
      <c r="M64" s="1222"/>
      <c r="N64" s="279"/>
      <c r="O64" s="1222"/>
      <c r="P64" s="1222"/>
      <c r="Q64" s="1222"/>
      <c r="R64" s="1222"/>
      <c r="S64" s="1222"/>
      <c r="T64" s="278"/>
      <c r="U64" s="278"/>
      <c r="V64" s="278"/>
      <c r="W64" s="278"/>
      <c r="X64" s="278"/>
      <c r="Y64" s="278"/>
      <c r="Z64" s="278"/>
      <c r="AA64" s="278"/>
      <c r="AB64" s="278"/>
      <c r="AC64" s="278"/>
      <c r="AD64" s="278"/>
      <c r="AE64" s="283">
        <f t="shared" si="0"/>
        <v>0</v>
      </c>
      <c r="AF64" s="283">
        <f t="shared" si="1"/>
        <v>0</v>
      </c>
    </row>
    <row r="65" spans="1:32" ht="13.5" customHeight="1" x14ac:dyDescent="0.2">
      <c r="A65" s="1224"/>
      <c r="B65" s="1225"/>
      <c r="C65" s="1225"/>
      <c r="D65" s="1226"/>
      <c r="E65" s="1480"/>
      <c r="F65" s="1400"/>
      <c r="G65" s="1400"/>
      <c r="H65" s="1481"/>
      <c r="I65" s="1222"/>
      <c r="J65" s="1222"/>
      <c r="K65" s="1222"/>
      <c r="L65" s="1222"/>
      <c r="M65" s="1222"/>
      <c r="N65" s="279"/>
      <c r="O65" s="1222"/>
      <c r="P65" s="1222"/>
      <c r="Q65" s="1222"/>
      <c r="R65" s="1222"/>
      <c r="S65" s="1222"/>
      <c r="T65" s="278"/>
      <c r="U65" s="278"/>
      <c r="V65" s="278"/>
      <c r="W65" s="278"/>
      <c r="X65" s="278"/>
      <c r="Y65" s="278"/>
      <c r="Z65" s="278"/>
      <c r="AA65" s="278"/>
      <c r="AB65" s="278"/>
      <c r="AC65" s="278"/>
      <c r="AD65" s="278"/>
      <c r="AE65" s="283">
        <f t="shared" si="0"/>
        <v>0</v>
      </c>
      <c r="AF65" s="283">
        <f t="shared" si="1"/>
        <v>0</v>
      </c>
    </row>
    <row r="66" spans="1:32" ht="13.5" customHeight="1" x14ac:dyDescent="0.2">
      <c r="A66" s="1224"/>
      <c r="B66" s="1225"/>
      <c r="C66" s="1225"/>
      <c r="D66" s="1226"/>
      <c r="E66" s="1480"/>
      <c r="F66" s="1400"/>
      <c r="G66" s="1400"/>
      <c r="H66" s="1481"/>
      <c r="I66" s="1222"/>
      <c r="J66" s="1222"/>
      <c r="K66" s="1222"/>
      <c r="L66" s="1222"/>
      <c r="M66" s="1222"/>
      <c r="N66" s="279"/>
      <c r="O66" s="1222"/>
      <c r="P66" s="1222"/>
      <c r="Q66" s="1222"/>
      <c r="R66" s="1222"/>
      <c r="S66" s="1222"/>
      <c r="T66" s="278"/>
      <c r="U66" s="278"/>
      <c r="V66" s="278"/>
      <c r="W66" s="278"/>
      <c r="X66" s="278"/>
      <c r="Y66" s="278"/>
      <c r="Z66" s="278"/>
      <c r="AA66" s="278"/>
      <c r="AB66" s="278"/>
      <c r="AC66" s="278"/>
      <c r="AD66" s="278"/>
      <c r="AE66" s="283">
        <f t="shared" si="0"/>
        <v>0</v>
      </c>
      <c r="AF66" s="283">
        <f t="shared" si="1"/>
        <v>0</v>
      </c>
    </row>
    <row r="67" spans="1:32" ht="13.5" customHeight="1" x14ac:dyDescent="0.2">
      <c r="A67" s="1224"/>
      <c r="B67" s="1225"/>
      <c r="C67" s="1225"/>
      <c r="D67" s="1226"/>
      <c r="E67" s="1480"/>
      <c r="F67" s="1400"/>
      <c r="G67" s="1400"/>
      <c r="H67" s="1481"/>
      <c r="I67" s="1222"/>
      <c r="J67" s="1222"/>
      <c r="K67" s="1222"/>
      <c r="L67" s="1222"/>
      <c r="M67" s="1222"/>
      <c r="N67" s="279"/>
      <c r="O67" s="1222"/>
      <c r="P67" s="1222"/>
      <c r="Q67" s="1222"/>
      <c r="R67" s="1222"/>
      <c r="S67" s="1222"/>
      <c r="T67" s="278"/>
      <c r="U67" s="278"/>
      <c r="V67" s="278"/>
      <c r="W67" s="278"/>
      <c r="X67" s="278"/>
      <c r="Y67" s="278"/>
      <c r="Z67" s="278"/>
      <c r="AA67" s="278"/>
      <c r="AB67" s="278"/>
      <c r="AC67" s="278"/>
      <c r="AD67" s="278"/>
      <c r="AE67" s="283">
        <f t="shared" si="0"/>
        <v>0</v>
      </c>
      <c r="AF67" s="283">
        <f t="shared" si="1"/>
        <v>0</v>
      </c>
    </row>
    <row r="68" spans="1:32" ht="13.5" customHeight="1" x14ac:dyDescent="0.2">
      <c r="A68" s="1224"/>
      <c r="B68" s="1225"/>
      <c r="C68" s="1225"/>
      <c r="D68" s="1226"/>
      <c r="E68" s="1480"/>
      <c r="F68" s="1400"/>
      <c r="G68" s="1400"/>
      <c r="H68" s="1481"/>
      <c r="I68" s="1222"/>
      <c r="J68" s="1222"/>
      <c r="K68" s="1222"/>
      <c r="L68" s="1222"/>
      <c r="M68" s="1222"/>
      <c r="N68" s="279"/>
      <c r="O68" s="1222"/>
      <c r="P68" s="1222"/>
      <c r="Q68" s="1222"/>
      <c r="R68" s="1222"/>
      <c r="S68" s="1222"/>
      <c r="T68" s="278"/>
      <c r="U68" s="278"/>
      <c r="V68" s="278"/>
      <c r="W68" s="278"/>
      <c r="X68" s="278"/>
      <c r="Y68" s="278"/>
      <c r="Z68" s="278"/>
      <c r="AA68" s="278"/>
      <c r="AB68" s="278"/>
      <c r="AC68" s="278"/>
      <c r="AD68" s="278"/>
      <c r="AE68" s="283">
        <f t="shared" si="0"/>
        <v>0</v>
      </c>
      <c r="AF68" s="283">
        <f t="shared" si="1"/>
        <v>0</v>
      </c>
    </row>
    <row r="69" spans="1:32" ht="13.5" customHeight="1" x14ac:dyDescent="0.2">
      <c r="A69" s="1224"/>
      <c r="B69" s="1225"/>
      <c r="C69" s="1225"/>
      <c r="D69" s="1226"/>
      <c r="E69" s="1480"/>
      <c r="F69" s="1400"/>
      <c r="G69" s="1400"/>
      <c r="H69" s="1481"/>
      <c r="I69" s="1222"/>
      <c r="J69" s="1222"/>
      <c r="K69" s="1222"/>
      <c r="L69" s="1222"/>
      <c r="M69" s="1222"/>
      <c r="N69" s="279"/>
      <c r="O69" s="1222"/>
      <c r="P69" s="1222"/>
      <c r="Q69" s="1222"/>
      <c r="R69" s="1222"/>
      <c r="S69" s="1222"/>
      <c r="T69" s="278"/>
      <c r="U69" s="278"/>
      <c r="V69" s="278"/>
      <c r="W69" s="278"/>
      <c r="X69" s="278"/>
      <c r="Y69" s="278"/>
      <c r="Z69" s="278"/>
      <c r="AA69" s="278"/>
      <c r="AB69" s="278"/>
      <c r="AC69" s="278"/>
      <c r="AD69" s="278"/>
      <c r="AE69" s="283">
        <f t="shared" si="0"/>
        <v>0</v>
      </c>
      <c r="AF69" s="283">
        <f t="shared" si="1"/>
        <v>0</v>
      </c>
    </row>
    <row r="70" spans="1:32" ht="13.5" customHeight="1" x14ac:dyDescent="0.2">
      <c r="A70" s="1224"/>
      <c r="B70" s="1225"/>
      <c r="C70" s="1225"/>
      <c r="D70" s="1226"/>
      <c r="E70" s="1480"/>
      <c r="F70" s="1400"/>
      <c r="G70" s="1400"/>
      <c r="H70" s="1481"/>
      <c r="I70" s="1222"/>
      <c r="J70" s="1222"/>
      <c r="K70" s="1222"/>
      <c r="L70" s="1222"/>
      <c r="M70" s="1222"/>
      <c r="N70" s="279"/>
      <c r="O70" s="1222"/>
      <c r="P70" s="1222"/>
      <c r="Q70" s="1222"/>
      <c r="R70" s="1222"/>
      <c r="S70" s="1222"/>
      <c r="T70" s="278"/>
      <c r="U70" s="278"/>
      <c r="V70" s="278"/>
      <c r="W70" s="278"/>
      <c r="X70" s="278"/>
      <c r="Y70" s="278"/>
      <c r="Z70" s="278"/>
      <c r="AA70" s="278"/>
      <c r="AB70" s="278"/>
      <c r="AC70" s="278"/>
      <c r="AD70" s="278"/>
      <c r="AE70" s="283">
        <f t="shared" si="0"/>
        <v>0</v>
      </c>
      <c r="AF70" s="283">
        <f t="shared" si="1"/>
        <v>0</v>
      </c>
    </row>
    <row r="71" spans="1:32" ht="13.5" customHeight="1" x14ac:dyDescent="0.2">
      <c r="A71" s="1224"/>
      <c r="B71" s="1225"/>
      <c r="C71" s="1225"/>
      <c r="D71" s="1226"/>
      <c r="E71" s="1480"/>
      <c r="F71" s="1400"/>
      <c r="G71" s="1400"/>
      <c r="H71" s="1481"/>
      <c r="I71" s="1222"/>
      <c r="J71" s="1222"/>
      <c r="K71" s="1222"/>
      <c r="L71" s="1222"/>
      <c r="M71" s="1222"/>
      <c r="N71" s="279"/>
      <c r="O71" s="1222"/>
      <c r="P71" s="1222"/>
      <c r="Q71" s="1222"/>
      <c r="R71" s="1222"/>
      <c r="S71" s="1222"/>
      <c r="T71" s="278"/>
      <c r="U71" s="278"/>
      <c r="V71" s="278"/>
      <c r="W71" s="278"/>
      <c r="X71" s="278"/>
      <c r="Y71" s="278"/>
      <c r="Z71" s="278"/>
      <c r="AA71" s="278"/>
      <c r="AB71" s="278"/>
      <c r="AC71" s="278"/>
      <c r="AD71" s="278"/>
      <c r="AE71" s="283">
        <f t="shared" ref="AE71:AE75" si="2">(I71*I$38+J71*J$38+K71*K$38+L71*L$38+M71*M$38+O71*O$38+P71*P$38+Q71*Q$38+S71*S$38+T71*T$38+U71*U$38+V71*V$38+W71*W$38+X71*X$38+Y71*Y$38+Z71*Z$38+AA71*AA$38+AB71*AB$38+AC71*AC$38+AD71*AD$38)</f>
        <v>0</v>
      </c>
      <c r="AF71" s="283">
        <f t="shared" si="1"/>
        <v>0</v>
      </c>
    </row>
    <row r="72" spans="1:32" ht="13.5" customHeight="1" x14ac:dyDescent="0.2">
      <c r="A72" s="1224"/>
      <c r="B72" s="1225"/>
      <c r="C72" s="1225"/>
      <c r="D72" s="1226"/>
      <c r="E72" s="1480"/>
      <c r="F72" s="1400"/>
      <c r="G72" s="1400"/>
      <c r="H72" s="1481"/>
      <c r="I72" s="1222"/>
      <c r="J72" s="1222"/>
      <c r="K72" s="1222"/>
      <c r="L72" s="1222"/>
      <c r="M72" s="1222"/>
      <c r="N72" s="279"/>
      <c r="O72" s="1222"/>
      <c r="P72" s="1222"/>
      <c r="Q72" s="1222"/>
      <c r="R72" s="1222"/>
      <c r="S72" s="1222"/>
      <c r="T72" s="278"/>
      <c r="U72" s="278"/>
      <c r="V72" s="278"/>
      <c r="W72" s="278"/>
      <c r="X72" s="278"/>
      <c r="Y72" s="278"/>
      <c r="Z72" s="278"/>
      <c r="AA72" s="278"/>
      <c r="AB72" s="278"/>
      <c r="AC72" s="278"/>
      <c r="AD72" s="278"/>
      <c r="AE72" s="283">
        <f t="shared" si="2"/>
        <v>0</v>
      </c>
      <c r="AF72" s="283">
        <f t="shared" si="1"/>
        <v>0</v>
      </c>
    </row>
    <row r="73" spans="1:32" ht="13.5" customHeight="1" x14ac:dyDescent="0.2">
      <c r="A73" s="1224"/>
      <c r="B73" s="1225"/>
      <c r="C73" s="1225"/>
      <c r="D73" s="1226"/>
      <c r="E73" s="1480"/>
      <c r="F73" s="1400"/>
      <c r="G73" s="1400"/>
      <c r="H73" s="1481"/>
      <c r="I73" s="1222"/>
      <c r="J73" s="1222"/>
      <c r="K73" s="1222"/>
      <c r="L73" s="1222"/>
      <c r="M73" s="1222"/>
      <c r="N73" s="279"/>
      <c r="O73" s="1222"/>
      <c r="P73" s="1222"/>
      <c r="Q73" s="1222"/>
      <c r="R73" s="1222"/>
      <c r="S73" s="1222"/>
      <c r="T73" s="278"/>
      <c r="U73" s="278"/>
      <c r="V73" s="278"/>
      <c r="W73" s="278"/>
      <c r="X73" s="278"/>
      <c r="Y73" s="278"/>
      <c r="Z73" s="278"/>
      <c r="AA73" s="278"/>
      <c r="AB73" s="278"/>
      <c r="AC73" s="278"/>
      <c r="AD73" s="278"/>
      <c r="AE73" s="283">
        <f t="shared" si="2"/>
        <v>0</v>
      </c>
      <c r="AF73" s="283">
        <f t="shared" si="1"/>
        <v>0</v>
      </c>
    </row>
    <row r="74" spans="1:32" ht="13.5" customHeight="1" x14ac:dyDescent="0.2">
      <c r="A74" s="1224"/>
      <c r="B74" s="1225"/>
      <c r="C74" s="1225"/>
      <c r="D74" s="1226"/>
      <c r="E74" s="1480"/>
      <c r="F74" s="1400"/>
      <c r="G74" s="1400"/>
      <c r="H74" s="1481"/>
      <c r="I74" s="1222"/>
      <c r="J74" s="1222"/>
      <c r="K74" s="1222"/>
      <c r="L74" s="1222"/>
      <c r="M74" s="1222"/>
      <c r="N74" s="279"/>
      <c r="O74" s="1222"/>
      <c r="P74" s="1222"/>
      <c r="Q74" s="1222"/>
      <c r="R74" s="1222"/>
      <c r="S74" s="1222"/>
      <c r="T74" s="278"/>
      <c r="U74" s="278"/>
      <c r="V74" s="278"/>
      <c r="W74" s="278"/>
      <c r="X74" s="278"/>
      <c r="Y74" s="278"/>
      <c r="Z74" s="278"/>
      <c r="AA74" s="278"/>
      <c r="AB74" s="278"/>
      <c r="AC74" s="278"/>
      <c r="AD74" s="278"/>
      <c r="AE74" s="283">
        <f t="shared" si="2"/>
        <v>0</v>
      </c>
      <c r="AF74" s="283">
        <f t="shared" si="1"/>
        <v>0</v>
      </c>
    </row>
    <row r="75" spans="1:32" ht="13.5" customHeight="1" x14ac:dyDescent="0.2">
      <c r="A75" s="1224"/>
      <c r="B75" s="1225"/>
      <c r="C75" s="1225"/>
      <c r="D75" s="1226"/>
      <c r="E75" s="1462"/>
      <c r="F75" s="1463"/>
      <c r="G75" s="1463"/>
      <c r="H75" s="1464"/>
      <c r="I75" s="1222"/>
      <c r="J75" s="1222"/>
      <c r="K75" s="1222"/>
      <c r="L75" s="1222"/>
      <c r="M75" s="1222"/>
      <c r="N75" s="279"/>
      <c r="O75" s="1222"/>
      <c r="P75" s="1222"/>
      <c r="Q75" s="1222"/>
      <c r="R75" s="1222"/>
      <c r="S75" s="1222"/>
      <c r="T75" s="278"/>
      <c r="U75" s="278"/>
      <c r="V75" s="278"/>
      <c r="W75" s="278"/>
      <c r="X75" s="278"/>
      <c r="Y75" s="278"/>
      <c r="Z75" s="278"/>
      <c r="AA75" s="278"/>
      <c r="AB75" s="278"/>
      <c r="AC75" s="278"/>
      <c r="AD75" s="278"/>
      <c r="AE75" s="283">
        <f t="shared" si="2"/>
        <v>0</v>
      </c>
      <c r="AF75" s="283">
        <f t="shared" si="1"/>
        <v>0</v>
      </c>
    </row>
    <row r="76" spans="1:32" ht="13.5" customHeight="1" x14ac:dyDescent="0.2">
      <c r="A76" s="268"/>
      <c r="B76" s="268"/>
      <c r="C76" s="268"/>
      <c r="D76" s="268"/>
      <c r="E76" s="399" t="s">
        <v>490</v>
      </c>
      <c r="F76" s="400"/>
      <c r="G76" s="400"/>
      <c r="H76" s="401"/>
      <c r="I76" s="402">
        <f t="shared" ref="I76:M76" si="3">SUM(I41:I75)*I38</f>
        <v>0</v>
      </c>
      <c r="J76" s="402">
        <f t="shared" si="3"/>
        <v>0</v>
      </c>
      <c r="K76" s="402">
        <f t="shared" si="3"/>
        <v>0</v>
      </c>
      <c r="L76" s="402">
        <f t="shared" si="3"/>
        <v>0</v>
      </c>
      <c r="M76" s="402">
        <f t="shared" si="3"/>
        <v>0</v>
      </c>
      <c r="N76" s="403"/>
      <c r="O76" s="402">
        <f t="shared" ref="O76:S76" si="4">SUM(O41:O75)*O38</f>
        <v>0</v>
      </c>
      <c r="P76" s="402">
        <f t="shared" si="4"/>
        <v>0</v>
      </c>
      <c r="Q76" s="402">
        <f t="shared" si="4"/>
        <v>0</v>
      </c>
      <c r="R76" s="402">
        <f t="shared" si="4"/>
        <v>0</v>
      </c>
      <c r="S76" s="402">
        <f t="shared" si="4"/>
        <v>0</v>
      </c>
      <c r="T76" s="402">
        <f t="shared" ref="T76:AD76" si="5">SUM(T41:T74)*T38</f>
        <v>0</v>
      </c>
      <c r="U76" s="402">
        <f t="shared" si="5"/>
        <v>0</v>
      </c>
      <c r="V76" s="402">
        <f t="shared" si="5"/>
        <v>0</v>
      </c>
      <c r="W76" s="402">
        <f t="shared" si="5"/>
        <v>0</v>
      </c>
      <c r="X76" s="402">
        <f t="shared" si="5"/>
        <v>0</v>
      </c>
      <c r="Y76" s="402">
        <f t="shared" si="5"/>
        <v>0</v>
      </c>
      <c r="Z76" s="402">
        <f t="shared" si="5"/>
        <v>0</v>
      </c>
      <c r="AA76" s="402">
        <f t="shared" si="5"/>
        <v>0</v>
      </c>
      <c r="AB76" s="402">
        <f t="shared" si="5"/>
        <v>0</v>
      </c>
      <c r="AC76" s="402">
        <f t="shared" si="5"/>
        <v>0</v>
      </c>
      <c r="AD76" s="402">
        <f t="shared" si="5"/>
        <v>0</v>
      </c>
      <c r="AE76" s="402">
        <f t="shared" ref="AE76:AF76" si="6">SUM(AE41:AE75)</f>
        <v>0</v>
      </c>
      <c r="AF76" s="402">
        <f t="shared" si="6"/>
        <v>0</v>
      </c>
    </row>
    <row r="77" spans="1:32" ht="9" customHeight="1" x14ac:dyDescent="0.2">
      <c r="A77" s="268"/>
      <c r="B77" s="268"/>
      <c r="C77" s="268"/>
      <c r="D77" s="268"/>
      <c r="E77" s="268"/>
      <c r="F77" s="268"/>
      <c r="G77" s="268"/>
      <c r="H77" s="268"/>
      <c r="I77" s="268"/>
      <c r="J77" s="268"/>
      <c r="K77" s="268"/>
      <c r="L77" s="268"/>
      <c r="M77" s="268"/>
      <c r="N77" s="79"/>
      <c r="O77" s="268"/>
      <c r="P77" s="268"/>
      <c r="Q77" s="268"/>
      <c r="R77" s="268"/>
      <c r="S77" s="268"/>
      <c r="T77" s="268"/>
      <c r="U77" s="268"/>
      <c r="V77" s="268"/>
      <c r="W77" s="268"/>
      <c r="X77" s="268"/>
      <c r="Y77" s="268"/>
      <c r="Z77" s="268"/>
      <c r="AA77" s="268"/>
      <c r="AB77" s="268"/>
      <c r="AC77" s="268"/>
      <c r="AD77" s="268"/>
      <c r="AE77" s="268"/>
      <c r="AF77" s="268"/>
    </row>
    <row r="78" spans="1:32" ht="15.75" customHeight="1" x14ac:dyDescent="0.2">
      <c r="A78" s="268"/>
      <c r="C78" s="268"/>
      <c r="D78" s="268"/>
      <c r="E78" s="268"/>
      <c r="F78" s="268"/>
      <c r="G78" s="268"/>
      <c r="H78" s="268"/>
      <c r="L78" s="268"/>
      <c r="M78" s="2118" t="s">
        <v>2230</v>
      </c>
      <c r="N78" s="1531"/>
      <c r="O78" s="1531"/>
      <c r="P78" s="1531"/>
      <c r="Q78" s="1531"/>
      <c r="R78" s="1531"/>
      <c r="S78" s="1531"/>
      <c r="T78" s="1531"/>
      <c r="U78" s="1531"/>
      <c r="V78" s="1531"/>
      <c r="W78" s="1531"/>
      <c r="X78" s="1531"/>
      <c r="Y78" s="1531"/>
      <c r="Z78" s="1531"/>
      <c r="AA78" s="1531"/>
      <c r="AB78" s="1531"/>
      <c r="AC78" s="1531"/>
      <c r="AD78" s="1531"/>
      <c r="AE78" s="1898"/>
      <c r="AF78" s="412">
        <f>'24. Rent Schedule'!J55</f>
        <v>0</v>
      </c>
    </row>
    <row r="79" spans="1:32" ht="6.6" customHeight="1" x14ac:dyDescent="0.2">
      <c r="A79" s="79"/>
      <c r="B79" s="416"/>
      <c r="C79" s="416"/>
      <c r="D79" s="416"/>
      <c r="E79" s="416"/>
      <c r="F79" s="416"/>
      <c r="G79" s="416"/>
      <c r="H79" s="416"/>
      <c r="I79" s="268"/>
      <c r="J79" s="268"/>
      <c r="K79" s="268"/>
      <c r="L79" s="268"/>
      <c r="M79" s="417"/>
      <c r="N79" s="417"/>
      <c r="O79" s="417"/>
      <c r="P79" s="417"/>
      <c r="Q79" s="417"/>
      <c r="R79" s="417"/>
      <c r="S79" s="417"/>
      <c r="T79" s="411"/>
      <c r="U79" s="411"/>
      <c r="V79" s="411"/>
      <c r="W79" s="411"/>
      <c r="X79" s="411"/>
      <c r="Y79" s="411"/>
      <c r="Z79" s="411"/>
      <c r="AA79" s="411"/>
      <c r="AB79" s="411"/>
      <c r="AC79" s="411"/>
      <c r="AD79" s="411"/>
      <c r="AE79" s="411"/>
      <c r="AF79" s="403"/>
    </row>
    <row r="80" spans="1:32" ht="22.5" customHeight="1" x14ac:dyDescent="0.2">
      <c r="A80" s="79"/>
      <c r="B80" s="79"/>
      <c r="C80" s="79"/>
      <c r="D80" s="79"/>
      <c r="E80" s="79"/>
      <c r="F80" s="79"/>
      <c r="G80" s="79"/>
      <c r="H80" s="79"/>
      <c r="I80" s="79"/>
      <c r="J80" s="79"/>
      <c r="K80" s="79"/>
      <c r="L80" s="822"/>
      <c r="M80" s="822"/>
      <c r="N80" s="822"/>
      <c r="O80" s="822"/>
      <c r="P80" s="822"/>
      <c r="Q80" s="822"/>
      <c r="R80" s="822"/>
      <c r="S80" s="822"/>
      <c r="T80" s="823"/>
      <c r="U80" s="421"/>
      <c r="V80" s="79"/>
      <c r="W80" s="79"/>
      <c r="X80" s="79"/>
      <c r="Y80" s="79"/>
      <c r="Z80" s="79"/>
      <c r="AA80" s="79"/>
      <c r="AB80" s="79"/>
      <c r="AC80" s="79"/>
      <c r="AD80" s="824"/>
      <c r="AE80" s="825" t="s">
        <v>2231</v>
      </c>
      <c r="AF80" s="1227"/>
    </row>
    <row r="81" spans="1:32" ht="6" customHeight="1" x14ac:dyDescent="0.2">
      <c r="A81" s="79"/>
      <c r="B81" s="416"/>
      <c r="C81" s="416"/>
      <c r="D81" s="416"/>
      <c r="E81" s="416"/>
      <c r="F81" s="416"/>
      <c r="G81" s="416"/>
      <c r="H81" s="416"/>
      <c r="I81" s="268"/>
      <c r="J81" s="268"/>
      <c r="K81" s="268"/>
      <c r="L81" s="268"/>
      <c r="M81" s="417"/>
      <c r="N81" s="417"/>
      <c r="O81" s="417"/>
      <c r="P81" s="417"/>
      <c r="Q81" s="417"/>
      <c r="R81" s="417"/>
      <c r="S81" s="417"/>
      <c r="T81" s="411"/>
      <c r="U81" s="411"/>
      <c r="V81" s="411"/>
      <c r="W81" s="411"/>
      <c r="X81" s="411"/>
      <c r="Y81" s="411"/>
      <c r="Z81" s="411"/>
      <c r="AA81" s="411"/>
      <c r="AB81" s="411"/>
      <c r="AC81" s="411"/>
      <c r="AD81" s="411"/>
      <c r="AE81" s="411"/>
      <c r="AF81" s="403"/>
    </row>
    <row r="82" spans="1:32" ht="15" customHeight="1" x14ac:dyDescent="0.2">
      <c r="A82" s="79"/>
      <c r="B82" s="1551" t="s">
        <v>2232</v>
      </c>
      <c r="C82" s="1400"/>
      <c r="D82" s="1400"/>
      <c r="E82" s="1400"/>
      <c r="F82" s="1400"/>
      <c r="G82" s="1400"/>
      <c r="H82" s="1400"/>
      <c r="I82" s="1400"/>
      <c r="J82" s="1400"/>
      <c r="K82" s="1400"/>
      <c r="L82" s="1400"/>
      <c r="M82" s="1400"/>
      <c r="N82" s="1400"/>
      <c r="O82" s="1400"/>
      <c r="P82" s="1400"/>
      <c r="Q82" s="1400"/>
      <c r="R82" s="1400"/>
      <c r="S82" s="1400"/>
      <c r="T82" s="1400"/>
      <c r="U82" s="1400"/>
      <c r="V82" s="1400"/>
      <c r="W82" s="1400"/>
      <c r="X82" s="1400"/>
      <c r="Y82" s="1400"/>
      <c r="Z82" s="1400"/>
      <c r="AA82" s="1400"/>
      <c r="AB82" s="1400"/>
      <c r="AC82" s="1400"/>
      <c r="AD82" s="1400"/>
      <c r="AE82" s="1400"/>
      <c r="AF82" s="403"/>
    </row>
    <row r="83" spans="1:32" ht="15" customHeight="1" x14ac:dyDescent="0.2">
      <c r="A83" s="46"/>
      <c r="B83" s="1400"/>
      <c r="C83" s="1400"/>
      <c r="D83" s="1400"/>
      <c r="E83" s="1400"/>
      <c r="F83" s="1400"/>
      <c r="G83" s="1400"/>
      <c r="H83" s="1400"/>
      <c r="I83" s="1400"/>
      <c r="J83" s="1400"/>
      <c r="K83" s="1400"/>
      <c r="L83" s="1400"/>
      <c r="M83" s="1400"/>
      <c r="N83" s="1400"/>
      <c r="O83" s="1400"/>
      <c r="P83" s="1400"/>
      <c r="Q83" s="1400"/>
      <c r="R83" s="1400"/>
      <c r="S83" s="1400"/>
      <c r="T83" s="1400"/>
      <c r="U83" s="1400"/>
      <c r="V83" s="1400"/>
      <c r="W83" s="1400"/>
      <c r="X83" s="1400"/>
      <c r="Y83" s="1400"/>
      <c r="Z83" s="1400"/>
      <c r="AA83" s="1400"/>
      <c r="AB83" s="1400"/>
      <c r="AC83" s="1400"/>
      <c r="AD83" s="1400"/>
      <c r="AE83" s="1400"/>
      <c r="AF83" s="403"/>
    </row>
    <row r="84" spans="1:32" ht="15" customHeight="1" x14ac:dyDescent="0.25">
      <c r="A84" s="10"/>
      <c r="B84" s="81"/>
      <c r="C84" s="10"/>
      <c r="D84" s="10"/>
      <c r="E84" s="10"/>
      <c r="F84" s="10"/>
      <c r="G84" s="10"/>
      <c r="H84" s="10"/>
      <c r="I84" s="440"/>
      <c r="J84" s="440"/>
      <c r="K84" s="440"/>
      <c r="L84" s="440"/>
      <c r="M84" s="440"/>
      <c r="N84" s="441"/>
      <c r="O84" s="442"/>
      <c r="P84" s="442"/>
      <c r="Q84" s="442"/>
      <c r="R84" s="442"/>
      <c r="S84" s="443"/>
      <c r="T84" s="444"/>
      <c r="U84" s="444"/>
      <c r="V84" s="444"/>
      <c r="W84" s="444"/>
      <c r="X84" s="444"/>
      <c r="Y84" s="444"/>
      <c r="Z84" s="444"/>
      <c r="AA84" s="444"/>
      <c r="AB84" s="444"/>
      <c r="AC84" s="444"/>
      <c r="AD84" s="444"/>
      <c r="AE84" s="443" t="s">
        <v>529</v>
      </c>
      <c r="AF84" s="445">
        <f>IF('17. Dev. Narr.'!B16="Supportive Housing",75*'24. Rent Schedule'!F55,0)</f>
        <v>0</v>
      </c>
    </row>
    <row r="85" spans="1:32" ht="7.15" customHeight="1" x14ac:dyDescent="0.25">
      <c r="A85" s="10"/>
      <c r="C85" s="10"/>
      <c r="D85" s="10"/>
      <c r="E85" s="448"/>
      <c r="F85" s="448"/>
      <c r="G85" s="448"/>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row>
    <row r="86" spans="1:32"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35" t="s">
        <v>2233</v>
      </c>
      <c r="AF86" s="445">
        <f>IF(AF84&gt;0,AF78+AF84,AF78)</f>
        <v>0</v>
      </c>
    </row>
    <row r="87" spans="1:32" ht="15.75" customHeight="1" x14ac:dyDescent="0.25">
      <c r="A87" s="79"/>
      <c r="B87" s="79"/>
      <c r="C87" s="79"/>
      <c r="D87" s="10"/>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row>
    <row r="88" spans="1:32" ht="15" customHeight="1" x14ac:dyDescent="0.25">
      <c r="A88" s="79"/>
      <c r="B88" s="250" t="s">
        <v>315</v>
      </c>
      <c r="C88" s="79"/>
      <c r="D88" s="10"/>
      <c r="E88" s="10"/>
      <c r="F88" s="10"/>
      <c r="G88" s="10"/>
      <c r="H88" s="10"/>
      <c r="I88" s="2117"/>
      <c r="J88" s="1862"/>
      <c r="K88" s="1863"/>
      <c r="L88" s="79"/>
      <c r="M88" s="79"/>
      <c r="N88" s="79"/>
      <c r="O88" s="79"/>
      <c r="P88" s="79"/>
      <c r="Q88" s="79"/>
      <c r="R88" s="79"/>
      <c r="S88" s="79"/>
      <c r="T88" s="79"/>
      <c r="U88" s="79"/>
      <c r="V88" s="79"/>
      <c r="W88" s="79"/>
      <c r="X88" s="79"/>
      <c r="Y88" s="79"/>
      <c r="Z88" s="79"/>
      <c r="AA88" s="79"/>
      <c r="AB88" s="79"/>
      <c r="AC88" s="79"/>
      <c r="AD88" s="79"/>
      <c r="AE88" s="79"/>
      <c r="AF88" s="79"/>
    </row>
    <row r="89" spans="1:32" ht="6" customHeight="1" x14ac:dyDescent="0.2">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row>
    <row r="90" spans="1:32" ht="6" customHeight="1" x14ac:dyDescent="0.2">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row>
    <row r="91" spans="1:32" ht="12.75" customHeight="1" x14ac:dyDescent="0.25">
      <c r="A91" s="79"/>
      <c r="B91" s="79"/>
      <c r="C91" s="79"/>
      <c r="D91" s="79"/>
      <c r="E91" s="79"/>
      <c r="F91" s="180"/>
      <c r="G91" s="180"/>
      <c r="H91" s="180"/>
      <c r="I91" s="79"/>
      <c r="J91" s="250"/>
      <c r="K91" s="250"/>
      <c r="L91" s="79"/>
      <c r="M91" s="79"/>
      <c r="N91" s="79"/>
      <c r="O91" s="79"/>
      <c r="P91" s="79"/>
      <c r="Q91" s="79"/>
      <c r="R91" s="79"/>
      <c r="S91" s="79"/>
      <c r="T91" s="79"/>
      <c r="U91" s="79"/>
      <c r="V91" s="79"/>
      <c r="W91" s="79"/>
      <c r="X91" s="79"/>
      <c r="Y91" s="79"/>
      <c r="Z91" s="79"/>
      <c r="AA91" s="79"/>
      <c r="AB91" s="79"/>
      <c r="AC91" s="79"/>
      <c r="AD91" s="79"/>
      <c r="AE91" s="79"/>
      <c r="AF91" s="79"/>
    </row>
    <row r="92" spans="1:32" ht="15.75" customHeight="1"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250">
        <f>SUM(F18, F20, F22, M18, M20)</f>
        <v>0</v>
      </c>
    </row>
    <row r="93" spans="1:32" ht="15.75" customHeight="1"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row>
    <row r="94" spans="1:32" ht="15.75" customHeight="1"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row>
    <row r="95" spans="1:32" ht="13.5" customHeight="1"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row>
    <row r="96" spans="1:32"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sheetProtection password="8E37" sheet="1" objects="1" scenarios="1"/>
  <mergeCells count="25">
    <mergeCell ref="AF39:AF40"/>
    <mergeCell ref="J30:O30"/>
    <mergeCell ref="AE35:AE37"/>
    <mergeCell ref="A1:AF2"/>
    <mergeCell ref="A3:AF3"/>
    <mergeCell ref="A7:C9"/>
    <mergeCell ref="A18:D20"/>
    <mergeCell ref="A26:D26"/>
    <mergeCell ref="A34:AF34"/>
    <mergeCell ref="I88:K88"/>
    <mergeCell ref="M78:AE78"/>
    <mergeCell ref="B82:AE83"/>
    <mergeCell ref="A35:D37"/>
    <mergeCell ref="E36:H36"/>
    <mergeCell ref="E37:H37"/>
    <mergeCell ref="A38:D38"/>
    <mergeCell ref="E38:H38"/>
    <mergeCell ref="A39:A40"/>
    <mergeCell ref="B39:B40"/>
    <mergeCell ref="I39:AD40"/>
    <mergeCell ref="AE39:AE40"/>
    <mergeCell ref="I35:AD35"/>
    <mergeCell ref="C39:C40"/>
    <mergeCell ref="D39:D40"/>
    <mergeCell ref="E39:H75"/>
  </mergeCells>
  <conditionalFormatting sqref="AF76">
    <cfRule type="cellIs" dxfId="9" priority="1" stopIfTrue="1" operator="notEqual">
      <formula>$AF$78</formula>
    </cfRule>
  </conditionalFormatting>
  <conditionalFormatting sqref="AF78:AF79 AF81">
    <cfRule type="cellIs" dxfId="8" priority="2" stopIfTrue="1" operator="notEqual">
      <formula>$AF$76</formula>
    </cfRule>
  </conditionalFormatting>
  <conditionalFormatting sqref="AF82:AF83">
    <cfRule type="cellIs" dxfId="7" priority="3" stopIfTrue="1" operator="notEqual">
      <formula>$AF$76</formula>
    </cfRule>
  </conditionalFormatting>
  <printOptions horizontalCentered="1"/>
  <pageMargins left="0.25" right="0" top="0.25" bottom="0.25" header="0" footer="0"/>
  <pageSetup scale="70" orientation="portrait" r:id="rId1"/>
  <headerFooter>
    <oddFooter>&amp;R&amp;D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0"/>
  <sheetViews>
    <sheetView showGridLines="0" zoomScaleNormal="100"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124" t="s">
        <v>2234</v>
      </c>
      <c r="B1" s="1442"/>
      <c r="C1" s="1442"/>
      <c r="D1" s="1442"/>
      <c r="E1" s="1442"/>
      <c r="F1" s="1442"/>
      <c r="G1" s="1443"/>
    </row>
    <row r="2" spans="1:7" ht="9" customHeight="1" x14ac:dyDescent="0.25">
      <c r="A2" s="10"/>
      <c r="B2" s="10"/>
      <c r="C2" s="10"/>
      <c r="D2" s="10"/>
      <c r="E2" s="10"/>
      <c r="F2" s="10"/>
      <c r="G2" s="10"/>
    </row>
    <row r="3" spans="1:7" ht="15.75" customHeight="1" x14ac:dyDescent="0.2">
      <c r="A3" s="2125" t="s">
        <v>2235</v>
      </c>
      <c r="B3" s="1400"/>
      <c r="C3" s="1400"/>
      <c r="D3" s="1400"/>
      <c r="E3" s="1400"/>
      <c r="F3" s="1400"/>
      <c r="G3" s="1400"/>
    </row>
    <row r="4" spans="1:7" ht="14.25" customHeight="1" x14ac:dyDescent="0.2">
      <c r="A4" s="1400"/>
      <c r="B4" s="1400"/>
      <c r="C4" s="1400"/>
      <c r="D4" s="1400"/>
      <c r="E4" s="1400"/>
      <c r="F4" s="1400"/>
      <c r="G4" s="1400"/>
    </row>
    <row r="5" spans="1:7" ht="15" customHeight="1" x14ac:dyDescent="0.2">
      <c r="A5" s="1637" t="s">
        <v>2236</v>
      </c>
      <c r="B5" s="1400"/>
      <c r="C5" s="1400"/>
      <c r="D5" s="1400"/>
      <c r="E5" s="1400"/>
      <c r="F5" s="1400"/>
      <c r="G5" s="1400"/>
    </row>
    <row r="6" spans="1:7" ht="14.25" customHeight="1" x14ac:dyDescent="0.2">
      <c r="A6" s="1400"/>
      <c r="B6" s="1400"/>
      <c r="C6" s="1400"/>
      <c r="D6" s="1400"/>
      <c r="E6" s="1400"/>
      <c r="F6" s="1400"/>
      <c r="G6" s="1400"/>
    </row>
    <row r="7" spans="1:7" ht="14.25" customHeight="1" x14ac:dyDescent="0.25">
      <c r="A7" s="10" t="s">
        <v>2237</v>
      </c>
      <c r="B7" s="10"/>
      <c r="C7" s="10"/>
      <c r="D7" s="10"/>
      <c r="E7" s="10"/>
      <c r="F7" s="10"/>
      <c r="G7" s="10"/>
    </row>
    <row r="8" spans="1:7" ht="15" customHeight="1" x14ac:dyDescent="0.2">
      <c r="A8" s="1637" t="s">
        <v>2238</v>
      </c>
      <c r="B8" s="1400"/>
      <c r="C8" s="1400"/>
      <c r="D8" s="1400"/>
      <c r="E8" s="1400"/>
      <c r="F8" s="1400"/>
      <c r="G8" s="1400"/>
    </row>
    <row r="9" spans="1:7" ht="27.75" customHeight="1" x14ac:dyDescent="0.2">
      <c r="A9" s="1400"/>
      <c r="B9" s="1400"/>
      <c r="C9" s="1400"/>
      <c r="D9" s="1400"/>
      <c r="E9" s="1400"/>
      <c r="F9" s="1400"/>
      <c r="G9" s="1400"/>
    </row>
    <row r="10" spans="1:7" ht="8.25" customHeight="1" x14ac:dyDescent="0.25">
      <c r="A10" s="10"/>
      <c r="B10" s="311"/>
      <c r="C10" s="311"/>
      <c r="D10" s="311"/>
      <c r="E10" s="311"/>
      <c r="F10" s="311"/>
      <c r="G10" s="311"/>
    </row>
    <row r="11" spans="1:7" ht="15" customHeight="1" x14ac:dyDescent="0.2">
      <c r="A11" s="1551" t="s">
        <v>2239</v>
      </c>
      <c r="B11" s="1400"/>
      <c r="C11" s="1400"/>
      <c r="D11" s="1400"/>
      <c r="E11" s="1400"/>
      <c r="F11" s="1400"/>
      <c r="G11" s="1400"/>
    </row>
    <row r="12" spans="1:7" ht="31.5" customHeight="1" x14ac:dyDescent="0.2">
      <c r="A12" s="1400"/>
      <c r="B12" s="1400"/>
      <c r="C12" s="1400"/>
      <c r="D12" s="1400"/>
      <c r="E12" s="1400"/>
      <c r="F12" s="1400"/>
      <c r="G12" s="1400"/>
    </row>
    <row r="13" spans="1:7" ht="7.5" customHeight="1" x14ac:dyDescent="0.25">
      <c r="A13" s="138"/>
      <c r="B13" s="138"/>
      <c r="C13" s="138"/>
      <c r="D13" s="138"/>
      <c r="E13" s="138"/>
      <c r="F13" s="138"/>
      <c r="G13" s="138"/>
    </row>
    <row r="14" spans="1:7" ht="15" customHeight="1" x14ac:dyDescent="0.25">
      <c r="A14" s="100" t="s">
        <v>2240</v>
      </c>
      <c r="B14" s="2123" t="s">
        <v>31</v>
      </c>
      <c r="C14" s="1693" t="s">
        <v>2241</v>
      </c>
      <c r="D14" s="1479"/>
      <c r="E14" s="2123" t="s">
        <v>2242</v>
      </c>
      <c r="F14" s="2123" t="s">
        <v>2243</v>
      </c>
      <c r="G14" s="2123" t="s">
        <v>2244</v>
      </c>
    </row>
    <row r="15" spans="1:7" ht="14.25" customHeight="1" x14ac:dyDescent="0.25">
      <c r="A15" s="10"/>
      <c r="B15" s="1504"/>
      <c r="C15" s="1462"/>
      <c r="D15" s="1464"/>
      <c r="E15" s="1504"/>
      <c r="F15" s="1504"/>
      <c r="G15" s="1504"/>
    </row>
    <row r="16" spans="1:7" ht="14.25" customHeight="1" x14ac:dyDescent="0.25">
      <c r="A16" s="826" t="s">
        <v>2245</v>
      </c>
      <c r="B16" s="1228"/>
      <c r="C16" s="2126">
        <v>0.05</v>
      </c>
      <c r="D16" s="1394"/>
      <c r="E16" s="218">
        <f>B16*C16</f>
        <v>0</v>
      </c>
      <c r="F16" s="218">
        <f>ROUNDUP(E16,0)</f>
        <v>0</v>
      </c>
      <c r="G16" s="1228"/>
    </row>
    <row r="17" spans="1:7" ht="14.25" customHeight="1" x14ac:dyDescent="0.25">
      <c r="A17" s="2130"/>
      <c r="B17" s="1393"/>
      <c r="C17" s="1393"/>
      <c r="D17" s="1393"/>
      <c r="E17" s="1393"/>
      <c r="F17" s="1393"/>
      <c r="G17" s="1394"/>
    </row>
    <row r="18" spans="1:7" ht="14.25" customHeight="1" x14ac:dyDescent="0.25">
      <c r="A18" s="1228" t="s">
        <v>1276</v>
      </c>
      <c r="B18" s="1228"/>
      <c r="C18" s="2126">
        <v>0.05</v>
      </c>
      <c r="D18" s="1394"/>
      <c r="E18" s="218">
        <f t="shared" ref="E18:E22" si="0">B18*C18</f>
        <v>0</v>
      </c>
      <c r="F18" s="828"/>
      <c r="G18" s="1228"/>
    </row>
    <row r="19" spans="1:7" ht="14.25" customHeight="1" x14ac:dyDescent="0.25">
      <c r="A19" s="1228" t="s">
        <v>1278</v>
      </c>
      <c r="B19" s="1228"/>
      <c r="C19" s="2126">
        <v>0.05</v>
      </c>
      <c r="D19" s="1394"/>
      <c r="E19" s="218">
        <f t="shared" si="0"/>
        <v>0</v>
      </c>
      <c r="F19" s="828"/>
      <c r="G19" s="1228"/>
    </row>
    <row r="20" spans="1:7" ht="14.25" customHeight="1" x14ac:dyDescent="0.25">
      <c r="A20" s="1228" t="s">
        <v>1280</v>
      </c>
      <c r="B20" s="1228"/>
      <c r="C20" s="2126">
        <v>0.05</v>
      </c>
      <c r="D20" s="1394"/>
      <c r="E20" s="218">
        <f t="shared" si="0"/>
        <v>0</v>
      </c>
      <c r="F20" s="828"/>
      <c r="G20" s="1228"/>
    </row>
    <row r="21" spans="1:7" ht="14.25" customHeight="1" x14ac:dyDescent="0.25">
      <c r="A21" s="1228" t="s">
        <v>1282</v>
      </c>
      <c r="B21" s="1228"/>
      <c r="C21" s="2126">
        <v>0.05</v>
      </c>
      <c r="D21" s="1394"/>
      <c r="E21" s="218">
        <f t="shared" si="0"/>
        <v>0</v>
      </c>
      <c r="F21" s="828"/>
      <c r="G21" s="1228"/>
    </row>
    <row r="22" spans="1:7" ht="14.25" customHeight="1" x14ac:dyDescent="0.25">
      <c r="A22" s="1228" t="s">
        <v>2246</v>
      </c>
      <c r="B22" s="1228"/>
      <c r="C22" s="2126">
        <v>0.05</v>
      </c>
      <c r="D22" s="1394"/>
      <c r="E22" s="218">
        <f t="shared" si="0"/>
        <v>0</v>
      </c>
      <c r="F22" s="828"/>
      <c r="G22" s="1228"/>
    </row>
    <row r="23" spans="1:7" ht="14.25" customHeight="1" x14ac:dyDescent="0.25">
      <c r="A23" s="829"/>
      <c r="B23" s="218">
        <f>SUM(B18:B22)</f>
        <v>0</v>
      </c>
      <c r="C23" s="1486"/>
      <c r="D23" s="1394"/>
      <c r="E23" s="218">
        <f>SUM(E18:E22)</f>
        <v>0</v>
      </c>
      <c r="F23" s="828"/>
      <c r="G23" s="218">
        <f>SUM(G18:G22)</f>
        <v>0</v>
      </c>
    </row>
    <row r="24" spans="1:7" ht="13.5" customHeight="1" x14ac:dyDescent="0.2">
      <c r="A24" s="2131"/>
      <c r="B24" s="1436"/>
      <c r="C24" s="1436"/>
      <c r="D24" s="1436"/>
      <c r="E24" s="1436"/>
      <c r="F24" s="1436"/>
      <c r="G24" s="1436"/>
    </row>
    <row r="25" spans="1:7" ht="9" customHeight="1" x14ac:dyDescent="0.25">
      <c r="A25" s="10"/>
      <c r="B25" s="79"/>
      <c r="C25" s="79"/>
      <c r="D25" s="79"/>
      <c r="E25" s="79"/>
      <c r="F25" s="79"/>
      <c r="G25" s="79"/>
    </row>
    <row r="26" spans="1:7" ht="14.25" customHeight="1" x14ac:dyDescent="0.25">
      <c r="A26" s="250" t="s">
        <v>2247</v>
      </c>
      <c r="B26" s="100"/>
      <c r="C26" s="100"/>
      <c r="D26" s="100"/>
      <c r="E26" s="100"/>
      <c r="F26" s="311"/>
      <c r="G26" s="311"/>
    </row>
    <row r="27" spans="1:7" ht="14.25" customHeight="1" x14ac:dyDescent="0.25">
      <c r="A27" s="176" t="s">
        <v>2240</v>
      </c>
      <c r="B27" s="830" t="s">
        <v>31</v>
      </c>
      <c r="C27" s="1693" t="s">
        <v>2241</v>
      </c>
      <c r="D27" s="1479"/>
      <c r="E27" s="830" t="s">
        <v>2242</v>
      </c>
      <c r="F27" s="830" t="s">
        <v>2243</v>
      </c>
      <c r="G27" s="830" t="s">
        <v>2244</v>
      </c>
    </row>
    <row r="28" spans="1:7" ht="14.25" customHeight="1" x14ac:dyDescent="0.25">
      <c r="A28" s="831" t="s">
        <v>2245</v>
      </c>
      <c r="B28" s="827">
        <v>68</v>
      </c>
      <c r="C28" s="1462"/>
      <c r="D28" s="1464"/>
      <c r="E28" s="218">
        <f>SUM(E30:E34)</f>
        <v>3.4000000000000004</v>
      </c>
      <c r="F28" s="218">
        <f>ROUNDUP(E28,0)</f>
        <v>4</v>
      </c>
      <c r="G28" s="827">
        <v>4</v>
      </c>
    </row>
    <row r="29" spans="1:7" ht="14.25" customHeight="1" x14ac:dyDescent="0.25">
      <c r="A29" s="2130"/>
      <c r="B29" s="1393"/>
      <c r="C29" s="1393"/>
      <c r="D29" s="1393"/>
      <c r="E29" s="1393"/>
      <c r="F29" s="1393"/>
      <c r="G29" s="1394"/>
    </row>
    <row r="30" spans="1:7" ht="14.25" customHeight="1" x14ac:dyDescent="0.25">
      <c r="A30" s="827" t="s">
        <v>2248</v>
      </c>
      <c r="B30" s="827">
        <v>28</v>
      </c>
      <c r="C30" s="2126">
        <v>0.05</v>
      </c>
      <c r="D30" s="1394"/>
      <c r="E30" s="218">
        <f t="shared" ref="E30:E34" si="1">B30*C30</f>
        <v>1.4000000000000001</v>
      </c>
      <c r="F30" s="828"/>
      <c r="G30" s="827">
        <v>1</v>
      </c>
    </row>
    <row r="31" spans="1:7" ht="14.25" customHeight="1" x14ac:dyDescent="0.25">
      <c r="A31" s="827" t="s">
        <v>2249</v>
      </c>
      <c r="B31" s="827">
        <v>36</v>
      </c>
      <c r="C31" s="2126">
        <v>0.05</v>
      </c>
      <c r="D31" s="1394"/>
      <c r="E31" s="218">
        <f t="shared" si="1"/>
        <v>1.8</v>
      </c>
      <c r="F31" s="828"/>
      <c r="G31" s="827">
        <v>2</v>
      </c>
    </row>
    <row r="32" spans="1:7" ht="14.25" customHeight="1" x14ac:dyDescent="0.25">
      <c r="A32" s="827" t="s">
        <v>2250</v>
      </c>
      <c r="B32" s="827">
        <v>4</v>
      </c>
      <c r="C32" s="2126">
        <v>0.05</v>
      </c>
      <c r="D32" s="1394"/>
      <c r="E32" s="218">
        <f t="shared" si="1"/>
        <v>0.2</v>
      </c>
      <c r="F32" s="828"/>
      <c r="G32" s="827">
        <v>1</v>
      </c>
    </row>
    <row r="33" spans="1:7" ht="14.25" customHeight="1" x14ac:dyDescent="0.25">
      <c r="A33" s="827" t="s">
        <v>1282</v>
      </c>
      <c r="B33" s="827"/>
      <c r="C33" s="2126">
        <v>0.05</v>
      </c>
      <c r="D33" s="1394"/>
      <c r="E33" s="218">
        <f t="shared" si="1"/>
        <v>0</v>
      </c>
      <c r="F33" s="828"/>
      <c r="G33" s="827"/>
    </row>
    <row r="34" spans="1:7" ht="14.25" customHeight="1" x14ac:dyDescent="0.25">
      <c r="A34" s="827" t="s">
        <v>2246</v>
      </c>
      <c r="B34" s="827"/>
      <c r="C34" s="2126">
        <v>0.05</v>
      </c>
      <c r="D34" s="1394"/>
      <c r="E34" s="218">
        <f t="shared" si="1"/>
        <v>0</v>
      </c>
      <c r="F34" s="828"/>
      <c r="G34" s="827"/>
    </row>
    <row r="35" spans="1:7" ht="14.25" customHeight="1" x14ac:dyDescent="0.25">
      <c r="A35" s="829"/>
      <c r="B35" s="218">
        <f>SUM(B30:B34)</f>
        <v>68</v>
      </c>
      <c r="C35" s="1486"/>
      <c r="D35" s="1394"/>
      <c r="E35" s="218">
        <f>SUM(E30:E34)</f>
        <v>3.4000000000000004</v>
      </c>
      <c r="F35" s="832"/>
      <c r="G35" s="218">
        <f>SUM(G30:G34)</f>
        <v>4</v>
      </c>
    </row>
    <row r="36" spans="1:7" ht="14.25" customHeight="1" x14ac:dyDescent="0.2">
      <c r="A36" s="2131"/>
      <c r="B36" s="1436"/>
      <c r="C36" s="1436"/>
      <c r="D36" s="1436"/>
      <c r="E36" s="1436"/>
      <c r="F36" s="1436"/>
      <c r="G36" s="1436"/>
    </row>
    <row r="37" spans="1:7" ht="14.25" customHeight="1" x14ac:dyDescent="0.2">
      <c r="A37" s="2132" t="s">
        <v>2251</v>
      </c>
      <c r="B37" s="1436"/>
      <c r="C37" s="1436"/>
      <c r="D37" s="1436"/>
      <c r="E37" s="1436"/>
      <c r="F37" s="1436"/>
      <c r="G37" s="1436"/>
    </row>
    <row r="38" spans="1:7" ht="58.5" customHeight="1" x14ac:dyDescent="0.2">
      <c r="A38" s="1400"/>
      <c r="B38" s="1400"/>
      <c r="C38" s="1400"/>
      <c r="D38" s="1400"/>
      <c r="E38" s="1400"/>
      <c r="F38" s="1400"/>
      <c r="G38" s="1400"/>
    </row>
    <row r="39" spans="1:7" ht="39.75" customHeight="1" x14ac:dyDescent="0.25">
      <c r="A39" s="1637" t="s">
        <v>2898</v>
      </c>
      <c r="B39" s="1400"/>
      <c r="C39" s="1400"/>
      <c r="D39" s="311"/>
      <c r="E39" s="1637" t="s">
        <v>2252</v>
      </c>
      <c r="F39" s="1400"/>
      <c r="G39" s="1400"/>
    </row>
    <row r="40" spans="1:7" ht="18" customHeight="1" x14ac:dyDescent="0.25">
      <c r="A40" s="311"/>
      <c r="B40" s="311"/>
      <c r="C40" s="311"/>
      <c r="D40" s="311"/>
      <c r="E40" s="311"/>
      <c r="F40" s="311"/>
      <c r="G40" s="311"/>
    </row>
    <row r="41" spans="1:7" ht="18" customHeight="1" x14ac:dyDescent="0.25">
      <c r="A41" s="2127"/>
      <c r="B41" s="2128"/>
      <c r="C41" s="2129"/>
      <c r="D41" s="311"/>
      <c r="E41" s="2127"/>
      <c r="F41" s="2128"/>
      <c r="G41" s="2129"/>
    </row>
    <row r="42" spans="1:7" ht="17.25" customHeight="1" x14ac:dyDescent="0.25">
      <c r="A42" s="1947" t="s">
        <v>2899</v>
      </c>
      <c r="B42" s="1400"/>
      <c r="C42" s="1400"/>
      <c r="D42" s="311"/>
      <c r="E42" s="1637" t="s">
        <v>2253</v>
      </c>
      <c r="F42" s="1400"/>
      <c r="G42" s="1400"/>
    </row>
    <row r="43" spans="1:7" ht="14.25" customHeight="1" x14ac:dyDescent="0.25">
      <c r="A43" s="10"/>
      <c r="B43" s="10"/>
      <c r="C43" s="10"/>
      <c r="D43" s="10"/>
      <c r="E43" s="10"/>
      <c r="F43" s="10"/>
      <c r="G43" s="10"/>
    </row>
    <row r="44" spans="1:7" ht="14.25" customHeight="1" x14ac:dyDescent="0.2"/>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ZxDj0z5FT7HIMmMNwnmErovqhoKDsf9u6IMO4Jz+CpmaBv2M59mD4LZBxCeONPZeoO5pqCks6OCQxhrgDmfBvQ==" saltValue="Xk5tM7NpT7mPjqAVcxGJAw==" spinCount="100000" sheet="1" objects="1" scenarios="1"/>
  <mergeCells count="35">
    <mergeCell ref="E41:G41"/>
    <mergeCell ref="A42:C42"/>
    <mergeCell ref="E42:G42"/>
    <mergeCell ref="A17:G17"/>
    <mergeCell ref="A24:G24"/>
    <mergeCell ref="A29:G29"/>
    <mergeCell ref="A36:G36"/>
    <mergeCell ref="A37:G38"/>
    <mergeCell ref="A39:C39"/>
    <mergeCell ref="E39:G39"/>
    <mergeCell ref="C33:D33"/>
    <mergeCell ref="C34:D34"/>
    <mergeCell ref="C35:D35"/>
    <mergeCell ref="C21:D21"/>
    <mergeCell ref="C22:D22"/>
    <mergeCell ref="C16:D16"/>
    <mergeCell ref="C18:D18"/>
    <mergeCell ref="C19:D19"/>
    <mergeCell ref="C20:D20"/>
    <mergeCell ref="A41:C41"/>
    <mergeCell ref="C23:D23"/>
    <mergeCell ref="C27:D28"/>
    <mergeCell ref="C30:D30"/>
    <mergeCell ref="C31:D31"/>
    <mergeCell ref="C32:D32"/>
    <mergeCell ref="E14:E15"/>
    <mergeCell ref="F14:F15"/>
    <mergeCell ref="A1:G1"/>
    <mergeCell ref="A3:G4"/>
    <mergeCell ref="A5:G6"/>
    <mergeCell ref="A8:G9"/>
    <mergeCell ref="A11:G12"/>
    <mergeCell ref="B14:B15"/>
    <mergeCell ref="G14:G15"/>
    <mergeCell ref="C14:D15"/>
  </mergeCells>
  <conditionalFormatting sqref="F36 F23">
    <cfRule type="cellIs" dxfId="6" priority="1" stopIfTrue="1" operator="greaterThan">
      <formula>0</formula>
    </cfRule>
  </conditionalFormatting>
  <pageMargins left="0.45" right="0.45" top="0.5" bottom="0.5" header="0" footer="0"/>
  <pageSetup scale="95" orientation="portrait" r:id="rId1"/>
  <headerFooter>
    <oddFooter>&amp;R&amp;D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001"/>
  <sheetViews>
    <sheetView showGridLines="0" zoomScaleNormal="100" zoomScaleSheetLayoutView="80"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124" t="s">
        <v>2254</v>
      </c>
      <c r="B1" s="1442"/>
      <c r="C1" s="1442"/>
      <c r="D1" s="1442"/>
      <c r="E1" s="1442"/>
      <c r="F1" s="1442"/>
      <c r="G1" s="1443"/>
    </row>
    <row r="2" spans="1:7" ht="5.45" customHeight="1" x14ac:dyDescent="0.4">
      <c r="A2" s="833"/>
      <c r="B2" s="833"/>
      <c r="C2" s="833"/>
      <c r="D2" s="833"/>
      <c r="E2" s="833"/>
      <c r="F2" s="833"/>
      <c r="G2" s="833"/>
    </row>
    <row r="3" spans="1:7" ht="28.5" customHeight="1" x14ac:dyDescent="0.25">
      <c r="A3" s="2125" t="s">
        <v>2235</v>
      </c>
      <c r="B3" s="1400"/>
      <c r="C3" s="1400"/>
      <c r="D3" s="1400"/>
      <c r="E3" s="1400"/>
      <c r="F3" s="1400"/>
      <c r="G3" s="1400"/>
    </row>
    <row r="4" spans="1:7" ht="14.25" customHeight="1" x14ac:dyDescent="0.2">
      <c r="A4" s="1637" t="s">
        <v>2236</v>
      </c>
      <c r="B4" s="1400"/>
      <c r="C4" s="1400"/>
      <c r="D4" s="1400"/>
      <c r="E4" s="1400"/>
      <c r="F4" s="1400"/>
      <c r="G4" s="1400"/>
    </row>
    <row r="5" spans="1:7" ht="15" customHeight="1" x14ac:dyDescent="0.2">
      <c r="A5" s="1400"/>
      <c r="B5" s="1400"/>
      <c r="C5" s="1400"/>
      <c r="D5" s="1400"/>
      <c r="E5" s="1400"/>
      <c r="F5" s="1400"/>
      <c r="G5" s="1400"/>
    </row>
    <row r="6" spans="1:7" ht="14.25" customHeight="1" x14ac:dyDescent="0.25">
      <c r="A6" s="10" t="s">
        <v>2255</v>
      </c>
      <c r="B6" s="10"/>
      <c r="C6" s="10"/>
      <c r="D6" s="10"/>
      <c r="E6" s="10"/>
      <c r="F6" s="10"/>
      <c r="G6" s="10"/>
    </row>
    <row r="7" spans="1:7" ht="14.25" customHeight="1" x14ac:dyDescent="0.2">
      <c r="A7" s="1637" t="s">
        <v>2238</v>
      </c>
      <c r="B7" s="1400"/>
      <c r="C7" s="1400"/>
      <c r="D7" s="1400"/>
      <c r="E7" s="1400"/>
      <c r="F7" s="1400"/>
      <c r="G7" s="1400"/>
    </row>
    <row r="8" spans="1:7" ht="30" customHeight="1" x14ac:dyDescent="0.2">
      <c r="A8" s="1400"/>
      <c r="B8" s="1400"/>
      <c r="C8" s="1400"/>
      <c r="D8" s="1400"/>
      <c r="E8" s="1400"/>
      <c r="F8" s="1400"/>
      <c r="G8" s="1400"/>
    </row>
    <row r="9" spans="1:7" ht="3.75" customHeight="1" x14ac:dyDescent="0.25">
      <c r="A9" s="10"/>
      <c r="B9" s="311"/>
      <c r="C9" s="311"/>
      <c r="D9" s="311"/>
      <c r="E9" s="311"/>
      <c r="F9" s="311"/>
      <c r="G9" s="311"/>
    </row>
    <row r="10" spans="1:7" ht="13.5" customHeight="1" x14ac:dyDescent="0.2">
      <c r="A10" s="1551" t="s">
        <v>2256</v>
      </c>
      <c r="B10" s="1400"/>
      <c r="C10" s="1400"/>
      <c r="D10" s="1400"/>
      <c r="E10" s="1400"/>
      <c r="F10" s="1400"/>
      <c r="G10" s="1400"/>
    </row>
    <row r="11" spans="1:7" ht="31.5" customHeight="1" x14ac:dyDescent="0.2">
      <c r="A11" s="1400"/>
      <c r="B11" s="1400"/>
      <c r="C11" s="1400"/>
      <c r="D11" s="1400"/>
      <c r="E11" s="1400"/>
      <c r="F11" s="1400"/>
      <c r="G11" s="1400"/>
    </row>
    <row r="12" spans="1:7" s="1045" customFormat="1" ht="6.75" customHeight="1" x14ac:dyDescent="0.2"/>
    <row r="13" spans="1:7" ht="33" customHeight="1" x14ac:dyDescent="0.2">
      <c r="A13" s="2133" t="s">
        <v>2257</v>
      </c>
      <c r="B13" s="1400"/>
      <c r="C13" s="1400"/>
      <c r="D13" s="1400"/>
      <c r="E13" s="1400"/>
      <c r="F13" s="1400"/>
      <c r="G13" s="1400"/>
    </row>
    <row r="14" spans="1:7" ht="7.5" customHeight="1" x14ac:dyDescent="0.25">
      <c r="A14" s="138"/>
      <c r="B14" s="138"/>
      <c r="C14" s="138"/>
      <c r="D14" s="138"/>
      <c r="E14" s="138"/>
      <c r="F14" s="138"/>
      <c r="G14" s="138"/>
    </row>
    <row r="15" spans="1:7" ht="14.25" customHeight="1" x14ac:dyDescent="0.25">
      <c r="A15" s="834" t="s">
        <v>2258</v>
      </c>
      <c r="B15" s="2123" t="s">
        <v>31</v>
      </c>
      <c r="C15" s="2135" t="s">
        <v>2241</v>
      </c>
      <c r="D15" s="1479"/>
      <c r="E15" s="2123" t="s">
        <v>2242</v>
      </c>
      <c r="F15" s="2123" t="s">
        <v>2259</v>
      </c>
      <c r="G15" s="2123" t="s">
        <v>2244</v>
      </c>
    </row>
    <row r="16" spans="1:7" ht="15" customHeight="1" x14ac:dyDescent="0.25">
      <c r="A16" s="835"/>
      <c r="B16" s="1504"/>
      <c r="C16" s="1462"/>
      <c r="D16" s="1464"/>
      <c r="E16" s="1504"/>
      <c r="F16" s="1504"/>
      <c r="G16" s="1504"/>
    </row>
    <row r="17" spans="1:7" ht="14.25" customHeight="1" x14ac:dyDescent="0.25">
      <c r="A17" s="826" t="s">
        <v>2245</v>
      </c>
      <c r="B17" s="1228"/>
      <c r="C17" s="2126">
        <v>0.02</v>
      </c>
      <c r="D17" s="1394"/>
      <c r="E17" s="218">
        <f>B17*C17</f>
        <v>0</v>
      </c>
      <c r="F17" s="218">
        <f>ROUNDUP(E17,0)</f>
        <v>0</v>
      </c>
      <c r="G17" s="1228"/>
    </row>
    <row r="18" spans="1:7" ht="14.25" customHeight="1" x14ac:dyDescent="0.25">
      <c r="A18" s="2130"/>
      <c r="B18" s="1393"/>
      <c r="C18" s="1393"/>
      <c r="D18" s="1393"/>
      <c r="E18" s="1393"/>
      <c r="F18" s="1393"/>
      <c r="G18" s="1394"/>
    </row>
    <row r="19" spans="1:7" ht="14.25" customHeight="1" x14ac:dyDescent="0.25">
      <c r="A19" s="1228"/>
      <c r="B19" s="1228"/>
      <c r="C19" s="2126">
        <v>0.02</v>
      </c>
      <c r="D19" s="1394"/>
      <c r="E19" s="218">
        <f t="shared" ref="E19:E23" si="0">B19*C19</f>
        <v>0</v>
      </c>
      <c r="F19" s="828"/>
      <c r="G19" s="1228"/>
    </row>
    <row r="20" spans="1:7" ht="14.25" customHeight="1" x14ac:dyDescent="0.25">
      <c r="A20" s="1228"/>
      <c r="B20" s="1228"/>
      <c r="C20" s="2126">
        <v>0.02</v>
      </c>
      <c r="D20" s="1394"/>
      <c r="E20" s="218">
        <f t="shared" si="0"/>
        <v>0</v>
      </c>
      <c r="F20" s="828"/>
      <c r="G20" s="1228"/>
    </row>
    <row r="21" spans="1:7" ht="14.25" customHeight="1" x14ac:dyDescent="0.25">
      <c r="A21" s="1228"/>
      <c r="B21" s="1228"/>
      <c r="C21" s="2126">
        <v>0.02</v>
      </c>
      <c r="D21" s="1394"/>
      <c r="E21" s="218">
        <f t="shared" si="0"/>
        <v>0</v>
      </c>
      <c r="F21" s="828"/>
      <c r="G21" s="1228"/>
    </row>
    <row r="22" spans="1:7" ht="14.25" customHeight="1" x14ac:dyDescent="0.25">
      <c r="A22" s="1228"/>
      <c r="B22" s="1228"/>
      <c r="C22" s="2126">
        <v>0.02</v>
      </c>
      <c r="D22" s="1394"/>
      <c r="E22" s="218">
        <f t="shared" si="0"/>
        <v>0</v>
      </c>
      <c r="F22" s="828"/>
      <c r="G22" s="1228"/>
    </row>
    <row r="23" spans="1:7" ht="14.25" customHeight="1" x14ac:dyDescent="0.25">
      <c r="A23" s="1228"/>
      <c r="B23" s="1228"/>
      <c r="C23" s="2126">
        <v>0.02</v>
      </c>
      <c r="D23" s="1394"/>
      <c r="E23" s="218">
        <f t="shared" si="0"/>
        <v>0</v>
      </c>
      <c r="F23" s="828"/>
      <c r="G23" s="1228"/>
    </row>
    <row r="24" spans="1:7" ht="14.25" customHeight="1" x14ac:dyDescent="0.25">
      <c r="A24" s="829"/>
      <c r="B24" s="218">
        <f>SUM(B19:B23)</f>
        <v>0</v>
      </c>
      <c r="C24" s="2134"/>
      <c r="D24" s="1394"/>
      <c r="E24" s="218">
        <f>SUM(E19:E23)</f>
        <v>0</v>
      </c>
      <c r="F24" s="828"/>
      <c r="G24" s="218">
        <f>SUM(G19:G23)</f>
        <v>0</v>
      </c>
    </row>
    <row r="25" spans="1:7" ht="14.25" customHeight="1" x14ac:dyDescent="0.2">
      <c r="A25" s="2131" t="s">
        <v>2260</v>
      </c>
      <c r="B25" s="1436"/>
      <c r="C25" s="1436"/>
      <c r="D25" s="1436"/>
      <c r="E25" s="1436"/>
      <c r="F25" s="1436"/>
      <c r="G25" s="1436"/>
    </row>
    <row r="26" spans="1:7" ht="14.25" customHeight="1" x14ac:dyDescent="0.2">
      <c r="A26" s="79"/>
      <c r="B26" s="79"/>
      <c r="C26" s="79"/>
      <c r="D26" s="79"/>
      <c r="E26" s="79"/>
      <c r="F26" s="79"/>
      <c r="G26" s="79"/>
    </row>
    <row r="27" spans="1:7" ht="14.25" customHeight="1" x14ac:dyDescent="0.25">
      <c r="A27" s="100" t="s">
        <v>2261</v>
      </c>
      <c r="B27" s="311"/>
      <c r="C27" s="10"/>
      <c r="D27" s="10"/>
      <c r="E27" s="10"/>
      <c r="F27" s="10"/>
      <c r="G27" s="10"/>
    </row>
    <row r="28" spans="1:7" ht="30" customHeight="1" x14ac:dyDescent="0.25">
      <c r="A28" s="836" t="s">
        <v>2258</v>
      </c>
      <c r="B28" s="830" t="s">
        <v>31</v>
      </c>
      <c r="C28" s="2136" t="s">
        <v>2241</v>
      </c>
      <c r="D28" s="1394"/>
      <c r="E28" s="830" t="s">
        <v>2242</v>
      </c>
      <c r="F28" s="830" t="s">
        <v>2259</v>
      </c>
      <c r="G28" s="830" t="s">
        <v>2244</v>
      </c>
    </row>
    <row r="29" spans="1:7" ht="15" customHeight="1" x14ac:dyDescent="0.25">
      <c r="A29" s="831" t="s">
        <v>2245</v>
      </c>
      <c r="B29" s="827">
        <v>68</v>
      </c>
      <c r="C29" s="2126">
        <v>0.02</v>
      </c>
      <c r="D29" s="1394"/>
      <c r="E29" s="218">
        <f>B29*C29</f>
        <v>1.36</v>
      </c>
      <c r="F29" s="218">
        <f>ROUNDUP(E29,0)</f>
        <v>2</v>
      </c>
      <c r="G29" s="827">
        <v>2</v>
      </c>
    </row>
    <row r="30" spans="1:7" ht="14.25" customHeight="1" x14ac:dyDescent="0.25">
      <c r="A30" s="2130"/>
      <c r="B30" s="1393"/>
      <c r="C30" s="1393"/>
      <c r="D30" s="1393"/>
      <c r="E30" s="1393"/>
      <c r="F30" s="1393"/>
      <c r="G30" s="1394"/>
    </row>
    <row r="31" spans="1:7" ht="15" customHeight="1" x14ac:dyDescent="0.25">
      <c r="A31" s="837" t="s">
        <v>2262</v>
      </c>
      <c r="B31" s="827">
        <v>28</v>
      </c>
      <c r="C31" s="2126">
        <v>0.02</v>
      </c>
      <c r="D31" s="1394"/>
      <c r="E31" s="218">
        <f t="shared" ref="E31:E35" si="1">B31*C31</f>
        <v>0.56000000000000005</v>
      </c>
      <c r="F31" s="828"/>
      <c r="G31" s="827">
        <v>1</v>
      </c>
    </row>
    <row r="32" spans="1:7" ht="14.25" customHeight="1" x14ac:dyDescent="0.25">
      <c r="A32" s="837" t="s">
        <v>2263</v>
      </c>
      <c r="B32" s="827">
        <v>36</v>
      </c>
      <c r="C32" s="2126">
        <v>0.02</v>
      </c>
      <c r="D32" s="1394"/>
      <c r="E32" s="218">
        <f t="shared" si="1"/>
        <v>0.72</v>
      </c>
      <c r="F32" s="828"/>
      <c r="G32" s="827">
        <v>1</v>
      </c>
    </row>
    <row r="33" spans="1:7" ht="14.25" customHeight="1" x14ac:dyDescent="0.25">
      <c r="A33" s="837" t="s">
        <v>2264</v>
      </c>
      <c r="B33" s="827">
        <v>4</v>
      </c>
      <c r="C33" s="2126">
        <v>0.02</v>
      </c>
      <c r="D33" s="1394"/>
      <c r="E33" s="218">
        <f t="shared" si="1"/>
        <v>0.08</v>
      </c>
      <c r="F33" s="828"/>
      <c r="G33" s="827"/>
    </row>
    <row r="34" spans="1:7" ht="14.25" customHeight="1" x14ac:dyDescent="0.25">
      <c r="A34" s="218" t="s">
        <v>1282</v>
      </c>
      <c r="B34" s="827"/>
      <c r="C34" s="2126">
        <v>0.02</v>
      </c>
      <c r="D34" s="1394"/>
      <c r="E34" s="218">
        <f t="shared" si="1"/>
        <v>0</v>
      </c>
      <c r="F34" s="828"/>
      <c r="G34" s="827"/>
    </row>
    <row r="35" spans="1:7" ht="14.25" customHeight="1" x14ac:dyDescent="0.25">
      <c r="A35" s="218" t="s">
        <v>2246</v>
      </c>
      <c r="B35" s="827"/>
      <c r="C35" s="2126">
        <v>0.02</v>
      </c>
      <c r="D35" s="1394"/>
      <c r="E35" s="218">
        <f t="shared" si="1"/>
        <v>0</v>
      </c>
      <c r="F35" s="828"/>
      <c r="G35" s="827"/>
    </row>
    <row r="36" spans="1:7" ht="14.25" customHeight="1" x14ac:dyDescent="0.25">
      <c r="A36" s="829"/>
      <c r="B36" s="218">
        <f>SUM(B31:B35)</f>
        <v>68</v>
      </c>
      <c r="C36" s="2126"/>
      <c r="D36" s="1394"/>
      <c r="E36" s="218">
        <f>SUM(E31:E35)</f>
        <v>1.36</v>
      </c>
      <c r="F36" s="832"/>
      <c r="G36" s="218">
        <f>SUM(G31:G35)</f>
        <v>2</v>
      </c>
    </row>
    <row r="37" spans="1:7" ht="14.25" customHeight="1" x14ac:dyDescent="0.2">
      <c r="A37" s="2131" t="s">
        <v>2265</v>
      </c>
      <c r="B37" s="1436"/>
      <c r="C37" s="1436"/>
      <c r="D37" s="1436"/>
      <c r="E37" s="1436"/>
      <c r="F37" s="1436"/>
      <c r="G37" s="1436"/>
    </row>
    <row r="38" spans="1:7" ht="37.5" customHeight="1" x14ac:dyDescent="0.2">
      <c r="A38" s="2137" t="s">
        <v>2266</v>
      </c>
      <c r="B38" s="1436"/>
      <c r="C38" s="1436"/>
      <c r="D38" s="1436"/>
      <c r="E38" s="1436"/>
      <c r="F38" s="1436"/>
      <c r="G38" s="1436"/>
    </row>
    <row r="39" spans="1:7" ht="14.25" customHeight="1" x14ac:dyDescent="0.2">
      <c r="A39" s="1400"/>
      <c r="B39" s="1400"/>
      <c r="C39" s="1400"/>
      <c r="D39" s="1400"/>
      <c r="E39" s="1400"/>
      <c r="F39" s="1400"/>
      <c r="G39" s="1400"/>
    </row>
    <row r="40" spans="1:7" ht="39.75" customHeight="1" x14ac:dyDescent="0.25">
      <c r="A40" s="1637" t="s">
        <v>2898</v>
      </c>
      <c r="B40" s="1400"/>
      <c r="C40" s="1400"/>
      <c r="D40" s="311"/>
      <c r="E40" s="1637" t="s">
        <v>2252</v>
      </c>
      <c r="F40" s="1400"/>
      <c r="G40" s="1400"/>
    </row>
    <row r="41" spans="1:7" ht="18" customHeight="1" x14ac:dyDescent="0.25">
      <c r="A41" s="311"/>
      <c r="B41" s="311"/>
      <c r="C41" s="311"/>
      <c r="D41" s="311"/>
      <c r="E41" s="311"/>
      <c r="F41" s="311"/>
      <c r="G41" s="311"/>
    </row>
    <row r="42" spans="1:7" ht="18" customHeight="1" x14ac:dyDescent="0.25">
      <c r="A42" s="2127"/>
      <c r="B42" s="2128"/>
      <c r="C42" s="2129"/>
      <c r="D42" s="311"/>
      <c r="E42" s="2127"/>
      <c r="F42" s="2128"/>
      <c r="G42" s="2129"/>
    </row>
    <row r="43" spans="1:7" ht="18" customHeight="1" x14ac:dyDescent="0.25">
      <c r="A43" s="1947" t="s">
        <v>2899</v>
      </c>
      <c r="B43" s="1400"/>
      <c r="C43" s="1400"/>
      <c r="D43" s="311"/>
      <c r="E43" s="1637" t="s">
        <v>2253</v>
      </c>
      <c r="F43" s="1400"/>
      <c r="G43" s="1400"/>
    </row>
    <row r="44" spans="1:7" ht="14.25" customHeight="1" x14ac:dyDescent="0.25">
      <c r="D44" s="10"/>
    </row>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sheetProtection algorithmName="SHA-512" hashValue="5heteQK/TJYv/+eOs6WsW9ApaEShh9t5BtGj02+AZ6y0DAZnyNiLO9XyoqCj4j7qFvtklhvlsmdX1DR3BfjjDQ==" saltValue="g/41eNh5gH8Mz7/H1ua2ZQ==" spinCount="100000" sheet="1" objects="1" scenarios="1"/>
  <mergeCells count="37">
    <mergeCell ref="C33:D33"/>
    <mergeCell ref="C34:D34"/>
    <mergeCell ref="A42:C42"/>
    <mergeCell ref="A43:C43"/>
    <mergeCell ref="C35:D35"/>
    <mergeCell ref="C36:D36"/>
    <mergeCell ref="A37:G37"/>
    <mergeCell ref="A38:G39"/>
    <mergeCell ref="A40:C40"/>
    <mergeCell ref="E40:G40"/>
    <mergeCell ref="E42:G42"/>
    <mergeCell ref="E43:G43"/>
    <mergeCell ref="C28:D28"/>
    <mergeCell ref="C29:D29"/>
    <mergeCell ref="A30:G30"/>
    <mergeCell ref="C31:D31"/>
    <mergeCell ref="C32:D32"/>
    <mergeCell ref="A18:G18"/>
    <mergeCell ref="C23:D23"/>
    <mergeCell ref="C24:D24"/>
    <mergeCell ref="A25:G25"/>
    <mergeCell ref="C15:D16"/>
    <mergeCell ref="E15:E16"/>
    <mergeCell ref="C17:D17"/>
    <mergeCell ref="C19:D19"/>
    <mergeCell ref="C20:D20"/>
    <mergeCell ref="C21:D21"/>
    <mergeCell ref="C22:D22"/>
    <mergeCell ref="F15:F16"/>
    <mergeCell ref="G15:G16"/>
    <mergeCell ref="A13:G13"/>
    <mergeCell ref="B15:B16"/>
    <mergeCell ref="A1:G1"/>
    <mergeCell ref="A3:G3"/>
    <mergeCell ref="A4:G5"/>
    <mergeCell ref="A7:G8"/>
    <mergeCell ref="A10:G11"/>
  </mergeCells>
  <conditionalFormatting sqref="F25 F36">
    <cfRule type="cellIs" dxfId="5" priority="1" stopIfTrue="1" operator="greaterThan">
      <formula>0</formula>
    </cfRule>
  </conditionalFormatting>
  <pageMargins left="0.45" right="0.45" top="0.5" bottom="0.5" header="0" footer="0"/>
  <pageSetup orientation="portrait" r:id="rId1"/>
  <headerFooter>
    <oddFooter>&amp;R&amp;D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000"/>
  <sheetViews>
    <sheetView showGridLines="0" zoomScaleNormal="100" zoomScaleSheetLayoutView="120" workbookViewId="0">
      <selection sqref="A1:AL1"/>
    </sheetView>
  </sheetViews>
  <sheetFormatPr defaultColWidth="12.625" defaultRowHeight="15" customHeight="1" x14ac:dyDescent="0.2"/>
  <cols>
    <col min="1" max="12" width="2.125" customWidth="1"/>
    <col min="13" max="13" width="1.25" customWidth="1"/>
    <col min="14" max="24" width="2.125" customWidth="1"/>
    <col min="25" max="25" width="3.125" customWidth="1"/>
    <col min="26" max="31" width="2.125" customWidth="1"/>
    <col min="32" max="32" width="4" customWidth="1"/>
    <col min="33" max="37" width="2.125" customWidth="1"/>
    <col min="38" max="38" width="7" customWidth="1"/>
  </cols>
  <sheetData>
    <row r="1" spans="1:38" ht="20.45" customHeight="1" x14ac:dyDescent="0.4">
      <c r="A1" s="2138" t="s">
        <v>2267</v>
      </c>
      <c r="B1" s="2139"/>
      <c r="C1" s="2139"/>
      <c r="D1" s="2139"/>
      <c r="E1" s="2139"/>
      <c r="F1" s="2139"/>
      <c r="G1" s="2139"/>
      <c r="H1" s="2139"/>
      <c r="I1" s="2139"/>
      <c r="J1" s="2139"/>
      <c r="K1" s="2139"/>
      <c r="L1" s="2139"/>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40"/>
    </row>
    <row r="2" spans="1:38" ht="95.45" customHeight="1" x14ac:dyDescent="0.2">
      <c r="A2" s="1609" t="s">
        <v>2897</v>
      </c>
      <c r="B2" s="2141"/>
      <c r="C2" s="2141"/>
      <c r="D2" s="2141"/>
      <c r="E2" s="2141"/>
      <c r="F2" s="2141"/>
      <c r="G2" s="2141"/>
      <c r="H2" s="2141"/>
      <c r="I2" s="2141"/>
      <c r="J2" s="2141"/>
      <c r="K2" s="2141"/>
      <c r="L2" s="2141"/>
      <c r="M2" s="2141"/>
      <c r="N2" s="2141"/>
      <c r="O2" s="2141"/>
      <c r="P2" s="2141"/>
      <c r="Q2" s="2141"/>
      <c r="R2" s="2141"/>
      <c r="S2" s="2141"/>
      <c r="T2" s="2141"/>
      <c r="U2" s="2141"/>
      <c r="V2" s="2141"/>
      <c r="W2" s="2141"/>
      <c r="X2" s="2141"/>
      <c r="Y2" s="2141"/>
      <c r="Z2" s="2141"/>
      <c r="AA2" s="2141"/>
      <c r="AB2" s="2141"/>
      <c r="AC2" s="2141"/>
      <c r="AD2" s="2141"/>
      <c r="AE2" s="2141"/>
      <c r="AF2" s="2141"/>
      <c r="AG2" s="2141"/>
      <c r="AH2" s="2141"/>
      <c r="AI2" s="2141"/>
      <c r="AJ2" s="2141"/>
      <c r="AK2" s="2141"/>
      <c r="AL2" s="2141"/>
    </row>
    <row r="3" spans="1:38" ht="4.1500000000000004" customHeight="1" x14ac:dyDescent="0.2">
      <c r="A3" s="2142"/>
      <c r="B3" s="1400"/>
      <c r="C3" s="1400"/>
      <c r="D3" s="1400"/>
      <c r="E3" s="1400"/>
      <c r="F3" s="1400"/>
      <c r="G3" s="1400"/>
      <c r="H3" s="1400"/>
      <c r="I3" s="1400"/>
      <c r="J3" s="1400"/>
      <c r="K3" s="1400"/>
      <c r="L3" s="1400"/>
      <c r="M3" s="1400"/>
      <c r="N3" s="1400"/>
      <c r="O3" s="1400"/>
      <c r="P3" s="1400"/>
      <c r="Q3" s="1400"/>
      <c r="R3" s="1400"/>
      <c r="S3" s="1400"/>
      <c r="T3" s="1400"/>
      <c r="U3" s="1400"/>
      <c r="V3" s="1400"/>
      <c r="W3" s="1400"/>
      <c r="X3" s="1400"/>
      <c r="Y3" s="1400"/>
      <c r="Z3" s="1400"/>
      <c r="AA3" s="1400"/>
      <c r="AB3" s="1400"/>
      <c r="AC3" s="1400"/>
      <c r="AD3" s="1400"/>
      <c r="AE3" s="1400"/>
      <c r="AF3" s="1400"/>
      <c r="AG3" s="1400"/>
      <c r="AH3" s="1400"/>
      <c r="AI3" s="1400"/>
      <c r="AJ3" s="1400"/>
      <c r="AK3" s="1400"/>
      <c r="AL3" s="1400"/>
    </row>
    <row r="4" spans="1:38" ht="12.75" customHeight="1" x14ac:dyDescent="0.25">
      <c r="A4" s="2143" t="s">
        <v>2268</v>
      </c>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row>
    <row r="5" spans="1:38" ht="15" customHeight="1" x14ac:dyDescent="0.2">
      <c r="A5" s="798" t="s">
        <v>2269</v>
      </c>
      <c r="B5" s="806"/>
      <c r="C5" s="806"/>
      <c r="D5" s="806"/>
      <c r="E5" s="806"/>
      <c r="F5" s="806"/>
      <c r="G5" s="806"/>
      <c r="H5" s="806"/>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row>
    <row r="6" spans="1:38" ht="15" customHeight="1" x14ac:dyDescent="0.2">
      <c r="A6" s="798"/>
      <c r="B6" s="1609" t="s">
        <v>2270</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c r="AL6" s="1400"/>
    </row>
    <row r="7" spans="1:38" ht="15" customHeight="1" x14ac:dyDescent="0.2">
      <c r="A7" s="798"/>
      <c r="B7" s="1400"/>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400"/>
    </row>
    <row r="8" spans="1:38" ht="15" customHeight="1" x14ac:dyDescent="0.2">
      <c r="A8" s="798"/>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400"/>
    </row>
    <row r="9" spans="1:38" ht="9.75" customHeight="1" x14ac:dyDescent="0.2">
      <c r="A9" s="798"/>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row>
    <row r="10" spans="1:38" ht="15" customHeight="1" x14ac:dyDescent="0.2">
      <c r="A10" s="798"/>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38" ht="13.9" customHeight="1" x14ac:dyDescent="0.2">
      <c r="A11" s="798"/>
      <c r="B11" s="1400"/>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400"/>
    </row>
    <row r="12" spans="1:38" ht="15" customHeight="1" x14ac:dyDescent="0.2">
      <c r="A12" s="798" t="s">
        <v>2271</v>
      </c>
      <c r="B12" s="798"/>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row>
    <row r="13" spans="1:38" ht="15" customHeight="1" x14ac:dyDescent="0.2">
      <c r="A13" s="798"/>
      <c r="B13" s="1609" t="s">
        <v>2272</v>
      </c>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row>
    <row r="14" spans="1:38" ht="33.75" customHeight="1" x14ac:dyDescent="0.2">
      <c r="A14" s="798"/>
      <c r="B14" s="1400"/>
      <c r="C14" s="1400"/>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0"/>
      <c r="AB14" s="1400"/>
      <c r="AC14" s="1400"/>
      <c r="AD14" s="1400"/>
      <c r="AE14" s="1400"/>
      <c r="AF14" s="1400"/>
      <c r="AG14" s="1400"/>
      <c r="AH14" s="1400"/>
      <c r="AI14" s="1400"/>
      <c r="AJ14" s="1400"/>
      <c r="AK14" s="1400"/>
      <c r="AL14" s="1400"/>
    </row>
    <row r="15" spans="1:38" ht="15" customHeight="1" x14ac:dyDescent="0.2">
      <c r="A15" s="102" t="s">
        <v>2273</v>
      </c>
      <c r="B15" s="1400"/>
      <c r="C15" s="1400"/>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0"/>
      <c r="AL15" s="1400"/>
    </row>
    <row r="16" spans="1:38" ht="19.899999999999999" customHeight="1" x14ac:dyDescent="0.2">
      <c r="A16" s="102"/>
      <c r="B16" s="14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row>
    <row r="17" spans="1:38" ht="14.25" customHeight="1" x14ac:dyDescent="0.2">
      <c r="A17" s="101" t="s">
        <v>2274</v>
      </c>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row>
    <row r="18" spans="1:38" ht="15" customHeight="1" x14ac:dyDescent="0.2">
      <c r="A18" s="102"/>
      <c r="B18" s="1609" t="s">
        <v>2275</v>
      </c>
      <c r="C18" s="1400"/>
      <c r="D18" s="1400"/>
      <c r="E18" s="1400"/>
      <c r="F18" s="1400"/>
      <c r="G18" s="1400"/>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row>
    <row r="19" spans="1:38" ht="12" customHeight="1" x14ac:dyDescent="0.2">
      <c r="A19" s="102"/>
      <c r="B19" s="14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row>
    <row r="20" spans="1:38" ht="15" customHeight="1" x14ac:dyDescent="0.2">
      <c r="A20" s="102"/>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38" ht="15" customHeight="1" x14ac:dyDescent="0.2">
      <c r="A21" s="102"/>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row>
    <row r="22" spans="1:38" ht="13.9" customHeight="1" x14ac:dyDescent="0.2">
      <c r="A22" s="102"/>
      <c r="B22" s="1400"/>
      <c r="C22" s="1400"/>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row>
    <row r="23" spans="1:38" ht="15" customHeight="1" x14ac:dyDescent="0.2">
      <c r="A23" s="1647" t="s">
        <v>2276</v>
      </c>
      <c r="B23" s="1400"/>
      <c r="C23" s="1400"/>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0"/>
      <c r="AL23" s="1400"/>
    </row>
    <row r="24" spans="1:38" ht="15" customHeight="1" x14ac:dyDescent="0.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1400"/>
      <c r="AE24" s="1400"/>
      <c r="AF24" s="1400"/>
      <c r="AG24" s="1400"/>
      <c r="AH24" s="1400"/>
      <c r="AI24" s="1400"/>
      <c r="AJ24" s="1400"/>
      <c r="AK24" s="1400"/>
      <c r="AL24" s="1400"/>
    </row>
    <row r="25" spans="1:38" ht="11.45" customHeight="1" x14ac:dyDescent="0.25">
      <c r="A25" s="10"/>
      <c r="B25" s="839" t="s">
        <v>2277</v>
      </c>
      <c r="C25" s="840"/>
      <c r="D25" s="840"/>
      <c r="E25" s="840"/>
      <c r="F25" s="840"/>
      <c r="G25" s="840"/>
      <c r="H25" s="840"/>
      <c r="I25" s="841"/>
      <c r="J25" s="841"/>
      <c r="K25" s="842"/>
      <c r="L25" s="842"/>
      <c r="M25" s="843"/>
      <c r="N25" s="844" t="s">
        <v>2278</v>
      </c>
      <c r="O25" s="842"/>
      <c r="P25" s="843"/>
      <c r="Q25" s="845"/>
      <c r="R25" s="845"/>
      <c r="S25" s="845"/>
      <c r="T25" s="845"/>
      <c r="U25" s="846"/>
      <c r="V25" s="846"/>
      <c r="W25" s="846"/>
      <c r="X25" s="846"/>
      <c r="Y25" s="846"/>
      <c r="Z25" s="846"/>
      <c r="AA25" s="846"/>
      <c r="AB25" s="846"/>
      <c r="AC25" s="846"/>
      <c r="AD25" s="846"/>
      <c r="AE25" s="846"/>
      <c r="AF25" s="846"/>
      <c r="AG25" s="846"/>
      <c r="AH25" s="846"/>
    </row>
    <row r="26" spans="1:38" ht="11.45" customHeight="1" x14ac:dyDescent="0.25">
      <c r="A26" s="10"/>
      <c r="B26" s="839" t="s">
        <v>2279</v>
      </c>
      <c r="C26" s="840"/>
      <c r="D26" s="840"/>
      <c r="E26" s="840"/>
      <c r="F26" s="840"/>
      <c r="G26" s="840"/>
      <c r="H26" s="840"/>
      <c r="I26" s="841"/>
      <c r="J26" s="841"/>
      <c r="K26" s="842"/>
      <c r="L26" s="842"/>
      <c r="M26" s="843"/>
      <c r="N26" s="844" t="s">
        <v>2280</v>
      </c>
      <c r="O26" s="842"/>
      <c r="P26" s="842"/>
      <c r="Q26" s="845"/>
      <c r="R26" s="845"/>
      <c r="S26" s="845"/>
      <c r="T26" s="845"/>
      <c r="U26" s="846"/>
      <c r="V26" s="846"/>
      <c r="W26" s="846"/>
      <c r="X26" s="846"/>
      <c r="Y26" s="846"/>
      <c r="Z26" s="846"/>
      <c r="AA26" s="846"/>
      <c r="AB26" s="846"/>
      <c r="AC26" s="846"/>
      <c r="AD26" s="846"/>
      <c r="AE26" s="846"/>
      <c r="AF26" s="846"/>
      <c r="AG26" s="846"/>
      <c r="AH26" s="846"/>
    </row>
    <row r="27" spans="1:38" ht="16.899999999999999" customHeight="1" x14ac:dyDescent="0.3">
      <c r="A27" s="2144" t="s">
        <v>2896</v>
      </c>
      <c r="B27" s="2145"/>
      <c r="C27" s="2145"/>
      <c r="D27" s="2145"/>
      <c r="E27" s="2145"/>
      <c r="F27" s="2145"/>
      <c r="G27" s="2145"/>
      <c r="H27" s="2145"/>
      <c r="I27" s="2145"/>
      <c r="J27" s="2145"/>
      <c r="K27" s="2145"/>
      <c r="L27" s="2145"/>
      <c r="M27" s="2145"/>
      <c r="N27" s="2145"/>
      <c r="O27" s="2145"/>
      <c r="P27" s="2145"/>
      <c r="Q27" s="2145"/>
      <c r="R27" s="2145"/>
      <c r="S27" s="2145"/>
      <c r="T27" s="2145"/>
      <c r="U27" s="2145"/>
      <c r="V27" s="2145"/>
      <c r="W27" s="2145"/>
      <c r="X27" s="2145"/>
      <c r="Y27" s="2145"/>
      <c r="Z27" s="2145"/>
      <c r="AA27" s="2145"/>
      <c r="AB27" s="2145"/>
      <c r="AC27" s="2145"/>
      <c r="AD27" s="2145"/>
      <c r="AE27" s="2145"/>
      <c r="AF27" s="2145"/>
      <c r="AG27" s="2145"/>
      <c r="AH27" s="2145"/>
      <c r="AI27" s="2145"/>
      <c r="AJ27" s="2145"/>
      <c r="AK27" s="2145"/>
      <c r="AL27" s="2146"/>
    </row>
    <row r="28" spans="1:38" ht="15" customHeight="1" x14ac:dyDescent="0.2">
      <c r="A28" s="1609" t="s">
        <v>2281</v>
      </c>
      <c r="B28" s="1400"/>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400"/>
      <c r="AA28" s="1400"/>
      <c r="AB28" s="1400"/>
      <c r="AC28" s="1400"/>
      <c r="AD28" s="1400"/>
      <c r="AE28" s="1400"/>
      <c r="AF28" s="1400"/>
      <c r="AG28" s="1400"/>
      <c r="AH28" s="1400"/>
      <c r="AI28" s="1400"/>
      <c r="AJ28" s="1400"/>
      <c r="AK28" s="1400"/>
      <c r="AL28" s="1400"/>
    </row>
    <row r="29" spans="1:38" ht="5.25" customHeight="1" x14ac:dyDescent="0.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1400"/>
      <c r="AD29" s="1400"/>
      <c r="AE29" s="1400"/>
      <c r="AF29" s="1400"/>
      <c r="AG29" s="1400"/>
      <c r="AH29" s="1400"/>
      <c r="AI29" s="1400"/>
      <c r="AJ29" s="1400"/>
      <c r="AK29" s="1400"/>
      <c r="AL29" s="1400"/>
    </row>
    <row r="30" spans="1:38" ht="15" customHeight="1" x14ac:dyDescent="0.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row>
    <row r="31" spans="1:38" ht="7.5" customHeight="1" x14ac:dyDescent="0.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c r="Z31" s="1400"/>
      <c r="AA31" s="1400"/>
      <c r="AB31" s="1400"/>
      <c r="AC31" s="1400"/>
      <c r="AD31" s="1400"/>
      <c r="AE31" s="1400"/>
      <c r="AF31" s="1400"/>
      <c r="AG31" s="1400"/>
      <c r="AH31" s="1400"/>
      <c r="AI31" s="1400"/>
      <c r="AJ31" s="1400"/>
      <c r="AK31" s="1400"/>
      <c r="AL31" s="1400"/>
    </row>
    <row r="32" spans="1:38" ht="44.45" customHeight="1" x14ac:dyDescent="0.2">
      <c r="A32" s="1400"/>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1400"/>
      <c r="AD32" s="1400"/>
      <c r="AE32" s="1400"/>
      <c r="AF32" s="1400"/>
      <c r="AG32" s="1400"/>
      <c r="AH32" s="1400"/>
      <c r="AI32" s="1400"/>
      <c r="AJ32" s="1400"/>
      <c r="AK32" s="1400"/>
      <c r="AL32" s="1400"/>
    </row>
    <row r="33" spans="1:38" ht="11.25" customHeight="1" x14ac:dyDescent="0.25">
      <c r="A33" s="712" t="s">
        <v>2282</v>
      </c>
      <c r="B33" s="31"/>
      <c r="C33" s="31"/>
      <c r="D33" s="31"/>
      <c r="E33" s="31"/>
      <c r="F33" s="712" t="s">
        <v>2283</v>
      </c>
      <c r="G33" s="31"/>
      <c r="H33" s="31"/>
      <c r="I33" s="641"/>
      <c r="J33" s="641"/>
      <c r="K33" s="641"/>
      <c r="L33" s="641"/>
      <c r="M33" s="641"/>
      <c r="N33" s="641"/>
      <c r="O33" s="641"/>
      <c r="P33" s="641"/>
      <c r="Q33" s="641"/>
      <c r="R33" s="641"/>
      <c r="S33" s="31"/>
      <c r="T33" s="241"/>
      <c r="U33" s="241"/>
      <c r="V33" s="10"/>
      <c r="W33" s="10"/>
      <c r="X33" s="711"/>
      <c r="Y33" s="711"/>
      <c r="Z33" s="711"/>
      <c r="AA33" s="711"/>
      <c r="AB33" s="711"/>
      <c r="AC33" s="10"/>
      <c r="AD33" s="10"/>
      <c r="AE33" s="10"/>
      <c r="AF33" s="711"/>
      <c r="AG33" s="711"/>
      <c r="AH33" s="711"/>
      <c r="AI33" s="102"/>
      <c r="AJ33" s="102"/>
      <c r="AK33" s="31"/>
      <c r="AL33" s="847" t="s">
        <v>2284</v>
      </c>
    </row>
    <row r="34" spans="1:38" ht="16.5" customHeight="1" x14ac:dyDescent="0.25">
      <c r="A34" s="433" t="s">
        <v>2285</v>
      </c>
      <c r="B34" s="433"/>
      <c r="C34" s="141"/>
      <c r="D34" s="141"/>
      <c r="E34" s="141"/>
      <c r="F34" s="1229"/>
      <c r="G34" s="1229"/>
      <c r="H34" s="1229"/>
      <c r="I34" s="1229"/>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711"/>
      <c r="AJ34" s="848"/>
      <c r="AK34" s="1233"/>
      <c r="AL34" s="1233"/>
    </row>
    <row r="35" spans="1:38" ht="6" customHeight="1" x14ac:dyDescent="0.25">
      <c r="A35" s="31"/>
      <c r="B35" s="31"/>
      <c r="C35" s="31"/>
      <c r="D35" s="31"/>
      <c r="E35" s="31"/>
      <c r="F35" s="1230"/>
      <c r="G35" s="1230"/>
      <c r="H35" s="1230"/>
      <c r="I35" s="1231"/>
      <c r="J35" s="1231"/>
      <c r="K35" s="1231"/>
      <c r="L35" s="1231"/>
      <c r="M35" s="1231"/>
      <c r="N35" s="1231"/>
      <c r="O35" s="1231"/>
      <c r="P35" s="1231"/>
      <c r="Q35" s="1231"/>
      <c r="R35" s="1231"/>
      <c r="S35" s="1230"/>
      <c r="T35" s="1232"/>
      <c r="U35" s="1232"/>
      <c r="V35" s="1232"/>
      <c r="W35" s="1232"/>
      <c r="X35" s="1232"/>
      <c r="Y35" s="1232"/>
      <c r="Z35" s="1232"/>
      <c r="AA35" s="1232"/>
      <c r="AB35" s="1232"/>
      <c r="AC35" s="1232"/>
      <c r="AD35" s="1232"/>
      <c r="AE35" s="1232"/>
      <c r="AF35" s="1232"/>
      <c r="AG35" s="1232"/>
      <c r="AH35" s="1232"/>
      <c r="AI35" s="10"/>
      <c r="AJ35" s="102"/>
      <c r="AK35" s="1234"/>
      <c r="AL35" s="1234"/>
    </row>
    <row r="36" spans="1:38" ht="16.5" customHeight="1" x14ac:dyDescent="0.25">
      <c r="A36" s="647" t="s">
        <v>2286</v>
      </c>
      <c r="B36" s="647"/>
      <c r="C36" s="41"/>
      <c r="D36" s="41"/>
      <c r="E36" s="41"/>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848"/>
      <c r="AJ36" s="848"/>
      <c r="AK36" s="1233"/>
      <c r="AL36" s="1233"/>
    </row>
    <row r="37" spans="1:38" ht="6" customHeight="1" x14ac:dyDescent="0.25">
      <c r="A37" s="31"/>
      <c r="B37" s="31"/>
      <c r="C37" s="31"/>
      <c r="D37" s="31"/>
      <c r="E37" s="31"/>
      <c r="F37" s="1230"/>
      <c r="G37" s="1230"/>
      <c r="H37" s="1230"/>
      <c r="I37" s="1231"/>
      <c r="J37" s="1231"/>
      <c r="K37" s="1231"/>
      <c r="L37" s="1231"/>
      <c r="M37" s="1231"/>
      <c r="N37" s="1231"/>
      <c r="O37" s="1231"/>
      <c r="P37" s="1231"/>
      <c r="Q37" s="1231"/>
      <c r="R37" s="1231"/>
      <c r="S37" s="1230"/>
      <c r="T37" s="1232"/>
      <c r="U37" s="1232"/>
      <c r="V37" s="1232"/>
      <c r="W37" s="1232"/>
      <c r="X37" s="1232"/>
      <c r="Y37" s="1232"/>
      <c r="Z37" s="1232"/>
      <c r="AA37" s="1232"/>
      <c r="AB37" s="1232"/>
      <c r="AC37" s="1232"/>
      <c r="AD37" s="1232"/>
      <c r="AE37" s="1232"/>
      <c r="AF37" s="1232"/>
      <c r="AG37" s="1232"/>
      <c r="AH37" s="1232"/>
      <c r="AI37" s="10"/>
      <c r="AJ37" s="102"/>
      <c r="AK37" s="1234"/>
      <c r="AL37" s="1234"/>
    </row>
    <row r="38" spans="1:38" ht="16.5" customHeight="1" x14ac:dyDescent="0.25">
      <c r="A38" s="647" t="s">
        <v>2287</v>
      </c>
      <c r="B38" s="647"/>
      <c r="C38" s="41"/>
      <c r="D38" s="41"/>
      <c r="E38" s="41"/>
      <c r="F38" s="2147"/>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D38" s="1718"/>
      <c r="AE38" s="1718"/>
      <c r="AF38" s="1718"/>
      <c r="AG38" s="1718"/>
      <c r="AH38" s="1719"/>
      <c r="AI38" s="848"/>
      <c r="AJ38" s="848"/>
      <c r="AK38" s="2148"/>
      <c r="AL38" s="1719"/>
    </row>
    <row r="39" spans="1:38" ht="6" customHeight="1" x14ac:dyDescent="0.25">
      <c r="A39" s="31"/>
      <c r="B39" s="31"/>
      <c r="C39" s="31"/>
      <c r="D39" s="31"/>
      <c r="E39" s="31"/>
      <c r="F39" s="1230"/>
      <c r="G39" s="1230"/>
      <c r="H39" s="1230"/>
      <c r="I39" s="1231"/>
      <c r="J39" s="1231"/>
      <c r="K39" s="1231"/>
      <c r="L39" s="1231"/>
      <c r="M39" s="1231"/>
      <c r="N39" s="1231"/>
      <c r="O39" s="1231"/>
      <c r="P39" s="1231"/>
      <c r="Q39" s="1231"/>
      <c r="R39" s="1231"/>
      <c r="S39" s="1230"/>
      <c r="T39" s="1232"/>
      <c r="U39" s="1232"/>
      <c r="V39" s="1232"/>
      <c r="W39" s="1232"/>
      <c r="X39" s="1232"/>
      <c r="Y39" s="1232"/>
      <c r="Z39" s="1232"/>
      <c r="AA39" s="1232"/>
      <c r="AB39" s="1232"/>
      <c r="AC39" s="1232"/>
      <c r="AD39" s="1232"/>
      <c r="AE39" s="1232"/>
      <c r="AF39" s="1232"/>
      <c r="AG39" s="1232"/>
      <c r="AH39" s="1232"/>
      <c r="AI39" s="10"/>
      <c r="AJ39" s="102"/>
      <c r="AK39" s="1234"/>
      <c r="AL39" s="1234"/>
    </row>
    <row r="40" spans="1:38" ht="15" customHeight="1" x14ac:dyDescent="0.25">
      <c r="A40" s="647" t="s">
        <v>2288</v>
      </c>
      <c r="B40" s="647"/>
      <c r="C40" s="41"/>
      <c r="D40" s="41"/>
      <c r="E40" s="41"/>
      <c r="F40" s="2147"/>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c r="AG40" s="1718"/>
      <c r="AH40" s="1719"/>
      <c r="AI40" s="848"/>
      <c r="AJ40" s="848"/>
      <c r="AK40" s="2148"/>
      <c r="AL40" s="1719"/>
    </row>
    <row r="41" spans="1:38" ht="6" customHeight="1" x14ac:dyDescent="0.25">
      <c r="A41" s="31"/>
      <c r="B41" s="31"/>
      <c r="C41" s="31"/>
      <c r="D41" s="31"/>
      <c r="E41" s="31"/>
      <c r="F41" s="1230"/>
      <c r="G41" s="1230"/>
      <c r="H41" s="1230"/>
      <c r="I41" s="1231"/>
      <c r="J41" s="1231"/>
      <c r="K41" s="1231"/>
      <c r="L41" s="1231"/>
      <c r="M41" s="1231"/>
      <c r="N41" s="1231"/>
      <c r="O41" s="1231"/>
      <c r="P41" s="1231"/>
      <c r="Q41" s="1231"/>
      <c r="R41" s="1231"/>
      <c r="S41" s="1230"/>
      <c r="T41" s="1232"/>
      <c r="U41" s="1232"/>
      <c r="V41" s="1232"/>
      <c r="W41" s="1232"/>
      <c r="X41" s="1232"/>
      <c r="Y41" s="1232"/>
      <c r="Z41" s="1232"/>
      <c r="AA41" s="1232"/>
      <c r="AB41" s="1232"/>
      <c r="AC41" s="1232"/>
      <c r="AD41" s="1232"/>
      <c r="AE41" s="1232"/>
      <c r="AF41" s="1232"/>
      <c r="AG41" s="1232"/>
      <c r="AH41" s="1232"/>
      <c r="AI41" s="10"/>
      <c r="AJ41" s="102"/>
      <c r="AK41" s="1234"/>
      <c r="AL41" s="1234"/>
    </row>
    <row r="42" spans="1:38" ht="16.5" customHeight="1" x14ac:dyDescent="0.25">
      <c r="A42" s="647" t="s">
        <v>2289</v>
      </c>
      <c r="B42" s="647"/>
      <c r="C42" s="41"/>
      <c r="D42" s="41"/>
      <c r="E42" s="41"/>
      <c r="F42" s="2147"/>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9"/>
      <c r="AI42" s="848"/>
      <c r="AJ42" s="848"/>
      <c r="AK42" s="2148"/>
      <c r="AL42" s="1719"/>
    </row>
    <row r="43" spans="1:38" ht="6" customHeight="1" x14ac:dyDescent="0.25">
      <c r="A43" s="31"/>
      <c r="B43" s="31"/>
      <c r="C43" s="31"/>
      <c r="D43" s="31"/>
      <c r="E43" s="31"/>
      <c r="F43" s="1230"/>
      <c r="G43" s="1230"/>
      <c r="H43" s="1230"/>
      <c r="I43" s="1231"/>
      <c r="J43" s="1231"/>
      <c r="K43" s="1231"/>
      <c r="L43" s="1231"/>
      <c r="M43" s="1231"/>
      <c r="N43" s="1231"/>
      <c r="O43" s="1231"/>
      <c r="P43" s="1231"/>
      <c r="Q43" s="1231"/>
      <c r="R43" s="1231"/>
      <c r="S43" s="1230"/>
      <c r="T43" s="1232"/>
      <c r="U43" s="1232"/>
      <c r="V43" s="1232"/>
      <c r="W43" s="1232"/>
      <c r="X43" s="1232"/>
      <c r="Y43" s="1232"/>
      <c r="Z43" s="1232"/>
      <c r="AA43" s="1232"/>
      <c r="AB43" s="1232"/>
      <c r="AC43" s="1232"/>
      <c r="AD43" s="1232"/>
      <c r="AE43" s="1232"/>
      <c r="AF43" s="1232"/>
      <c r="AG43" s="1232"/>
      <c r="AH43" s="1232"/>
      <c r="AI43" s="10"/>
      <c r="AJ43" s="102"/>
      <c r="AK43" s="1234"/>
      <c r="AL43" s="1234"/>
    </row>
    <row r="44" spans="1:38" ht="12.75" customHeight="1" x14ac:dyDescent="0.25">
      <c r="A44" s="647" t="s">
        <v>2290</v>
      </c>
      <c r="B44" s="647"/>
      <c r="C44" s="41"/>
      <c r="D44" s="41"/>
      <c r="E44" s="41"/>
      <c r="F44" s="2147"/>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9"/>
      <c r="AI44" s="848"/>
      <c r="AJ44" s="848"/>
      <c r="AK44" s="2148"/>
      <c r="AL44" s="1719"/>
    </row>
    <row r="45" spans="1:38" ht="12.75" customHeight="1" x14ac:dyDescent="0.25">
      <c r="A45" s="849"/>
      <c r="B45" s="849"/>
      <c r="C45" s="849"/>
      <c r="D45" s="849"/>
      <c r="E45" s="849"/>
      <c r="F45" s="10"/>
      <c r="G45" s="849"/>
      <c r="H45" s="849"/>
      <c r="I45" s="849"/>
      <c r="J45" s="850"/>
      <c r="K45" s="850"/>
      <c r="L45" s="849"/>
      <c r="M45" s="849"/>
      <c r="N45" s="849"/>
      <c r="O45" s="849"/>
      <c r="P45" s="849"/>
      <c r="Q45" s="849"/>
      <c r="R45" s="849"/>
      <c r="S45" s="849"/>
      <c r="T45" s="849"/>
      <c r="U45" s="849"/>
      <c r="V45" s="849"/>
      <c r="W45" s="846"/>
      <c r="X45" s="31"/>
      <c r="Y45" s="31"/>
      <c r="Z45" s="31"/>
      <c r="AA45" s="31"/>
      <c r="AB45" s="31"/>
      <c r="AC45" s="31"/>
      <c r="AD45" s="31"/>
      <c r="AE45" s="31"/>
      <c r="AF45" s="31"/>
      <c r="AG45" s="31"/>
      <c r="AH45" s="42"/>
      <c r="AI45" s="851" t="s">
        <v>2291</v>
      </c>
      <c r="AJ45" s="31"/>
      <c r="AK45" s="2149">
        <f>AK34+AK36+AK38+AK40+AK42+AK44</f>
        <v>0</v>
      </c>
      <c r="AL45" s="1443"/>
    </row>
    <row r="46" spans="1:38" ht="19.5" customHeight="1" x14ac:dyDescent="0.35">
      <c r="A46" s="2150" t="s">
        <v>2292</v>
      </c>
      <c r="B46" s="1531"/>
      <c r="C46" s="1531"/>
      <c r="D46" s="1531"/>
      <c r="E46" s="1531"/>
      <c r="F46" s="1531"/>
      <c r="G46" s="1531"/>
      <c r="H46" s="1531"/>
      <c r="I46" s="1531"/>
      <c r="J46" s="1531"/>
      <c r="K46" s="1531"/>
      <c r="L46" s="1531"/>
      <c r="M46" s="1531"/>
      <c r="N46" s="1531"/>
      <c r="O46" s="1531"/>
      <c r="P46" s="1531"/>
      <c r="Q46" s="1531"/>
      <c r="R46" s="1531"/>
      <c r="S46" s="1531"/>
      <c r="T46" s="1531"/>
      <c r="U46" s="1531"/>
      <c r="V46" s="1531"/>
      <c r="W46" s="1531"/>
      <c r="X46" s="1531"/>
      <c r="Y46" s="1531"/>
      <c r="Z46" s="1531"/>
      <c r="AA46" s="1531"/>
      <c r="AB46" s="1531"/>
      <c r="AC46" s="1531"/>
      <c r="AD46" s="1531"/>
      <c r="AE46" s="1531"/>
      <c r="AF46" s="1531"/>
      <c r="AG46" s="1531"/>
      <c r="AH46" s="1531"/>
      <c r="AI46" s="1531"/>
      <c r="AJ46" s="1531"/>
      <c r="AK46" s="1531"/>
      <c r="AL46" s="1532"/>
    </row>
    <row r="47" spans="1:38" ht="3" customHeight="1" x14ac:dyDescent="0.2">
      <c r="A47" s="503"/>
      <c r="B47" s="503"/>
      <c r="C47" s="503"/>
      <c r="D47" s="503"/>
      <c r="E47" s="503"/>
      <c r="F47" s="503"/>
      <c r="G47" s="503"/>
      <c r="H47" s="503"/>
      <c r="I47" s="503"/>
      <c r="J47" s="503"/>
      <c r="K47" s="503"/>
      <c r="L47" s="503"/>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row>
    <row r="48" spans="1:38" ht="16.5" customHeight="1" x14ac:dyDescent="0.25">
      <c r="A48" s="58" t="s">
        <v>2293</v>
      </c>
      <c r="B48" s="849"/>
      <c r="C48" s="849"/>
      <c r="D48" s="849"/>
      <c r="E48" s="849"/>
      <c r="F48" s="849"/>
      <c r="G48" s="849"/>
      <c r="H48" s="849"/>
      <c r="I48" s="850"/>
      <c r="J48" s="850"/>
      <c r="K48" s="849"/>
      <c r="L48" s="849"/>
      <c r="M48" s="849"/>
      <c r="N48" s="849"/>
      <c r="O48" s="849"/>
      <c r="P48" s="849"/>
      <c r="Q48" s="849"/>
      <c r="R48" s="849"/>
      <c r="S48" s="849"/>
      <c r="T48" s="849"/>
      <c r="U48" s="849"/>
      <c r="V48" s="846"/>
      <c r="W48" s="31"/>
      <c r="X48" s="31"/>
      <c r="Y48" s="31"/>
      <c r="Z48" s="31"/>
      <c r="AA48" s="31"/>
      <c r="AB48" s="31"/>
      <c r="AC48" s="31"/>
      <c r="AD48" s="31"/>
      <c r="AE48" s="31"/>
      <c r="AF48" s="31"/>
      <c r="AG48" s="31"/>
      <c r="AH48" s="31"/>
      <c r="AI48" s="31"/>
      <c r="AJ48" s="10"/>
      <c r="AK48" s="10"/>
      <c r="AL48" s="10"/>
    </row>
    <row r="49" spans="1:38" ht="4.5" customHeight="1" x14ac:dyDescent="0.25">
      <c r="A49" s="849"/>
      <c r="B49" s="849"/>
      <c r="C49" s="849"/>
      <c r="D49" s="849"/>
      <c r="E49" s="849"/>
      <c r="F49" s="849"/>
      <c r="G49" s="849"/>
      <c r="H49" s="849"/>
      <c r="I49" s="850"/>
      <c r="J49" s="850"/>
      <c r="K49" s="849"/>
      <c r="L49" s="849"/>
      <c r="M49" s="849"/>
      <c r="N49" s="849"/>
      <c r="O49" s="849"/>
      <c r="P49" s="849"/>
      <c r="Q49" s="849"/>
      <c r="R49" s="849"/>
      <c r="S49" s="849"/>
      <c r="T49" s="849"/>
      <c r="U49" s="849"/>
      <c r="V49" s="846"/>
      <c r="W49" s="31"/>
      <c r="X49" s="31"/>
      <c r="Y49" s="31"/>
      <c r="Z49" s="31"/>
      <c r="AA49" s="31"/>
      <c r="AB49" s="31"/>
      <c r="AC49" s="31"/>
      <c r="AD49" s="31"/>
      <c r="AE49" s="31"/>
      <c r="AF49" s="31"/>
      <c r="AG49" s="31"/>
      <c r="AH49" s="31"/>
      <c r="AI49" s="31"/>
      <c r="AJ49" s="10"/>
      <c r="AK49" s="10"/>
      <c r="AL49" s="10"/>
    </row>
    <row r="50" spans="1:38" ht="16.5" customHeight="1" x14ac:dyDescent="0.25">
      <c r="A50" s="80" t="s">
        <v>2294</v>
      </c>
      <c r="B50" s="849"/>
      <c r="C50" s="849"/>
      <c r="D50" s="849"/>
      <c r="E50" s="849"/>
      <c r="F50" s="849"/>
      <c r="G50" s="849"/>
      <c r="H50" s="849"/>
      <c r="I50" s="850"/>
      <c r="J50" s="850"/>
      <c r="K50" s="849"/>
      <c r="L50" s="849"/>
      <c r="M50" s="849"/>
      <c r="N50" s="849"/>
      <c r="O50" s="849"/>
      <c r="P50" s="849"/>
      <c r="Q50" s="849"/>
      <c r="R50" s="849"/>
      <c r="S50" s="849"/>
      <c r="T50" s="849"/>
      <c r="U50" s="849"/>
      <c r="V50" s="846"/>
      <c r="W50" s="31"/>
      <c r="X50" s="31"/>
      <c r="Y50" s="31"/>
      <c r="Z50" s="31"/>
      <c r="AA50" s="31"/>
      <c r="AB50" s="31"/>
      <c r="AC50" s="31"/>
      <c r="AD50" s="31"/>
      <c r="AE50" s="31"/>
      <c r="AF50" s="31"/>
      <c r="AG50" s="31"/>
      <c r="AH50" s="31"/>
      <c r="AI50" s="31"/>
      <c r="AJ50" s="10"/>
      <c r="AK50" s="2148"/>
      <c r="AL50" s="1719"/>
    </row>
    <row r="51" spans="1:38" ht="4.5" customHeight="1" x14ac:dyDescent="0.25">
      <c r="A51" s="80"/>
      <c r="B51" s="849"/>
      <c r="C51" s="849"/>
      <c r="D51" s="849"/>
      <c r="E51" s="849"/>
      <c r="F51" s="849"/>
      <c r="G51" s="849"/>
      <c r="H51" s="849"/>
      <c r="I51" s="850"/>
      <c r="J51" s="850"/>
      <c r="K51" s="849"/>
      <c r="L51" s="849"/>
      <c r="M51" s="849"/>
      <c r="N51" s="849"/>
      <c r="O51" s="849"/>
      <c r="P51" s="849"/>
      <c r="Q51" s="849"/>
      <c r="R51" s="849"/>
      <c r="S51" s="849"/>
      <c r="T51" s="849"/>
      <c r="U51" s="849"/>
      <c r="V51" s="846"/>
      <c r="W51" s="31"/>
      <c r="X51" s="31"/>
      <c r="Y51" s="31"/>
      <c r="Z51" s="31"/>
      <c r="AA51" s="31"/>
      <c r="AB51" s="31"/>
      <c r="AC51" s="31"/>
      <c r="AD51" s="31"/>
      <c r="AE51" s="31"/>
      <c r="AF51" s="31"/>
      <c r="AG51" s="31"/>
      <c r="AH51" s="31"/>
      <c r="AI51" s="31"/>
      <c r="AJ51" s="10"/>
      <c r="AK51" s="1235"/>
      <c r="AL51" s="1235"/>
    </row>
    <row r="52" spans="1:38" ht="16.5" customHeight="1" x14ac:dyDescent="0.25">
      <c r="A52" s="80" t="s">
        <v>2295</v>
      </c>
      <c r="B52" s="849"/>
      <c r="C52" s="849"/>
      <c r="D52" s="849"/>
      <c r="E52" s="849"/>
      <c r="F52" s="849"/>
      <c r="G52" s="849"/>
      <c r="H52" s="849"/>
      <c r="I52" s="850"/>
      <c r="J52" s="850"/>
      <c r="K52" s="849"/>
      <c r="L52" s="849"/>
      <c r="M52" s="849"/>
      <c r="N52" s="849"/>
      <c r="O52" s="849"/>
      <c r="P52" s="849"/>
      <c r="Q52" s="849"/>
      <c r="R52" s="849"/>
      <c r="S52" s="849"/>
      <c r="T52" s="849"/>
      <c r="U52" s="849"/>
      <c r="V52" s="846"/>
      <c r="W52" s="31"/>
      <c r="X52" s="31"/>
      <c r="Y52" s="31"/>
      <c r="Z52" s="31"/>
      <c r="AA52" s="31"/>
      <c r="AB52" s="31"/>
      <c r="AC52" s="31"/>
      <c r="AD52" s="31"/>
      <c r="AE52" s="31"/>
      <c r="AF52" s="31"/>
      <c r="AG52" s="31"/>
      <c r="AH52" s="31"/>
      <c r="AI52" s="31"/>
      <c r="AJ52" s="10"/>
      <c r="AK52" s="2148"/>
      <c r="AL52" s="1719"/>
    </row>
    <row r="53" spans="1:38" ht="4.5" customHeight="1" x14ac:dyDescent="0.25">
      <c r="A53" s="80"/>
      <c r="B53" s="849"/>
      <c r="C53" s="849"/>
      <c r="D53" s="849"/>
      <c r="E53" s="849"/>
      <c r="F53" s="849"/>
      <c r="G53" s="849"/>
      <c r="H53" s="849"/>
      <c r="I53" s="850"/>
      <c r="J53" s="850"/>
      <c r="K53" s="849"/>
      <c r="L53" s="849"/>
      <c r="M53" s="849"/>
      <c r="N53" s="849"/>
      <c r="O53" s="849"/>
      <c r="P53" s="849"/>
      <c r="Q53" s="849"/>
      <c r="R53" s="849"/>
      <c r="S53" s="849"/>
      <c r="T53" s="849"/>
      <c r="U53" s="849"/>
      <c r="V53" s="846"/>
      <c r="W53" s="31"/>
      <c r="X53" s="31"/>
      <c r="Y53" s="31"/>
      <c r="Z53" s="31"/>
      <c r="AA53" s="31"/>
      <c r="AB53" s="31"/>
      <c r="AC53" s="31"/>
      <c r="AD53" s="31"/>
      <c r="AE53" s="31"/>
      <c r="AF53" s="31"/>
      <c r="AG53" s="31"/>
      <c r="AH53" s="31"/>
      <c r="AI53" s="31"/>
      <c r="AJ53" s="10"/>
      <c r="AK53" s="1235"/>
      <c r="AL53" s="1235"/>
    </row>
    <row r="54" spans="1:38" ht="16.5" customHeight="1" x14ac:dyDescent="0.25">
      <c r="A54" s="80" t="s">
        <v>2296</v>
      </c>
      <c r="B54" s="849"/>
      <c r="C54" s="849"/>
      <c r="D54" s="849"/>
      <c r="E54" s="849"/>
      <c r="F54" s="849"/>
      <c r="G54" s="849"/>
      <c r="H54" s="849"/>
      <c r="I54" s="850"/>
      <c r="J54" s="850"/>
      <c r="K54" s="849"/>
      <c r="L54" s="849"/>
      <c r="M54" s="849"/>
      <c r="N54" s="849"/>
      <c r="O54" s="849"/>
      <c r="P54" s="849"/>
      <c r="Q54" s="849"/>
      <c r="R54" s="849"/>
      <c r="S54" s="849"/>
      <c r="T54" s="849"/>
      <c r="U54" s="849"/>
      <c r="V54" s="846"/>
      <c r="W54" s="31"/>
      <c r="X54" s="31"/>
      <c r="Y54" s="31"/>
      <c r="Z54" s="31"/>
      <c r="AA54" s="31"/>
      <c r="AB54" s="31"/>
      <c r="AC54" s="31"/>
      <c r="AD54" s="31"/>
      <c r="AE54" s="31"/>
      <c r="AF54" s="31"/>
      <c r="AG54" s="31"/>
      <c r="AH54" s="31"/>
      <c r="AI54" s="31"/>
      <c r="AJ54" s="10"/>
      <c r="AK54" s="2148"/>
      <c r="AL54" s="1719"/>
    </row>
    <row r="55" spans="1:38" ht="4.5" customHeight="1" x14ac:dyDescent="0.25">
      <c r="A55" s="80"/>
      <c r="B55" s="849"/>
      <c r="C55" s="849"/>
      <c r="D55" s="849"/>
      <c r="E55" s="849"/>
      <c r="F55" s="849"/>
      <c r="G55" s="849"/>
      <c r="H55" s="849"/>
      <c r="I55" s="850"/>
      <c r="J55" s="850"/>
      <c r="K55" s="849"/>
      <c r="L55" s="849"/>
      <c r="M55" s="849"/>
      <c r="N55" s="849"/>
      <c r="O55" s="849"/>
      <c r="P55" s="849"/>
      <c r="Q55" s="849"/>
      <c r="R55" s="849"/>
      <c r="S55" s="849"/>
      <c r="T55" s="849"/>
      <c r="U55" s="849"/>
      <c r="V55" s="846"/>
      <c r="W55" s="31"/>
      <c r="X55" s="31"/>
      <c r="Y55" s="31"/>
      <c r="Z55" s="31"/>
      <c r="AA55" s="31"/>
      <c r="AB55" s="31"/>
      <c r="AC55" s="31"/>
      <c r="AD55" s="31"/>
      <c r="AE55" s="31"/>
      <c r="AF55" s="31"/>
      <c r="AG55" s="31"/>
      <c r="AH55" s="31"/>
      <c r="AI55" s="31"/>
      <c r="AJ55" s="10"/>
      <c r="AK55" s="1235"/>
      <c r="AL55" s="1235"/>
    </row>
    <row r="56" spans="1:38" ht="16.5" customHeight="1" x14ac:dyDescent="0.25">
      <c r="A56" s="80" t="s">
        <v>2297</v>
      </c>
      <c r="B56" s="849"/>
      <c r="C56" s="849"/>
      <c r="D56" s="849"/>
      <c r="E56" s="849"/>
      <c r="F56" s="849"/>
      <c r="G56" s="849"/>
      <c r="H56" s="849"/>
      <c r="I56" s="850"/>
      <c r="J56" s="850"/>
      <c r="K56" s="849"/>
      <c r="L56" s="849"/>
      <c r="M56" s="849"/>
      <c r="N56" s="849"/>
      <c r="O56" s="849"/>
      <c r="P56" s="849"/>
      <c r="Q56" s="849"/>
      <c r="R56" s="849"/>
      <c r="S56" s="849"/>
      <c r="T56" s="849"/>
      <c r="U56" s="849"/>
      <c r="V56" s="846"/>
      <c r="W56" s="31"/>
      <c r="X56" s="31"/>
      <c r="Y56" s="31"/>
      <c r="Z56" s="31"/>
      <c r="AA56" s="31"/>
      <c r="AB56" s="31"/>
      <c r="AC56" s="31"/>
      <c r="AD56" s="31"/>
      <c r="AE56" s="31"/>
      <c r="AF56" s="31"/>
      <c r="AG56" s="31"/>
      <c r="AH56" s="31"/>
      <c r="AI56" s="31"/>
      <c r="AJ56" s="10"/>
      <c r="AK56" s="2148"/>
      <c r="AL56" s="1719"/>
    </row>
    <row r="57" spans="1:38" ht="4.5" customHeight="1" x14ac:dyDescent="0.25">
      <c r="A57" s="80"/>
      <c r="B57" s="849"/>
      <c r="C57" s="849"/>
      <c r="D57" s="849"/>
      <c r="E57" s="849"/>
      <c r="F57" s="849"/>
      <c r="G57" s="849"/>
      <c r="H57" s="849"/>
      <c r="I57" s="850"/>
      <c r="J57" s="850"/>
      <c r="K57" s="849"/>
      <c r="L57" s="849"/>
      <c r="M57" s="849"/>
      <c r="N57" s="849"/>
      <c r="O57" s="849"/>
      <c r="P57" s="849"/>
      <c r="Q57" s="849"/>
      <c r="R57" s="849"/>
      <c r="S57" s="849"/>
      <c r="T57" s="849"/>
      <c r="U57" s="849"/>
      <c r="V57" s="846"/>
      <c r="W57" s="31"/>
      <c r="X57" s="31"/>
      <c r="Y57" s="31"/>
      <c r="Z57" s="31"/>
      <c r="AA57" s="31"/>
      <c r="AB57" s="31"/>
      <c r="AC57" s="31"/>
      <c r="AD57" s="31"/>
      <c r="AE57" s="31"/>
      <c r="AF57" s="31"/>
      <c r="AG57" s="31"/>
      <c r="AH57" s="31"/>
      <c r="AI57" s="31"/>
      <c r="AJ57" s="10"/>
      <c r="AK57" s="10"/>
      <c r="AL57" s="10"/>
    </row>
    <row r="58" spans="1:38" ht="16.5" customHeight="1" x14ac:dyDescent="0.25">
      <c r="A58" s="80" t="s">
        <v>2298</v>
      </c>
      <c r="B58" s="849"/>
      <c r="C58" s="849"/>
      <c r="D58" s="849"/>
      <c r="E58" s="849"/>
      <c r="F58" s="849"/>
      <c r="G58" s="849"/>
      <c r="H58" s="849"/>
      <c r="I58" s="850"/>
      <c r="J58" s="850"/>
      <c r="K58" s="849"/>
      <c r="L58" s="849"/>
      <c r="M58" s="849"/>
      <c r="N58" s="849"/>
      <c r="O58" s="849"/>
      <c r="P58" s="849"/>
      <c r="Q58" s="849"/>
      <c r="R58" s="849"/>
      <c r="S58" s="849"/>
      <c r="T58" s="849"/>
      <c r="U58" s="849"/>
      <c r="V58" s="846"/>
      <c r="W58" s="31"/>
      <c r="X58" s="31"/>
      <c r="Y58" s="31"/>
      <c r="Z58" s="31"/>
      <c r="AA58" s="31"/>
      <c r="AB58" s="31"/>
      <c r="AC58" s="31"/>
      <c r="AD58" s="31"/>
      <c r="AE58" s="31"/>
      <c r="AF58" s="31"/>
      <c r="AG58" s="852" t="s">
        <v>2299</v>
      </c>
      <c r="AH58" s="2151">
        <f>AK52+AK54+AK56</f>
        <v>0</v>
      </c>
      <c r="AI58" s="1443"/>
      <c r="AJ58" s="10"/>
      <c r="AK58" s="10"/>
      <c r="AL58" s="10"/>
    </row>
    <row r="59" spans="1:38" ht="4.5" customHeight="1" x14ac:dyDescent="0.25">
      <c r="A59" s="80"/>
      <c r="B59" s="849"/>
      <c r="C59" s="849"/>
      <c r="D59" s="849"/>
      <c r="E59" s="849"/>
      <c r="F59" s="849"/>
      <c r="G59" s="849"/>
      <c r="H59" s="849"/>
      <c r="I59" s="850"/>
      <c r="J59" s="850"/>
      <c r="K59" s="849"/>
      <c r="L59" s="849"/>
      <c r="M59" s="849"/>
      <c r="N59" s="849"/>
      <c r="O59" s="849"/>
      <c r="P59" s="849"/>
      <c r="Q59" s="849"/>
      <c r="R59" s="849"/>
      <c r="S59" s="849"/>
      <c r="T59" s="849"/>
      <c r="U59" s="849"/>
      <c r="V59" s="846"/>
      <c r="W59" s="31"/>
      <c r="X59" s="31"/>
      <c r="Y59" s="31"/>
      <c r="Z59" s="31"/>
      <c r="AA59" s="31"/>
      <c r="AB59" s="31"/>
      <c r="AC59" s="31"/>
      <c r="AD59" s="31"/>
      <c r="AE59" s="31"/>
      <c r="AF59" s="31"/>
      <c r="AG59" s="31"/>
      <c r="AH59" s="31"/>
      <c r="AI59" s="31"/>
      <c r="AJ59" s="10"/>
      <c r="AK59" s="10"/>
      <c r="AL59" s="10"/>
    </row>
    <row r="60" spans="1:38" ht="16.5" customHeight="1" x14ac:dyDescent="0.25">
      <c r="A60" s="80" t="s">
        <v>2300</v>
      </c>
      <c r="B60" s="849"/>
      <c r="C60" s="849"/>
      <c r="D60" s="849"/>
      <c r="E60" s="849"/>
      <c r="F60" s="849"/>
      <c r="G60" s="849"/>
      <c r="H60" s="849"/>
      <c r="I60" s="850"/>
      <c r="J60" s="850"/>
      <c r="K60" s="849"/>
      <c r="L60" s="849"/>
      <c r="M60" s="849"/>
      <c r="N60" s="849"/>
      <c r="O60" s="849"/>
      <c r="P60" s="849"/>
      <c r="Q60" s="849"/>
      <c r="R60" s="849"/>
      <c r="S60" s="849"/>
      <c r="T60" s="849"/>
      <c r="U60" s="849"/>
      <c r="V60" s="846"/>
      <c r="W60" s="31"/>
      <c r="X60" s="31"/>
      <c r="Y60" s="31"/>
      <c r="Z60" s="31"/>
      <c r="AA60" s="31"/>
      <c r="AB60" s="31"/>
      <c r="AC60" s="31"/>
      <c r="AD60" s="31"/>
      <c r="AE60" s="31"/>
      <c r="AF60" s="31"/>
      <c r="AG60" s="852" t="s">
        <v>2301</v>
      </c>
      <c r="AH60" s="2151">
        <f>AK45</f>
        <v>0</v>
      </c>
      <c r="AI60" s="1443"/>
      <c r="AJ60" s="10"/>
      <c r="AK60" s="10"/>
      <c r="AL60" s="10"/>
    </row>
    <row r="61" spans="1:38" ht="4.5" customHeight="1" x14ac:dyDescent="0.25">
      <c r="A61" s="80"/>
      <c r="B61" s="849"/>
      <c r="C61" s="849"/>
      <c r="D61" s="849"/>
      <c r="E61" s="849"/>
      <c r="F61" s="849"/>
      <c r="G61" s="849"/>
      <c r="H61" s="849"/>
      <c r="I61" s="850"/>
      <c r="J61" s="850"/>
      <c r="K61" s="849"/>
      <c r="L61" s="849"/>
      <c r="M61" s="849"/>
      <c r="N61" s="849"/>
      <c r="O61" s="849"/>
      <c r="P61" s="849"/>
      <c r="Q61" s="849"/>
      <c r="R61" s="849"/>
      <c r="S61" s="849"/>
      <c r="T61" s="849"/>
      <c r="U61" s="849"/>
      <c r="V61" s="846"/>
      <c r="W61" s="31"/>
      <c r="X61" s="31"/>
      <c r="Y61" s="31"/>
      <c r="Z61" s="31"/>
      <c r="AA61" s="31"/>
      <c r="AB61" s="31"/>
      <c r="AC61" s="31"/>
      <c r="AD61" s="31"/>
      <c r="AE61" s="31"/>
      <c r="AF61" s="31"/>
      <c r="AG61" s="31"/>
      <c r="AH61" s="31"/>
      <c r="AI61" s="31"/>
      <c r="AJ61" s="10"/>
      <c r="AK61" s="10"/>
      <c r="AL61" s="10"/>
    </row>
    <row r="62" spans="1:38" ht="16.5" customHeight="1" x14ac:dyDescent="0.25">
      <c r="A62" s="80" t="s">
        <v>2302</v>
      </c>
      <c r="B62" s="849"/>
      <c r="C62" s="849"/>
      <c r="D62" s="849"/>
      <c r="E62" s="849"/>
      <c r="F62" s="849"/>
      <c r="G62" s="849"/>
      <c r="H62" s="849"/>
      <c r="I62" s="850"/>
      <c r="J62" s="850"/>
      <c r="K62" s="849"/>
      <c r="L62" s="849"/>
      <c r="M62" s="849"/>
      <c r="N62" s="849"/>
      <c r="O62" s="849"/>
      <c r="P62" s="849"/>
      <c r="Q62" s="849"/>
      <c r="R62" s="849"/>
      <c r="S62" s="849"/>
      <c r="T62" s="849"/>
      <c r="U62" s="849"/>
      <c r="V62" s="846"/>
      <c r="W62" s="31"/>
      <c r="X62" s="31"/>
      <c r="Y62" s="31"/>
      <c r="Z62" s="31"/>
      <c r="AA62" s="31"/>
      <c r="AB62" s="31"/>
      <c r="AC62" s="31"/>
      <c r="AD62" s="31"/>
      <c r="AE62" s="31"/>
      <c r="AF62" s="31"/>
      <c r="AG62" s="852" t="s">
        <v>2299</v>
      </c>
      <c r="AH62" s="2151">
        <f>AH58-AH60</f>
        <v>0</v>
      </c>
      <c r="AI62" s="1443"/>
      <c r="AJ62" s="10"/>
      <c r="AK62" s="10"/>
      <c r="AL62" s="10"/>
    </row>
    <row r="63" spans="1:38" ht="4.5" customHeight="1" x14ac:dyDescent="0.25">
      <c r="A63" s="80"/>
      <c r="B63" s="849"/>
      <c r="C63" s="849"/>
      <c r="D63" s="849"/>
      <c r="E63" s="849"/>
      <c r="F63" s="849"/>
      <c r="G63" s="849"/>
      <c r="H63" s="849"/>
      <c r="I63" s="850"/>
      <c r="J63" s="850"/>
      <c r="K63" s="849"/>
      <c r="L63" s="849"/>
      <c r="M63" s="849"/>
      <c r="N63" s="849"/>
      <c r="O63" s="849"/>
      <c r="P63" s="849"/>
      <c r="Q63" s="849"/>
      <c r="R63" s="849"/>
      <c r="S63" s="849"/>
      <c r="T63" s="849"/>
      <c r="U63" s="849"/>
      <c r="V63" s="846"/>
      <c r="W63" s="31"/>
      <c r="X63" s="31"/>
      <c r="Y63" s="31"/>
      <c r="Z63" s="31"/>
      <c r="AA63" s="31"/>
      <c r="AB63" s="31"/>
      <c r="AC63" s="31"/>
      <c r="AD63" s="31"/>
      <c r="AE63" s="31"/>
      <c r="AF63" s="31"/>
      <c r="AG63" s="31"/>
      <c r="AH63" s="31"/>
      <c r="AI63" s="31"/>
      <c r="AJ63" s="10"/>
      <c r="AK63" s="10"/>
      <c r="AL63" s="10"/>
    </row>
    <row r="64" spans="1:38" ht="16.5" customHeight="1" x14ac:dyDescent="0.25">
      <c r="A64" s="80" t="s">
        <v>2303</v>
      </c>
      <c r="B64" s="849"/>
      <c r="C64" s="849"/>
      <c r="D64" s="849"/>
      <c r="E64" s="849"/>
      <c r="F64" s="849"/>
      <c r="G64" s="849"/>
      <c r="H64" s="849"/>
      <c r="I64" s="850"/>
      <c r="J64" s="850"/>
      <c r="K64" s="849"/>
      <c r="L64" s="849"/>
      <c r="M64" s="849"/>
      <c r="N64" s="849"/>
      <c r="O64" s="849"/>
      <c r="P64" s="849"/>
      <c r="Q64" s="849"/>
      <c r="R64" s="849"/>
      <c r="S64" s="849"/>
      <c r="T64" s="849"/>
      <c r="U64" s="849"/>
      <c r="V64" s="846"/>
      <c r="W64" s="31"/>
      <c r="X64" s="31"/>
      <c r="Y64" s="31"/>
      <c r="Z64" s="31"/>
      <c r="AA64" s="31"/>
      <c r="AB64" s="31"/>
      <c r="AC64" s="31"/>
      <c r="AD64" s="31"/>
      <c r="AE64" s="31"/>
      <c r="AF64" s="31"/>
      <c r="AG64" s="852" t="s">
        <v>2299</v>
      </c>
      <c r="AH64" s="2151">
        <f>ROUNDUP(0.05*AK50,0)</f>
        <v>0</v>
      </c>
      <c r="AI64" s="1443"/>
      <c r="AJ64" s="10"/>
      <c r="AK64" s="10"/>
      <c r="AL64" s="10"/>
    </row>
    <row r="65" spans="1:38" ht="4.5" customHeight="1" x14ac:dyDescent="0.25">
      <c r="A65" s="80"/>
      <c r="B65" s="849"/>
      <c r="C65" s="849"/>
      <c r="D65" s="849"/>
      <c r="E65" s="849"/>
      <c r="F65" s="849"/>
      <c r="G65" s="849"/>
      <c r="H65" s="849"/>
      <c r="I65" s="850"/>
      <c r="J65" s="850"/>
      <c r="K65" s="849"/>
      <c r="L65" s="849"/>
      <c r="M65" s="849"/>
      <c r="N65" s="849"/>
      <c r="O65" s="849"/>
      <c r="P65" s="849"/>
      <c r="Q65" s="849"/>
      <c r="R65" s="849"/>
      <c r="S65" s="849"/>
      <c r="T65" s="849"/>
      <c r="U65" s="849"/>
      <c r="V65" s="846"/>
      <c r="W65" s="31"/>
      <c r="X65" s="31"/>
      <c r="Y65" s="31"/>
      <c r="Z65" s="31"/>
      <c r="AA65" s="31"/>
      <c r="AB65" s="31"/>
      <c r="AC65" s="31"/>
      <c r="AD65" s="31"/>
      <c r="AE65" s="31"/>
      <c r="AF65" s="31"/>
      <c r="AG65" s="31"/>
      <c r="AH65" s="31"/>
      <c r="AI65" s="31"/>
      <c r="AJ65" s="10"/>
      <c r="AK65" s="10"/>
      <c r="AL65" s="10"/>
    </row>
    <row r="66" spans="1:38" ht="16.5" customHeight="1" x14ac:dyDescent="0.25">
      <c r="A66" s="80" t="s">
        <v>2304</v>
      </c>
      <c r="B66" s="849"/>
      <c r="C66" s="849"/>
      <c r="D66" s="849"/>
      <c r="E66" s="849"/>
      <c r="F66" s="849"/>
      <c r="G66" s="849"/>
      <c r="H66" s="849"/>
      <c r="I66" s="850"/>
      <c r="J66" s="850"/>
      <c r="K66" s="849"/>
      <c r="L66" s="849"/>
      <c r="M66" s="849"/>
      <c r="N66" s="849"/>
      <c r="O66" s="849"/>
      <c r="P66" s="849"/>
      <c r="Q66" s="849"/>
      <c r="R66" s="849"/>
      <c r="S66" s="849"/>
      <c r="T66" s="849"/>
      <c r="U66" s="849"/>
      <c r="V66" s="846"/>
      <c r="W66" s="31"/>
      <c r="X66" s="31"/>
      <c r="Y66" s="31"/>
      <c r="Z66" s="31"/>
      <c r="AA66" s="31"/>
      <c r="AB66" s="31"/>
      <c r="AC66" s="31"/>
      <c r="AD66" s="31"/>
      <c r="AE66" s="31"/>
      <c r="AF66" s="31"/>
      <c r="AG66" s="852" t="s">
        <v>2299</v>
      </c>
      <c r="AH66" s="2156">
        <f>IF(AH62&gt;AK50,AH62-AK50,0)</f>
        <v>0</v>
      </c>
      <c r="AI66" s="1443"/>
      <c r="AJ66" s="10"/>
      <c r="AK66" s="10"/>
      <c r="AL66" s="10"/>
    </row>
    <row r="67" spans="1:38" ht="4.5" customHeight="1" x14ac:dyDescent="0.25">
      <c r="A67" s="80"/>
      <c r="B67" s="849"/>
      <c r="C67" s="849"/>
      <c r="D67" s="849"/>
      <c r="E67" s="849"/>
      <c r="F67" s="849"/>
      <c r="G67" s="849"/>
      <c r="H67" s="849"/>
      <c r="I67" s="850"/>
      <c r="J67" s="850"/>
      <c r="K67" s="849"/>
      <c r="L67" s="849"/>
      <c r="M67" s="849"/>
      <c r="N67" s="849"/>
      <c r="O67" s="849"/>
      <c r="P67" s="849"/>
      <c r="Q67" s="849"/>
      <c r="R67" s="849"/>
      <c r="S67" s="849"/>
      <c r="T67" s="849"/>
      <c r="U67" s="849"/>
      <c r="V67" s="846"/>
      <c r="W67" s="31"/>
      <c r="X67" s="31"/>
      <c r="Y67" s="31"/>
      <c r="Z67" s="31"/>
      <c r="AA67" s="31"/>
      <c r="AB67" s="31"/>
      <c r="AC67" s="31"/>
      <c r="AD67" s="31"/>
      <c r="AE67" s="31"/>
      <c r="AF67" s="31"/>
      <c r="AG67" s="31"/>
      <c r="AH67" s="31"/>
      <c r="AI67" s="31"/>
      <c r="AJ67" s="10"/>
      <c r="AK67" s="10"/>
      <c r="AL67" s="10"/>
    </row>
    <row r="68" spans="1:38" ht="16.5" customHeight="1" x14ac:dyDescent="0.25">
      <c r="A68" s="80" t="s">
        <v>2305</v>
      </c>
      <c r="B68" s="849"/>
      <c r="C68" s="849"/>
      <c r="D68" s="849"/>
      <c r="E68" s="849"/>
      <c r="F68" s="849"/>
      <c r="G68" s="849"/>
      <c r="H68" s="849"/>
      <c r="I68" s="850"/>
      <c r="J68" s="850"/>
      <c r="K68" s="849"/>
      <c r="L68" s="849"/>
      <c r="M68" s="849"/>
      <c r="N68" s="849"/>
      <c r="O68" s="849"/>
      <c r="P68" s="849"/>
      <c r="Q68" s="849"/>
      <c r="R68" s="849"/>
      <c r="S68" s="849"/>
      <c r="T68" s="849"/>
      <c r="U68" s="849"/>
      <c r="V68" s="846"/>
      <c r="W68" s="31"/>
      <c r="X68" s="31"/>
      <c r="Y68" s="31"/>
      <c r="Z68" s="31"/>
      <c r="AA68" s="31"/>
      <c r="AB68" s="31"/>
      <c r="AC68" s="31"/>
      <c r="AD68" s="31"/>
      <c r="AE68" s="31"/>
      <c r="AF68" s="31"/>
      <c r="AG68" s="852" t="s">
        <v>2299</v>
      </c>
      <c r="AH68" s="2151">
        <f>ROUNDUP(0.02*AH66,0)</f>
        <v>0</v>
      </c>
      <c r="AI68" s="1443"/>
      <c r="AJ68" s="10"/>
      <c r="AK68" s="10"/>
      <c r="AL68" s="10"/>
    </row>
    <row r="69" spans="1:38" ht="4.5" customHeight="1" x14ac:dyDescent="0.25">
      <c r="A69" s="80"/>
      <c r="B69" s="849"/>
      <c r="C69" s="849"/>
      <c r="D69" s="849"/>
      <c r="E69" s="849"/>
      <c r="F69" s="849"/>
      <c r="G69" s="849"/>
      <c r="H69" s="849"/>
      <c r="I69" s="850"/>
      <c r="J69" s="850"/>
      <c r="K69" s="849"/>
      <c r="L69" s="849"/>
      <c r="M69" s="849"/>
      <c r="N69" s="849"/>
      <c r="O69" s="849"/>
      <c r="P69" s="849"/>
      <c r="Q69" s="849"/>
      <c r="R69" s="849"/>
      <c r="S69" s="849"/>
      <c r="T69" s="849"/>
      <c r="U69" s="849"/>
      <c r="V69" s="846"/>
      <c r="W69" s="31"/>
      <c r="X69" s="31"/>
      <c r="Y69" s="31"/>
      <c r="Z69" s="31"/>
      <c r="AA69" s="31"/>
      <c r="AB69" s="31"/>
      <c r="AC69" s="31"/>
      <c r="AD69" s="31"/>
      <c r="AE69" s="31"/>
      <c r="AF69" s="31"/>
      <c r="AG69" s="31"/>
      <c r="AH69" s="31"/>
      <c r="AI69" s="31"/>
      <c r="AJ69" s="10"/>
      <c r="AK69" s="10"/>
      <c r="AL69" s="10"/>
    </row>
    <row r="70" spans="1:38" ht="16.5" customHeight="1" x14ac:dyDescent="0.25">
      <c r="A70" s="853" t="s">
        <v>2306</v>
      </c>
      <c r="B70" s="849"/>
      <c r="C70" s="849"/>
      <c r="D70" s="849"/>
      <c r="E70" s="849"/>
      <c r="F70" s="849"/>
      <c r="G70" s="849"/>
      <c r="H70" s="849"/>
      <c r="I70" s="850"/>
      <c r="J70" s="850"/>
      <c r="K70" s="849"/>
      <c r="L70" s="849"/>
      <c r="M70" s="849"/>
      <c r="N70" s="849"/>
      <c r="O70" s="849"/>
      <c r="P70" s="849"/>
      <c r="Q70" s="849"/>
      <c r="R70" s="849"/>
      <c r="S70" s="849"/>
      <c r="T70" s="849"/>
      <c r="U70" s="849"/>
      <c r="V70" s="846"/>
      <c r="W70" s="31"/>
      <c r="X70" s="31"/>
      <c r="Y70" s="31"/>
      <c r="Z70" s="31"/>
      <c r="AA70" s="31"/>
      <c r="AB70" s="31"/>
      <c r="AC70" s="31"/>
      <c r="AD70" s="31"/>
      <c r="AE70" s="31"/>
      <c r="AF70" s="31"/>
      <c r="AG70" s="852" t="s">
        <v>2299</v>
      </c>
      <c r="AH70" s="2157">
        <f>AH60+AH64+AH68</f>
        <v>0</v>
      </c>
      <c r="AI70" s="1443"/>
      <c r="AJ70" s="10"/>
      <c r="AK70" s="10"/>
      <c r="AL70" s="10"/>
    </row>
    <row r="71" spans="1:38" ht="4.5" customHeight="1" x14ac:dyDescent="0.25">
      <c r="A71" s="80"/>
      <c r="B71" s="849"/>
      <c r="C71" s="849"/>
      <c r="D71" s="849"/>
      <c r="E71" s="849"/>
      <c r="F71" s="849"/>
      <c r="G71" s="849"/>
      <c r="H71" s="849"/>
      <c r="I71" s="850"/>
      <c r="J71" s="850"/>
      <c r="K71" s="849"/>
      <c r="L71" s="849"/>
      <c r="M71" s="849"/>
      <c r="N71" s="849"/>
      <c r="O71" s="849"/>
      <c r="P71" s="849"/>
      <c r="Q71" s="849"/>
      <c r="R71" s="849"/>
      <c r="S71" s="849"/>
      <c r="T71" s="849"/>
      <c r="U71" s="849"/>
      <c r="V71" s="846"/>
      <c r="W71" s="31"/>
      <c r="X71" s="31"/>
      <c r="Y71" s="31"/>
      <c r="Z71" s="31"/>
      <c r="AA71" s="31"/>
      <c r="AB71" s="31"/>
      <c r="AC71" s="31"/>
      <c r="AD71" s="31"/>
      <c r="AE71" s="31"/>
      <c r="AF71" s="31"/>
      <c r="AG71" s="31"/>
      <c r="AH71" s="31"/>
      <c r="AI71" s="31"/>
      <c r="AJ71" s="10"/>
      <c r="AK71" s="10"/>
      <c r="AL71" s="10"/>
    </row>
    <row r="72" spans="1:38" ht="18.75" customHeight="1" x14ac:dyDescent="0.25">
      <c r="A72" s="2143" t="s">
        <v>2307</v>
      </c>
      <c r="B72" s="1400"/>
      <c r="C72" s="1400"/>
      <c r="D72" s="1400"/>
      <c r="E72" s="1400"/>
      <c r="F72" s="1400"/>
      <c r="G72" s="1400"/>
      <c r="H72" s="1400"/>
      <c r="I72" s="1400"/>
      <c r="J72" s="1400"/>
      <c r="K72" s="1400"/>
      <c r="L72" s="1400"/>
      <c r="M72" s="1400"/>
      <c r="N72" s="1400"/>
      <c r="O72" s="1400"/>
      <c r="P72" s="1400"/>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row>
    <row r="73" spans="1:38" ht="42" customHeight="1" x14ac:dyDescent="0.2">
      <c r="A73" s="1672" t="s">
        <v>2308</v>
      </c>
      <c r="B73" s="1400"/>
      <c r="C73" s="1400"/>
      <c r="D73" s="1400"/>
      <c r="E73" s="1400"/>
      <c r="F73" s="1400"/>
      <c r="G73" s="1400"/>
      <c r="H73" s="1400"/>
      <c r="I73" s="1400"/>
      <c r="J73" s="1400"/>
      <c r="K73" s="1400"/>
      <c r="L73" s="1400"/>
      <c r="M73" s="1400"/>
      <c r="N73" s="1400"/>
      <c r="O73" s="1400"/>
      <c r="P73" s="1400"/>
      <c r="Q73" s="1400"/>
      <c r="R73" s="1400"/>
      <c r="S73" s="1400"/>
      <c r="T73" s="1400"/>
      <c r="U73" s="1400"/>
      <c r="V73" s="1400"/>
      <c r="W73" s="1400"/>
      <c r="X73" s="1400"/>
      <c r="Y73" s="1400"/>
      <c r="Z73" s="1400"/>
      <c r="AA73" s="1400"/>
      <c r="AB73" s="1400"/>
      <c r="AC73" s="1400"/>
      <c r="AD73" s="1400"/>
      <c r="AE73" s="1400"/>
      <c r="AF73" s="1400"/>
      <c r="AG73" s="1400"/>
      <c r="AH73" s="1400"/>
      <c r="AI73" s="1400"/>
      <c r="AJ73" s="1400"/>
      <c r="AK73" s="1400"/>
      <c r="AL73" s="1400"/>
    </row>
    <row r="74" spans="1:38" ht="12" customHeight="1" x14ac:dyDescent="0.2">
      <c r="A74" s="80"/>
      <c r="B74" s="849"/>
      <c r="C74" s="849"/>
      <c r="D74" s="849"/>
      <c r="E74" s="849"/>
      <c r="F74" s="849"/>
      <c r="G74" s="849"/>
      <c r="H74" s="849"/>
      <c r="I74" s="850"/>
      <c r="J74" s="850"/>
      <c r="K74" s="849"/>
      <c r="L74" s="849"/>
      <c r="M74" s="849"/>
      <c r="N74" s="849"/>
      <c r="O74" s="849"/>
      <c r="P74" s="849"/>
      <c r="Q74" s="849"/>
      <c r="R74" s="849"/>
      <c r="S74" s="849"/>
      <c r="T74" s="849"/>
      <c r="U74" s="849"/>
      <c r="V74" s="846"/>
      <c r="W74" s="31"/>
      <c r="X74" s="31"/>
      <c r="Y74" s="31"/>
      <c r="Z74" s="31"/>
      <c r="AA74" s="31"/>
      <c r="AB74" s="31"/>
      <c r="AC74" s="31"/>
      <c r="AD74" s="31"/>
      <c r="AE74" s="31"/>
      <c r="AF74" s="31"/>
      <c r="AG74" s="31"/>
      <c r="AH74" s="31"/>
      <c r="AI74" s="31"/>
      <c r="AJ74" s="31"/>
      <c r="AK74" s="31"/>
      <c r="AL74" s="31"/>
    </row>
    <row r="75" spans="1:38" ht="16.5" customHeight="1" x14ac:dyDescent="0.25">
      <c r="A75" s="80" t="s">
        <v>2309</v>
      </c>
      <c r="B75" s="849"/>
      <c r="C75" s="849"/>
      <c r="D75" s="849"/>
      <c r="E75" s="849"/>
      <c r="F75" s="849"/>
      <c r="G75" s="849"/>
      <c r="H75" s="849"/>
      <c r="I75" s="850"/>
      <c r="J75" s="850"/>
      <c r="K75" s="849"/>
      <c r="L75" s="849"/>
      <c r="M75" s="849"/>
      <c r="N75" s="849"/>
      <c r="O75" s="849"/>
      <c r="P75" s="849"/>
      <c r="Q75" s="849"/>
      <c r="R75" s="849"/>
      <c r="S75" s="849"/>
      <c r="T75" s="849"/>
      <c r="U75" s="849"/>
      <c r="V75" s="846"/>
      <c r="W75" s="31"/>
      <c r="X75" s="31"/>
      <c r="Y75" s="31"/>
      <c r="Z75" s="31"/>
      <c r="AA75" s="31"/>
      <c r="AB75" s="31"/>
      <c r="AC75" s="31"/>
      <c r="AD75" s="31"/>
      <c r="AE75" s="31"/>
      <c r="AF75" s="31"/>
      <c r="AG75" s="31"/>
      <c r="AH75" s="31"/>
      <c r="AI75" s="31"/>
      <c r="AJ75" s="31"/>
      <c r="AK75" s="2158"/>
      <c r="AL75" s="1719"/>
    </row>
    <row r="76" spans="1:38" ht="4.5" customHeight="1" x14ac:dyDescent="0.2">
      <c r="A76" s="80"/>
      <c r="B76" s="849"/>
      <c r="C76" s="849"/>
      <c r="D76" s="849"/>
      <c r="E76" s="849"/>
      <c r="F76" s="849"/>
      <c r="G76" s="849"/>
      <c r="H76" s="849"/>
      <c r="I76" s="850"/>
      <c r="J76" s="850"/>
      <c r="K76" s="849"/>
      <c r="L76" s="849"/>
      <c r="M76" s="849"/>
      <c r="N76" s="849"/>
      <c r="O76" s="849"/>
      <c r="P76" s="849"/>
      <c r="Q76" s="849"/>
      <c r="R76" s="849"/>
      <c r="S76" s="849"/>
      <c r="T76" s="849"/>
      <c r="U76" s="849"/>
      <c r="V76" s="846"/>
      <c r="W76" s="31"/>
      <c r="X76" s="31"/>
      <c r="Y76" s="31"/>
      <c r="Z76" s="31"/>
      <c r="AA76" s="31"/>
      <c r="AB76" s="31"/>
      <c r="AC76" s="31"/>
      <c r="AD76" s="31"/>
      <c r="AE76" s="31"/>
      <c r="AF76" s="31"/>
      <c r="AG76" s="31"/>
      <c r="AH76" s="31"/>
      <c r="AI76" s="31"/>
      <c r="AJ76" s="31"/>
      <c r="AK76" s="1230"/>
      <c r="AL76" s="1230"/>
    </row>
    <row r="77" spans="1:38" ht="16.5" customHeight="1" x14ac:dyDescent="0.25">
      <c r="A77" s="80" t="s">
        <v>2310</v>
      </c>
      <c r="B77" s="849"/>
      <c r="C77" s="849"/>
      <c r="D77" s="849"/>
      <c r="E77" s="849"/>
      <c r="F77" s="849"/>
      <c r="G77" s="849"/>
      <c r="H77" s="849"/>
      <c r="I77" s="850"/>
      <c r="J77" s="850"/>
      <c r="K77" s="849"/>
      <c r="L77" s="849"/>
      <c r="M77" s="849"/>
      <c r="N77" s="849"/>
      <c r="O77" s="849"/>
      <c r="P77" s="849"/>
      <c r="Q77" s="849"/>
      <c r="R77" s="849"/>
      <c r="S77" s="849"/>
      <c r="T77" s="849"/>
      <c r="U77" s="849"/>
      <c r="V77" s="846"/>
      <c r="W77" s="31"/>
      <c r="X77" s="31"/>
      <c r="Y77" s="31"/>
      <c r="Z77" s="31"/>
      <c r="AA77" s="31"/>
      <c r="AB77" s="31"/>
      <c r="AC77" s="31"/>
      <c r="AD77" s="31"/>
      <c r="AE77" s="31"/>
      <c r="AF77" s="31"/>
      <c r="AG77" s="31"/>
      <c r="AH77" s="31"/>
      <c r="AI77" s="31"/>
      <c r="AJ77" s="31"/>
      <c r="AK77" s="2158"/>
      <c r="AL77" s="1719"/>
    </row>
    <row r="78" spans="1:38" ht="4.5" customHeight="1" x14ac:dyDescent="0.2">
      <c r="A78" s="80"/>
      <c r="B78" s="849"/>
      <c r="C78" s="849"/>
      <c r="D78" s="849"/>
      <c r="E78" s="849"/>
      <c r="F78" s="849"/>
      <c r="G78" s="849"/>
      <c r="H78" s="849"/>
      <c r="I78" s="850"/>
      <c r="J78" s="850"/>
      <c r="K78" s="849"/>
      <c r="L78" s="849"/>
      <c r="M78" s="849"/>
      <c r="N78" s="849"/>
      <c r="O78" s="849"/>
      <c r="P78" s="849"/>
      <c r="Q78" s="849"/>
      <c r="R78" s="849"/>
      <c r="S78" s="849"/>
      <c r="T78" s="849"/>
      <c r="U78" s="849"/>
      <c r="V78" s="846"/>
      <c r="W78" s="31"/>
      <c r="X78" s="31"/>
      <c r="Y78" s="31"/>
      <c r="Z78" s="31"/>
      <c r="AA78" s="31"/>
      <c r="AB78" s="31"/>
      <c r="AC78" s="31"/>
      <c r="AD78" s="31"/>
      <c r="AE78" s="31"/>
      <c r="AF78" s="31"/>
      <c r="AG78" s="31"/>
      <c r="AH78" s="31"/>
      <c r="AI78" s="31"/>
      <c r="AJ78" s="31"/>
      <c r="AK78" s="1230"/>
      <c r="AL78" s="1230"/>
    </row>
    <row r="79" spans="1:38" ht="16.5" customHeight="1" x14ac:dyDescent="0.25">
      <c r="A79" s="80" t="s">
        <v>2311</v>
      </c>
      <c r="B79" s="849"/>
      <c r="C79" s="849"/>
      <c r="D79" s="849"/>
      <c r="E79" s="849"/>
      <c r="F79" s="849"/>
      <c r="G79" s="849"/>
      <c r="H79" s="849"/>
      <c r="I79" s="850"/>
      <c r="J79" s="850"/>
      <c r="K79" s="849"/>
      <c r="L79" s="849"/>
      <c r="M79" s="849"/>
      <c r="N79" s="849"/>
      <c r="O79" s="849"/>
      <c r="P79" s="849"/>
      <c r="Q79" s="849"/>
      <c r="R79" s="849"/>
      <c r="S79" s="849"/>
      <c r="T79" s="849"/>
      <c r="U79" s="849"/>
      <c r="V79" s="846"/>
      <c r="W79" s="31"/>
      <c r="X79" s="31"/>
      <c r="Y79" s="31"/>
      <c r="Z79" s="31"/>
      <c r="AA79" s="31"/>
      <c r="AB79" s="31"/>
      <c r="AC79" s="31"/>
      <c r="AD79" s="31"/>
      <c r="AE79" s="31"/>
      <c r="AF79" s="31"/>
      <c r="AG79" s="31"/>
      <c r="AH79" s="31"/>
      <c r="AI79" s="31"/>
      <c r="AJ79" s="31"/>
      <c r="AK79" s="2158"/>
      <c r="AL79" s="1719"/>
    </row>
    <row r="80" spans="1:38" ht="4.5" customHeight="1" x14ac:dyDescent="0.25">
      <c r="A80" s="80"/>
      <c r="B80" s="849"/>
      <c r="C80" s="849"/>
      <c r="D80" s="849"/>
      <c r="E80" s="849"/>
      <c r="F80" s="849"/>
      <c r="G80" s="849"/>
      <c r="H80" s="849"/>
      <c r="I80" s="850"/>
      <c r="J80" s="850"/>
      <c r="K80" s="849"/>
      <c r="L80" s="849"/>
      <c r="M80" s="849"/>
      <c r="N80" s="849"/>
      <c r="O80" s="849"/>
      <c r="P80" s="849"/>
      <c r="Q80" s="849"/>
      <c r="R80" s="849"/>
      <c r="S80" s="849"/>
      <c r="T80" s="849"/>
      <c r="U80" s="849"/>
      <c r="V80" s="846"/>
      <c r="W80" s="31"/>
      <c r="X80" s="31"/>
      <c r="Y80" s="31"/>
      <c r="Z80" s="31"/>
      <c r="AA80" s="31"/>
      <c r="AB80" s="31"/>
      <c r="AC80" s="31"/>
      <c r="AD80" s="31"/>
      <c r="AE80" s="31"/>
      <c r="AF80" s="31"/>
      <c r="AG80" s="31"/>
      <c r="AH80" s="31"/>
      <c r="AI80" s="31"/>
      <c r="AJ80" s="10"/>
      <c r="AK80" s="10"/>
      <c r="AL80" s="10"/>
    </row>
    <row r="81" spans="1:38" ht="16.5" customHeight="1" x14ac:dyDescent="0.25">
      <c r="A81" s="854" t="s">
        <v>2312</v>
      </c>
      <c r="B81" s="849"/>
      <c r="C81" s="849"/>
      <c r="D81" s="849"/>
      <c r="E81" s="849"/>
      <c r="F81" s="849"/>
      <c r="G81" s="849"/>
      <c r="H81" s="849"/>
      <c r="I81" s="850"/>
      <c r="J81" s="850"/>
      <c r="K81" s="849"/>
      <c r="L81" s="849"/>
      <c r="M81" s="849"/>
      <c r="N81" s="849"/>
      <c r="O81" s="849"/>
      <c r="P81" s="849"/>
      <c r="Q81" s="849"/>
      <c r="R81" s="849"/>
      <c r="S81" s="849"/>
      <c r="T81" s="849"/>
      <c r="U81" s="849"/>
      <c r="V81" s="846"/>
      <c r="W81" s="31"/>
      <c r="X81" s="31"/>
      <c r="Y81" s="31"/>
      <c r="Z81" s="31"/>
      <c r="AA81" s="31"/>
      <c r="AB81" s="31"/>
      <c r="AC81" s="31"/>
      <c r="AD81" s="31"/>
      <c r="AE81" s="31"/>
      <c r="AF81" s="31"/>
      <c r="AG81" s="31"/>
      <c r="AH81" s="31"/>
      <c r="AI81" s="31"/>
      <c r="AJ81" s="10"/>
      <c r="AK81" s="10"/>
      <c r="AL81" s="10"/>
    </row>
    <row r="82" spans="1:38" ht="4.5" customHeight="1" x14ac:dyDescent="0.25">
      <c r="A82" s="80"/>
      <c r="B82" s="849"/>
      <c r="C82" s="849"/>
      <c r="D82" s="849"/>
      <c r="E82" s="849"/>
      <c r="F82" s="849"/>
      <c r="G82" s="849"/>
      <c r="H82" s="849"/>
      <c r="I82" s="850"/>
      <c r="J82" s="850"/>
      <c r="K82" s="849"/>
      <c r="L82" s="849"/>
      <c r="M82" s="849"/>
      <c r="N82" s="849"/>
      <c r="O82" s="849"/>
      <c r="P82" s="849"/>
      <c r="Q82" s="849"/>
      <c r="R82" s="849"/>
      <c r="S82" s="849"/>
      <c r="T82" s="849"/>
      <c r="U82" s="849"/>
      <c r="V82" s="846"/>
      <c r="W82" s="31"/>
      <c r="X82" s="31"/>
      <c r="Y82" s="31"/>
      <c r="Z82" s="31"/>
      <c r="AA82" s="31"/>
      <c r="AB82" s="31"/>
      <c r="AC82" s="31"/>
      <c r="AD82" s="31"/>
      <c r="AE82" s="31"/>
      <c r="AF82" s="31"/>
      <c r="AG82" s="31"/>
      <c r="AH82" s="31"/>
      <c r="AI82" s="31"/>
      <c r="AJ82" s="10"/>
      <c r="AK82" s="10"/>
      <c r="AL82" s="10"/>
    </row>
    <row r="83" spans="1:38" ht="16.5" customHeight="1" x14ac:dyDescent="0.25">
      <c r="A83" s="853" t="s">
        <v>2313</v>
      </c>
      <c r="B83" s="849"/>
      <c r="C83" s="849"/>
      <c r="D83" s="849"/>
      <c r="E83" s="849"/>
      <c r="F83" s="849"/>
      <c r="G83" s="849"/>
      <c r="H83" s="849"/>
      <c r="I83" s="850"/>
      <c r="J83" s="850"/>
      <c r="K83" s="849"/>
      <c r="L83" s="849"/>
      <c r="M83" s="849"/>
      <c r="N83" s="849"/>
      <c r="O83" s="849"/>
      <c r="P83" s="849"/>
      <c r="Q83" s="849"/>
      <c r="R83" s="849"/>
      <c r="S83" s="849"/>
      <c r="T83" s="849"/>
      <c r="U83" s="849"/>
      <c r="V83" s="846"/>
      <c r="W83" s="31"/>
      <c r="X83" s="31"/>
      <c r="Y83" s="31"/>
      <c r="Z83" s="31"/>
      <c r="AA83" s="31"/>
      <c r="AB83" s="31"/>
      <c r="AC83" s="31"/>
      <c r="AD83" s="31"/>
      <c r="AE83" s="31"/>
      <c r="AF83" s="31"/>
      <c r="AG83" s="852" t="s">
        <v>2299</v>
      </c>
      <c r="AH83" s="2157">
        <f>ROUNDUP(AH70/6,0)</f>
        <v>0</v>
      </c>
      <c r="AI83" s="1443"/>
      <c r="AJ83" s="10"/>
      <c r="AK83" s="10"/>
      <c r="AL83" s="10"/>
    </row>
    <row r="84" spans="1:38" ht="4.5" customHeight="1" x14ac:dyDescent="0.25">
      <c r="A84" s="80"/>
      <c r="B84" s="849"/>
      <c r="C84" s="849"/>
      <c r="D84" s="849"/>
      <c r="E84" s="849"/>
      <c r="F84" s="849"/>
      <c r="G84" s="849"/>
      <c r="H84" s="849"/>
      <c r="I84" s="850"/>
      <c r="J84" s="850"/>
      <c r="K84" s="849"/>
      <c r="L84" s="849"/>
      <c r="M84" s="849"/>
      <c r="N84" s="849"/>
      <c r="O84" s="849"/>
      <c r="P84" s="849"/>
      <c r="Q84" s="849"/>
      <c r="R84" s="849"/>
      <c r="S84" s="849"/>
      <c r="T84" s="849"/>
      <c r="U84" s="849"/>
      <c r="V84" s="846"/>
      <c r="W84" s="31"/>
      <c r="X84" s="31"/>
      <c r="Y84" s="31"/>
      <c r="Z84" s="31"/>
      <c r="AA84" s="31"/>
      <c r="AB84" s="31"/>
      <c r="AC84" s="31"/>
      <c r="AD84" s="31"/>
      <c r="AE84" s="31"/>
      <c r="AF84" s="31"/>
      <c r="AG84" s="31"/>
      <c r="AH84" s="31"/>
      <c r="AI84" s="31"/>
      <c r="AJ84" s="10"/>
      <c r="AK84" s="10"/>
      <c r="AL84" s="10"/>
    </row>
    <row r="85" spans="1:38" ht="16.5" customHeight="1" x14ac:dyDescent="0.25">
      <c r="A85" s="80" t="s">
        <v>2314</v>
      </c>
      <c r="B85" s="849"/>
      <c r="C85" s="849"/>
      <c r="D85" s="849"/>
      <c r="E85" s="849"/>
      <c r="F85" s="849"/>
      <c r="G85" s="849"/>
      <c r="H85" s="849"/>
      <c r="I85" s="850"/>
      <c r="J85" s="850"/>
      <c r="K85" s="849"/>
      <c r="L85" s="849"/>
      <c r="M85" s="849"/>
      <c r="N85" s="849"/>
      <c r="O85" s="849"/>
      <c r="P85" s="849"/>
      <c r="Q85" s="849"/>
      <c r="R85" s="849"/>
      <c r="S85" s="849"/>
      <c r="T85" s="849"/>
      <c r="U85" s="849"/>
      <c r="V85" s="846"/>
      <c r="W85" s="31"/>
      <c r="X85" s="31"/>
      <c r="Y85" s="31"/>
      <c r="Z85" s="31"/>
      <c r="AA85" s="31"/>
      <c r="AB85" s="31"/>
      <c r="AC85" s="31"/>
      <c r="AD85" s="31"/>
      <c r="AE85" s="31"/>
      <c r="AF85" s="31"/>
      <c r="AG85" s="852" t="s">
        <v>2299</v>
      </c>
      <c r="AH85" s="2151">
        <f>ROUNDUP((AK75)/6,0)</f>
        <v>0</v>
      </c>
      <c r="AI85" s="1443"/>
      <c r="AJ85" s="10"/>
      <c r="AK85" s="10"/>
      <c r="AL85" s="10"/>
    </row>
    <row r="86" spans="1:38" ht="4.5" customHeight="1" x14ac:dyDescent="0.25">
      <c r="A86" s="80"/>
      <c r="B86" s="849"/>
      <c r="C86" s="849"/>
      <c r="D86" s="849"/>
      <c r="E86" s="849"/>
      <c r="F86" s="849"/>
      <c r="G86" s="849"/>
      <c r="H86" s="849"/>
      <c r="I86" s="850"/>
      <c r="J86" s="850"/>
      <c r="K86" s="849"/>
      <c r="L86" s="849"/>
      <c r="M86" s="849"/>
      <c r="N86" s="849"/>
      <c r="O86" s="849"/>
      <c r="P86" s="849"/>
      <c r="Q86" s="849"/>
      <c r="R86" s="849"/>
      <c r="S86" s="849"/>
      <c r="T86" s="849"/>
      <c r="U86" s="849"/>
      <c r="V86" s="846"/>
      <c r="W86" s="31"/>
      <c r="X86" s="31"/>
      <c r="Y86" s="31"/>
      <c r="Z86" s="31"/>
      <c r="AA86" s="31"/>
      <c r="AB86" s="31"/>
      <c r="AC86" s="31"/>
      <c r="AD86" s="31"/>
      <c r="AE86" s="31"/>
      <c r="AF86" s="31"/>
      <c r="AG86" s="31"/>
      <c r="AH86" s="31"/>
      <c r="AI86" s="31"/>
      <c r="AJ86" s="10"/>
      <c r="AK86" s="10"/>
      <c r="AL86" s="10"/>
    </row>
    <row r="87" spans="1:38" ht="16.5" customHeight="1" x14ac:dyDescent="0.25">
      <c r="A87" s="80" t="s">
        <v>2315</v>
      </c>
      <c r="B87" s="849"/>
      <c r="C87" s="849"/>
      <c r="D87" s="849"/>
      <c r="E87" s="849"/>
      <c r="F87" s="849"/>
      <c r="G87" s="849"/>
      <c r="H87" s="849"/>
      <c r="I87" s="850"/>
      <c r="J87" s="850"/>
      <c r="K87" s="849"/>
      <c r="L87" s="849"/>
      <c r="M87" s="849"/>
      <c r="N87" s="849"/>
      <c r="O87" s="849"/>
      <c r="P87" s="849"/>
      <c r="Q87" s="849"/>
      <c r="R87" s="849"/>
      <c r="S87" s="849"/>
      <c r="T87" s="849"/>
      <c r="U87" s="849"/>
      <c r="V87" s="846"/>
      <c r="W87" s="31"/>
      <c r="X87" s="31"/>
      <c r="Y87" s="31"/>
      <c r="Z87" s="31"/>
      <c r="AA87" s="31"/>
      <c r="AB87" s="31"/>
      <c r="AC87" s="31"/>
      <c r="AD87" s="31"/>
      <c r="AE87" s="31"/>
      <c r="AF87" s="31"/>
      <c r="AG87" s="852" t="s">
        <v>2299</v>
      </c>
      <c r="AH87" s="2151">
        <f>ROUNDUP((AK77)/6,0)</f>
        <v>0</v>
      </c>
      <c r="AI87" s="1443"/>
      <c r="AJ87" s="10"/>
      <c r="AK87" s="10"/>
      <c r="AL87" s="10"/>
    </row>
    <row r="88" spans="1:38" ht="4.5" customHeight="1" x14ac:dyDescent="0.25">
      <c r="A88" s="80"/>
      <c r="B88" s="31"/>
      <c r="C88" s="31"/>
      <c r="D88" s="31"/>
      <c r="E88" s="31"/>
      <c r="F88" s="31"/>
      <c r="G88" s="31"/>
      <c r="H88" s="31"/>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6.5" customHeight="1" x14ac:dyDescent="0.25">
      <c r="A89" s="80" t="s">
        <v>2316</v>
      </c>
      <c r="B89" s="849"/>
      <c r="C89" s="849"/>
      <c r="D89" s="849"/>
      <c r="E89" s="849"/>
      <c r="F89" s="849"/>
      <c r="G89" s="849"/>
      <c r="H89" s="849"/>
      <c r="I89" s="850"/>
      <c r="J89" s="850"/>
      <c r="K89" s="849"/>
      <c r="L89" s="849"/>
      <c r="M89" s="849"/>
      <c r="N89" s="849"/>
      <c r="O89" s="849"/>
      <c r="P89" s="849"/>
      <c r="Q89" s="849"/>
      <c r="R89" s="849"/>
      <c r="S89" s="849"/>
      <c r="T89" s="849"/>
      <c r="U89" s="849"/>
      <c r="V89" s="846"/>
      <c r="W89" s="31"/>
      <c r="X89" s="31"/>
      <c r="Y89" s="31"/>
      <c r="Z89" s="31"/>
      <c r="AA89" s="31"/>
      <c r="AB89" s="31"/>
      <c r="AC89" s="31"/>
      <c r="AD89" s="31"/>
      <c r="AE89" s="31"/>
      <c r="AF89" s="31"/>
      <c r="AG89" s="852" t="s">
        <v>2299</v>
      </c>
      <c r="AH89" s="2151">
        <f>ROUNDUP((AK79)/6,0)</f>
        <v>0</v>
      </c>
      <c r="AI89" s="1443"/>
      <c r="AJ89" s="10"/>
      <c r="AK89" s="10"/>
      <c r="AL89" s="10"/>
    </row>
    <row r="90" spans="1:38" ht="6.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5.75" customHeight="1" x14ac:dyDescent="0.2">
      <c r="A91" s="1511" t="s">
        <v>2317</v>
      </c>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1400"/>
      <c r="Y91" s="1400"/>
      <c r="Z91" s="1400"/>
      <c r="AA91" s="1400"/>
      <c r="AB91" s="1400"/>
      <c r="AC91" s="1400"/>
      <c r="AD91" s="1400"/>
      <c r="AE91" s="1400"/>
      <c r="AF91" s="1400"/>
      <c r="AG91" s="1400"/>
      <c r="AH91" s="1400"/>
      <c r="AI91" s="1400"/>
      <c r="AJ91" s="1400"/>
      <c r="AK91" s="1400"/>
      <c r="AL91" s="1400"/>
    </row>
    <row r="92" spans="1:38" ht="15.75" customHeight="1" x14ac:dyDescent="0.2">
      <c r="A92" s="1400"/>
      <c r="B92" s="1400"/>
      <c r="C92" s="1400"/>
      <c r="D92" s="1400"/>
      <c r="E92" s="1400"/>
      <c r="F92" s="1400"/>
      <c r="G92" s="1400"/>
      <c r="H92" s="1400"/>
      <c r="I92" s="1400"/>
      <c r="J92" s="1400"/>
      <c r="K92" s="1400"/>
      <c r="L92" s="1400"/>
      <c r="M92" s="1400"/>
      <c r="N92" s="1400"/>
      <c r="O92" s="1400"/>
      <c r="P92" s="1400"/>
      <c r="Q92" s="1400"/>
      <c r="R92" s="1400"/>
      <c r="S92" s="1400"/>
      <c r="T92" s="1400"/>
      <c r="U92" s="1400"/>
      <c r="V92" s="1400"/>
      <c r="W92" s="1400"/>
      <c r="X92" s="1400"/>
      <c r="Y92" s="1400"/>
      <c r="Z92" s="1400"/>
      <c r="AA92" s="1400"/>
      <c r="AB92" s="1400"/>
      <c r="AC92" s="1400"/>
      <c r="AD92" s="1400"/>
      <c r="AE92" s="1400"/>
      <c r="AF92" s="1400"/>
      <c r="AG92" s="1400"/>
      <c r="AH92" s="1400"/>
      <c r="AI92" s="1400"/>
      <c r="AJ92" s="1400"/>
      <c r="AK92" s="1400"/>
      <c r="AL92" s="1400"/>
    </row>
    <row r="93" spans="1:38" ht="15.75" customHeight="1" x14ac:dyDescent="0.2">
      <c r="A93" s="1400"/>
      <c r="B93" s="1400"/>
      <c r="C93" s="1400"/>
      <c r="D93" s="1400"/>
      <c r="E93" s="1400"/>
      <c r="F93" s="1400"/>
      <c r="G93" s="1400"/>
      <c r="H93" s="1400"/>
      <c r="I93" s="1400"/>
      <c r="J93" s="1400"/>
      <c r="K93" s="1400"/>
      <c r="L93" s="1400"/>
      <c r="M93" s="1400"/>
      <c r="N93" s="1400"/>
      <c r="O93" s="1400"/>
      <c r="P93" s="1400"/>
      <c r="Q93" s="1400"/>
      <c r="R93" s="1400"/>
      <c r="S93" s="1400"/>
      <c r="T93" s="1400"/>
      <c r="U93" s="1400"/>
      <c r="V93" s="1400"/>
      <c r="W93" s="1400"/>
      <c r="X93" s="1400"/>
      <c r="Y93" s="1400"/>
      <c r="Z93" s="1400"/>
      <c r="AA93" s="1400"/>
      <c r="AB93" s="1400"/>
      <c r="AC93" s="1400"/>
      <c r="AD93" s="1400"/>
      <c r="AE93" s="1400"/>
      <c r="AF93" s="1400"/>
      <c r="AG93" s="1400"/>
      <c r="AH93" s="1400"/>
      <c r="AI93" s="1400"/>
      <c r="AJ93" s="1400"/>
      <c r="AK93" s="1400"/>
      <c r="AL93" s="1400"/>
    </row>
    <row r="94" spans="1:38" ht="15.75" customHeight="1" x14ac:dyDescent="0.2">
      <c r="A94" s="1400"/>
      <c r="B94" s="1400"/>
      <c r="C94" s="1400"/>
      <c r="D94" s="1400"/>
      <c r="E94" s="1400"/>
      <c r="F94" s="1400"/>
      <c r="G94" s="1400"/>
      <c r="H94" s="1400"/>
      <c r="I94" s="1400"/>
      <c r="J94" s="1400"/>
      <c r="K94" s="1400"/>
      <c r="L94" s="1400"/>
      <c r="M94" s="1400"/>
      <c r="N94" s="1400"/>
      <c r="O94" s="1400"/>
      <c r="P94" s="1400"/>
      <c r="Q94" s="1400"/>
      <c r="R94" s="1400"/>
      <c r="S94" s="1400"/>
      <c r="T94" s="1400"/>
      <c r="U94" s="1400"/>
      <c r="V94" s="1400"/>
      <c r="W94" s="1400"/>
      <c r="X94" s="1400"/>
      <c r="Y94" s="1400"/>
      <c r="Z94" s="1400"/>
      <c r="AA94" s="1400"/>
      <c r="AB94" s="1400"/>
      <c r="AC94" s="1400"/>
      <c r="AD94" s="1400"/>
      <c r="AE94" s="1400"/>
      <c r="AF94" s="1400"/>
      <c r="AG94" s="1400"/>
      <c r="AH94" s="1400"/>
      <c r="AI94" s="1400"/>
      <c r="AJ94" s="1400"/>
      <c r="AK94" s="1400"/>
      <c r="AL94" s="1400"/>
    </row>
    <row r="95" spans="1:38" ht="23.25" customHeight="1" x14ac:dyDescent="0.2">
      <c r="A95" s="1400"/>
      <c r="B95" s="1400"/>
      <c r="C95" s="1400"/>
      <c r="D95" s="1400"/>
      <c r="E95" s="1400"/>
      <c r="F95" s="1400"/>
      <c r="G95" s="1400"/>
      <c r="H95" s="1400"/>
      <c r="I95" s="1400"/>
      <c r="J95" s="1400"/>
      <c r="K95" s="1400"/>
      <c r="L95" s="1400"/>
      <c r="M95" s="1400"/>
      <c r="N95" s="1400"/>
      <c r="O95" s="1400"/>
      <c r="P95" s="1400"/>
      <c r="Q95" s="1400"/>
      <c r="R95" s="1400"/>
      <c r="S95" s="1400"/>
      <c r="T95" s="1400"/>
      <c r="U95" s="1400"/>
      <c r="V95" s="1400"/>
      <c r="W95" s="1400"/>
      <c r="X95" s="1400"/>
      <c r="Y95" s="1400"/>
      <c r="Z95" s="1400"/>
      <c r="AA95" s="1400"/>
      <c r="AB95" s="1400"/>
      <c r="AC95" s="1400"/>
      <c r="AD95" s="1400"/>
      <c r="AE95" s="1400"/>
      <c r="AF95" s="1400"/>
      <c r="AG95" s="1400"/>
      <c r="AH95" s="1400"/>
      <c r="AI95" s="1400"/>
      <c r="AJ95" s="1400"/>
      <c r="AK95" s="1400"/>
      <c r="AL95" s="1400"/>
    </row>
    <row r="96" spans="1:38" ht="6.75" customHeight="1" x14ac:dyDescent="0.25">
      <c r="A96" s="63"/>
      <c r="B96" s="63"/>
      <c r="C96" s="63"/>
      <c r="D96" s="63"/>
      <c r="E96" s="63"/>
      <c r="F96" s="63"/>
      <c r="G96" s="63"/>
      <c r="H96" s="63"/>
      <c r="I96" s="63"/>
      <c r="J96" s="63"/>
      <c r="K96" s="63"/>
      <c r="L96" s="63"/>
      <c r="M96" s="63"/>
      <c r="N96" s="63"/>
      <c r="O96" s="63"/>
      <c r="P96" s="63"/>
      <c r="Q96" s="63"/>
      <c r="R96" s="63"/>
      <c r="S96" s="63"/>
      <c r="T96" s="63"/>
      <c r="U96" s="63"/>
      <c r="V96" s="63"/>
      <c r="W96" s="63"/>
      <c r="X96" s="675"/>
      <c r="Y96" s="675"/>
      <c r="Z96" s="675"/>
      <c r="AA96" s="675"/>
      <c r="AB96" s="675"/>
      <c r="AC96" s="675"/>
      <c r="AD96" s="675"/>
      <c r="AE96" s="675"/>
      <c r="AF96" s="675"/>
      <c r="AG96" s="675"/>
      <c r="AH96" s="675"/>
      <c r="AI96" s="675"/>
      <c r="AJ96" s="10"/>
      <c r="AK96" s="10"/>
      <c r="AL96" s="10"/>
    </row>
    <row r="97" spans="1:38" ht="16.5" customHeight="1" x14ac:dyDescent="0.25">
      <c r="A97" s="2152"/>
      <c r="B97" s="2153"/>
      <c r="C97" s="2153"/>
      <c r="D97" s="2153"/>
      <c r="E97" s="2153"/>
      <c r="F97" s="2153"/>
      <c r="G97" s="2153"/>
      <c r="H97" s="2153"/>
      <c r="I97" s="2153"/>
      <c r="J97" s="2153"/>
      <c r="K97" s="2153"/>
      <c r="L97" s="2153"/>
      <c r="M97" s="2153"/>
      <c r="N97" s="2153"/>
      <c r="O97" s="2153"/>
      <c r="P97" s="2153"/>
      <c r="Q97" s="2153"/>
      <c r="R97" s="2153"/>
      <c r="S97" s="2153"/>
      <c r="T97" s="2153"/>
      <c r="U97" s="2153"/>
      <c r="V97" s="2154"/>
      <c r="W97" s="10"/>
      <c r="X97" s="10"/>
      <c r="Y97" s="2155"/>
      <c r="Z97" s="1718"/>
      <c r="AA97" s="1718"/>
      <c r="AB97" s="1718"/>
      <c r="AC97" s="1718"/>
      <c r="AD97" s="1718"/>
      <c r="AE97" s="1718"/>
      <c r="AF97" s="1718"/>
      <c r="AG97" s="1718"/>
      <c r="AH97" s="1718"/>
      <c r="AI97" s="1718"/>
      <c r="AJ97" s="1718"/>
      <c r="AK97" s="1719"/>
      <c r="AL97" s="10"/>
    </row>
    <row r="98" spans="1:38" ht="16.5" customHeight="1" x14ac:dyDescent="0.25">
      <c r="A98" s="855" t="s">
        <v>2318</v>
      </c>
      <c r="B98" s="10"/>
      <c r="C98" s="10"/>
      <c r="D98" s="10"/>
      <c r="E98" s="10"/>
      <c r="F98" s="10"/>
      <c r="G98" s="10"/>
      <c r="H98" s="10"/>
      <c r="I98" s="10"/>
      <c r="J98" s="10"/>
      <c r="K98" s="10"/>
      <c r="L98" s="10"/>
      <c r="M98" s="10"/>
      <c r="N98" s="10"/>
      <c r="O98" s="10"/>
      <c r="P98" s="10"/>
      <c r="Q98" s="10"/>
      <c r="R98" s="10"/>
      <c r="S98" s="10"/>
      <c r="T98" s="10"/>
      <c r="U98" s="10"/>
      <c r="V98" s="10"/>
      <c r="W98" s="10"/>
      <c r="X98" s="10"/>
      <c r="Y98" s="855" t="s">
        <v>2319</v>
      </c>
      <c r="Z98" s="10"/>
      <c r="AA98" s="10"/>
      <c r="AB98" s="10"/>
      <c r="AC98" s="10"/>
      <c r="AD98" s="10"/>
      <c r="AE98" s="10"/>
      <c r="AF98" s="10"/>
      <c r="AG98" s="10"/>
      <c r="AH98" s="10"/>
      <c r="AI98" s="10"/>
      <c r="AJ98" s="10"/>
      <c r="AK98" s="10"/>
      <c r="AL98" s="10"/>
    </row>
    <row r="99" spans="1:38" ht="16.5" customHeight="1" x14ac:dyDescent="0.25">
      <c r="A99" s="2155"/>
      <c r="B99" s="1718"/>
      <c r="C99" s="1718"/>
      <c r="D99" s="1718"/>
      <c r="E99" s="1718"/>
      <c r="F99" s="1718"/>
      <c r="G99" s="1718"/>
      <c r="H99" s="1718"/>
      <c r="I99" s="1718"/>
      <c r="J99" s="1718"/>
      <c r="K99" s="1718"/>
      <c r="L99" s="1718"/>
      <c r="M99" s="1718"/>
      <c r="N99" s="1718"/>
      <c r="O99" s="1718"/>
      <c r="P99" s="1718"/>
      <c r="Q99" s="1718"/>
      <c r="R99" s="1718"/>
      <c r="S99" s="1718"/>
      <c r="T99" s="1718"/>
      <c r="U99" s="1718"/>
      <c r="V99" s="1719"/>
      <c r="W99" s="10"/>
      <c r="X99" s="10"/>
      <c r="Y99" s="2155"/>
      <c r="Z99" s="1718"/>
      <c r="AA99" s="1718"/>
      <c r="AB99" s="1718"/>
      <c r="AC99" s="1718"/>
      <c r="AD99" s="1718"/>
      <c r="AE99" s="1718"/>
      <c r="AF99" s="1718"/>
      <c r="AG99" s="1718"/>
      <c r="AH99" s="1718"/>
      <c r="AI99" s="1718"/>
      <c r="AJ99" s="1718"/>
      <c r="AK99" s="1719"/>
      <c r="AL99" s="10"/>
    </row>
    <row r="100" spans="1:38" ht="12" customHeight="1" x14ac:dyDescent="0.25">
      <c r="A100" s="855" t="s">
        <v>441</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855" t="s">
        <v>2320</v>
      </c>
      <c r="Z100" s="10"/>
      <c r="AA100" s="10"/>
      <c r="AB100" s="10"/>
      <c r="AC100" s="10"/>
      <c r="AD100" s="10"/>
      <c r="AE100" s="10"/>
      <c r="AF100" s="10"/>
      <c r="AG100" s="10"/>
      <c r="AH100" s="10"/>
      <c r="AI100" s="10"/>
      <c r="AJ100" s="10"/>
      <c r="AK100" s="10"/>
      <c r="AL100" s="10"/>
    </row>
    <row r="101" spans="1:38" ht="16.5" customHeight="1" x14ac:dyDescent="0.2"/>
    <row r="102" spans="1:38" ht="16.5" customHeight="1" x14ac:dyDescent="0.2"/>
    <row r="103" spans="1:38" ht="16.5" customHeight="1" x14ac:dyDescent="0.2"/>
    <row r="104" spans="1:38" ht="16.5" customHeight="1" x14ac:dyDescent="0.2"/>
    <row r="105" spans="1:38" ht="16.5" customHeight="1" x14ac:dyDescent="0.2"/>
    <row r="106" spans="1:38" ht="16.5" customHeight="1" x14ac:dyDescent="0.2"/>
    <row r="107" spans="1:38" ht="16.5" customHeight="1" x14ac:dyDescent="0.2"/>
    <row r="108" spans="1:38" ht="16.5" customHeight="1" x14ac:dyDescent="0.2"/>
    <row r="109" spans="1:38" ht="16.5" customHeight="1" x14ac:dyDescent="0.2"/>
    <row r="110" spans="1:38" ht="16.5" customHeight="1" x14ac:dyDescent="0.2"/>
    <row r="111" spans="1:38" ht="16.5" customHeight="1" x14ac:dyDescent="0.2"/>
    <row r="112" spans="1:38"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row r="954" ht="16.5" customHeight="1" x14ac:dyDescent="0.2"/>
    <row r="955" ht="16.5" customHeight="1" x14ac:dyDescent="0.2"/>
    <row r="956" ht="16.5" customHeight="1" x14ac:dyDescent="0.2"/>
    <row r="957" ht="16.5" customHeight="1" x14ac:dyDescent="0.2"/>
    <row r="958" ht="16.5" customHeight="1" x14ac:dyDescent="0.2"/>
    <row r="959" ht="16.5" customHeight="1" x14ac:dyDescent="0.2"/>
    <row r="960" ht="16.5" customHeight="1" x14ac:dyDescent="0.2"/>
    <row r="961" ht="16.5" customHeight="1" x14ac:dyDescent="0.2"/>
    <row r="962" ht="16.5" customHeight="1" x14ac:dyDescent="0.2"/>
    <row r="963" ht="16.5" customHeight="1" x14ac:dyDescent="0.2"/>
    <row r="964" ht="16.5" customHeight="1" x14ac:dyDescent="0.2"/>
    <row r="965" ht="16.5" customHeight="1" x14ac:dyDescent="0.2"/>
    <row r="966" ht="16.5" customHeight="1" x14ac:dyDescent="0.2"/>
    <row r="967" ht="16.5" customHeight="1" x14ac:dyDescent="0.2"/>
    <row r="968" ht="16.5" customHeight="1" x14ac:dyDescent="0.2"/>
    <row r="969" ht="16.5" customHeight="1" x14ac:dyDescent="0.2"/>
    <row r="970" ht="16.5" customHeight="1" x14ac:dyDescent="0.2"/>
    <row r="971" ht="16.5" customHeight="1" x14ac:dyDescent="0.2"/>
    <row r="972" ht="16.5" customHeight="1" x14ac:dyDescent="0.2"/>
    <row r="973" ht="16.5" customHeight="1" x14ac:dyDescent="0.2"/>
    <row r="974" ht="16.5" customHeight="1" x14ac:dyDescent="0.2"/>
    <row r="975" ht="16.5" customHeight="1" x14ac:dyDescent="0.2"/>
    <row r="976" ht="16.5" customHeight="1" x14ac:dyDescent="0.2"/>
    <row r="977" ht="16.5" customHeight="1" x14ac:dyDescent="0.2"/>
    <row r="978" ht="16.5" customHeight="1" x14ac:dyDescent="0.2"/>
    <row r="979" ht="16.5" customHeight="1" x14ac:dyDescent="0.2"/>
    <row r="980" ht="16.5" customHeight="1" x14ac:dyDescent="0.2"/>
    <row r="981" ht="16.5" customHeight="1" x14ac:dyDescent="0.2"/>
    <row r="982" ht="16.5" customHeight="1" x14ac:dyDescent="0.2"/>
    <row r="983" ht="16.5" customHeight="1" x14ac:dyDescent="0.2"/>
    <row r="984" ht="16.5" customHeight="1" x14ac:dyDescent="0.2"/>
    <row r="985" ht="16.5" customHeight="1" x14ac:dyDescent="0.2"/>
    <row r="986" ht="16.5" customHeight="1" x14ac:dyDescent="0.2"/>
    <row r="987" ht="16.5" customHeight="1" x14ac:dyDescent="0.2"/>
    <row r="988" ht="16.5" customHeight="1" x14ac:dyDescent="0.2"/>
    <row r="989" ht="16.5" customHeight="1" x14ac:dyDescent="0.2"/>
    <row r="990" ht="16.5" customHeight="1" x14ac:dyDescent="0.2"/>
    <row r="991" ht="16.5" customHeight="1" x14ac:dyDescent="0.2"/>
    <row r="992" ht="16.5" customHeight="1" x14ac:dyDescent="0.2"/>
    <row r="993" ht="16.5" customHeight="1" x14ac:dyDescent="0.2"/>
    <row r="994" ht="16.5" customHeight="1" x14ac:dyDescent="0.2"/>
    <row r="995" ht="16.5" customHeight="1" x14ac:dyDescent="0.2"/>
    <row r="996" ht="16.5" customHeight="1" x14ac:dyDescent="0.2"/>
    <row r="997" ht="16.5" customHeight="1" x14ac:dyDescent="0.2"/>
    <row r="998" ht="16.5" customHeight="1" x14ac:dyDescent="0.2"/>
    <row r="999" ht="16.5" customHeight="1" x14ac:dyDescent="0.2"/>
    <row r="1000" ht="16.5" customHeight="1" x14ac:dyDescent="0.2"/>
  </sheetData>
  <sheetProtection password="8E37" sheet="1" objects="1" scenarios="1"/>
  <mergeCells count="45">
    <mergeCell ref="A99:V99"/>
    <mergeCell ref="Y99:AK99"/>
    <mergeCell ref="AK75:AL75"/>
    <mergeCell ref="AK77:AL77"/>
    <mergeCell ref="AK79:AL79"/>
    <mergeCell ref="AH83:AI83"/>
    <mergeCell ref="AH85:AI85"/>
    <mergeCell ref="AH87:AI87"/>
    <mergeCell ref="AH89:AI89"/>
    <mergeCell ref="AH62:AI62"/>
    <mergeCell ref="AH64:AI64"/>
    <mergeCell ref="A91:AL95"/>
    <mergeCell ref="A97:V97"/>
    <mergeCell ref="Y97:AK97"/>
    <mergeCell ref="AH66:AI66"/>
    <mergeCell ref="AH68:AI68"/>
    <mergeCell ref="AH70:AI70"/>
    <mergeCell ref="A72:AL72"/>
    <mergeCell ref="A73:AL73"/>
    <mergeCell ref="AK52:AL52"/>
    <mergeCell ref="AK54:AL54"/>
    <mergeCell ref="AK56:AL56"/>
    <mergeCell ref="AH58:AI58"/>
    <mergeCell ref="AH60:AI60"/>
    <mergeCell ref="F44:AH44"/>
    <mergeCell ref="AK44:AL44"/>
    <mergeCell ref="AK45:AL45"/>
    <mergeCell ref="A46:AL46"/>
    <mergeCell ref="AK50:AL50"/>
    <mergeCell ref="F38:AH38"/>
    <mergeCell ref="AK38:AL38"/>
    <mergeCell ref="F40:AH40"/>
    <mergeCell ref="AK40:AL40"/>
    <mergeCell ref="F42:AH42"/>
    <mergeCell ref="AK42:AL42"/>
    <mergeCell ref="B13:AL16"/>
    <mergeCell ref="B18:AL22"/>
    <mergeCell ref="A23:AL24"/>
    <mergeCell ref="A27:AL27"/>
    <mergeCell ref="A28:AL32"/>
    <mergeCell ref="A1:AL1"/>
    <mergeCell ref="A2:AL2"/>
    <mergeCell ref="A3:AL3"/>
    <mergeCell ref="A4:AL4"/>
    <mergeCell ref="B6:AL11"/>
  </mergeCells>
  <hyperlinks>
    <hyperlink ref="N25" r:id="rId1"/>
  </hyperlinks>
  <pageMargins left="0.45" right="0.45" top="0.5" bottom="0.5" header="0" footer="0"/>
  <pageSetup orientation="portrait" r:id="rId2"/>
  <headerFooter>
    <oddFooter>&amp;R&amp;D</oddFooter>
  </headerFooter>
  <rowBreaks count="1" manualBreakCount="1">
    <brk id="4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956"/>
  <sheetViews>
    <sheetView showGridLines="0" zoomScale="70" zoomScaleNormal="70" zoomScaleSheetLayoutView="80" workbookViewId="0">
      <selection sqref="A1:N2"/>
    </sheetView>
  </sheetViews>
  <sheetFormatPr defaultColWidth="12.625" defaultRowHeight="15" customHeight="1" x14ac:dyDescent="0.2"/>
  <cols>
    <col min="1" max="1" width="7.625" customWidth="1"/>
    <col min="2" max="2" width="8" customWidth="1"/>
    <col min="3" max="3" width="9.25" customWidth="1"/>
    <col min="4" max="4" width="9.125" customWidth="1"/>
    <col min="5" max="5" width="7.5" customWidth="1"/>
    <col min="6" max="6" width="5.625" customWidth="1"/>
    <col min="7" max="7" width="7.375" customWidth="1"/>
    <col min="8" max="8" width="4.875" customWidth="1"/>
    <col min="9" max="9" width="10" customWidth="1"/>
    <col min="10" max="10" width="8.25" customWidth="1"/>
    <col min="11" max="11" width="7.5" customWidth="1"/>
    <col min="12" max="12" width="8.25" customWidth="1"/>
    <col min="13" max="13" width="7.5" customWidth="1"/>
    <col min="14" max="14" width="11" customWidth="1"/>
    <col min="15" max="19" width="8.25" hidden="1" customWidth="1"/>
    <col min="20" max="20" width="5.625" customWidth="1"/>
    <col min="21" max="21" width="22.375" customWidth="1"/>
    <col min="22" max="22" width="9.625" customWidth="1"/>
    <col min="23" max="28" width="8.25" customWidth="1"/>
    <col min="29" max="29" width="20.5" customWidth="1"/>
  </cols>
  <sheetData>
    <row r="1" spans="1:29" ht="6" customHeight="1" thickBot="1" x14ac:dyDescent="0.3">
      <c r="A1" s="1440" t="s">
        <v>73</v>
      </c>
      <c r="B1" s="1397"/>
      <c r="C1" s="1397"/>
      <c r="D1" s="1397"/>
      <c r="E1" s="1397"/>
      <c r="F1" s="1397"/>
      <c r="G1" s="1397"/>
      <c r="H1" s="1397"/>
      <c r="I1" s="1397"/>
      <c r="J1" s="1397"/>
      <c r="K1" s="1397"/>
      <c r="L1" s="1397"/>
      <c r="M1" s="1397"/>
      <c r="N1" s="1398"/>
      <c r="O1" s="10"/>
      <c r="P1" s="10"/>
      <c r="Q1" s="10"/>
      <c r="R1" s="10"/>
      <c r="S1" s="10"/>
      <c r="T1" s="10"/>
      <c r="U1" s="10"/>
      <c r="V1" s="10"/>
      <c r="W1" s="10"/>
      <c r="X1" s="10"/>
      <c r="Y1" s="10"/>
      <c r="Z1" s="10"/>
      <c r="AA1" s="10"/>
      <c r="AB1" s="10"/>
      <c r="AC1" s="10"/>
    </row>
    <row r="2" spans="1:29" ht="24" customHeight="1" thickBot="1" x14ac:dyDescent="0.3">
      <c r="A2" s="1402"/>
      <c r="B2" s="1403"/>
      <c r="C2" s="1403"/>
      <c r="D2" s="1403"/>
      <c r="E2" s="1403"/>
      <c r="F2" s="1403"/>
      <c r="G2" s="1403"/>
      <c r="H2" s="1403"/>
      <c r="I2" s="1403"/>
      <c r="J2" s="1403"/>
      <c r="K2" s="1403"/>
      <c r="L2" s="1403"/>
      <c r="M2" s="1403"/>
      <c r="N2" s="1404"/>
      <c r="O2" s="10"/>
      <c r="P2" s="10"/>
      <c r="Q2" s="10"/>
      <c r="R2" s="10"/>
      <c r="S2" s="10"/>
      <c r="T2" s="10"/>
      <c r="U2" s="2162" t="s">
        <v>2321</v>
      </c>
      <c r="V2" s="1397"/>
      <c r="W2" s="1397"/>
      <c r="X2" s="1397"/>
      <c r="Y2" s="1397"/>
      <c r="Z2" s="1397"/>
      <c r="AA2" s="1397"/>
      <c r="AB2" s="1397"/>
      <c r="AC2" s="1398"/>
    </row>
    <row r="3" spans="1:29" ht="12.75" customHeight="1" thickBot="1" x14ac:dyDescent="0.3">
      <c r="A3" s="2163" t="s">
        <v>2322</v>
      </c>
      <c r="B3" s="1397"/>
      <c r="C3" s="1397"/>
      <c r="D3" s="1397"/>
      <c r="E3" s="1397"/>
      <c r="F3" s="1397"/>
      <c r="G3" s="1397"/>
      <c r="H3" s="1397"/>
      <c r="I3" s="1397"/>
      <c r="J3" s="31"/>
      <c r="K3" s="856"/>
      <c r="L3" s="1845" t="s">
        <v>85</v>
      </c>
      <c r="M3" s="1400"/>
      <c r="N3" s="32">
        <f>'6a. Competitive HTC Self Score'!AI47</f>
        <v>0</v>
      </c>
      <c r="O3" s="31"/>
      <c r="P3" s="31"/>
      <c r="Q3" s="31"/>
      <c r="R3" s="31"/>
      <c r="S3" s="31"/>
      <c r="T3" s="31"/>
      <c r="U3" s="1402"/>
      <c r="V3" s="1403"/>
      <c r="W3" s="1403"/>
      <c r="X3" s="1403"/>
      <c r="Y3" s="1403"/>
      <c r="Z3" s="1403"/>
      <c r="AA3" s="1403"/>
      <c r="AB3" s="1403"/>
      <c r="AC3" s="1404"/>
    </row>
    <row r="4" spans="1:29" ht="27" customHeight="1" x14ac:dyDescent="0.2">
      <c r="A4" s="1400"/>
      <c r="B4" s="1400"/>
      <c r="C4" s="1400"/>
      <c r="D4" s="1400"/>
      <c r="E4" s="1400"/>
      <c r="F4" s="1400"/>
      <c r="G4" s="1400"/>
      <c r="H4" s="1400"/>
      <c r="I4" s="1400"/>
      <c r="J4" s="2159" t="s">
        <v>91</v>
      </c>
      <c r="K4" s="1400"/>
      <c r="L4" s="1400"/>
      <c r="M4" s="1400"/>
      <c r="N4" s="857"/>
      <c r="O4" s="250"/>
      <c r="P4" s="250"/>
      <c r="Q4" s="250"/>
      <c r="R4" s="31"/>
      <c r="S4" s="31"/>
      <c r="T4" s="31"/>
      <c r="U4" s="2166" t="s">
        <v>2323</v>
      </c>
      <c r="V4" s="1423"/>
      <c r="W4" s="1423"/>
      <c r="X4" s="1423"/>
      <c r="Y4" s="1423"/>
      <c r="Z4" s="1423"/>
      <c r="AA4" s="1423"/>
      <c r="AB4" s="1423"/>
      <c r="AC4" s="2167"/>
    </row>
    <row r="5" spans="1:29" ht="4.5" customHeight="1" x14ac:dyDescent="0.2">
      <c r="A5" s="2164" t="s">
        <v>2324</v>
      </c>
      <c r="B5" s="1400"/>
      <c r="C5" s="1400"/>
      <c r="D5" s="1400"/>
      <c r="E5" s="1400"/>
      <c r="F5" s="1400"/>
      <c r="G5" s="1400"/>
      <c r="H5" s="1400"/>
      <c r="I5" s="1400"/>
      <c r="J5" s="1400"/>
      <c r="K5" s="1400"/>
      <c r="L5" s="1400"/>
      <c r="M5" s="1400"/>
      <c r="N5" s="857"/>
      <c r="O5" s="31"/>
      <c r="P5" s="31"/>
      <c r="Q5" s="31"/>
      <c r="R5" s="31"/>
      <c r="S5" s="31"/>
      <c r="T5" s="31"/>
      <c r="U5" s="1480"/>
      <c r="V5" s="1400"/>
      <c r="W5" s="1400"/>
      <c r="X5" s="1400"/>
      <c r="Y5" s="1400"/>
      <c r="Z5" s="1400"/>
      <c r="AA5" s="1400"/>
      <c r="AB5" s="1400"/>
      <c r="AC5" s="1481"/>
    </row>
    <row r="6" spans="1:29" ht="9" customHeight="1" x14ac:dyDescent="0.2">
      <c r="A6" s="1400"/>
      <c r="B6" s="1400"/>
      <c r="C6" s="1400"/>
      <c r="D6" s="1400"/>
      <c r="E6" s="1400"/>
      <c r="F6" s="1400"/>
      <c r="G6" s="1400"/>
      <c r="H6" s="1400"/>
      <c r="I6" s="1400"/>
      <c r="J6" s="1400"/>
      <c r="K6" s="1400"/>
      <c r="L6" s="1400"/>
      <c r="M6" s="1400"/>
      <c r="N6" s="857"/>
      <c r="O6" s="48"/>
      <c r="P6" s="858"/>
      <c r="Q6" s="858"/>
      <c r="R6" s="859"/>
      <c r="S6" s="859"/>
      <c r="T6" s="858"/>
      <c r="U6" s="1480"/>
      <c r="V6" s="1400"/>
      <c r="W6" s="1400"/>
      <c r="X6" s="1400"/>
      <c r="Y6" s="1400"/>
      <c r="Z6" s="1400"/>
      <c r="AA6" s="1400"/>
      <c r="AB6" s="1400"/>
      <c r="AC6" s="1481"/>
    </row>
    <row r="7" spans="1:29" ht="18" customHeight="1" thickBot="1" x14ac:dyDescent="0.3">
      <c r="A7" s="1431" t="s">
        <v>116</v>
      </c>
      <c r="B7" s="1393"/>
      <c r="C7" s="2165"/>
      <c r="D7" s="1393"/>
      <c r="E7" s="1394"/>
      <c r="F7" s="63"/>
      <c r="G7" s="63"/>
      <c r="H7" s="63"/>
      <c r="I7" s="63"/>
      <c r="J7" s="2160"/>
      <c r="K7" s="2161"/>
      <c r="L7" s="860"/>
      <c r="M7" s="31"/>
      <c r="N7" s="63"/>
      <c r="O7" s="31"/>
      <c r="P7" s="31"/>
      <c r="Q7" s="31"/>
      <c r="R7" s="31"/>
      <c r="S7" s="31"/>
      <c r="T7" s="31"/>
      <c r="U7" s="1462"/>
      <c r="V7" s="1463"/>
      <c r="W7" s="1463"/>
      <c r="X7" s="1463"/>
      <c r="Y7" s="1463"/>
      <c r="Z7" s="1463"/>
      <c r="AA7" s="1463"/>
      <c r="AB7" s="1463"/>
      <c r="AC7" s="1464"/>
    </row>
    <row r="8" spans="1:29" ht="36" customHeight="1" thickBot="1" x14ac:dyDescent="0.3">
      <c r="A8" s="90" t="s">
        <v>128</v>
      </c>
      <c r="B8" s="1039" t="s">
        <v>2889</v>
      </c>
      <c r="C8" s="1044" t="s">
        <v>2890</v>
      </c>
      <c r="D8" s="1041" t="s">
        <v>2325</v>
      </c>
      <c r="E8" s="92" t="s">
        <v>2326</v>
      </c>
      <c r="F8" s="93" t="s">
        <v>133</v>
      </c>
      <c r="G8" s="93" t="s">
        <v>134</v>
      </c>
      <c r="H8" s="93" t="s">
        <v>135</v>
      </c>
      <c r="I8" s="93" t="s">
        <v>136</v>
      </c>
      <c r="J8" s="93" t="s">
        <v>137</v>
      </c>
      <c r="K8" s="91" t="s">
        <v>138</v>
      </c>
      <c r="L8" s="91" t="s">
        <v>139</v>
      </c>
      <c r="M8" s="861" t="s">
        <v>140</v>
      </c>
      <c r="N8" s="862" t="s">
        <v>141</v>
      </c>
      <c r="O8" s="31"/>
      <c r="P8" s="31"/>
      <c r="Q8" s="31"/>
      <c r="R8" s="31"/>
      <c r="S8" s="31"/>
      <c r="T8" s="31"/>
      <c r="U8" s="863" t="s">
        <v>30</v>
      </c>
      <c r="V8" s="1257"/>
      <c r="W8" s="2168" t="s">
        <v>2327</v>
      </c>
      <c r="X8" s="1463"/>
      <c r="Y8" s="1464"/>
      <c r="Z8" s="1258"/>
      <c r="AA8" s="34"/>
      <c r="AB8" s="10"/>
      <c r="AC8" s="10"/>
    </row>
    <row r="9" spans="1:29" ht="13.5" customHeight="1" x14ac:dyDescent="0.25">
      <c r="A9" s="106"/>
      <c r="B9" s="1040"/>
      <c r="C9" s="1043"/>
      <c r="D9" s="1042"/>
      <c r="E9" s="109"/>
      <c r="F9" s="110" t="s">
        <v>154</v>
      </c>
      <c r="G9" s="111"/>
      <c r="H9" s="111"/>
      <c r="I9" s="110" t="s">
        <v>155</v>
      </c>
      <c r="J9" s="112" t="s">
        <v>156</v>
      </c>
      <c r="K9" s="110"/>
      <c r="L9" s="110"/>
      <c r="M9" s="113" t="s">
        <v>157</v>
      </c>
      <c r="N9" s="864" t="s">
        <v>158</v>
      </c>
      <c r="O9" s="2177" t="s">
        <v>2328</v>
      </c>
      <c r="P9" s="1416"/>
      <c r="Q9" s="1416"/>
      <c r="R9" s="1416"/>
      <c r="S9" s="1417"/>
      <c r="T9" s="31"/>
      <c r="U9" s="2169" t="s">
        <v>2329</v>
      </c>
      <c r="V9" s="2171">
        <f>V8-Z8</f>
        <v>0</v>
      </c>
      <c r="W9" s="2172" t="s">
        <v>2330</v>
      </c>
      <c r="X9" s="1436"/>
      <c r="Y9" s="1479"/>
      <c r="Z9" s="2173"/>
      <c r="AA9" s="10"/>
      <c r="AB9" s="10"/>
      <c r="AC9" s="10"/>
    </row>
    <row r="10" spans="1:29" ht="15" customHeight="1" thickBot="1" x14ac:dyDescent="0.3">
      <c r="A10" s="1236"/>
      <c r="B10" s="1237"/>
      <c r="C10" s="1238"/>
      <c r="D10" s="1239"/>
      <c r="E10" s="1240"/>
      <c r="F10" s="1241"/>
      <c r="G10" s="1241"/>
      <c r="H10" s="1242"/>
      <c r="I10" s="1243"/>
      <c r="J10" s="129">
        <f t="shared" ref="J10:J53" si="0">+I10*F10</f>
        <v>0</v>
      </c>
      <c r="K10" s="1251"/>
      <c r="L10" s="1251"/>
      <c r="M10" s="1251"/>
      <c r="N10" s="865">
        <f t="shared" ref="N10:N54" si="1">+M10*F10</f>
        <v>0</v>
      </c>
      <c r="O10" s="6">
        <f t="shared" ref="O10:O54" si="2">IF(B10="30%/30%", 1, IF(B10="lh/50%", 2, IF(B10="hh/60%",3, IF(B10="hh/80%", 4, IF(B10="eo", 5, IF(B10="mr", 6, 0))))))</f>
        <v>0</v>
      </c>
      <c r="P10" s="6">
        <f t="shared" ref="P10:P54" si="3">IF(A10="eo", 1, IF(A10="mr",2, 0))</f>
        <v>0</v>
      </c>
      <c r="Q10" s="6">
        <f t="shared" ref="Q10:Q54" si="4">IF(C10="mr",2, 0)</f>
        <v>0</v>
      </c>
      <c r="R10" s="6">
        <f t="shared" ref="R10:R54" si="5">IF(D10="eo", 1, IF(D10="mr",2, 0))</f>
        <v>0</v>
      </c>
      <c r="S10" s="866">
        <f t="shared" ref="S10:S54" si="6">IF(E10&gt;0,1, 0)</f>
        <v>0</v>
      </c>
      <c r="T10" s="31"/>
      <c r="U10" s="2170"/>
      <c r="V10" s="1662"/>
      <c r="W10" s="1402"/>
      <c r="X10" s="1403"/>
      <c r="Y10" s="1656"/>
      <c r="Z10" s="2174"/>
      <c r="AA10" s="10"/>
      <c r="AB10" s="10"/>
      <c r="AC10" s="10"/>
    </row>
    <row r="11" spans="1:29" ht="15" customHeight="1" x14ac:dyDescent="0.25">
      <c r="A11" s="1236"/>
      <c r="B11" s="1237"/>
      <c r="C11" s="1238"/>
      <c r="D11" s="1239"/>
      <c r="E11" s="1240"/>
      <c r="F11" s="1241"/>
      <c r="G11" s="1241"/>
      <c r="H11" s="1242"/>
      <c r="I11" s="1244"/>
      <c r="J11" s="129">
        <f t="shared" si="0"/>
        <v>0</v>
      </c>
      <c r="K11" s="1251"/>
      <c r="L11" s="1251"/>
      <c r="M11" s="1251"/>
      <c r="N11" s="144">
        <f t="shared" si="1"/>
        <v>0</v>
      </c>
      <c r="O11" s="6">
        <f t="shared" si="2"/>
        <v>0</v>
      </c>
      <c r="P11" s="6">
        <f t="shared" si="3"/>
        <v>0</v>
      </c>
      <c r="Q11" s="6">
        <f t="shared" si="4"/>
        <v>0</v>
      </c>
      <c r="R11" s="6">
        <f t="shared" si="5"/>
        <v>0</v>
      </c>
      <c r="S11" s="866">
        <f t="shared" si="6"/>
        <v>0</v>
      </c>
      <c r="T11" s="31"/>
      <c r="U11" s="2176" t="s">
        <v>2331</v>
      </c>
      <c r="V11" s="2181">
        <f>IF(Z8="",0,((V24*$V$15)+(W24*$W$15)+(X24*$X$15)+(Y24*$Y$15)+(Z24*$Z$15)+(AA24*$AA$15)+(AB24*$AB$15))/$V$8)</f>
        <v>0</v>
      </c>
      <c r="W11" s="2182" t="s">
        <v>2332</v>
      </c>
      <c r="X11" s="1397"/>
      <c r="Y11" s="1397"/>
      <c r="Z11" s="1397"/>
      <c r="AA11" s="10"/>
      <c r="AB11" s="10"/>
      <c r="AC11" s="10"/>
    </row>
    <row r="12" spans="1:29" ht="15" customHeight="1" thickBot="1" x14ac:dyDescent="0.3">
      <c r="A12" s="1236"/>
      <c r="B12" s="1237"/>
      <c r="C12" s="1238"/>
      <c r="D12" s="1239"/>
      <c r="E12" s="1240"/>
      <c r="F12" s="1241"/>
      <c r="G12" s="1241"/>
      <c r="H12" s="1242"/>
      <c r="I12" s="1244"/>
      <c r="J12" s="129">
        <f t="shared" si="0"/>
        <v>0</v>
      </c>
      <c r="K12" s="1251"/>
      <c r="L12" s="1251"/>
      <c r="M12" s="1251"/>
      <c r="N12" s="144">
        <f t="shared" si="1"/>
        <v>0</v>
      </c>
      <c r="O12" s="6">
        <f t="shared" si="2"/>
        <v>0</v>
      </c>
      <c r="P12" s="6">
        <f t="shared" si="3"/>
        <v>0</v>
      </c>
      <c r="Q12" s="6">
        <f t="shared" si="4"/>
        <v>0</v>
      </c>
      <c r="R12" s="6">
        <f t="shared" si="5"/>
        <v>0</v>
      </c>
      <c r="S12" s="866">
        <f t="shared" si="6"/>
        <v>0</v>
      </c>
      <c r="T12" s="31"/>
      <c r="U12" s="1402"/>
      <c r="V12" s="1662"/>
      <c r="W12" s="1400"/>
      <c r="X12" s="1400"/>
      <c r="Y12" s="1400"/>
      <c r="Z12" s="1400"/>
      <c r="AA12" s="10"/>
      <c r="AB12" s="10"/>
      <c r="AC12" s="10"/>
    </row>
    <row r="13" spans="1:29" ht="15" customHeight="1" thickBot="1" x14ac:dyDescent="0.3">
      <c r="A13" s="1236"/>
      <c r="B13" s="1237"/>
      <c r="C13" s="1238"/>
      <c r="D13" s="1239"/>
      <c r="E13" s="1240"/>
      <c r="F13" s="1241"/>
      <c r="G13" s="1241"/>
      <c r="H13" s="1242"/>
      <c r="I13" s="1244"/>
      <c r="J13" s="129">
        <f t="shared" si="0"/>
        <v>0</v>
      </c>
      <c r="K13" s="1251"/>
      <c r="L13" s="1251"/>
      <c r="M13" s="1251"/>
      <c r="N13" s="144">
        <f t="shared" si="1"/>
        <v>0</v>
      </c>
      <c r="O13" s="6">
        <f t="shared" si="2"/>
        <v>0</v>
      </c>
      <c r="P13" s="6">
        <f t="shared" si="3"/>
        <v>0</v>
      </c>
      <c r="Q13" s="6">
        <f t="shared" si="4"/>
        <v>0</v>
      </c>
      <c r="R13" s="6">
        <f t="shared" si="5"/>
        <v>0</v>
      </c>
      <c r="S13" s="866">
        <f t="shared" si="6"/>
        <v>0</v>
      </c>
      <c r="T13" s="31"/>
      <c r="U13" s="10"/>
      <c r="V13" s="10"/>
      <c r="W13" s="1403"/>
      <c r="X13" s="1403"/>
      <c r="Y13" s="1403"/>
      <c r="Z13" s="1403"/>
      <c r="AA13" s="10"/>
      <c r="AB13" s="10"/>
      <c r="AC13" s="10"/>
    </row>
    <row r="14" spans="1:29" ht="15" customHeight="1" thickBot="1" x14ac:dyDescent="0.3">
      <c r="A14" s="1236"/>
      <c r="B14" s="1237"/>
      <c r="C14" s="1238"/>
      <c r="D14" s="1239"/>
      <c r="E14" s="1240"/>
      <c r="F14" s="1241"/>
      <c r="G14" s="1241"/>
      <c r="H14" s="1242"/>
      <c r="I14" s="1244"/>
      <c r="J14" s="129">
        <f t="shared" si="0"/>
        <v>0</v>
      </c>
      <c r="K14" s="1251"/>
      <c r="L14" s="1251"/>
      <c r="M14" s="1251"/>
      <c r="N14" s="144">
        <f t="shared" si="1"/>
        <v>0</v>
      </c>
      <c r="O14" s="6">
        <f t="shared" si="2"/>
        <v>0</v>
      </c>
      <c r="P14" s="6">
        <f t="shared" si="3"/>
        <v>0</v>
      </c>
      <c r="Q14" s="6">
        <f t="shared" si="4"/>
        <v>0</v>
      </c>
      <c r="R14" s="6">
        <f t="shared" si="5"/>
        <v>0</v>
      </c>
      <c r="S14" s="866">
        <f t="shared" si="6"/>
        <v>0</v>
      </c>
      <c r="T14" s="31"/>
      <c r="U14" s="10"/>
      <c r="V14" s="1778" t="s">
        <v>2333</v>
      </c>
      <c r="W14" s="1442"/>
      <c r="X14" s="1442"/>
      <c r="Y14" s="1442"/>
      <c r="Z14" s="1442"/>
      <c r="AA14" s="1442"/>
      <c r="AB14" s="1443"/>
      <c r="AC14" s="2183" t="s">
        <v>2334</v>
      </c>
    </row>
    <row r="15" spans="1:29" ht="15" customHeight="1" thickBot="1" x14ac:dyDescent="0.3">
      <c r="A15" s="1236"/>
      <c r="B15" s="1237"/>
      <c r="C15" s="1238"/>
      <c r="D15" s="1239"/>
      <c r="E15" s="1240"/>
      <c r="F15" s="1241"/>
      <c r="G15" s="1241"/>
      <c r="H15" s="1242"/>
      <c r="I15" s="1244"/>
      <c r="J15" s="129">
        <f t="shared" si="0"/>
        <v>0</v>
      </c>
      <c r="K15" s="1251"/>
      <c r="L15" s="1251"/>
      <c r="M15" s="1251"/>
      <c r="N15" s="144">
        <f t="shared" si="1"/>
        <v>0</v>
      </c>
      <c r="O15" s="6">
        <f t="shared" si="2"/>
        <v>0</v>
      </c>
      <c r="P15" s="6">
        <f t="shared" si="3"/>
        <v>0</v>
      </c>
      <c r="Q15" s="6">
        <f t="shared" si="4"/>
        <v>0</v>
      </c>
      <c r="R15" s="6">
        <f t="shared" si="5"/>
        <v>0</v>
      </c>
      <c r="S15" s="866">
        <f t="shared" si="6"/>
        <v>0</v>
      </c>
      <c r="T15" s="31"/>
      <c r="U15" s="10"/>
      <c r="V15" s="867">
        <v>20</v>
      </c>
      <c r="W15" s="868">
        <v>30</v>
      </c>
      <c r="X15" s="868">
        <v>40</v>
      </c>
      <c r="Y15" s="868">
        <v>50</v>
      </c>
      <c r="Z15" s="868">
        <v>60</v>
      </c>
      <c r="AA15" s="868">
        <v>70</v>
      </c>
      <c r="AB15" s="868">
        <v>80</v>
      </c>
      <c r="AC15" s="2184"/>
    </row>
    <row r="16" spans="1:29" ht="15" customHeight="1" x14ac:dyDescent="0.25">
      <c r="A16" s="1236"/>
      <c r="B16" s="1237"/>
      <c r="C16" s="1238"/>
      <c r="D16" s="1239"/>
      <c r="E16" s="1240"/>
      <c r="F16" s="1241"/>
      <c r="G16" s="1241"/>
      <c r="H16" s="1242"/>
      <c r="I16" s="1244"/>
      <c r="J16" s="129">
        <f t="shared" si="0"/>
        <v>0</v>
      </c>
      <c r="K16" s="1251"/>
      <c r="L16" s="1251"/>
      <c r="M16" s="1251"/>
      <c r="N16" s="144">
        <f t="shared" si="1"/>
        <v>0</v>
      </c>
      <c r="O16" s="6">
        <f t="shared" si="2"/>
        <v>0</v>
      </c>
      <c r="P16" s="6">
        <f t="shared" si="3"/>
        <v>0</v>
      </c>
      <c r="Q16" s="6">
        <f t="shared" si="4"/>
        <v>0</v>
      </c>
      <c r="R16" s="6">
        <f t="shared" si="5"/>
        <v>0</v>
      </c>
      <c r="S16" s="866">
        <f t="shared" si="6"/>
        <v>0</v>
      </c>
      <c r="T16" s="31"/>
      <c r="U16" s="869" t="s">
        <v>2335</v>
      </c>
      <c r="V16" s="2185" t="s">
        <v>2336</v>
      </c>
      <c r="W16" s="1393"/>
      <c r="X16" s="1393"/>
      <c r="Y16" s="1393"/>
      <c r="Z16" s="1393"/>
      <c r="AA16" s="1393"/>
      <c r="AB16" s="1393"/>
      <c r="AC16" s="870"/>
    </row>
    <row r="17" spans="1:29" ht="15" customHeight="1" x14ac:dyDescent="0.25">
      <c r="A17" s="1236"/>
      <c r="B17" s="1237"/>
      <c r="C17" s="1238"/>
      <c r="D17" s="1239"/>
      <c r="E17" s="1240"/>
      <c r="F17" s="1241"/>
      <c r="G17" s="1241"/>
      <c r="H17" s="1242"/>
      <c r="I17" s="1244"/>
      <c r="J17" s="129">
        <f t="shared" si="0"/>
        <v>0</v>
      </c>
      <c r="K17" s="1251"/>
      <c r="L17" s="1251"/>
      <c r="M17" s="1251"/>
      <c r="N17" s="144">
        <f t="shared" si="1"/>
        <v>0</v>
      </c>
      <c r="O17" s="6">
        <f t="shared" si="2"/>
        <v>0</v>
      </c>
      <c r="P17" s="6">
        <f t="shared" si="3"/>
        <v>0</v>
      </c>
      <c r="Q17" s="6">
        <f t="shared" si="4"/>
        <v>0</v>
      </c>
      <c r="R17" s="6">
        <f t="shared" si="5"/>
        <v>0</v>
      </c>
      <c r="S17" s="866">
        <f t="shared" si="6"/>
        <v>0</v>
      </c>
      <c r="T17" s="31"/>
      <c r="U17" s="871">
        <v>0</v>
      </c>
      <c r="V17" s="1259"/>
      <c r="W17" s="1260"/>
      <c r="X17" s="1260"/>
      <c r="Y17" s="1260"/>
      <c r="Z17" s="1260"/>
      <c r="AA17" s="1260"/>
      <c r="AB17" s="1260"/>
      <c r="AC17" s="872">
        <f t="shared" ref="AC17:AC22" si="7">SUM(V17:AB17)</f>
        <v>0</v>
      </c>
    </row>
    <row r="18" spans="1:29" ht="15" customHeight="1" x14ac:dyDescent="0.25">
      <c r="A18" s="1236"/>
      <c r="B18" s="1237"/>
      <c r="C18" s="1238"/>
      <c r="D18" s="1239"/>
      <c r="E18" s="1240"/>
      <c r="F18" s="1241"/>
      <c r="G18" s="1241"/>
      <c r="H18" s="1242"/>
      <c r="I18" s="1244"/>
      <c r="J18" s="129">
        <f t="shared" si="0"/>
        <v>0</v>
      </c>
      <c r="K18" s="1251"/>
      <c r="L18" s="1251"/>
      <c r="M18" s="1251"/>
      <c r="N18" s="144">
        <f t="shared" si="1"/>
        <v>0</v>
      </c>
      <c r="O18" s="6">
        <f t="shared" si="2"/>
        <v>0</v>
      </c>
      <c r="P18" s="6">
        <f t="shared" si="3"/>
        <v>0</v>
      </c>
      <c r="Q18" s="6">
        <f t="shared" si="4"/>
        <v>0</v>
      </c>
      <c r="R18" s="6">
        <f t="shared" si="5"/>
        <v>0</v>
      </c>
      <c r="S18" s="866">
        <f t="shared" si="6"/>
        <v>0</v>
      </c>
      <c r="T18" s="31"/>
      <c r="U18" s="873">
        <v>1</v>
      </c>
      <c r="V18" s="1261"/>
      <c r="W18" s="1262"/>
      <c r="X18" s="1262"/>
      <c r="Y18" s="1262"/>
      <c r="Z18" s="1262"/>
      <c r="AA18" s="1262"/>
      <c r="AB18" s="1262"/>
      <c r="AC18" s="872">
        <f t="shared" si="7"/>
        <v>0</v>
      </c>
    </row>
    <row r="19" spans="1:29" ht="15" customHeight="1" x14ac:dyDescent="0.25">
      <c r="A19" s="1236"/>
      <c r="B19" s="1237"/>
      <c r="C19" s="1238"/>
      <c r="D19" s="1239"/>
      <c r="E19" s="1240"/>
      <c r="F19" s="1241"/>
      <c r="G19" s="1241"/>
      <c r="H19" s="1242"/>
      <c r="I19" s="1244"/>
      <c r="J19" s="129">
        <f t="shared" si="0"/>
        <v>0</v>
      </c>
      <c r="K19" s="1251"/>
      <c r="L19" s="1251"/>
      <c r="M19" s="1251"/>
      <c r="N19" s="144">
        <f t="shared" si="1"/>
        <v>0</v>
      </c>
      <c r="O19" s="6">
        <f t="shared" si="2"/>
        <v>0</v>
      </c>
      <c r="P19" s="6">
        <f t="shared" si="3"/>
        <v>0</v>
      </c>
      <c r="Q19" s="6">
        <f t="shared" si="4"/>
        <v>0</v>
      </c>
      <c r="R19" s="6">
        <f t="shared" si="5"/>
        <v>0</v>
      </c>
      <c r="S19" s="866">
        <f t="shared" si="6"/>
        <v>0</v>
      </c>
      <c r="T19" s="31"/>
      <c r="U19" s="873">
        <v>2</v>
      </c>
      <c r="V19" s="1261"/>
      <c r="W19" s="1262"/>
      <c r="X19" s="1262"/>
      <c r="Y19" s="1262"/>
      <c r="Z19" s="1262"/>
      <c r="AA19" s="1262"/>
      <c r="AB19" s="1262"/>
      <c r="AC19" s="872">
        <f t="shared" si="7"/>
        <v>0</v>
      </c>
    </row>
    <row r="20" spans="1:29" ht="15" customHeight="1" x14ac:dyDescent="0.25">
      <c r="A20" s="1236"/>
      <c r="B20" s="1237"/>
      <c r="C20" s="1238"/>
      <c r="D20" s="1239"/>
      <c r="E20" s="1240"/>
      <c r="F20" s="1241"/>
      <c r="G20" s="1241"/>
      <c r="H20" s="1242"/>
      <c r="I20" s="1244"/>
      <c r="J20" s="129">
        <f t="shared" si="0"/>
        <v>0</v>
      </c>
      <c r="K20" s="1251"/>
      <c r="L20" s="1251"/>
      <c r="M20" s="1251"/>
      <c r="N20" s="144">
        <f t="shared" si="1"/>
        <v>0</v>
      </c>
      <c r="O20" s="6">
        <f t="shared" si="2"/>
        <v>0</v>
      </c>
      <c r="P20" s="6">
        <f t="shared" si="3"/>
        <v>0</v>
      </c>
      <c r="Q20" s="6">
        <f t="shared" si="4"/>
        <v>0</v>
      </c>
      <c r="R20" s="6">
        <f t="shared" si="5"/>
        <v>0</v>
      </c>
      <c r="S20" s="866">
        <f t="shared" si="6"/>
        <v>0</v>
      </c>
      <c r="T20" s="31"/>
      <c r="U20" s="873">
        <v>3</v>
      </c>
      <c r="V20" s="1261"/>
      <c r="W20" s="1262"/>
      <c r="X20" s="1262"/>
      <c r="Y20" s="1262"/>
      <c r="Z20" s="1262"/>
      <c r="AA20" s="1262"/>
      <c r="AB20" s="1262"/>
      <c r="AC20" s="872">
        <f t="shared" si="7"/>
        <v>0</v>
      </c>
    </row>
    <row r="21" spans="1:29" ht="15" customHeight="1" x14ac:dyDescent="0.25">
      <c r="A21" s="1236"/>
      <c r="B21" s="1237"/>
      <c r="C21" s="1238"/>
      <c r="D21" s="1239"/>
      <c r="E21" s="1240"/>
      <c r="F21" s="1241"/>
      <c r="G21" s="1241"/>
      <c r="H21" s="1242"/>
      <c r="I21" s="1244"/>
      <c r="J21" s="129">
        <f t="shared" si="0"/>
        <v>0</v>
      </c>
      <c r="K21" s="1251"/>
      <c r="L21" s="1251"/>
      <c r="M21" s="1251"/>
      <c r="N21" s="144">
        <f t="shared" si="1"/>
        <v>0</v>
      </c>
      <c r="O21" s="6">
        <f t="shared" si="2"/>
        <v>0</v>
      </c>
      <c r="P21" s="6">
        <f t="shared" si="3"/>
        <v>0</v>
      </c>
      <c r="Q21" s="6">
        <f t="shared" si="4"/>
        <v>0</v>
      </c>
      <c r="R21" s="6">
        <f t="shared" si="5"/>
        <v>0</v>
      </c>
      <c r="S21" s="866">
        <f t="shared" si="6"/>
        <v>0</v>
      </c>
      <c r="T21" s="31"/>
      <c r="U21" s="873">
        <v>4</v>
      </c>
      <c r="V21" s="1261"/>
      <c r="W21" s="1262"/>
      <c r="X21" s="1262"/>
      <c r="Y21" s="1262"/>
      <c r="Z21" s="1262"/>
      <c r="AA21" s="1262"/>
      <c r="AB21" s="1262"/>
      <c r="AC21" s="872">
        <f t="shared" si="7"/>
        <v>0</v>
      </c>
    </row>
    <row r="22" spans="1:29" ht="15" customHeight="1" thickBot="1" x14ac:dyDescent="0.3">
      <c r="A22" s="1236"/>
      <c r="B22" s="1237"/>
      <c r="C22" s="1238"/>
      <c r="D22" s="1239"/>
      <c r="E22" s="1240"/>
      <c r="F22" s="1241"/>
      <c r="G22" s="1241"/>
      <c r="H22" s="1242"/>
      <c r="I22" s="1244"/>
      <c r="J22" s="129">
        <f t="shared" si="0"/>
        <v>0</v>
      </c>
      <c r="K22" s="1251"/>
      <c r="L22" s="1251"/>
      <c r="M22" s="1251"/>
      <c r="N22" s="144">
        <f t="shared" si="1"/>
        <v>0</v>
      </c>
      <c r="O22" s="6">
        <f t="shared" si="2"/>
        <v>0</v>
      </c>
      <c r="P22" s="6">
        <f t="shared" si="3"/>
        <v>0</v>
      </c>
      <c r="Q22" s="6">
        <f t="shared" si="4"/>
        <v>0</v>
      </c>
      <c r="R22" s="6">
        <f t="shared" si="5"/>
        <v>0</v>
      </c>
      <c r="S22" s="866">
        <f t="shared" si="6"/>
        <v>0</v>
      </c>
      <c r="T22" s="31"/>
      <c r="U22" s="874">
        <v>5</v>
      </c>
      <c r="V22" s="1261"/>
      <c r="W22" s="1262"/>
      <c r="X22" s="1262"/>
      <c r="Y22" s="1262"/>
      <c r="Z22" s="1262"/>
      <c r="AA22" s="1262"/>
      <c r="AB22" s="1262"/>
      <c r="AC22" s="872">
        <f t="shared" si="7"/>
        <v>0</v>
      </c>
    </row>
    <row r="23" spans="1:29" ht="15" customHeight="1" thickBot="1" x14ac:dyDescent="0.3">
      <c r="A23" s="1236"/>
      <c r="B23" s="1237"/>
      <c r="C23" s="1238"/>
      <c r="D23" s="1239"/>
      <c r="E23" s="1240"/>
      <c r="F23" s="1241"/>
      <c r="G23" s="1241"/>
      <c r="H23" s="1242"/>
      <c r="I23" s="1244"/>
      <c r="J23" s="129">
        <f t="shared" si="0"/>
        <v>0</v>
      </c>
      <c r="K23" s="1251"/>
      <c r="L23" s="1251"/>
      <c r="M23" s="1251"/>
      <c r="N23" s="144">
        <f t="shared" si="1"/>
        <v>0</v>
      </c>
      <c r="O23" s="6">
        <f t="shared" si="2"/>
        <v>0</v>
      </c>
      <c r="P23" s="6">
        <f t="shared" si="3"/>
        <v>0</v>
      </c>
      <c r="Q23" s="6">
        <f t="shared" si="4"/>
        <v>0</v>
      </c>
      <c r="R23" s="6">
        <f t="shared" si="5"/>
        <v>0</v>
      </c>
      <c r="S23" s="866">
        <f t="shared" si="6"/>
        <v>0</v>
      </c>
      <c r="T23" s="31"/>
      <c r="U23" s="875"/>
      <c r="V23" s="876"/>
      <c r="W23" s="877"/>
      <c r="X23" s="877"/>
      <c r="Y23" s="877"/>
      <c r="Z23" s="877"/>
      <c r="AA23" s="877"/>
      <c r="AB23" s="877"/>
      <c r="AC23" s="870"/>
    </row>
    <row r="24" spans="1:29" ht="15" customHeight="1" thickBot="1" x14ac:dyDescent="0.35">
      <c r="A24" s="1236"/>
      <c r="B24" s="1237"/>
      <c r="C24" s="1238"/>
      <c r="D24" s="1239"/>
      <c r="E24" s="1240"/>
      <c r="F24" s="1241"/>
      <c r="G24" s="1241"/>
      <c r="H24" s="1242"/>
      <c r="I24" s="1244"/>
      <c r="J24" s="129">
        <f t="shared" si="0"/>
        <v>0</v>
      </c>
      <c r="K24" s="1251"/>
      <c r="L24" s="1251"/>
      <c r="M24" s="1251"/>
      <c r="N24" s="144">
        <f t="shared" si="1"/>
        <v>0</v>
      </c>
      <c r="O24" s="6">
        <f t="shared" si="2"/>
        <v>0</v>
      </c>
      <c r="P24" s="6">
        <f t="shared" si="3"/>
        <v>0</v>
      </c>
      <c r="Q24" s="6">
        <f t="shared" si="4"/>
        <v>0</v>
      </c>
      <c r="R24" s="6">
        <f t="shared" si="5"/>
        <v>0</v>
      </c>
      <c r="S24" s="866">
        <f t="shared" si="6"/>
        <v>0</v>
      </c>
      <c r="T24" s="31"/>
      <c r="U24" s="878" t="s">
        <v>31</v>
      </c>
      <c r="V24" s="879">
        <f t="shared" ref="V24:AB24" si="8">SUM(V17:V22)</f>
        <v>0</v>
      </c>
      <c r="W24" s="879">
        <f t="shared" si="8"/>
        <v>0</v>
      </c>
      <c r="X24" s="879">
        <f t="shared" si="8"/>
        <v>0</v>
      </c>
      <c r="Y24" s="879">
        <f t="shared" si="8"/>
        <v>0</v>
      </c>
      <c r="Z24" s="879">
        <f t="shared" si="8"/>
        <v>0</v>
      </c>
      <c r="AA24" s="879">
        <f t="shared" si="8"/>
        <v>0</v>
      </c>
      <c r="AB24" s="879">
        <f t="shared" si="8"/>
        <v>0</v>
      </c>
      <c r="AC24" s="880">
        <f>SUM(V17:AB22)</f>
        <v>0</v>
      </c>
    </row>
    <row r="25" spans="1:29" ht="15" customHeight="1" thickBot="1" x14ac:dyDescent="0.3">
      <c r="A25" s="1236"/>
      <c r="B25" s="1237"/>
      <c r="C25" s="1238"/>
      <c r="D25" s="1239"/>
      <c r="E25" s="1240"/>
      <c r="F25" s="1241"/>
      <c r="G25" s="1241"/>
      <c r="H25" s="1242"/>
      <c r="I25" s="1244"/>
      <c r="J25" s="129">
        <f t="shared" si="0"/>
        <v>0</v>
      </c>
      <c r="K25" s="1251"/>
      <c r="L25" s="1251"/>
      <c r="M25" s="1240"/>
      <c r="N25" s="144">
        <f t="shared" si="1"/>
        <v>0</v>
      </c>
      <c r="O25" s="6">
        <f t="shared" si="2"/>
        <v>0</v>
      </c>
      <c r="P25" s="6">
        <f t="shared" si="3"/>
        <v>0</v>
      </c>
      <c r="Q25" s="6">
        <f t="shared" si="4"/>
        <v>0</v>
      </c>
      <c r="R25" s="6">
        <f t="shared" si="5"/>
        <v>0</v>
      </c>
      <c r="S25" s="866">
        <f t="shared" si="6"/>
        <v>0</v>
      </c>
      <c r="T25" s="31"/>
      <c r="U25" s="31"/>
      <c r="V25" s="31"/>
      <c r="W25" s="31"/>
      <c r="X25" s="31"/>
      <c r="Y25" s="31"/>
      <c r="Z25" s="31"/>
      <c r="AA25" s="31"/>
      <c r="AB25" s="31"/>
      <c r="AC25" s="31"/>
    </row>
    <row r="26" spans="1:29" ht="15" customHeight="1" x14ac:dyDescent="0.25">
      <c r="A26" s="1236"/>
      <c r="B26" s="1237"/>
      <c r="C26" s="1238"/>
      <c r="D26" s="1239"/>
      <c r="E26" s="1240"/>
      <c r="F26" s="1241"/>
      <c r="G26" s="1241"/>
      <c r="H26" s="1242"/>
      <c r="I26" s="1244"/>
      <c r="J26" s="129">
        <f t="shared" si="0"/>
        <v>0</v>
      </c>
      <c r="K26" s="1251"/>
      <c r="L26" s="1251"/>
      <c r="M26" s="1240"/>
      <c r="N26" s="144">
        <f t="shared" si="1"/>
        <v>0</v>
      </c>
      <c r="O26" s="6">
        <f t="shared" si="2"/>
        <v>0</v>
      </c>
      <c r="P26" s="6">
        <f t="shared" si="3"/>
        <v>0</v>
      </c>
      <c r="Q26" s="6">
        <f t="shared" si="4"/>
        <v>0</v>
      </c>
      <c r="R26" s="6">
        <f t="shared" si="5"/>
        <v>0</v>
      </c>
      <c r="S26" s="866">
        <f t="shared" si="6"/>
        <v>0</v>
      </c>
      <c r="T26" s="31"/>
      <c r="U26" s="2186" t="s">
        <v>2337</v>
      </c>
      <c r="V26" s="2187">
        <f>V9-AC24</f>
        <v>0</v>
      </c>
      <c r="W26" s="2178" t="s">
        <v>2338</v>
      </c>
      <c r="X26" s="31"/>
      <c r="Y26" s="2180" t="s">
        <v>2339</v>
      </c>
      <c r="Z26" s="1397"/>
      <c r="AA26" s="1397"/>
      <c r="AB26" s="1397"/>
      <c r="AC26" s="1398"/>
    </row>
    <row r="27" spans="1:29" ht="15" customHeight="1" x14ac:dyDescent="0.25">
      <c r="A27" s="1236"/>
      <c r="B27" s="1237"/>
      <c r="C27" s="1238"/>
      <c r="D27" s="1239"/>
      <c r="E27" s="1240"/>
      <c r="F27" s="1241"/>
      <c r="G27" s="1241"/>
      <c r="H27" s="1242"/>
      <c r="I27" s="1244"/>
      <c r="J27" s="129">
        <f t="shared" si="0"/>
        <v>0</v>
      </c>
      <c r="K27" s="1251"/>
      <c r="L27" s="1251"/>
      <c r="M27" s="1240"/>
      <c r="N27" s="144">
        <f t="shared" si="1"/>
        <v>0</v>
      </c>
      <c r="O27" s="6">
        <f t="shared" si="2"/>
        <v>0</v>
      </c>
      <c r="P27" s="6">
        <f t="shared" si="3"/>
        <v>0</v>
      </c>
      <c r="Q27" s="6">
        <f t="shared" si="4"/>
        <v>0</v>
      </c>
      <c r="R27" s="6">
        <f t="shared" si="5"/>
        <v>0</v>
      </c>
      <c r="S27" s="866">
        <f t="shared" si="6"/>
        <v>0</v>
      </c>
      <c r="T27" s="31"/>
      <c r="U27" s="2179"/>
      <c r="V27" s="2179"/>
      <c r="W27" s="2179"/>
      <c r="X27" s="31"/>
      <c r="Y27" s="1399"/>
      <c r="Z27" s="1400"/>
      <c r="AA27" s="1400"/>
      <c r="AB27" s="1400"/>
      <c r="AC27" s="1401"/>
    </row>
    <row r="28" spans="1:29" ht="15" customHeight="1" x14ac:dyDescent="0.25">
      <c r="A28" s="1236"/>
      <c r="B28" s="1237"/>
      <c r="C28" s="1238"/>
      <c r="D28" s="1239"/>
      <c r="E28" s="1240"/>
      <c r="F28" s="1241"/>
      <c r="G28" s="1241"/>
      <c r="H28" s="1242"/>
      <c r="I28" s="1244"/>
      <c r="J28" s="129">
        <f t="shared" si="0"/>
        <v>0</v>
      </c>
      <c r="K28" s="1251"/>
      <c r="L28" s="1251"/>
      <c r="M28" s="1240"/>
      <c r="N28" s="144">
        <f t="shared" si="1"/>
        <v>0</v>
      </c>
      <c r="O28" s="6">
        <f t="shared" si="2"/>
        <v>0</v>
      </c>
      <c r="P28" s="6">
        <f t="shared" si="3"/>
        <v>0</v>
      </c>
      <c r="Q28" s="6">
        <f t="shared" si="4"/>
        <v>0</v>
      </c>
      <c r="R28" s="6">
        <f t="shared" si="5"/>
        <v>0</v>
      </c>
      <c r="S28" s="866">
        <f t="shared" si="6"/>
        <v>0</v>
      </c>
      <c r="T28" s="31"/>
      <c r="U28" s="2179"/>
      <c r="V28" s="2179"/>
      <c r="W28" s="2179"/>
      <c r="X28" s="31"/>
      <c r="Y28" s="1399"/>
      <c r="Z28" s="1400"/>
      <c r="AA28" s="1400"/>
      <c r="AB28" s="1400"/>
      <c r="AC28" s="1401"/>
    </row>
    <row r="29" spans="1:29" ht="15" customHeight="1" x14ac:dyDescent="0.25">
      <c r="A29" s="1236"/>
      <c r="B29" s="1237"/>
      <c r="C29" s="1238"/>
      <c r="D29" s="1239"/>
      <c r="E29" s="1240"/>
      <c r="F29" s="1241"/>
      <c r="G29" s="1241"/>
      <c r="H29" s="1242"/>
      <c r="I29" s="1244"/>
      <c r="J29" s="129">
        <f t="shared" si="0"/>
        <v>0</v>
      </c>
      <c r="K29" s="1251"/>
      <c r="L29" s="1251"/>
      <c r="M29" s="1240"/>
      <c r="N29" s="144">
        <f t="shared" si="1"/>
        <v>0</v>
      </c>
      <c r="O29" s="6">
        <f t="shared" si="2"/>
        <v>0</v>
      </c>
      <c r="P29" s="6">
        <f t="shared" si="3"/>
        <v>0</v>
      </c>
      <c r="Q29" s="6">
        <f t="shared" si="4"/>
        <v>0</v>
      </c>
      <c r="R29" s="6">
        <f t="shared" si="5"/>
        <v>0</v>
      </c>
      <c r="S29" s="866">
        <f t="shared" si="6"/>
        <v>0</v>
      </c>
      <c r="T29" s="31"/>
      <c r="U29" s="2179"/>
      <c r="V29" s="2179"/>
      <c r="W29" s="2179"/>
      <c r="X29" s="31"/>
      <c r="Y29" s="1399"/>
      <c r="Z29" s="1400"/>
      <c r="AA29" s="1400"/>
      <c r="AB29" s="1400"/>
      <c r="AC29" s="1401"/>
    </row>
    <row r="30" spans="1:29" ht="15" customHeight="1" x14ac:dyDescent="0.25">
      <c r="A30" s="1236"/>
      <c r="B30" s="1237"/>
      <c r="C30" s="1238"/>
      <c r="D30" s="1239"/>
      <c r="E30" s="1240"/>
      <c r="F30" s="1241"/>
      <c r="G30" s="1241"/>
      <c r="H30" s="1242"/>
      <c r="I30" s="1244"/>
      <c r="J30" s="129">
        <f t="shared" si="0"/>
        <v>0</v>
      </c>
      <c r="K30" s="1251"/>
      <c r="L30" s="1251"/>
      <c r="M30" s="1240"/>
      <c r="N30" s="144">
        <f t="shared" si="1"/>
        <v>0</v>
      </c>
      <c r="O30" s="6">
        <f t="shared" si="2"/>
        <v>0</v>
      </c>
      <c r="P30" s="6">
        <f t="shared" si="3"/>
        <v>0</v>
      </c>
      <c r="Q30" s="6">
        <f t="shared" si="4"/>
        <v>0</v>
      </c>
      <c r="R30" s="6">
        <f t="shared" si="5"/>
        <v>0</v>
      </c>
      <c r="S30" s="866">
        <f t="shared" si="6"/>
        <v>0</v>
      </c>
      <c r="T30" s="31"/>
      <c r="U30" s="2179"/>
      <c r="V30" s="2179"/>
      <c r="W30" s="2179"/>
      <c r="X30" s="31"/>
      <c r="Y30" s="1399"/>
      <c r="Z30" s="1400"/>
      <c r="AA30" s="1400"/>
      <c r="AB30" s="1400"/>
      <c r="AC30" s="1401"/>
    </row>
    <row r="31" spans="1:29" ht="15" customHeight="1" thickBot="1" x14ac:dyDescent="0.3">
      <c r="A31" s="1236"/>
      <c r="B31" s="1237"/>
      <c r="C31" s="1238"/>
      <c r="D31" s="1239"/>
      <c r="E31" s="1240"/>
      <c r="F31" s="1241"/>
      <c r="G31" s="1241"/>
      <c r="H31" s="1242"/>
      <c r="I31" s="1244"/>
      <c r="J31" s="129">
        <f t="shared" si="0"/>
        <v>0</v>
      </c>
      <c r="K31" s="1251"/>
      <c r="L31" s="1251"/>
      <c r="M31" s="1240"/>
      <c r="N31" s="144">
        <f t="shared" si="1"/>
        <v>0</v>
      </c>
      <c r="O31" s="6">
        <f t="shared" si="2"/>
        <v>0</v>
      </c>
      <c r="P31" s="6">
        <f t="shared" si="3"/>
        <v>0</v>
      </c>
      <c r="Q31" s="6">
        <f t="shared" si="4"/>
        <v>0</v>
      </c>
      <c r="R31" s="6">
        <f t="shared" si="5"/>
        <v>0</v>
      </c>
      <c r="S31" s="866">
        <f t="shared" si="6"/>
        <v>0</v>
      </c>
      <c r="T31" s="31"/>
      <c r="U31" s="1662"/>
      <c r="V31" s="1662"/>
      <c r="W31" s="1662"/>
      <c r="X31" s="31"/>
      <c r="Y31" s="1399"/>
      <c r="Z31" s="1400"/>
      <c r="AA31" s="1400"/>
      <c r="AB31" s="1400"/>
      <c r="AC31" s="1401"/>
    </row>
    <row r="32" spans="1:29" ht="15" customHeight="1" thickBot="1" x14ac:dyDescent="0.3">
      <c r="A32" s="1236"/>
      <c r="B32" s="1237"/>
      <c r="C32" s="1238"/>
      <c r="D32" s="1239"/>
      <c r="E32" s="1240"/>
      <c r="F32" s="1241"/>
      <c r="G32" s="1241"/>
      <c r="H32" s="1242"/>
      <c r="I32" s="1244"/>
      <c r="J32" s="129">
        <f t="shared" si="0"/>
        <v>0</v>
      </c>
      <c r="K32" s="1251"/>
      <c r="L32" s="1251"/>
      <c r="M32" s="1240"/>
      <c r="N32" s="144">
        <f t="shared" si="1"/>
        <v>0</v>
      </c>
      <c r="O32" s="6">
        <f t="shared" si="2"/>
        <v>0</v>
      </c>
      <c r="P32" s="6">
        <f t="shared" si="3"/>
        <v>0</v>
      </c>
      <c r="Q32" s="6">
        <f t="shared" si="4"/>
        <v>0</v>
      </c>
      <c r="R32" s="6">
        <f t="shared" si="5"/>
        <v>0</v>
      </c>
      <c r="S32" s="866">
        <f t="shared" si="6"/>
        <v>0</v>
      </c>
      <c r="T32" s="31"/>
      <c r="U32" s="2188" t="s">
        <v>2340</v>
      </c>
      <c r="V32" s="1442"/>
      <c r="W32" s="1443"/>
      <c r="X32" s="31"/>
      <c r="Y32" s="1402"/>
      <c r="Z32" s="1403"/>
      <c r="AA32" s="1403"/>
      <c r="AB32" s="1403"/>
      <c r="AC32" s="1404"/>
    </row>
    <row r="33" spans="1:29" ht="15" customHeight="1" x14ac:dyDescent="0.25">
      <c r="A33" s="1236"/>
      <c r="B33" s="1237"/>
      <c r="C33" s="1238"/>
      <c r="D33" s="1239"/>
      <c r="E33" s="1240"/>
      <c r="F33" s="1241"/>
      <c r="G33" s="1241"/>
      <c r="H33" s="1242"/>
      <c r="I33" s="1244"/>
      <c r="J33" s="129">
        <f t="shared" si="0"/>
        <v>0</v>
      </c>
      <c r="K33" s="1251"/>
      <c r="L33" s="1251"/>
      <c r="M33" s="1240"/>
      <c r="N33" s="144">
        <f t="shared" si="1"/>
        <v>0</v>
      </c>
      <c r="O33" s="6">
        <f t="shared" si="2"/>
        <v>0</v>
      </c>
      <c r="P33" s="6">
        <f t="shared" si="3"/>
        <v>0</v>
      </c>
      <c r="Q33" s="6">
        <f t="shared" si="4"/>
        <v>0</v>
      </c>
      <c r="R33" s="6">
        <f t="shared" si="5"/>
        <v>0</v>
      </c>
      <c r="S33" s="866">
        <f t="shared" si="6"/>
        <v>0</v>
      </c>
      <c r="T33" s="31"/>
      <c r="U33" s="31"/>
      <c r="V33" s="31"/>
      <c r="W33" s="31"/>
      <c r="X33" s="31"/>
      <c r="Y33" s="31"/>
      <c r="Z33" s="31"/>
      <c r="AA33" s="31"/>
      <c r="AB33" s="31"/>
      <c r="AC33" s="31"/>
    </row>
    <row r="34" spans="1:29" ht="15" customHeight="1" x14ac:dyDescent="0.25">
      <c r="A34" s="1236"/>
      <c r="B34" s="1237"/>
      <c r="C34" s="1238"/>
      <c r="D34" s="1239"/>
      <c r="E34" s="1240"/>
      <c r="F34" s="1241"/>
      <c r="G34" s="1241"/>
      <c r="H34" s="1242"/>
      <c r="I34" s="1244"/>
      <c r="J34" s="129">
        <f t="shared" si="0"/>
        <v>0</v>
      </c>
      <c r="K34" s="1251"/>
      <c r="L34" s="1251"/>
      <c r="M34" s="1240"/>
      <c r="N34" s="144">
        <f t="shared" si="1"/>
        <v>0</v>
      </c>
      <c r="O34" s="6">
        <f t="shared" si="2"/>
        <v>0</v>
      </c>
      <c r="P34" s="6">
        <f t="shared" si="3"/>
        <v>0</v>
      </c>
      <c r="Q34" s="6">
        <f t="shared" si="4"/>
        <v>0</v>
      </c>
      <c r="R34" s="6">
        <f t="shared" si="5"/>
        <v>0</v>
      </c>
      <c r="S34" s="866">
        <f t="shared" si="6"/>
        <v>0</v>
      </c>
      <c r="T34" s="31"/>
    </row>
    <row r="35" spans="1:29" ht="15" customHeight="1" x14ac:dyDescent="0.25">
      <c r="A35" s="1236"/>
      <c r="B35" s="1237"/>
      <c r="C35" s="1238"/>
      <c r="D35" s="1239"/>
      <c r="E35" s="1240"/>
      <c r="F35" s="1241"/>
      <c r="G35" s="1241"/>
      <c r="H35" s="1242"/>
      <c r="I35" s="1244"/>
      <c r="J35" s="129">
        <f t="shared" si="0"/>
        <v>0</v>
      </c>
      <c r="K35" s="1251"/>
      <c r="L35" s="1251"/>
      <c r="M35" s="1240"/>
      <c r="N35" s="144">
        <f t="shared" si="1"/>
        <v>0</v>
      </c>
      <c r="O35" s="6">
        <f t="shared" si="2"/>
        <v>0</v>
      </c>
      <c r="P35" s="6">
        <f t="shared" si="3"/>
        <v>0</v>
      </c>
      <c r="Q35" s="6">
        <f t="shared" si="4"/>
        <v>0</v>
      </c>
      <c r="R35" s="6">
        <f t="shared" si="5"/>
        <v>0</v>
      </c>
      <c r="S35" s="866">
        <f t="shared" si="6"/>
        <v>0</v>
      </c>
      <c r="T35" s="31"/>
      <c r="U35" s="31"/>
      <c r="V35" s="31"/>
      <c r="W35" s="31"/>
      <c r="X35" s="31"/>
      <c r="Y35" s="31"/>
      <c r="Z35" s="31"/>
      <c r="AA35" s="31"/>
    </row>
    <row r="36" spans="1:29" ht="15" customHeight="1" x14ac:dyDescent="0.25">
      <c r="A36" s="1236"/>
      <c r="B36" s="1237"/>
      <c r="C36" s="1238"/>
      <c r="D36" s="1239"/>
      <c r="E36" s="1240"/>
      <c r="F36" s="1241"/>
      <c r="G36" s="1241"/>
      <c r="H36" s="1242"/>
      <c r="I36" s="1244"/>
      <c r="J36" s="129">
        <f t="shared" si="0"/>
        <v>0</v>
      </c>
      <c r="K36" s="1251"/>
      <c r="L36" s="1251"/>
      <c r="M36" s="1240"/>
      <c r="N36" s="144">
        <f t="shared" si="1"/>
        <v>0</v>
      </c>
      <c r="O36" s="6">
        <f t="shared" si="2"/>
        <v>0</v>
      </c>
      <c r="P36" s="6">
        <f t="shared" si="3"/>
        <v>0</v>
      </c>
      <c r="Q36" s="6">
        <f t="shared" si="4"/>
        <v>0</v>
      </c>
      <c r="R36" s="6">
        <f t="shared" si="5"/>
        <v>0</v>
      </c>
      <c r="S36" s="866">
        <f t="shared" si="6"/>
        <v>0</v>
      </c>
      <c r="T36" s="31"/>
    </row>
    <row r="37" spans="1:29" ht="15" customHeight="1" x14ac:dyDescent="0.25">
      <c r="A37" s="1236"/>
      <c r="B37" s="1237"/>
      <c r="C37" s="1238"/>
      <c r="D37" s="1239"/>
      <c r="E37" s="1240"/>
      <c r="F37" s="1241"/>
      <c r="G37" s="1241"/>
      <c r="H37" s="1242"/>
      <c r="I37" s="1244"/>
      <c r="J37" s="129">
        <f t="shared" si="0"/>
        <v>0</v>
      </c>
      <c r="K37" s="1251"/>
      <c r="L37" s="1251"/>
      <c r="M37" s="1240"/>
      <c r="N37" s="144">
        <f t="shared" si="1"/>
        <v>0</v>
      </c>
      <c r="O37" s="6">
        <f t="shared" si="2"/>
        <v>0</v>
      </c>
      <c r="P37" s="6">
        <f t="shared" si="3"/>
        <v>0</v>
      </c>
      <c r="Q37" s="6">
        <f t="shared" si="4"/>
        <v>0</v>
      </c>
      <c r="R37" s="6">
        <f t="shared" si="5"/>
        <v>0</v>
      </c>
      <c r="S37" s="866">
        <f t="shared" si="6"/>
        <v>0</v>
      </c>
      <c r="T37" s="31"/>
      <c r="U37" s="31"/>
      <c r="V37" s="31"/>
    </row>
    <row r="38" spans="1:29" ht="15" customHeight="1" x14ac:dyDescent="0.25">
      <c r="A38" s="1236"/>
      <c r="B38" s="1237"/>
      <c r="C38" s="1238"/>
      <c r="D38" s="1239"/>
      <c r="E38" s="1240"/>
      <c r="F38" s="1241"/>
      <c r="G38" s="1241"/>
      <c r="H38" s="1242"/>
      <c r="I38" s="1244"/>
      <c r="J38" s="129">
        <f t="shared" si="0"/>
        <v>0</v>
      </c>
      <c r="K38" s="1251"/>
      <c r="L38" s="1251"/>
      <c r="M38" s="1240"/>
      <c r="N38" s="144">
        <f t="shared" si="1"/>
        <v>0</v>
      </c>
      <c r="O38" s="6">
        <f t="shared" si="2"/>
        <v>0</v>
      </c>
      <c r="P38" s="6">
        <f t="shared" si="3"/>
        <v>0</v>
      </c>
      <c r="Q38" s="6">
        <f t="shared" si="4"/>
        <v>0</v>
      </c>
      <c r="R38" s="6">
        <f t="shared" si="5"/>
        <v>0</v>
      </c>
      <c r="S38" s="866">
        <f t="shared" si="6"/>
        <v>0</v>
      </c>
      <c r="T38" s="31"/>
    </row>
    <row r="39" spans="1:29" ht="15" customHeight="1" x14ac:dyDescent="0.25">
      <c r="A39" s="1236"/>
      <c r="B39" s="1237"/>
      <c r="C39" s="1238"/>
      <c r="D39" s="1239"/>
      <c r="E39" s="1240"/>
      <c r="F39" s="1241"/>
      <c r="G39" s="1241"/>
      <c r="H39" s="1242"/>
      <c r="I39" s="1244"/>
      <c r="J39" s="129">
        <f t="shared" si="0"/>
        <v>0</v>
      </c>
      <c r="K39" s="1251"/>
      <c r="L39" s="1251"/>
      <c r="M39" s="1240"/>
      <c r="N39" s="144">
        <f t="shared" si="1"/>
        <v>0</v>
      </c>
      <c r="O39" s="6">
        <f t="shared" si="2"/>
        <v>0</v>
      </c>
      <c r="P39" s="6">
        <f t="shared" si="3"/>
        <v>0</v>
      </c>
      <c r="Q39" s="6">
        <f t="shared" si="4"/>
        <v>0</v>
      </c>
      <c r="R39" s="6">
        <f t="shared" si="5"/>
        <v>0</v>
      </c>
      <c r="S39" s="866">
        <f t="shared" si="6"/>
        <v>0</v>
      </c>
      <c r="T39" s="31"/>
    </row>
    <row r="40" spans="1:29" ht="15" customHeight="1" x14ac:dyDescent="0.25">
      <c r="A40" s="1236"/>
      <c r="B40" s="1237"/>
      <c r="C40" s="1238"/>
      <c r="D40" s="1239"/>
      <c r="E40" s="1240"/>
      <c r="F40" s="1241"/>
      <c r="G40" s="1241"/>
      <c r="H40" s="1242"/>
      <c r="I40" s="1244"/>
      <c r="J40" s="129">
        <f t="shared" si="0"/>
        <v>0</v>
      </c>
      <c r="K40" s="1251"/>
      <c r="L40" s="1251"/>
      <c r="M40" s="1240"/>
      <c r="N40" s="144">
        <f t="shared" si="1"/>
        <v>0</v>
      </c>
      <c r="O40" s="6">
        <f t="shared" si="2"/>
        <v>0</v>
      </c>
      <c r="P40" s="6">
        <f t="shared" si="3"/>
        <v>0</v>
      </c>
      <c r="Q40" s="6">
        <f t="shared" si="4"/>
        <v>0</v>
      </c>
      <c r="R40" s="6">
        <f t="shared" si="5"/>
        <v>0</v>
      </c>
      <c r="S40" s="866">
        <f t="shared" si="6"/>
        <v>0</v>
      </c>
      <c r="T40" s="31"/>
    </row>
    <row r="41" spans="1:29" ht="15" customHeight="1" x14ac:dyDescent="0.25">
      <c r="A41" s="1236"/>
      <c r="B41" s="1237"/>
      <c r="C41" s="1238"/>
      <c r="D41" s="1239"/>
      <c r="E41" s="1240"/>
      <c r="F41" s="1241"/>
      <c r="G41" s="1241"/>
      <c r="H41" s="1242"/>
      <c r="I41" s="1244"/>
      <c r="J41" s="129">
        <f t="shared" si="0"/>
        <v>0</v>
      </c>
      <c r="K41" s="1251"/>
      <c r="L41" s="1251"/>
      <c r="M41" s="1240"/>
      <c r="N41" s="144">
        <f t="shared" si="1"/>
        <v>0</v>
      </c>
      <c r="O41" s="6">
        <f t="shared" si="2"/>
        <v>0</v>
      </c>
      <c r="P41" s="6">
        <f t="shared" si="3"/>
        <v>0</v>
      </c>
      <c r="Q41" s="6">
        <f t="shared" si="4"/>
        <v>0</v>
      </c>
      <c r="R41" s="6">
        <f t="shared" si="5"/>
        <v>0</v>
      </c>
      <c r="S41" s="866">
        <f t="shared" si="6"/>
        <v>0</v>
      </c>
      <c r="T41" s="31"/>
    </row>
    <row r="42" spans="1:29" ht="15" customHeight="1" x14ac:dyDescent="0.25">
      <c r="A42" s="1236"/>
      <c r="B42" s="1237"/>
      <c r="C42" s="1238"/>
      <c r="D42" s="1239"/>
      <c r="E42" s="1240"/>
      <c r="F42" s="1241"/>
      <c r="G42" s="1241"/>
      <c r="H42" s="1242"/>
      <c r="I42" s="1244"/>
      <c r="J42" s="129">
        <f t="shared" si="0"/>
        <v>0</v>
      </c>
      <c r="K42" s="1251"/>
      <c r="L42" s="1251"/>
      <c r="M42" s="1240"/>
      <c r="N42" s="144">
        <f t="shared" si="1"/>
        <v>0</v>
      </c>
      <c r="O42" s="6">
        <f t="shared" si="2"/>
        <v>0</v>
      </c>
      <c r="P42" s="6">
        <f t="shared" si="3"/>
        <v>0</v>
      </c>
      <c r="Q42" s="6">
        <f t="shared" si="4"/>
        <v>0</v>
      </c>
      <c r="R42" s="6">
        <f t="shared" si="5"/>
        <v>0</v>
      </c>
      <c r="S42" s="866">
        <f t="shared" si="6"/>
        <v>0</v>
      </c>
      <c r="T42" s="31"/>
    </row>
    <row r="43" spans="1:29" ht="15" customHeight="1" x14ac:dyDescent="0.25">
      <c r="A43" s="1236"/>
      <c r="B43" s="1237"/>
      <c r="C43" s="1238"/>
      <c r="D43" s="1239"/>
      <c r="E43" s="1240"/>
      <c r="F43" s="1241"/>
      <c r="G43" s="1241"/>
      <c r="H43" s="1242"/>
      <c r="I43" s="1244"/>
      <c r="J43" s="129">
        <f t="shared" si="0"/>
        <v>0</v>
      </c>
      <c r="K43" s="1251"/>
      <c r="L43" s="1251"/>
      <c r="M43" s="1240"/>
      <c r="N43" s="144">
        <f t="shared" si="1"/>
        <v>0</v>
      </c>
      <c r="O43" s="6">
        <f t="shared" si="2"/>
        <v>0</v>
      </c>
      <c r="P43" s="6">
        <f t="shared" si="3"/>
        <v>0</v>
      </c>
      <c r="Q43" s="6">
        <f t="shared" si="4"/>
        <v>0</v>
      </c>
      <c r="R43" s="6">
        <f t="shared" si="5"/>
        <v>0</v>
      </c>
      <c r="S43" s="866">
        <f t="shared" si="6"/>
        <v>0</v>
      </c>
      <c r="T43" s="31"/>
    </row>
    <row r="44" spans="1:29" ht="15" customHeight="1" x14ac:dyDescent="0.25">
      <c r="A44" s="1236"/>
      <c r="B44" s="1237"/>
      <c r="C44" s="1238"/>
      <c r="D44" s="1239"/>
      <c r="E44" s="1240"/>
      <c r="F44" s="1241"/>
      <c r="G44" s="1241"/>
      <c r="H44" s="1242"/>
      <c r="I44" s="1244"/>
      <c r="J44" s="129">
        <f t="shared" si="0"/>
        <v>0</v>
      </c>
      <c r="K44" s="1251"/>
      <c r="L44" s="1251"/>
      <c r="M44" s="1240"/>
      <c r="N44" s="144">
        <f t="shared" si="1"/>
        <v>0</v>
      </c>
      <c r="O44" s="6">
        <f t="shared" si="2"/>
        <v>0</v>
      </c>
      <c r="P44" s="6">
        <f t="shared" si="3"/>
        <v>0</v>
      </c>
      <c r="Q44" s="6">
        <f t="shared" si="4"/>
        <v>0</v>
      </c>
      <c r="R44" s="6">
        <f t="shared" si="5"/>
        <v>0</v>
      </c>
      <c r="S44" s="866">
        <f t="shared" si="6"/>
        <v>0</v>
      </c>
      <c r="T44" s="31"/>
    </row>
    <row r="45" spans="1:29" ht="15" customHeight="1" x14ac:dyDescent="0.25">
      <c r="A45" s="1236"/>
      <c r="B45" s="1237"/>
      <c r="C45" s="1238"/>
      <c r="D45" s="1239"/>
      <c r="E45" s="1240"/>
      <c r="F45" s="1241"/>
      <c r="G45" s="1241"/>
      <c r="H45" s="1242"/>
      <c r="I45" s="1244"/>
      <c r="J45" s="129">
        <f t="shared" si="0"/>
        <v>0</v>
      </c>
      <c r="K45" s="1251"/>
      <c r="L45" s="1251"/>
      <c r="M45" s="1240"/>
      <c r="N45" s="144">
        <f t="shared" si="1"/>
        <v>0</v>
      </c>
      <c r="O45" s="6">
        <f t="shared" si="2"/>
        <v>0</v>
      </c>
      <c r="P45" s="6">
        <f t="shared" si="3"/>
        <v>0</v>
      </c>
      <c r="Q45" s="6">
        <f t="shared" si="4"/>
        <v>0</v>
      </c>
      <c r="R45" s="6">
        <f t="shared" si="5"/>
        <v>0</v>
      </c>
      <c r="S45" s="866">
        <f t="shared" si="6"/>
        <v>0</v>
      </c>
      <c r="T45" s="31"/>
      <c r="V45" s="31"/>
      <c r="W45" s="31"/>
      <c r="X45" s="31"/>
      <c r="Y45" s="31"/>
      <c r="Z45" s="31"/>
      <c r="AA45" s="31"/>
      <c r="AB45" s="31"/>
      <c r="AC45" s="31"/>
    </row>
    <row r="46" spans="1:29" ht="15" customHeight="1" x14ac:dyDescent="0.25">
      <c r="A46" s="1236"/>
      <c r="B46" s="1237"/>
      <c r="C46" s="1238"/>
      <c r="D46" s="1239"/>
      <c r="E46" s="1240"/>
      <c r="F46" s="1241"/>
      <c r="G46" s="1241"/>
      <c r="H46" s="1242"/>
      <c r="I46" s="1244"/>
      <c r="J46" s="129">
        <f t="shared" si="0"/>
        <v>0</v>
      </c>
      <c r="K46" s="1251"/>
      <c r="L46" s="1251"/>
      <c r="M46" s="1240"/>
      <c r="N46" s="144">
        <f t="shared" si="1"/>
        <v>0</v>
      </c>
      <c r="O46" s="6">
        <f t="shared" si="2"/>
        <v>0</v>
      </c>
      <c r="P46" s="6">
        <f t="shared" si="3"/>
        <v>0</v>
      </c>
      <c r="Q46" s="6">
        <f t="shared" si="4"/>
        <v>0</v>
      </c>
      <c r="R46" s="6">
        <f t="shared" si="5"/>
        <v>0</v>
      </c>
      <c r="S46" s="866">
        <f t="shared" si="6"/>
        <v>0</v>
      </c>
      <c r="T46" s="31"/>
      <c r="U46" s="31"/>
      <c r="V46" s="31"/>
      <c r="W46" s="31"/>
      <c r="X46" s="31"/>
      <c r="Y46" s="31"/>
      <c r="Z46" s="31"/>
      <c r="AA46" s="31"/>
      <c r="AB46" s="31"/>
      <c r="AC46" s="31"/>
    </row>
    <row r="47" spans="1:29" ht="15" customHeight="1" x14ac:dyDescent="0.25">
      <c r="A47" s="1236"/>
      <c r="B47" s="1237"/>
      <c r="C47" s="1238"/>
      <c r="D47" s="1239"/>
      <c r="E47" s="1240"/>
      <c r="F47" s="1241"/>
      <c r="G47" s="1241"/>
      <c r="H47" s="1242"/>
      <c r="I47" s="1244"/>
      <c r="J47" s="129">
        <f t="shared" si="0"/>
        <v>0</v>
      </c>
      <c r="K47" s="1251"/>
      <c r="L47" s="1251"/>
      <c r="M47" s="1240"/>
      <c r="N47" s="144">
        <f t="shared" si="1"/>
        <v>0</v>
      </c>
      <c r="O47" s="6">
        <f t="shared" si="2"/>
        <v>0</v>
      </c>
      <c r="P47" s="6">
        <f t="shared" si="3"/>
        <v>0</v>
      </c>
      <c r="Q47" s="6">
        <f t="shared" si="4"/>
        <v>0</v>
      </c>
      <c r="R47" s="6">
        <f t="shared" si="5"/>
        <v>0</v>
      </c>
      <c r="S47" s="866">
        <f t="shared" si="6"/>
        <v>0</v>
      </c>
      <c r="T47" s="31"/>
      <c r="U47" s="31"/>
      <c r="V47" s="31"/>
      <c r="W47" s="31"/>
      <c r="X47" s="31"/>
      <c r="Y47" s="31"/>
      <c r="Z47" s="31"/>
      <c r="AA47" s="31"/>
      <c r="AB47" s="31"/>
      <c r="AC47" s="31"/>
    </row>
    <row r="48" spans="1:29" ht="15" customHeight="1" x14ac:dyDescent="0.25">
      <c r="A48" s="1236"/>
      <c r="B48" s="1237"/>
      <c r="C48" s="1238"/>
      <c r="D48" s="1239"/>
      <c r="E48" s="1240"/>
      <c r="F48" s="1241"/>
      <c r="G48" s="1241"/>
      <c r="H48" s="1242"/>
      <c r="I48" s="1244"/>
      <c r="J48" s="129">
        <f t="shared" si="0"/>
        <v>0</v>
      </c>
      <c r="K48" s="1251"/>
      <c r="L48" s="1251"/>
      <c r="M48" s="1240"/>
      <c r="N48" s="144">
        <f t="shared" si="1"/>
        <v>0</v>
      </c>
      <c r="O48" s="6">
        <f t="shared" si="2"/>
        <v>0</v>
      </c>
      <c r="P48" s="6">
        <f t="shared" si="3"/>
        <v>0</v>
      </c>
      <c r="Q48" s="6">
        <f t="shared" si="4"/>
        <v>0</v>
      </c>
      <c r="R48" s="6">
        <f t="shared" si="5"/>
        <v>0</v>
      </c>
      <c r="S48" s="866">
        <f t="shared" si="6"/>
        <v>0</v>
      </c>
      <c r="T48" s="31"/>
      <c r="U48" s="31"/>
      <c r="V48" s="31"/>
      <c r="W48" s="31"/>
      <c r="X48" s="31"/>
      <c r="Y48" s="31"/>
      <c r="Z48" s="31"/>
      <c r="AA48" s="31"/>
      <c r="AB48" s="31"/>
      <c r="AC48" s="31"/>
    </row>
    <row r="49" spans="1:29" ht="15" customHeight="1" x14ac:dyDescent="0.25">
      <c r="A49" s="1236"/>
      <c r="B49" s="1237"/>
      <c r="C49" s="1238"/>
      <c r="D49" s="1239"/>
      <c r="E49" s="1240"/>
      <c r="F49" s="1241"/>
      <c r="G49" s="1241"/>
      <c r="H49" s="1242"/>
      <c r="I49" s="1244"/>
      <c r="J49" s="129">
        <f t="shared" si="0"/>
        <v>0</v>
      </c>
      <c r="K49" s="1251"/>
      <c r="L49" s="1251"/>
      <c r="M49" s="1240"/>
      <c r="N49" s="144">
        <f t="shared" si="1"/>
        <v>0</v>
      </c>
      <c r="O49" s="6">
        <f t="shared" si="2"/>
        <v>0</v>
      </c>
      <c r="P49" s="6">
        <f t="shared" si="3"/>
        <v>0</v>
      </c>
      <c r="Q49" s="6">
        <f t="shared" si="4"/>
        <v>0</v>
      </c>
      <c r="R49" s="6">
        <f t="shared" si="5"/>
        <v>0</v>
      </c>
      <c r="S49" s="866">
        <f t="shared" si="6"/>
        <v>0</v>
      </c>
      <c r="T49" s="31"/>
      <c r="U49" s="31"/>
      <c r="V49" s="31"/>
      <c r="W49" s="31"/>
      <c r="X49" s="31"/>
      <c r="Y49" s="31"/>
      <c r="Z49" s="31"/>
      <c r="AA49" s="31"/>
      <c r="AB49" s="31"/>
      <c r="AC49" s="31"/>
    </row>
    <row r="50" spans="1:29" ht="15" customHeight="1" x14ac:dyDescent="0.25">
      <c r="A50" s="1236"/>
      <c r="B50" s="1237"/>
      <c r="C50" s="1238"/>
      <c r="D50" s="1239"/>
      <c r="E50" s="1240"/>
      <c r="F50" s="1241"/>
      <c r="G50" s="1241"/>
      <c r="H50" s="1242"/>
      <c r="I50" s="1244"/>
      <c r="J50" s="129">
        <f t="shared" si="0"/>
        <v>0</v>
      </c>
      <c r="K50" s="1251"/>
      <c r="L50" s="1251"/>
      <c r="M50" s="1240"/>
      <c r="N50" s="144">
        <f t="shared" si="1"/>
        <v>0</v>
      </c>
      <c r="O50" s="6">
        <f t="shared" si="2"/>
        <v>0</v>
      </c>
      <c r="P50" s="6">
        <f t="shared" si="3"/>
        <v>0</v>
      </c>
      <c r="Q50" s="6">
        <f t="shared" si="4"/>
        <v>0</v>
      </c>
      <c r="R50" s="6">
        <f t="shared" si="5"/>
        <v>0</v>
      </c>
      <c r="S50" s="866">
        <f t="shared" si="6"/>
        <v>0</v>
      </c>
      <c r="T50" s="31"/>
      <c r="U50" s="31"/>
      <c r="V50" s="31"/>
      <c r="W50" s="31"/>
      <c r="X50" s="31"/>
      <c r="Y50" s="31"/>
      <c r="Z50" s="31"/>
      <c r="AA50" s="31"/>
      <c r="AB50" s="31"/>
      <c r="AC50" s="31"/>
    </row>
    <row r="51" spans="1:29" ht="15" customHeight="1" x14ac:dyDescent="0.25">
      <c r="A51" s="1236"/>
      <c r="B51" s="1237"/>
      <c r="C51" s="1238"/>
      <c r="D51" s="1239"/>
      <c r="E51" s="1240"/>
      <c r="F51" s="1241"/>
      <c r="G51" s="1241"/>
      <c r="H51" s="1242"/>
      <c r="I51" s="1244"/>
      <c r="J51" s="129">
        <f t="shared" si="0"/>
        <v>0</v>
      </c>
      <c r="K51" s="1251"/>
      <c r="L51" s="1251"/>
      <c r="M51" s="1240"/>
      <c r="N51" s="144">
        <f t="shared" si="1"/>
        <v>0</v>
      </c>
      <c r="O51" s="6">
        <f t="shared" si="2"/>
        <v>0</v>
      </c>
      <c r="P51" s="6">
        <f t="shared" si="3"/>
        <v>0</v>
      </c>
      <c r="Q51" s="6">
        <f t="shared" si="4"/>
        <v>0</v>
      </c>
      <c r="R51" s="6">
        <f t="shared" si="5"/>
        <v>0</v>
      </c>
      <c r="S51" s="866">
        <f t="shared" si="6"/>
        <v>0</v>
      </c>
      <c r="T51" s="31"/>
      <c r="U51" s="31"/>
      <c r="V51" s="31"/>
      <c r="W51" s="31"/>
      <c r="X51" s="31"/>
      <c r="Y51" s="31"/>
      <c r="Z51" s="31"/>
      <c r="AA51" s="31"/>
      <c r="AB51" s="31"/>
      <c r="AC51" s="31"/>
    </row>
    <row r="52" spans="1:29" ht="15" customHeight="1" x14ac:dyDescent="0.25">
      <c r="A52" s="1236"/>
      <c r="B52" s="1237"/>
      <c r="C52" s="1238"/>
      <c r="D52" s="1239"/>
      <c r="E52" s="1240"/>
      <c r="F52" s="1241"/>
      <c r="G52" s="1241"/>
      <c r="H52" s="1242"/>
      <c r="I52" s="1244"/>
      <c r="J52" s="129">
        <f t="shared" si="0"/>
        <v>0</v>
      </c>
      <c r="K52" s="1251"/>
      <c r="L52" s="1251"/>
      <c r="M52" s="1240"/>
      <c r="N52" s="144">
        <f t="shared" si="1"/>
        <v>0</v>
      </c>
      <c r="O52" s="6">
        <f t="shared" si="2"/>
        <v>0</v>
      </c>
      <c r="P52" s="6">
        <f t="shared" si="3"/>
        <v>0</v>
      </c>
      <c r="Q52" s="6">
        <f t="shared" si="4"/>
        <v>0</v>
      </c>
      <c r="R52" s="6">
        <f t="shared" si="5"/>
        <v>0</v>
      </c>
      <c r="S52" s="866">
        <f t="shared" si="6"/>
        <v>0</v>
      </c>
      <c r="T52" s="31"/>
      <c r="U52" s="31"/>
      <c r="V52" s="31"/>
      <c r="W52" s="31"/>
      <c r="X52" s="31"/>
      <c r="Y52" s="31"/>
      <c r="Z52" s="31"/>
      <c r="AA52" s="31"/>
      <c r="AB52" s="31"/>
      <c r="AC52" s="31"/>
    </row>
    <row r="53" spans="1:29" ht="15" customHeight="1" x14ac:dyDescent="0.25">
      <c r="A53" s="1236"/>
      <c r="B53" s="1237"/>
      <c r="C53" s="1238"/>
      <c r="D53" s="1239"/>
      <c r="E53" s="1240"/>
      <c r="F53" s="1241"/>
      <c r="G53" s="1241"/>
      <c r="H53" s="1242"/>
      <c r="I53" s="1244"/>
      <c r="J53" s="129">
        <f t="shared" si="0"/>
        <v>0</v>
      </c>
      <c r="K53" s="1251"/>
      <c r="L53" s="1251"/>
      <c r="M53" s="1240"/>
      <c r="N53" s="144">
        <f t="shared" si="1"/>
        <v>0</v>
      </c>
      <c r="O53" s="6">
        <f t="shared" si="2"/>
        <v>0</v>
      </c>
      <c r="P53" s="6">
        <f t="shared" si="3"/>
        <v>0</v>
      </c>
      <c r="Q53" s="6">
        <f t="shared" si="4"/>
        <v>0</v>
      </c>
      <c r="R53" s="6">
        <f t="shared" si="5"/>
        <v>0</v>
      </c>
      <c r="S53" s="866">
        <f t="shared" si="6"/>
        <v>0</v>
      </c>
      <c r="T53" s="31"/>
      <c r="U53" s="31"/>
      <c r="V53" s="31"/>
      <c r="W53" s="31"/>
      <c r="X53" s="31"/>
      <c r="Y53" s="31"/>
      <c r="Z53" s="31"/>
      <c r="AA53" s="31"/>
      <c r="AB53" s="31"/>
      <c r="AC53" s="31"/>
    </row>
    <row r="54" spans="1:29" ht="15" customHeight="1" thickBot="1" x14ac:dyDescent="0.3">
      <c r="A54" s="1245"/>
      <c r="B54" s="1237"/>
      <c r="C54" s="1238"/>
      <c r="D54" s="1246"/>
      <c r="E54" s="1247"/>
      <c r="F54" s="1248"/>
      <c r="G54" s="1248"/>
      <c r="H54" s="1249"/>
      <c r="I54" s="1250"/>
      <c r="J54" s="881">
        <f>I54*F54</f>
        <v>0</v>
      </c>
      <c r="K54" s="1252"/>
      <c r="L54" s="1252"/>
      <c r="M54" s="1247"/>
      <c r="N54" s="882">
        <f t="shared" si="1"/>
        <v>0</v>
      </c>
      <c r="O54" s="6">
        <f t="shared" si="2"/>
        <v>0</v>
      </c>
      <c r="P54" s="6">
        <f t="shared" si="3"/>
        <v>0</v>
      </c>
      <c r="Q54" s="6">
        <f t="shared" si="4"/>
        <v>0</v>
      </c>
      <c r="R54" s="6">
        <f t="shared" si="5"/>
        <v>0</v>
      </c>
      <c r="S54" s="866">
        <f t="shared" si="6"/>
        <v>0</v>
      </c>
      <c r="T54" s="31"/>
      <c r="U54" s="31"/>
      <c r="V54" s="31"/>
      <c r="W54" s="31"/>
      <c r="X54" s="31"/>
      <c r="Y54" s="31"/>
      <c r="Z54" s="31"/>
      <c r="AA54" s="31"/>
      <c r="AB54" s="31"/>
      <c r="AC54" s="31"/>
    </row>
    <row r="55" spans="1:29" ht="14.25" customHeight="1" thickBot="1" x14ac:dyDescent="0.25">
      <c r="A55" s="31"/>
      <c r="B55" s="31"/>
      <c r="C55" s="31"/>
      <c r="D55" s="1654" t="s">
        <v>408</v>
      </c>
      <c r="E55" s="1403"/>
      <c r="F55" s="315">
        <f>SUM(F10:F54)</f>
        <v>0</v>
      </c>
      <c r="G55" s="1655"/>
      <c r="H55" s="1403"/>
      <c r="I55" s="1656"/>
      <c r="J55" s="315">
        <f>SUM(J10:J54)</f>
        <v>0</v>
      </c>
      <c r="K55" s="316"/>
      <c r="L55" s="316"/>
      <c r="M55" s="316"/>
      <c r="N55" s="883">
        <f>SUM(N10:N54)</f>
        <v>0</v>
      </c>
      <c r="O55" s="31"/>
      <c r="P55" s="31"/>
      <c r="Q55" s="31"/>
      <c r="R55" s="31"/>
      <c r="S55" s="31"/>
      <c r="T55" s="31"/>
      <c r="U55" s="31"/>
      <c r="V55" s="31"/>
      <c r="W55" s="31"/>
      <c r="X55" s="31"/>
      <c r="Y55" s="31"/>
      <c r="Z55" s="31"/>
      <c r="AA55" s="31"/>
      <c r="AB55" s="31"/>
      <c r="AC55" s="31"/>
    </row>
    <row r="56" spans="1:29" ht="14.25" customHeight="1" x14ac:dyDescent="0.25">
      <c r="A56" s="31"/>
      <c r="B56" s="31"/>
      <c r="C56" s="31"/>
      <c r="D56" s="319" t="s">
        <v>413</v>
      </c>
      <c r="E56" s="320"/>
      <c r="F56" s="320"/>
      <c r="G56" s="321">
        <f t="shared" ref="G56:G58" si="9">IF(N56=0,0,N56/SUM($F$10:$F$54))</f>
        <v>0</v>
      </c>
      <c r="H56" s="320" t="s">
        <v>414</v>
      </c>
      <c r="I56" s="322"/>
      <c r="J56" s="2189"/>
      <c r="K56" s="2019"/>
      <c r="L56" s="2019"/>
      <c r="M56" s="2190"/>
      <c r="N56" s="1253"/>
      <c r="O56" s="31"/>
      <c r="P56" s="31"/>
      <c r="Q56" s="31"/>
      <c r="R56" s="31"/>
      <c r="S56" s="31"/>
      <c r="T56" s="31"/>
      <c r="U56" s="31"/>
      <c r="V56" s="31"/>
      <c r="W56" s="31"/>
      <c r="X56" s="31"/>
      <c r="Y56" s="31"/>
      <c r="Z56" s="31"/>
      <c r="AA56" s="31"/>
      <c r="AB56" s="31"/>
      <c r="AC56" s="31"/>
    </row>
    <row r="57" spans="1:29" ht="14.25" customHeight="1" x14ac:dyDescent="0.25">
      <c r="A57" s="31"/>
      <c r="B57" s="31"/>
      <c r="C57" s="31"/>
      <c r="D57" s="330" t="s">
        <v>413</v>
      </c>
      <c r="E57" s="331"/>
      <c r="F57" s="331"/>
      <c r="G57" s="332">
        <f t="shared" si="9"/>
        <v>0</v>
      </c>
      <c r="H57" s="331" t="s">
        <v>414</v>
      </c>
      <c r="I57" s="331"/>
      <c r="J57" s="2189"/>
      <c r="K57" s="2019"/>
      <c r="L57" s="2019"/>
      <c r="M57" s="2190"/>
      <c r="N57" s="1254"/>
      <c r="O57" s="31"/>
      <c r="P57" s="31"/>
      <c r="Q57" s="31"/>
      <c r="R57" s="31"/>
      <c r="S57" s="31"/>
      <c r="T57" s="31"/>
      <c r="U57" s="31"/>
      <c r="V57" s="31"/>
      <c r="W57" s="31"/>
      <c r="X57" s="31"/>
      <c r="Y57" s="31"/>
      <c r="Z57" s="31"/>
      <c r="AA57" s="31"/>
      <c r="AB57" s="31"/>
      <c r="AC57" s="31"/>
    </row>
    <row r="58" spans="1:29" ht="14.25" customHeight="1" x14ac:dyDescent="0.25">
      <c r="A58" s="31"/>
      <c r="B58" s="31"/>
      <c r="C58" s="31"/>
      <c r="D58" s="330" t="s">
        <v>413</v>
      </c>
      <c r="E58" s="331"/>
      <c r="F58" s="331"/>
      <c r="G58" s="332">
        <f t="shared" si="9"/>
        <v>0</v>
      </c>
      <c r="H58" s="331" t="s">
        <v>414</v>
      </c>
      <c r="I58" s="331"/>
      <c r="J58" s="2189"/>
      <c r="K58" s="2019"/>
      <c r="L58" s="2019"/>
      <c r="M58" s="2190"/>
      <c r="N58" s="1253"/>
      <c r="O58" s="31"/>
      <c r="P58" s="31"/>
      <c r="Q58" s="31"/>
      <c r="R58" s="31"/>
      <c r="S58" s="31"/>
      <c r="T58" s="31"/>
      <c r="U58" s="31"/>
      <c r="V58" s="31"/>
      <c r="W58" s="31"/>
      <c r="X58" s="31"/>
      <c r="Y58" s="31"/>
      <c r="Z58" s="31"/>
      <c r="AA58" s="31"/>
      <c r="AB58" s="31"/>
      <c r="AC58" s="31"/>
    </row>
    <row r="59" spans="1:29" ht="14.25" customHeight="1" thickBot="1" x14ac:dyDescent="0.25">
      <c r="A59" s="31"/>
      <c r="B59" s="31"/>
      <c r="C59" s="31"/>
      <c r="D59" s="884" t="s">
        <v>428</v>
      </c>
      <c r="E59" s="331"/>
      <c r="F59" s="331"/>
      <c r="G59" s="339">
        <f>SUM(G56:G58)</f>
        <v>0</v>
      </c>
      <c r="H59" s="331" t="s">
        <v>429</v>
      </c>
      <c r="I59" s="331"/>
      <c r="J59" s="340"/>
      <c r="K59" s="340"/>
      <c r="L59" s="340"/>
      <c r="M59" s="341"/>
      <c r="N59" s="342">
        <f>SUM(N56:N58)</f>
        <v>0</v>
      </c>
      <c r="O59" s="31"/>
      <c r="P59" s="31"/>
      <c r="Q59" s="31"/>
      <c r="R59" s="31"/>
      <c r="S59" s="31"/>
      <c r="T59" s="31"/>
      <c r="U59" s="31"/>
      <c r="V59" s="31"/>
      <c r="W59" s="31"/>
      <c r="X59" s="31"/>
      <c r="Y59" s="31"/>
      <c r="Z59" s="31"/>
      <c r="AA59" s="31"/>
      <c r="AB59" s="31"/>
      <c r="AC59" s="31"/>
    </row>
    <row r="60" spans="1:29" ht="14.25" customHeight="1" thickBot="1" x14ac:dyDescent="0.25">
      <c r="A60" s="31"/>
      <c r="B60" s="31"/>
      <c r="C60" s="31"/>
      <c r="D60" s="1522" t="s">
        <v>432</v>
      </c>
      <c r="E60" s="1442"/>
      <c r="F60" s="1442"/>
      <c r="G60" s="1442"/>
      <c r="H60" s="1442"/>
      <c r="I60" s="1442"/>
      <c r="J60" s="1442"/>
      <c r="K60" s="1442"/>
      <c r="L60" s="1442"/>
      <c r="M60" s="1523"/>
      <c r="N60" s="344">
        <f>N55+N59</f>
        <v>0</v>
      </c>
      <c r="O60" s="31"/>
      <c r="P60" s="31"/>
      <c r="Q60" s="31"/>
      <c r="R60" s="31"/>
      <c r="S60" s="31"/>
      <c r="T60" s="31"/>
      <c r="U60" s="31"/>
      <c r="V60" s="31"/>
      <c r="W60" s="31"/>
      <c r="X60" s="31"/>
      <c r="Y60" s="31"/>
      <c r="Z60" s="31"/>
      <c r="AA60" s="31"/>
      <c r="AB60" s="31"/>
      <c r="AC60" s="31"/>
    </row>
    <row r="61" spans="1:29" ht="14.25" customHeight="1" x14ac:dyDescent="0.2">
      <c r="A61" s="31"/>
      <c r="B61" s="31"/>
      <c r="C61" s="31"/>
      <c r="D61" s="346" t="s">
        <v>2341</v>
      </c>
      <c r="E61" s="347"/>
      <c r="F61" s="347"/>
      <c r="G61" s="347"/>
      <c r="H61" s="347"/>
      <c r="I61" s="347"/>
      <c r="J61" s="347"/>
      <c r="K61" s="348"/>
      <c r="L61" s="348" t="s">
        <v>438</v>
      </c>
      <c r="M61" s="1255"/>
      <c r="N61" s="342">
        <f>+N60*-M61</f>
        <v>0</v>
      </c>
      <c r="O61" s="31"/>
      <c r="P61" s="31"/>
      <c r="Q61" s="31"/>
      <c r="R61" s="31"/>
      <c r="S61" s="31"/>
      <c r="T61" s="31"/>
      <c r="U61" s="31"/>
      <c r="V61" s="31"/>
      <c r="W61" s="31"/>
      <c r="X61" s="31"/>
      <c r="Y61" s="31"/>
      <c r="Z61" s="31"/>
      <c r="AA61" s="31"/>
      <c r="AB61" s="31"/>
      <c r="AC61" s="31"/>
    </row>
    <row r="62" spans="1:29" ht="14.25" customHeight="1" thickBot="1" x14ac:dyDescent="0.25">
      <c r="A62" s="31"/>
      <c r="B62" s="31"/>
      <c r="C62" s="31"/>
      <c r="D62" s="357" t="s">
        <v>2342</v>
      </c>
      <c r="E62" s="358"/>
      <c r="F62" s="358"/>
      <c r="G62" s="358"/>
      <c r="H62" s="358"/>
      <c r="I62" s="358"/>
      <c r="J62" s="358"/>
      <c r="K62" s="358"/>
      <c r="L62" s="358"/>
      <c r="M62" s="359" t="s">
        <v>445</v>
      </c>
      <c r="N62" s="1256"/>
      <c r="O62" s="31"/>
      <c r="P62" s="31"/>
      <c r="Q62" s="31"/>
      <c r="R62" s="31"/>
      <c r="S62" s="31"/>
      <c r="T62" s="885" t="str">
        <f>IF(N62&gt;0,"PLEASE ENTER AS A NEGATIVE VALUE", "")</f>
        <v/>
      </c>
      <c r="U62" s="31"/>
      <c r="V62" s="31"/>
      <c r="W62" s="31"/>
      <c r="X62" s="31"/>
      <c r="Y62" s="31"/>
      <c r="Z62" s="31"/>
      <c r="AA62" s="31"/>
      <c r="AB62" s="31"/>
      <c r="AC62" s="31"/>
    </row>
    <row r="63" spans="1:29" ht="14.25" customHeight="1" thickBot="1" x14ac:dyDescent="0.25">
      <c r="A63" s="31"/>
      <c r="B63" s="31"/>
      <c r="C63" s="31"/>
      <c r="D63" s="1522" t="s">
        <v>449</v>
      </c>
      <c r="E63" s="1442"/>
      <c r="F63" s="1442"/>
      <c r="G63" s="1442"/>
      <c r="H63" s="1442"/>
      <c r="I63" s="1442"/>
      <c r="J63" s="1442"/>
      <c r="K63" s="1442"/>
      <c r="L63" s="1442"/>
      <c r="M63" s="1523"/>
      <c r="N63" s="344">
        <f>N60+N61+N62</f>
        <v>0</v>
      </c>
      <c r="O63" s="31"/>
      <c r="P63" s="31"/>
      <c r="Q63" s="31"/>
      <c r="R63" s="31"/>
      <c r="S63" s="31"/>
      <c r="T63" s="31"/>
      <c r="U63" s="31"/>
      <c r="V63" s="31"/>
      <c r="W63" s="31"/>
      <c r="X63" s="31"/>
      <c r="Y63" s="31"/>
      <c r="Z63" s="31"/>
      <c r="AA63" s="31"/>
      <c r="AB63" s="31"/>
      <c r="AC63" s="31"/>
    </row>
    <row r="64" spans="1:29" ht="14.25" customHeight="1" thickBot="1" x14ac:dyDescent="0.25">
      <c r="A64" s="31"/>
      <c r="B64" s="31"/>
      <c r="C64" s="31"/>
      <c r="D64" s="1522" t="s">
        <v>452</v>
      </c>
      <c r="E64" s="1442"/>
      <c r="F64" s="1442"/>
      <c r="G64" s="1442"/>
      <c r="H64" s="1442"/>
      <c r="I64" s="1442"/>
      <c r="J64" s="1442"/>
      <c r="K64" s="1442"/>
      <c r="L64" s="1442"/>
      <c r="M64" s="1443"/>
      <c r="N64" s="365">
        <f>N55*12+N59*12+(N61+N62)*12</f>
        <v>0</v>
      </c>
      <c r="O64" s="31"/>
      <c r="P64" s="31"/>
      <c r="Q64" s="31"/>
      <c r="R64" s="31"/>
      <c r="S64" s="31"/>
      <c r="T64" s="31"/>
      <c r="U64" s="31"/>
      <c r="V64" s="31"/>
      <c r="W64" s="31"/>
      <c r="X64" s="31"/>
      <c r="Y64" s="31"/>
      <c r="Z64" s="31"/>
      <c r="AA64" s="31"/>
      <c r="AB64" s="31"/>
      <c r="AC64" s="31"/>
    </row>
    <row r="65" spans="1:29" ht="4.5" customHeight="1" x14ac:dyDescent="0.2">
      <c r="A65" s="31"/>
      <c r="B65" s="31"/>
      <c r="C65" s="31"/>
      <c r="D65" s="366"/>
      <c r="E65" s="366"/>
      <c r="F65" s="366"/>
      <c r="G65" s="366"/>
      <c r="H65" s="366"/>
      <c r="I65" s="366"/>
      <c r="J65" s="366"/>
      <c r="K65" s="366"/>
      <c r="L65" s="366"/>
      <c r="M65" s="366"/>
      <c r="N65" s="367"/>
      <c r="O65" s="31"/>
      <c r="P65" s="31"/>
      <c r="Q65" s="31"/>
      <c r="R65" s="31"/>
      <c r="S65" s="31"/>
      <c r="T65" s="31"/>
      <c r="U65" s="31"/>
      <c r="V65" s="31"/>
      <c r="W65" s="31"/>
      <c r="X65" s="31"/>
      <c r="Y65" s="31"/>
      <c r="Z65" s="31"/>
      <c r="AA65" s="31"/>
      <c r="AB65" s="31"/>
      <c r="AC65" s="31"/>
    </row>
    <row r="66" spans="1:29" ht="16.5" customHeight="1" thickBot="1" x14ac:dyDescent="0.3">
      <c r="A66" s="375">
        <f>SUM(A10:A54,C10:C54,D10:D54,F10:N54,N56:N58,M61,N62,O10:S54)</f>
        <v>0</v>
      </c>
      <c r="B66" s="31"/>
      <c r="C66" s="31"/>
      <c r="D66" s="250" t="s">
        <v>315</v>
      </c>
      <c r="E66" s="250"/>
      <c r="F66" s="250"/>
      <c r="G66" s="250"/>
      <c r="H66" s="250"/>
      <c r="I66" s="2191"/>
      <c r="J66" s="2019"/>
      <c r="K66" s="2020"/>
      <c r="L66" s="250"/>
      <c r="M66" s="31"/>
      <c r="N66" s="31"/>
      <c r="O66" s="31"/>
      <c r="P66" s="180"/>
      <c r="Q66" s="886"/>
      <c r="R66" s="31"/>
      <c r="S66" s="31"/>
      <c r="T66" s="31"/>
      <c r="U66" s="31"/>
      <c r="V66" s="31"/>
      <c r="W66" s="180"/>
      <c r="X66" s="180"/>
      <c r="Y66" s="180"/>
      <c r="Z66" s="31"/>
      <c r="AA66" s="31"/>
      <c r="AB66" s="31"/>
      <c r="AC66" s="31"/>
    </row>
    <row r="67" spans="1:29" ht="4.5" customHeight="1" thickBot="1"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ht="14.25" customHeight="1" x14ac:dyDescent="0.25">
      <c r="A68" s="1440" t="s">
        <v>462</v>
      </c>
      <c r="B68" s="1397"/>
      <c r="C68" s="1397"/>
      <c r="D68" s="1397"/>
      <c r="E68" s="1397"/>
      <c r="F68" s="1397"/>
      <c r="G68" s="1397"/>
      <c r="H68" s="1397"/>
      <c r="I68" s="1397"/>
      <c r="J68" s="1397"/>
      <c r="K68" s="1397"/>
      <c r="L68" s="1397"/>
      <c r="M68" s="1397"/>
      <c r="N68" s="1398"/>
      <c r="O68" s="10"/>
      <c r="P68" s="10"/>
      <c r="Q68" s="10"/>
      <c r="R68" s="10"/>
      <c r="S68" s="10"/>
      <c r="T68" s="10"/>
      <c r="U68" s="10"/>
      <c r="V68" s="10"/>
      <c r="W68" s="10"/>
      <c r="X68" s="10"/>
      <c r="Y68" s="10"/>
      <c r="Z68" s="10"/>
      <c r="AA68" s="10"/>
      <c r="AB68" s="10"/>
      <c r="AC68" s="10"/>
    </row>
    <row r="69" spans="1:29" ht="14.25" customHeight="1" thickBot="1" x14ac:dyDescent="0.3">
      <c r="A69" s="1402"/>
      <c r="B69" s="1403"/>
      <c r="C69" s="1403"/>
      <c r="D69" s="1403"/>
      <c r="E69" s="1403"/>
      <c r="F69" s="1403"/>
      <c r="G69" s="1403"/>
      <c r="H69" s="1403"/>
      <c r="I69" s="1403"/>
      <c r="J69" s="1403"/>
      <c r="K69" s="1403"/>
      <c r="L69" s="1403"/>
      <c r="M69" s="1403"/>
      <c r="N69" s="1404"/>
      <c r="O69" s="10"/>
      <c r="P69" s="10"/>
      <c r="Q69" s="10"/>
      <c r="R69" s="10"/>
      <c r="S69" s="10"/>
      <c r="T69" s="10"/>
      <c r="U69" s="10"/>
      <c r="V69" s="10"/>
      <c r="W69" s="10"/>
      <c r="X69" s="10"/>
      <c r="Y69" s="10"/>
      <c r="Z69" s="10"/>
      <c r="AA69" s="10"/>
      <c r="AB69" s="10"/>
      <c r="AC69" s="10"/>
    </row>
    <row r="70" spans="1:29" ht="14.25" customHeight="1" thickBot="1" x14ac:dyDescent="0.3">
      <c r="A70" s="10"/>
      <c r="B70" s="10"/>
      <c r="C70" s="31"/>
      <c r="D70" s="31"/>
      <c r="E70" s="31"/>
      <c r="F70" s="31"/>
      <c r="G70" s="10"/>
      <c r="H70" s="10"/>
      <c r="I70" s="10"/>
      <c r="J70" s="10"/>
      <c r="K70" s="10"/>
      <c r="L70" s="10"/>
      <c r="M70" s="10"/>
      <c r="N70" s="10"/>
      <c r="O70" s="10"/>
      <c r="P70" s="10"/>
      <c r="Q70" s="10"/>
      <c r="R70" s="10"/>
      <c r="S70" s="10"/>
      <c r="T70" s="10"/>
      <c r="U70" s="10"/>
      <c r="V70" s="10"/>
      <c r="W70" s="10"/>
      <c r="X70" s="10"/>
      <c r="Y70" s="10"/>
      <c r="Z70" s="10"/>
      <c r="AA70" s="10"/>
      <c r="AB70" s="10"/>
      <c r="AC70" s="10"/>
    </row>
    <row r="71" spans="1:29" ht="14.25" customHeight="1" thickBot="1" x14ac:dyDescent="0.3">
      <c r="A71" s="381"/>
      <c r="B71" s="382"/>
      <c r="C71" s="887"/>
      <c r="D71" s="888" t="s">
        <v>475</v>
      </c>
      <c r="E71" s="888" t="s">
        <v>476</v>
      </c>
      <c r="F71" s="889"/>
      <c r="G71" s="379"/>
      <c r="H71" s="379"/>
      <c r="I71" s="381"/>
      <c r="J71" s="382"/>
      <c r="K71" s="887"/>
      <c r="L71" s="888" t="str">
        <f t="shared" ref="L71:M71" si="10">D71</f>
        <v>% of LI</v>
      </c>
      <c r="M71" s="888" t="str">
        <f t="shared" si="10"/>
        <v>% of Total</v>
      </c>
      <c r="N71" s="889"/>
      <c r="O71" s="10"/>
      <c r="P71" s="10"/>
      <c r="Q71" s="10"/>
      <c r="R71" s="10"/>
      <c r="S71" s="10"/>
      <c r="T71" s="10"/>
      <c r="U71" s="10"/>
      <c r="V71" s="10"/>
      <c r="W71" s="10"/>
      <c r="X71" s="10"/>
      <c r="Y71" s="10"/>
      <c r="Z71" s="10"/>
      <c r="AA71" s="10"/>
      <c r="AB71" s="10"/>
      <c r="AC71" s="10"/>
    </row>
    <row r="72" spans="1:29" ht="16.5" customHeight="1" x14ac:dyDescent="0.25">
      <c r="A72" s="386"/>
      <c r="B72" s="27"/>
      <c r="C72" s="890" t="s">
        <v>2343</v>
      </c>
      <c r="D72" s="393" t="str">
        <f t="shared" ref="D72:D78" si="11">IF(F72=0,"",F72/$F$79)</f>
        <v/>
      </c>
      <c r="E72" s="393" t="str">
        <f t="shared" ref="E72:E78" si="12">IF(F72=0,"",(F72/($F$79+$F$82)))</f>
        <v/>
      </c>
      <c r="F72" s="394">
        <f>SUMIF($A$10:$A$54,20, $F$10:$F$54)</f>
        <v>0</v>
      </c>
      <c r="G72" s="79"/>
      <c r="H72" s="79"/>
      <c r="I72" s="34"/>
      <c r="J72" s="10"/>
      <c r="K72" s="891" t="s">
        <v>2344</v>
      </c>
      <c r="L72" s="387" t="str">
        <f t="shared" ref="L72:L78" si="13">IF(N72=0,"",N72/$N$79)</f>
        <v/>
      </c>
      <c r="M72" s="387" t="str">
        <f t="shared" ref="M72:M78" si="14">IF(N72=0,"",(N72/($N$79+$N$81)))</f>
        <v/>
      </c>
      <c r="N72" s="388">
        <f>SUMIF($D$10:$D$54,20, $F$10:$F$54)</f>
        <v>0</v>
      </c>
      <c r="O72" s="10"/>
      <c r="P72" s="10"/>
      <c r="Q72" s="10"/>
      <c r="R72" s="10"/>
      <c r="S72" s="10"/>
      <c r="T72" s="10"/>
      <c r="U72" s="10"/>
      <c r="V72" s="10"/>
      <c r="W72" s="10"/>
      <c r="X72" s="10"/>
      <c r="Y72" s="10"/>
      <c r="Z72" s="10"/>
      <c r="AA72" s="10"/>
      <c r="AB72" s="10"/>
      <c r="AC72" s="10"/>
    </row>
    <row r="73" spans="1:29" ht="14.25" customHeight="1" x14ac:dyDescent="0.25">
      <c r="A73" s="34"/>
      <c r="B73" s="10"/>
      <c r="C73" s="392" t="s">
        <v>480</v>
      </c>
      <c r="D73" s="393" t="str">
        <f t="shared" si="11"/>
        <v/>
      </c>
      <c r="E73" s="393" t="str">
        <f t="shared" si="12"/>
        <v/>
      </c>
      <c r="F73" s="394">
        <f>SUMIF($A$10:$A$54,30, $F$10:$F$54)</f>
        <v>0</v>
      </c>
      <c r="G73" s="79"/>
      <c r="H73" s="79"/>
      <c r="I73" s="34"/>
      <c r="J73" s="10"/>
      <c r="K73" s="392" t="s">
        <v>527</v>
      </c>
      <c r="L73" s="393" t="str">
        <f t="shared" ca="1" si="13"/>
        <v/>
      </c>
      <c r="M73" s="393" t="str">
        <f t="shared" ca="1" si="14"/>
        <v/>
      </c>
      <c r="N73" s="394">
        <f ca="1">SUMIF($D$10:$D$56, 30, $F$10:$F$54)</f>
        <v>0</v>
      </c>
      <c r="O73" s="10"/>
      <c r="P73" s="10"/>
      <c r="Q73" s="10"/>
      <c r="R73" s="10"/>
      <c r="S73" s="10"/>
      <c r="T73" s="10"/>
      <c r="U73" s="10"/>
      <c r="V73" s="10"/>
      <c r="W73" s="10"/>
      <c r="X73" s="10"/>
      <c r="Y73" s="10"/>
      <c r="Z73" s="10"/>
      <c r="AA73" s="10"/>
      <c r="AB73" s="10"/>
      <c r="AC73" s="10"/>
    </row>
    <row r="74" spans="1:29" ht="14.25" customHeight="1" x14ac:dyDescent="0.25">
      <c r="A74" s="391"/>
      <c r="B74" s="10"/>
      <c r="C74" s="392" t="s">
        <v>485</v>
      </c>
      <c r="D74" s="393" t="str">
        <f t="shared" si="11"/>
        <v/>
      </c>
      <c r="E74" s="393" t="str">
        <f t="shared" si="12"/>
        <v/>
      </c>
      <c r="F74" s="394">
        <f>SUMIF($A$10:$A$54,40, $F$10:$F$54)</f>
        <v>0</v>
      </c>
      <c r="G74" s="79"/>
      <c r="H74" s="79"/>
      <c r="I74" s="34"/>
      <c r="J74" s="10"/>
      <c r="K74" s="392" t="s">
        <v>532</v>
      </c>
      <c r="L74" s="393" t="str">
        <f t="shared" ca="1" si="13"/>
        <v/>
      </c>
      <c r="M74" s="393" t="str">
        <f t="shared" ca="1" si="14"/>
        <v/>
      </c>
      <c r="N74" s="394">
        <f ca="1">SUMIF($D$10:$D$56, 40, $F$10:$F$54)</f>
        <v>0</v>
      </c>
      <c r="O74" s="10"/>
      <c r="P74" s="10"/>
      <c r="Q74" s="10"/>
      <c r="R74" s="10"/>
      <c r="S74" s="10"/>
      <c r="T74" s="10"/>
      <c r="U74" s="10"/>
      <c r="V74" s="10"/>
      <c r="W74" s="10"/>
      <c r="X74" s="10"/>
      <c r="Y74" s="10"/>
      <c r="Z74" s="10"/>
      <c r="AA74" s="10"/>
      <c r="AB74" s="10"/>
      <c r="AC74" s="10"/>
    </row>
    <row r="75" spans="1:29" ht="15.75" customHeight="1" x14ac:dyDescent="0.25">
      <c r="A75" s="34"/>
      <c r="B75" s="10"/>
      <c r="C75" s="392" t="s">
        <v>488</v>
      </c>
      <c r="D75" s="393" t="str">
        <f t="shared" si="11"/>
        <v/>
      </c>
      <c r="E75" s="393" t="str">
        <f t="shared" si="12"/>
        <v/>
      </c>
      <c r="F75" s="394">
        <f>SUMIF($A$10:$A$54,50, $F$10:$F$54)</f>
        <v>0</v>
      </c>
      <c r="G75" s="79"/>
      <c r="H75" s="79"/>
      <c r="I75" s="1529" t="s">
        <v>536</v>
      </c>
      <c r="J75" s="1400"/>
      <c r="K75" s="392" t="s">
        <v>537</v>
      </c>
      <c r="L75" s="393" t="str">
        <f t="shared" ca="1" si="13"/>
        <v/>
      </c>
      <c r="M75" s="393" t="str">
        <f t="shared" ca="1" si="14"/>
        <v/>
      </c>
      <c r="N75" s="394">
        <f ca="1">SUMIF($D$10:$D$56, 50, $F$10:$F$54)</f>
        <v>0</v>
      </c>
      <c r="O75" s="10"/>
      <c r="P75" s="10"/>
      <c r="Q75" s="10"/>
      <c r="R75" s="10"/>
      <c r="S75" s="10"/>
      <c r="T75" s="10"/>
      <c r="U75" s="10"/>
      <c r="V75" s="10"/>
      <c r="W75" s="10"/>
      <c r="X75" s="10"/>
      <c r="Y75" s="10"/>
      <c r="Z75" s="10"/>
      <c r="AA75" s="10"/>
      <c r="AB75" s="10"/>
      <c r="AC75" s="10"/>
    </row>
    <row r="76" spans="1:29" ht="17.25" customHeight="1" x14ac:dyDescent="0.25">
      <c r="A76" s="1529" t="s">
        <v>493</v>
      </c>
      <c r="B76" s="1400"/>
      <c r="C76" s="392" t="s">
        <v>494</v>
      </c>
      <c r="D76" s="393" t="str">
        <f t="shared" si="11"/>
        <v/>
      </c>
      <c r="E76" s="393" t="str">
        <f t="shared" si="12"/>
        <v/>
      </c>
      <c r="F76" s="394">
        <f>SUMIF($A$10:$A$54,60, $F$10:$F$54)</f>
        <v>0</v>
      </c>
      <c r="G76" s="79"/>
      <c r="H76" s="79"/>
      <c r="I76" s="1529" t="s">
        <v>541</v>
      </c>
      <c r="J76" s="1400"/>
      <c r="K76" s="392" t="s">
        <v>542</v>
      </c>
      <c r="L76" s="393" t="str">
        <f t="shared" ca="1" si="13"/>
        <v/>
      </c>
      <c r="M76" s="393" t="str">
        <f t="shared" ca="1" si="14"/>
        <v/>
      </c>
      <c r="N76" s="394">
        <f ca="1">SUMIF($D$10:$D$56, 60, $F$10:$F$54)</f>
        <v>0</v>
      </c>
      <c r="O76" s="10"/>
      <c r="P76" s="10"/>
      <c r="Q76" s="10"/>
      <c r="R76" s="10"/>
      <c r="S76" s="10"/>
      <c r="T76" s="10"/>
      <c r="U76" s="10"/>
      <c r="V76" s="10"/>
      <c r="W76" s="10"/>
      <c r="X76" s="10"/>
      <c r="Y76" s="10"/>
      <c r="Z76" s="10"/>
      <c r="AA76" s="10"/>
      <c r="AB76" s="10"/>
      <c r="AC76" s="10"/>
    </row>
    <row r="77" spans="1:29" ht="16.5" customHeight="1" x14ac:dyDescent="0.25">
      <c r="A77" s="407"/>
      <c r="B77" s="838"/>
      <c r="C77" s="392" t="s">
        <v>2345</v>
      </c>
      <c r="D77" s="393" t="str">
        <f t="shared" si="11"/>
        <v/>
      </c>
      <c r="E77" s="393" t="str">
        <f t="shared" si="12"/>
        <v/>
      </c>
      <c r="F77" s="394">
        <f>SUMIF($A$10:$A$54,70, $F$10:$F$54)</f>
        <v>0</v>
      </c>
      <c r="G77" s="79"/>
      <c r="H77" s="79"/>
      <c r="I77" s="34"/>
      <c r="J77" s="10"/>
      <c r="K77" s="392" t="s">
        <v>2346</v>
      </c>
      <c r="L77" s="393" t="str">
        <f t="shared" ca="1" si="13"/>
        <v/>
      </c>
      <c r="M77" s="393" t="str">
        <f t="shared" ca="1" si="14"/>
        <v/>
      </c>
      <c r="N77" s="394">
        <f ca="1">SUMIF($D$10:$D$56, 70, $F$10:$F$54)</f>
        <v>0</v>
      </c>
      <c r="O77" s="10"/>
      <c r="P77" s="10"/>
      <c r="Q77" s="10"/>
      <c r="R77" s="10"/>
      <c r="S77" s="10"/>
      <c r="T77" s="10"/>
      <c r="U77" s="10"/>
      <c r="V77" s="10"/>
      <c r="W77" s="10"/>
      <c r="X77" s="10"/>
      <c r="Y77" s="10"/>
      <c r="Z77" s="10"/>
      <c r="AA77" s="10"/>
      <c r="AB77" s="10"/>
      <c r="AC77" s="10"/>
    </row>
    <row r="78" spans="1:29" ht="15.75" customHeight="1" x14ac:dyDescent="0.25">
      <c r="A78" s="407"/>
      <c r="B78" s="838"/>
      <c r="C78" s="392" t="s">
        <v>2347</v>
      </c>
      <c r="D78" s="393" t="str">
        <f t="shared" si="11"/>
        <v/>
      </c>
      <c r="E78" s="393" t="str">
        <f t="shared" si="12"/>
        <v/>
      </c>
      <c r="F78" s="394">
        <f>SUMIF($A$10:$A$54,80, $F$10:$F$54)</f>
        <v>0</v>
      </c>
      <c r="G78" s="79"/>
      <c r="H78" s="79"/>
      <c r="I78" s="34"/>
      <c r="J78" s="10"/>
      <c r="K78" s="392" t="s">
        <v>2348</v>
      </c>
      <c r="L78" s="393" t="str">
        <f t="shared" ca="1" si="13"/>
        <v/>
      </c>
      <c r="M78" s="393" t="str">
        <f t="shared" ca="1" si="14"/>
        <v/>
      </c>
      <c r="N78" s="394">
        <f ca="1">SUMIF($D$10:$D$56, 80, $F$10:$F$54)</f>
        <v>0</v>
      </c>
      <c r="O78" s="10"/>
      <c r="P78" s="10"/>
      <c r="Q78" s="10"/>
      <c r="R78" s="10"/>
      <c r="S78" s="10"/>
      <c r="T78" s="10"/>
      <c r="U78" s="10"/>
      <c r="V78" s="10"/>
      <c r="W78" s="10"/>
      <c r="X78" s="10"/>
      <c r="Y78" s="10"/>
      <c r="Z78" s="10"/>
      <c r="AA78" s="10"/>
      <c r="AB78" s="10"/>
      <c r="AC78" s="10"/>
    </row>
    <row r="79" spans="1:29" ht="15.75" customHeight="1" x14ac:dyDescent="0.25">
      <c r="A79" s="1529" t="s">
        <v>499</v>
      </c>
      <c r="B79" s="1400"/>
      <c r="C79" s="408" t="s">
        <v>500</v>
      </c>
      <c r="D79" s="409"/>
      <c r="E79" s="409"/>
      <c r="F79" s="410">
        <f>SUM(F72:F78)</f>
        <v>0</v>
      </c>
      <c r="G79" s="79"/>
      <c r="H79" s="79"/>
      <c r="I79" s="1529" t="s">
        <v>549</v>
      </c>
      <c r="J79" s="1400"/>
      <c r="K79" s="408" t="s">
        <v>550</v>
      </c>
      <c r="L79" s="458"/>
      <c r="M79" s="458"/>
      <c r="N79" s="410">
        <f ca="1">SUM(N72:N78)</f>
        <v>0</v>
      </c>
      <c r="O79" s="10"/>
      <c r="P79" s="10"/>
      <c r="Q79" s="10"/>
      <c r="R79" s="10"/>
      <c r="S79" s="10"/>
      <c r="T79" s="10"/>
      <c r="U79" s="10"/>
      <c r="V79" s="10"/>
      <c r="W79" s="10"/>
      <c r="X79" s="10"/>
      <c r="Y79" s="10"/>
      <c r="Z79" s="10"/>
      <c r="AA79" s="10"/>
      <c r="AB79" s="10"/>
      <c r="AC79" s="10"/>
    </row>
    <row r="80" spans="1:29" ht="17.25" customHeight="1" x14ac:dyDescent="0.25">
      <c r="A80" s="1529" t="s">
        <v>508</v>
      </c>
      <c r="B80" s="1400"/>
      <c r="C80" s="392" t="s">
        <v>509</v>
      </c>
      <c r="D80" s="393" t="str">
        <f t="shared" ref="D80:D81" si="15">IF(F80=0,"",F80/$F$79)</f>
        <v/>
      </c>
      <c r="E80" s="393" t="str">
        <f t="shared" ref="E80:E82" si="16">IF(F80=0,"",(F80/($F$79+$F$82)))</f>
        <v/>
      </c>
      <c r="F80" s="394">
        <f>SUMIF(A10:A54, "EO", F10:F54)</f>
        <v>0</v>
      </c>
      <c r="G80" s="79"/>
      <c r="H80" s="79"/>
      <c r="I80" s="34"/>
      <c r="J80" s="10"/>
      <c r="K80" s="188" t="s">
        <v>555</v>
      </c>
      <c r="L80" s="393" t="str">
        <f ca="1">IF(N80=0,"",N80/$N$79)</f>
        <v/>
      </c>
      <c r="M80" s="393" t="str">
        <f ca="1">IF(N80=0,"",(N80/($N$79+$N$81)))</f>
        <v/>
      </c>
      <c r="N80" s="394">
        <f ca="1">SUMIF(D10:D56, "MR", F10:F54)</f>
        <v>0</v>
      </c>
      <c r="O80" s="10"/>
      <c r="P80" s="10"/>
      <c r="Q80" s="10"/>
      <c r="R80" s="10"/>
      <c r="S80" s="10"/>
      <c r="T80" s="10"/>
      <c r="U80" s="10"/>
      <c r="V80" s="10"/>
      <c r="W80" s="10"/>
      <c r="X80" s="10"/>
      <c r="Y80" s="10"/>
      <c r="Z80" s="10"/>
      <c r="AA80" s="10"/>
      <c r="AB80" s="10"/>
      <c r="AC80" s="10"/>
    </row>
    <row r="81" spans="1:29" ht="15.75" customHeight="1" x14ac:dyDescent="0.25">
      <c r="A81" s="395"/>
      <c r="B81" s="10"/>
      <c r="C81" s="392" t="s">
        <v>513</v>
      </c>
      <c r="D81" s="393" t="str">
        <f t="shared" si="15"/>
        <v/>
      </c>
      <c r="E81" s="393" t="str">
        <f t="shared" si="16"/>
        <v/>
      </c>
      <c r="F81" s="394">
        <f>SUMIF(A10:A54, "MR", F10:F54)</f>
        <v>0</v>
      </c>
      <c r="G81" s="79"/>
      <c r="H81" s="79"/>
      <c r="I81" s="34"/>
      <c r="J81" s="10"/>
      <c r="K81" s="423" t="s">
        <v>559</v>
      </c>
      <c r="L81" s="465"/>
      <c r="M81" s="465"/>
      <c r="N81" s="425">
        <f ca="1">SUM(N80)</f>
        <v>0</v>
      </c>
      <c r="O81" s="10"/>
      <c r="P81" s="10"/>
      <c r="Q81" s="10"/>
      <c r="R81" s="10"/>
      <c r="S81" s="10"/>
      <c r="T81" s="10"/>
      <c r="U81" s="10"/>
      <c r="V81" s="10"/>
      <c r="W81" s="10"/>
      <c r="X81" s="10"/>
      <c r="Y81" s="10"/>
      <c r="Z81" s="10"/>
      <c r="AA81" s="10"/>
      <c r="AB81" s="10"/>
      <c r="AC81" s="10"/>
    </row>
    <row r="82" spans="1:29" ht="15.75" customHeight="1" thickBot="1" x14ac:dyDescent="0.3">
      <c r="A82" s="34"/>
      <c r="B82" s="10"/>
      <c r="C82" s="423" t="s">
        <v>518</v>
      </c>
      <c r="D82" s="424"/>
      <c r="E82" s="892" t="str">
        <f t="shared" si="16"/>
        <v/>
      </c>
      <c r="F82" s="425">
        <f>SUM(F80:F81)</f>
        <v>0</v>
      </c>
      <c r="G82" s="79"/>
      <c r="H82" s="79"/>
      <c r="I82" s="206"/>
      <c r="J82" s="207"/>
      <c r="K82" s="428" t="s">
        <v>566</v>
      </c>
      <c r="L82" s="429"/>
      <c r="M82" s="429"/>
      <c r="N82" s="427">
        <f ca="1">SUM(N79,N81)</f>
        <v>0</v>
      </c>
      <c r="O82" s="10"/>
      <c r="P82" s="10"/>
      <c r="Q82" s="10"/>
      <c r="R82" s="10"/>
      <c r="S82" s="10"/>
      <c r="T82" s="10"/>
      <c r="U82" s="10"/>
      <c r="V82" s="10"/>
      <c r="W82" s="10"/>
      <c r="X82" s="10"/>
      <c r="Y82" s="10"/>
      <c r="Z82" s="10"/>
      <c r="AA82" s="10"/>
      <c r="AB82" s="10"/>
      <c r="AC82" s="10"/>
    </row>
    <row r="83" spans="1:29" ht="16.5" customHeight="1" thickBot="1" x14ac:dyDescent="0.3">
      <c r="A83" s="206"/>
      <c r="B83" s="207"/>
      <c r="C83" s="1545" t="s">
        <v>2349</v>
      </c>
      <c r="D83" s="1403"/>
      <c r="E83" s="1403"/>
      <c r="F83" s="427">
        <f>F79+F82</f>
        <v>0</v>
      </c>
      <c r="G83" s="79"/>
      <c r="H83" s="79"/>
      <c r="I83" s="2192" t="s">
        <v>2350</v>
      </c>
      <c r="J83" s="1398"/>
      <c r="K83" s="438">
        <v>0.3</v>
      </c>
      <c r="L83" s="393" t="str">
        <f t="shared" ref="L83:L87" si="17">IF(N83=0,"",N83/$N$88)</f>
        <v/>
      </c>
      <c r="M83" s="393" t="str">
        <f t="shared" ref="M83:M87" si="18">IF(N83=0,"",(N83/($N$88+$N$91)))</f>
        <v/>
      </c>
      <c r="N83" s="394">
        <f>SUMIF($B$10:$B$54, "30%/30%", $F$10:$F$54)</f>
        <v>0</v>
      </c>
      <c r="O83" s="10"/>
      <c r="P83" s="10"/>
      <c r="Q83" s="10"/>
      <c r="R83" s="10"/>
      <c r="S83" s="10"/>
      <c r="T83" s="10"/>
      <c r="U83" s="10"/>
      <c r="V83" s="10"/>
      <c r="W83" s="10"/>
      <c r="X83" s="10"/>
      <c r="Y83" s="10"/>
      <c r="Z83" s="10"/>
      <c r="AA83" s="10"/>
      <c r="AB83" s="10"/>
      <c r="AC83" s="10"/>
    </row>
    <row r="84" spans="1:29" ht="14.25" customHeight="1" x14ac:dyDescent="0.25">
      <c r="A84" s="2193" t="s">
        <v>2351</v>
      </c>
      <c r="B84" s="1398"/>
      <c r="C84" s="893" t="s">
        <v>481</v>
      </c>
      <c r="D84" s="894" t="str">
        <f>IF(F84=0,"",F84/$F$85)</f>
        <v/>
      </c>
      <c r="E84" s="894" t="str">
        <f>IF(F84=0,"",(F84/($F$85+$F$87)))</f>
        <v/>
      </c>
      <c r="F84" s="895">
        <f>SUMIF($C$10:$C$54, 30, $F$10:$F$54)</f>
        <v>0</v>
      </c>
      <c r="G84" s="79"/>
      <c r="H84" s="79"/>
      <c r="I84" s="1399"/>
      <c r="J84" s="1401"/>
      <c r="K84" s="896">
        <v>0.4</v>
      </c>
      <c r="L84" s="393" t="str">
        <f t="shared" si="17"/>
        <v/>
      </c>
      <c r="M84" s="393" t="str">
        <f t="shared" si="18"/>
        <v/>
      </c>
      <c r="N84" s="394">
        <f>SUMIF($B$10:$B$54, "40%/40%", $F$10:$F$54)</f>
        <v>0</v>
      </c>
      <c r="O84" s="10"/>
      <c r="P84" s="10"/>
      <c r="Q84" s="10"/>
      <c r="R84" s="10"/>
      <c r="S84" s="10"/>
      <c r="T84" s="10"/>
      <c r="U84" s="10"/>
      <c r="V84" s="10"/>
      <c r="W84" s="10"/>
      <c r="X84" s="10"/>
      <c r="Y84" s="10"/>
      <c r="Z84" s="10"/>
      <c r="AA84" s="10"/>
      <c r="AB84" s="10"/>
      <c r="AC84" s="10"/>
    </row>
    <row r="85" spans="1:29" ht="14.25" customHeight="1" x14ac:dyDescent="0.25">
      <c r="A85" s="1399"/>
      <c r="B85" s="1401"/>
      <c r="C85" s="897" t="s">
        <v>891</v>
      </c>
      <c r="D85" s="898"/>
      <c r="E85" s="898"/>
      <c r="F85" s="899">
        <f>SUM(F84)</f>
        <v>0</v>
      </c>
      <c r="G85" s="79"/>
      <c r="H85" s="79"/>
      <c r="I85" s="1399"/>
      <c r="J85" s="1401"/>
      <c r="K85" s="392" t="s">
        <v>528</v>
      </c>
      <c r="L85" s="393" t="str">
        <f t="shared" si="17"/>
        <v/>
      </c>
      <c r="M85" s="393" t="str">
        <f t="shared" si="18"/>
        <v/>
      </c>
      <c r="N85" s="394">
        <f>SUMIF($B$10:$B$54, "LH/50%", $F$10:$F$54)</f>
        <v>0</v>
      </c>
      <c r="O85" s="10"/>
      <c r="P85" s="10"/>
      <c r="Q85" s="10"/>
      <c r="R85" s="10"/>
      <c r="S85" s="10"/>
      <c r="T85" s="10"/>
      <c r="U85" s="10"/>
      <c r="V85" s="10"/>
      <c r="W85" s="10"/>
      <c r="X85" s="10"/>
      <c r="Y85" s="10"/>
      <c r="Z85" s="10"/>
      <c r="AA85" s="10"/>
      <c r="AB85" s="10"/>
      <c r="AC85" s="10"/>
    </row>
    <row r="86" spans="1:29" ht="14.25" customHeight="1" x14ac:dyDescent="0.25">
      <c r="A86" s="1399"/>
      <c r="B86" s="1401"/>
      <c r="C86" s="893" t="s">
        <v>513</v>
      </c>
      <c r="D86" s="894" t="str">
        <f>IF(F86=0,"",F86/$F$85)</f>
        <v/>
      </c>
      <c r="E86" s="894" t="str">
        <f>IF(F86=0,"",(F86/($F$85+$F$87)))</f>
        <v/>
      </c>
      <c r="F86" s="895">
        <f>SUMIF(C10:C54, "MR", F10:F54)</f>
        <v>0</v>
      </c>
      <c r="G86" s="79"/>
      <c r="H86" s="79"/>
      <c r="I86" s="1399"/>
      <c r="J86" s="1401"/>
      <c r="K86" s="392" t="s">
        <v>533</v>
      </c>
      <c r="L86" s="393" t="str">
        <f t="shared" si="17"/>
        <v/>
      </c>
      <c r="M86" s="393" t="str">
        <f t="shared" si="18"/>
        <v/>
      </c>
      <c r="N86" s="394">
        <f>SUMIF($B$10:$B$54, "HH/60%", $F$10:$F$54)</f>
        <v>0</v>
      </c>
      <c r="O86" s="10"/>
      <c r="P86" s="10"/>
      <c r="Q86" s="10"/>
      <c r="R86" s="10"/>
      <c r="S86" s="10"/>
      <c r="T86" s="10"/>
      <c r="U86" s="10"/>
      <c r="V86" s="10"/>
      <c r="W86" s="10"/>
      <c r="X86" s="10"/>
      <c r="Y86" s="10"/>
      <c r="Z86" s="10"/>
      <c r="AA86" s="10"/>
      <c r="AB86" s="10"/>
      <c r="AC86" s="10"/>
    </row>
    <row r="87" spans="1:29" ht="14.25" customHeight="1" x14ac:dyDescent="0.25">
      <c r="A87" s="1399"/>
      <c r="B87" s="1401"/>
      <c r="C87" s="900" t="s">
        <v>518</v>
      </c>
      <c r="D87" s="901"/>
      <c r="E87" s="901"/>
      <c r="F87" s="899">
        <f>SUM(F86)</f>
        <v>0</v>
      </c>
      <c r="G87" s="79"/>
      <c r="H87" s="79"/>
      <c r="I87" s="1399"/>
      <c r="J87" s="1401"/>
      <c r="K87" s="392" t="s">
        <v>538</v>
      </c>
      <c r="L87" s="393" t="str">
        <f t="shared" si="17"/>
        <v/>
      </c>
      <c r="M87" s="393" t="str">
        <f t="shared" si="18"/>
        <v/>
      </c>
      <c r="N87" s="394">
        <f>SUMIF($B$10:$B$54, "HH/80%", $F$10:$F$54)</f>
        <v>0</v>
      </c>
      <c r="O87" s="10"/>
      <c r="P87" s="10"/>
      <c r="Q87" s="10"/>
      <c r="R87" s="10"/>
      <c r="S87" s="10"/>
      <c r="T87" s="10"/>
      <c r="U87" s="10"/>
      <c r="V87" s="10"/>
      <c r="W87" s="10"/>
      <c r="X87" s="10"/>
      <c r="Y87" s="10"/>
      <c r="Z87" s="10"/>
      <c r="AA87" s="10"/>
      <c r="AB87" s="10"/>
      <c r="AC87" s="10"/>
    </row>
    <row r="88" spans="1:29" ht="14.25" customHeight="1" thickBot="1" x14ac:dyDescent="0.3">
      <c r="A88" s="1402"/>
      <c r="B88" s="1404"/>
      <c r="C88" s="902" t="s">
        <v>520</v>
      </c>
      <c r="D88" s="903"/>
      <c r="E88" s="903"/>
      <c r="F88" s="904">
        <f>SUM(F85,F87)</f>
        <v>0</v>
      </c>
      <c r="G88" s="79"/>
      <c r="H88" s="79"/>
      <c r="I88" s="1399"/>
      <c r="J88" s="1401"/>
      <c r="K88" s="408" t="s">
        <v>544</v>
      </c>
      <c r="L88" s="409"/>
      <c r="M88" s="415"/>
      <c r="N88" s="410">
        <f>SUM(N83:N87)</f>
        <v>0</v>
      </c>
      <c r="O88" s="10"/>
      <c r="P88" s="10"/>
      <c r="Q88" s="10"/>
      <c r="R88" s="10"/>
      <c r="S88" s="10"/>
      <c r="T88" s="10"/>
      <c r="U88" s="10"/>
      <c r="V88" s="10"/>
      <c r="W88" s="10"/>
      <c r="X88" s="10"/>
      <c r="Y88" s="10"/>
      <c r="Z88" s="10"/>
      <c r="AA88" s="10"/>
      <c r="AB88" s="10"/>
      <c r="AC88" s="10"/>
    </row>
    <row r="89" spans="1:29" ht="14.25" customHeight="1" x14ac:dyDescent="0.25">
      <c r="A89" s="10"/>
      <c r="B89" s="10"/>
      <c r="C89" s="10"/>
      <c r="D89" s="10"/>
      <c r="E89" s="10"/>
      <c r="F89" s="10"/>
      <c r="G89" s="79"/>
      <c r="H89" s="79"/>
      <c r="I89" s="1399"/>
      <c r="J89" s="1401"/>
      <c r="K89" s="392" t="s">
        <v>509</v>
      </c>
      <c r="L89" s="393" t="str">
        <f t="shared" ref="L89:L90" si="19">IF(N89=0,"",N89/$N$88)</f>
        <v/>
      </c>
      <c r="M89" s="393" t="str">
        <f t="shared" ref="M89:M90" si="20">IF(N89=0,"",(N89/($N$88+$N$91)))</f>
        <v/>
      </c>
      <c r="N89" s="394">
        <f>SUMIF(B10:B54, "EO", F10:F54)</f>
        <v>0</v>
      </c>
      <c r="O89" s="10"/>
      <c r="P89" s="10"/>
      <c r="Q89" s="10"/>
      <c r="R89" s="10"/>
      <c r="S89" s="10"/>
      <c r="T89" s="10"/>
      <c r="U89" s="10"/>
      <c r="V89" s="10"/>
      <c r="W89" s="10"/>
      <c r="X89" s="10"/>
      <c r="Y89" s="10"/>
      <c r="Z89" s="10"/>
      <c r="AA89" s="10"/>
      <c r="AB89" s="10"/>
      <c r="AC89" s="10"/>
    </row>
    <row r="90" spans="1:29" ht="14.25" customHeight="1" x14ac:dyDescent="0.25">
      <c r="A90" s="10"/>
      <c r="B90" s="10"/>
      <c r="C90" s="10"/>
      <c r="D90" s="10"/>
      <c r="E90" s="10"/>
      <c r="F90" s="10"/>
      <c r="G90" s="79"/>
      <c r="H90" s="79"/>
      <c r="I90" s="1399"/>
      <c r="J90" s="1401"/>
      <c r="K90" s="392" t="s">
        <v>513</v>
      </c>
      <c r="L90" s="393" t="str">
        <f t="shared" si="19"/>
        <v/>
      </c>
      <c r="M90" s="393" t="str">
        <f t="shared" si="20"/>
        <v/>
      </c>
      <c r="N90" s="394">
        <f>SUMIF(B10:B54, "MR", F10:F54)</f>
        <v>0</v>
      </c>
      <c r="O90" s="10"/>
      <c r="P90" s="10"/>
      <c r="Q90" s="10"/>
      <c r="R90" s="10"/>
      <c r="S90" s="10"/>
      <c r="T90" s="10"/>
      <c r="U90" s="10"/>
      <c r="V90" s="10"/>
      <c r="W90" s="10"/>
      <c r="X90" s="10"/>
      <c r="Y90" s="10"/>
      <c r="Z90" s="10"/>
      <c r="AA90" s="10"/>
      <c r="AB90" s="10"/>
      <c r="AC90" s="10"/>
    </row>
    <row r="91" spans="1:29" ht="14.25" customHeight="1" x14ac:dyDescent="0.25">
      <c r="A91" s="10"/>
      <c r="B91" s="10"/>
      <c r="C91" s="10"/>
      <c r="D91" s="10"/>
      <c r="E91" s="10"/>
      <c r="F91" s="10"/>
      <c r="G91" s="79"/>
      <c r="H91" s="79"/>
      <c r="I91" s="1399"/>
      <c r="J91" s="1401"/>
      <c r="K91" s="466" t="s">
        <v>518</v>
      </c>
      <c r="L91" s="467"/>
      <c r="M91" s="467"/>
      <c r="N91" s="425">
        <f>SUM(N89:N90)</f>
        <v>0</v>
      </c>
      <c r="O91" s="10"/>
      <c r="P91" s="10"/>
      <c r="Q91" s="10"/>
      <c r="R91" s="10"/>
      <c r="S91" s="10"/>
      <c r="T91" s="10"/>
      <c r="U91" s="10"/>
      <c r="V91" s="10"/>
      <c r="W91" s="10"/>
      <c r="X91" s="10"/>
      <c r="Y91" s="10"/>
      <c r="Z91" s="10"/>
      <c r="AA91" s="10"/>
      <c r="AB91" s="10"/>
      <c r="AC91" s="10"/>
    </row>
    <row r="92" spans="1:29" ht="14.25" customHeight="1" thickBot="1" x14ac:dyDescent="0.3">
      <c r="A92" s="10"/>
      <c r="B92" s="10"/>
      <c r="C92" s="10"/>
      <c r="D92" s="10"/>
      <c r="E92" s="10"/>
      <c r="F92" s="10"/>
      <c r="G92" s="79"/>
      <c r="H92" s="79"/>
      <c r="I92" s="1402"/>
      <c r="J92" s="1404"/>
      <c r="K92" s="428" t="s">
        <v>567</v>
      </c>
      <c r="L92" s="429"/>
      <c r="M92" s="429"/>
      <c r="N92" s="427">
        <f>SUM(N88,N91)</f>
        <v>0</v>
      </c>
      <c r="O92" s="10"/>
      <c r="P92" s="10"/>
      <c r="Q92" s="10"/>
      <c r="R92" s="10"/>
      <c r="S92" s="10"/>
      <c r="T92" s="10"/>
      <c r="U92" s="10"/>
      <c r="V92" s="10"/>
      <c r="W92" s="10"/>
      <c r="X92" s="10"/>
      <c r="Y92" s="10"/>
      <c r="Z92" s="10"/>
      <c r="AA92" s="10"/>
      <c r="AB92" s="10"/>
      <c r="AC92" s="10"/>
    </row>
    <row r="93" spans="1:29" ht="14.25" customHeight="1" thickBot="1" x14ac:dyDescent="0.3">
      <c r="A93" s="10"/>
      <c r="B93" s="10"/>
      <c r="C93" s="10"/>
      <c r="D93" s="10"/>
      <c r="E93" s="10"/>
      <c r="F93" s="10"/>
      <c r="G93" s="79"/>
      <c r="H93" s="79"/>
      <c r="I93" s="196" t="s">
        <v>570</v>
      </c>
      <c r="J93" s="134"/>
      <c r="K93" s="471" t="s">
        <v>571</v>
      </c>
      <c r="L93" s="70"/>
      <c r="M93" s="70"/>
      <c r="N93" s="427">
        <f>SUMIF(E10:E54,"*",F10:F54)</f>
        <v>0</v>
      </c>
      <c r="O93" s="10"/>
      <c r="P93" s="10"/>
      <c r="Q93" s="10"/>
      <c r="R93" s="10"/>
      <c r="S93" s="10"/>
      <c r="T93" s="10"/>
      <c r="U93" s="10"/>
      <c r="V93" s="10"/>
      <c r="W93" s="10"/>
      <c r="X93" s="10"/>
      <c r="Y93" s="10"/>
      <c r="Z93" s="10"/>
      <c r="AA93" s="10"/>
      <c r="AB93" s="10"/>
      <c r="AC93" s="10"/>
    </row>
    <row r="94" spans="1:29" ht="14.25" customHeight="1" x14ac:dyDescent="0.25">
      <c r="A94" s="10"/>
      <c r="B94" s="10"/>
      <c r="C94" s="10"/>
      <c r="D94" s="10"/>
      <c r="E94" s="10"/>
      <c r="F94" s="10"/>
      <c r="G94" s="79"/>
      <c r="H94" s="79"/>
      <c r="I94" s="10"/>
      <c r="J94" s="10"/>
      <c r="K94" s="10"/>
      <c r="L94" s="10"/>
      <c r="M94" s="10"/>
      <c r="N94" s="10"/>
      <c r="O94" s="10"/>
      <c r="P94" s="10"/>
      <c r="Q94" s="10"/>
      <c r="R94" s="10"/>
      <c r="S94" s="10"/>
      <c r="T94" s="10"/>
      <c r="U94" s="10"/>
      <c r="V94" s="10"/>
      <c r="W94" s="10"/>
      <c r="X94" s="10"/>
      <c r="Y94" s="10"/>
      <c r="Z94" s="10"/>
      <c r="AA94" s="10"/>
      <c r="AB94" s="10"/>
      <c r="AC94" s="10"/>
    </row>
    <row r="95" spans="1:29" ht="14.25" customHeight="1" thickBot="1"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ht="14.25" customHeight="1" x14ac:dyDescent="0.25">
      <c r="A96" s="1541" t="s">
        <v>583</v>
      </c>
      <c r="B96" s="1398"/>
      <c r="C96" s="476">
        <v>0</v>
      </c>
      <c r="D96" s="477"/>
      <c r="E96" s="477"/>
      <c r="F96" s="478">
        <f>SUMIF(G10:G54, "0", F10:F54)</f>
        <v>0</v>
      </c>
      <c r="G96" s="10"/>
      <c r="H96" s="10"/>
      <c r="I96" s="479" t="s">
        <v>584</v>
      </c>
      <c r="J96" s="480"/>
      <c r="K96" s="481"/>
      <c r="L96" s="1542" t="s">
        <v>2352</v>
      </c>
      <c r="M96" s="1397"/>
      <c r="N96" s="1398"/>
      <c r="O96" s="10"/>
      <c r="P96" s="10"/>
      <c r="Q96" s="10"/>
      <c r="R96" s="10"/>
      <c r="S96" s="10"/>
      <c r="T96" s="10"/>
      <c r="U96" s="10"/>
      <c r="V96" s="10"/>
      <c r="W96" s="10"/>
      <c r="X96" s="10"/>
      <c r="Y96" s="10"/>
      <c r="Z96" s="10"/>
      <c r="AA96" s="10"/>
      <c r="AB96" s="10"/>
      <c r="AC96" s="10"/>
    </row>
    <row r="97" spans="1:29" ht="14.25" customHeight="1" x14ac:dyDescent="0.25">
      <c r="A97" s="1399"/>
      <c r="B97" s="1401"/>
      <c r="C97" s="483">
        <v>1</v>
      </c>
      <c r="D97" s="484"/>
      <c r="E97" s="484"/>
      <c r="F97" s="485">
        <f>SUMIF(G10:G54, "1", F10:F54)</f>
        <v>0</v>
      </c>
      <c r="G97" s="10"/>
      <c r="H97" s="10"/>
      <c r="I97" s="486" t="s">
        <v>2353</v>
      </c>
      <c r="J97" s="487"/>
      <c r="K97" s="488" t="e">
        <f>('30. Development Cost Schedule'!D18+'30. Development Cost Schedule'!E18+'30. Development Cost Schedule'!D94+'30. Development Cost Schedule'!E94)/'24. Rent Schedule'!J55</f>
        <v>#DIV/0!</v>
      </c>
      <c r="L97" s="1543"/>
      <c r="M97" s="1400"/>
      <c r="N97" s="1401"/>
      <c r="O97" s="10"/>
      <c r="P97" s="10"/>
      <c r="Q97" s="10"/>
      <c r="R97" s="10"/>
      <c r="S97" s="10"/>
      <c r="T97" s="10"/>
      <c r="U97" s="10"/>
      <c r="V97" s="10"/>
      <c r="W97" s="10"/>
      <c r="X97" s="10"/>
      <c r="Y97" s="10"/>
      <c r="Z97" s="10"/>
      <c r="AA97" s="10"/>
      <c r="AB97" s="10"/>
      <c r="AC97" s="10"/>
    </row>
    <row r="98" spans="1:29" ht="14.25" customHeight="1" x14ac:dyDescent="0.25">
      <c r="A98" s="1399"/>
      <c r="B98" s="1401"/>
      <c r="C98" s="483">
        <v>2</v>
      </c>
      <c r="D98" s="484"/>
      <c r="E98" s="484"/>
      <c r="F98" s="485">
        <f>SUMIF(G10:G54, "2", F10:F54)</f>
        <v>0</v>
      </c>
      <c r="G98" s="10"/>
      <c r="H98" s="10"/>
      <c r="I98" s="489" t="s">
        <v>589</v>
      </c>
      <c r="J98" s="10"/>
      <c r="K98" s="490"/>
      <c r="L98" s="1543"/>
      <c r="M98" s="1400"/>
      <c r="N98" s="1401"/>
      <c r="O98" s="10"/>
      <c r="P98" s="10"/>
      <c r="Q98" s="10"/>
      <c r="R98" s="10"/>
      <c r="S98" s="10"/>
      <c r="T98" s="10"/>
      <c r="U98" s="10"/>
      <c r="V98" s="10"/>
      <c r="W98" s="10"/>
      <c r="X98" s="10"/>
      <c r="Y98" s="10"/>
      <c r="Z98" s="10"/>
      <c r="AA98" s="10"/>
      <c r="AB98" s="10"/>
      <c r="AC98" s="10"/>
    </row>
    <row r="99" spans="1:29" ht="15" customHeight="1" x14ac:dyDescent="0.25">
      <c r="A99" s="1399"/>
      <c r="B99" s="1401"/>
      <c r="C99" s="483">
        <v>3</v>
      </c>
      <c r="D99" s="484"/>
      <c r="E99" s="484"/>
      <c r="F99" s="485">
        <f>SUMIF(G10:G54, "3", F10:F54)</f>
        <v>0</v>
      </c>
      <c r="G99" s="10"/>
      <c r="H99" s="63"/>
      <c r="I99" s="486" t="s">
        <v>2353</v>
      </c>
      <c r="J99" s="487"/>
      <c r="K99" s="488" t="e">
        <f>('30. Development Cost Schedule'!D94+'30. Development Cost Schedule'!E94)/'24. Rent Schedule'!J55</f>
        <v>#DIV/0!</v>
      </c>
      <c r="L99" s="1543"/>
      <c r="M99" s="1400"/>
      <c r="N99" s="1401"/>
      <c r="O99" s="10"/>
      <c r="P99" s="10"/>
      <c r="Q99" s="10"/>
      <c r="R99" s="10"/>
      <c r="S99" s="10"/>
      <c r="T99" s="10"/>
      <c r="U99" s="10"/>
      <c r="V99" s="10"/>
      <c r="W99" s="10"/>
      <c r="X99" s="10"/>
      <c r="Y99" s="10"/>
      <c r="Z99" s="10"/>
      <c r="AA99" s="10"/>
      <c r="AB99" s="10"/>
      <c r="AC99" s="10"/>
    </row>
    <row r="100" spans="1:29" ht="15" customHeight="1" x14ac:dyDescent="0.25">
      <c r="A100" s="1399"/>
      <c r="B100" s="1401"/>
      <c r="C100" s="483">
        <v>4</v>
      </c>
      <c r="D100" s="484"/>
      <c r="E100" s="484"/>
      <c r="F100" s="485">
        <f>SUMIF(G10:G54, "4", F10:F54)</f>
        <v>0</v>
      </c>
      <c r="G100" s="10"/>
      <c r="H100" s="63"/>
      <c r="I100" s="489" t="s">
        <v>593</v>
      </c>
      <c r="J100" s="493"/>
      <c r="K100" s="490"/>
      <c r="L100" s="1543"/>
      <c r="M100" s="1400"/>
      <c r="N100" s="1401"/>
      <c r="O100" s="10"/>
      <c r="P100" s="10"/>
      <c r="Q100" s="10"/>
      <c r="R100" s="10"/>
      <c r="S100" s="10"/>
      <c r="T100" s="10"/>
      <c r="U100" s="10"/>
      <c r="V100" s="10"/>
      <c r="W100" s="10"/>
      <c r="X100" s="10"/>
      <c r="Y100" s="10"/>
      <c r="Z100" s="10"/>
      <c r="AA100" s="10"/>
      <c r="AB100" s="10"/>
      <c r="AC100" s="10"/>
    </row>
    <row r="101" spans="1:29" ht="15" customHeight="1" thickBot="1" x14ac:dyDescent="0.3">
      <c r="A101" s="1402"/>
      <c r="B101" s="1404"/>
      <c r="C101" s="495">
        <v>5</v>
      </c>
      <c r="D101" s="496"/>
      <c r="E101" s="496"/>
      <c r="F101" s="497">
        <f>SUMIF(G10:G54, "5", F10:F54)</f>
        <v>0</v>
      </c>
      <c r="G101" s="10"/>
      <c r="H101" s="63"/>
      <c r="I101" s="498" t="s">
        <v>2353</v>
      </c>
      <c r="J101" s="499"/>
      <c r="K101" s="500" t="e">
        <f>('30. Development Cost Schedule'!D75+'30. Development Cost Schedule'!E75)/'24. Rent Schedule'!J55</f>
        <v>#DIV/0!</v>
      </c>
      <c r="L101" s="1544"/>
      <c r="M101" s="1403"/>
      <c r="N101" s="1404"/>
      <c r="O101" s="10"/>
      <c r="P101" s="10"/>
      <c r="Q101" s="10"/>
      <c r="R101" s="10"/>
      <c r="S101" s="10"/>
      <c r="T101" s="10"/>
      <c r="U101" s="10"/>
      <c r="V101" s="10"/>
      <c r="W101" s="10"/>
      <c r="X101" s="10"/>
      <c r="Y101" s="10"/>
      <c r="Z101" s="10"/>
      <c r="AA101" s="10"/>
      <c r="AB101" s="10"/>
      <c r="AC101" s="10"/>
    </row>
    <row r="102" spans="1:29" ht="15" customHeight="1" x14ac:dyDescent="0.25">
      <c r="A102" s="10"/>
      <c r="B102" s="10"/>
      <c r="C102" s="10"/>
      <c r="D102" s="10"/>
      <c r="E102" s="10"/>
      <c r="F102" s="10"/>
      <c r="G102" s="10"/>
      <c r="H102" s="492"/>
      <c r="I102" s="10"/>
      <c r="J102" s="10"/>
      <c r="K102" s="10"/>
      <c r="L102" s="10"/>
      <c r="M102" s="10"/>
      <c r="N102" s="10"/>
      <c r="O102" s="10"/>
      <c r="P102" s="10"/>
      <c r="Q102" s="10"/>
      <c r="R102" s="10"/>
      <c r="S102" s="10"/>
      <c r="T102" s="10"/>
      <c r="U102" s="10"/>
      <c r="V102" s="10"/>
      <c r="W102" s="10"/>
      <c r="X102" s="10"/>
      <c r="Y102" s="10"/>
      <c r="Z102" s="10"/>
      <c r="AA102" s="10"/>
      <c r="AB102" s="10"/>
      <c r="AC102" s="10"/>
    </row>
    <row r="103" spans="1:29" ht="15" customHeight="1" x14ac:dyDescent="0.25">
      <c r="A103" s="10"/>
      <c r="B103" s="10"/>
      <c r="C103" s="10"/>
      <c r="D103" s="10"/>
      <c r="E103" s="10"/>
      <c r="F103" s="10"/>
      <c r="G103" s="10"/>
      <c r="H103" s="10"/>
      <c r="I103" s="10"/>
      <c r="J103" s="10"/>
      <c r="K103" s="10"/>
      <c r="L103" s="10"/>
      <c r="M103" s="10"/>
      <c r="N103" s="10"/>
      <c r="O103" s="21">
        <v>0</v>
      </c>
      <c r="P103" s="10"/>
      <c r="Q103" s="10"/>
      <c r="R103" s="10"/>
      <c r="S103" s="10"/>
      <c r="T103" s="10"/>
      <c r="U103" s="10"/>
      <c r="V103" s="10"/>
      <c r="W103" s="10"/>
      <c r="X103" s="10"/>
      <c r="Y103" s="10"/>
      <c r="Z103" s="10"/>
      <c r="AA103" s="10"/>
      <c r="AB103" s="10"/>
      <c r="AC103" s="10"/>
    </row>
    <row r="104" spans="1:29" ht="15.75" customHeight="1" x14ac:dyDescent="0.25">
      <c r="A104" s="10"/>
      <c r="B104" s="10"/>
      <c r="C104" s="10"/>
      <c r="D104" s="10"/>
      <c r="E104" s="10"/>
      <c r="F104" s="10"/>
      <c r="G104" s="10"/>
      <c r="H104" s="10"/>
      <c r="I104" s="10"/>
      <c r="J104" s="10"/>
      <c r="K104" s="10"/>
      <c r="L104" s="10"/>
      <c r="M104" s="10"/>
      <c r="N104" s="10"/>
      <c r="O104" s="21">
        <v>10</v>
      </c>
      <c r="P104" s="10"/>
      <c r="Q104" s="10"/>
      <c r="R104" s="10"/>
      <c r="S104" s="10"/>
      <c r="T104" s="10"/>
      <c r="U104" s="10"/>
      <c r="V104" s="10"/>
      <c r="W104" s="10"/>
      <c r="X104" s="10"/>
      <c r="Y104" s="10"/>
      <c r="Z104" s="10"/>
      <c r="AA104" s="10"/>
      <c r="AB104" s="10"/>
      <c r="AC104" s="10"/>
    </row>
    <row r="105" spans="1:29" ht="15" customHeight="1" x14ac:dyDescent="0.25">
      <c r="A105" s="905" t="s">
        <v>1284</v>
      </c>
      <c r="B105" s="493"/>
      <c r="C105" s="10"/>
      <c r="D105" s="10"/>
      <c r="E105" s="10"/>
      <c r="F105" s="10"/>
      <c r="G105" s="2175"/>
      <c r="H105" s="1400"/>
      <c r="I105" s="10"/>
      <c r="J105" s="10"/>
      <c r="K105" s="10"/>
      <c r="L105" s="10"/>
      <c r="M105" s="10"/>
      <c r="N105" s="10"/>
      <c r="O105" s="10"/>
      <c r="P105" s="10"/>
      <c r="Q105" s="10"/>
      <c r="R105" s="10"/>
      <c r="S105" s="10"/>
      <c r="T105" s="10"/>
      <c r="U105" s="10"/>
      <c r="V105" s="10"/>
      <c r="W105" s="10"/>
      <c r="X105" s="10"/>
      <c r="Y105" s="10"/>
      <c r="Z105" s="10"/>
      <c r="AA105" s="10"/>
      <c r="AB105" s="10"/>
      <c r="AC105" s="10"/>
    </row>
    <row r="106" spans="1:29" ht="15" customHeight="1" x14ac:dyDescent="0.25">
      <c r="A106" s="905" t="s">
        <v>1289</v>
      </c>
      <c r="B106" s="493"/>
      <c r="C106" s="31"/>
      <c r="D106" s="31"/>
      <c r="E106" s="31"/>
      <c r="F106" s="31"/>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row>
    <row r="107" spans="1:29" ht="15.75" customHeight="1" x14ac:dyDescent="0.25">
      <c r="A107" s="10"/>
      <c r="B107" s="10"/>
      <c r="C107" s="10"/>
      <c r="D107" s="10"/>
      <c r="E107" s="10"/>
      <c r="F107" s="10"/>
      <c r="G107" s="31"/>
      <c r="H107" s="31"/>
      <c r="I107" s="31"/>
      <c r="J107" s="31"/>
      <c r="K107" s="31"/>
      <c r="L107" s="31"/>
      <c r="M107" s="31"/>
      <c r="N107" s="31"/>
      <c r="O107" s="10"/>
      <c r="P107" s="10"/>
      <c r="Q107" s="10"/>
      <c r="R107" s="10"/>
      <c r="S107" s="10"/>
      <c r="T107" s="10"/>
      <c r="U107" s="10"/>
      <c r="V107" s="10"/>
      <c r="W107" s="10"/>
      <c r="X107" s="10"/>
      <c r="Y107" s="10"/>
      <c r="Z107" s="10"/>
      <c r="AA107" s="10"/>
      <c r="AB107" s="10"/>
      <c r="AC107" s="10"/>
    </row>
    <row r="108" spans="1:29" ht="14.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ht="14.2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4.25" customHeight="1" x14ac:dyDescent="0.25">
      <c r="A110" s="906">
        <v>20</v>
      </c>
      <c r="B110" s="907">
        <v>20</v>
      </c>
      <c r="C110" s="909" t="s">
        <v>2354</v>
      </c>
      <c r="D110" s="908">
        <v>30</v>
      </c>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4.25" customHeight="1" x14ac:dyDescent="0.25">
      <c r="A111" s="906">
        <v>30</v>
      </c>
      <c r="B111" s="907">
        <v>30</v>
      </c>
      <c r="C111" s="909" t="s">
        <v>2355</v>
      </c>
      <c r="D111" s="79" t="s">
        <v>513</v>
      </c>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4.25" customHeight="1" x14ac:dyDescent="0.25">
      <c r="A112" s="906">
        <v>40</v>
      </c>
      <c r="B112" s="907">
        <v>40</v>
      </c>
      <c r="C112" s="79" t="s">
        <v>528</v>
      </c>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14.25" customHeight="1" x14ac:dyDescent="0.25">
      <c r="A113" s="906">
        <v>50</v>
      </c>
      <c r="B113" s="907">
        <v>50</v>
      </c>
      <c r="C113" s="79" t="s">
        <v>533</v>
      </c>
      <c r="D113" s="9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ht="14.25" customHeight="1" x14ac:dyDescent="0.25">
      <c r="A114" s="906">
        <v>60</v>
      </c>
      <c r="B114" s="907">
        <v>60</v>
      </c>
      <c r="C114" s="79" t="s">
        <v>538</v>
      </c>
      <c r="D114" s="910"/>
      <c r="E114" s="911">
        <v>0</v>
      </c>
      <c r="F114" s="79">
        <v>1</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4.25" customHeight="1" x14ac:dyDescent="0.25">
      <c r="A115" s="906">
        <v>70</v>
      </c>
      <c r="B115" s="907">
        <v>70</v>
      </c>
      <c r="C115" s="79" t="s">
        <v>509</v>
      </c>
      <c r="D115" s="10"/>
      <c r="E115" s="912">
        <v>1</v>
      </c>
      <c r="F115" s="79">
        <v>1.5</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4.25" customHeight="1" x14ac:dyDescent="0.25">
      <c r="A116" s="906">
        <v>80</v>
      </c>
      <c r="B116" s="907">
        <v>80</v>
      </c>
      <c r="C116" s="79" t="s">
        <v>513</v>
      </c>
      <c r="D116" s="10"/>
      <c r="E116" s="912">
        <v>2</v>
      </c>
      <c r="F116" s="79">
        <v>2</v>
      </c>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4.25" customHeight="1" x14ac:dyDescent="0.25">
      <c r="A117" s="746" t="s">
        <v>509</v>
      </c>
      <c r="B117" s="746" t="s">
        <v>509</v>
      </c>
      <c r="D117" s="10"/>
      <c r="E117" s="912">
        <v>3</v>
      </c>
      <c r="F117" s="79">
        <v>2.5</v>
      </c>
      <c r="G117" s="79"/>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4.25" customHeight="1" x14ac:dyDescent="0.25">
      <c r="A118" s="746" t="s">
        <v>513</v>
      </c>
      <c r="B118" s="746" t="s">
        <v>513</v>
      </c>
      <c r="C118" s="10"/>
      <c r="D118" s="910"/>
      <c r="E118" s="912">
        <v>4</v>
      </c>
      <c r="F118" s="79">
        <v>3</v>
      </c>
      <c r="G118" s="79"/>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4.25" customHeight="1" x14ac:dyDescent="0.25">
      <c r="A119" s="10"/>
      <c r="B119" s="10"/>
      <c r="C119" s="10"/>
      <c r="D119" s="79"/>
      <c r="E119" s="912">
        <v>5</v>
      </c>
      <c r="F119" s="79">
        <v>3.5</v>
      </c>
      <c r="G119" s="79"/>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4.25" customHeight="1" x14ac:dyDescent="0.25">
      <c r="A120" s="79"/>
      <c r="B120" s="79"/>
      <c r="C120" s="79"/>
      <c r="D120" s="79"/>
      <c r="E120" s="79"/>
      <c r="F120" s="79">
        <v>4</v>
      </c>
      <c r="G120" s="79"/>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4.25" customHeight="1" x14ac:dyDescent="0.25">
      <c r="A121" s="79"/>
      <c r="B121" s="79"/>
      <c r="C121" s="79"/>
      <c r="D121" s="79"/>
      <c r="E121" s="79"/>
      <c r="F121" s="79"/>
      <c r="G121" s="79"/>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4.25" customHeight="1" x14ac:dyDescent="0.25">
      <c r="A122" s="79"/>
      <c r="B122" s="79"/>
      <c r="C122" s="79"/>
      <c r="D122" s="79"/>
      <c r="E122" s="79"/>
      <c r="F122" s="79"/>
      <c r="G122" s="912"/>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4.25" customHeight="1" x14ac:dyDescent="0.25">
      <c r="A123" s="79" t="s">
        <v>2356</v>
      </c>
      <c r="B123" s="79"/>
      <c r="C123" s="79"/>
      <c r="D123" s="79"/>
      <c r="E123" s="79"/>
      <c r="F123" s="79"/>
      <c r="G123" s="912"/>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4.25" customHeight="1" x14ac:dyDescent="0.25">
      <c r="A124" s="79"/>
      <c r="B124" s="79"/>
      <c r="C124" s="79"/>
      <c r="D124" s="79"/>
      <c r="E124" s="79"/>
      <c r="F124" s="79"/>
      <c r="G124" s="79"/>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4.25" customHeight="1" x14ac:dyDescent="0.25">
      <c r="A125" s="79" t="s">
        <v>2357</v>
      </c>
      <c r="B125" s="79"/>
      <c r="C125" s="79"/>
      <c r="D125" s="79"/>
      <c r="E125" s="79"/>
      <c r="F125" s="79"/>
      <c r="G125" s="79"/>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4.25" customHeight="1" x14ac:dyDescent="0.25">
      <c r="A126" s="79" t="s">
        <v>2358</v>
      </c>
      <c r="B126" s="79"/>
      <c r="C126" s="79"/>
      <c r="D126" s="79"/>
      <c r="E126" s="79"/>
      <c r="F126" s="79"/>
      <c r="G126" s="79"/>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4.25" customHeight="1" x14ac:dyDescent="0.25">
      <c r="A127" s="79" t="s">
        <v>2359</v>
      </c>
      <c r="B127" s="79"/>
      <c r="C127" s="79"/>
      <c r="D127" s="79"/>
      <c r="E127" s="79"/>
      <c r="F127" s="79"/>
      <c r="G127" s="79"/>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4.25" customHeight="1" x14ac:dyDescent="0.25">
      <c r="A128" s="79" t="s">
        <v>2360</v>
      </c>
      <c r="B128" s="79"/>
      <c r="C128" s="79"/>
      <c r="D128" s="79"/>
      <c r="E128" s="79"/>
      <c r="F128" s="79"/>
      <c r="G128" s="79"/>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4.25" customHeight="1" x14ac:dyDescent="0.25">
      <c r="A129" s="79" t="s">
        <v>2361</v>
      </c>
      <c r="B129" s="79"/>
      <c r="C129" s="79"/>
      <c r="D129" s="79"/>
      <c r="E129" s="79"/>
      <c r="F129" s="79"/>
      <c r="G129" s="79"/>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4.25" customHeight="1" x14ac:dyDescent="0.25">
      <c r="A130" s="79" t="s">
        <v>2362</v>
      </c>
      <c r="B130" s="10"/>
      <c r="C130" s="10"/>
      <c r="D130" s="10"/>
      <c r="E130" s="10"/>
      <c r="F130" s="10"/>
      <c r="G130" s="79"/>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4.25" customHeight="1" x14ac:dyDescent="0.25">
      <c r="A131" s="10"/>
      <c r="B131" s="10"/>
      <c r="C131" s="10"/>
      <c r="D131" s="10"/>
      <c r="E131" s="10"/>
      <c r="F131" s="10"/>
      <c r="G131" s="79"/>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4.25" customHeight="1" x14ac:dyDescent="0.2"/>
    <row r="133" spans="1:29" ht="14.25" customHeight="1" x14ac:dyDescent="0.2"/>
    <row r="134" spans="1:29" ht="14.25" customHeight="1" x14ac:dyDescent="0.2"/>
    <row r="135" spans="1:29" ht="14.25" customHeight="1" x14ac:dyDescent="0.2"/>
    <row r="136" spans="1:29" ht="14.25" customHeight="1" x14ac:dyDescent="0.2"/>
    <row r="137" spans="1:29" ht="14.25" customHeight="1" x14ac:dyDescent="0.2"/>
    <row r="138" spans="1:29" ht="14.25" customHeight="1" x14ac:dyDescent="0.2"/>
    <row r="139" spans="1:29" ht="14.25" customHeight="1" x14ac:dyDescent="0.2"/>
    <row r="140" spans="1:29" ht="14.25" customHeight="1" x14ac:dyDescent="0.2"/>
    <row r="141" spans="1:29" ht="14.25" customHeight="1" x14ac:dyDescent="0.2"/>
    <row r="142" spans="1:29" ht="14.25" customHeight="1" x14ac:dyDescent="0.2"/>
    <row r="143" spans="1:29" ht="14.25" customHeight="1" x14ac:dyDescent="0.2"/>
    <row r="144" spans="1:29"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sheetData>
  <sheetProtection password="8E37" sheet="1" objects="1" scenarios="1"/>
  <mergeCells count="48">
    <mergeCell ref="I66:K66"/>
    <mergeCell ref="A68:N69"/>
    <mergeCell ref="L96:N101"/>
    <mergeCell ref="I75:J75"/>
    <mergeCell ref="I76:J76"/>
    <mergeCell ref="I83:J92"/>
    <mergeCell ref="A79:B79"/>
    <mergeCell ref="I79:J79"/>
    <mergeCell ref="A80:B80"/>
    <mergeCell ref="C83:E83"/>
    <mergeCell ref="A84:B88"/>
    <mergeCell ref="A96:B101"/>
    <mergeCell ref="A76:B76"/>
    <mergeCell ref="D55:E55"/>
    <mergeCell ref="G55:I55"/>
    <mergeCell ref="J56:M56"/>
    <mergeCell ref="J57:M57"/>
    <mergeCell ref="J58:M58"/>
    <mergeCell ref="G105:H105"/>
    <mergeCell ref="U11:U12"/>
    <mergeCell ref="O9:S9"/>
    <mergeCell ref="W26:W31"/>
    <mergeCell ref="Y26:AC32"/>
    <mergeCell ref="V11:V12"/>
    <mergeCell ref="W11:Z13"/>
    <mergeCell ref="V14:AB14"/>
    <mergeCell ref="AC14:AC15"/>
    <mergeCell ref="V16:AB16"/>
    <mergeCell ref="U26:U31"/>
    <mergeCell ref="V26:V31"/>
    <mergeCell ref="U32:W32"/>
    <mergeCell ref="D60:M60"/>
    <mergeCell ref="D63:M63"/>
    <mergeCell ref="D64:M64"/>
    <mergeCell ref="W8:Y8"/>
    <mergeCell ref="U9:U10"/>
    <mergeCell ref="V9:V10"/>
    <mergeCell ref="W9:Y10"/>
    <mergeCell ref="Z9:Z10"/>
    <mergeCell ref="J4:M6"/>
    <mergeCell ref="J7:K7"/>
    <mergeCell ref="A1:N2"/>
    <mergeCell ref="U2:AC3"/>
    <mergeCell ref="A3:I4"/>
    <mergeCell ref="L3:M3"/>
    <mergeCell ref="A5:I6"/>
    <mergeCell ref="A7:E7"/>
    <mergeCell ref="U4:AC7"/>
  </mergeCells>
  <conditionalFormatting sqref="J56:M58">
    <cfRule type="cellIs" dxfId="4" priority="1" stopIfTrue="1" operator="equal">
      <formula>"describe source"</formula>
    </cfRule>
  </conditionalFormatting>
  <dataValidations count="8">
    <dataValidation type="list" allowBlank="1" showErrorMessage="1" sqref="G10:G54">
      <formula1>$E$113:$E$119</formula1>
    </dataValidation>
    <dataValidation type="list" allowBlank="1" showErrorMessage="1" sqref="A10:A54">
      <formula1>$A$109:$A$118</formula1>
    </dataValidation>
    <dataValidation type="decimal" operator="greaterThanOrEqual" allowBlank="1" showInputMessage="1" showErrorMessage="1" prompt="Entry Required - A number must be entered here, even if it is zero." sqref="Z8">
      <formula1>0</formula1>
    </dataValidation>
    <dataValidation type="list" allowBlank="1" showErrorMessage="1" sqref="D10:D54">
      <formula1>$B$109:$B$118</formula1>
    </dataValidation>
    <dataValidation type="list" allowBlank="1" showErrorMessage="1" sqref="J7">
      <formula1>$A$124:$A$130</formula1>
    </dataValidation>
    <dataValidation type="list" allowBlank="1" showErrorMessage="1" sqref="H10:H54">
      <formula1>$F$113:$F$120</formula1>
    </dataValidation>
    <dataValidation type="list" allowBlank="1" sqref="B10:B54">
      <formula1>$C$110:$C$116</formula1>
    </dataValidation>
    <dataValidation type="list" allowBlank="1" showInputMessage="1" showErrorMessage="1" sqref="C10:C54">
      <formula1>$D$110:$D$111</formula1>
    </dataValidation>
  </dataValidations>
  <pageMargins left="0.5" right="0" top="0.25" bottom="0.25" header="0.25" footer="0.25"/>
  <pageSetup scale="77" orientation="portrait" r:id="rId1"/>
  <headerFooter>
    <oddFooter>&amp;R&amp;D</oddFooter>
  </headerFooter>
  <rowBreaks count="1" manualBreakCount="1">
    <brk id="66" man="1"/>
  </rowBreaks>
  <colBreaks count="1" manualBreakCount="1">
    <brk id="14"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000"/>
  <sheetViews>
    <sheetView showGridLines="0" zoomScaleNormal="100" zoomScaleSheetLayoutView="100" workbookViewId="0">
      <selection sqref="A1:K2"/>
    </sheetView>
  </sheetViews>
  <sheetFormatPr defaultColWidth="12.625" defaultRowHeight="15" customHeight="1" x14ac:dyDescent="0.2"/>
  <cols>
    <col min="1" max="1" width="17" customWidth="1"/>
    <col min="2" max="2" width="8.25" customWidth="1"/>
    <col min="3" max="3" width="10.875" customWidth="1"/>
    <col min="4" max="8" width="7.5" customWidth="1"/>
    <col min="9" max="10" width="9.625" customWidth="1"/>
    <col min="11" max="11" width="8.25" customWidth="1"/>
    <col min="12" max="12" width="3.875" customWidth="1"/>
    <col min="13" max="13" width="8.75" hidden="1" customWidth="1"/>
    <col min="14" max="14" width="10" hidden="1" customWidth="1"/>
    <col min="15" max="15" width="10.875" hidden="1" customWidth="1"/>
    <col min="16" max="16" width="9" hidden="1" customWidth="1"/>
    <col min="17" max="17" width="8.25" customWidth="1"/>
  </cols>
  <sheetData>
    <row r="1" spans="1:17" ht="15" customHeight="1" x14ac:dyDescent="0.25">
      <c r="A1" s="2195" t="s">
        <v>2363</v>
      </c>
      <c r="B1" s="2196"/>
      <c r="C1" s="2196"/>
      <c r="D1" s="2196"/>
      <c r="E1" s="2196"/>
      <c r="F1" s="2196"/>
      <c r="G1" s="2196"/>
      <c r="H1" s="2196"/>
      <c r="I1" s="2196"/>
      <c r="J1" s="2196"/>
      <c r="K1" s="2197"/>
      <c r="M1" s="33"/>
      <c r="N1" s="33"/>
      <c r="O1" s="33"/>
      <c r="P1" s="33"/>
      <c r="Q1" s="33"/>
    </row>
    <row r="2" spans="1:17" ht="15.75" customHeight="1" thickBot="1" x14ac:dyDescent="0.3">
      <c r="A2" s="2198"/>
      <c r="B2" s="2199"/>
      <c r="C2" s="2199"/>
      <c r="D2" s="2199"/>
      <c r="E2" s="2199"/>
      <c r="F2" s="2199"/>
      <c r="G2" s="2199"/>
      <c r="H2" s="2199"/>
      <c r="I2" s="2199"/>
      <c r="J2" s="2199"/>
      <c r="K2" s="2200"/>
      <c r="M2" s="33"/>
      <c r="N2" s="33"/>
      <c r="O2" s="33"/>
      <c r="P2" s="33"/>
      <c r="Q2" s="33"/>
    </row>
    <row r="3" spans="1:17" ht="7.5" customHeight="1" x14ac:dyDescent="0.25">
      <c r="A3" s="2201" t="s">
        <v>2364</v>
      </c>
      <c r="B3" s="2201"/>
      <c r="C3" s="2201"/>
      <c r="D3" s="2201"/>
      <c r="E3" s="2201"/>
      <c r="F3" s="2201"/>
      <c r="G3" s="2201"/>
      <c r="H3" s="2201"/>
      <c r="I3" s="2201"/>
      <c r="J3" s="2201"/>
      <c r="K3" s="2201"/>
      <c r="L3" s="33"/>
      <c r="M3" s="33"/>
      <c r="N3" s="33"/>
      <c r="O3" s="33"/>
      <c r="P3" s="33"/>
      <c r="Q3" s="33"/>
    </row>
    <row r="4" spans="1:17" ht="15" customHeight="1" x14ac:dyDescent="0.25">
      <c r="A4" s="2201"/>
      <c r="B4" s="2201"/>
      <c r="C4" s="2201"/>
      <c r="D4" s="2201"/>
      <c r="E4" s="2201"/>
      <c r="F4" s="2201"/>
      <c r="G4" s="2201"/>
      <c r="H4" s="2201"/>
      <c r="I4" s="2201"/>
      <c r="J4" s="2201"/>
      <c r="K4" s="2201"/>
      <c r="L4" s="1268"/>
      <c r="M4" s="33"/>
      <c r="N4" s="33"/>
      <c r="O4" s="33"/>
      <c r="P4" s="33"/>
      <c r="Q4" s="33"/>
    </row>
    <row r="5" spans="1:17" ht="14.25" customHeight="1" x14ac:dyDescent="0.25">
      <c r="A5" s="2201"/>
      <c r="B5" s="2201"/>
      <c r="C5" s="2201"/>
      <c r="D5" s="2201"/>
      <c r="E5" s="2201"/>
      <c r="F5" s="2201"/>
      <c r="G5" s="2201"/>
      <c r="H5" s="2201"/>
      <c r="I5" s="2201"/>
      <c r="J5" s="2201"/>
      <c r="K5" s="2201"/>
      <c r="L5" s="1269"/>
      <c r="M5" s="33"/>
      <c r="N5" s="33"/>
      <c r="O5" s="33"/>
      <c r="P5" s="33"/>
      <c r="Q5" s="33"/>
    </row>
    <row r="6" spans="1:17" ht="14.25" customHeight="1" x14ac:dyDescent="0.25">
      <c r="A6" s="2201"/>
      <c r="B6" s="2201"/>
      <c r="C6" s="2201"/>
      <c r="D6" s="2201"/>
      <c r="E6" s="2201"/>
      <c r="F6" s="2201"/>
      <c r="G6" s="2201"/>
      <c r="H6" s="2201"/>
      <c r="I6" s="2201"/>
      <c r="J6" s="2201"/>
      <c r="K6" s="2201"/>
      <c r="L6" s="1269"/>
      <c r="M6" s="33"/>
      <c r="N6" s="33"/>
      <c r="O6" s="33"/>
      <c r="P6" s="33"/>
      <c r="Q6" s="33"/>
    </row>
    <row r="7" spans="1:17" ht="7.9" customHeight="1" x14ac:dyDescent="0.25">
      <c r="A7" s="2201"/>
      <c r="B7" s="2201"/>
      <c r="C7" s="2201"/>
      <c r="D7" s="2201"/>
      <c r="E7" s="2201"/>
      <c r="F7" s="2201"/>
      <c r="G7" s="2201"/>
      <c r="H7" s="2201"/>
      <c r="I7" s="2201"/>
      <c r="J7" s="2201"/>
      <c r="K7" s="2201"/>
      <c r="L7" s="1270"/>
      <c r="M7" s="33"/>
      <c r="N7" s="33"/>
      <c r="O7" s="33"/>
      <c r="P7" s="33"/>
      <c r="Q7" s="33"/>
    </row>
    <row r="8" spans="1:17" ht="3.75" customHeight="1" x14ac:dyDescent="0.25">
      <c r="A8" s="95"/>
      <c r="B8" s="95"/>
      <c r="C8" s="95"/>
      <c r="D8" s="95"/>
      <c r="E8" s="95"/>
      <c r="F8" s="95"/>
      <c r="G8" s="95"/>
      <c r="H8" s="95"/>
      <c r="I8" s="95"/>
      <c r="J8" s="95"/>
      <c r="K8" s="95"/>
      <c r="L8" s="95"/>
      <c r="M8" s="33"/>
      <c r="N8" s="33"/>
      <c r="O8" s="33"/>
      <c r="P8" s="33"/>
      <c r="Q8" s="33"/>
    </row>
    <row r="9" spans="1:17" ht="15" customHeight="1" x14ac:dyDescent="0.25">
      <c r="A9" s="1433" t="s">
        <v>159</v>
      </c>
      <c r="B9" s="1433"/>
      <c r="C9" s="1433"/>
      <c r="D9" s="1433"/>
      <c r="E9" s="1433"/>
      <c r="F9" s="1433"/>
      <c r="G9" s="1433"/>
      <c r="H9" s="1433"/>
      <c r="I9" s="1433"/>
      <c r="J9" s="1433"/>
      <c r="K9" s="1433"/>
      <c r="L9" s="1268"/>
      <c r="M9" s="33"/>
      <c r="N9" s="33"/>
      <c r="O9" s="33"/>
      <c r="P9" s="33"/>
      <c r="Q9" s="33"/>
    </row>
    <row r="10" spans="1:17" ht="14.25" customHeight="1" x14ac:dyDescent="0.25">
      <c r="A10" s="1433"/>
      <c r="B10" s="1433"/>
      <c r="C10" s="1433"/>
      <c r="D10" s="1433"/>
      <c r="E10" s="1433"/>
      <c r="F10" s="1433"/>
      <c r="G10" s="1433"/>
      <c r="H10" s="1433"/>
      <c r="I10" s="1433"/>
      <c r="J10" s="1433"/>
      <c r="K10" s="1433"/>
      <c r="L10" s="1270"/>
      <c r="M10" s="33"/>
      <c r="N10" s="33"/>
      <c r="O10" s="33"/>
      <c r="P10" s="33"/>
      <c r="Q10" s="33"/>
    </row>
    <row r="11" spans="1:17" ht="14.25" customHeight="1" x14ac:dyDescent="0.25">
      <c r="A11" s="33"/>
      <c r="B11" s="33"/>
      <c r="C11" s="33"/>
      <c r="D11" s="33"/>
      <c r="E11" s="33"/>
      <c r="F11" s="33"/>
      <c r="G11" s="33"/>
      <c r="H11" s="33"/>
      <c r="I11" s="33"/>
      <c r="J11" s="33"/>
      <c r="K11" s="33"/>
      <c r="L11" s="33"/>
      <c r="M11" s="33"/>
      <c r="N11" s="33"/>
      <c r="O11" s="33"/>
      <c r="P11" s="33"/>
      <c r="Q11" s="33"/>
    </row>
    <row r="12" spans="1:17" ht="32.25" customHeight="1" x14ac:dyDescent="0.25">
      <c r="A12" s="154" t="s">
        <v>188</v>
      </c>
      <c r="B12" s="155" t="s">
        <v>189</v>
      </c>
      <c r="C12" s="156" t="s">
        <v>190</v>
      </c>
      <c r="D12" s="154" t="s">
        <v>191</v>
      </c>
      <c r="E12" s="154" t="s">
        <v>192</v>
      </c>
      <c r="F12" s="154" t="s">
        <v>193</v>
      </c>
      <c r="G12" s="154" t="s">
        <v>194</v>
      </c>
      <c r="H12" s="154" t="s">
        <v>195</v>
      </c>
      <c r="I12" s="1434" t="s">
        <v>196</v>
      </c>
      <c r="J12" s="1393"/>
      <c r="K12" s="1394"/>
      <c r="L12" s="33"/>
      <c r="M12" s="33"/>
      <c r="N12" s="33"/>
      <c r="O12" s="33"/>
      <c r="P12" s="33"/>
      <c r="Q12" s="33"/>
    </row>
    <row r="13" spans="1:17" ht="16.5" customHeight="1" x14ac:dyDescent="0.25">
      <c r="A13" s="182" t="s">
        <v>209</v>
      </c>
      <c r="B13" s="1263" t="s">
        <v>2365</v>
      </c>
      <c r="C13" s="1263"/>
      <c r="D13" s="1264"/>
      <c r="E13" s="1265"/>
      <c r="F13" s="1265"/>
      <c r="G13" s="1265"/>
      <c r="H13" s="1265"/>
      <c r="I13" s="2194"/>
      <c r="J13" s="1780"/>
      <c r="K13" s="1781"/>
      <c r="L13" s="33"/>
      <c r="M13" s="33"/>
      <c r="N13" s="33"/>
      <c r="O13" s="33"/>
      <c r="P13" s="33"/>
      <c r="Q13" s="33"/>
    </row>
    <row r="14" spans="1:17" ht="16.5" customHeight="1" x14ac:dyDescent="0.25">
      <c r="A14" s="182" t="s">
        <v>219</v>
      </c>
      <c r="B14" s="1263" t="s">
        <v>2365</v>
      </c>
      <c r="C14" s="1263"/>
      <c r="D14" s="1266"/>
      <c r="E14" s="1267"/>
      <c r="F14" s="1267"/>
      <c r="G14" s="1267"/>
      <c r="H14" s="1267"/>
      <c r="I14" s="2194"/>
      <c r="J14" s="1780"/>
      <c r="K14" s="1781"/>
      <c r="L14" s="33"/>
      <c r="M14" s="33"/>
      <c r="N14" s="33"/>
      <c r="O14" s="33"/>
      <c r="P14" s="33"/>
      <c r="Q14" s="33"/>
    </row>
    <row r="15" spans="1:17" ht="16.5" customHeight="1" x14ac:dyDescent="0.25">
      <c r="A15" s="182" t="s">
        <v>229</v>
      </c>
      <c r="B15" s="1263" t="s">
        <v>2365</v>
      </c>
      <c r="C15" s="203"/>
      <c r="D15" s="1266"/>
      <c r="E15" s="1267"/>
      <c r="F15" s="1267"/>
      <c r="G15" s="1267"/>
      <c r="H15" s="1267"/>
      <c r="I15" s="2194"/>
      <c r="J15" s="1780"/>
      <c r="K15" s="1781"/>
      <c r="L15" s="33"/>
      <c r="M15" s="33"/>
      <c r="N15" s="33"/>
      <c r="O15" s="33"/>
      <c r="P15" s="33"/>
      <c r="Q15" s="33"/>
    </row>
    <row r="16" spans="1:17" ht="16.5" customHeight="1" x14ac:dyDescent="0.25">
      <c r="A16" s="182" t="s">
        <v>236</v>
      </c>
      <c r="B16" s="1263" t="s">
        <v>2365</v>
      </c>
      <c r="C16" s="1263"/>
      <c r="D16" s="1266"/>
      <c r="E16" s="1267"/>
      <c r="F16" s="1267"/>
      <c r="G16" s="1267"/>
      <c r="H16" s="1267"/>
      <c r="I16" s="2194"/>
      <c r="J16" s="1780"/>
      <c r="K16" s="1781"/>
      <c r="L16" s="33"/>
      <c r="M16" s="33"/>
      <c r="N16" s="33"/>
      <c r="O16" s="33"/>
      <c r="P16" s="33"/>
      <c r="Q16" s="33"/>
    </row>
    <row r="17" spans="1:17" ht="16.5" customHeight="1" x14ac:dyDescent="0.25">
      <c r="A17" s="182" t="s">
        <v>242</v>
      </c>
      <c r="B17" s="1263" t="s">
        <v>2365</v>
      </c>
      <c r="C17" s="1263"/>
      <c r="D17" s="1266"/>
      <c r="E17" s="1267"/>
      <c r="F17" s="1267"/>
      <c r="G17" s="1267"/>
      <c r="H17" s="1267"/>
      <c r="I17" s="2194"/>
      <c r="J17" s="1780"/>
      <c r="K17" s="1781"/>
      <c r="L17" s="33"/>
      <c r="M17" s="33"/>
      <c r="N17" s="33"/>
      <c r="O17" s="33"/>
      <c r="P17" s="33"/>
      <c r="Q17" s="33"/>
    </row>
    <row r="18" spans="1:17" ht="16.5" customHeight="1" x14ac:dyDescent="0.25">
      <c r="A18" s="182" t="s">
        <v>248</v>
      </c>
      <c r="B18" s="1263" t="s">
        <v>2366</v>
      </c>
      <c r="C18" s="203"/>
      <c r="D18" s="1266"/>
      <c r="E18" s="1267"/>
      <c r="F18" s="1267"/>
      <c r="G18" s="1267"/>
      <c r="H18" s="1267"/>
      <c r="I18" s="2194"/>
      <c r="J18" s="1780"/>
      <c r="K18" s="1781"/>
      <c r="L18" s="33"/>
      <c r="M18" s="33"/>
      <c r="N18" s="33"/>
      <c r="O18" s="33"/>
      <c r="P18" s="33"/>
      <c r="Q18" s="33"/>
    </row>
    <row r="19" spans="1:17" ht="16.5" customHeight="1" x14ac:dyDescent="0.25">
      <c r="A19" s="182" t="s">
        <v>258</v>
      </c>
      <c r="B19" s="1263" t="s">
        <v>2366</v>
      </c>
      <c r="C19" s="203"/>
      <c r="D19" s="1266"/>
      <c r="E19" s="1267"/>
      <c r="F19" s="1267"/>
      <c r="G19" s="1267"/>
      <c r="H19" s="1267"/>
      <c r="I19" s="2194"/>
      <c r="J19" s="1780"/>
      <c r="K19" s="1781"/>
      <c r="L19" s="33"/>
      <c r="M19" s="913" t="s">
        <v>2367</v>
      </c>
      <c r="N19" s="913"/>
      <c r="O19" s="33"/>
      <c r="P19" s="33"/>
      <c r="Q19" s="33"/>
    </row>
    <row r="20" spans="1:17" ht="16.5" customHeight="1" x14ac:dyDescent="0.25">
      <c r="A20" s="182" t="s">
        <v>262</v>
      </c>
      <c r="B20" s="1263" t="s">
        <v>2366</v>
      </c>
      <c r="C20" s="203"/>
      <c r="D20" s="1266"/>
      <c r="E20" s="1267"/>
      <c r="F20" s="1267"/>
      <c r="G20" s="1267"/>
      <c r="H20" s="1267"/>
      <c r="I20" s="2194"/>
      <c r="J20" s="1780"/>
      <c r="K20" s="1781"/>
      <c r="L20" s="33"/>
      <c r="M20" s="6">
        <f t="shared" ref="M20:M29" si="0">IF(B20="tenant", 1, IF(B20="landlord", 2, 0))</f>
        <v>2</v>
      </c>
      <c r="N20" s="6">
        <f t="shared" ref="N20:N21" si="1">IF(C20="electric", 1, IF(C20="natural gas", 2, IF(C20="propane", 3, IF(C20="oil", 4, IF(C20="other",5, 0)))))</f>
        <v>0</v>
      </c>
      <c r="O20" s="33"/>
      <c r="P20" s="807" t="s">
        <v>2365</v>
      </c>
      <c r="Q20" s="807"/>
    </row>
    <row r="21" spans="1:17" ht="16.5" customHeight="1" x14ac:dyDescent="0.25">
      <c r="A21" s="182" t="s">
        <v>270</v>
      </c>
      <c r="B21" s="1263" t="s">
        <v>2365</v>
      </c>
      <c r="C21" s="1263"/>
      <c r="D21" s="1266"/>
      <c r="E21" s="1267"/>
      <c r="F21" s="1267"/>
      <c r="G21" s="1267"/>
      <c r="H21" s="1267"/>
      <c r="I21" s="2194"/>
      <c r="J21" s="1780"/>
      <c r="K21" s="1781"/>
      <c r="L21" s="33"/>
      <c r="M21" s="6">
        <f t="shared" si="0"/>
        <v>1</v>
      </c>
      <c r="N21" s="6">
        <f t="shared" si="1"/>
        <v>0</v>
      </c>
      <c r="O21" s="33"/>
      <c r="P21" s="807" t="s">
        <v>2366</v>
      </c>
      <c r="Q21" s="807"/>
    </row>
    <row r="22" spans="1:17" ht="16.5" customHeight="1" x14ac:dyDescent="0.25">
      <c r="A22" s="182" t="s">
        <v>160</v>
      </c>
      <c r="B22" s="1263" t="s">
        <v>2365</v>
      </c>
      <c r="C22" s="1263"/>
      <c r="D22" s="1266"/>
      <c r="E22" s="1267"/>
      <c r="F22" s="1267"/>
      <c r="G22" s="1267"/>
      <c r="H22" s="1267"/>
      <c r="I22" s="2194"/>
      <c r="J22" s="1780"/>
      <c r="K22" s="1781"/>
      <c r="L22" s="33"/>
      <c r="M22" s="6">
        <f t="shared" si="0"/>
        <v>1</v>
      </c>
      <c r="N22" s="6"/>
      <c r="O22" s="33"/>
      <c r="P22" s="33"/>
      <c r="Q22" s="33"/>
    </row>
    <row r="23" spans="1:17" ht="14.25" customHeight="1" x14ac:dyDescent="0.25">
      <c r="A23" s="242" t="s">
        <v>279</v>
      </c>
      <c r="B23" s="1412"/>
      <c r="C23" s="1394"/>
      <c r="D23" s="914">
        <f t="shared" ref="D23:H23" si="2">ROUNDUP(SUMIF($B$13:$B$22,"tenant",D13:D22), 0)</f>
        <v>0</v>
      </c>
      <c r="E23" s="914">
        <f t="shared" si="2"/>
        <v>0</v>
      </c>
      <c r="F23" s="914">
        <f t="shared" si="2"/>
        <v>0</v>
      </c>
      <c r="G23" s="914">
        <f t="shared" si="2"/>
        <v>0</v>
      </c>
      <c r="H23" s="914">
        <f t="shared" si="2"/>
        <v>0</v>
      </c>
      <c r="I23" s="1413"/>
      <c r="J23" s="1393"/>
      <c r="K23" s="1394"/>
      <c r="L23" s="33"/>
      <c r="M23" s="6">
        <f t="shared" si="0"/>
        <v>0</v>
      </c>
      <c r="N23" s="6">
        <f t="shared" ref="N23:N24" si="3">IF(C23="electric", 1, IF(C23="natural gas", 2, IF(C23="propane", 3, IF(C23="oil", 4, IF(C23="other",5, 0)))))</f>
        <v>0</v>
      </c>
      <c r="O23" s="33"/>
      <c r="P23" s="33"/>
      <c r="Q23" s="33"/>
    </row>
    <row r="24" spans="1:17" ht="14.25" customHeight="1" x14ac:dyDescent="0.25">
      <c r="A24" s="245"/>
      <c r="B24" s="246"/>
      <c r="C24" s="33"/>
      <c r="D24" s="247"/>
      <c r="E24" s="248"/>
      <c r="F24" s="248"/>
      <c r="G24" s="248"/>
      <c r="H24" s="248"/>
      <c r="I24" s="249"/>
      <c r="J24" s="33"/>
      <c r="K24" s="33"/>
      <c r="L24" s="33"/>
      <c r="M24" s="6">
        <f t="shared" si="0"/>
        <v>0</v>
      </c>
      <c r="N24" s="6">
        <f t="shared" si="3"/>
        <v>0</v>
      </c>
      <c r="O24" s="33"/>
      <c r="P24" s="915" t="s">
        <v>304</v>
      </c>
      <c r="Q24" s="915"/>
    </row>
    <row r="25" spans="1:17" ht="14.25" customHeight="1" x14ac:dyDescent="0.25">
      <c r="A25" s="245"/>
      <c r="B25" s="246" t="s">
        <v>287</v>
      </c>
      <c r="C25" s="33"/>
      <c r="D25" s="33"/>
      <c r="E25" s="33"/>
      <c r="F25" s="33"/>
      <c r="G25" s="33"/>
      <c r="H25" s="33"/>
      <c r="I25" s="33"/>
      <c r="J25" s="33"/>
      <c r="K25" s="33"/>
      <c r="L25" s="33"/>
      <c r="M25" s="6">
        <f t="shared" si="0"/>
        <v>0</v>
      </c>
      <c r="N25" s="6"/>
      <c r="O25" s="33"/>
      <c r="P25" s="915" t="s">
        <v>2368</v>
      </c>
      <c r="Q25" s="915"/>
    </row>
    <row r="26" spans="1:17" ht="14.25" customHeight="1" x14ac:dyDescent="0.25">
      <c r="A26" s="245"/>
      <c r="B26" s="2202"/>
      <c r="C26" s="1780"/>
      <c r="D26" s="1780"/>
      <c r="E26" s="1780"/>
      <c r="F26" s="1780"/>
      <c r="G26" s="1780"/>
      <c r="H26" s="1780"/>
      <c r="I26" s="1780"/>
      <c r="J26" s="1780"/>
      <c r="K26" s="1781"/>
      <c r="L26" s="33"/>
      <c r="M26" s="6">
        <f t="shared" si="0"/>
        <v>0</v>
      </c>
      <c r="N26" s="6"/>
      <c r="O26" s="33"/>
      <c r="P26" s="915" t="s">
        <v>2369</v>
      </c>
      <c r="Q26" s="915"/>
    </row>
    <row r="27" spans="1:17" ht="14.25" customHeight="1" x14ac:dyDescent="0.25">
      <c r="A27" s="245"/>
      <c r="B27" s="2202"/>
      <c r="C27" s="1780"/>
      <c r="D27" s="1780"/>
      <c r="E27" s="1780"/>
      <c r="F27" s="1780"/>
      <c r="G27" s="1780"/>
      <c r="H27" s="1780"/>
      <c r="I27" s="1780"/>
      <c r="J27" s="1780"/>
      <c r="K27" s="1781"/>
      <c r="L27" s="33"/>
      <c r="M27" s="6">
        <f t="shared" si="0"/>
        <v>0</v>
      </c>
      <c r="N27" s="6"/>
      <c r="O27" s="33"/>
      <c r="P27" s="915" t="s">
        <v>2370</v>
      </c>
      <c r="Q27" s="915"/>
    </row>
    <row r="28" spans="1:17" ht="14.25" customHeight="1" x14ac:dyDescent="0.25">
      <c r="A28" s="245"/>
      <c r="B28" s="2202"/>
      <c r="C28" s="1780"/>
      <c r="D28" s="1780"/>
      <c r="E28" s="1780"/>
      <c r="F28" s="1780"/>
      <c r="G28" s="1780"/>
      <c r="H28" s="1780"/>
      <c r="I28" s="1780"/>
      <c r="J28" s="1780"/>
      <c r="K28" s="1781"/>
      <c r="L28" s="33"/>
      <c r="M28" s="6">
        <f t="shared" si="0"/>
        <v>0</v>
      </c>
      <c r="N28" s="6">
        <f t="shared" ref="N28:N29" si="4">IF(C28="electric", 1, IF(C28="natural gas", 2, IF(C28="propane", 3, IF(C28="oil", 4, IF(C28="other",5, 0)))))</f>
        <v>0</v>
      </c>
      <c r="O28" s="33"/>
      <c r="P28" s="915" t="s">
        <v>160</v>
      </c>
      <c r="Q28" s="915"/>
    </row>
    <row r="29" spans="1:17" ht="14.25" customHeight="1" x14ac:dyDescent="0.25">
      <c r="A29" s="245"/>
      <c r="B29" s="2202"/>
      <c r="C29" s="1780"/>
      <c r="D29" s="1780"/>
      <c r="E29" s="1780"/>
      <c r="F29" s="1780"/>
      <c r="G29" s="1780"/>
      <c r="H29" s="1780"/>
      <c r="I29" s="1780"/>
      <c r="J29" s="1780"/>
      <c r="K29" s="1781"/>
      <c r="L29" s="33"/>
      <c r="M29" s="6">
        <f t="shared" si="0"/>
        <v>0</v>
      </c>
      <c r="N29" s="6">
        <f t="shared" si="4"/>
        <v>0</v>
      </c>
      <c r="O29" s="33"/>
      <c r="P29" s="33"/>
      <c r="Q29" s="33"/>
    </row>
    <row r="30" spans="1:17" ht="14.25" customHeight="1" x14ac:dyDescent="0.25">
      <c r="A30" s="245"/>
      <c r="B30" s="2202"/>
      <c r="C30" s="1780"/>
      <c r="D30" s="1780"/>
      <c r="E30" s="1780"/>
      <c r="F30" s="1780"/>
      <c r="G30" s="1780"/>
      <c r="H30" s="1780"/>
      <c r="I30" s="1780"/>
      <c r="J30" s="1780"/>
      <c r="K30" s="1781"/>
      <c r="L30" s="33"/>
      <c r="M30" s="33"/>
      <c r="N30" s="33"/>
      <c r="O30" s="33"/>
      <c r="P30" s="33"/>
      <c r="Q30" s="33"/>
    </row>
    <row r="31" spans="1:17" ht="14.25" customHeight="1" x14ac:dyDescent="0.25">
      <c r="A31" s="33"/>
      <c r="B31" s="33"/>
      <c r="C31" s="33"/>
      <c r="D31" s="33"/>
      <c r="E31" s="33"/>
      <c r="F31" s="33"/>
      <c r="G31" s="33"/>
      <c r="H31" s="33"/>
      <c r="I31" s="33"/>
      <c r="J31" s="33"/>
      <c r="K31" s="33"/>
      <c r="L31" s="33"/>
      <c r="M31" s="33"/>
      <c r="N31" s="33"/>
      <c r="O31" s="33"/>
      <c r="P31" s="33"/>
      <c r="Q31" s="33"/>
    </row>
    <row r="32" spans="1:17" ht="14.25" customHeight="1" x14ac:dyDescent="0.25">
      <c r="A32" s="33"/>
      <c r="B32" s="250" t="s">
        <v>315</v>
      </c>
      <c r="C32" s="180"/>
      <c r="D32" s="180"/>
      <c r="E32" s="180"/>
      <c r="F32" s="180"/>
      <c r="G32" s="2117"/>
      <c r="H32" s="1862"/>
      <c r="I32" s="1863"/>
      <c r="J32" s="250"/>
      <c r="K32" s="250"/>
      <c r="L32" s="250"/>
      <c r="M32" s="33"/>
      <c r="N32" s="33"/>
      <c r="O32" s="33"/>
      <c r="P32" s="33"/>
      <c r="Q32" s="33"/>
    </row>
    <row r="33" spans="1:17" ht="14.25" customHeight="1" x14ac:dyDescent="0.25">
      <c r="A33" s="10"/>
      <c r="B33" s="10"/>
      <c r="C33" s="10"/>
      <c r="D33" s="10"/>
      <c r="E33" s="10"/>
      <c r="F33" s="10"/>
      <c r="G33" s="10"/>
      <c r="H33" s="10"/>
      <c r="I33" s="10"/>
      <c r="J33" s="10"/>
      <c r="K33" s="10"/>
      <c r="L33" s="10"/>
      <c r="M33" s="33"/>
      <c r="N33" s="33"/>
      <c r="O33" s="33"/>
      <c r="P33" s="33"/>
      <c r="Q33" s="33"/>
    </row>
    <row r="34" spans="1:17" ht="14.25" customHeight="1" x14ac:dyDescent="0.25">
      <c r="A34" s="10"/>
      <c r="B34" s="10"/>
      <c r="C34" s="10"/>
      <c r="D34" s="10"/>
      <c r="E34" s="10"/>
      <c r="F34" s="10"/>
      <c r="G34" s="10"/>
      <c r="H34" s="10"/>
      <c r="I34" s="10"/>
      <c r="J34" s="10"/>
      <c r="K34" s="10"/>
      <c r="L34" s="10"/>
      <c r="M34" s="33"/>
      <c r="N34" s="33"/>
      <c r="O34" s="33"/>
      <c r="P34" s="33"/>
      <c r="Q34" s="33"/>
    </row>
    <row r="35" spans="1:17" ht="14.25" customHeight="1" x14ac:dyDescent="0.25">
      <c r="A35" s="10"/>
      <c r="B35" s="10"/>
      <c r="C35" s="10"/>
      <c r="D35" s="10"/>
      <c r="E35" s="10"/>
      <c r="F35" s="10"/>
      <c r="G35" s="10"/>
      <c r="H35" s="10"/>
      <c r="I35" s="10"/>
      <c r="J35" s="10"/>
      <c r="K35" s="10"/>
      <c r="L35" s="10"/>
      <c r="M35" s="33"/>
      <c r="N35" s="33"/>
      <c r="O35" s="33"/>
      <c r="P35" s="33"/>
      <c r="Q35" s="33"/>
    </row>
    <row r="36" spans="1:17" ht="14.25" customHeight="1" x14ac:dyDescent="0.25">
      <c r="A36" s="10"/>
      <c r="B36" s="10"/>
      <c r="C36" s="10"/>
      <c r="D36" s="10"/>
      <c r="E36" s="10"/>
      <c r="F36" s="10"/>
      <c r="G36" s="10"/>
      <c r="H36" s="10"/>
      <c r="I36" s="10"/>
      <c r="J36" s="10"/>
      <c r="K36" s="10"/>
      <c r="L36" s="10"/>
      <c r="M36" s="33"/>
      <c r="N36" s="33"/>
      <c r="O36" s="33"/>
      <c r="P36" s="33"/>
      <c r="Q36" s="33"/>
    </row>
    <row r="37" spans="1:17" ht="14.25" customHeight="1" x14ac:dyDescent="0.25">
      <c r="A37" s="10"/>
      <c r="B37" s="10"/>
      <c r="C37" s="10"/>
      <c r="D37" s="10"/>
      <c r="E37" s="10"/>
      <c r="F37" s="10"/>
      <c r="G37" s="10"/>
      <c r="H37" s="10"/>
      <c r="I37" s="10"/>
      <c r="J37" s="10"/>
      <c r="K37" s="10"/>
      <c r="L37" s="10"/>
      <c r="M37" s="33"/>
      <c r="N37" s="33"/>
      <c r="O37" s="33"/>
      <c r="P37" s="33"/>
      <c r="Q37" s="33"/>
    </row>
    <row r="38" spans="1:17" ht="14.25" customHeight="1" x14ac:dyDescent="0.25">
      <c r="A38" s="10"/>
      <c r="B38" s="10"/>
      <c r="C38" s="10"/>
      <c r="D38" s="10"/>
      <c r="E38" s="10"/>
      <c r="F38" s="10"/>
      <c r="G38" s="10"/>
      <c r="H38" s="10"/>
      <c r="I38" s="10"/>
      <c r="J38" s="10"/>
      <c r="K38" s="10"/>
      <c r="L38" s="10"/>
      <c r="M38" s="33"/>
      <c r="N38" s="33"/>
      <c r="O38" s="33"/>
      <c r="P38" s="33"/>
      <c r="Q38" s="33"/>
    </row>
    <row r="39" spans="1:17" ht="14.25" customHeight="1" x14ac:dyDescent="0.25">
      <c r="A39" s="10"/>
      <c r="B39" s="10"/>
      <c r="C39" s="10"/>
      <c r="D39" s="10"/>
      <c r="E39" s="10"/>
      <c r="F39" s="10"/>
      <c r="G39" s="10"/>
      <c r="H39" s="10"/>
      <c r="I39" s="10"/>
      <c r="J39" s="10"/>
      <c r="K39" s="10"/>
      <c r="L39" s="10"/>
      <c r="M39" s="33"/>
      <c r="N39" s="33"/>
      <c r="O39" s="33"/>
      <c r="P39" s="33"/>
      <c r="Q39" s="33"/>
    </row>
    <row r="40" spans="1:17" ht="14.25" customHeight="1" x14ac:dyDescent="0.25">
      <c r="A40" s="33"/>
      <c r="B40" s="33"/>
      <c r="C40" s="33"/>
      <c r="D40" s="33"/>
      <c r="E40" s="33"/>
      <c r="F40" s="33"/>
      <c r="G40" s="33"/>
      <c r="H40" s="33"/>
      <c r="I40" s="33"/>
      <c r="J40" s="33"/>
      <c r="K40" s="33"/>
      <c r="L40" s="33"/>
      <c r="M40" s="33"/>
      <c r="N40" s="33"/>
      <c r="O40" s="33"/>
      <c r="P40" s="33"/>
      <c r="Q40" s="33"/>
    </row>
    <row r="41" spans="1:17" ht="14.25" customHeight="1" x14ac:dyDescent="0.25">
      <c r="A41" s="33"/>
      <c r="B41" s="33"/>
      <c r="C41" s="33"/>
      <c r="D41" s="33"/>
      <c r="E41" s="33"/>
      <c r="F41" s="33"/>
      <c r="G41" s="33"/>
      <c r="H41" s="33"/>
      <c r="I41" s="33"/>
      <c r="J41" s="33"/>
      <c r="K41" s="33"/>
      <c r="L41" s="33"/>
      <c r="M41" s="33"/>
      <c r="N41" s="33"/>
      <c r="O41" s="33"/>
      <c r="P41" s="33"/>
      <c r="Q41" s="33"/>
    </row>
    <row r="42" spans="1:17" ht="14.25" customHeight="1" x14ac:dyDescent="0.25">
      <c r="A42" s="33"/>
      <c r="B42" s="33"/>
      <c r="C42" s="33"/>
      <c r="D42" s="33"/>
      <c r="E42" s="33"/>
      <c r="F42" s="33"/>
      <c r="G42" s="33"/>
      <c r="H42" s="33"/>
      <c r="I42" s="33"/>
      <c r="J42" s="33"/>
      <c r="K42" s="33"/>
      <c r="L42" s="33"/>
      <c r="M42" s="33"/>
      <c r="N42" s="33"/>
      <c r="O42" s="33"/>
      <c r="P42" s="33"/>
      <c r="Q42" s="33"/>
    </row>
    <row r="43" spans="1:17" ht="14.25" customHeight="1" x14ac:dyDescent="0.25">
      <c r="A43" s="33"/>
      <c r="B43" s="33"/>
      <c r="C43" s="33"/>
      <c r="D43" s="33"/>
      <c r="E43" s="33"/>
      <c r="F43" s="33"/>
      <c r="G43" s="33"/>
      <c r="H43" s="33"/>
      <c r="I43" s="33"/>
      <c r="J43" s="33"/>
      <c r="K43" s="33"/>
      <c r="L43" s="33"/>
      <c r="M43" s="33"/>
      <c r="N43" s="33"/>
      <c r="O43" s="33"/>
      <c r="P43" s="33"/>
      <c r="Q43" s="33"/>
    </row>
    <row r="44" spans="1:17" ht="14.25" customHeight="1" x14ac:dyDescent="0.25">
      <c r="A44" s="33"/>
      <c r="B44" s="33"/>
      <c r="C44" s="33"/>
      <c r="D44" s="33"/>
      <c r="E44" s="33"/>
      <c r="F44" s="33"/>
      <c r="G44" s="33"/>
      <c r="H44" s="33"/>
      <c r="I44" s="33"/>
      <c r="J44" s="33"/>
      <c r="K44" s="33"/>
      <c r="L44" s="33"/>
      <c r="M44" s="33"/>
      <c r="N44" s="33"/>
      <c r="O44" s="33"/>
      <c r="P44" s="33"/>
      <c r="Q44" s="33"/>
    </row>
    <row r="45" spans="1:17" ht="14.25" customHeight="1" x14ac:dyDescent="0.25">
      <c r="A45" s="916">
        <f>SUM(D20:H29,M20:N29)</f>
        <v>4</v>
      </c>
      <c r="B45" s="2203">
        <f ca="1">NOW()</f>
        <v>44482.416270717593</v>
      </c>
      <c r="C45" s="1532"/>
      <c r="D45" s="33"/>
      <c r="E45" s="33"/>
      <c r="F45" s="33"/>
      <c r="G45" s="33"/>
      <c r="H45" s="33"/>
      <c r="I45" s="33"/>
      <c r="J45" s="33"/>
      <c r="K45" s="33"/>
      <c r="L45" s="33"/>
      <c r="M45" s="33"/>
      <c r="N45" s="33"/>
      <c r="O45" s="33"/>
      <c r="P45" s="33"/>
      <c r="Q45" s="33"/>
    </row>
    <row r="46" spans="1:17" ht="14.25" customHeight="1" x14ac:dyDescent="0.25">
      <c r="A46" s="33"/>
      <c r="B46" s="33"/>
      <c r="C46" s="33"/>
      <c r="D46" s="33"/>
      <c r="E46" s="33"/>
      <c r="F46" s="33"/>
      <c r="G46" s="33"/>
      <c r="H46" s="33"/>
      <c r="I46" s="33"/>
      <c r="J46" s="33"/>
      <c r="K46" s="33"/>
      <c r="L46" s="33"/>
      <c r="M46" s="33"/>
      <c r="N46" s="33"/>
      <c r="O46" s="33"/>
      <c r="P46" s="33"/>
      <c r="Q46" s="33"/>
    </row>
    <row r="47" spans="1:17" ht="14.25" customHeight="1" x14ac:dyDescent="0.25">
      <c r="A47" s="33"/>
      <c r="B47" s="33"/>
      <c r="C47" s="33"/>
      <c r="D47" s="33"/>
      <c r="E47" s="33"/>
      <c r="F47" s="33"/>
      <c r="G47" s="33"/>
      <c r="H47" s="33"/>
      <c r="I47" s="33"/>
      <c r="J47" s="33"/>
      <c r="K47" s="33"/>
      <c r="L47" s="33"/>
      <c r="M47" s="33"/>
      <c r="N47" s="33"/>
      <c r="O47" s="33"/>
      <c r="P47" s="33"/>
      <c r="Q47" s="33"/>
    </row>
    <row r="48" spans="1:17" ht="14.25" customHeight="1" x14ac:dyDescent="0.25">
      <c r="A48" s="33"/>
      <c r="B48" s="33"/>
      <c r="C48" s="33"/>
      <c r="D48" s="33"/>
      <c r="E48" s="33"/>
      <c r="F48" s="33"/>
      <c r="G48" s="33"/>
      <c r="H48" s="33"/>
      <c r="I48" s="33"/>
      <c r="J48" s="33"/>
      <c r="K48" s="33"/>
      <c r="L48" s="33"/>
      <c r="M48" s="33"/>
      <c r="N48" s="33"/>
      <c r="O48" s="33"/>
      <c r="P48" s="33"/>
      <c r="Q48" s="33"/>
    </row>
    <row r="49" spans="1:17" ht="14.25" customHeight="1" x14ac:dyDescent="0.25">
      <c r="A49" s="33"/>
      <c r="B49" s="33"/>
      <c r="C49" s="33"/>
      <c r="D49" s="33"/>
      <c r="E49" s="33"/>
      <c r="F49" s="33"/>
      <c r="G49" s="33"/>
      <c r="H49" s="33"/>
      <c r="I49" s="33"/>
      <c r="J49" s="33"/>
      <c r="K49" s="33"/>
      <c r="L49" s="33"/>
      <c r="M49" s="33"/>
      <c r="N49" s="33"/>
      <c r="O49" s="33"/>
      <c r="P49" s="33"/>
      <c r="Q49" s="33"/>
    </row>
    <row r="50" spans="1:17" ht="14.25" customHeight="1" x14ac:dyDescent="0.25">
      <c r="A50" s="33"/>
      <c r="B50" s="33"/>
      <c r="C50" s="33"/>
      <c r="D50" s="33"/>
      <c r="E50" s="33"/>
      <c r="F50" s="33"/>
      <c r="G50" s="33"/>
      <c r="H50" s="33"/>
      <c r="I50" s="33"/>
      <c r="J50" s="33"/>
      <c r="K50" s="33"/>
      <c r="L50" s="33"/>
      <c r="M50" s="33"/>
      <c r="N50" s="33"/>
      <c r="O50" s="33"/>
      <c r="P50" s="33"/>
      <c r="Q50" s="33"/>
    </row>
    <row r="51" spans="1:17" ht="14.25" customHeight="1" x14ac:dyDescent="0.25">
      <c r="A51" s="33"/>
      <c r="B51" s="33"/>
      <c r="C51" s="33"/>
      <c r="D51" s="33"/>
      <c r="E51" s="33"/>
      <c r="F51" s="33"/>
      <c r="G51" s="33"/>
      <c r="H51" s="33"/>
      <c r="I51" s="33"/>
      <c r="J51" s="33"/>
      <c r="K51" s="33"/>
      <c r="L51" s="33"/>
      <c r="M51" s="33"/>
      <c r="N51" s="33"/>
      <c r="O51" s="33"/>
      <c r="P51" s="33"/>
      <c r="Q51" s="33"/>
    </row>
    <row r="52" spans="1:17" ht="14.25" customHeight="1" x14ac:dyDescent="0.25">
      <c r="A52" s="33"/>
      <c r="B52" s="33"/>
      <c r="C52" s="33"/>
      <c r="D52" s="33"/>
      <c r="E52" s="33"/>
      <c r="F52" s="33"/>
      <c r="G52" s="33"/>
      <c r="H52" s="33"/>
      <c r="I52" s="33"/>
      <c r="J52" s="33"/>
      <c r="K52" s="33"/>
      <c r="L52" s="33"/>
      <c r="M52" s="33"/>
      <c r="N52" s="33"/>
      <c r="O52" s="33"/>
      <c r="P52" s="33"/>
      <c r="Q52" s="33"/>
    </row>
    <row r="53" spans="1:17" ht="14.25" customHeight="1" x14ac:dyDescent="0.25">
      <c r="A53" s="33"/>
      <c r="B53" s="33"/>
      <c r="C53" s="33"/>
      <c r="D53" s="33"/>
      <c r="E53" s="33"/>
      <c r="F53" s="33"/>
      <c r="G53" s="33"/>
      <c r="H53" s="33"/>
      <c r="I53" s="33"/>
      <c r="J53" s="33"/>
      <c r="K53" s="33"/>
      <c r="L53" s="33"/>
      <c r="M53" s="33"/>
      <c r="N53" s="33"/>
      <c r="O53" s="33"/>
      <c r="P53" s="33"/>
      <c r="Q53" s="33"/>
    </row>
    <row r="54" spans="1:17" ht="14.25" customHeight="1" x14ac:dyDescent="0.25">
      <c r="A54" s="33"/>
      <c r="B54" s="33"/>
      <c r="C54" s="33"/>
      <c r="D54" s="33"/>
      <c r="E54" s="33"/>
      <c r="F54" s="33"/>
      <c r="G54" s="33"/>
      <c r="H54" s="33"/>
      <c r="I54" s="33"/>
      <c r="J54" s="33"/>
      <c r="K54" s="33"/>
      <c r="L54" s="33"/>
      <c r="M54" s="33"/>
      <c r="N54" s="33"/>
      <c r="O54" s="33"/>
      <c r="P54" s="33"/>
      <c r="Q54" s="33"/>
    </row>
    <row r="55" spans="1:17" ht="14.25" customHeight="1" x14ac:dyDescent="0.25">
      <c r="A55" s="33"/>
      <c r="B55" s="33"/>
      <c r="C55" s="33"/>
      <c r="D55" s="33"/>
      <c r="E55" s="33"/>
      <c r="F55" s="33"/>
      <c r="G55" s="33"/>
      <c r="H55" s="33"/>
      <c r="I55" s="33"/>
      <c r="J55" s="33"/>
      <c r="K55" s="33"/>
      <c r="L55" s="33"/>
      <c r="M55" s="33"/>
      <c r="N55" s="33"/>
      <c r="O55" s="33"/>
      <c r="P55" s="33"/>
      <c r="Q55" s="33"/>
    </row>
    <row r="56" spans="1:17" ht="14.25" customHeight="1" x14ac:dyDescent="0.25">
      <c r="A56" s="33"/>
      <c r="B56" s="33"/>
      <c r="C56" s="33"/>
      <c r="D56" s="33"/>
      <c r="E56" s="33"/>
      <c r="F56" s="33"/>
      <c r="G56" s="33"/>
      <c r="H56" s="33"/>
      <c r="I56" s="33"/>
      <c r="J56" s="33"/>
      <c r="K56" s="33"/>
      <c r="L56" s="33"/>
      <c r="M56" s="33"/>
      <c r="N56" s="33"/>
      <c r="O56" s="33"/>
      <c r="P56" s="33"/>
      <c r="Q56" s="33"/>
    </row>
    <row r="57" spans="1:17" ht="14.25" customHeight="1" x14ac:dyDescent="0.2"/>
    <row r="58" spans="1:17" ht="14.25" customHeight="1" x14ac:dyDescent="0.2"/>
    <row r="59" spans="1:17" ht="14.25" customHeight="1" x14ac:dyDescent="0.2"/>
    <row r="60" spans="1:17" ht="14.25" customHeight="1" x14ac:dyDescent="0.2"/>
    <row r="61" spans="1:17" ht="14.25" customHeight="1" x14ac:dyDescent="0.2"/>
    <row r="62" spans="1:17" ht="14.25" customHeight="1" x14ac:dyDescent="0.2"/>
    <row r="63" spans="1:17" ht="14.25" customHeight="1" x14ac:dyDescent="0.2"/>
    <row r="64" spans="1:17"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lo58YAEXnhSB3hkj5yIPM9hBJ/5TslklFWB3zyHuNLyfz+UA1x118hOW/UaTGQ4URkld6g5IwKKCmYLyMt0zbA==" saltValue="vNrAfKCLe7mRwNr4TGhlLg==" spinCount="100000" sheet="1" objects="1" scenarios="1"/>
  <mergeCells count="23">
    <mergeCell ref="B45:C45"/>
    <mergeCell ref="I16:K16"/>
    <mergeCell ref="I17:K17"/>
    <mergeCell ref="I18:K18"/>
    <mergeCell ref="I19:K19"/>
    <mergeCell ref="I20:K20"/>
    <mergeCell ref="I21:K21"/>
    <mergeCell ref="B23:C23"/>
    <mergeCell ref="B27:K27"/>
    <mergeCell ref="B28:K28"/>
    <mergeCell ref="B29:K29"/>
    <mergeCell ref="B30:K30"/>
    <mergeCell ref="G32:I32"/>
    <mergeCell ref="I14:K14"/>
    <mergeCell ref="I15:K15"/>
    <mergeCell ref="I22:K22"/>
    <mergeCell ref="I23:K23"/>
    <mergeCell ref="B26:K26"/>
    <mergeCell ref="I12:K12"/>
    <mergeCell ref="I13:K13"/>
    <mergeCell ref="A1:K2"/>
    <mergeCell ref="A3:K7"/>
    <mergeCell ref="A9:K10"/>
  </mergeCells>
  <dataValidations count="2">
    <dataValidation type="list" allowBlank="1" showErrorMessage="1" sqref="B13:B22">
      <formula1>$P$20:$P$21</formula1>
    </dataValidation>
    <dataValidation type="list" allowBlank="1" showErrorMessage="1" sqref="C13:C14 C16:C17 C21:C22">
      <formula1>$P$24:$P$28</formula1>
    </dataValidation>
  </dataValidations>
  <pageMargins left="0.45" right="0.45" top="0.75" bottom="0.75" header="0" footer="0"/>
  <pageSetup scale="85" orientation="portrait" r:id="rId1"/>
  <headerFooter>
    <oddFooter>&amp;R&amp;D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x14ac:dyDescent="0.2"/>
  <cols>
    <col min="1" max="1" width="19.75" customWidth="1"/>
    <col min="2" max="2" width="8.25" customWidth="1"/>
    <col min="3" max="26" width="7.625" customWidth="1"/>
  </cols>
  <sheetData>
    <row r="1" spans="1:26" ht="15" customHeight="1" x14ac:dyDescent="0.25">
      <c r="A1" s="563" t="s">
        <v>762</v>
      </c>
      <c r="B1" s="564" t="e">
        <f>'1a. Certifications'!#REF!</f>
        <v>#REF!</v>
      </c>
      <c r="C1" s="565"/>
      <c r="D1" s="565"/>
      <c r="E1" s="565"/>
      <c r="F1" s="565"/>
      <c r="G1" s="565"/>
      <c r="H1" s="565"/>
      <c r="I1" s="565"/>
      <c r="J1" s="565"/>
      <c r="K1" s="565"/>
      <c r="L1" s="565"/>
      <c r="M1" s="565"/>
      <c r="N1" s="565"/>
      <c r="O1" s="565"/>
      <c r="P1" s="565"/>
      <c r="Q1" s="565"/>
      <c r="R1" s="565"/>
      <c r="S1" s="565"/>
      <c r="T1" s="565"/>
      <c r="U1" s="565"/>
      <c r="V1" s="565"/>
      <c r="W1" s="565"/>
      <c r="X1" s="565"/>
      <c r="Y1" s="565"/>
      <c r="Z1" s="565"/>
    </row>
    <row r="2" spans="1:26" ht="15" customHeight="1" x14ac:dyDescent="0.25">
      <c r="A2" s="563" t="s">
        <v>1013</v>
      </c>
      <c r="B2" s="564">
        <f>'2. Cert. of Dev. Owner'!$B$12</f>
        <v>0</v>
      </c>
      <c r="C2" s="79"/>
      <c r="D2" s="79"/>
      <c r="E2" s="79"/>
      <c r="F2" s="79"/>
      <c r="G2" s="79"/>
      <c r="H2" s="79"/>
      <c r="I2" s="79"/>
      <c r="J2" s="79"/>
      <c r="K2" s="79"/>
      <c r="L2" s="79"/>
      <c r="M2" s="79"/>
      <c r="N2" s="79"/>
      <c r="O2" s="79"/>
      <c r="P2" s="79"/>
      <c r="Q2" s="79"/>
      <c r="R2" s="79"/>
      <c r="S2" s="79"/>
      <c r="T2" s="79"/>
      <c r="U2" s="79"/>
      <c r="V2" s="79"/>
      <c r="W2" s="79"/>
      <c r="X2" s="79"/>
      <c r="Y2" s="79"/>
      <c r="Z2" s="79"/>
    </row>
    <row r="3" spans="1:26" ht="15" customHeight="1" x14ac:dyDescent="0.25">
      <c r="A3" s="563" t="s">
        <v>1014</v>
      </c>
      <c r="B3" s="564">
        <f>'2. Cert. of Dev. Owner'!$B$29</f>
        <v>0</v>
      </c>
    </row>
    <row r="4" spans="1:26" ht="15" customHeight="1" x14ac:dyDescent="0.25">
      <c r="A4" s="563" t="s">
        <v>1015</v>
      </c>
      <c r="B4" s="564">
        <f>'6a. Competitive HTC Self Score'!$AI$17</f>
        <v>0</v>
      </c>
    </row>
    <row r="5" spans="1:26" ht="15" customHeight="1" x14ac:dyDescent="0.25">
      <c r="A5" s="563" t="s">
        <v>1016</v>
      </c>
      <c r="B5" s="564">
        <f>'6a. Competitive HTC Self Score'!$AI$19</f>
        <v>0</v>
      </c>
    </row>
    <row r="6" spans="1:26" ht="15" customHeight="1" x14ac:dyDescent="0.25">
      <c r="A6" s="563" t="s">
        <v>1017</v>
      </c>
      <c r="B6" s="564">
        <f>'6a. Competitive HTC Self Score'!$AI$27</f>
        <v>0</v>
      </c>
    </row>
    <row r="7" spans="1:26" ht="15" customHeight="1" x14ac:dyDescent="0.25">
      <c r="A7" s="563" t="s">
        <v>1018</v>
      </c>
      <c r="B7" s="564">
        <f>'6a. Competitive HTC Self Score'!$AI$40</f>
        <v>0</v>
      </c>
    </row>
    <row r="8" spans="1:26" ht="15" customHeight="1" x14ac:dyDescent="0.25">
      <c r="A8" s="563" t="s">
        <v>1019</v>
      </c>
      <c r="B8" s="564">
        <f>'6a. Competitive HTC Self Score'!$AI$41</f>
        <v>0</v>
      </c>
    </row>
    <row r="9" spans="1:26" ht="15" customHeight="1" x14ac:dyDescent="0.25">
      <c r="A9" s="563" t="s">
        <v>1020</v>
      </c>
      <c r="B9" s="564" t="str">
        <f>'6a. Competitive HTC Self Score'!$AI$42</f>
        <v>0</v>
      </c>
    </row>
    <row r="10" spans="1:26" ht="15" customHeight="1" x14ac:dyDescent="0.25">
      <c r="A10" s="566" t="s">
        <v>1021</v>
      </c>
      <c r="B10" s="567">
        <f>'6a. Competitive HTC Self Score'!$AI$47</f>
        <v>0</v>
      </c>
    </row>
    <row r="11" spans="1:26" ht="15" customHeight="1" x14ac:dyDescent="0.25">
      <c r="A11" s="563" t="s">
        <v>1022</v>
      </c>
      <c r="B11" s="564">
        <f>'7. Site Info Part I'!$B$14</f>
        <v>0</v>
      </c>
    </row>
    <row r="12" spans="1:26" ht="15" customHeight="1" x14ac:dyDescent="0.25">
      <c r="A12" s="563" t="s">
        <v>1023</v>
      </c>
      <c r="B12" s="564">
        <f>'7. Site Info Part I'!$I$14</f>
        <v>0</v>
      </c>
    </row>
    <row r="13" spans="1:26" ht="15" customHeight="1" x14ac:dyDescent="0.25">
      <c r="A13" s="563" t="s">
        <v>1024</v>
      </c>
      <c r="B13" s="568" t="str">
        <f>'7. Site Info Part I'!$O$14</f>
        <v/>
      </c>
    </row>
    <row r="14" spans="1:26" ht="15" customHeight="1" x14ac:dyDescent="0.25">
      <c r="A14" s="563" t="s">
        <v>1025</v>
      </c>
      <c r="B14" s="569" t="str">
        <f>'7. Site Info Part I'!$R$14</f>
        <v/>
      </c>
    </row>
    <row r="15" spans="1:26" ht="15" customHeight="1" x14ac:dyDescent="0.25">
      <c r="A15" s="563" t="s">
        <v>1026</v>
      </c>
      <c r="B15" s="564" t="str">
        <f>'7. Site Info Part I'!$X$14</f>
        <v/>
      </c>
    </row>
    <row r="16" spans="1:26" ht="15" customHeight="1" x14ac:dyDescent="0.25">
      <c r="A16" s="563" t="s">
        <v>1027</v>
      </c>
      <c r="B16" s="564">
        <f>'7. Site Info Part I'!$P$9</f>
        <v>0</v>
      </c>
    </row>
    <row r="17" spans="1:2" ht="15" customHeight="1" x14ac:dyDescent="0.25">
      <c r="A17" s="563" t="s">
        <v>1028</v>
      </c>
      <c r="B17" s="564">
        <f>'9. Site Info Part II'!$B$9</f>
        <v>0</v>
      </c>
    </row>
    <row r="18" spans="1:2" ht="15" customHeight="1" x14ac:dyDescent="0.25">
      <c r="A18" s="563" t="s">
        <v>1029</v>
      </c>
      <c r="B18" s="564">
        <f>'9. Site Info Part II'!$C$12</f>
        <v>0</v>
      </c>
    </row>
    <row r="19" spans="1:2" ht="15" customHeight="1" x14ac:dyDescent="0.25">
      <c r="A19" s="563" t="s">
        <v>1030</v>
      </c>
      <c r="B19" s="564">
        <f>'9. Site Info Part II'!$C$15</f>
        <v>0</v>
      </c>
    </row>
    <row r="20" spans="1:2" ht="15" customHeight="1" x14ac:dyDescent="0.25">
      <c r="A20" s="563" t="s">
        <v>1031</v>
      </c>
      <c r="B20" s="564">
        <f>'9. Site Info Part II'!$C$24</f>
        <v>0</v>
      </c>
    </row>
    <row r="21" spans="1:2" ht="15" customHeight="1" x14ac:dyDescent="0.25">
      <c r="A21" s="563" t="s">
        <v>1031</v>
      </c>
      <c r="B21" s="564">
        <f>'9. Site Info Part II'!$C$26</f>
        <v>0</v>
      </c>
    </row>
    <row r="22" spans="1:2" ht="31.5" x14ac:dyDescent="0.25">
      <c r="A22" s="563" t="s">
        <v>1031</v>
      </c>
      <c r="B22" s="564">
        <f>'9. Site Info Part II'!$C$28</f>
        <v>0</v>
      </c>
    </row>
    <row r="23" spans="1:2" ht="31.5" x14ac:dyDescent="0.25">
      <c r="A23" s="563" t="s">
        <v>1031</v>
      </c>
      <c r="B23" s="564">
        <f>'9. Site Info Part II'!$C$30</f>
        <v>0</v>
      </c>
    </row>
    <row r="24" spans="1:2" ht="31.5" x14ac:dyDescent="0.25">
      <c r="A24" s="563" t="s">
        <v>1031</v>
      </c>
      <c r="B24" s="564">
        <f>'9. Site Info Part II'!$C$32</f>
        <v>0</v>
      </c>
    </row>
    <row r="25" spans="1:2" ht="31.5" x14ac:dyDescent="0.25">
      <c r="A25" s="563" t="s">
        <v>1031</v>
      </c>
      <c r="B25" s="564">
        <f>'9. Site Info Part II'!$C$34</f>
        <v>0</v>
      </c>
    </row>
    <row r="26" spans="1:2" ht="31.5" x14ac:dyDescent="0.25">
      <c r="A26" s="563" t="s">
        <v>1031</v>
      </c>
      <c r="B26" s="564">
        <f>'9. Site Info Part II'!$C$36</f>
        <v>0</v>
      </c>
    </row>
    <row r="27" spans="1:2" ht="31.5" x14ac:dyDescent="0.25">
      <c r="A27" s="563" t="s">
        <v>1031</v>
      </c>
      <c r="B27" s="564">
        <f>'9. Site Info Part II'!$N$24</f>
        <v>0</v>
      </c>
    </row>
    <row r="28" spans="1:2" ht="31.5" x14ac:dyDescent="0.25">
      <c r="A28" s="563" t="s">
        <v>1031</v>
      </c>
      <c r="B28" s="564">
        <f>'9. Site Info Part II'!$N$26</f>
        <v>0</v>
      </c>
    </row>
    <row r="29" spans="1:2" ht="31.5" x14ac:dyDescent="0.25">
      <c r="A29" s="563" t="s">
        <v>1031</v>
      </c>
      <c r="B29" s="564">
        <f>'9. Site Info Part II'!$N$28</f>
        <v>0</v>
      </c>
    </row>
    <row r="30" spans="1:2" ht="31.5" x14ac:dyDescent="0.25">
      <c r="A30" s="563" t="s">
        <v>1031</v>
      </c>
      <c r="B30" s="564">
        <f>'9. Site Info Part II'!$N$30</f>
        <v>0</v>
      </c>
    </row>
    <row r="31" spans="1:2" ht="31.5" x14ac:dyDescent="0.25">
      <c r="A31" s="563" t="s">
        <v>1031</v>
      </c>
      <c r="B31" s="564">
        <f>'9. Site Info Part II'!$N$32</f>
        <v>0</v>
      </c>
    </row>
    <row r="32" spans="1:2" ht="31.5" x14ac:dyDescent="0.25">
      <c r="A32" s="563" t="s">
        <v>1031</v>
      </c>
      <c r="B32" s="564">
        <f>'9. Site Info Part II'!$N$34</f>
        <v>0</v>
      </c>
    </row>
    <row r="33" spans="1:2" ht="31.5" x14ac:dyDescent="0.25">
      <c r="A33" s="563" t="s">
        <v>1031</v>
      </c>
      <c r="B33" s="564">
        <f>'9. Site Info Part II'!$N$36</f>
        <v>0</v>
      </c>
    </row>
    <row r="34" spans="1:2" ht="31.5" x14ac:dyDescent="0.25">
      <c r="A34" s="563" t="s">
        <v>1032</v>
      </c>
      <c r="B34" s="564">
        <f>'9. Site Info Part II'!$C$41</f>
        <v>0</v>
      </c>
    </row>
    <row r="35" spans="1:2" ht="31.5" x14ac:dyDescent="0.25">
      <c r="A35" s="563" t="s">
        <v>1032</v>
      </c>
      <c r="B35" s="564">
        <f>'9. Site Info Part II'!$C$43</f>
        <v>0</v>
      </c>
    </row>
    <row r="36" spans="1:2" ht="31.5" x14ac:dyDescent="0.25">
      <c r="A36" s="563" t="s">
        <v>1032</v>
      </c>
      <c r="B36" s="564">
        <f>'9. Site Info Part II'!$C$45</f>
        <v>0</v>
      </c>
    </row>
    <row r="37" spans="1:2" ht="31.5" x14ac:dyDescent="0.25">
      <c r="A37" s="563" t="s">
        <v>1032</v>
      </c>
      <c r="B37" s="564">
        <f>'9. Site Info Part II'!$C$47</f>
        <v>0</v>
      </c>
    </row>
    <row r="38" spans="1:2" ht="31.5" x14ac:dyDescent="0.25">
      <c r="A38" s="563" t="s">
        <v>1032</v>
      </c>
      <c r="B38" s="564">
        <f>'9. Site Info Part II'!$C$49</f>
        <v>0</v>
      </c>
    </row>
    <row r="39" spans="1:2" ht="31.5" x14ac:dyDescent="0.25">
      <c r="A39" s="563" t="s">
        <v>1032</v>
      </c>
      <c r="B39" s="564">
        <f>'9. Site Info Part II'!$C$51</f>
        <v>0</v>
      </c>
    </row>
    <row r="40" spans="1:2" ht="31.5" x14ac:dyDescent="0.25">
      <c r="A40" s="563" t="s">
        <v>1032</v>
      </c>
      <c r="B40" s="564">
        <f>'9. Site Info Part II'!$N$41</f>
        <v>0</v>
      </c>
    </row>
    <row r="41" spans="1:2" ht="31.5" x14ac:dyDescent="0.25">
      <c r="A41" s="563" t="s">
        <v>1032</v>
      </c>
      <c r="B41" s="564">
        <f>'9. Site Info Part II'!$N$43</f>
        <v>0</v>
      </c>
    </row>
    <row r="42" spans="1:2" ht="31.5" x14ac:dyDescent="0.25">
      <c r="A42" s="563" t="s">
        <v>1032</v>
      </c>
      <c r="B42" s="564">
        <f>'9. Site Info Part II'!$N$45</f>
        <v>0</v>
      </c>
    </row>
    <row r="43" spans="1:2" ht="31.5" x14ac:dyDescent="0.25">
      <c r="A43" s="563" t="s">
        <v>1032</v>
      </c>
      <c r="B43" s="564">
        <f>'9. Site Info Part II'!$N$47</f>
        <v>0</v>
      </c>
    </row>
    <row r="44" spans="1:2" ht="31.5" x14ac:dyDescent="0.25">
      <c r="A44" s="563" t="s">
        <v>1032</v>
      </c>
      <c r="B44" s="564">
        <f>'9. Site Info Part II'!$N$49</f>
        <v>0</v>
      </c>
    </row>
    <row r="45" spans="1:2" ht="31.5" x14ac:dyDescent="0.25">
      <c r="A45" s="563" t="s">
        <v>1032</v>
      </c>
      <c r="B45" s="564">
        <f>'9. Site Info Part II'!$N$51</f>
        <v>0</v>
      </c>
    </row>
    <row r="46" spans="1:2" ht="63" x14ac:dyDescent="0.25">
      <c r="A46" s="563" t="s">
        <v>1033</v>
      </c>
      <c r="B46" s="564" t="e">
        <f>'9. Site Info Part II'!#REF!</f>
        <v>#REF!</v>
      </c>
    </row>
    <row r="47" spans="1:2" ht="47.25" x14ac:dyDescent="0.25">
      <c r="A47" s="563" t="s">
        <v>1034</v>
      </c>
      <c r="B47" s="564" t="e">
        <f>'9. Site Info Part II'!#REF!</f>
        <v>#REF!</v>
      </c>
    </row>
    <row r="48" spans="1:2" ht="31.5" x14ac:dyDescent="0.25">
      <c r="A48" s="563" t="s">
        <v>1035</v>
      </c>
      <c r="B48" s="564">
        <f>'9. Site Info Part II'!$B$62</f>
        <v>0</v>
      </c>
    </row>
    <row r="49" spans="1:26" ht="31.5" x14ac:dyDescent="0.25">
      <c r="A49" s="563" t="s">
        <v>1036</v>
      </c>
      <c r="B49" s="564">
        <f>'9. Site Info Part II'!$B$65</f>
        <v>0</v>
      </c>
    </row>
    <row r="50" spans="1:26" ht="31.5" x14ac:dyDescent="0.25">
      <c r="A50" s="563" t="s">
        <v>1037</v>
      </c>
      <c r="B50" s="564">
        <f>'9. Site Info Part II'!$B$68</f>
        <v>0</v>
      </c>
    </row>
    <row r="51" spans="1:26" ht="31.5" x14ac:dyDescent="0.25">
      <c r="A51" s="563" t="s">
        <v>1038</v>
      </c>
      <c r="B51" s="564">
        <f>'9. Site Info Part II'!$B$74</f>
        <v>0</v>
      </c>
    </row>
    <row r="52" spans="1:26" ht="47.25" x14ac:dyDescent="0.25">
      <c r="A52" s="563" t="s">
        <v>1039</v>
      </c>
      <c r="B52" s="564">
        <f>'9. Site Info Part II'!$B$77</f>
        <v>0</v>
      </c>
    </row>
    <row r="53" spans="1:26" ht="31.5" x14ac:dyDescent="0.25">
      <c r="A53" s="563" t="s">
        <v>1040</v>
      </c>
      <c r="B53" s="564">
        <f>'9. Site Info Part II'!$B$85</f>
        <v>0</v>
      </c>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47.25" x14ac:dyDescent="0.25">
      <c r="A54" s="563" t="s">
        <v>1041</v>
      </c>
      <c r="B54" s="564">
        <f>'9. Site Info Part II'!$B$88</f>
        <v>0</v>
      </c>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x14ac:dyDescent="0.25">
      <c r="A55" s="563" t="s">
        <v>1042</v>
      </c>
      <c r="B55" s="564">
        <f>'9. Site Info Part II'!$B$125</f>
        <v>0</v>
      </c>
    </row>
    <row r="56" spans="1:26" ht="47.25" x14ac:dyDescent="0.25">
      <c r="A56" s="563" t="s">
        <v>1043</v>
      </c>
      <c r="B56" s="564">
        <f>'9. Site Info Part II'!B137</f>
        <v>0</v>
      </c>
    </row>
    <row r="57" spans="1:26" ht="15.75" x14ac:dyDescent="0.25">
      <c r="A57" s="563" t="s">
        <v>1044</v>
      </c>
      <c r="B57" s="564">
        <f>'9. Site Info Part II'!$B$143</f>
        <v>0</v>
      </c>
    </row>
    <row r="58" spans="1:26" ht="31.5" x14ac:dyDescent="0.25">
      <c r="A58" s="563" t="s">
        <v>1045</v>
      </c>
      <c r="B58" s="564">
        <f>'19. Development Activities II'!$B$109</f>
        <v>0</v>
      </c>
    </row>
    <row r="59" spans="1:26" ht="31.5" x14ac:dyDescent="0.25">
      <c r="A59" s="563" t="s">
        <v>1046</v>
      </c>
      <c r="B59" s="564">
        <f>'40. Nonprofit Participation'!$C$12</f>
        <v>0</v>
      </c>
    </row>
    <row r="60" spans="1:26" ht="47.25" x14ac:dyDescent="0.25">
      <c r="A60" s="563" t="s">
        <v>1047</v>
      </c>
      <c r="B60" s="564">
        <f>'17. Dev. Narr.'!$B$6</f>
        <v>0</v>
      </c>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x14ac:dyDescent="0.25">
      <c r="A61" s="563" t="s">
        <v>1048</v>
      </c>
      <c r="B61" s="564">
        <f>'17. Dev. Narr.'!$B$16</f>
        <v>0</v>
      </c>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47.25" x14ac:dyDescent="0.25">
      <c r="A62" s="563" t="s">
        <v>1049</v>
      </c>
      <c r="B62" s="564">
        <f>'19. Development Activities II'!$B$99</f>
        <v>0</v>
      </c>
    </row>
    <row r="63" spans="1:26" ht="15.75" x14ac:dyDescent="0.25">
      <c r="A63" s="570" t="s">
        <v>35</v>
      </c>
      <c r="B63" s="564"/>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x14ac:dyDescent="0.25">
      <c r="A64" s="79" t="s">
        <v>119</v>
      </c>
      <c r="B64" s="564">
        <f>'23. BldgUnit Config'!$E$7</f>
        <v>0</v>
      </c>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x14ac:dyDescent="0.25">
      <c r="A65" s="563" t="s">
        <v>907</v>
      </c>
      <c r="B65" s="564">
        <f>'23. BldgUnit Config'!$E$9</f>
        <v>0</v>
      </c>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x14ac:dyDescent="0.25">
      <c r="A66" s="563" t="s">
        <v>120</v>
      </c>
      <c r="B66" s="564">
        <f>'23. BldgUnit Config'!$J$7</f>
        <v>0</v>
      </c>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x14ac:dyDescent="0.25">
      <c r="A67" s="563" t="s">
        <v>162</v>
      </c>
      <c r="B67" s="564">
        <f>'23. BldgUnit Config'!$J$9</f>
        <v>0</v>
      </c>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x14ac:dyDescent="0.25">
      <c r="A68" s="563" t="s">
        <v>1050</v>
      </c>
      <c r="B68" s="564">
        <f>'23. BldgUnit Config'!$M$7</f>
        <v>0</v>
      </c>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x14ac:dyDescent="0.25">
      <c r="A69" s="563" t="s">
        <v>1051</v>
      </c>
      <c r="B69" s="564">
        <f>'23. BldgUnit Config'!$M$9</f>
        <v>0</v>
      </c>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x14ac:dyDescent="0.25">
      <c r="A70" s="563" t="s">
        <v>122</v>
      </c>
      <c r="B70" s="564">
        <f>'23. BldgUnit Config'!$S$7</f>
        <v>0</v>
      </c>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x14ac:dyDescent="0.25">
      <c r="A71" s="563" t="s">
        <v>164</v>
      </c>
      <c r="B71" s="564">
        <f>'23. BldgUnit Config'!$S$9</f>
        <v>0</v>
      </c>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31.5" x14ac:dyDescent="0.25">
      <c r="A72" s="563" t="s">
        <v>1052</v>
      </c>
      <c r="B72" s="571">
        <f>'23. BldgUnit Config'!$AE$38</f>
        <v>0</v>
      </c>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x14ac:dyDescent="0.25">
      <c r="A73" s="563" t="s">
        <v>1053</v>
      </c>
      <c r="B73" s="564">
        <f>'23. BldgUnit Config'!$F$18+'23. BldgUnit Config'!$F$20+'23. BldgUnit Config'!$F$22+'23. BldgUnit Config'!$M$18+'23. BldgUnit Config'!$M$20</f>
        <v>0</v>
      </c>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x14ac:dyDescent="0.25">
      <c r="A74" s="563" t="s">
        <v>1054</v>
      </c>
      <c r="B74" s="571">
        <f>'23. BldgUnit Config'!$AF$78</f>
        <v>0</v>
      </c>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x14ac:dyDescent="0.25">
      <c r="A75" s="563" t="s">
        <v>1055</v>
      </c>
      <c r="B75" s="564"/>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x14ac:dyDescent="0.25">
      <c r="A76" s="563" t="s">
        <v>1056</v>
      </c>
      <c r="B76" s="564"/>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x14ac:dyDescent="0.25">
      <c r="A77" s="563"/>
      <c r="B77" s="564"/>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x14ac:dyDescent="0.25">
      <c r="A78" s="563"/>
      <c r="B78" s="564"/>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x14ac:dyDescent="0.25">
      <c r="A79" s="563"/>
      <c r="B79" s="564"/>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x14ac:dyDescent="0.25">
      <c r="A80" s="563"/>
      <c r="B80" s="564"/>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x14ac:dyDescent="0.25">
      <c r="A81" s="563"/>
      <c r="B81" s="564"/>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x14ac:dyDescent="0.25">
      <c r="A82" s="563"/>
      <c r="B82" s="564"/>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x14ac:dyDescent="0.25">
      <c r="A83" s="563"/>
      <c r="B83" s="564"/>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x14ac:dyDescent="0.25">
      <c r="A84" s="572" t="s">
        <v>1057</v>
      </c>
      <c r="B84" s="564"/>
    </row>
    <row r="85" spans="1:26" ht="31.5" x14ac:dyDescent="0.25">
      <c r="A85" s="573" t="s">
        <v>1058</v>
      </c>
      <c r="B85" s="564">
        <f>'7. Site Info Part I'!$B$99</f>
        <v>0</v>
      </c>
    </row>
    <row r="86" spans="1:26" ht="15.75" x14ac:dyDescent="0.25">
      <c r="A86" s="574" t="s">
        <v>1059</v>
      </c>
      <c r="B86" s="573">
        <f>'7. Site Info Part I'!$B$91</f>
        <v>0</v>
      </c>
    </row>
    <row r="87" spans="1:26" ht="15.75" x14ac:dyDescent="0.25">
      <c r="A87" s="574">
        <v>2016</v>
      </c>
      <c r="B87" s="564">
        <f>'7. Site Info Part I'!$O$91</f>
        <v>0</v>
      </c>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x14ac:dyDescent="0.25">
      <c r="A88" s="574">
        <v>2017</v>
      </c>
      <c r="B88" s="564">
        <f>'7. Site Info Part I'!$P$91</f>
        <v>0</v>
      </c>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x14ac:dyDescent="0.25">
      <c r="A89" s="574">
        <v>2018</v>
      </c>
      <c r="B89" s="564">
        <f>'7. Site Info Part I'!$Q$91</f>
        <v>0</v>
      </c>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x14ac:dyDescent="0.25">
      <c r="A90" s="574" t="s">
        <v>1060</v>
      </c>
      <c r="B90" s="564">
        <f>'7. Site Info Part I'!$B$92</f>
        <v>0</v>
      </c>
    </row>
    <row r="91" spans="1:26" ht="15.75" x14ac:dyDescent="0.25">
      <c r="A91" s="574">
        <v>2016</v>
      </c>
      <c r="B91" s="564">
        <f>'7. Site Info Part I'!$O$92</f>
        <v>0</v>
      </c>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x14ac:dyDescent="0.25">
      <c r="A92" s="574">
        <v>2017</v>
      </c>
      <c r="B92" s="564">
        <f>'7. Site Info Part I'!$P$92</f>
        <v>0</v>
      </c>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x14ac:dyDescent="0.25">
      <c r="A93" s="574">
        <v>2018</v>
      </c>
      <c r="B93" s="564">
        <f>'7. Site Info Part I'!$Q$92</f>
        <v>0</v>
      </c>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x14ac:dyDescent="0.25">
      <c r="A94" s="574" t="s">
        <v>1061</v>
      </c>
      <c r="B94" s="564">
        <f>'7. Site Info Part I'!$B$93</f>
        <v>0</v>
      </c>
    </row>
    <row r="95" spans="1:26" ht="15.75" x14ac:dyDescent="0.25">
      <c r="A95" s="574">
        <v>2016</v>
      </c>
      <c r="B95" s="564">
        <f>'7. Site Info Part I'!$O$93</f>
        <v>0</v>
      </c>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x14ac:dyDescent="0.25">
      <c r="A96" s="574">
        <v>2017</v>
      </c>
      <c r="B96" s="564">
        <f>'7. Site Info Part I'!$P$93</f>
        <v>0</v>
      </c>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x14ac:dyDescent="0.25">
      <c r="A97" s="574">
        <v>2018</v>
      </c>
      <c r="B97" s="564">
        <f>'7. Site Info Part I'!$Q$93</f>
        <v>0</v>
      </c>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x14ac:dyDescent="0.25">
      <c r="A98" s="574" t="s">
        <v>1062</v>
      </c>
      <c r="B98" s="564">
        <f>'7. Site Info Part I'!$B$94</f>
        <v>0</v>
      </c>
    </row>
    <row r="99" spans="1:26" ht="15.75" x14ac:dyDescent="0.25">
      <c r="A99" s="574">
        <v>2016</v>
      </c>
      <c r="B99" s="564">
        <f>'7. Site Info Part I'!$O$94</f>
        <v>0</v>
      </c>
    </row>
    <row r="100" spans="1:26" ht="15.75" x14ac:dyDescent="0.25">
      <c r="A100" s="574">
        <v>2017</v>
      </c>
      <c r="B100" s="564">
        <f>'7. Site Info Part I'!$P$94</f>
        <v>0</v>
      </c>
    </row>
    <row r="101" spans="1:26" ht="15.75" x14ac:dyDescent="0.25">
      <c r="A101" s="574">
        <v>2018</v>
      </c>
      <c r="B101" s="564">
        <f>'7. Site Info Part I'!$Q$94</f>
        <v>0</v>
      </c>
    </row>
    <row r="102" spans="1:26" ht="15.75" x14ac:dyDescent="0.25">
      <c r="A102" s="574"/>
      <c r="B102" s="564"/>
    </row>
    <row r="103" spans="1:26" ht="15.75" x14ac:dyDescent="0.25">
      <c r="A103" s="574"/>
      <c r="B103" s="564"/>
    </row>
    <row r="104" spans="1:26" ht="15.75" x14ac:dyDescent="0.25">
      <c r="A104" s="574"/>
      <c r="B104" s="564"/>
    </row>
    <row r="105" spans="1:26" ht="15.75" x14ac:dyDescent="0.25">
      <c r="A105" s="574"/>
      <c r="B105" s="564"/>
    </row>
    <row r="106" spans="1:26" ht="15.75" x14ac:dyDescent="0.25">
      <c r="A106" s="574"/>
      <c r="B106" s="564"/>
    </row>
    <row r="107" spans="1:26" ht="15.75" x14ac:dyDescent="0.25">
      <c r="A107" s="574"/>
      <c r="B107" s="564"/>
    </row>
    <row r="108" spans="1:26" ht="15.75" x14ac:dyDescent="0.25">
      <c r="A108" s="574"/>
      <c r="B108" s="564"/>
    </row>
    <row r="109" spans="1:26" ht="15.75" x14ac:dyDescent="0.25">
      <c r="A109" s="574"/>
      <c r="B109" s="564"/>
    </row>
    <row r="110" spans="1:26" ht="15.75" x14ac:dyDescent="0.25">
      <c r="A110" s="574"/>
      <c r="B110" s="564"/>
    </row>
    <row r="111" spans="1:26" ht="15.75" x14ac:dyDescent="0.25">
      <c r="A111" s="574"/>
      <c r="B111" s="564"/>
    </row>
    <row r="112" spans="1:26" ht="15.75" x14ac:dyDescent="0.25">
      <c r="A112" s="574"/>
      <c r="B112" s="564"/>
    </row>
    <row r="113" spans="1:2" ht="15.75" x14ac:dyDescent="0.25">
      <c r="A113" s="574"/>
      <c r="B113" s="564"/>
    </row>
    <row r="114" spans="1:2" ht="15.75" x14ac:dyDescent="0.25">
      <c r="A114" s="574"/>
      <c r="B114" s="564"/>
    </row>
    <row r="115" spans="1:2" ht="15.75" x14ac:dyDescent="0.25">
      <c r="A115" s="574"/>
      <c r="B115" s="564"/>
    </row>
    <row r="116" spans="1:2" ht="15.75" x14ac:dyDescent="0.25">
      <c r="A116" s="574"/>
      <c r="B116" s="564"/>
    </row>
    <row r="117" spans="1:2" ht="15.75" x14ac:dyDescent="0.25">
      <c r="A117" s="574"/>
      <c r="B117" s="564"/>
    </row>
    <row r="118" spans="1:2" ht="15.75" x14ac:dyDescent="0.25">
      <c r="A118" s="574"/>
      <c r="B118" s="564"/>
    </row>
    <row r="119" spans="1:2" ht="15.75" x14ac:dyDescent="0.25">
      <c r="A119" s="574"/>
      <c r="B119" s="564"/>
    </row>
    <row r="120" spans="1:2" ht="15.75" x14ac:dyDescent="0.25">
      <c r="A120" s="574"/>
      <c r="B120" s="564"/>
    </row>
    <row r="121" spans="1:2" ht="15.75" x14ac:dyDescent="0.25">
      <c r="A121" s="574"/>
      <c r="B121" s="564"/>
    </row>
    <row r="122" spans="1:2" ht="15.75" x14ac:dyDescent="0.25">
      <c r="A122" s="574"/>
      <c r="B122" s="564"/>
    </row>
    <row r="123" spans="1:2" ht="15.75" x14ac:dyDescent="0.25">
      <c r="A123" s="574"/>
      <c r="B123" s="564"/>
    </row>
    <row r="124" spans="1:2" ht="15.75" x14ac:dyDescent="0.25">
      <c r="A124" s="574"/>
      <c r="B124" s="564"/>
    </row>
    <row r="125" spans="1:2" ht="15.75" x14ac:dyDescent="0.25">
      <c r="A125" s="574"/>
      <c r="B125" s="564"/>
    </row>
    <row r="126" spans="1:2" ht="15.75" x14ac:dyDescent="0.25">
      <c r="A126" s="574"/>
      <c r="B126" s="564"/>
    </row>
    <row r="127" spans="1:2" ht="15.75" x14ac:dyDescent="0.25">
      <c r="A127" s="574"/>
      <c r="B127" s="564"/>
    </row>
    <row r="128" spans="1:2" ht="15.75" x14ac:dyDescent="0.25">
      <c r="A128" s="574"/>
      <c r="B128" s="564"/>
    </row>
    <row r="129" spans="1:2" ht="15.75" x14ac:dyDescent="0.25">
      <c r="A129" s="574"/>
      <c r="B129" s="564"/>
    </row>
    <row r="130" spans="1:2" ht="15.75" x14ac:dyDescent="0.25">
      <c r="A130" s="574"/>
      <c r="B130" s="564"/>
    </row>
    <row r="131" spans="1:2" ht="15.75" x14ac:dyDescent="0.25">
      <c r="A131" s="574"/>
      <c r="B131" s="564"/>
    </row>
    <row r="132" spans="1:2" ht="15.75" x14ac:dyDescent="0.25">
      <c r="A132" s="574"/>
      <c r="B132" s="564"/>
    </row>
    <row r="133" spans="1:2" ht="15.75" x14ac:dyDescent="0.25">
      <c r="A133" s="574"/>
      <c r="B133" s="564"/>
    </row>
    <row r="134" spans="1:2" ht="15.75" x14ac:dyDescent="0.25">
      <c r="A134" s="574"/>
      <c r="B134" s="564"/>
    </row>
    <row r="135" spans="1:2" ht="15.75" x14ac:dyDescent="0.25">
      <c r="A135" s="574"/>
      <c r="B135" s="564"/>
    </row>
    <row r="136" spans="1:2" ht="15.75" x14ac:dyDescent="0.25">
      <c r="A136" s="574"/>
      <c r="B136" s="564"/>
    </row>
    <row r="137" spans="1:2" ht="15.75" x14ac:dyDescent="0.25">
      <c r="A137" s="574"/>
      <c r="B137" s="564"/>
    </row>
    <row r="138" spans="1:2" ht="15.75" x14ac:dyDescent="0.25">
      <c r="A138" s="574"/>
      <c r="B138" s="564"/>
    </row>
    <row r="139" spans="1:2" ht="15.75" x14ac:dyDescent="0.25">
      <c r="A139" s="574"/>
      <c r="B139" s="564"/>
    </row>
    <row r="140" spans="1:2" ht="15.75" x14ac:dyDescent="0.25">
      <c r="A140" s="574"/>
      <c r="B140" s="564"/>
    </row>
    <row r="141" spans="1:2" ht="15.75" x14ac:dyDescent="0.25">
      <c r="A141" s="574"/>
      <c r="B141" s="564"/>
    </row>
    <row r="142" spans="1:2" ht="15.75" x14ac:dyDescent="0.25">
      <c r="A142" s="574"/>
      <c r="B142" s="564"/>
    </row>
    <row r="143" spans="1:2" ht="15.75" x14ac:dyDescent="0.25">
      <c r="A143" s="574"/>
      <c r="B143" s="564"/>
    </row>
    <row r="144" spans="1:2" ht="15.75" x14ac:dyDescent="0.25">
      <c r="A144" s="574"/>
      <c r="B144" s="564"/>
    </row>
    <row r="145" spans="1:2" ht="15.75" x14ac:dyDescent="0.25">
      <c r="A145" s="574"/>
      <c r="B145" s="564"/>
    </row>
    <row r="146" spans="1:2" ht="15.75" x14ac:dyDescent="0.25">
      <c r="A146" s="574"/>
      <c r="B146" s="564"/>
    </row>
    <row r="147" spans="1:2" ht="15.75" x14ac:dyDescent="0.25">
      <c r="A147" s="574"/>
      <c r="B147" s="564"/>
    </row>
    <row r="148" spans="1:2" ht="15.75" x14ac:dyDescent="0.25">
      <c r="A148" s="574"/>
      <c r="B148" s="564"/>
    </row>
    <row r="149" spans="1:2" ht="15.75" x14ac:dyDescent="0.25">
      <c r="A149" s="574"/>
      <c r="B149" s="564"/>
    </row>
    <row r="150" spans="1:2" ht="15.75" x14ac:dyDescent="0.25">
      <c r="A150" s="574"/>
      <c r="B150" s="564"/>
    </row>
    <row r="151" spans="1:2" ht="15.75" x14ac:dyDescent="0.25">
      <c r="A151" s="574"/>
      <c r="B151" s="564"/>
    </row>
    <row r="152" spans="1:2" ht="15.75" x14ac:dyDescent="0.25">
      <c r="A152" s="574"/>
      <c r="B152" s="564"/>
    </row>
    <row r="153" spans="1:2" ht="15.75" x14ac:dyDescent="0.25">
      <c r="A153" s="574"/>
      <c r="B153" s="564"/>
    </row>
    <row r="154" spans="1:2" ht="15.75" x14ac:dyDescent="0.25">
      <c r="A154" s="574"/>
      <c r="B154" s="564"/>
    </row>
    <row r="155" spans="1:2" ht="15.75" x14ac:dyDescent="0.25">
      <c r="A155" s="574"/>
      <c r="B155" s="564"/>
    </row>
    <row r="156" spans="1:2" ht="15.75" x14ac:dyDescent="0.25">
      <c r="A156" s="574"/>
      <c r="B156" s="564"/>
    </row>
    <row r="157" spans="1:2" ht="15.75" x14ac:dyDescent="0.25">
      <c r="A157" s="574"/>
      <c r="B157" s="564"/>
    </row>
    <row r="158" spans="1:2" ht="15.75" x14ac:dyDescent="0.25">
      <c r="A158" s="574"/>
      <c r="B158" s="564"/>
    </row>
    <row r="159" spans="1:2" ht="15.75" x14ac:dyDescent="0.25">
      <c r="A159" s="574"/>
      <c r="B159" s="564"/>
    </row>
    <row r="160" spans="1:2" ht="15.75" x14ac:dyDescent="0.25">
      <c r="A160" s="574"/>
      <c r="B160" s="564"/>
    </row>
    <row r="161" spans="1:2" ht="15.75" x14ac:dyDescent="0.25">
      <c r="A161" s="574"/>
      <c r="B161" s="564"/>
    </row>
    <row r="162" spans="1:2" ht="15.75" x14ac:dyDescent="0.25">
      <c r="A162" s="574"/>
      <c r="B162" s="564"/>
    </row>
    <row r="163" spans="1:2" ht="15.75" x14ac:dyDescent="0.25">
      <c r="A163" s="574"/>
      <c r="B163" s="564"/>
    </row>
    <row r="164" spans="1:2" ht="15.75" x14ac:dyDescent="0.25">
      <c r="A164" s="574"/>
      <c r="B164" s="564"/>
    </row>
    <row r="165" spans="1:2" ht="15.75" x14ac:dyDescent="0.25">
      <c r="A165" s="574"/>
      <c r="B165" s="564"/>
    </row>
    <row r="166" spans="1:2" ht="15.75" x14ac:dyDescent="0.25">
      <c r="A166" s="574"/>
      <c r="B166" s="564"/>
    </row>
    <row r="167" spans="1:2" ht="15.75" x14ac:dyDescent="0.25">
      <c r="A167" s="574"/>
      <c r="B167" s="564"/>
    </row>
    <row r="168" spans="1:2" ht="15.75" x14ac:dyDescent="0.25">
      <c r="A168" s="574"/>
      <c r="B168" s="564"/>
    </row>
    <row r="169" spans="1:2" ht="15.75" x14ac:dyDescent="0.25">
      <c r="A169" s="574"/>
      <c r="B169" s="564"/>
    </row>
    <row r="170" spans="1:2" ht="15.75" x14ac:dyDescent="0.25">
      <c r="A170" s="574"/>
      <c r="B170" s="564"/>
    </row>
    <row r="171" spans="1:2" ht="15.75" x14ac:dyDescent="0.25">
      <c r="A171" s="574"/>
      <c r="B171" s="564"/>
    </row>
    <row r="172" spans="1:2" ht="15.75" x14ac:dyDescent="0.25">
      <c r="A172" s="574"/>
      <c r="B172" s="564"/>
    </row>
    <row r="173" spans="1:2" ht="15.75" x14ac:dyDescent="0.25">
      <c r="A173" s="574"/>
      <c r="B173" s="564"/>
    </row>
    <row r="174" spans="1:2" ht="15.75" x14ac:dyDescent="0.25">
      <c r="A174" s="574"/>
      <c r="B174" s="564"/>
    </row>
    <row r="175" spans="1:2" ht="15.75" x14ac:dyDescent="0.25">
      <c r="A175" s="574"/>
      <c r="B175" s="564"/>
    </row>
    <row r="176" spans="1:2" ht="15.75" x14ac:dyDescent="0.25">
      <c r="A176" s="574"/>
      <c r="B176" s="564"/>
    </row>
    <row r="177" spans="1:2" ht="15.75" x14ac:dyDescent="0.25">
      <c r="A177" s="574"/>
      <c r="B177" s="564"/>
    </row>
    <row r="178" spans="1:2" ht="15.75" x14ac:dyDescent="0.25">
      <c r="A178" s="574"/>
      <c r="B178" s="564"/>
    </row>
    <row r="179" spans="1:2" ht="15.75" x14ac:dyDescent="0.25">
      <c r="A179" s="574"/>
      <c r="B179" s="564"/>
    </row>
    <row r="180" spans="1:2" ht="15.75" x14ac:dyDescent="0.25">
      <c r="A180" s="574"/>
      <c r="B180" s="564"/>
    </row>
    <row r="181" spans="1:2" ht="15.75" x14ac:dyDescent="0.25">
      <c r="A181" s="574"/>
      <c r="B181" s="564"/>
    </row>
    <row r="182" spans="1:2" ht="15.75" x14ac:dyDescent="0.25">
      <c r="A182" s="574"/>
      <c r="B182" s="564"/>
    </row>
    <row r="183" spans="1:2" ht="15.75" x14ac:dyDescent="0.25">
      <c r="A183" s="574"/>
      <c r="B183" s="564"/>
    </row>
    <row r="184" spans="1:2" ht="15.75" x14ac:dyDescent="0.25">
      <c r="A184" s="574"/>
      <c r="B184" s="564"/>
    </row>
    <row r="185" spans="1:2" ht="15.75" x14ac:dyDescent="0.25">
      <c r="A185" s="574"/>
      <c r="B185" s="564"/>
    </row>
    <row r="186" spans="1:2" ht="15.75" x14ac:dyDescent="0.25">
      <c r="A186" s="574"/>
      <c r="B186" s="564"/>
    </row>
    <row r="187" spans="1:2" ht="15.75" x14ac:dyDescent="0.25">
      <c r="A187" s="574"/>
      <c r="B187" s="564"/>
    </row>
    <row r="188" spans="1:2" ht="15.75" x14ac:dyDescent="0.25">
      <c r="A188" s="574"/>
      <c r="B188" s="564"/>
    </row>
    <row r="189" spans="1:2" ht="15.75" x14ac:dyDescent="0.25">
      <c r="A189" s="574"/>
      <c r="B189" s="564"/>
    </row>
    <row r="190" spans="1:2" ht="15.75" x14ac:dyDescent="0.25">
      <c r="A190" s="574"/>
      <c r="B190" s="564"/>
    </row>
    <row r="191" spans="1:2" ht="15.75" x14ac:dyDescent="0.25">
      <c r="A191" s="574"/>
      <c r="B191" s="564"/>
    </row>
    <row r="192" spans="1:2" ht="15.75" x14ac:dyDescent="0.25">
      <c r="A192" s="574"/>
      <c r="B192" s="564"/>
    </row>
    <row r="193" spans="1:2" ht="15.75" x14ac:dyDescent="0.25">
      <c r="A193" s="574"/>
      <c r="B193" s="564"/>
    </row>
    <row r="194" spans="1:2" ht="15.75" x14ac:dyDescent="0.25">
      <c r="A194" s="574"/>
      <c r="B194" s="564"/>
    </row>
    <row r="195" spans="1:2" ht="15.75" x14ac:dyDescent="0.25">
      <c r="A195" s="574"/>
      <c r="B195" s="564"/>
    </row>
    <row r="196" spans="1:2" ht="15.75" x14ac:dyDescent="0.25">
      <c r="A196" s="574"/>
      <c r="B196" s="564"/>
    </row>
    <row r="197" spans="1:2" ht="15.75" x14ac:dyDescent="0.25">
      <c r="A197" s="574"/>
      <c r="B197" s="564"/>
    </row>
    <row r="198" spans="1:2" ht="15.75" x14ac:dyDescent="0.25">
      <c r="A198" s="574"/>
      <c r="B198" s="564"/>
    </row>
    <row r="199" spans="1:2" ht="15.75" x14ac:dyDescent="0.25">
      <c r="A199" s="574"/>
      <c r="B199" s="564"/>
    </row>
    <row r="200" spans="1:2" ht="15.75" x14ac:dyDescent="0.25">
      <c r="A200" s="574"/>
      <c r="B200" s="564"/>
    </row>
    <row r="201" spans="1:2" ht="15.75" x14ac:dyDescent="0.25">
      <c r="A201" s="574"/>
      <c r="B201" s="564"/>
    </row>
    <row r="202" spans="1:2" ht="15.75" x14ac:dyDescent="0.25">
      <c r="A202" s="574"/>
      <c r="B202" s="564"/>
    </row>
    <row r="203" spans="1:2" ht="15.75" x14ac:dyDescent="0.25">
      <c r="A203" s="574"/>
      <c r="B203" s="564"/>
    </row>
    <row r="204" spans="1:2" ht="15.75" x14ac:dyDescent="0.25">
      <c r="A204" s="574"/>
      <c r="B204" s="564"/>
    </row>
    <row r="205" spans="1:2" ht="15.75" x14ac:dyDescent="0.25">
      <c r="A205" s="574"/>
      <c r="B205" s="564"/>
    </row>
    <row r="206" spans="1:2" ht="15.75" x14ac:dyDescent="0.25">
      <c r="A206" s="574"/>
      <c r="B206" s="564"/>
    </row>
    <row r="207" spans="1:2" ht="15.75" x14ac:dyDescent="0.25">
      <c r="A207" s="574"/>
      <c r="B207" s="564"/>
    </row>
    <row r="208" spans="1:2" ht="15.75" x14ac:dyDescent="0.25">
      <c r="A208" s="574"/>
      <c r="B208" s="564"/>
    </row>
    <row r="209" spans="1:2" ht="15.75" x14ac:dyDescent="0.25">
      <c r="A209" s="574"/>
      <c r="B209" s="564"/>
    </row>
    <row r="210" spans="1:2" ht="15.75" x14ac:dyDescent="0.25">
      <c r="A210" s="574"/>
      <c r="B210" s="564"/>
    </row>
    <row r="211" spans="1:2" ht="15.75" x14ac:dyDescent="0.25">
      <c r="A211" s="574"/>
      <c r="B211" s="564"/>
    </row>
    <row r="212" spans="1:2" ht="15.75" x14ac:dyDescent="0.25">
      <c r="A212" s="574"/>
      <c r="B212" s="564"/>
    </row>
    <row r="213" spans="1:2" ht="15.75" x14ac:dyDescent="0.25">
      <c r="A213" s="574"/>
      <c r="B213" s="564"/>
    </row>
    <row r="214" spans="1:2" ht="15.75" x14ac:dyDescent="0.25">
      <c r="A214" s="574"/>
      <c r="B214" s="564"/>
    </row>
    <row r="215" spans="1:2" ht="15.75" x14ac:dyDescent="0.25">
      <c r="A215" s="574"/>
      <c r="B215" s="564"/>
    </row>
    <row r="216" spans="1:2" ht="15.75" x14ac:dyDescent="0.25">
      <c r="A216" s="574"/>
      <c r="B216" s="564"/>
    </row>
    <row r="217" spans="1:2" ht="15.75" x14ac:dyDescent="0.25">
      <c r="A217" s="574"/>
      <c r="B217" s="564"/>
    </row>
    <row r="218" spans="1:2" ht="15.75" x14ac:dyDescent="0.25">
      <c r="A218" s="574"/>
      <c r="B218" s="564"/>
    </row>
    <row r="219" spans="1:2" ht="15.75" x14ac:dyDescent="0.25">
      <c r="A219" s="574"/>
      <c r="B219" s="564"/>
    </row>
    <row r="220" spans="1:2" ht="15.75" x14ac:dyDescent="0.25">
      <c r="A220" s="574"/>
      <c r="B220" s="564"/>
    </row>
    <row r="221" spans="1:2" ht="15.75" x14ac:dyDescent="0.25">
      <c r="A221" s="574"/>
      <c r="B221" s="564"/>
    </row>
    <row r="222" spans="1:2" ht="15.75" x14ac:dyDescent="0.25">
      <c r="A222" s="574"/>
      <c r="B222" s="564"/>
    </row>
    <row r="223" spans="1:2" ht="15.75" x14ac:dyDescent="0.25">
      <c r="A223" s="574"/>
      <c r="B223" s="564"/>
    </row>
    <row r="224" spans="1:2" ht="15.75" x14ac:dyDescent="0.25">
      <c r="A224" s="574"/>
      <c r="B224" s="564"/>
    </row>
    <row r="225" spans="1:2" ht="15.75" x14ac:dyDescent="0.25">
      <c r="A225" s="574"/>
      <c r="B225" s="564"/>
    </row>
    <row r="226" spans="1:2" ht="15.75" x14ac:dyDescent="0.25">
      <c r="A226" s="574"/>
      <c r="B226" s="564"/>
    </row>
    <row r="227" spans="1:2" ht="15.75" x14ac:dyDescent="0.25">
      <c r="A227" s="574"/>
      <c r="B227" s="564"/>
    </row>
    <row r="228" spans="1:2" ht="15.75" x14ac:dyDescent="0.25">
      <c r="A228" s="574"/>
      <c r="B228" s="564"/>
    </row>
    <row r="229" spans="1:2" ht="15.75" x14ac:dyDescent="0.25">
      <c r="A229" s="574"/>
      <c r="B229" s="564"/>
    </row>
    <row r="230" spans="1:2" ht="15.75" x14ac:dyDescent="0.25">
      <c r="A230" s="574"/>
      <c r="B230" s="564"/>
    </row>
    <row r="231" spans="1:2" ht="15.75" x14ac:dyDescent="0.25">
      <c r="A231" s="574"/>
      <c r="B231" s="564"/>
    </row>
    <row r="232" spans="1:2" ht="15.75" x14ac:dyDescent="0.25">
      <c r="A232" s="574"/>
      <c r="B232" s="564"/>
    </row>
    <row r="233" spans="1:2" ht="15.75" x14ac:dyDescent="0.25">
      <c r="A233" s="574"/>
      <c r="B233" s="564"/>
    </row>
    <row r="234" spans="1:2" ht="15.75" x14ac:dyDescent="0.25">
      <c r="A234" s="574"/>
      <c r="B234" s="564"/>
    </row>
    <row r="235" spans="1:2" ht="15.75" x14ac:dyDescent="0.25">
      <c r="A235" s="574"/>
      <c r="B235" s="564"/>
    </row>
    <row r="236" spans="1:2" ht="15.75" x14ac:dyDescent="0.25">
      <c r="A236" s="574"/>
      <c r="B236" s="564"/>
    </row>
    <row r="237" spans="1:2" ht="15.75" x14ac:dyDescent="0.25">
      <c r="A237" s="574"/>
      <c r="B237" s="564"/>
    </row>
    <row r="238" spans="1:2" ht="15.75" x14ac:dyDescent="0.25">
      <c r="A238" s="574"/>
      <c r="B238" s="564"/>
    </row>
    <row r="239" spans="1:2" ht="15.75" x14ac:dyDescent="0.25">
      <c r="A239" s="574"/>
      <c r="B239" s="564"/>
    </row>
    <row r="240" spans="1:2" ht="15.75" x14ac:dyDescent="0.25">
      <c r="A240" s="574"/>
      <c r="B240" s="564"/>
    </row>
    <row r="241" spans="1:2" ht="15.75" x14ac:dyDescent="0.25">
      <c r="A241" s="574"/>
      <c r="B241" s="564"/>
    </row>
    <row r="242" spans="1:2" ht="15.75" x14ac:dyDescent="0.25">
      <c r="A242" s="574"/>
      <c r="B242" s="564"/>
    </row>
    <row r="243" spans="1:2" ht="15.75" x14ac:dyDescent="0.25">
      <c r="A243" s="574"/>
      <c r="B243" s="564"/>
    </row>
    <row r="244" spans="1:2" ht="15.75" x14ac:dyDescent="0.25">
      <c r="A244" s="574"/>
      <c r="B244" s="564"/>
    </row>
    <row r="245" spans="1:2" ht="15.75" x14ac:dyDescent="0.25">
      <c r="A245" s="574"/>
      <c r="B245" s="564"/>
    </row>
    <row r="246" spans="1:2" ht="15.75" x14ac:dyDescent="0.25">
      <c r="A246" s="574"/>
      <c r="B246" s="564"/>
    </row>
    <row r="247" spans="1:2" ht="15.75" x14ac:dyDescent="0.25">
      <c r="A247" s="574"/>
      <c r="B247" s="564"/>
    </row>
    <row r="248" spans="1:2" ht="15.75" x14ac:dyDescent="0.25">
      <c r="A248" s="574"/>
      <c r="B248" s="564"/>
    </row>
    <row r="249" spans="1:2" ht="15.75" x14ac:dyDescent="0.25">
      <c r="A249" s="574"/>
      <c r="B249" s="564"/>
    </row>
    <row r="250" spans="1:2" ht="15.75" x14ac:dyDescent="0.25">
      <c r="A250" s="574"/>
      <c r="B250" s="564"/>
    </row>
    <row r="251" spans="1:2" ht="15.75" x14ac:dyDescent="0.25">
      <c r="A251" s="574"/>
      <c r="B251" s="564"/>
    </row>
    <row r="252" spans="1:2" ht="15.75" x14ac:dyDescent="0.25">
      <c r="A252" s="574"/>
      <c r="B252" s="564"/>
    </row>
    <row r="253" spans="1:2" ht="15.75" x14ac:dyDescent="0.25">
      <c r="A253" s="574"/>
      <c r="B253" s="564"/>
    </row>
    <row r="254" spans="1:2" ht="15.75" x14ac:dyDescent="0.25">
      <c r="A254" s="574"/>
      <c r="B254" s="564"/>
    </row>
    <row r="255" spans="1:2" ht="15.75" x14ac:dyDescent="0.25">
      <c r="A255" s="574"/>
      <c r="B255" s="564"/>
    </row>
    <row r="256" spans="1:2" ht="15.75" x14ac:dyDescent="0.25">
      <c r="A256" s="574"/>
      <c r="B256" s="564"/>
    </row>
    <row r="257" spans="1:2" ht="15.75" x14ac:dyDescent="0.25">
      <c r="A257" s="574"/>
      <c r="B257" s="564"/>
    </row>
    <row r="258" spans="1:2" ht="15.75" x14ac:dyDescent="0.25">
      <c r="A258" s="574"/>
      <c r="B258" s="564"/>
    </row>
    <row r="259" spans="1:2" ht="15.75" x14ac:dyDescent="0.25">
      <c r="A259" s="574"/>
      <c r="B259" s="564"/>
    </row>
    <row r="260" spans="1:2" ht="15.75" x14ac:dyDescent="0.25">
      <c r="A260" s="574"/>
      <c r="B260" s="564"/>
    </row>
    <row r="261" spans="1:2" ht="15.75" x14ac:dyDescent="0.25">
      <c r="A261" s="574"/>
      <c r="B261" s="564"/>
    </row>
    <row r="262" spans="1:2" ht="15.75" x14ac:dyDescent="0.25">
      <c r="A262" s="574"/>
      <c r="B262" s="564"/>
    </row>
    <row r="263" spans="1:2" ht="15.75" x14ac:dyDescent="0.25">
      <c r="A263" s="574"/>
      <c r="B263" s="564"/>
    </row>
    <row r="264" spans="1:2" ht="15.75" x14ac:dyDescent="0.25">
      <c r="A264" s="574"/>
      <c r="B264" s="564"/>
    </row>
    <row r="265" spans="1:2" ht="15.75" x14ac:dyDescent="0.25">
      <c r="A265" s="574"/>
      <c r="B265" s="564"/>
    </row>
    <row r="266" spans="1:2" ht="15.75" x14ac:dyDescent="0.25">
      <c r="A266" s="574"/>
      <c r="B266" s="564"/>
    </row>
    <row r="267" spans="1:2" ht="15.75" x14ac:dyDescent="0.25">
      <c r="A267" s="574"/>
      <c r="B267" s="564"/>
    </row>
    <row r="268" spans="1:2" ht="15.75" x14ac:dyDescent="0.25">
      <c r="A268" s="574"/>
      <c r="B268" s="564"/>
    </row>
    <row r="269" spans="1:2" ht="15.75" x14ac:dyDescent="0.25">
      <c r="A269" s="574"/>
      <c r="B269" s="564"/>
    </row>
    <row r="270" spans="1:2" ht="15.75" x14ac:dyDescent="0.25">
      <c r="A270" s="574"/>
      <c r="B270" s="564"/>
    </row>
    <row r="271" spans="1:2" ht="15.75" x14ac:dyDescent="0.25">
      <c r="A271" s="574"/>
      <c r="B271" s="564"/>
    </row>
    <row r="272" spans="1:2" ht="15.75" x14ac:dyDescent="0.25">
      <c r="A272" s="574"/>
      <c r="B272" s="564"/>
    </row>
    <row r="273" spans="1:2" ht="15.75" x14ac:dyDescent="0.25">
      <c r="A273" s="574"/>
      <c r="B273" s="564"/>
    </row>
    <row r="274" spans="1:2" ht="15.75" x14ac:dyDescent="0.25">
      <c r="A274" s="574"/>
      <c r="B274" s="564"/>
    </row>
    <row r="275" spans="1:2" ht="15.75" x14ac:dyDescent="0.25">
      <c r="A275" s="574"/>
      <c r="B275" s="564"/>
    </row>
    <row r="276" spans="1:2" ht="15.75" x14ac:dyDescent="0.25">
      <c r="A276" s="574"/>
      <c r="B276" s="564"/>
    </row>
    <row r="277" spans="1:2" ht="15.75" x14ac:dyDescent="0.25">
      <c r="A277" s="574"/>
      <c r="B277" s="564"/>
    </row>
    <row r="278" spans="1:2" ht="15.75" x14ac:dyDescent="0.25">
      <c r="A278" s="574"/>
      <c r="B278" s="564"/>
    </row>
    <row r="279" spans="1:2" ht="15.75" x14ac:dyDescent="0.25">
      <c r="A279" s="574"/>
      <c r="B279" s="564"/>
    </row>
    <row r="280" spans="1:2" ht="15.75" x14ac:dyDescent="0.25">
      <c r="A280" s="574"/>
      <c r="B280" s="564"/>
    </row>
    <row r="281" spans="1:2" ht="15.75" x14ac:dyDescent="0.25">
      <c r="A281" s="574"/>
      <c r="B281" s="564"/>
    </row>
    <row r="282" spans="1:2" ht="15.75" x14ac:dyDescent="0.25">
      <c r="A282" s="574"/>
      <c r="B282" s="564"/>
    </row>
    <row r="283" spans="1:2" ht="15.75" x14ac:dyDescent="0.25">
      <c r="A283" s="574"/>
      <c r="B283" s="564"/>
    </row>
    <row r="284" spans="1:2" ht="15.75" x14ac:dyDescent="0.25">
      <c r="A284" s="574"/>
      <c r="B284" s="564"/>
    </row>
    <row r="285" spans="1:2" ht="15.75" x14ac:dyDescent="0.25">
      <c r="A285" s="574"/>
      <c r="B285" s="564"/>
    </row>
    <row r="286" spans="1:2" ht="15.75" x14ac:dyDescent="0.25">
      <c r="A286" s="574"/>
      <c r="B286" s="564"/>
    </row>
    <row r="287" spans="1:2" ht="15.75" x14ac:dyDescent="0.25">
      <c r="A287" s="574"/>
      <c r="B287" s="564"/>
    </row>
    <row r="288" spans="1:2" ht="15.75" x14ac:dyDescent="0.25">
      <c r="A288" s="574"/>
      <c r="B288" s="564"/>
    </row>
    <row r="289" spans="1:2" ht="15.75" x14ac:dyDescent="0.25">
      <c r="A289" s="574"/>
      <c r="B289" s="564"/>
    </row>
    <row r="290" spans="1:2" ht="15.75" x14ac:dyDescent="0.25">
      <c r="A290" s="574"/>
      <c r="B290" s="564"/>
    </row>
    <row r="291" spans="1:2" ht="15.75" x14ac:dyDescent="0.25">
      <c r="A291" s="574"/>
      <c r="B291" s="564"/>
    </row>
    <row r="292" spans="1:2" ht="15.75" x14ac:dyDescent="0.25">
      <c r="A292" s="574"/>
      <c r="B292" s="564"/>
    </row>
    <row r="293" spans="1:2" ht="15.75" x14ac:dyDescent="0.25">
      <c r="A293" s="574"/>
      <c r="B293" s="564"/>
    </row>
    <row r="294" spans="1:2" ht="15.75" x14ac:dyDescent="0.25">
      <c r="A294" s="574"/>
      <c r="B294" s="564"/>
    </row>
    <row r="295" spans="1:2" ht="15.75" x14ac:dyDescent="0.25">
      <c r="A295" s="574"/>
      <c r="B295" s="564"/>
    </row>
    <row r="296" spans="1:2" ht="15.75" x14ac:dyDescent="0.25">
      <c r="A296" s="574"/>
      <c r="B296" s="564"/>
    </row>
    <row r="297" spans="1:2" ht="15.75" x14ac:dyDescent="0.25">
      <c r="A297" s="574"/>
      <c r="B297" s="564"/>
    </row>
    <row r="298" spans="1:2" ht="15.75" x14ac:dyDescent="0.25">
      <c r="A298" s="574"/>
      <c r="B298" s="564"/>
    </row>
    <row r="299" spans="1:2" ht="15.75" x14ac:dyDescent="0.25">
      <c r="A299" s="574"/>
      <c r="B299" s="564"/>
    </row>
    <row r="300" spans="1:2" ht="15.75" x14ac:dyDescent="0.25">
      <c r="A300" s="574"/>
      <c r="B300" s="564"/>
    </row>
    <row r="301" spans="1:2" ht="15.75" x14ac:dyDescent="0.25">
      <c r="A301" s="574"/>
      <c r="B301" s="564"/>
    </row>
    <row r="302" spans="1:2" ht="15.75" x14ac:dyDescent="0.25">
      <c r="A302" s="574"/>
      <c r="B302" s="564"/>
    </row>
    <row r="303" spans="1:2" ht="15.75" x14ac:dyDescent="0.25">
      <c r="A303" s="574"/>
      <c r="B303" s="564"/>
    </row>
    <row r="304" spans="1:2" ht="15.75" x14ac:dyDescent="0.25">
      <c r="A304" s="574"/>
      <c r="B304" s="564"/>
    </row>
    <row r="305" spans="1:2" ht="15.75" x14ac:dyDescent="0.25">
      <c r="A305" s="574"/>
      <c r="B305" s="564"/>
    </row>
    <row r="306" spans="1:2" ht="15.75" x14ac:dyDescent="0.25">
      <c r="A306" s="574"/>
      <c r="B306" s="564"/>
    </row>
    <row r="307" spans="1:2" ht="15.75" x14ac:dyDescent="0.25">
      <c r="A307" s="574"/>
      <c r="B307" s="564"/>
    </row>
    <row r="308" spans="1:2" ht="15.75" x14ac:dyDescent="0.25">
      <c r="A308" s="574"/>
      <c r="B308" s="564"/>
    </row>
    <row r="309" spans="1:2" ht="15.75" x14ac:dyDescent="0.25">
      <c r="A309" s="574"/>
      <c r="B309" s="564"/>
    </row>
    <row r="310" spans="1:2" ht="15.75" x14ac:dyDescent="0.25">
      <c r="A310" s="574"/>
      <c r="B310" s="564"/>
    </row>
    <row r="311" spans="1:2" ht="15.75" x14ac:dyDescent="0.25">
      <c r="A311" s="574"/>
      <c r="B311" s="564"/>
    </row>
    <row r="312" spans="1:2" ht="15.75" x14ac:dyDescent="0.25">
      <c r="A312" s="574"/>
      <c r="B312" s="564"/>
    </row>
    <row r="313" spans="1:2" ht="15.75" x14ac:dyDescent="0.25">
      <c r="A313" s="574"/>
      <c r="B313" s="564"/>
    </row>
    <row r="314" spans="1:2" ht="15.75" x14ac:dyDescent="0.25">
      <c r="A314" s="574"/>
      <c r="B314" s="564"/>
    </row>
    <row r="315" spans="1:2" ht="15.75" x14ac:dyDescent="0.25">
      <c r="A315" s="574"/>
      <c r="B315" s="564"/>
    </row>
    <row r="316" spans="1:2" ht="15.75" x14ac:dyDescent="0.25">
      <c r="A316" s="574"/>
      <c r="B316" s="564"/>
    </row>
    <row r="317" spans="1:2" ht="15.75" x14ac:dyDescent="0.25">
      <c r="A317" s="574"/>
      <c r="B317" s="564"/>
    </row>
    <row r="318" spans="1:2" ht="15.75" x14ac:dyDescent="0.25">
      <c r="A318" s="574"/>
      <c r="B318" s="564"/>
    </row>
    <row r="319" spans="1:2" ht="15.75" x14ac:dyDescent="0.25">
      <c r="A319" s="574"/>
      <c r="B319" s="564"/>
    </row>
    <row r="320" spans="1:2" ht="15.75" x14ac:dyDescent="0.25">
      <c r="A320" s="574"/>
      <c r="B320" s="564"/>
    </row>
    <row r="321" spans="1:2" ht="15.75" x14ac:dyDescent="0.25">
      <c r="A321" s="574"/>
      <c r="B321" s="564"/>
    </row>
    <row r="322" spans="1:2" ht="15.75" x14ac:dyDescent="0.25">
      <c r="A322" s="574"/>
      <c r="B322" s="564"/>
    </row>
    <row r="323" spans="1:2" ht="15.75" x14ac:dyDescent="0.25">
      <c r="A323" s="574"/>
      <c r="B323" s="564"/>
    </row>
    <row r="324" spans="1:2" ht="15.75" x14ac:dyDescent="0.25">
      <c r="A324" s="574"/>
      <c r="B324" s="564"/>
    </row>
    <row r="325" spans="1:2" ht="15.75" x14ac:dyDescent="0.25">
      <c r="A325" s="574"/>
      <c r="B325" s="564"/>
    </row>
    <row r="326" spans="1:2" ht="15.75" x14ac:dyDescent="0.25">
      <c r="A326" s="574"/>
      <c r="B326" s="564"/>
    </row>
    <row r="327" spans="1:2" ht="15.75" x14ac:dyDescent="0.25">
      <c r="A327" s="574"/>
      <c r="B327" s="564"/>
    </row>
    <row r="328" spans="1:2" ht="15.75" x14ac:dyDescent="0.25">
      <c r="A328" s="574"/>
      <c r="B328" s="564"/>
    </row>
    <row r="329" spans="1:2" ht="15.75" x14ac:dyDescent="0.25">
      <c r="A329" s="574"/>
      <c r="B329" s="564"/>
    </row>
    <row r="330" spans="1:2" ht="15.75" x14ac:dyDescent="0.25">
      <c r="A330" s="574"/>
      <c r="B330" s="564"/>
    </row>
    <row r="331" spans="1:2" ht="15.75" x14ac:dyDescent="0.25">
      <c r="A331" s="574"/>
      <c r="B331" s="564"/>
    </row>
    <row r="332" spans="1:2" ht="15.75" x14ac:dyDescent="0.25">
      <c r="A332" s="574"/>
      <c r="B332" s="564"/>
    </row>
    <row r="333" spans="1:2" ht="15.75" x14ac:dyDescent="0.25">
      <c r="A333" s="574"/>
      <c r="B333" s="564"/>
    </row>
    <row r="334" spans="1:2" ht="15.75" x14ac:dyDescent="0.25">
      <c r="A334" s="574"/>
      <c r="B334" s="564"/>
    </row>
    <row r="335" spans="1:2" ht="15.75" x14ac:dyDescent="0.25">
      <c r="A335" s="574"/>
      <c r="B335" s="564"/>
    </row>
    <row r="336" spans="1:2" ht="15.75" x14ac:dyDescent="0.25">
      <c r="A336" s="574"/>
      <c r="B336" s="564"/>
    </row>
    <row r="337" spans="1:2" ht="15.75" x14ac:dyDescent="0.25">
      <c r="A337" s="574"/>
      <c r="B337" s="564"/>
    </row>
    <row r="338" spans="1:2" ht="15.75" x14ac:dyDescent="0.25">
      <c r="A338" s="574"/>
      <c r="B338" s="564"/>
    </row>
    <row r="339" spans="1:2" ht="15.75" x14ac:dyDescent="0.25">
      <c r="A339" s="574"/>
      <c r="B339" s="564"/>
    </row>
    <row r="340" spans="1:2" ht="15.75" x14ac:dyDescent="0.25">
      <c r="A340" s="574"/>
      <c r="B340" s="564"/>
    </row>
    <row r="341" spans="1:2" ht="15.75" x14ac:dyDescent="0.25">
      <c r="A341" s="574"/>
      <c r="B341" s="564"/>
    </row>
    <row r="342" spans="1:2" ht="15.75" x14ac:dyDescent="0.25">
      <c r="A342" s="574"/>
      <c r="B342" s="564"/>
    </row>
    <row r="343" spans="1:2" ht="15.75" x14ac:dyDescent="0.25">
      <c r="A343" s="574"/>
      <c r="B343" s="564"/>
    </row>
    <row r="344" spans="1:2" ht="15.75" x14ac:dyDescent="0.25">
      <c r="A344" s="574"/>
      <c r="B344" s="564"/>
    </row>
    <row r="345" spans="1:2" ht="15.75" x14ac:dyDescent="0.25">
      <c r="A345" s="574"/>
      <c r="B345" s="564"/>
    </row>
    <row r="346" spans="1:2" ht="15.75" x14ac:dyDescent="0.25">
      <c r="A346" s="574"/>
      <c r="B346" s="564"/>
    </row>
    <row r="347" spans="1:2" ht="15.75" x14ac:dyDescent="0.25">
      <c r="A347" s="574"/>
      <c r="B347" s="564"/>
    </row>
    <row r="348" spans="1:2" ht="15.75" x14ac:dyDescent="0.25">
      <c r="A348" s="574"/>
      <c r="B348" s="564"/>
    </row>
    <row r="349" spans="1:2" ht="15.75" x14ac:dyDescent="0.25">
      <c r="A349" s="574"/>
      <c r="B349" s="564"/>
    </row>
    <row r="350" spans="1:2" ht="15.75" x14ac:dyDescent="0.25">
      <c r="A350" s="574"/>
      <c r="B350" s="564"/>
    </row>
    <row r="351" spans="1:2" ht="15.75" x14ac:dyDescent="0.25">
      <c r="A351" s="574"/>
      <c r="B351" s="564"/>
    </row>
    <row r="352" spans="1:2" ht="15.75" x14ac:dyDescent="0.25">
      <c r="A352" s="574"/>
      <c r="B352" s="564"/>
    </row>
    <row r="353" spans="1:2" ht="15.75" x14ac:dyDescent="0.25">
      <c r="A353" s="574"/>
      <c r="B353" s="564"/>
    </row>
    <row r="354" spans="1:2" ht="15.75" x14ac:dyDescent="0.25">
      <c r="A354" s="574"/>
      <c r="B354" s="564"/>
    </row>
    <row r="355" spans="1:2" ht="15.75" x14ac:dyDescent="0.25">
      <c r="A355" s="574"/>
      <c r="B355" s="564"/>
    </row>
    <row r="356" spans="1:2" ht="15.75" x14ac:dyDescent="0.25">
      <c r="A356" s="574"/>
      <c r="B356" s="564"/>
    </row>
    <row r="357" spans="1:2" ht="15.75" x14ac:dyDescent="0.25">
      <c r="A357" s="574"/>
      <c r="B357" s="564"/>
    </row>
    <row r="358" spans="1:2" ht="15.75" x14ac:dyDescent="0.25">
      <c r="A358" s="574"/>
      <c r="B358" s="564"/>
    </row>
    <row r="359" spans="1:2" ht="15.75" x14ac:dyDescent="0.25">
      <c r="A359" s="574"/>
      <c r="B359" s="564"/>
    </row>
    <row r="360" spans="1:2" ht="15.75" x14ac:dyDescent="0.25">
      <c r="A360" s="574"/>
      <c r="B360" s="564"/>
    </row>
    <row r="361" spans="1:2" ht="15.75" x14ac:dyDescent="0.25">
      <c r="A361" s="574"/>
      <c r="B361" s="564"/>
    </row>
    <row r="362" spans="1:2" ht="15.75" x14ac:dyDescent="0.25">
      <c r="A362" s="574"/>
      <c r="B362" s="564"/>
    </row>
    <row r="363" spans="1:2" ht="15.75" x14ac:dyDescent="0.25">
      <c r="A363" s="574"/>
      <c r="B363" s="564"/>
    </row>
    <row r="364" spans="1:2" ht="15.75" x14ac:dyDescent="0.25">
      <c r="A364" s="574"/>
      <c r="B364" s="564"/>
    </row>
    <row r="365" spans="1:2" ht="15.75" x14ac:dyDescent="0.25">
      <c r="A365" s="574"/>
      <c r="B365" s="564"/>
    </row>
    <row r="366" spans="1:2" ht="15.75" x14ac:dyDescent="0.25">
      <c r="A366" s="574"/>
      <c r="B366" s="564"/>
    </row>
    <row r="367" spans="1:2" ht="15.75" x14ac:dyDescent="0.25">
      <c r="A367" s="574"/>
      <c r="B367" s="564"/>
    </row>
    <row r="368" spans="1:2" ht="15.75" x14ac:dyDescent="0.25">
      <c r="A368" s="574"/>
      <c r="B368" s="564"/>
    </row>
    <row r="369" spans="1:2" ht="15.75" x14ac:dyDescent="0.25">
      <c r="A369" s="574"/>
      <c r="B369" s="564"/>
    </row>
    <row r="370" spans="1:2" ht="15.75" x14ac:dyDescent="0.25">
      <c r="A370" s="574"/>
      <c r="B370" s="564"/>
    </row>
    <row r="371" spans="1:2" ht="15.75" x14ac:dyDescent="0.25">
      <c r="A371" s="574"/>
      <c r="B371" s="564"/>
    </row>
    <row r="372" spans="1:2" ht="15.75" x14ac:dyDescent="0.25">
      <c r="A372" s="574"/>
      <c r="B372" s="564"/>
    </row>
    <row r="373" spans="1:2" ht="15.75" x14ac:dyDescent="0.25">
      <c r="A373" s="574"/>
      <c r="B373" s="564"/>
    </row>
    <row r="374" spans="1:2" ht="15.75" x14ac:dyDescent="0.25">
      <c r="A374" s="574"/>
      <c r="B374" s="564"/>
    </row>
    <row r="375" spans="1:2" ht="15.75" x14ac:dyDescent="0.25">
      <c r="A375" s="574"/>
      <c r="B375" s="564"/>
    </row>
    <row r="376" spans="1:2" ht="15.75" x14ac:dyDescent="0.25">
      <c r="A376" s="574"/>
      <c r="B376" s="564"/>
    </row>
    <row r="377" spans="1:2" ht="15.75" x14ac:dyDescent="0.25">
      <c r="A377" s="574"/>
      <c r="B377" s="564"/>
    </row>
    <row r="378" spans="1:2" ht="15.75" x14ac:dyDescent="0.25">
      <c r="A378" s="574"/>
      <c r="B378" s="564"/>
    </row>
    <row r="379" spans="1:2" ht="15.75" x14ac:dyDescent="0.25">
      <c r="A379" s="574"/>
      <c r="B379" s="564"/>
    </row>
    <row r="380" spans="1:2" ht="15.75" x14ac:dyDescent="0.25">
      <c r="A380" s="574"/>
      <c r="B380" s="564"/>
    </row>
    <row r="381" spans="1:2" ht="15.75" x14ac:dyDescent="0.25">
      <c r="A381" s="574"/>
      <c r="B381" s="564"/>
    </row>
    <row r="382" spans="1:2" ht="15.75" x14ac:dyDescent="0.25">
      <c r="A382" s="574"/>
      <c r="B382" s="564"/>
    </row>
    <row r="383" spans="1:2" ht="15.75" x14ac:dyDescent="0.25">
      <c r="A383" s="574"/>
      <c r="B383" s="564"/>
    </row>
    <row r="384" spans="1:2" ht="15.75" x14ac:dyDescent="0.25">
      <c r="A384" s="574"/>
      <c r="B384" s="564"/>
    </row>
    <row r="385" spans="1:2" ht="15.75" x14ac:dyDescent="0.25">
      <c r="A385" s="574"/>
      <c r="B385" s="564"/>
    </row>
    <row r="386" spans="1:2" ht="15.75" x14ac:dyDescent="0.25">
      <c r="A386" s="574"/>
      <c r="B386" s="564"/>
    </row>
    <row r="387" spans="1:2" ht="15.75" x14ac:dyDescent="0.25">
      <c r="A387" s="574"/>
      <c r="B387" s="564"/>
    </row>
    <row r="388" spans="1:2" ht="15.75" x14ac:dyDescent="0.25">
      <c r="A388" s="574"/>
      <c r="B388" s="564"/>
    </row>
    <row r="389" spans="1:2" ht="15.75" x14ac:dyDescent="0.25">
      <c r="A389" s="574"/>
      <c r="B389" s="564"/>
    </row>
    <row r="390" spans="1:2" ht="15.75" x14ac:dyDescent="0.25">
      <c r="A390" s="574"/>
      <c r="B390" s="564"/>
    </row>
    <row r="391" spans="1:2" ht="15.75" x14ac:dyDescent="0.25">
      <c r="A391" s="574"/>
      <c r="B391" s="564"/>
    </row>
    <row r="392" spans="1:2" ht="15.75" x14ac:dyDescent="0.25">
      <c r="A392" s="574"/>
      <c r="B392" s="564"/>
    </row>
    <row r="393" spans="1:2" ht="15.75" x14ac:dyDescent="0.25">
      <c r="A393" s="574"/>
      <c r="B393" s="564"/>
    </row>
    <row r="394" spans="1:2" ht="15.75" x14ac:dyDescent="0.25">
      <c r="A394" s="574"/>
      <c r="B394" s="564"/>
    </row>
    <row r="395" spans="1:2" ht="15.75" x14ac:dyDescent="0.25">
      <c r="A395" s="574"/>
      <c r="B395" s="564"/>
    </row>
    <row r="396" spans="1:2" ht="15.75" x14ac:dyDescent="0.25">
      <c r="A396" s="574"/>
      <c r="B396" s="564"/>
    </row>
    <row r="397" spans="1:2" ht="15.75" x14ac:dyDescent="0.25">
      <c r="A397" s="574"/>
      <c r="B397" s="564"/>
    </row>
    <row r="398" spans="1:2" ht="15.75" x14ac:dyDescent="0.25">
      <c r="A398" s="574"/>
      <c r="B398" s="564"/>
    </row>
    <row r="399" spans="1:2" ht="15.75" x14ac:dyDescent="0.25">
      <c r="A399" s="574"/>
      <c r="B399" s="564"/>
    </row>
    <row r="400" spans="1:2" ht="15.75" x14ac:dyDescent="0.25">
      <c r="A400" s="574"/>
      <c r="B400" s="564"/>
    </row>
    <row r="401" spans="1:2" ht="15.75" x14ac:dyDescent="0.25">
      <c r="A401" s="574"/>
      <c r="B401" s="564"/>
    </row>
    <row r="402" spans="1:2" ht="15.75" x14ac:dyDescent="0.25">
      <c r="A402" s="574"/>
      <c r="B402" s="564"/>
    </row>
    <row r="403" spans="1:2" ht="15.75" x14ac:dyDescent="0.25">
      <c r="A403" s="574"/>
      <c r="B403" s="564"/>
    </row>
    <row r="404" spans="1:2" ht="15.75" x14ac:dyDescent="0.25">
      <c r="A404" s="574"/>
      <c r="B404" s="564"/>
    </row>
    <row r="405" spans="1:2" ht="15.75" x14ac:dyDescent="0.25">
      <c r="A405" s="574"/>
      <c r="B405" s="564"/>
    </row>
    <row r="406" spans="1:2" ht="15.75" x14ac:dyDescent="0.25">
      <c r="A406" s="574"/>
      <c r="B406" s="564"/>
    </row>
    <row r="407" spans="1:2" ht="15.75" x14ac:dyDescent="0.25">
      <c r="A407" s="574"/>
      <c r="B407" s="564"/>
    </row>
    <row r="408" spans="1:2" ht="15.75" x14ac:dyDescent="0.25">
      <c r="A408" s="574"/>
      <c r="B408" s="564"/>
    </row>
    <row r="409" spans="1:2" ht="15.75" x14ac:dyDescent="0.25">
      <c r="A409" s="574"/>
      <c r="B409" s="564"/>
    </row>
    <row r="410" spans="1:2" ht="15.75" x14ac:dyDescent="0.25">
      <c r="A410" s="574"/>
      <c r="B410" s="564"/>
    </row>
    <row r="411" spans="1:2" ht="15.75" x14ac:dyDescent="0.25">
      <c r="A411" s="574"/>
      <c r="B411" s="564"/>
    </row>
    <row r="412" spans="1:2" ht="15.75" x14ac:dyDescent="0.25">
      <c r="A412" s="574"/>
      <c r="B412" s="564"/>
    </row>
    <row r="413" spans="1:2" ht="15.75" x14ac:dyDescent="0.25">
      <c r="A413" s="574"/>
      <c r="B413" s="564"/>
    </row>
    <row r="414" spans="1:2" ht="15.75" x14ac:dyDescent="0.25">
      <c r="A414" s="574"/>
      <c r="B414" s="564"/>
    </row>
    <row r="415" spans="1:2" ht="15.75" x14ac:dyDescent="0.25">
      <c r="A415" s="574"/>
      <c r="B415" s="564"/>
    </row>
    <row r="416" spans="1:2" ht="15.75" x14ac:dyDescent="0.25">
      <c r="A416" s="574"/>
      <c r="B416" s="564"/>
    </row>
    <row r="417" spans="1:2" ht="15.75" x14ac:dyDescent="0.25">
      <c r="A417" s="574"/>
      <c r="B417" s="564"/>
    </row>
    <row r="418" spans="1:2" ht="15.75" x14ac:dyDescent="0.25">
      <c r="A418" s="574"/>
      <c r="B418" s="564"/>
    </row>
    <row r="419" spans="1:2" ht="15.75" x14ac:dyDescent="0.25">
      <c r="A419" s="574"/>
      <c r="B419" s="564"/>
    </row>
    <row r="420" spans="1:2" ht="15.75" x14ac:dyDescent="0.25">
      <c r="A420" s="574"/>
      <c r="B420" s="564"/>
    </row>
    <row r="421" spans="1:2" ht="15.75" x14ac:dyDescent="0.25">
      <c r="A421" s="574"/>
      <c r="B421" s="564"/>
    </row>
    <row r="422" spans="1:2" ht="15.75" x14ac:dyDescent="0.25">
      <c r="A422" s="574"/>
      <c r="B422" s="564"/>
    </row>
    <row r="423" spans="1:2" ht="15.75" x14ac:dyDescent="0.25">
      <c r="A423" s="574"/>
      <c r="B423" s="564"/>
    </row>
    <row r="424" spans="1:2" ht="15.75" x14ac:dyDescent="0.25">
      <c r="A424" s="574"/>
      <c r="B424" s="564"/>
    </row>
    <row r="425" spans="1:2" ht="15.75" x14ac:dyDescent="0.25">
      <c r="A425" s="574"/>
      <c r="B425" s="564"/>
    </row>
    <row r="426" spans="1:2" ht="15.75" x14ac:dyDescent="0.25">
      <c r="A426" s="574"/>
      <c r="B426" s="564"/>
    </row>
    <row r="427" spans="1:2" ht="15.75" x14ac:dyDescent="0.25">
      <c r="A427" s="574"/>
      <c r="B427" s="564"/>
    </row>
    <row r="428" spans="1:2" ht="15.75" x14ac:dyDescent="0.25">
      <c r="A428" s="574"/>
      <c r="B428" s="564"/>
    </row>
    <row r="429" spans="1:2" ht="15.75" x14ac:dyDescent="0.25">
      <c r="A429" s="574"/>
      <c r="B429" s="564"/>
    </row>
    <row r="430" spans="1:2" ht="15.75" x14ac:dyDescent="0.25">
      <c r="A430" s="574"/>
      <c r="B430" s="564"/>
    </row>
    <row r="431" spans="1:2" ht="15.75" x14ac:dyDescent="0.25">
      <c r="A431" s="574"/>
      <c r="B431" s="564"/>
    </row>
    <row r="432" spans="1:2" ht="15.75" x14ac:dyDescent="0.25">
      <c r="A432" s="574"/>
      <c r="B432" s="564"/>
    </row>
    <row r="433" spans="1:2" ht="15.75" x14ac:dyDescent="0.25">
      <c r="A433" s="574"/>
      <c r="B433" s="564"/>
    </row>
    <row r="434" spans="1:2" ht="15.75" x14ac:dyDescent="0.25">
      <c r="A434" s="574"/>
      <c r="B434" s="564"/>
    </row>
    <row r="435" spans="1:2" ht="15.75" x14ac:dyDescent="0.25">
      <c r="A435" s="574"/>
      <c r="B435" s="564"/>
    </row>
    <row r="436" spans="1:2" ht="15.75" x14ac:dyDescent="0.25">
      <c r="A436" s="574"/>
      <c r="B436" s="564"/>
    </row>
    <row r="437" spans="1:2" ht="15.75" x14ac:dyDescent="0.25">
      <c r="A437" s="574"/>
      <c r="B437" s="564"/>
    </row>
    <row r="438" spans="1:2" ht="15.75" x14ac:dyDescent="0.25">
      <c r="A438" s="574"/>
      <c r="B438" s="564"/>
    </row>
    <row r="439" spans="1:2" ht="15.75" x14ac:dyDescent="0.25">
      <c r="A439" s="574"/>
      <c r="B439" s="564"/>
    </row>
    <row r="440" spans="1:2" ht="15.75" x14ac:dyDescent="0.25">
      <c r="A440" s="574"/>
      <c r="B440" s="564"/>
    </row>
    <row r="441" spans="1:2" ht="15.75" x14ac:dyDescent="0.25">
      <c r="A441" s="574"/>
      <c r="B441" s="564"/>
    </row>
    <row r="442" spans="1:2" ht="15.75" x14ac:dyDescent="0.25">
      <c r="A442" s="574"/>
      <c r="B442" s="564"/>
    </row>
    <row r="443" spans="1:2" ht="15.75" x14ac:dyDescent="0.25">
      <c r="A443" s="574"/>
      <c r="B443" s="564"/>
    </row>
    <row r="444" spans="1:2" ht="15.75" x14ac:dyDescent="0.25">
      <c r="A444" s="574"/>
      <c r="B444" s="564"/>
    </row>
    <row r="445" spans="1:2" ht="15.75" x14ac:dyDescent="0.25">
      <c r="A445" s="574"/>
      <c r="B445" s="564"/>
    </row>
    <row r="446" spans="1:2" ht="15.75" x14ac:dyDescent="0.25">
      <c r="A446" s="574"/>
      <c r="B446" s="564"/>
    </row>
    <row r="447" spans="1:2" ht="15.75" x14ac:dyDescent="0.25">
      <c r="A447" s="574"/>
      <c r="B447" s="564"/>
    </row>
    <row r="448" spans="1:2" ht="15.75" x14ac:dyDescent="0.25">
      <c r="A448" s="574"/>
      <c r="B448" s="564"/>
    </row>
    <row r="449" spans="1:2" ht="15.75" x14ac:dyDescent="0.25">
      <c r="A449" s="574"/>
      <c r="B449" s="564"/>
    </row>
    <row r="450" spans="1:2" ht="15.75" x14ac:dyDescent="0.25">
      <c r="A450" s="574"/>
      <c r="B450" s="564"/>
    </row>
    <row r="451" spans="1:2" ht="15.75" x14ac:dyDescent="0.25">
      <c r="A451" s="574"/>
      <c r="B451" s="564"/>
    </row>
    <row r="452" spans="1:2" ht="15.75" x14ac:dyDescent="0.25">
      <c r="A452" s="574"/>
      <c r="B452" s="564"/>
    </row>
    <row r="453" spans="1:2" ht="15.75" x14ac:dyDescent="0.25">
      <c r="A453" s="574"/>
      <c r="B453" s="564"/>
    </row>
    <row r="454" spans="1:2" ht="15.75" x14ac:dyDescent="0.25">
      <c r="A454" s="574"/>
      <c r="B454" s="564"/>
    </row>
    <row r="455" spans="1:2" ht="15.75" x14ac:dyDescent="0.25">
      <c r="A455" s="574"/>
      <c r="B455" s="564"/>
    </row>
    <row r="456" spans="1:2" ht="15.75" x14ac:dyDescent="0.25">
      <c r="A456" s="574"/>
      <c r="B456" s="564"/>
    </row>
    <row r="457" spans="1:2" ht="15.75" x14ac:dyDescent="0.25">
      <c r="A457" s="574"/>
      <c r="B457" s="564"/>
    </row>
    <row r="458" spans="1:2" ht="15.75" x14ac:dyDescent="0.25">
      <c r="A458" s="574"/>
      <c r="B458" s="564"/>
    </row>
    <row r="459" spans="1:2" ht="15.75" x14ac:dyDescent="0.25">
      <c r="A459" s="574"/>
      <c r="B459" s="564"/>
    </row>
    <row r="460" spans="1:2" ht="15.75" x14ac:dyDescent="0.25">
      <c r="A460" s="574"/>
      <c r="B460" s="564"/>
    </row>
    <row r="461" spans="1:2" ht="15.75" x14ac:dyDescent="0.25">
      <c r="A461" s="574"/>
      <c r="B461" s="564"/>
    </row>
    <row r="462" spans="1:2" ht="15.75" x14ac:dyDescent="0.25">
      <c r="A462" s="574"/>
      <c r="B462" s="564"/>
    </row>
    <row r="463" spans="1:2" ht="15.75" x14ac:dyDescent="0.25">
      <c r="A463" s="574"/>
      <c r="B463" s="564"/>
    </row>
    <row r="464" spans="1:2" ht="15.75" x14ac:dyDescent="0.25">
      <c r="A464" s="574"/>
      <c r="B464" s="564"/>
    </row>
    <row r="465" spans="1:2" ht="15.75" x14ac:dyDescent="0.25">
      <c r="A465" s="574"/>
      <c r="B465" s="564"/>
    </row>
    <row r="466" spans="1:2" ht="15.75" x14ac:dyDescent="0.25">
      <c r="A466" s="574"/>
      <c r="B466" s="564"/>
    </row>
    <row r="467" spans="1:2" ht="15.75" x14ac:dyDescent="0.25">
      <c r="A467" s="574"/>
      <c r="B467" s="564"/>
    </row>
    <row r="468" spans="1:2" ht="15.75" x14ac:dyDescent="0.25">
      <c r="A468" s="574"/>
      <c r="B468" s="564"/>
    </row>
    <row r="469" spans="1:2" ht="15.75" x14ac:dyDescent="0.25">
      <c r="A469" s="574"/>
      <c r="B469" s="564"/>
    </row>
    <row r="470" spans="1:2" ht="15.75" x14ac:dyDescent="0.25">
      <c r="A470" s="574"/>
      <c r="B470" s="564"/>
    </row>
    <row r="471" spans="1:2" ht="15.75" x14ac:dyDescent="0.25">
      <c r="A471" s="574"/>
      <c r="B471" s="564"/>
    </row>
    <row r="472" spans="1:2" ht="15.75" x14ac:dyDescent="0.25">
      <c r="A472" s="574"/>
      <c r="B472" s="564"/>
    </row>
    <row r="473" spans="1:2" ht="15.75" x14ac:dyDescent="0.25">
      <c r="A473" s="574"/>
      <c r="B473" s="564"/>
    </row>
    <row r="474" spans="1:2" ht="15.75" x14ac:dyDescent="0.25">
      <c r="A474" s="574"/>
      <c r="B474" s="564"/>
    </row>
    <row r="475" spans="1:2" ht="15.75" x14ac:dyDescent="0.25">
      <c r="A475" s="574"/>
      <c r="B475" s="564"/>
    </row>
    <row r="476" spans="1:2" ht="15.75" x14ac:dyDescent="0.25">
      <c r="A476" s="574"/>
      <c r="B476" s="564"/>
    </row>
    <row r="477" spans="1:2" ht="15.75" x14ac:dyDescent="0.25">
      <c r="A477" s="574"/>
      <c r="B477" s="564"/>
    </row>
    <row r="478" spans="1:2" ht="15.75" x14ac:dyDescent="0.25">
      <c r="A478" s="574"/>
      <c r="B478" s="564"/>
    </row>
    <row r="479" spans="1:2" ht="15.75" x14ac:dyDescent="0.25">
      <c r="A479" s="574"/>
      <c r="B479" s="564"/>
    </row>
    <row r="480" spans="1:2" ht="15.75" x14ac:dyDescent="0.25">
      <c r="A480" s="574"/>
      <c r="B480" s="564"/>
    </row>
    <row r="481" spans="1:2" ht="15.75" x14ac:dyDescent="0.25">
      <c r="A481" s="574"/>
      <c r="B481" s="564"/>
    </row>
    <row r="482" spans="1:2" ht="15.75" x14ac:dyDescent="0.25">
      <c r="A482" s="574"/>
      <c r="B482" s="564"/>
    </row>
    <row r="483" spans="1:2" ht="15.75" x14ac:dyDescent="0.25">
      <c r="A483" s="574"/>
      <c r="B483" s="564"/>
    </row>
    <row r="484" spans="1:2" ht="15.75" x14ac:dyDescent="0.25">
      <c r="A484" s="574"/>
      <c r="B484" s="564"/>
    </row>
    <row r="485" spans="1:2" ht="15.75" x14ac:dyDescent="0.25">
      <c r="A485" s="574"/>
      <c r="B485" s="564"/>
    </row>
    <row r="486" spans="1:2" ht="15.75" x14ac:dyDescent="0.25">
      <c r="A486" s="574"/>
      <c r="B486" s="564"/>
    </row>
    <row r="487" spans="1:2" ht="15.75" x14ac:dyDescent="0.25">
      <c r="A487" s="574"/>
      <c r="B487" s="564"/>
    </row>
    <row r="488" spans="1:2" ht="15.75" x14ac:dyDescent="0.25">
      <c r="A488" s="574"/>
      <c r="B488" s="564"/>
    </row>
    <row r="489" spans="1:2" ht="15.75" x14ac:dyDescent="0.25">
      <c r="A489" s="574"/>
      <c r="B489" s="564"/>
    </row>
    <row r="490" spans="1:2" ht="15.75" x14ac:dyDescent="0.25">
      <c r="A490" s="574"/>
      <c r="B490" s="564"/>
    </row>
    <row r="491" spans="1:2" ht="15.75" x14ac:dyDescent="0.25">
      <c r="A491" s="574"/>
      <c r="B491" s="564"/>
    </row>
    <row r="492" spans="1:2" ht="15.75" x14ac:dyDescent="0.25">
      <c r="A492" s="574"/>
      <c r="B492" s="564"/>
    </row>
    <row r="493" spans="1:2" ht="15.75" x14ac:dyDescent="0.25">
      <c r="A493" s="574"/>
      <c r="B493" s="564"/>
    </row>
    <row r="494" spans="1:2" ht="15.75" x14ac:dyDescent="0.25">
      <c r="A494" s="574"/>
      <c r="B494" s="564"/>
    </row>
    <row r="495" spans="1:2" ht="15.75" x14ac:dyDescent="0.25">
      <c r="A495" s="574"/>
      <c r="B495" s="564"/>
    </row>
    <row r="496" spans="1:2" ht="15.75" x14ac:dyDescent="0.25">
      <c r="A496" s="574"/>
      <c r="B496" s="564"/>
    </row>
    <row r="497" spans="1:2" ht="15.75" x14ac:dyDescent="0.25">
      <c r="A497" s="574"/>
      <c r="B497" s="564"/>
    </row>
    <row r="498" spans="1:2" ht="15.75" x14ac:dyDescent="0.25">
      <c r="A498" s="574"/>
      <c r="B498" s="564"/>
    </row>
    <row r="499" spans="1:2" ht="15.75" x14ac:dyDescent="0.25">
      <c r="A499" s="574"/>
      <c r="B499" s="564"/>
    </row>
    <row r="500" spans="1:2" ht="15.75" x14ac:dyDescent="0.25">
      <c r="A500" s="574"/>
      <c r="B500" s="564"/>
    </row>
    <row r="501" spans="1:2" ht="15.75" x14ac:dyDescent="0.25">
      <c r="A501" s="574"/>
      <c r="B501" s="564"/>
    </row>
    <row r="502" spans="1:2" ht="15.75" x14ac:dyDescent="0.25">
      <c r="A502" s="574"/>
      <c r="B502" s="564"/>
    </row>
    <row r="503" spans="1:2" ht="15.75" x14ac:dyDescent="0.25">
      <c r="A503" s="574"/>
      <c r="B503" s="564"/>
    </row>
    <row r="504" spans="1:2" ht="15.75" x14ac:dyDescent="0.25">
      <c r="A504" s="574"/>
      <c r="B504" s="564"/>
    </row>
    <row r="505" spans="1:2" ht="15.75" x14ac:dyDescent="0.25">
      <c r="A505" s="574"/>
      <c r="B505" s="564"/>
    </row>
    <row r="506" spans="1:2" ht="15.75" x14ac:dyDescent="0.25">
      <c r="A506" s="574"/>
      <c r="B506" s="564"/>
    </row>
    <row r="507" spans="1:2" ht="15.75" x14ac:dyDescent="0.25">
      <c r="A507" s="574"/>
      <c r="B507" s="564"/>
    </row>
    <row r="508" spans="1:2" ht="15.75" x14ac:dyDescent="0.25">
      <c r="A508" s="574"/>
      <c r="B508" s="564"/>
    </row>
    <row r="509" spans="1:2" ht="15.75" x14ac:dyDescent="0.25">
      <c r="A509" s="574"/>
      <c r="B509" s="564"/>
    </row>
    <row r="510" spans="1:2" ht="15.75" x14ac:dyDescent="0.25">
      <c r="A510" s="574"/>
      <c r="B510" s="564"/>
    </row>
    <row r="511" spans="1:2" ht="15.75" x14ac:dyDescent="0.25">
      <c r="A511" s="574"/>
      <c r="B511" s="564"/>
    </row>
    <row r="512" spans="1:2" ht="15.75" x14ac:dyDescent="0.25">
      <c r="A512" s="574"/>
      <c r="B512" s="564"/>
    </row>
    <row r="513" spans="1:2" ht="15.75" x14ac:dyDescent="0.25">
      <c r="A513" s="574"/>
      <c r="B513" s="564"/>
    </row>
    <row r="514" spans="1:2" ht="15.75" x14ac:dyDescent="0.25">
      <c r="A514" s="574"/>
      <c r="B514" s="564"/>
    </row>
    <row r="515" spans="1:2" ht="15.75" x14ac:dyDescent="0.25">
      <c r="A515" s="574"/>
      <c r="B515" s="564"/>
    </row>
    <row r="516" spans="1:2" ht="15.75" x14ac:dyDescent="0.25">
      <c r="A516" s="574"/>
      <c r="B516" s="564"/>
    </row>
    <row r="517" spans="1:2" ht="15.75" x14ac:dyDescent="0.25">
      <c r="A517" s="574"/>
      <c r="B517" s="564"/>
    </row>
    <row r="518" spans="1:2" ht="15.75" x14ac:dyDescent="0.25">
      <c r="A518" s="574"/>
      <c r="B518" s="564"/>
    </row>
    <row r="519" spans="1:2" ht="15.75" x14ac:dyDescent="0.25">
      <c r="A519" s="574"/>
      <c r="B519" s="564"/>
    </row>
    <row r="520" spans="1:2" ht="15.75" x14ac:dyDescent="0.25">
      <c r="A520" s="574"/>
      <c r="B520" s="564"/>
    </row>
    <row r="521" spans="1:2" ht="15.75" x14ac:dyDescent="0.25">
      <c r="A521" s="574"/>
      <c r="B521" s="564"/>
    </row>
    <row r="522" spans="1:2" ht="15.75" x14ac:dyDescent="0.25">
      <c r="A522" s="574"/>
      <c r="B522" s="564"/>
    </row>
    <row r="523" spans="1:2" ht="15.75" x14ac:dyDescent="0.25">
      <c r="A523" s="574"/>
      <c r="B523" s="564"/>
    </row>
    <row r="524" spans="1:2" ht="15.75" x14ac:dyDescent="0.25">
      <c r="A524" s="574"/>
      <c r="B524" s="564"/>
    </row>
    <row r="525" spans="1:2" ht="15.75" x14ac:dyDescent="0.25">
      <c r="A525" s="574"/>
      <c r="B525" s="564"/>
    </row>
    <row r="526" spans="1:2" ht="15.75" x14ac:dyDescent="0.25">
      <c r="A526" s="574"/>
      <c r="B526" s="564"/>
    </row>
    <row r="527" spans="1:2" ht="15.75" x14ac:dyDescent="0.25">
      <c r="A527" s="574"/>
      <c r="B527" s="564"/>
    </row>
    <row r="528" spans="1:2" ht="15.75" x14ac:dyDescent="0.25">
      <c r="A528" s="574"/>
      <c r="B528" s="564"/>
    </row>
    <row r="529" spans="1:2" ht="15.75" x14ac:dyDescent="0.25">
      <c r="A529" s="574"/>
      <c r="B529" s="564"/>
    </row>
    <row r="530" spans="1:2" ht="15.75" x14ac:dyDescent="0.25">
      <c r="A530" s="574"/>
      <c r="B530" s="564"/>
    </row>
    <row r="531" spans="1:2" ht="15.75" x14ac:dyDescent="0.25">
      <c r="A531" s="574"/>
      <c r="B531" s="564"/>
    </row>
    <row r="532" spans="1:2" ht="15.75" x14ac:dyDescent="0.25">
      <c r="A532" s="574"/>
      <c r="B532" s="564"/>
    </row>
    <row r="533" spans="1:2" ht="15.75" x14ac:dyDescent="0.25">
      <c r="A533" s="574"/>
      <c r="B533" s="564"/>
    </row>
    <row r="534" spans="1:2" ht="15.75" x14ac:dyDescent="0.25">
      <c r="A534" s="574"/>
      <c r="B534" s="564"/>
    </row>
    <row r="535" spans="1:2" ht="15.75" x14ac:dyDescent="0.25">
      <c r="A535" s="574"/>
      <c r="B535" s="564"/>
    </row>
    <row r="536" spans="1:2" ht="15.75" x14ac:dyDescent="0.25">
      <c r="A536" s="574"/>
      <c r="B536" s="564"/>
    </row>
    <row r="537" spans="1:2" ht="15.75" x14ac:dyDescent="0.25">
      <c r="A537" s="574"/>
      <c r="B537" s="564"/>
    </row>
    <row r="538" spans="1:2" ht="15.75" x14ac:dyDescent="0.25">
      <c r="A538" s="574"/>
      <c r="B538" s="564"/>
    </row>
    <row r="539" spans="1:2" ht="15.75" x14ac:dyDescent="0.25">
      <c r="A539" s="574"/>
      <c r="B539" s="564"/>
    </row>
    <row r="540" spans="1:2" ht="15.75" x14ac:dyDescent="0.25">
      <c r="A540" s="574"/>
      <c r="B540" s="564"/>
    </row>
    <row r="541" spans="1:2" ht="15.75" x14ac:dyDescent="0.25">
      <c r="A541" s="574"/>
      <c r="B541" s="564"/>
    </row>
    <row r="542" spans="1:2" ht="15.75" x14ac:dyDescent="0.25">
      <c r="A542" s="574"/>
      <c r="B542" s="564"/>
    </row>
    <row r="543" spans="1:2" ht="15.75" x14ac:dyDescent="0.25">
      <c r="A543" s="574"/>
      <c r="B543" s="564"/>
    </row>
    <row r="544" spans="1:2" ht="15.75" x14ac:dyDescent="0.25">
      <c r="A544" s="574"/>
      <c r="B544" s="564"/>
    </row>
    <row r="545" spans="1:2" ht="15.75" x14ac:dyDescent="0.25">
      <c r="A545" s="574"/>
      <c r="B545" s="564"/>
    </row>
    <row r="546" spans="1:2" ht="15.75" x14ac:dyDescent="0.25">
      <c r="A546" s="574"/>
      <c r="B546" s="564"/>
    </row>
    <row r="547" spans="1:2" ht="15.75" x14ac:dyDescent="0.25">
      <c r="A547" s="574"/>
      <c r="B547" s="564"/>
    </row>
    <row r="548" spans="1:2" ht="15.75" x14ac:dyDescent="0.25">
      <c r="A548" s="574"/>
      <c r="B548" s="564"/>
    </row>
    <row r="549" spans="1:2" ht="15.75" x14ac:dyDescent="0.25">
      <c r="A549" s="574"/>
      <c r="B549" s="564"/>
    </row>
    <row r="550" spans="1:2" ht="15.75" x14ac:dyDescent="0.25">
      <c r="A550" s="574"/>
      <c r="B550" s="564"/>
    </row>
    <row r="551" spans="1:2" ht="15.75" x14ac:dyDescent="0.25">
      <c r="A551" s="574"/>
      <c r="B551" s="564"/>
    </row>
    <row r="552" spans="1:2" ht="15.75" x14ac:dyDescent="0.25">
      <c r="A552" s="574"/>
      <c r="B552" s="564"/>
    </row>
    <row r="553" spans="1:2" ht="15.75" x14ac:dyDescent="0.25">
      <c r="A553" s="574"/>
      <c r="B553" s="564"/>
    </row>
    <row r="554" spans="1:2" ht="15.75" x14ac:dyDescent="0.25">
      <c r="A554" s="574"/>
      <c r="B554" s="564"/>
    </row>
    <row r="555" spans="1:2" ht="15.75" x14ac:dyDescent="0.25">
      <c r="A555" s="574"/>
      <c r="B555" s="564"/>
    </row>
    <row r="556" spans="1:2" ht="15.75" x14ac:dyDescent="0.25">
      <c r="A556" s="574"/>
      <c r="B556" s="564"/>
    </row>
    <row r="557" spans="1:2" ht="15.75" x14ac:dyDescent="0.25">
      <c r="A557" s="574"/>
      <c r="B557" s="564"/>
    </row>
    <row r="558" spans="1:2" ht="15.75" x14ac:dyDescent="0.25">
      <c r="A558" s="574"/>
      <c r="B558" s="564"/>
    </row>
    <row r="559" spans="1:2" ht="15.75" x14ac:dyDescent="0.25">
      <c r="A559" s="574"/>
      <c r="B559" s="564"/>
    </row>
    <row r="560" spans="1:2" ht="15.75" x14ac:dyDescent="0.25">
      <c r="A560" s="574"/>
      <c r="B560" s="564"/>
    </row>
    <row r="561" spans="1:2" ht="15.75" x14ac:dyDescent="0.25">
      <c r="A561" s="574"/>
      <c r="B561" s="564"/>
    </row>
    <row r="562" spans="1:2" ht="15.75" x14ac:dyDescent="0.25">
      <c r="A562" s="574"/>
      <c r="B562" s="564"/>
    </row>
    <row r="563" spans="1:2" ht="15.75" x14ac:dyDescent="0.25">
      <c r="A563" s="574"/>
      <c r="B563" s="564"/>
    </row>
    <row r="564" spans="1:2" ht="15.75" x14ac:dyDescent="0.25">
      <c r="A564" s="574"/>
      <c r="B564" s="564"/>
    </row>
    <row r="565" spans="1:2" ht="15.75" x14ac:dyDescent="0.25">
      <c r="A565" s="574"/>
      <c r="B565" s="564"/>
    </row>
    <row r="566" spans="1:2" ht="15.75" x14ac:dyDescent="0.25">
      <c r="A566" s="574"/>
      <c r="B566" s="564"/>
    </row>
    <row r="567" spans="1:2" ht="15.75" x14ac:dyDescent="0.25">
      <c r="A567" s="574"/>
      <c r="B567" s="564"/>
    </row>
    <row r="568" spans="1:2" ht="15.75" x14ac:dyDescent="0.25">
      <c r="A568" s="574"/>
      <c r="B568" s="564"/>
    </row>
    <row r="569" spans="1:2" ht="15.75" x14ac:dyDescent="0.25">
      <c r="A569" s="574"/>
      <c r="B569" s="564"/>
    </row>
    <row r="570" spans="1:2" ht="15.75" x14ac:dyDescent="0.25">
      <c r="A570" s="574"/>
      <c r="B570" s="564"/>
    </row>
    <row r="571" spans="1:2" ht="15.75" x14ac:dyDescent="0.25">
      <c r="A571" s="574"/>
      <c r="B571" s="564"/>
    </row>
    <row r="572" spans="1:2" ht="15.75" x14ac:dyDescent="0.25">
      <c r="A572" s="574"/>
      <c r="B572" s="564"/>
    </row>
    <row r="573" spans="1:2" ht="15.75" x14ac:dyDescent="0.25">
      <c r="A573" s="574"/>
      <c r="B573" s="564"/>
    </row>
    <row r="574" spans="1:2" ht="15.75" x14ac:dyDescent="0.25">
      <c r="A574" s="574"/>
      <c r="B574" s="564"/>
    </row>
    <row r="575" spans="1:2" ht="15.75" x14ac:dyDescent="0.25">
      <c r="A575" s="574"/>
      <c r="B575" s="564"/>
    </row>
    <row r="576" spans="1:2" ht="15.75" x14ac:dyDescent="0.25">
      <c r="A576" s="574"/>
      <c r="B576" s="564"/>
    </row>
    <row r="577" spans="1:2" ht="15.75" x14ac:dyDescent="0.25">
      <c r="A577" s="574"/>
      <c r="B577" s="564"/>
    </row>
    <row r="578" spans="1:2" ht="15.75" x14ac:dyDescent="0.25">
      <c r="A578" s="574"/>
      <c r="B578" s="564"/>
    </row>
    <row r="579" spans="1:2" ht="15.75" x14ac:dyDescent="0.25">
      <c r="A579" s="574"/>
      <c r="B579" s="564"/>
    </row>
    <row r="580" spans="1:2" ht="15.75" x14ac:dyDescent="0.25">
      <c r="A580" s="574"/>
      <c r="B580" s="564"/>
    </row>
    <row r="581" spans="1:2" ht="15.75" x14ac:dyDescent="0.25">
      <c r="A581" s="574"/>
      <c r="B581" s="564"/>
    </row>
    <row r="582" spans="1:2" ht="15.75" x14ac:dyDescent="0.25">
      <c r="A582" s="574"/>
      <c r="B582" s="564"/>
    </row>
    <row r="583" spans="1:2" ht="15.75" x14ac:dyDescent="0.25">
      <c r="A583" s="574"/>
      <c r="B583" s="564"/>
    </row>
    <row r="584" spans="1:2" ht="15.75" x14ac:dyDescent="0.25">
      <c r="A584" s="574"/>
      <c r="B584" s="564"/>
    </row>
    <row r="585" spans="1:2" ht="15.75" x14ac:dyDescent="0.25">
      <c r="A585" s="574"/>
      <c r="B585" s="564"/>
    </row>
    <row r="586" spans="1:2" ht="15.75" x14ac:dyDescent="0.25">
      <c r="A586" s="574"/>
      <c r="B586" s="564"/>
    </row>
    <row r="587" spans="1:2" ht="15.75" x14ac:dyDescent="0.25">
      <c r="A587" s="574"/>
      <c r="B587" s="564"/>
    </row>
    <row r="588" spans="1:2" ht="15.75" x14ac:dyDescent="0.25">
      <c r="A588" s="574"/>
      <c r="B588" s="564"/>
    </row>
    <row r="589" spans="1:2" ht="15.75" x14ac:dyDescent="0.25">
      <c r="A589" s="574"/>
      <c r="B589" s="564"/>
    </row>
    <row r="590" spans="1:2" ht="15.75" x14ac:dyDescent="0.25">
      <c r="A590" s="574"/>
      <c r="B590" s="564"/>
    </row>
    <row r="591" spans="1:2" ht="15.75" x14ac:dyDescent="0.25">
      <c r="A591" s="574"/>
      <c r="B591" s="564"/>
    </row>
    <row r="592" spans="1:2" ht="15.75" x14ac:dyDescent="0.25">
      <c r="A592" s="574"/>
      <c r="B592" s="564"/>
    </row>
    <row r="593" spans="1:2" ht="15.75" x14ac:dyDescent="0.25">
      <c r="A593" s="574"/>
      <c r="B593" s="564"/>
    </row>
    <row r="594" spans="1:2" ht="15.75" x14ac:dyDescent="0.25">
      <c r="A594" s="574"/>
      <c r="B594" s="564"/>
    </row>
    <row r="595" spans="1:2" ht="15.75" x14ac:dyDescent="0.25">
      <c r="A595" s="574"/>
      <c r="B595" s="564"/>
    </row>
    <row r="596" spans="1:2" ht="15.75" x14ac:dyDescent="0.25">
      <c r="A596" s="574"/>
      <c r="B596" s="564"/>
    </row>
    <row r="597" spans="1:2" ht="15.75" x14ac:dyDescent="0.25">
      <c r="A597" s="574"/>
      <c r="B597" s="564"/>
    </row>
    <row r="598" spans="1:2" ht="15.75" x14ac:dyDescent="0.25">
      <c r="A598" s="574"/>
      <c r="B598" s="564"/>
    </row>
    <row r="599" spans="1:2" ht="15.75" x14ac:dyDescent="0.25">
      <c r="A599" s="574"/>
      <c r="B599" s="564"/>
    </row>
    <row r="600" spans="1:2" ht="15.75" x14ac:dyDescent="0.25">
      <c r="A600" s="574"/>
      <c r="B600" s="564"/>
    </row>
    <row r="601" spans="1:2" ht="15.75" x14ac:dyDescent="0.25">
      <c r="A601" s="574"/>
      <c r="B601" s="564"/>
    </row>
    <row r="602" spans="1:2" ht="15.75" x14ac:dyDescent="0.25">
      <c r="A602" s="574"/>
      <c r="B602" s="564"/>
    </row>
    <row r="603" spans="1:2" ht="15.75" x14ac:dyDescent="0.25">
      <c r="A603" s="574"/>
      <c r="B603" s="564"/>
    </row>
    <row r="604" spans="1:2" ht="15.75" x14ac:dyDescent="0.25">
      <c r="A604" s="574"/>
      <c r="B604" s="564"/>
    </row>
    <row r="605" spans="1:2" ht="15.75" x14ac:dyDescent="0.25">
      <c r="A605" s="574"/>
      <c r="B605" s="564"/>
    </row>
    <row r="606" spans="1:2" ht="15.75" x14ac:dyDescent="0.25">
      <c r="A606" s="574"/>
      <c r="B606" s="564"/>
    </row>
    <row r="607" spans="1:2" ht="15.75" x14ac:dyDescent="0.25">
      <c r="A607" s="574"/>
      <c r="B607" s="564"/>
    </row>
    <row r="608" spans="1:2" ht="15.75" x14ac:dyDescent="0.25">
      <c r="A608" s="574"/>
      <c r="B608" s="564"/>
    </row>
    <row r="609" spans="1:2" ht="15.75" x14ac:dyDescent="0.25">
      <c r="A609" s="574"/>
      <c r="B609" s="564"/>
    </row>
    <row r="610" spans="1:2" ht="15.75" x14ac:dyDescent="0.25">
      <c r="A610" s="574"/>
      <c r="B610" s="564"/>
    </row>
    <row r="611" spans="1:2" ht="15.75" x14ac:dyDescent="0.25">
      <c r="A611" s="574"/>
      <c r="B611" s="564"/>
    </row>
    <row r="612" spans="1:2" ht="15.75" x14ac:dyDescent="0.25">
      <c r="A612" s="574"/>
      <c r="B612" s="564"/>
    </row>
    <row r="613" spans="1:2" ht="15.75" x14ac:dyDescent="0.25">
      <c r="A613" s="574"/>
      <c r="B613" s="564"/>
    </row>
    <row r="614" spans="1:2" ht="15.75" x14ac:dyDescent="0.25">
      <c r="A614" s="574"/>
      <c r="B614" s="564"/>
    </row>
    <row r="615" spans="1:2" ht="15.75" x14ac:dyDescent="0.25">
      <c r="A615" s="574"/>
      <c r="B615" s="564"/>
    </row>
    <row r="616" spans="1:2" ht="15.75" x14ac:dyDescent="0.25">
      <c r="A616" s="574"/>
      <c r="B616" s="564"/>
    </row>
    <row r="617" spans="1:2" ht="15.75" x14ac:dyDescent="0.25">
      <c r="A617" s="574"/>
      <c r="B617" s="564"/>
    </row>
    <row r="618" spans="1:2" ht="15.75" x14ac:dyDescent="0.25">
      <c r="A618" s="574"/>
      <c r="B618" s="564"/>
    </row>
    <row r="619" spans="1:2" ht="15.75" x14ac:dyDescent="0.25">
      <c r="A619" s="574"/>
      <c r="B619" s="564"/>
    </row>
    <row r="620" spans="1:2" ht="15.75" x14ac:dyDescent="0.25">
      <c r="A620" s="574"/>
      <c r="B620" s="564"/>
    </row>
    <row r="621" spans="1:2" ht="15.75" x14ac:dyDescent="0.25">
      <c r="A621" s="574"/>
      <c r="B621" s="564"/>
    </row>
    <row r="622" spans="1:2" ht="15.75" x14ac:dyDescent="0.25">
      <c r="A622" s="574"/>
      <c r="B622" s="564"/>
    </row>
    <row r="623" spans="1:2" ht="15.75" x14ac:dyDescent="0.25">
      <c r="A623" s="574"/>
      <c r="B623" s="564"/>
    </row>
    <row r="624" spans="1:2" ht="15.75" x14ac:dyDescent="0.25">
      <c r="A624" s="574"/>
      <c r="B624" s="564"/>
    </row>
    <row r="625" spans="1:2" ht="15.75" x14ac:dyDescent="0.25">
      <c r="A625" s="574"/>
      <c r="B625" s="564"/>
    </row>
    <row r="626" spans="1:2" ht="15.75" x14ac:dyDescent="0.25">
      <c r="A626" s="574"/>
      <c r="B626" s="564"/>
    </row>
    <row r="627" spans="1:2" ht="15.75" x14ac:dyDescent="0.25">
      <c r="A627" s="574"/>
      <c r="B627" s="564"/>
    </row>
    <row r="628" spans="1:2" ht="15.75" x14ac:dyDescent="0.25">
      <c r="A628" s="574"/>
      <c r="B628" s="564"/>
    </row>
    <row r="629" spans="1:2" ht="15.75" x14ac:dyDescent="0.25">
      <c r="A629" s="574"/>
      <c r="B629" s="564"/>
    </row>
    <row r="630" spans="1:2" ht="15.75" x14ac:dyDescent="0.25">
      <c r="A630" s="574"/>
      <c r="B630" s="564"/>
    </row>
    <row r="631" spans="1:2" ht="15.75" x14ac:dyDescent="0.25">
      <c r="A631" s="574"/>
      <c r="B631" s="564"/>
    </row>
    <row r="632" spans="1:2" ht="15.75" x14ac:dyDescent="0.25">
      <c r="A632" s="574"/>
      <c r="B632" s="564"/>
    </row>
    <row r="633" spans="1:2" ht="15.75" x14ac:dyDescent="0.25">
      <c r="A633" s="574"/>
      <c r="B633" s="564"/>
    </row>
    <row r="634" spans="1:2" ht="15.75" x14ac:dyDescent="0.25">
      <c r="A634" s="574"/>
      <c r="B634" s="564"/>
    </row>
    <row r="635" spans="1:2" ht="15.75" x14ac:dyDescent="0.25">
      <c r="A635" s="574"/>
      <c r="B635" s="564"/>
    </row>
    <row r="636" spans="1:2" ht="15.75" x14ac:dyDescent="0.25">
      <c r="A636" s="574"/>
      <c r="B636" s="564"/>
    </row>
    <row r="637" spans="1:2" ht="15.75" x14ac:dyDescent="0.25">
      <c r="A637" s="574"/>
      <c r="B637" s="564"/>
    </row>
    <row r="638" spans="1:2" ht="15.75" x14ac:dyDescent="0.25">
      <c r="A638" s="574"/>
      <c r="B638" s="564"/>
    </row>
    <row r="639" spans="1:2" ht="15.75" x14ac:dyDescent="0.25">
      <c r="A639" s="574"/>
      <c r="B639" s="564"/>
    </row>
    <row r="640" spans="1:2" ht="15.75" x14ac:dyDescent="0.25">
      <c r="A640" s="574"/>
      <c r="B640" s="564"/>
    </row>
    <row r="641" spans="1:2" ht="15.75" x14ac:dyDescent="0.25">
      <c r="A641" s="574"/>
      <c r="B641" s="564"/>
    </row>
    <row r="642" spans="1:2" ht="15.75" x14ac:dyDescent="0.25">
      <c r="A642" s="574"/>
      <c r="B642" s="564"/>
    </row>
    <row r="643" spans="1:2" ht="15.75" x14ac:dyDescent="0.25">
      <c r="A643" s="574"/>
      <c r="B643" s="564"/>
    </row>
    <row r="644" spans="1:2" ht="15.75" x14ac:dyDescent="0.25">
      <c r="A644" s="574"/>
      <c r="B644" s="564"/>
    </row>
    <row r="645" spans="1:2" ht="15.75" x14ac:dyDescent="0.25">
      <c r="A645" s="574"/>
      <c r="B645" s="564"/>
    </row>
    <row r="646" spans="1:2" ht="15.75" x14ac:dyDescent="0.25">
      <c r="A646" s="574"/>
      <c r="B646" s="564"/>
    </row>
    <row r="647" spans="1:2" ht="15.75" x14ac:dyDescent="0.25">
      <c r="A647" s="574"/>
      <c r="B647" s="564"/>
    </row>
    <row r="648" spans="1:2" ht="15.75" x14ac:dyDescent="0.25">
      <c r="A648" s="574"/>
      <c r="B648" s="564"/>
    </row>
    <row r="649" spans="1:2" ht="15.75" x14ac:dyDescent="0.25">
      <c r="A649" s="574"/>
      <c r="B649" s="564"/>
    </row>
    <row r="650" spans="1:2" ht="15.75" x14ac:dyDescent="0.25">
      <c r="A650" s="574"/>
      <c r="B650" s="564"/>
    </row>
    <row r="651" spans="1:2" ht="15.75" x14ac:dyDescent="0.25">
      <c r="A651" s="574"/>
      <c r="B651" s="564"/>
    </row>
    <row r="652" spans="1:2" ht="15.75" x14ac:dyDescent="0.25">
      <c r="A652" s="574"/>
      <c r="B652" s="564"/>
    </row>
    <row r="653" spans="1:2" ht="15.75" x14ac:dyDescent="0.25">
      <c r="A653" s="574"/>
      <c r="B653" s="564"/>
    </row>
    <row r="654" spans="1:2" ht="15.75" x14ac:dyDescent="0.25">
      <c r="A654" s="574"/>
      <c r="B654" s="564"/>
    </row>
    <row r="655" spans="1:2" ht="15.75" x14ac:dyDescent="0.25">
      <c r="A655" s="574"/>
      <c r="B655" s="564"/>
    </row>
    <row r="656" spans="1:2" ht="15.75" x14ac:dyDescent="0.25">
      <c r="A656" s="574"/>
      <c r="B656" s="564"/>
    </row>
    <row r="657" spans="1:2" ht="15.75" x14ac:dyDescent="0.25">
      <c r="A657" s="574"/>
      <c r="B657" s="564"/>
    </row>
    <row r="658" spans="1:2" ht="15.75" x14ac:dyDescent="0.25">
      <c r="A658" s="574"/>
      <c r="B658" s="564"/>
    </row>
    <row r="659" spans="1:2" ht="15.75" x14ac:dyDescent="0.25">
      <c r="A659" s="574"/>
      <c r="B659" s="564"/>
    </row>
    <row r="660" spans="1:2" ht="15.75" x14ac:dyDescent="0.25">
      <c r="A660" s="574"/>
      <c r="B660" s="564"/>
    </row>
    <row r="661" spans="1:2" ht="15.75" x14ac:dyDescent="0.25">
      <c r="A661" s="574"/>
      <c r="B661" s="564"/>
    </row>
    <row r="662" spans="1:2" ht="15.75" x14ac:dyDescent="0.25">
      <c r="A662" s="574"/>
      <c r="B662" s="564"/>
    </row>
    <row r="663" spans="1:2" ht="15.75" x14ac:dyDescent="0.25">
      <c r="A663" s="574"/>
      <c r="B663" s="564"/>
    </row>
    <row r="664" spans="1:2" ht="15.75" x14ac:dyDescent="0.25">
      <c r="A664" s="574"/>
      <c r="B664" s="564"/>
    </row>
    <row r="665" spans="1:2" ht="15.75" x14ac:dyDescent="0.25">
      <c r="A665" s="574"/>
      <c r="B665" s="564"/>
    </row>
    <row r="666" spans="1:2" ht="15.75" x14ac:dyDescent="0.25">
      <c r="A666" s="574"/>
      <c r="B666" s="564"/>
    </row>
    <row r="667" spans="1:2" ht="15.75" x14ac:dyDescent="0.25">
      <c r="A667" s="574"/>
      <c r="B667" s="564"/>
    </row>
    <row r="668" spans="1:2" ht="15.75" x14ac:dyDescent="0.25">
      <c r="A668" s="574"/>
      <c r="B668" s="564"/>
    </row>
    <row r="669" spans="1:2" ht="15.75" x14ac:dyDescent="0.25">
      <c r="A669" s="574"/>
      <c r="B669" s="564"/>
    </row>
    <row r="670" spans="1:2" ht="15.75" x14ac:dyDescent="0.25">
      <c r="A670" s="574"/>
      <c r="B670" s="564"/>
    </row>
    <row r="671" spans="1:2" ht="15.75" x14ac:dyDescent="0.25">
      <c r="A671" s="574"/>
      <c r="B671" s="564"/>
    </row>
    <row r="672" spans="1:2" ht="15.75" x14ac:dyDescent="0.25">
      <c r="A672" s="574"/>
      <c r="B672" s="564"/>
    </row>
    <row r="673" spans="1:2" ht="15.75" x14ac:dyDescent="0.25">
      <c r="A673" s="574"/>
      <c r="B673" s="564"/>
    </row>
    <row r="674" spans="1:2" ht="15.75" x14ac:dyDescent="0.25">
      <c r="A674" s="574"/>
      <c r="B674" s="564"/>
    </row>
    <row r="675" spans="1:2" ht="15.75" x14ac:dyDescent="0.25">
      <c r="A675" s="574"/>
      <c r="B675" s="564"/>
    </row>
    <row r="676" spans="1:2" ht="15.75" x14ac:dyDescent="0.25">
      <c r="A676" s="574"/>
      <c r="B676" s="564"/>
    </row>
    <row r="677" spans="1:2" ht="15.75" x14ac:dyDescent="0.25">
      <c r="A677" s="574"/>
      <c r="B677" s="564"/>
    </row>
    <row r="678" spans="1:2" ht="15.75" x14ac:dyDescent="0.25">
      <c r="A678" s="574"/>
      <c r="B678" s="564"/>
    </row>
    <row r="679" spans="1:2" ht="15.75" x14ac:dyDescent="0.25">
      <c r="A679" s="574"/>
      <c r="B679" s="564"/>
    </row>
    <row r="680" spans="1:2" ht="15.75" x14ac:dyDescent="0.25">
      <c r="A680" s="574"/>
      <c r="B680" s="564"/>
    </row>
    <row r="681" spans="1:2" ht="15.75" x14ac:dyDescent="0.25">
      <c r="A681" s="574"/>
      <c r="B681" s="564"/>
    </row>
    <row r="682" spans="1:2" ht="15.75" x14ac:dyDescent="0.25">
      <c r="A682" s="574"/>
      <c r="B682" s="564"/>
    </row>
    <row r="683" spans="1:2" ht="15.75" x14ac:dyDescent="0.25">
      <c r="A683" s="574"/>
      <c r="B683" s="564"/>
    </row>
    <row r="684" spans="1:2" ht="15.75" x14ac:dyDescent="0.25">
      <c r="A684" s="574"/>
      <c r="B684" s="564"/>
    </row>
    <row r="685" spans="1:2" ht="15.75" x14ac:dyDescent="0.25">
      <c r="A685" s="574"/>
      <c r="B685" s="564"/>
    </row>
    <row r="686" spans="1:2" ht="15.75" x14ac:dyDescent="0.25">
      <c r="A686" s="574"/>
      <c r="B686" s="564"/>
    </row>
    <row r="687" spans="1:2" ht="15.75" x14ac:dyDescent="0.25">
      <c r="A687" s="574"/>
      <c r="B687" s="564"/>
    </row>
    <row r="688" spans="1:2" ht="15.75" x14ac:dyDescent="0.25">
      <c r="A688" s="574"/>
      <c r="B688" s="564"/>
    </row>
    <row r="689" spans="1:2" ht="15.75" x14ac:dyDescent="0.25">
      <c r="A689" s="574"/>
      <c r="B689" s="564"/>
    </row>
    <row r="690" spans="1:2" ht="15.75" x14ac:dyDescent="0.25">
      <c r="A690" s="574"/>
      <c r="B690" s="564"/>
    </row>
    <row r="691" spans="1:2" ht="15.75" x14ac:dyDescent="0.25">
      <c r="A691" s="574"/>
      <c r="B691" s="564"/>
    </row>
    <row r="692" spans="1:2" ht="15.75" x14ac:dyDescent="0.25">
      <c r="A692" s="574"/>
      <c r="B692" s="564"/>
    </row>
    <row r="693" spans="1:2" ht="15.75" x14ac:dyDescent="0.25">
      <c r="A693" s="574"/>
      <c r="B693" s="564"/>
    </row>
    <row r="694" spans="1:2" ht="15.75" x14ac:dyDescent="0.25">
      <c r="A694" s="574"/>
      <c r="B694" s="564"/>
    </row>
    <row r="695" spans="1:2" ht="15.75" x14ac:dyDescent="0.25">
      <c r="A695" s="574"/>
      <c r="B695" s="564"/>
    </row>
    <row r="696" spans="1:2" ht="15.75" x14ac:dyDescent="0.25">
      <c r="A696" s="574"/>
      <c r="B696" s="564"/>
    </row>
    <row r="697" spans="1:2" ht="15.75" x14ac:dyDescent="0.25">
      <c r="A697" s="574"/>
      <c r="B697" s="564"/>
    </row>
    <row r="698" spans="1:2" ht="15.75" x14ac:dyDescent="0.25">
      <c r="A698" s="574"/>
      <c r="B698" s="564"/>
    </row>
    <row r="699" spans="1:2" ht="15.75" x14ac:dyDescent="0.25">
      <c r="A699" s="574"/>
      <c r="B699" s="564"/>
    </row>
    <row r="700" spans="1:2" ht="15.75" x14ac:dyDescent="0.25">
      <c r="A700" s="574"/>
      <c r="B700" s="564"/>
    </row>
    <row r="701" spans="1:2" ht="15.75" x14ac:dyDescent="0.25">
      <c r="A701" s="574"/>
      <c r="B701" s="564"/>
    </row>
    <row r="702" spans="1:2" ht="15.75" x14ac:dyDescent="0.25">
      <c r="A702" s="574"/>
      <c r="B702" s="564"/>
    </row>
    <row r="703" spans="1:2" ht="15.75" x14ac:dyDescent="0.25">
      <c r="A703" s="574"/>
      <c r="B703" s="564"/>
    </row>
    <row r="704" spans="1:2" ht="15.75" x14ac:dyDescent="0.25">
      <c r="A704" s="574"/>
      <c r="B704" s="564"/>
    </row>
    <row r="705" spans="1:2" ht="15.75" x14ac:dyDescent="0.25">
      <c r="A705" s="574"/>
      <c r="B705" s="564"/>
    </row>
    <row r="706" spans="1:2" ht="15.75" x14ac:dyDescent="0.25">
      <c r="A706" s="574"/>
      <c r="B706" s="564"/>
    </row>
    <row r="707" spans="1:2" ht="15.75" x14ac:dyDescent="0.25">
      <c r="A707" s="574"/>
      <c r="B707" s="564"/>
    </row>
    <row r="708" spans="1:2" ht="15.75" x14ac:dyDescent="0.25">
      <c r="A708" s="574"/>
      <c r="B708" s="564"/>
    </row>
    <row r="709" spans="1:2" ht="15.75" x14ac:dyDescent="0.25">
      <c r="A709" s="574"/>
      <c r="B709" s="564"/>
    </row>
    <row r="710" spans="1:2" ht="15.75" x14ac:dyDescent="0.25">
      <c r="A710" s="574"/>
      <c r="B710" s="564"/>
    </row>
    <row r="711" spans="1:2" ht="15.75" x14ac:dyDescent="0.25">
      <c r="A711" s="574"/>
      <c r="B711" s="564"/>
    </row>
    <row r="712" spans="1:2" ht="15.75" x14ac:dyDescent="0.25">
      <c r="A712" s="574"/>
      <c r="B712" s="564"/>
    </row>
    <row r="713" spans="1:2" ht="15.75" x14ac:dyDescent="0.25">
      <c r="A713" s="574"/>
      <c r="B713" s="564"/>
    </row>
    <row r="714" spans="1:2" ht="15.75" x14ac:dyDescent="0.25">
      <c r="A714" s="574"/>
      <c r="B714" s="564"/>
    </row>
    <row r="715" spans="1:2" ht="15.75" x14ac:dyDescent="0.25">
      <c r="A715" s="574"/>
      <c r="B715" s="564"/>
    </row>
    <row r="716" spans="1:2" ht="15.75" x14ac:dyDescent="0.25">
      <c r="A716" s="574"/>
      <c r="B716" s="564"/>
    </row>
    <row r="717" spans="1:2" ht="15.75" x14ac:dyDescent="0.25">
      <c r="A717" s="574"/>
      <c r="B717" s="564"/>
    </row>
    <row r="718" spans="1:2" ht="15.75" x14ac:dyDescent="0.25">
      <c r="A718" s="574"/>
      <c r="B718" s="564"/>
    </row>
    <row r="719" spans="1:2" ht="15.75" x14ac:dyDescent="0.25">
      <c r="A719" s="574"/>
      <c r="B719" s="564"/>
    </row>
    <row r="720" spans="1:2" ht="15.75" x14ac:dyDescent="0.25">
      <c r="A720" s="574"/>
      <c r="B720" s="564"/>
    </row>
    <row r="721" spans="1:2" ht="15.75" x14ac:dyDescent="0.25">
      <c r="A721" s="574"/>
      <c r="B721" s="564"/>
    </row>
    <row r="722" spans="1:2" ht="15.75" x14ac:dyDescent="0.25">
      <c r="A722" s="574"/>
      <c r="B722" s="564"/>
    </row>
    <row r="723" spans="1:2" ht="15.75" x14ac:dyDescent="0.25">
      <c r="A723" s="574"/>
      <c r="B723" s="564"/>
    </row>
    <row r="724" spans="1:2" ht="15.75" x14ac:dyDescent="0.25">
      <c r="A724" s="574"/>
      <c r="B724" s="564"/>
    </row>
    <row r="725" spans="1:2" ht="15.75" x14ac:dyDescent="0.25">
      <c r="A725" s="574"/>
      <c r="B725" s="564"/>
    </row>
    <row r="726" spans="1:2" ht="15.75" x14ac:dyDescent="0.25">
      <c r="A726" s="574"/>
      <c r="B726" s="564"/>
    </row>
    <row r="727" spans="1:2" ht="15.75" x14ac:dyDescent="0.25">
      <c r="A727" s="574"/>
      <c r="B727" s="564"/>
    </row>
    <row r="728" spans="1:2" ht="15.75" x14ac:dyDescent="0.25">
      <c r="A728" s="574"/>
      <c r="B728" s="564"/>
    </row>
    <row r="729" spans="1:2" ht="15.75" x14ac:dyDescent="0.25">
      <c r="A729" s="574"/>
      <c r="B729" s="564"/>
    </row>
    <row r="730" spans="1:2" ht="15.75" x14ac:dyDescent="0.25">
      <c r="A730" s="574"/>
      <c r="B730" s="564"/>
    </row>
    <row r="731" spans="1:2" ht="15.75" x14ac:dyDescent="0.25">
      <c r="A731" s="574"/>
      <c r="B731" s="564"/>
    </row>
    <row r="732" spans="1:2" ht="15.75" x14ac:dyDescent="0.25">
      <c r="A732" s="574"/>
      <c r="B732" s="564"/>
    </row>
    <row r="733" spans="1:2" ht="15.75" x14ac:dyDescent="0.25">
      <c r="A733" s="574"/>
      <c r="B733" s="564"/>
    </row>
    <row r="734" spans="1:2" ht="15.75" x14ac:dyDescent="0.25">
      <c r="A734" s="574"/>
      <c r="B734" s="564"/>
    </row>
    <row r="735" spans="1:2" ht="15.75" x14ac:dyDescent="0.25">
      <c r="A735" s="574"/>
      <c r="B735" s="564"/>
    </row>
    <row r="736" spans="1:2" ht="15.75" x14ac:dyDescent="0.25">
      <c r="A736" s="574"/>
      <c r="B736" s="564"/>
    </row>
    <row r="737" spans="1:2" ht="15.75" x14ac:dyDescent="0.25">
      <c r="A737" s="574"/>
      <c r="B737" s="564"/>
    </row>
    <row r="738" spans="1:2" ht="15.75" x14ac:dyDescent="0.25">
      <c r="A738" s="574"/>
      <c r="B738" s="564"/>
    </row>
    <row r="739" spans="1:2" ht="15.75" x14ac:dyDescent="0.25">
      <c r="A739" s="574"/>
      <c r="B739" s="564"/>
    </row>
    <row r="740" spans="1:2" ht="15.75" x14ac:dyDescent="0.25">
      <c r="A740" s="574"/>
      <c r="B740" s="564"/>
    </row>
    <row r="741" spans="1:2" ht="15.75" x14ac:dyDescent="0.25">
      <c r="A741" s="574"/>
      <c r="B741" s="564"/>
    </row>
    <row r="742" spans="1:2" ht="15.75" x14ac:dyDescent="0.25">
      <c r="A742" s="574"/>
      <c r="B742" s="564"/>
    </row>
    <row r="743" spans="1:2" ht="15.75" x14ac:dyDescent="0.25">
      <c r="A743" s="574"/>
      <c r="B743" s="564"/>
    </row>
    <row r="744" spans="1:2" ht="15.75" x14ac:dyDescent="0.25">
      <c r="A744" s="574"/>
      <c r="B744" s="564"/>
    </row>
    <row r="745" spans="1:2" ht="15.75" x14ac:dyDescent="0.25">
      <c r="A745" s="574"/>
      <c r="B745" s="564"/>
    </row>
    <row r="746" spans="1:2" ht="15.75" x14ac:dyDescent="0.25">
      <c r="A746" s="574"/>
      <c r="B746" s="564"/>
    </row>
    <row r="747" spans="1:2" ht="15.75" x14ac:dyDescent="0.25">
      <c r="A747" s="574"/>
      <c r="B747" s="564"/>
    </row>
    <row r="748" spans="1:2" ht="15.75" x14ac:dyDescent="0.25">
      <c r="A748" s="574"/>
      <c r="B748" s="564"/>
    </row>
    <row r="749" spans="1:2" ht="15.75" x14ac:dyDescent="0.25">
      <c r="A749" s="574"/>
      <c r="B749" s="564"/>
    </row>
    <row r="750" spans="1:2" ht="15.75" x14ac:dyDescent="0.25">
      <c r="A750" s="574"/>
      <c r="B750" s="564"/>
    </row>
    <row r="751" spans="1:2" ht="15.75" x14ac:dyDescent="0.25">
      <c r="A751" s="574"/>
      <c r="B751" s="564"/>
    </row>
    <row r="752" spans="1:2" ht="15.75" x14ac:dyDescent="0.25">
      <c r="A752" s="574"/>
      <c r="B752" s="564"/>
    </row>
    <row r="753" spans="1:2" ht="15.75" x14ac:dyDescent="0.25">
      <c r="A753" s="574"/>
      <c r="B753" s="564"/>
    </row>
    <row r="754" spans="1:2" ht="15.75" x14ac:dyDescent="0.25">
      <c r="A754" s="574"/>
      <c r="B754" s="564"/>
    </row>
    <row r="755" spans="1:2" ht="15.75" x14ac:dyDescent="0.25">
      <c r="A755" s="574"/>
      <c r="B755" s="564"/>
    </row>
    <row r="756" spans="1:2" ht="15.75" x14ac:dyDescent="0.25">
      <c r="A756" s="574"/>
      <c r="B756" s="564"/>
    </row>
    <row r="757" spans="1:2" ht="15.75" x14ac:dyDescent="0.25">
      <c r="A757" s="574"/>
      <c r="B757" s="564"/>
    </row>
    <row r="758" spans="1:2" ht="15.75" x14ac:dyDescent="0.25">
      <c r="A758" s="574"/>
      <c r="B758" s="564"/>
    </row>
    <row r="759" spans="1:2" ht="15.75" x14ac:dyDescent="0.25">
      <c r="A759" s="574"/>
      <c r="B759" s="564"/>
    </row>
    <row r="760" spans="1:2" ht="15.75" x14ac:dyDescent="0.25">
      <c r="A760" s="574"/>
      <c r="B760" s="564"/>
    </row>
    <row r="761" spans="1:2" ht="15.75" x14ac:dyDescent="0.25">
      <c r="A761" s="574"/>
      <c r="B761" s="564"/>
    </row>
    <row r="762" spans="1:2" ht="15.75" x14ac:dyDescent="0.25">
      <c r="A762" s="574"/>
      <c r="B762" s="564"/>
    </row>
    <row r="763" spans="1:2" ht="15.75" x14ac:dyDescent="0.25">
      <c r="A763" s="574"/>
      <c r="B763" s="564"/>
    </row>
    <row r="764" spans="1:2" ht="15.75" x14ac:dyDescent="0.25">
      <c r="A764" s="574"/>
      <c r="B764" s="564"/>
    </row>
    <row r="765" spans="1:2" ht="15.75" x14ac:dyDescent="0.25">
      <c r="A765" s="574"/>
      <c r="B765" s="564"/>
    </row>
    <row r="766" spans="1:2" ht="15.75" x14ac:dyDescent="0.25">
      <c r="A766" s="574"/>
      <c r="B766" s="564"/>
    </row>
    <row r="767" spans="1:2" ht="15.75" x14ac:dyDescent="0.25">
      <c r="A767" s="574"/>
      <c r="B767" s="564"/>
    </row>
    <row r="768" spans="1:2" ht="15.75" x14ac:dyDescent="0.25">
      <c r="A768" s="574"/>
      <c r="B768" s="564"/>
    </row>
    <row r="769" spans="1:2" ht="15.75" x14ac:dyDescent="0.25">
      <c r="A769" s="574"/>
      <c r="B769" s="564"/>
    </row>
    <row r="770" spans="1:2" ht="15.75" x14ac:dyDescent="0.25">
      <c r="A770" s="574"/>
      <c r="B770" s="564"/>
    </row>
    <row r="771" spans="1:2" ht="15.75" x14ac:dyDescent="0.25">
      <c r="A771" s="574"/>
      <c r="B771" s="564"/>
    </row>
    <row r="772" spans="1:2" ht="15.75" x14ac:dyDescent="0.25">
      <c r="A772" s="574"/>
      <c r="B772" s="564"/>
    </row>
    <row r="773" spans="1:2" ht="15.75" x14ac:dyDescent="0.25">
      <c r="A773" s="574"/>
      <c r="B773" s="564"/>
    </row>
    <row r="774" spans="1:2" ht="15.75" x14ac:dyDescent="0.25">
      <c r="A774" s="574"/>
      <c r="B774" s="564"/>
    </row>
    <row r="775" spans="1:2" ht="15.75" x14ac:dyDescent="0.25">
      <c r="A775" s="574"/>
      <c r="B775" s="564"/>
    </row>
    <row r="776" spans="1:2" ht="15.75" x14ac:dyDescent="0.25">
      <c r="A776" s="574"/>
      <c r="B776" s="564"/>
    </row>
    <row r="777" spans="1:2" ht="15.75" x14ac:dyDescent="0.25">
      <c r="A777" s="574"/>
      <c r="B777" s="564"/>
    </row>
    <row r="778" spans="1:2" ht="15.75" x14ac:dyDescent="0.25">
      <c r="A778" s="574"/>
      <c r="B778" s="564"/>
    </row>
    <row r="779" spans="1:2" ht="15.75" x14ac:dyDescent="0.25">
      <c r="A779" s="574"/>
      <c r="B779" s="564"/>
    </row>
    <row r="780" spans="1:2" ht="15.75" x14ac:dyDescent="0.25">
      <c r="A780" s="574"/>
      <c r="B780" s="564"/>
    </row>
    <row r="781" spans="1:2" ht="15.75" x14ac:dyDescent="0.25">
      <c r="A781" s="574"/>
      <c r="B781" s="564"/>
    </row>
    <row r="782" spans="1:2" ht="15.75" x14ac:dyDescent="0.25">
      <c r="A782" s="574"/>
      <c r="B782" s="564"/>
    </row>
    <row r="783" spans="1:2" ht="15.75" x14ac:dyDescent="0.25">
      <c r="A783" s="574"/>
      <c r="B783" s="564"/>
    </row>
    <row r="784" spans="1:2" ht="15.75" x14ac:dyDescent="0.25">
      <c r="A784" s="574"/>
      <c r="B784" s="564"/>
    </row>
    <row r="785" spans="1:2" ht="15.75" x14ac:dyDescent="0.25">
      <c r="A785" s="574"/>
      <c r="B785" s="564"/>
    </row>
    <row r="786" spans="1:2" ht="15.75" x14ac:dyDescent="0.25">
      <c r="A786" s="574"/>
      <c r="B786" s="564"/>
    </row>
    <row r="787" spans="1:2" ht="15.75" x14ac:dyDescent="0.25">
      <c r="A787" s="574"/>
      <c r="B787" s="564"/>
    </row>
    <row r="788" spans="1:2" ht="15.75" x14ac:dyDescent="0.25">
      <c r="A788" s="574"/>
      <c r="B788" s="564"/>
    </row>
    <row r="789" spans="1:2" ht="15.75" x14ac:dyDescent="0.25">
      <c r="A789" s="574"/>
      <c r="B789" s="564"/>
    </row>
    <row r="790" spans="1:2" ht="15.75" x14ac:dyDescent="0.25">
      <c r="A790" s="574"/>
      <c r="B790" s="564"/>
    </row>
    <row r="791" spans="1:2" ht="15.75" x14ac:dyDescent="0.25">
      <c r="A791" s="574"/>
      <c r="B791" s="564"/>
    </row>
    <row r="792" spans="1:2" ht="15.75" x14ac:dyDescent="0.25">
      <c r="A792" s="574"/>
      <c r="B792" s="564"/>
    </row>
    <row r="793" spans="1:2" ht="15.75" x14ac:dyDescent="0.25">
      <c r="A793" s="574"/>
      <c r="B793" s="564"/>
    </row>
    <row r="794" spans="1:2" ht="15.75" x14ac:dyDescent="0.25">
      <c r="A794" s="574"/>
      <c r="B794" s="564"/>
    </row>
    <row r="795" spans="1:2" ht="15.75" x14ac:dyDescent="0.25">
      <c r="A795" s="574"/>
      <c r="B795" s="564"/>
    </row>
    <row r="796" spans="1:2" ht="15.75" x14ac:dyDescent="0.25">
      <c r="A796" s="574"/>
      <c r="B796" s="564"/>
    </row>
    <row r="797" spans="1:2" ht="15.75" x14ac:dyDescent="0.25">
      <c r="A797" s="574"/>
      <c r="B797" s="564"/>
    </row>
    <row r="798" spans="1:2" ht="15.75" x14ac:dyDescent="0.25">
      <c r="A798" s="574"/>
      <c r="B798" s="564"/>
    </row>
    <row r="799" spans="1:2" ht="15.75" x14ac:dyDescent="0.25">
      <c r="A799" s="574"/>
      <c r="B799" s="564"/>
    </row>
    <row r="800" spans="1:2" ht="15.75" x14ac:dyDescent="0.25">
      <c r="A800" s="574"/>
      <c r="B800" s="564"/>
    </row>
    <row r="801" spans="1:2" ht="15.75" x14ac:dyDescent="0.25">
      <c r="A801" s="574"/>
      <c r="B801" s="564"/>
    </row>
    <row r="802" spans="1:2" ht="15.75" x14ac:dyDescent="0.25">
      <c r="A802" s="574"/>
      <c r="B802" s="564"/>
    </row>
    <row r="803" spans="1:2" ht="15.75" x14ac:dyDescent="0.25">
      <c r="A803" s="574"/>
      <c r="B803" s="564"/>
    </row>
    <row r="804" spans="1:2" ht="15.75" x14ac:dyDescent="0.25">
      <c r="A804" s="574"/>
      <c r="B804" s="564"/>
    </row>
    <row r="805" spans="1:2" ht="15.75" x14ac:dyDescent="0.25">
      <c r="A805" s="574"/>
      <c r="B805" s="564"/>
    </row>
    <row r="806" spans="1:2" ht="15.75" x14ac:dyDescent="0.25">
      <c r="A806" s="574"/>
      <c r="B806" s="564"/>
    </row>
    <row r="807" spans="1:2" ht="15.75" x14ac:dyDescent="0.25">
      <c r="A807" s="574"/>
      <c r="B807" s="564"/>
    </row>
    <row r="808" spans="1:2" ht="15.75" x14ac:dyDescent="0.25">
      <c r="A808" s="574"/>
      <c r="B808" s="564"/>
    </row>
    <row r="809" spans="1:2" ht="15.75" x14ac:dyDescent="0.25">
      <c r="A809" s="574"/>
      <c r="B809" s="564"/>
    </row>
    <row r="810" spans="1:2" ht="15.75" x14ac:dyDescent="0.25">
      <c r="A810" s="574"/>
      <c r="B810" s="564"/>
    </row>
    <row r="811" spans="1:2" ht="15.75" x14ac:dyDescent="0.25">
      <c r="A811" s="574"/>
      <c r="B811" s="564"/>
    </row>
    <row r="812" spans="1:2" ht="15.75" x14ac:dyDescent="0.25">
      <c r="A812" s="574"/>
      <c r="B812" s="564"/>
    </row>
    <row r="813" spans="1:2" ht="15.75" x14ac:dyDescent="0.25">
      <c r="A813" s="574"/>
      <c r="B813" s="564"/>
    </row>
    <row r="814" spans="1:2" ht="15.75" x14ac:dyDescent="0.25">
      <c r="A814" s="574"/>
      <c r="B814" s="564"/>
    </row>
    <row r="815" spans="1:2" ht="15.75" x14ac:dyDescent="0.25">
      <c r="A815" s="574"/>
      <c r="B815" s="564"/>
    </row>
    <row r="816" spans="1:2" ht="15.75" x14ac:dyDescent="0.25">
      <c r="A816" s="574"/>
      <c r="B816" s="564"/>
    </row>
    <row r="817" spans="1:2" ht="15.75" x14ac:dyDescent="0.25">
      <c r="A817" s="574"/>
      <c r="B817" s="564"/>
    </row>
    <row r="818" spans="1:2" ht="15.75" x14ac:dyDescent="0.25">
      <c r="A818" s="574"/>
      <c r="B818" s="564"/>
    </row>
    <row r="819" spans="1:2" ht="15.75" x14ac:dyDescent="0.25">
      <c r="A819" s="574"/>
      <c r="B819" s="564"/>
    </row>
    <row r="820" spans="1:2" ht="15.75" x14ac:dyDescent="0.25">
      <c r="A820" s="574"/>
      <c r="B820" s="564"/>
    </row>
    <row r="821" spans="1:2" ht="15.75" x14ac:dyDescent="0.25">
      <c r="A821" s="574"/>
      <c r="B821" s="564"/>
    </row>
    <row r="822" spans="1:2" ht="15.75" x14ac:dyDescent="0.25">
      <c r="A822" s="574"/>
      <c r="B822" s="564"/>
    </row>
    <row r="823" spans="1:2" ht="15.75" x14ac:dyDescent="0.25">
      <c r="A823" s="574"/>
      <c r="B823" s="564"/>
    </row>
    <row r="824" spans="1:2" ht="15.75" x14ac:dyDescent="0.25">
      <c r="A824" s="574"/>
      <c r="B824" s="564"/>
    </row>
    <row r="825" spans="1:2" ht="15.75" x14ac:dyDescent="0.25">
      <c r="A825" s="574"/>
      <c r="B825" s="564"/>
    </row>
    <row r="826" spans="1:2" ht="15.75" x14ac:dyDescent="0.25">
      <c r="A826" s="574"/>
      <c r="B826" s="564"/>
    </row>
    <row r="827" spans="1:2" ht="15.75" x14ac:dyDescent="0.25">
      <c r="A827" s="574"/>
      <c r="B827" s="564"/>
    </row>
    <row r="828" spans="1:2" ht="15.75" x14ac:dyDescent="0.25">
      <c r="A828" s="574"/>
      <c r="B828" s="564"/>
    </row>
    <row r="829" spans="1:2" ht="15.75" x14ac:dyDescent="0.25">
      <c r="A829" s="574"/>
      <c r="B829" s="564"/>
    </row>
    <row r="830" spans="1:2" ht="15.75" x14ac:dyDescent="0.25">
      <c r="A830" s="574"/>
      <c r="B830" s="564"/>
    </row>
    <row r="831" spans="1:2" ht="15.75" x14ac:dyDescent="0.25">
      <c r="A831" s="574"/>
      <c r="B831" s="564"/>
    </row>
    <row r="832" spans="1:2" ht="15.75" x14ac:dyDescent="0.25">
      <c r="A832" s="574"/>
      <c r="B832" s="564"/>
    </row>
    <row r="833" spans="1:2" ht="15.75" x14ac:dyDescent="0.25">
      <c r="A833" s="574"/>
      <c r="B833" s="564"/>
    </row>
    <row r="834" spans="1:2" ht="15.75" x14ac:dyDescent="0.25">
      <c r="A834" s="574"/>
      <c r="B834" s="564"/>
    </row>
    <row r="835" spans="1:2" ht="15.75" x14ac:dyDescent="0.25">
      <c r="A835" s="574"/>
      <c r="B835" s="564"/>
    </row>
    <row r="836" spans="1:2" ht="15.75" x14ac:dyDescent="0.25">
      <c r="A836" s="574"/>
      <c r="B836" s="564"/>
    </row>
    <row r="837" spans="1:2" ht="15.75" x14ac:dyDescent="0.25">
      <c r="A837" s="574"/>
      <c r="B837" s="564"/>
    </row>
    <row r="838" spans="1:2" ht="15.75" x14ac:dyDescent="0.25">
      <c r="A838" s="574"/>
      <c r="B838" s="564"/>
    </row>
    <row r="839" spans="1:2" ht="15.75" x14ac:dyDescent="0.25">
      <c r="A839" s="574"/>
      <c r="B839" s="564"/>
    </row>
    <row r="840" spans="1:2" ht="15.75" x14ac:dyDescent="0.25">
      <c r="A840" s="574"/>
      <c r="B840" s="564"/>
    </row>
    <row r="841" spans="1:2" ht="15.75" x14ac:dyDescent="0.25">
      <c r="A841" s="574"/>
      <c r="B841" s="564"/>
    </row>
    <row r="842" spans="1:2" ht="15.75" x14ac:dyDescent="0.25">
      <c r="A842" s="574"/>
      <c r="B842" s="564"/>
    </row>
    <row r="843" spans="1:2" ht="15.75" x14ac:dyDescent="0.25">
      <c r="A843" s="574"/>
      <c r="B843" s="564"/>
    </row>
    <row r="844" spans="1:2" ht="15.75" x14ac:dyDescent="0.25">
      <c r="A844" s="574"/>
      <c r="B844" s="564"/>
    </row>
    <row r="845" spans="1:2" ht="15.75" x14ac:dyDescent="0.25">
      <c r="A845" s="574"/>
      <c r="B845" s="564"/>
    </row>
    <row r="846" spans="1:2" ht="15.75" x14ac:dyDescent="0.25">
      <c r="A846" s="574"/>
      <c r="B846" s="564"/>
    </row>
    <row r="847" spans="1:2" ht="15.75" x14ac:dyDescent="0.25">
      <c r="A847" s="574"/>
      <c r="B847" s="564"/>
    </row>
    <row r="848" spans="1:2" ht="15.75" x14ac:dyDescent="0.25">
      <c r="A848" s="574"/>
      <c r="B848" s="564"/>
    </row>
    <row r="849" spans="1:2" ht="15.75" x14ac:dyDescent="0.25">
      <c r="A849" s="574"/>
      <c r="B849" s="564"/>
    </row>
    <row r="850" spans="1:2" ht="15.75" x14ac:dyDescent="0.25">
      <c r="A850" s="574"/>
      <c r="B850" s="564"/>
    </row>
    <row r="851" spans="1:2" ht="15.75" x14ac:dyDescent="0.25">
      <c r="A851" s="574"/>
      <c r="B851" s="564"/>
    </row>
    <row r="852" spans="1:2" ht="15.75" x14ac:dyDescent="0.25">
      <c r="A852" s="574"/>
      <c r="B852" s="564"/>
    </row>
    <row r="853" spans="1:2" ht="15.75" x14ac:dyDescent="0.25">
      <c r="A853" s="574"/>
      <c r="B853" s="564"/>
    </row>
    <row r="854" spans="1:2" ht="15.75" x14ac:dyDescent="0.25">
      <c r="A854" s="574"/>
      <c r="B854" s="564"/>
    </row>
    <row r="855" spans="1:2" ht="15.75" x14ac:dyDescent="0.25">
      <c r="A855" s="574"/>
      <c r="B855" s="564"/>
    </row>
    <row r="856" spans="1:2" ht="15.75" x14ac:dyDescent="0.25">
      <c r="A856" s="574"/>
      <c r="B856" s="564"/>
    </row>
    <row r="857" spans="1:2" ht="15.75" x14ac:dyDescent="0.25">
      <c r="A857" s="574"/>
      <c r="B857" s="564"/>
    </row>
    <row r="858" spans="1:2" ht="15.75" x14ac:dyDescent="0.25">
      <c r="A858" s="574"/>
      <c r="B858" s="564"/>
    </row>
    <row r="859" spans="1:2" ht="15.75" x14ac:dyDescent="0.25">
      <c r="A859" s="574"/>
      <c r="B859" s="564"/>
    </row>
    <row r="860" spans="1:2" ht="15.75" x14ac:dyDescent="0.25">
      <c r="A860" s="574"/>
      <c r="B860" s="564"/>
    </row>
    <row r="861" spans="1:2" ht="15.75" x14ac:dyDescent="0.25">
      <c r="A861" s="574"/>
      <c r="B861" s="564"/>
    </row>
    <row r="862" spans="1:2" ht="15.75" x14ac:dyDescent="0.25">
      <c r="A862" s="574"/>
      <c r="B862" s="564"/>
    </row>
    <row r="863" spans="1:2" ht="15.75" x14ac:dyDescent="0.25">
      <c r="A863" s="574"/>
      <c r="B863" s="564"/>
    </row>
    <row r="864" spans="1:2" ht="15.75" x14ac:dyDescent="0.25">
      <c r="A864" s="574"/>
      <c r="B864" s="564"/>
    </row>
    <row r="865" spans="1:2" ht="15.75" x14ac:dyDescent="0.25">
      <c r="A865" s="574"/>
      <c r="B865" s="564"/>
    </row>
    <row r="866" spans="1:2" ht="15.75" x14ac:dyDescent="0.25">
      <c r="A866" s="574"/>
      <c r="B866" s="564"/>
    </row>
    <row r="867" spans="1:2" ht="15.75" x14ac:dyDescent="0.25">
      <c r="A867" s="574"/>
      <c r="B867" s="564"/>
    </row>
    <row r="868" spans="1:2" ht="15.75" x14ac:dyDescent="0.25">
      <c r="A868" s="574"/>
      <c r="B868" s="564"/>
    </row>
    <row r="869" spans="1:2" ht="15.75" x14ac:dyDescent="0.25">
      <c r="A869" s="574"/>
      <c r="B869" s="564"/>
    </row>
    <row r="870" spans="1:2" ht="15.75" x14ac:dyDescent="0.25">
      <c r="A870" s="574"/>
      <c r="B870" s="564"/>
    </row>
    <row r="871" spans="1:2" ht="15.75" x14ac:dyDescent="0.25">
      <c r="A871" s="574"/>
      <c r="B871" s="564"/>
    </row>
    <row r="872" spans="1:2" ht="15.75" x14ac:dyDescent="0.25">
      <c r="A872" s="574"/>
      <c r="B872" s="564"/>
    </row>
    <row r="873" spans="1:2" ht="15.75" x14ac:dyDescent="0.25">
      <c r="A873" s="574"/>
      <c r="B873" s="564"/>
    </row>
    <row r="874" spans="1:2" ht="15.75" x14ac:dyDescent="0.25">
      <c r="A874" s="574"/>
      <c r="B874" s="564"/>
    </row>
    <row r="875" spans="1:2" ht="15.75" x14ac:dyDescent="0.25">
      <c r="A875" s="574"/>
      <c r="B875" s="564"/>
    </row>
    <row r="876" spans="1:2" ht="15.75" x14ac:dyDescent="0.25">
      <c r="A876" s="574"/>
      <c r="B876" s="564"/>
    </row>
    <row r="877" spans="1:2" ht="15.75" x14ac:dyDescent="0.25">
      <c r="A877" s="574"/>
      <c r="B877" s="564"/>
    </row>
    <row r="878" spans="1:2" ht="15.75" x14ac:dyDescent="0.25">
      <c r="A878" s="574"/>
      <c r="B878" s="564"/>
    </row>
    <row r="879" spans="1:2" ht="15.75" x14ac:dyDescent="0.25">
      <c r="A879" s="574"/>
      <c r="B879" s="564"/>
    </row>
    <row r="880" spans="1:2" ht="15.75" x14ac:dyDescent="0.25">
      <c r="A880" s="574"/>
      <c r="B880" s="564"/>
    </row>
    <row r="881" spans="1:2" ht="15.75" x14ac:dyDescent="0.25">
      <c r="A881" s="574"/>
      <c r="B881" s="564"/>
    </row>
    <row r="882" spans="1:2" ht="15.75" x14ac:dyDescent="0.25">
      <c r="A882" s="574"/>
      <c r="B882" s="564"/>
    </row>
    <row r="883" spans="1:2" ht="15.75" x14ac:dyDescent="0.25">
      <c r="A883" s="574"/>
      <c r="B883" s="564"/>
    </row>
    <row r="884" spans="1:2" ht="15.75" x14ac:dyDescent="0.25">
      <c r="A884" s="574"/>
      <c r="B884" s="564"/>
    </row>
    <row r="885" spans="1:2" ht="15.75" x14ac:dyDescent="0.25">
      <c r="A885" s="574"/>
      <c r="B885" s="564"/>
    </row>
    <row r="886" spans="1:2" ht="15.75" x14ac:dyDescent="0.25">
      <c r="A886" s="574"/>
      <c r="B886" s="564"/>
    </row>
    <row r="887" spans="1:2" ht="15.75" x14ac:dyDescent="0.25">
      <c r="A887" s="574"/>
      <c r="B887" s="564"/>
    </row>
    <row r="888" spans="1:2" ht="15.75" x14ac:dyDescent="0.25">
      <c r="A888" s="574"/>
      <c r="B888" s="564"/>
    </row>
    <row r="889" spans="1:2" ht="15.75" x14ac:dyDescent="0.25">
      <c r="A889" s="574"/>
      <c r="B889" s="564"/>
    </row>
    <row r="890" spans="1:2" ht="15.75" x14ac:dyDescent="0.25">
      <c r="A890" s="574"/>
      <c r="B890" s="564"/>
    </row>
    <row r="891" spans="1:2" ht="15.75" x14ac:dyDescent="0.25">
      <c r="A891" s="574"/>
      <c r="B891" s="564"/>
    </row>
    <row r="892" spans="1:2" ht="15.75" x14ac:dyDescent="0.25">
      <c r="A892" s="574"/>
      <c r="B892" s="564"/>
    </row>
    <row r="893" spans="1:2" ht="15.75" x14ac:dyDescent="0.25">
      <c r="A893" s="574"/>
      <c r="B893" s="564"/>
    </row>
    <row r="894" spans="1:2" ht="15.75" x14ac:dyDescent="0.25">
      <c r="A894" s="574"/>
      <c r="B894" s="564"/>
    </row>
    <row r="895" spans="1:2" ht="15.75" x14ac:dyDescent="0.25">
      <c r="A895" s="574"/>
      <c r="B895" s="564"/>
    </row>
    <row r="896" spans="1:2" ht="15.75" x14ac:dyDescent="0.25">
      <c r="A896" s="574"/>
      <c r="B896" s="564"/>
    </row>
    <row r="897" spans="1:2" ht="15.75" x14ac:dyDescent="0.25">
      <c r="A897" s="574"/>
      <c r="B897" s="564"/>
    </row>
    <row r="898" spans="1:2" ht="15.75" x14ac:dyDescent="0.25">
      <c r="A898" s="574"/>
      <c r="B898" s="564"/>
    </row>
    <row r="899" spans="1:2" ht="15.75" x14ac:dyDescent="0.25">
      <c r="A899" s="574"/>
      <c r="B899" s="564"/>
    </row>
    <row r="900" spans="1:2" ht="15.75" x14ac:dyDescent="0.25">
      <c r="A900" s="574"/>
      <c r="B900" s="564"/>
    </row>
    <row r="901" spans="1:2" ht="15.75" x14ac:dyDescent="0.25">
      <c r="A901" s="574"/>
      <c r="B901" s="564"/>
    </row>
    <row r="902" spans="1:2" ht="15.75" x14ac:dyDescent="0.25">
      <c r="A902" s="574"/>
      <c r="B902" s="564"/>
    </row>
    <row r="903" spans="1:2" ht="15.75" x14ac:dyDescent="0.25">
      <c r="A903" s="574"/>
      <c r="B903" s="564"/>
    </row>
    <row r="904" spans="1:2" ht="15.75" x14ac:dyDescent="0.25">
      <c r="A904" s="574"/>
      <c r="B904" s="564"/>
    </row>
    <row r="905" spans="1:2" ht="15.75" x14ac:dyDescent="0.25">
      <c r="A905" s="574"/>
      <c r="B905" s="564"/>
    </row>
    <row r="906" spans="1:2" ht="15.75" x14ac:dyDescent="0.25">
      <c r="A906" s="574"/>
      <c r="B906" s="564"/>
    </row>
    <row r="907" spans="1:2" ht="15.75" x14ac:dyDescent="0.25">
      <c r="A907" s="574"/>
      <c r="B907" s="564"/>
    </row>
    <row r="908" spans="1:2" ht="15.75" x14ac:dyDescent="0.25">
      <c r="A908" s="574"/>
      <c r="B908" s="564"/>
    </row>
    <row r="909" spans="1:2" ht="15.75" x14ac:dyDescent="0.25">
      <c r="A909" s="574"/>
      <c r="B909" s="564"/>
    </row>
    <row r="910" spans="1:2" ht="15.75" x14ac:dyDescent="0.25">
      <c r="A910" s="574"/>
      <c r="B910" s="564"/>
    </row>
    <row r="911" spans="1:2" ht="15.75" x14ac:dyDescent="0.25">
      <c r="A911" s="574"/>
      <c r="B911" s="564"/>
    </row>
    <row r="912" spans="1:2" ht="15.75" x14ac:dyDescent="0.25">
      <c r="A912" s="574"/>
      <c r="B912" s="564"/>
    </row>
    <row r="913" spans="1:2" ht="15.75" x14ac:dyDescent="0.25">
      <c r="A913" s="574"/>
      <c r="B913" s="564"/>
    </row>
    <row r="914" spans="1:2" ht="15.75" x14ac:dyDescent="0.25">
      <c r="A914" s="574"/>
      <c r="B914" s="564"/>
    </row>
    <row r="915" spans="1:2" ht="15.75" x14ac:dyDescent="0.25">
      <c r="A915" s="574"/>
      <c r="B915" s="564"/>
    </row>
    <row r="916" spans="1:2" ht="15.75" x14ac:dyDescent="0.25">
      <c r="A916" s="574"/>
      <c r="B916" s="564"/>
    </row>
    <row r="917" spans="1:2" ht="15.75" x14ac:dyDescent="0.25">
      <c r="A917" s="574"/>
      <c r="B917" s="564"/>
    </row>
    <row r="918" spans="1:2" ht="15.75" x14ac:dyDescent="0.25">
      <c r="A918" s="574"/>
      <c r="B918" s="564"/>
    </row>
    <row r="919" spans="1:2" ht="15.75" x14ac:dyDescent="0.25">
      <c r="A919" s="574"/>
      <c r="B919" s="564"/>
    </row>
    <row r="920" spans="1:2" ht="15.75" x14ac:dyDescent="0.25">
      <c r="A920" s="574"/>
      <c r="B920" s="564"/>
    </row>
    <row r="921" spans="1:2" ht="15.75" x14ac:dyDescent="0.25">
      <c r="A921" s="574"/>
      <c r="B921" s="564"/>
    </row>
    <row r="922" spans="1:2" ht="15.75" x14ac:dyDescent="0.25">
      <c r="A922" s="574"/>
      <c r="B922" s="564"/>
    </row>
    <row r="923" spans="1:2" ht="15.75" x14ac:dyDescent="0.25">
      <c r="A923" s="574"/>
      <c r="B923" s="564"/>
    </row>
    <row r="924" spans="1:2" ht="15.75" x14ac:dyDescent="0.25">
      <c r="A924" s="574"/>
      <c r="B924" s="564"/>
    </row>
    <row r="925" spans="1:2" ht="15.75" x14ac:dyDescent="0.25">
      <c r="A925" s="574"/>
      <c r="B925" s="564"/>
    </row>
    <row r="926" spans="1:2" ht="15.75" x14ac:dyDescent="0.25">
      <c r="A926" s="574"/>
      <c r="B926" s="564"/>
    </row>
    <row r="927" spans="1:2" ht="15.75" x14ac:dyDescent="0.25">
      <c r="A927" s="574"/>
      <c r="B927" s="564"/>
    </row>
    <row r="928" spans="1:2" ht="15.75" x14ac:dyDescent="0.25">
      <c r="A928" s="574"/>
      <c r="B928" s="564"/>
    </row>
    <row r="929" spans="1:2" ht="15.75" x14ac:dyDescent="0.25">
      <c r="A929" s="574"/>
      <c r="B929" s="564"/>
    </row>
    <row r="930" spans="1:2" ht="15.75" x14ac:dyDescent="0.25">
      <c r="A930" s="574"/>
      <c r="B930" s="564"/>
    </row>
    <row r="931" spans="1:2" ht="15.75" x14ac:dyDescent="0.25">
      <c r="A931" s="574"/>
      <c r="B931" s="564"/>
    </row>
    <row r="932" spans="1:2" ht="15.75" x14ac:dyDescent="0.25">
      <c r="A932" s="574"/>
      <c r="B932" s="564"/>
    </row>
    <row r="933" spans="1:2" ht="15.75" x14ac:dyDescent="0.25">
      <c r="A933" s="574"/>
      <c r="B933" s="564"/>
    </row>
    <row r="934" spans="1:2" ht="15.75" x14ac:dyDescent="0.25">
      <c r="A934" s="574"/>
      <c r="B934" s="564"/>
    </row>
    <row r="935" spans="1:2" ht="15.75" x14ac:dyDescent="0.25">
      <c r="A935" s="574"/>
      <c r="B935" s="564"/>
    </row>
    <row r="936" spans="1:2" ht="15.75" x14ac:dyDescent="0.25">
      <c r="A936" s="574"/>
      <c r="B936" s="564"/>
    </row>
    <row r="937" spans="1:2" ht="15.75" x14ac:dyDescent="0.25">
      <c r="A937" s="574"/>
      <c r="B937" s="564"/>
    </row>
    <row r="938" spans="1:2" ht="15.75" x14ac:dyDescent="0.25">
      <c r="A938" s="574"/>
      <c r="B938" s="564"/>
    </row>
    <row r="939" spans="1:2" ht="15.75" x14ac:dyDescent="0.25">
      <c r="A939" s="574"/>
      <c r="B939" s="564"/>
    </row>
    <row r="940" spans="1:2" ht="15.75" x14ac:dyDescent="0.25">
      <c r="A940" s="574"/>
      <c r="B940" s="564"/>
    </row>
    <row r="941" spans="1:2" ht="15.75" x14ac:dyDescent="0.25">
      <c r="A941" s="574"/>
      <c r="B941" s="564"/>
    </row>
    <row r="942" spans="1:2" ht="15.75" x14ac:dyDescent="0.25">
      <c r="A942" s="574"/>
      <c r="B942" s="564"/>
    </row>
    <row r="943" spans="1:2" ht="15.75" x14ac:dyDescent="0.25">
      <c r="A943" s="574"/>
      <c r="B943" s="564"/>
    </row>
    <row r="944" spans="1:2" ht="15.75" x14ac:dyDescent="0.25">
      <c r="A944" s="574"/>
      <c r="B944" s="564"/>
    </row>
    <row r="945" spans="1:2" ht="15.75" x14ac:dyDescent="0.25">
      <c r="A945" s="574"/>
      <c r="B945" s="564"/>
    </row>
    <row r="946" spans="1:2" ht="15.75" x14ac:dyDescent="0.25">
      <c r="A946" s="574"/>
      <c r="B946" s="564"/>
    </row>
    <row r="947" spans="1:2" ht="15.75" x14ac:dyDescent="0.25">
      <c r="A947" s="574"/>
      <c r="B947" s="564"/>
    </row>
    <row r="948" spans="1:2" ht="15.75" x14ac:dyDescent="0.25">
      <c r="A948" s="574"/>
      <c r="B948" s="564"/>
    </row>
    <row r="949" spans="1:2" ht="15.75" x14ac:dyDescent="0.25">
      <c r="A949" s="574"/>
      <c r="B949" s="564"/>
    </row>
    <row r="950" spans="1:2" ht="15.75" x14ac:dyDescent="0.25">
      <c r="A950" s="574"/>
      <c r="B950" s="564"/>
    </row>
    <row r="951" spans="1:2" ht="15.75" x14ac:dyDescent="0.25">
      <c r="A951" s="574"/>
      <c r="B951" s="564"/>
    </row>
    <row r="952" spans="1:2" ht="15.75" x14ac:dyDescent="0.25">
      <c r="A952" s="574"/>
      <c r="B952" s="564"/>
    </row>
    <row r="953" spans="1:2" ht="15.75" x14ac:dyDescent="0.25">
      <c r="A953" s="574"/>
      <c r="B953" s="564"/>
    </row>
    <row r="954" spans="1:2" ht="15.75" x14ac:dyDescent="0.25">
      <c r="A954" s="574"/>
      <c r="B954" s="564"/>
    </row>
    <row r="955" spans="1:2" ht="15.75" x14ac:dyDescent="0.25">
      <c r="A955" s="574"/>
      <c r="B955" s="564"/>
    </row>
    <row r="956" spans="1:2" ht="15.75" x14ac:dyDescent="0.25">
      <c r="A956" s="574"/>
      <c r="B956" s="564"/>
    </row>
    <row r="957" spans="1:2" ht="15.75" x14ac:dyDescent="0.25">
      <c r="A957" s="574"/>
      <c r="B957" s="564"/>
    </row>
    <row r="958" spans="1:2" ht="15.75" x14ac:dyDescent="0.25">
      <c r="A958" s="574"/>
      <c r="B958" s="564"/>
    </row>
    <row r="959" spans="1:2" ht="15.75" x14ac:dyDescent="0.25">
      <c r="A959" s="574"/>
      <c r="B959" s="564"/>
    </row>
    <row r="960" spans="1:2" ht="15.75" x14ac:dyDescent="0.25">
      <c r="A960" s="574"/>
      <c r="B960" s="564"/>
    </row>
    <row r="961" spans="1:2" ht="15.75" x14ac:dyDescent="0.25">
      <c r="A961" s="574"/>
      <c r="B961" s="564"/>
    </row>
    <row r="962" spans="1:2" ht="15.75" x14ac:dyDescent="0.25">
      <c r="A962" s="574"/>
      <c r="B962" s="564"/>
    </row>
    <row r="963" spans="1:2" ht="15.75" x14ac:dyDescent="0.25">
      <c r="A963" s="574"/>
      <c r="B963" s="564"/>
    </row>
    <row r="964" spans="1:2" ht="15.75" x14ac:dyDescent="0.25">
      <c r="A964" s="574"/>
      <c r="B964" s="564"/>
    </row>
    <row r="965" spans="1:2" ht="15.75" x14ac:dyDescent="0.25">
      <c r="A965" s="574"/>
      <c r="B965" s="564"/>
    </row>
    <row r="966" spans="1:2" ht="15.75" x14ac:dyDescent="0.25">
      <c r="A966" s="574"/>
      <c r="B966" s="564"/>
    </row>
    <row r="967" spans="1:2" ht="15.75" x14ac:dyDescent="0.25">
      <c r="A967" s="574"/>
      <c r="B967" s="564"/>
    </row>
    <row r="968" spans="1:2" ht="15.75" x14ac:dyDescent="0.25">
      <c r="A968" s="574"/>
      <c r="B968" s="564"/>
    </row>
    <row r="969" spans="1:2" ht="15.75" x14ac:dyDescent="0.25">
      <c r="A969" s="574"/>
      <c r="B969" s="564"/>
    </row>
    <row r="970" spans="1:2" ht="15.75" x14ac:dyDescent="0.25">
      <c r="A970" s="574"/>
      <c r="B970" s="564"/>
    </row>
    <row r="971" spans="1:2" ht="15.75" x14ac:dyDescent="0.25">
      <c r="A971" s="574"/>
      <c r="B971" s="564"/>
    </row>
    <row r="972" spans="1:2" ht="15.75" x14ac:dyDescent="0.25">
      <c r="A972" s="574"/>
      <c r="B972" s="564"/>
    </row>
    <row r="973" spans="1:2" ht="15.75" x14ac:dyDescent="0.25">
      <c r="A973" s="574"/>
      <c r="B973" s="564"/>
    </row>
    <row r="974" spans="1:2" ht="15.75" x14ac:dyDescent="0.25">
      <c r="A974" s="574"/>
      <c r="B974" s="564"/>
    </row>
    <row r="975" spans="1:2" ht="15.75" x14ac:dyDescent="0.25">
      <c r="A975" s="574"/>
      <c r="B975" s="564"/>
    </row>
    <row r="976" spans="1:2" ht="15.75" x14ac:dyDescent="0.25">
      <c r="A976" s="574"/>
      <c r="B976" s="564"/>
    </row>
    <row r="977" spans="1:2" ht="15.75" x14ac:dyDescent="0.25">
      <c r="A977" s="574"/>
      <c r="B977" s="564"/>
    </row>
    <row r="978" spans="1:2" ht="15.75" x14ac:dyDescent="0.25">
      <c r="A978" s="574"/>
      <c r="B978" s="564"/>
    </row>
    <row r="979" spans="1:2" ht="15.75" x14ac:dyDescent="0.25">
      <c r="A979" s="574"/>
      <c r="B979" s="564"/>
    </row>
    <row r="980" spans="1:2" ht="15.75" x14ac:dyDescent="0.25">
      <c r="A980" s="574"/>
      <c r="B980" s="564"/>
    </row>
    <row r="981" spans="1:2" ht="15.75" x14ac:dyDescent="0.25">
      <c r="A981" s="574"/>
      <c r="B981" s="564"/>
    </row>
    <row r="982" spans="1:2" ht="15.75" x14ac:dyDescent="0.25">
      <c r="A982" s="574"/>
      <c r="B982" s="564"/>
    </row>
    <row r="983" spans="1:2" ht="15.75" x14ac:dyDescent="0.25">
      <c r="A983" s="574"/>
      <c r="B983" s="564"/>
    </row>
    <row r="984" spans="1:2" ht="15.75" x14ac:dyDescent="0.25">
      <c r="A984" s="574"/>
      <c r="B984" s="564"/>
    </row>
    <row r="985" spans="1:2" ht="15.75" x14ac:dyDescent="0.25">
      <c r="A985" s="574"/>
      <c r="B985" s="564"/>
    </row>
    <row r="986" spans="1:2" ht="15.75" x14ac:dyDescent="0.25">
      <c r="A986" s="574"/>
      <c r="B986" s="564"/>
    </row>
    <row r="987" spans="1:2" ht="15.75" x14ac:dyDescent="0.25">
      <c r="A987" s="574"/>
      <c r="B987" s="564"/>
    </row>
    <row r="988" spans="1:2" ht="15.75" x14ac:dyDescent="0.25">
      <c r="A988" s="574"/>
      <c r="B988" s="564"/>
    </row>
    <row r="989" spans="1:2" ht="15.75" x14ac:dyDescent="0.25">
      <c r="A989" s="574"/>
      <c r="B989" s="564"/>
    </row>
    <row r="990" spans="1:2" ht="15.75" x14ac:dyDescent="0.25">
      <c r="A990" s="574"/>
      <c r="B990" s="564"/>
    </row>
    <row r="991" spans="1:2" ht="15.75" x14ac:dyDescent="0.25">
      <c r="A991" s="574"/>
      <c r="B991" s="564"/>
    </row>
    <row r="992" spans="1:2" ht="15.75" x14ac:dyDescent="0.25">
      <c r="A992" s="574"/>
      <c r="B992" s="564"/>
    </row>
    <row r="993" spans="1:2" ht="15.75" x14ac:dyDescent="0.25">
      <c r="A993" s="574"/>
      <c r="B993" s="564"/>
    </row>
    <row r="994" spans="1:2" ht="15.75" x14ac:dyDescent="0.25">
      <c r="A994" s="574"/>
      <c r="B994" s="564"/>
    </row>
    <row r="995" spans="1:2" ht="15.75" x14ac:dyDescent="0.25">
      <c r="A995" s="574"/>
      <c r="B995" s="564"/>
    </row>
    <row r="996" spans="1:2" ht="15.75" x14ac:dyDescent="0.25">
      <c r="A996" s="574"/>
      <c r="B996" s="564"/>
    </row>
    <row r="997" spans="1:2" ht="15.75" x14ac:dyDescent="0.25">
      <c r="A997" s="574"/>
      <c r="B997" s="564"/>
    </row>
    <row r="998" spans="1:2" ht="15.75" x14ac:dyDescent="0.25">
      <c r="A998" s="574"/>
      <c r="B998" s="564"/>
    </row>
    <row r="999" spans="1:2" ht="15.75" x14ac:dyDescent="0.25">
      <c r="A999" s="574"/>
      <c r="B999" s="564"/>
    </row>
    <row r="1000" spans="1:2" ht="15.75" x14ac:dyDescent="0.25">
      <c r="A1000" s="574"/>
      <c r="B1000" s="564"/>
    </row>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998"/>
  <sheetViews>
    <sheetView showGridLines="0" zoomScaleNormal="100" zoomScaleSheetLayoutView="90" workbookViewId="0">
      <selection sqref="A1:L1"/>
    </sheetView>
  </sheetViews>
  <sheetFormatPr defaultColWidth="12.625" defaultRowHeight="15" customHeight="1" x14ac:dyDescent="0.2"/>
  <cols>
    <col min="1" max="1" width="4.75" customWidth="1"/>
    <col min="2" max="2" width="2.125" customWidth="1"/>
    <col min="3" max="3" width="9.125" customWidth="1"/>
    <col min="4" max="4" width="20.5" customWidth="1"/>
    <col min="5" max="5" width="11.375" customWidth="1"/>
    <col min="6" max="6" width="9.125" customWidth="1"/>
    <col min="7" max="7" width="10.25" customWidth="1"/>
    <col min="8" max="9" width="2.125" customWidth="1"/>
    <col min="10" max="10" width="13.25" customWidth="1"/>
    <col min="11" max="11" width="2.125" customWidth="1"/>
    <col min="12" max="12" width="18.75" customWidth="1"/>
    <col min="13" max="13" width="7.625" customWidth="1"/>
  </cols>
  <sheetData>
    <row r="1" spans="1:12" ht="20.25" customHeight="1" x14ac:dyDescent="0.2">
      <c r="A1" s="2204" t="s">
        <v>75</v>
      </c>
      <c r="B1" s="1746"/>
      <c r="C1" s="1746"/>
      <c r="D1" s="1746"/>
      <c r="E1" s="1746"/>
      <c r="F1" s="1746"/>
      <c r="G1" s="1746"/>
      <c r="H1" s="1746"/>
      <c r="I1" s="1746"/>
      <c r="J1" s="1746"/>
      <c r="K1" s="1746"/>
      <c r="L1" s="1750"/>
    </row>
    <row r="2" spans="1:12" ht="14.25" customHeight="1" x14ac:dyDescent="0.25">
      <c r="A2" s="26" t="s">
        <v>84</v>
      </c>
      <c r="B2" s="27"/>
      <c r="C2" s="27"/>
      <c r="D2" s="27"/>
      <c r="E2" s="27"/>
      <c r="F2" s="27"/>
      <c r="G2" s="27"/>
      <c r="H2" s="27"/>
      <c r="I2" s="27"/>
      <c r="J2" s="27"/>
      <c r="K2" s="28"/>
      <c r="L2" s="29"/>
    </row>
    <row r="3" spans="1:12" ht="14.25" customHeight="1" x14ac:dyDescent="0.25">
      <c r="A3" s="34"/>
      <c r="B3" s="10" t="s">
        <v>86</v>
      </c>
      <c r="C3" s="10"/>
      <c r="D3" s="10"/>
      <c r="E3" s="10"/>
      <c r="F3" s="10"/>
      <c r="G3" s="10"/>
      <c r="H3" s="35" t="s">
        <v>87</v>
      </c>
      <c r="I3" s="36"/>
      <c r="J3" s="1271"/>
      <c r="K3" s="38"/>
      <c r="L3" s="39"/>
    </row>
    <row r="4" spans="1:12" ht="14.25" customHeight="1" x14ac:dyDescent="0.25">
      <c r="A4" s="34"/>
      <c r="B4" s="10" t="s">
        <v>93</v>
      </c>
      <c r="C4" s="10"/>
      <c r="D4" s="10"/>
      <c r="E4" s="10"/>
      <c r="F4" s="10"/>
      <c r="G4" s="10"/>
      <c r="H4" s="35" t="s">
        <v>87</v>
      </c>
      <c r="I4" s="36"/>
      <c r="J4" s="1272"/>
      <c r="K4" s="38"/>
      <c r="L4" s="39"/>
    </row>
    <row r="5" spans="1:12" ht="14.25" customHeight="1" x14ac:dyDescent="0.25">
      <c r="A5" s="34"/>
      <c r="B5" s="10" t="s">
        <v>99</v>
      </c>
      <c r="C5" s="10"/>
      <c r="D5" s="10"/>
      <c r="E5" s="10"/>
      <c r="F5" s="10"/>
      <c r="G5" s="10"/>
      <c r="H5" s="35" t="s">
        <v>87</v>
      </c>
      <c r="I5" s="36"/>
      <c r="J5" s="1272"/>
      <c r="K5" s="38"/>
      <c r="L5" s="39"/>
    </row>
    <row r="6" spans="1:12" ht="14.25" customHeight="1" x14ac:dyDescent="0.25">
      <c r="A6" s="34"/>
      <c r="B6" s="10" t="s">
        <v>107</v>
      </c>
      <c r="C6" s="10"/>
      <c r="D6" s="10"/>
      <c r="E6" s="10"/>
      <c r="F6" s="10"/>
      <c r="G6" s="10"/>
      <c r="H6" s="35" t="s">
        <v>87</v>
      </c>
      <c r="I6" s="36"/>
      <c r="J6" s="1272"/>
      <c r="K6" s="38"/>
      <c r="L6" s="39"/>
    </row>
    <row r="7" spans="1:12" ht="14.25" customHeight="1" x14ac:dyDescent="0.25">
      <c r="A7" s="34"/>
      <c r="B7" s="10" t="s">
        <v>117</v>
      </c>
      <c r="C7" s="10"/>
      <c r="D7" s="10"/>
      <c r="E7" s="10"/>
      <c r="F7" s="10"/>
      <c r="G7" s="10"/>
      <c r="H7" s="35" t="s">
        <v>87</v>
      </c>
      <c r="I7" s="36"/>
      <c r="J7" s="1272"/>
      <c r="K7" s="38"/>
      <c r="L7" s="39"/>
    </row>
    <row r="8" spans="1:12" ht="14.25" customHeight="1" x14ac:dyDescent="0.25">
      <c r="A8" s="34"/>
      <c r="B8" s="10" t="s">
        <v>142</v>
      </c>
      <c r="C8" s="10"/>
      <c r="D8" s="10"/>
      <c r="E8" s="10"/>
      <c r="F8" s="10"/>
      <c r="G8" s="10"/>
      <c r="H8" s="35" t="s">
        <v>87</v>
      </c>
      <c r="I8" s="96"/>
      <c r="J8" s="1273"/>
      <c r="K8" s="38"/>
      <c r="L8" s="39"/>
    </row>
    <row r="9" spans="1:12" ht="14.25" customHeight="1" x14ac:dyDescent="0.25">
      <c r="A9" s="34"/>
      <c r="B9" s="10" t="s">
        <v>160</v>
      </c>
      <c r="C9" s="10"/>
      <c r="D9" s="2205" t="s">
        <v>2371</v>
      </c>
      <c r="E9" s="1862"/>
      <c r="F9" s="1862"/>
      <c r="G9" s="1863"/>
      <c r="H9" s="35" t="s">
        <v>87</v>
      </c>
      <c r="I9" s="96"/>
      <c r="J9" s="1273"/>
      <c r="K9" s="38"/>
      <c r="L9" s="115"/>
    </row>
    <row r="10" spans="1:12" ht="14.25" customHeight="1" x14ac:dyDescent="0.25">
      <c r="A10" s="34"/>
      <c r="B10" s="10" t="s">
        <v>160</v>
      </c>
      <c r="C10" s="10"/>
      <c r="D10" s="2205" t="s">
        <v>2371</v>
      </c>
      <c r="E10" s="1862"/>
      <c r="F10" s="1862"/>
      <c r="G10" s="1863"/>
      <c r="H10" s="35" t="s">
        <v>87</v>
      </c>
      <c r="I10" s="96"/>
      <c r="J10" s="1274"/>
      <c r="K10" s="38"/>
      <c r="L10" s="132"/>
    </row>
    <row r="11" spans="1:12" ht="14.25" customHeight="1" x14ac:dyDescent="0.25">
      <c r="A11" s="146"/>
      <c r="B11" s="147" t="s">
        <v>182</v>
      </c>
      <c r="C11" s="147"/>
      <c r="D11" s="147"/>
      <c r="E11" s="147"/>
      <c r="F11" s="147"/>
      <c r="G11" s="147"/>
      <c r="H11" s="147"/>
      <c r="I11" s="147"/>
      <c r="J11" s="147"/>
      <c r="K11" s="148"/>
      <c r="L11" s="149">
        <f>SUM(J3:J10)</f>
        <v>0</v>
      </c>
    </row>
    <row r="12" spans="1:12" ht="14.25" customHeight="1" x14ac:dyDescent="0.25">
      <c r="A12" s="157" t="s">
        <v>197</v>
      </c>
      <c r="B12" s="158"/>
      <c r="C12" s="158"/>
      <c r="D12" s="159"/>
      <c r="E12" s="160"/>
      <c r="F12" s="159"/>
      <c r="G12" s="161"/>
      <c r="H12" s="162"/>
      <c r="I12" s="159" t="s">
        <v>198</v>
      </c>
      <c r="J12" s="163">
        <f>IF(L12=0,0,L12/'24. Rent Schedule'!$N$64)</f>
        <v>0</v>
      </c>
      <c r="K12" s="164"/>
      <c r="L12" s="1275"/>
    </row>
    <row r="13" spans="1:12" ht="14.25" customHeight="1" x14ac:dyDescent="0.25">
      <c r="A13" s="186" t="s">
        <v>210</v>
      </c>
      <c r="B13" s="10"/>
      <c r="C13" s="10"/>
      <c r="D13" s="10"/>
      <c r="E13" s="10"/>
      <c r="F13" s="10"/>
      <c r="G13" s="10"/>
      <c r="H13" s="10"/>
      <c r="I13" s="10"/>
      <c r="J13" s="10"/>
      <c r="K13" s="38"/>
      <c r="L13" s="187"/>
    </row>
    <row r="14" spans="1:12" ht="14.25" customHeight="1" x14ac:dyDescent="0.25">
      <c r="A14" s="34"/>
      <c r="B14" s="10" t="s">
        <v>220</v>
      </c>
      <c r="C14" s="10"/>
      <c r="D14" s="10"/>
      <c r="E14" s="10"/>
      <c r="F14" s="10"/>
      <c r="G14" s="10"/>
      <c r="H14" s="35" t="s">
        <v>87</v>
      </c>
      <c r="I14" s="96"/>
      <c r="J14" s="1274"/>
      <c r="K14" s="38"/>
      <c r="L14" s="187"/>
    </row>
    <row r="15" spans="1:12" ht="14.25" customHeight="1" x14ac:dyDescent="0.25">
      <c r="A15" s="34"/>
      <c r="B15" s="10" t="s">
        <v>230</v>
      </c>
      <c r="C15" s="10"/>
      <c r="D15" s="10"/>
      <c r="E15" s="10"/>
      <c r="F15" s="10"/>
      <c r="G15" s="10"/>
      <c r="H15" s="35" t="s">
        <v>87</v>
      </c>
      <c r="I15" s="96"/>
      <c r="J15" s="1273"/>
      <c r="K15" s="38"/>
      <c r="L15" s="187"/>
    </row>
    <row r="16" spans="1:12" ht="14.25" customHeight="1" x14ac:dyDescent="0.25">
      <c r="A16" s="34"/>
      <c r="B16" s="10" t="s">
        <v>237</v>
      </c>
      <c r="C16" s="10"/>
      <c r="D16" s="2205" t="s">
        <v>2371</v>
      </c>
      <c r="E16" s="1862"/>
      <c r="F16" s="1862"/>
      <c r="G16" s="1863"/>
      <c r="H16" s="35" t="s">
        <v>87</v>
      </c>
      <c r="I16" s="96"/>
      <c r="J16" s="1273"/>
      <c r="K16" s="38"/>
      <c r="L16" s="210"/>
    </row>
    <row r="17" spans="1:12" ht="14.25" customHeight="1" x14ac:dyDescent="0.25">
      <c r="A17" s="34"/>
      <c r="B17" s="10" t="s">
        <v>237</v>
      </c>
      <c r="C17" s="10"/>
      <c r="D17" s="2205" t="s">
        <v>2371</v>
      </c>
      <c r="E17" s="1862"/>
      <c r="F17" s="1862"/>
      <c r="G17" s="1863"/>
      <c r="H17" s="35"/>
      <c r="I17" s="96"/>
      <c r="J17" s="1274"/>
      <c r="K17" s="38"/>
      <c r="L17" s="221"/>
    </row>
    <row r="18" spans="1:12" ht="14.25" customHeight="1" x14ac:dyDescent="0.25">
      <c r="A18" s="146" t="s">
        <v>249</v>
      </c>
      <c r="B18" s="147"/>
      <c r="C18" s="147"/>
      <c r="D18" s="147"/>
      <c r="E18" s="147"/>
      <c r="F18" s="147"/>
      <c r="G18" s="147"/>
      <c r="H18" s="147"/>
      <c r="I18" s="147"/>
      <c r="J18" s="147"/>
      <c r="K18" s="148"/>
      <c r="L18" s="224">
        <f>SUM(J14:J17)</f>
        <v>0</v>
      </c>
    </row>
    <row r="19" spans="1:12" ht="14.25" customHeight="1" x14ac:dyDescent="0.25">
      <c r="A19" s="186" t="s">
        <v>259</v>
      </c>
      <c r="B19" s="10"/>
      <c r="C19" s="10"/>
      <c r="D19" s="10"/>
      <c r="E19" s="10"/>
      <c r="F19" s="10"/>
      <c r="G19" s="10"/>
      <c r="H19" s="10"/>
      <c r="I19" s="233"/>
      <c r="J19" s="233"/>
      <c r="K19" s="38"/>
      <c r="L19" s="187"/>
    </row>
    <row r="20" spans="1:12" ht="14.25" customHeight="1" x14ac:dyDescent="0.25">
      <c r="A20" s="34"/>
      <c r="B20" s="10" t="s">
        <v>263</v>
      </c>
      <c r="C20" s="10"/>
      <c r="D20" s="10"/>
      <c r="E20" s="10"/>
      <c r="F20" s="10"/>
      <c r="G20" s="10"/>
      <c r="H20" s="35" t="s">
        <v>87</v>
      </c>
      <c r="I20" s="96"/>
      <c r="J20" s="1274"/>
      <c r="K20" s="38"/>
      <c r="L20" s="187"/>
    </row>
    <row r="21" spans="1:12" ht="14.25" customHeight="1" x14ac:dyDescent="0.25">
      <c r="A21" s="34"/>
      <c r="B21" s="10" t="s">
        <v>271</v>
      </c>
      <c r="C21" s="10"/>
      <c r="D21" s="10"/>
      <c r="E21" s="10"/>
      <c r="F21" s="10"/>
      <c r="G21" s="10"/>
      <c r="H21" s="35" t="s">
        <v>87</v>
      </c>
      <c r="I21" s="96"/>
      <c r="J21" s="1274"/>
      <c r="K21" s="38"/>
      <c r="L21" s="187"/>
    </row>
    <row r="22" spans="1:12" ht="14.25" customHeight="1" x14ac:dyDescent="0.25">
      <c r="A22" s="34"/>
      <c r="B22" s="10" t="s">
        <v>275</v>
      </c>
      <c r="C22" s="10"/>
      <c r="D22" s="10"/>
      <c r="E22" s="10"/>
      <c r="F22" s="10"/>
      <c r="G22" s="10"/>
      <c r="H22" s="35" t="s">
        <v>87</v>
      </c>
      <c r="I22" s="96"/>
      <c r="J22" s="1274"/>
      <c r="K22" s="38"/>
      <c r="L22" s="187"/>
    </row>
    <row r="23" spans="1:12" ht="14.25" customHeight="1" x14ac:dyDescent="0.25">
      <c r="A23" s="34"/>
      <c r="B23" s="10" t="s">
        <v>280</v>
      </c>
      <c r="C23" s="10"/>
      <c r="D23" s="10"/>
      <c r="E23" s="10"/>
      <c r="F23" s="10"/>
      <c r="G23" s="10"/>
      <c r="H23" s="35" t="s">
        <v>87</v>
      </c>
      <c r="I23" s="96"/>
      <c r="J23" s="1274"/>
      <c r="K23" s="38"/>
      <c r="L23" s="187"/>
    </row>
    <row r="24" spans="1:12" ht="14.25" customHeight="1" x14ac:dyDescent="0.25">
      <c r="A24" s="34"/>
      <c r="B24" s="10" t="s">
        <v>284</v>
      </c>
      <c r="C24" s="10"/>
      <c r="D24" s="10"/>
      <c r="E24" s="10"/>
      <c r="F24" s="10"/>
      <c r="G24" s="10"/>
      <c r="H24" s="35" t="s">
        <v>87</v>
      </c>
      <c r="I24" s="96"/>
      <c r="J24" s="1274"/>
      <c r="K24" s="38"/>
      <c r="L24" s="187"/>
    </row>
    <row r="25" spans="1:12" ht="14.25" customHeight="1" x14ac:dyDescent="0.25">
      <c r="A25" s="34"/>
      <c r="B25" s="10" t="s">
        <v>288</v>
      </c>
      <c r="C25" s="10"/>
      <c r="D25" s="10"/>
      <c r="E25" s="10"/>
      <c r="F25" s="10"/>
      <c r="G25" s="10"/>
      <c r="H25" s="35" t="s">
        <v>87</v>
      </c>
      <c r="I25" s="96"/>
      <c r="J25" s="1274"/>
      <c r="K25" s="38"/>
      <c r="L25" s="187"/>
    </row>
    <row r="26" spans="1:12" ht="14.25" customHeight="1" x14ac:dyDescent="0.25">
      <c r="A26" s="34"/>
      <c r="B26" s="10" t="s">
        <v>237</v>
      </c>
      <c r="C26" s="10"/>
      <c r="D26" s="2205" t="s">
        <v>2371</v>
      </c>
      <c r="E26" s="1862"/>
      <c r="F26" s="1862"/>
      <c r="G26" s="1863"/>
      <c r="H26" s="35" t="s">
        <v>87</v>
      </c>
      <c r="I26" s="96"/>
      <c r="J26" s="1274"/>
      <c r="K26" s="38"/>
      <c r="L26" s="187"/>
    </row>
    <row r="27" spans="1:12" ht="14.25" customHeight="1" x14ac:dyDescent="0.25">
      <c r="A27" s="34"/>
      <c r="B27" s="10" t="s">
        <v>237</v>
      </c>
      <c r="C27" s="10"/>
      <c r="D27" s="2205" t="s">
        <v>2371</v>
      </c>
      <c r="E27" s="1862"/>
      <c r="F27" s="1862"/>
      <c r="G27" s="1863"/>
      <c r="H27" s="35" t="s">
        <v>87</v>
      </c>
      <c r="I27" s="96"/>
      <c r="J27" s="1274"/>
      <c r="K27" s="38"/>
      <c r="L27" s="257"/>
    </row>
    <row r="28" spans="1:12" ht="14.25" customHeight="1" x14ac:dyDescent="0.25">
      <c r="A28" s="146" t="s">
        <v>299</v>
      </c>
      <c r="B28" s="147"/>
      <c r="C28" s="147"/>
      <c r="D28" s="147"/>
      <c r="E28" s="147"/>
      <c r="F28" s="147"/>
      <c r="G28" s="147"/>
      <c r="H28" s="147"/>
      <c r="I28" s="147"/>
      <c r="J28" s="260"/>
      <c r="K28" s="148"/>
      <c r="L28" s="224">
        <f>SUM(J20:J27)</f>
        <v>0</v>
      </c>
    </row>
    <row r="29" spans="1:12" ht="14.25" customHeight="1" x14ac:dyDescent="0.25">
      <c r="A29" s="1435" t="s">
        <v>302</v>
      </c>
      <c r="B29" s="1436"/>
      <c r="C29" s="1436"/>
      <c r="D29" s="1436"/>
      <c r="E29" s="1436"/>
      <c r="F29" s="1436"/>
      <c r="G29" s="1436"/>
      <c r="H29" s="1436"/>
      <c r="I29" s="1436"/>
      <c r="J29" s="1436"/>
      <c r="K29" s="38"/>
      <c r="L29" s="187"/>
    </row>
    <row r="30" spans="1:12" ht="14.25" customHeight="1" x14ac:dyDescent="0.25">
      <c r="A30" s="186"/>
      <c r="B30" s="10" t="s">
        <v>304</v>
      </c>
      <c r="C30" s="10"/>
      <c r="D30" s="2205" t="str">
        <f t="shared" ref="D30:D33" si="0">IF(J30&gt;0,"SOURCE USED FOR ESTIMATE","")</f>
        <v/>
      </c>
      <c r="E30" s="1862"/>
      <c r="F30" s="1862"/>
      <c r="G30" s="1863"/>
      <c r="H30" s="35" t="s">
        <v>87</v>
      </c>
      <c r="I30" s="96"/>
      <c r="J30" s="1274"/>
      <c r="K30" s="38"/>
      <c r="L30" s="187"/>
    </row>
    <row r="31" spans="1:12" ht="14.25" customHeight="1" x14ac:dyDescent="0.25">
      <c r="A31" s="34"/>
      <c r="B31" s="10" t="s">
        <v>313</v>
      </c>
      <c r="C31" s="10"/>
      <c r="D31" s="2205" t="str">
        <f t="shared" si="0"/>
        <v/>
      </c>
      <c r="E31" s="1862"/>
      <c r="F31" s="1862"/>
      <c r="G31" s="1863"/>
      <c r="H31" s="35" t="s">
        <v>87</v>
      </c>
      <c r="I31" s="96"/>
      <c r="J31" s="1274"/>
      <c r="K31" s="38"/>
      <c r="L31" s="187"/>
    </row>
    <row r="32" spans="1:12" ht="14.25" customHeight="1" x14ac:dyDescent="0.25">
      <c r="A32" s="186"/>
      <c r="B32" s="10" t="s">
        <v>262</v>
      </c>
      <c r="C32" s="10"/>
      <c r="D32" s="2205" t="str">
        <f t="shared" si="0"/>
        <v/>
      </c>
      <c r="E32" s="1862"/>
      <c r="F32" s="1862"/>
      <c r="G32" s="1863"/>
      <c r="H32" s="35" t="s">
        <v>87</v>
      </c>
      <c r="I32" s="96"/>
      <c r="J32" s="1274"/>
      <c r="K32" s="38"/>
      <c r="L32" s="187"/>
    </row>
    <row r="33" spans="1:12" ht="14.25" customHeight="1" x14ac:dyDescent="0.25">
      <c r="A33" s="186"/>
      <c r="B33" s="10" t="s">
        <v>319</v>
      </c>
      <c r="C33" s="10"/>
      <c r="D33" s="2205" t="str">
        <f t="shared" si="0"/>
        <v/>
      </c>
      <c r="E33" s="1862"/>
      <c r="F33" s="1862"/>
      <c r="G33" s="1863"/>
      <c r="H33" s="35" t="s">
        <v>87</v>
      </c>
      <c r="I33" s="96"/>
      <c r="J33" s="1274"/>
      <c r="K33" s="38"/>
      <c r="L33" s="187"/>
    </row>
    <row r="34" spans="1:12" ht="14.25" customHeight="1" x14ac:dyDescent="0.25">
      <c r="A34" s="186"/>
      <c r="B34" s="10" t="s">
        <v>160</v>
      </c>
      <c r="C34" s="10"/>
      <c r="D34" s="2205" t="s">
        <v>2371</v>
      </c>
      <c r="E34" s="1862"/>
      <c r="F34" s="1862"/>
      <c r="G34" s="1863"/>
      <c r="H34" s="35" t="s">
        <v>87</v>
      </c>
      <c r="I34" s="96"/>
      <c r="J34" s="1274"/>
      <c r="K34" s="38"/>
      <c r="L34" s="187"/>
    </row>
    <row r="35" spans="1:12" ht="14.25" customHeight="1" x14ac:dyDescent="0.25">
      <c r="A35" s="186"/>
      <c r="B35" s="10" t="s">
        <v>160</v>
      </c>
      <c r="C35" s="10"/>
      <c r="D35" s="2205" t="s">
        <v>2371</v>
      </c>
      <c r="E35" s="1862"/>
      <c r="F35" s="1862"/>
      <c r="G35" s="1863"/>
      <c r="H35" s="35" t="s">
        <v>87</v>
      </c>
      <c r="I35" s="96"/>
      <c r="J35" s="1274"/>
      <c r="K35" s="38"/>
      <c r="L35" s="257"/>
    </row>
    <row r="36" spans="1:12" ht="14.25" customHeight="1" x14ac:dyDescent="0.25">
      <c r="A36" s="34" t="s">
        <v>332</v>
      </c>
      <c r="B36" s="10"/>
      <c r="C36" s="10"/>
      <c r="D36" s="10"/>
      <c r="E36" s="10"/>
      <c r="F36" s="10"/>
      <c r="G36" s="10"/>
      <c r="H36" s="10"/>
      <c r="I36" s="10"/>
      <c r="J36" s="10"/>
      <c r="K36" s="38"/>
      <c r="L36" s="224">
        <f>SUM(J30:J35)</f>
        <v>0</v>
      </c>
    </row>
    <row r="37" spans="1:12" ht="14.25" customHeight="1" x14ac:dyDescent="0.25">
      <c r="A37" s="157" t="s">
        <v>338</v>
      </c>
      <c r="B37" s="158"/>
      <c r="C37" s="158"/>
      <c r="D37" s="158"/>
      <c r="E37" s="158"/>
      <c r="F37" s="285"/>
      <c r="G37" s="159" t="s">
        <v>339</v>
      </c>
      <c r="H37" s="286" t="s">
        <v>87</v>
      </c>
      <c r="I37" s="159"/>
      <c r="J37" s="287">
        <f>IF(L37=0,0,L37/'24. Rent Schedule'!$J$55)</f>
        <v>0</v>
      </c>
      <c r="K37" s="164"/>
      <c r="L37" s="1276"/>
    </row>
    <row r="38" spans="1:12" ht="14.25" customHeight="1" x14ac:dyDescent="0.25">
      <c r="A38" s="186" t="s">
        <v>350</v>
      </c>
      <c r="B38" s="10"/>
      <c r="C38" s="10"/>
      <c r="D38" s="10"/>
      <c r="E38" s="10"/>
      <c r="F38" s="10"/>
      <c r="G38" s="10"/>
      <c r="H38" s="10"/>
      <c r="I38" s="10"/>
      <c r="J38" s="10"/>
      <c r="K38" s="38"/>
      <c r="L38" s="187"/>
    </row>
    <row r="39" spans="1:12" ht="14.25" customHeight="1" x14ac:dyDescent="0.25">
      <c r="A39" s="186"/>
      <c r="C39" s="293"/>
      <c r="D39" s="35" t="s">
        <v>353</v>
      </c>
      <c r="E39" s="1277"/>
      <c r="F39" s="201" t="s">
        <v>354</v>
      </c>
      <c r="G39" s="2206"/>
      <c r="H39" s="1862"/>
      <c r="I39" s="1862"/>
      <c r="J39" s="1863"/>
      <c r="K39" s="38"/>
      <c r="L39" s="187"/>
    </row>
    <row r="40" spans="1:12" ht="14.25" customHeight="1" x14ac:dyDescent="0.25">
      <c r="A40" s="34"/>
      <c r="B40" s="10" t="s">
        <v>357</v>
      </c>
      <c r="C40" s="10"/>
      <c r="D40" s="35"/>
      <c r="E40" s="10"/>
      <c r="F40" s="10"/>
      <c r="G40" s="10"/>
      <c r="H40" s="35" t="s">
        <v>87</v>
      </c>
      <c r="I40" s="96"/>
      <c r="J40" s="1274"/>
      <c r="K40" s="298"/>
      <c r="L40" s="187"/>
    </row>
    <row r="41" spans="1:12" ht="14.25" customHeight="1" x14ac:dyDescent="0.25">
      <c r="A41" s="34"/>
      <c r="B41" s="10" t="s">
        <v>361</v>
      </c>
      <c r="C41" s="10"/>
      <c r="D41" s="35"/>
      <c r="E41" s="10"/>
      <c r="F41" s="10"/>
      <c r="G41" s="10"/>
      <c r="H41" s="35" t="s">
        <v>87</v>
      </c>
      <c r="I41" s="96"/>
      <c r="J41" s="1274"/>
      <c r="K41" s="38"/>
      <c r="L41" s="187"/>
    </row>
    <row r="42" spans="1:12" ht="14.25" customHeight="1" x14ac:dyDescent="0.25">
      <c r="A42" s="146" t="s">
        <v>364</v>
      </c>
      <c r="B42" s="147"/>
      <c r="C42" s="147"/>
      <c r="D42" s="301"/>
      <c r="E42" s="147"/>
      <c r="F42" s="147"/>
      <c r="G42" s="147"/>
      <c r="H42" s="147"/>
      <c r="I42" s="147"/>
      <c r="J42" s="147"/>
      <c r="K42" s="148"/>
      <c r="L42" s="224">
        <f>IF(J41=0,J40,J41)</f>
        <v>0</v>
      </c>
    </row>
    <row r="43" spans="1:12" ht="14.25" customHeight="1" x14ac:dyDescent="0.25">
      <c r="A43" s="157" t="s">
        <v>365</v>
      </c>
      <c r="B43" s="158"/>
      <c r="C43" s="158"/>
      <c r="D43" s="158"/>
      <c r="E43" s="158"/>
      <c r="F43" s="158"/>
      <c r="G43" s="286" t="s">
        <v>366</v>
      </c>
      <c r="H43" s="286" t="s">
        <v>87</v>
      </c>
      <c r="I43" s="303"/>
      <c r="J43" s="1278"/>
      <c r="K43" s="164"/>
      <c r="L43" s="224">
        <f>IF(J43=0,0,J43*'24. Rent Schedule'!$F$55)</f>
        <v>0</v>
      </c>
    </row>
    <row r="44" spans="1:12" ht="14.25" customHeight="1" x14ac:dyDescent="0.25">
      <c r="A44" s="186" t="s">
        <v>369</v>
      </c>
      <c r="B44" s="10"/>
      <c r="C44" s="10"/>
      <c r="D44" s="10"/>
      <c r="E44" s="10"/>
      <c r="F44" s="10"/>
      <c r="G44" s="10"/>
      <c r="H44" s="10"/>
      <c r="I44" s="10"/>
      <c r="J44" s="233"/>
      <c r="K44" s="38"/>
      <c r="L44" s="39"/>
    </row>
    <row r="45" spans="1:12" ht="14.25" customHeight="1" x14ac:dyDescent="0.25">
      <c r="A45" s="34"/>
      <c r="B45" s="10" t="s">
        <v>372</v>
      </c>
      <c r="C45" s="10"/>
      <c r="D45" s="10"/>
      <c r="E45" s="10"/>
      <c r="F45" s="10"/>
      <c r="G45" s="10"/>
      <c r="H45" s="35" t="s">
        <v>87</v>
      </c>
      <c r="I45" s="96"/>
      <c r="J45" s="1274"/>
      <c r="K45" s="38"/>
      <c r="L45" s="39"/>
    </row>
    <row r="46" spans="1:12" ht="14.25" customHeight="1" x14ac:dyDescent="0.25">
      <c r="A46" s="34"/>
      <c r="B46" s="10" t="s">
        <v>378</v>
      </c>
      <c r="C46" s="10"/>
      <c r="D46" s="10"/>
      <c r="E46" s="10"/>
      <c r="F46" s="10"/>
      <c r="G46" s="10"/>
      <c r="H46" s="35" t="s">
        <v>87</v>
      </c>
      <c r="I46" s="96"/>
      <c r="J46" s="1274"/>
      <c r="K46" s="38"/>
      <c r="L46" s="39"/>
    </row>
    <row r="47" spans="1:12" ht="14.25" customHeight="1" x14ac:dyDescent="0.25">
      <c r="A47" s="34"/>
      <c r="B47" s="10" t="s">
        <v>381</v>
      </c>
      <c r="C47" s="10"/>
      <c r="D47" s="10"/>
      <c r="E47" s="10"/>
      <c r="F47" s="10"/>
      <c r="G47" s="10"/>
      <c r="H47" s="35" t="s">
        <v>87</v>
      </c>
      <c r="I47" s="96"/>
      <c r="J47" s="1274"/>
      <c r="K47" s="38"/>
      <c r="L47" s="39"/>
    </row>
    <row r="48" spans="1:12" ht="14.25" customHeight="1" x14ac:dyDescent="0.25">
      <c r="A48" s="34"/>
      <c r="B48" s="1637" t="s">
        <v>385</v>
      </c>
      <c r="C48" s="1400"/>
      <c r="D48" s="1400"/>
      <c r="E48" s="1400"/>
      <c r="F48" s="1400"/>
      <c r="G48" s="1400"/>
      <c r="H48" s="35" t="s">
        <v>87</v>
      </c>
      <c r="I48" s="96"/>
      <c r="J48" s="1274"/>
      <c r="K48" s="38"/>
      <c r="L48" s="39"/>
    </row>
    <row r="49" spans="1:13" ht="14.25" customHeight="1" x14ac:dyDescent="0.25">
      <c r="A49" s="34"/>
      <c r="B49" s="1551" t="s">
        <v>388</v>
      </c>
      <c r="C49" s="1400"/>
      <c r="D49" s="1400"/>
      <c r="E49" s="1400"/>
      <c r="F49" s="1400"/>
      <c r="G49" s="1400"/>
      <c r="H49" s="35" t="s">
        <v>87</v>
      </c>
      <c r="I49" s="96"/>
      <c r="J49" s="1274"/>
      <c r="K49" s="38"/>
      <c r="L49" s="39"/>
      <c r="M49" s="10"/>
    </row>
    <row r="50" spans="1:13" ht="14.25" customHeight="1" x14ac:dyDescent="0.25">
      <c r="A50" s="34"/>
      <c r="B50" s="10" t="s">
        <v>2372</v>
      </c>
      <c r="C50" s="10"/>
      <c r="D50" s="10"/>
      <c r="E50" s="10"/>
      <c r="F50" s="10"/>
      <c r="G50" s="10"/>
      <c r="H50" s="35" t="s">
        <v>87</v>
      </c>
      <c r="I50" s="96"/>
      <c r="J50" s="1274"/>
      <c r="K50" s="38"/>
      <c r="L50" s="39"/>
      <c r="M50" s="10"/>
    </row>
    <row r="51" spans="1:13" ht="14.25" customHeight="1" x14ac:dyDescent="0.25">
      <c r="A51" s="34"/>
      <c r="B51" s="10" t="s">
        <v>2373</v>
      </c>
      <c r="C51" s="10"/>
      <c r="D51" s="10"/>
      <c r="E51" s="10"/>
      <c r="F51" s="10"/>
      <c r="G51" s="10"/>
      <c r="H51" s="35" t="s">
        <v>87</v>
      </c>
      <c r="I51" s="96"/>
      <c r="J51" s="1274"/>
      <c r="K51" s="38"/>
      <c r="L51" s="39"/>
    </row>
    <row r="52" spans="1:13" ht="14.25" customHeight="1" x14ac:dyDescent="0.25">
      <c r="A52" s="34"/>
      <c r="B52" s="10" t="s">
        <v>399</v>
      </c>
      <c r="C52" s="10"/>
      <c r="D52" s="10"/>
      <c r="E52" s="10"/>
      <c r="F52" s="10"/>
      <c r="G52" s="10"/>
      <c r="H52" s="35" t="s">
        <v>87</v>
      </c>
      <c r="I52" s="96"/>
      <c r="J52" s="1274"/>
      <c r="K52" s="38"/>
      <c r="L52" s="39"/>
      <c r="M52" s="10"/>
    </row>
    <row r="53" spans="1:13" ht="14.25" customHeight="1" x14ac:dyDescent="0.25">
      <c r="A53" s="34"/>
      <c r="B53" s="10" t="s">
        <v>160</v>
      </c>
      <c r="C53" s="10"/>
      <c r="D53" s="2205" t="s">
        <v>2371</v>
      </c>
      <c r="E53" s="1862"/>
      <c r="F53" s="1862"/>
      <c r="G53" s="1863"/>
      <c r="H53" s="35" t="s">
        <v>87</v>
      </c>
      <c r="I53" s="96"/>
      <c r="J53" s="1274"/>
      <c r="K53" s="38"/>
      <c r="L53" s="39"/>
    </row>
    <row r="54" spans="1:13" ht="14.25" customHeight="1" x14ac:dyDescent="0.25">
      <c r="A54" s="34"/>
      <c r="B54" s="10" t="s">
        <v>160</v>
      </c>
      <c r="C54" s="10"/>
      <c r="D54" s="2205" t="s">
        <v>2371</v>
      </c>
      <c r="E54" s="1862"/>
      <c r="F54" s="1862"/>
      <c r="G54" s="1863"/>
      <c r="H54" s="35" t="s">
        <v>87</v>
      </c>
      <c r="I54" s="96"/>
      <c r="J54" s="1274"/>
      <c r="K54" s="38"/>
      <c r="L54" s="312"/>
    </row>
    <row r="55" spans="1:13" ht="14.25" customHeight="1" x14ac:dyDescent="0.25">
      <c r="A55" s="146"/>
      <c r="B55" s="147" t="s">
        <v>409</v>
      </c>
      <c r="C55" s="147"/>
      <c r="D55" s="147"/>
      <c r="E55" s="147"/>
      <c r="F55" s="147"/>
      <c r="G55" s="147"/>
      <c r="H55" s="147"/>
      <c r="I55" s="147"/>
      <c r="J55" s="147"/>
      <c r="K55" s="148"/>
      <c r="L55" s="224">
        <f>SUM(J45:J54)</f>
        <v>0</v>
      </c>
    </row>
    <row r="56" spans="1:13" ht="14.25" customHeight="1" x14ac:dyDescent="0.25">
      <c r="A56" s="324" t="s">
        <v>415</v>
      </c>
      <c r="B56" s="233"/>
      <c r="C56" s="233"/>
      <c r="D56" s="233"/>
      <c r="E56" s="233"/>
      <c r="F56" s="325"/>
      <c r="G56" s="326" t="s">
        <v>416</v>
      </c>
      <c r="H56" s="327" t="s">
        <v>87</v>
      </c>
      <c r="I56" s="326"/>
      <c r="J56" s="328">
        <f>IF(L56=0,0,L56/'24. Rent Schedule'!$F$55)</f>
        <v>0</v>
      </c>
      <c r="K56" s="329"/>
      <c r="L56" s="224">
        <f>SUM(L11:L55)</f>
        <v>0</v>
      </c>
    </row>
    <row r="57" spans="1:13" ht="14.25" customHeight="1" x14ac:dyDescent="0.25">
      <c r="A57" s="146"/>
      <c r="B57" s="147"/>
      <c r="C57" s="147"/>
      <c r="D57" s="147"/>
      <c r="E57" s="147"/>
      <c r="F57" s="333"/>
      <c r="G57" s="334" t="s">
        <v>420</v>
      </c>
      <c r="H57" s="35"/>
      <c r="I57" s="334"/>
      <c r="J57" s="335">
        <f>IF(L56=0,0%,L56/'24. Rent Schedule'!$N$64)</f>
        <v>0</v>
      </c>
      <c r="K57" s="148"/>
      <c r="L57" s="257"/>
    </row>
    <row r="58" spans="1:13" ht="14.25" customHeight="1" x14ac:dyDescent="0.25">
      <c r="A58" s="157" t="s">
        <v>425</v>
      </c>
      <c r="B58" s="158"/>
      <c r="C58" s="158"/>
      <c r="D58" s="158"/>
      <c r="E58" s="158"/>
      <c r="F58" s="158"/>
      <c r="G58" s="158"/>
      <c r="H58" s="286"/>
      <c r="I58" s="158"/>
      <c r="J58" s="158"/>
      <c r="K58" s="164"/>
      <c r="L58" s="224">
        <f>'24. Rent Schedule'!$N$64-L56</f>
        <v>0</v>
      </c>
    </row>
    <row r="59" spans="1:13" ht="14.25" customHeight="1" x14ac:dyDescent="0.25">
      <c r="A59" s="186" t="s">
        <v>430</v>
      </c>
      <c r="B59" s="10"/>
      <c r="C59" s="10"/>
      <c r="D59" s="10"/>
      <c r="E59" s="10"/>
      <c r="F59" s="10"/>
      <c r="G59" s="10"/>
      <c r="H59" s="35"/>
      <c r="I59" s="10"/>
      <c r="J59" s="10"/>
      <c r="K59" s="38"/>
      <c r="L59" s="39"/>
    </row>
    <row r="60" spans="1:13" ht="14.25" customHeight="1" x14ac:dyDescent="0.25">
      <c r="A60" s="34"/>
      <c r="B60" s="2205" t="str">
        <f t="shared" ref="B60:B62" si="1">IF(J60&gt;0,"DESCRIBE","")</f>
        <v/>
      </c>
      <c r="C60" s="1862"/>
      <c r="D60" s="1862"/>
      <c r="E60" s="1863"/>
      <c r="F60" s="10"/>
      <c r="G60" s="10"/>
      <c r="H60" s="35" t="s">
        <v>87</v>
      </c>
      <c r="I60" s="10"/>
      <c r="J60" s="1274"/>
      <c r="K60" s="38"/>
      <c r="L60" s="39"/>
    </row>
    <row r="61" spans="1:13" ht="14.25" customHeight="1" x14ac:dyDescent="0.25">
      <c r="A61" s="34"/>
      <c r="B61" s="2205" t="str">
        <f t="shared" si="1"/>
        <v/>
      </c>
      <c r="C61" s="1862"/>
      <c r="D61" s="1862"/>
      <c r="E61" s="1863"/>
      <c r="F61" s="10"/>
      <c r="G61" s="10"/>
      <c r="H61" s="35" t="s">
        <v>87</v>
      </c>
      <c r="I61" s="10"/>
      <c r="J61" s="1274"/>
      <c r="K61" s="38"/>
      <c r="L61" s="39"/>
    </row>
    <row r="62" spans="1:13" ht="14.25" customHeight="1" x14ac:dyDescent="0.25">
      <c r="A62" s="34"/>
      <c r="B62" s="2205" t="str">
        <f t="shared" si="1"/>
        <v/>
      </c>
      <c r="C62" s="1862"/>
      <c r="D62" s="1862"/>
      <c r="E62" s="1863"/>
      <c r="F62" s="10"/>
      <c r="G62" s="10"/>
      <c r="H62" s="35" t="s">
        <v>87</v>
      </c>
      <c r="I62" s="10"/>
      <c r="J62" s="1274"/>
      <c r="K62" s="38"/>
      <c r="L62" s="39"/>
    </row>
    <row r="63" spans="1:13" ht="14.25" customHeight="1" x14ac:dyDescent="0.25">
      <c r="A63" s="34"/>
      <c r="B63" s="2207" t="s">
        <v>2374</v>
      </c>
      <c r="C63" s="1780"/>
      <c r="D63" s="1780"/>
      <c r="E63" s="2208"/>
      <c r="F63" s="10"/>
      <c r="G63" s="10"/>
      <c r="H63" s="35" t="s">
        <v>87</v>
      </c>
      <c r="I63" s="10"/>
      <c r="J63" s="1273"/>
      <c r="K63" s="38"/>
      <c r="L63" s="132"/>
      <c r="M63" s="10"/>
    </row>
    <row r="64" spans="1:13" ht="14.25" customHeight="1" x14ac:dyDescent="0.25">
      <c r="A64" s="34"/>
      <c r="B64" s="2209" t="s">
        <v>2375</v>
      </c>
      <c r="C64" s="1780"/>
      <c r="D64" s="1780"/>
      <c r="E64" s="2208"/>
      <c r="F64" s="10"/>
      <c r="G64" s="10"/>
      <c r="H64" s="35" t="s">
        <v>87</v>
      </c>
      <c r="I64" s="10"/>
      <c r="J64" s="1273"/>
      <c r="K64" s="38"/>
      <c r="L64" s="132"/>
    </row>
    <row r="65" spans="1:13" ht="14.25" customHeight="1" x14ac:dyDescent="0.25">
      <c r="A65" s="368" t="s">
        <v>455</v>
      </c>
      <c r="B65" s="369"/>
      <c r="C65" s="369"/>
      <c r="D65" s="369"/>
      <c r="E65" s="369"/>
      <c r="F65" s="370"/>
      <c r="G65" s="371" t="s">
        <v>456</v>
      </c>
      <c r="H65" s="371"/>
      <c r="I65" s="371"/>
      <c r="J65" s="917">
        <f>IF(L65=0,0,L58/L65)</f>
        <v>0</v>
      </c>
      <c r="K65" s="373"/>
      <c r="L65" s="224">
        <f>SUM(J60:J64)</f>
        <v>0</v>
      </c>
    </row>
    <row r="66" spans="1:13" ht="14.25" customHeight="1" x14ac:dyDescent="0.25">
      <c r="A66" s="206" t="s">
        <v>459</v>
      </c>
      <c r="B66" s="207"/>
      <c r="C66" s="207"/>
      <c r="D66" s="207"/>
      <c r="E66" s="207"/>
      <c r="F66" s="207"/>
      <c r="G66" s="207"/>
      <c r="H66" s="207"/>
      <c r="I66" s="207"/>
      <c r="J66" s="207"/>
      <c r="K66" s="376"/>
      <c r="L66" s="377">
        <f>L58-L65</f>
        <v>0</v>
      </c>
    </row>
    <row r="67" spans="1:13" ht="6" customHeight="1" x14ac:dyDescent="0.25">
      <c r="A67" s="10"/>
      <c r="B67" s="10"/>
      <c r="C67" s="10"/>
      <c r="D67" s="10"/>
      <c r="E67" s="10"/>
      <c r="F67" s="10"/>
      <c r="G67" s="10"/>
      <c r="H67" s="10"/>
      <c r="I67" s="10"/>
      <c r="J67" s="10"/>
      <c r="K67" s="10"/>
      <c r="L67" s="10"/>
      <c r="M67" s="10"/>
    </row>
    <row r="68" spans="1:13" ht="14.25" customHeight="1" x14ac:dyDescent="0.25">
      <c r="D68" s="250" t="s">
        <v>315</v>
      </c>
      <c r="E68" s="180"/>
      <c r="F68" s="180"/>
      <c r="G68" s="180"/>
      <c r="H68" s="2191"/>
      <c r="I68" s="2019"/>
      <c r="J68" s="2019"/>
      <c r="K68" s="2020"/>
      <c r="L68" s="250"/>
      <c r="M68" s="250"/>
    </row>
    <row r="69" spans="1:13" ht="14.25" customHeight="1" x14ac:dyDescent="0.2"/>
    <row r="70" spans="1:13" ht="14.25" customHeight="1" x14ac:dyDescent="0.2"/>
    <row r="71" spans="1:13" ht="14.25" customHeight="1" x14ac:dyDescent="0.2"/>
    <row r="72" spans="1:13" ht="14.25" customHeight="1" x14ac:dyDescent="0.2"/>
    <row r="73" spans="1:13" ht="14.25" customHeight="1" x14ac:dyDescent="0.2"/>
    <row r="74" spans="1:13" ht="14.25" customHeight="1" x14ac:dyDescent="0.2"/>
    <row r="75" spans="1:13" ht="14.25" customHeight="1" x14ac:dyDescent="0.2"/>
    <row r="76" spans="1:13" ht="14.25" customHeight="1" x14ac:dyDescent="0.2"/>
    <row r="77" spans="1:13" ht="14.25" customHeight="1" x14ac:dyDescent="0.2"/>
    <row r="78" spans="1:13" ht="14.25" customHeight="1" x14ac:dyDescent="0.2"/>
    <row r="79" spans="1:13" ht="14.25" customHeight="1" x14ac:dyDescent="0.2"/>
    <row r="80" spans="1:13"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sheetData>
  <sheetProtection algorithmName="SHA-512" hashValue="iYjuhxyo4o8OSMlQsuquJlg+CZ3Puyp5yz5hTjty+ApRWMFpQJJuydwXEr3IiAmjRCpIGVk7DLrlxd+EKgR9Hw==" saltValue="m/n+IUBWC+AAeo3nYX2Jcw==" spinCount="100000" sheet="1" objects="1" scenarios="1"/>
  <mergeCells count="25">
    <mergeCell ref="B63:E63"/>
    <mergeCell ref="B64:E64"/>
    <mergeCell ref="H68:K68"/>
    <mergeCell ref="D35:G35"/>
    <mergeCell ref="B48:G48"/>
    <mergeCell ref="B49:G49"/>
    <mergeCell ref="D53:G53"/>
    <mergeCell ref="D54:G54"/>
    <mergeCell ref="B60:E60"/>
    <mergeCell ref="B61:E61"/>
    <mergeCell ref="D32:G32"/>
    <mergeCell ref="D33:G33"/>
    <mergeCell ref="D34:G34"/>
    <mergeCell ref="G39:J39"/>
    <mergeCell ref="B62:E62"/>
    <mergeCell ref="D26:G26"/>
    <mergeCell ref="D27:G27"/>
    <mergeCell ref="A29:J29"/>
    <mergeCell ref="D30:G30"/>
    <mergeCell ref="D31:G31"/>
    <mergeCell ref="A1:L1"/>
    <mergeCell ref="D9:G9"/>
    <mergeCell ref="D10:G10"/>
    <mergeCell ref="D16:G16"/>
    <mergeCell ref="D17:G17"/>
  </mergeCells>
  <conditionalFormatting sqref="D9:G10 D16:G17 D26:G27 D30:G35 B60:E62 B64:E64 D53:G54">
    <cfRule type="cellIs" dxfId="3" priority="1" stopIfTrue="1" operator="equal">
      <formula>"PLEASE DESCRIBE"</formula>
    </cfRule>
  </conditionalFormatting>
  <conditionalFormatting sqref="B63:E63">
    <cfRule type="cellIs" dxfId="2" priority="2" stopIfTrue="1" operator="equal">
      <formula>"PLEASE DESCRIBE"</formula>
    </cfRule>
  </conditionalFormatting>
  <conditionalFormatting sqref="J65">
    <cfRule type="cellIs" dxfId="1" priority="3" operator="notBetween">
      <formula>1.15</formula>
      <formula>1.35</formula>
    </cfRule>
  </conditionalFormatting>
  <pageMargins left="0.45" right="0.45" top="0.4" bottom="0.4" header="0" footer="0"/>
  <pageSetup scale="77" orientation="portrait" r:id="rId1"/>
  <headerFooter>
    <oddFooter>&amp;R&amp;D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001"/>
  <sheetViews>
    <sheetView showGridLines="0" zoomScale="90" zoomScaleNormal="90" zoomScaleSheetLayoutView="90" workbookViewId="0">
      <selection sqref="A1:H2"/>
    </sheetView>
  </sheetViews>
  <sheetFormatPr defaultColWidth="12.625" defaultRowHeight="15" customHeight="1" x14ac:dyDescent="0.2"/>
  <cols>
    <col min="1" max="1" width="54.875" customWidth="1"/>
    <col min="2" max="7" width="11.875" customWidth="1"/>
    <col min="8" max="8" width="15.5" customWidth="1"/>
    <col min="9" max="9" width="7.375" customWidth="1"/>
  </cols>
  <sheetData>
    <row r="1" spans="1:9" ht="14.25" customHeight="1" x14ac:dyDescent="0.2">
      <c r="A1" s="1440" t="s">
        <v>2376</v>
      </c>
      <c r="B1" s="1397"/>
      <c r="C1" s="1397"/>
      <c r="D1" s="1397"/>
      <c r="E1" s="1397"/>
      <c r="F1" s="1397"/>
      <c r="G1" s="1397"/>
      <c r="H1" s="1398"/>
    </row>
    <row r="2" spans="1:9" ht="7.5" customHeight="1" x14ac:dyDescent="0.2">
      <c r="A2" s="1402"/>
      <c r="B2" s="1403"/>
      <c r="C2" s="1403"/>
      <c r="D2" s="1403"/>
      <c r="E2" s="1403"/>
      <c r="F2" s="1403"/>
      <c r="G2" s="1403"/>
      <c r="H2" s="1404"/>
    </row>
    <row r="3" spans="1:9" ht="14.25" customHeight="1" x14ac:dyDescent="0.2">
      <c r="A3" s="2213" t="s">
        <v>2377</v>
      </c>
      <c r="B3" s="1400"/>
      <c r="C3" s="1400"/>
      <c r="D3" s="1400"/>
      <c r="E3" s="1400"/>
      <c r="F3" s="1400"/>
      <c r="G3" s="1400"/>
      <c r="H3" s="1400"/>
    </row>
    <row r="4" spans="1:9" ht="14.25" customHeight="1" x14ac:dyDescent="0.2">
      <c r="A4" s="1400"/>
      <c r="B4" s="1400"/>
      <c r="C4" s="1400"/>
      <c r="D4" s="1400"/>
      <c r="E4" s="1400"/>
      <c r="F4" s="1400"/>
      <c r="G4" s="1400"/>
      <c r="H4" s="1400"/>
    </row>
    <row r="5" spans="1:9" ht="14.25" customHeight="1" x14ac:dyDescent="0.2">
      <c r="A5" s="1400"/>
      <c r="B5" s="1400"/>
      <c r="C5" s="1400"/>
      <c r="D5" s="1400"/>
      <c r="E5" s="1400"/>
      <c r="F5" s="1400"/>
      <c r="G5" s="1400"/>
      <c r="H5" s="1400"/>
    </row>
    <row r="6" spans="1:9" ht="14.25" customHeight="1" x14ac:dyDescent="0.2">
      <c r="A6" s="918" t="s">
        <v>2378</v>
      </c>
      <c r="B6" s="919" t="s">
        <v>2379</v>
      </c>
      <c r="C6" s="919" t="s">
        <v>2380</v>
      </c>
      <c r="D6" s="919" t="s">
        <v>2381</v>
      </c>
      <c r="E6" s="919" t="s">
        <v>2382</v>
      </c>
      <c r="F6" s="920" t="s">
        <v>2383</v>
      </c>
      <c r="G6" s="921" t="s">
        <v>2384</v>
      </c>
      <c r="H6" s="921" t="s">
        <v>2385</v>
      </c>
    </row>
    <row r="7" spans="1:9" ht="14.25" customHeight="1" x14ac:dyDescent="0.2">
      <c r="A7" s="922" t="s">
        <v>2386</v>
      </c>
      <c r="B7" s="923">
        <f>'24. Rent Schedule'!N55*12</f>
        <v>0</v>
      </c>
      <c r="C7" s="923">
        <f t="shared" ref="C7:F7" si="0">B7*1.02</f>
        <v>0</v>
      </c>
      <c r="D7" s="923">
        <f t="shared" si="0"/>
        <v>0</v>
      </c>
      <c r="E7" s="923">
        <f t="shared" si="0"/>
        <v>0</v>
      </c>
      <c r="F7" s="924">
        <f t="shared" si="0"/>
        <v>0</v>
      </c>
      <c r="G7" s="925">
        <f t="shared" ref="G7:H7" si="1">F7*1.02^5</f>
        <v>0</v>
      </c>
      <c r="H7" s="925">
        <f t="shared" si="1"/>
        <v>0</v>
      </c>
    </row>
    <row r="8" spans="1:9" ht="14.25" customHeight="1" x14ac:dyDescent="0.2">
      <c r="A8" s="926" t="s">
        <v>2387</v>
      </c>
      <c r="B8" s="927">
        <f>'24. Rent Schedule'!N59*12</f>
        <v>0</v>
      </c>
      <c r="C8" s="927">
        <f t="shared" ref="C8:F8" si="2">B8*1.02</f>
        <v>0</v>
      </c>
      <c r="D8" s="927">
        <f t="shared" si="2"/>
        <v>0</v>
      </c>
      <c r="E8" s="927">
        <f t="shared" si="2"/>
        <v>0</v>
      </c>
      <c r="F8" s="928">
        <f t="shared" si="2"/>
        <v>0</v>
      </c>
      <c r="G8" s="929">
        <f t="shared" ref="G8:H8" si="3">F8*1.02^5</f>
        <v>0</v>
      </c>
      <c r="H8" s="929">
        <f t="shared" si="3"/>
        <v>0</v>
      </c>
    </row>
    <row r="9" spans="1:9" ht="14.25" customHeight="1" x14ac:dyDescent="0.2">
      <c r="A9" s="930" t="s">
        <v>2388</v>
      </c>
      <c r="B9" s="923">
        <f t="shared" ref="B9:H9" si="4">B7+B8</f>
        <v>0</v>
      </c>
      <c r="C9" s="923">
        <f t="shared" si="4"/>
        <v>0</v>
      </c>
      <c r="D9" s="923">
        <f t="shared" si="4"/>
        <v>0</v>
      </c>
      <c r="E9" s="923">
        <f t="shared" si="4"/>
        <v>0</v>
      </c>
      <c r="F9" s="924">
        <f t="shared" si="4"/>
        <v>0</v>
      </c>
      <c r="G9" s="931">
        <f t="shared" si="4"/>
        <v>0</v>
      </c>
      <c r="H9" s="931">
        <f t="shared" si="4"/>
        <v>0</v>
      </c>
    </row>
    <row r="10" spans="1:9" ht="14.25" customHeight="1" x14ac:dyDescent="0.2">
      <c r="A10" s="932" t="s">
        <v>2389</v>
      </c>
      <c r="B10" s="933">
        <f>'24. Rent Schedule'!N61*12</f>
        <v>0</v>
      </c>
      <c r="C10" s="933">
        <f t="shared" ref="C10:F10" si="5">B10*1.02</f>
        <v>0</v>
      </c>
      <c r="D10" s="933">
        <f t="shared" si="5"/>
        <v>0</v>
      </c>
      <c r="E10" s="933">
        <f t="shared" si="5"/>
        <v>0</v>
      </c>
      <c r="F10" s="934">
        <f t="shared" si="5"/>
        <v>0</v>
      </c>
      <c r="G10" s="935">
        <f t="shared" ref="G10:H10" si="6">F10*1.02^5</f>
        <v>0</v>
      </c>
      <c r="H10" s="935">
        <f t="shared" si="6"/>
        <v>0</v>
      </c>
    </row>
    <row r="11" spans="1:9" ht="14.25" customHeight="1" x14ac:dyDescent="0.2">
      <c r="A11" s="932" t="s">
        <v>2390</v>
      </c>
      <c r="B11" s="933">
        <f>'24. Rent Schedule'!N62*12</f>
        <v>0</v>
      </c>
      <c r="C11" s="1279"/>
      <c r="D11" s="1279"/>
      <c r="E11" s="1279"/>
      <c r="F11" s="1280"/>
      <c r="G11" s="1281"/>
      <c r="H11" s="1282"/>
      <c r="I11" s="885" t="str">
        <f>IF(OR(D11&gt;0,E11&gt;0,F11&gt;0,G11&gt;0,H11&gt;0,C11&gt;0),"PLEASE ENTER ALL CONCESSIONS AS A NEGATIVE VALUE", "")</f>
        <v/>
      </c>
    </row>
    <row r="12" spans="1:9" ht="14.25" customHeight="1" x14ac:dyDescent="0.2">
      <c r="A12" s="932" t="s">
        <v>2391</v>
      </c>
      <c r="B12" s="933">
        <f t="shared" ref="B12:H12" si="7">B9+B10+B11</f>
        <v>0</v>
      </c>
      <c r="C12" s="933">
        <f t="shared" si="7"/>
        <v>0</v>
      </c>
      <c r="D12" s="933">
        <f t="shared" si="7"/>
        <v>0</v>
      </c>
      <c r="E12" s="933">
        <f t="shared" si="7"/>
        <v>0</v>
      </c>
      <c r="F12" s="936">
        <f t="shared" si="7"/>
        <v>0</v>
      </c>
      <c r="G12" s="937">
        <f t="shared" si="7"/>
        <v>0</v>
      </c>
      <c r="H12" s="935">
        <f t="shared" si="7"/>
        <v>0</v>
      </c>
    </row>
    <row r="13" spans="1:9" ht="14.25" customHeight="1" x14ac:dyDescent="0.2">
      <c r="A13" s="938" t="s">
        <v>2392</v>
      </c>
      <c r="B13" s="939"/>
      <c r="C13" s="749"/>
      <c r="D13" s="749"/>
      <c r="E13" s="749"/>
      <c r="F13" s="514"/>
      <c r="G13" s="940"/>
      <c r="H13" s="940"/>
    </row>
    <row r="14" spans="1:9" ht="14.25" customHeight="1" x14ac:dyDescent="0.2">
      <c r="A14" s="930" t="s">
        <v>84</v>
      </c>
      <c r="B14" s="923">
        <f>'26. Annual Operating Expenses'!L11</f>
        <v>0</v>
      </c>
      <c r="C14" s="923">
        <f t="shared" ref="C14:F14" si="8">B14*1.03</f>
        <v>0</v>
      </c>
      <c r="D14" s="923">
        <f t="shared" si="8"/>
        <v>0</v>
      </c>
      <c r="E14" s="923">
        <f t="shared" si="8"/>
        <v>0</v>
      </c>
      <c r="F14" s="924">
        <f t="shared" si="8"/>
        <v>0</v>
      </c>
      <c r="G14" s="931">
        <f t="shared" ref="G14:H14" si="9">F14*1.03^5</f>
        <v>0</v>
      </c>
      <c r="H14" s="931">
        <f t="shared" si="9"/>
        <v>0</v>
      </c>
    </row>
    <row r="15" spans="1:9" ht="14.25" customHeight="1" x14ac:dyDescent="0.2">
      <c r="A15" s="930" t="s">
        <v>2393</v>
      </c>
      <c r="B15" s="927">
        <f>'26. Annual Operating Expenses'!L12</f>
        <v>0</v>
      </c>
      <c r="C15" s="927">
        <f t="shared" ref="C15:F15" si="10">B15*1.02</f>
        <v>0</v>
      </c>
      <c r="D15" s="927">
        <f t="shared" si="10"/>
        <v>0</v>
      </c>
      <c r="E15" s="927">
        <f t="shared" si="10"/>
        <v>0</v>
      </c>
      <c r="F15" s="928">
        <f t="shared" si="10"/>
        <v>0</v>
      </c>
      <c r="G15" s="929">
        <f t="shared" ref="G15:H15" si="11">F15*1.02^5</f>
        <v>0</v>
      </c>
      <c r="H15" s="929">
        <f t="shared" si="11"/>
        <v>0</v>
      </c>
    </row>
    <row r="16" spans="1:9" ht="14.25" customHeight="1" x14ac:dyDescent="0.2">
      <c r="A16" s="930" t="s">
        <v>210</v>
      </c>
      <c r="B16" s="927">
        <f>'26. Annual Operating Expenses'!L18</f>
        <v>0</v>
      </c>
      <c r="C16" s="927">
        <f t="shared" ref="C16:F16" si="12">B16*1.03</f>
        <v>0</v>
      </c>
      <c r="D16" s="927">
        <f t="shared" si="12"/>
        <v>0</v>
      </c>
      <c r="E16" s="927">
        <f t="shared" si="12"/>
        <v>0</v>
      </c>
      <c r="F16" s="928">
        <f t="shared" si="12"/>
        <v>0</v>
      </c>
      <c r="G16" s="929">
        <f t="shared" ref="G16:H16" si="13">F16*1.03^5</f>
        <v>0</v>
      </c>
      <c r="H16" s="929">
        <f t="shared" si="13"/>
        <v>0</v>
      </c>
    </row>
    <row r="17" spans="1:8" ht="14.25" customHeight="1" x14ac:dyDescent="0.2">
      <c r="A17" s="930" t="s">
        <v>259</v>
      </c>
      <c r="B17" s="927">
        <f>'26. Annual Operating Expenses'!L28</f>
        <v>0</v>
      </c>
      <c r="C17" s="927">
        <f t="shared" ref="C17:F17" si="14">B17*1.03</f>
        <v>0</v>
      </c>
      <c r="D17" s="927">
        <f t="shared" si="14"/>
        <v>0</v>
      </c>
      <c r="E17" s="927">
        <f t="shared" si="14"/>
        <v>0</v>
      </c>
      <c r="F17" s="928">
        <f t="shared" si="14"/>
        <v>0</v>
      </c>
      <c r="G17" s="929">
        <f t="shared" ref="G17:H17" si="15">F17*1.03^5</f>
        <v>0</v>
      </c>
      <c r="H17" s="929">
        <f t="shared" si="15"/>
        <v>0</v>
      </c>
    </row>
    <row r="18" spans="1:8" ht="14.25" customHeight="1" x14ac:dyDescent="0.2">
      <c r="A18" s="930" t="s">
        <v>2394</v>
      </c>
      <c r="B18" s="927">
        <f>'26. Annual Operating Expenses'!J30+'26. Annual Operating Expenses'!J31</f>
        <v>0</v>
      </c>
      <c r="C18" s="927">
        <f t="shared" ref="C18:F18" si="16">B18*1.03</f>
        <v>0</v>
      </c>
      <c r="D18" s="927">
        <f t="shared" si="16"/>
        <v>0</v>
      </c>
      <c r="E18" s="927">
        <f t="shared" si="16"/>
        <v>0</v>
      </c>
      <c r="F18" s="928">
        <f t="shared" si="16"/>
        <v>0</v>
      </c>
      <c r="G18" s="929">
        <f t="shared" ref="G18:H18" si="17">F18*1.03^5</f>
        <v>0</v>
      </c>
      <c r="H18" s="929">
        <f t="shared" si="17"/>
        <v>0</v>
      </c>
    </row>
    <row r="19" spans="1:8" ht="14.25" customHeight="1" x14ac:dyDescent="0.2">
      <c r="A19" s="930" t="s">
        <v>2395</v>
      </c>
      <c r="B19" s="927">
        <f>'26. Annual Operating Expenses'!J33+'26. Annual Operating Expenses'!J32</f>
        <v>0</v>
      </c>
      <c r="C19" s="927">
        <f t="shared" ref="C19:F19" si="18">B19*1.03</f>
        <v>0</v>
      </c>
      <c r="D19" s="927">
        <f t="shared" si="18"/>
        <v>0</v>
      </c>
      <c r="E19" s="927">
        <f t="shared" si="18"/>
        <v>0</v>
      </c>
      <c r="F19" s="928">
        <f t="shared" si="18"/>
        <v>0</v>
      </c>
      <c r="G19" s="929">
        <f t="shared" ref="G19:H19" si="19">F19*1.03^5</f>
        <v>0</v>
      </c>
      <c r="H19" s="929">
        <f t="shared" si="19"/>
        <v>0</v>
      </c>
    </row>
    <row r="20" spans="1:8" ht="14.25" customHeight="1" x14ac:dyDescent="0.2">
      <c r="A20" s="930" t="s">
        <v>2396</v>
      </c>
      <c r="B20" s="927">
        <f>'26. Annual Operating Expenses'!L37</f>
        <v>0</v>
      </c>
      <c r="C20" s="927">
        <f t="shared" ref="C20:F20" si="20">B20*1.03</f>
        <v>0</v>
      </c>
      <c r="D20" s="927">
        <f t="shared" si="20"/>
        <v>0</v>
      </c>
      <c r="E20" s="927">
        <f t="shared" si="20"/>
        <v>0</v>
      </c>
      <c r="F20" s="928">
        <f t="shared" si="20"/>
        <v>0</v>
      </c>
      <c r="G20" s="929">
        <f t="shared" ref="G20:H20" si="21">F20*1.03^5</f>
        <v>0</v>
      </c>
      <c r="H20" s="929">
        <f t="shared" si="21"/>
        <v>0</v>
      </c>
    </row>
    <row r="21" spans="1:8" ht="14.25" customHeight="1" x14ac:dyDescent="0.2">
      <c r="A21" s="930" t="s">
        <v>2397</v>
      </c>
      <c r="B21" s="927">
        <f>'26. Annual Operating Expenses'!L42</f>
        <v>0</v>
      </c>
      <c r="C21" s="927">
        <f t="shared" ref="C21:F21" si="22">B21*1.03</f>
        <v>0</v>
      </c>
      <c r="D21" s="927">
        <f t="shared" si="22"/>
        <v>0</v>
      </c>
      <c r="E21" s="927">
        <f t="shared" si="22"/>
        <v>0</v>
      </c>
      <c r="F21" s="928">
        <f t="shared" si="22"/>
        <v>0</v>
      </c>
      <c r="G21" s="929">
        <f t="shared" ref="G21:H21" si="23">F21*1.03^5</f>
        <v>0</v>
      </c>
      <c r="H21" s="929">
        <f t="shared" si="23"/>
        <v>0</v>
      </c>
    </row>
    <row r="22" spans="1:8" ht="14.25" customHeight="1" x14ac:dyDescent="0.2">
      <c r="A22" s="930" t="s">
        <v>2398</v>
      </c>
      <c r="B22" s="927">
        <f>'26. Annual Operating Expenses'!L43</f>
        <v>0</v>
      </c>
      <c r="C22" s="927">
        <f t="shared" ref="C22:F22" si="24">B22*1.03</f>
        <v>0</v>
      </c>
      <c r="D22" s="927">
        <f t="shared" si="24"/>
        <v>0</v>
      </c>
      <c r="E22" s="927">
        <f t="shared" si="24"/>
        <v>0</v>
      </c>
      <c r="F22" s="928">
        <f t="shared" si="24"/>
        <v>0</v>
      </c>
      <c r="G22" s="929">
        <f t="shared" ref="G22:H22" si="25">F22*1.03^5</f>
        <v>0</v>
      </c>
      <c r="H22" s="929">
        <f t="shared" si="25"/>
        <v>0</v>
      </c>
    </row>
    <row r="23" spans="1:8" ht="14.25" customHeight="1" x14ac:dyDescent="0.2">
      <c r="A23" s="932" t="s">
        <v>369</v>
      </c>
      <c r="B23" s="927">
        <f>'26. Annual Operating Expenses'!L55+'26. Annual Operating Expenses'!J34+'26. Annual Operating Expenses'!J35</f>
        <v>0</v>
      </c>
      <c r="C23" s="927">
        <f t="shared" ref="C23:F23" si="26">B23*1.03</f>
        <v>0</v>
      </c>
      <c r="D23" s="927">
        <f t="shared" si="26"/>
        <v>0</v>
      </c>
      <c r="E23" s="927">
        <f t="shared" si="26"/>
        <v>0</v>
      </c>
      <c r="F23" s="928">
        <f t="shared" si="26"/>
        <v>0</v>
      </c>
      <c r="G23" s="929">
        <f t="shared" ref="G23:H23" si="27">F23*1.03^5</f>
        <v>0</v>
      </c>
      <c r="H23" s="929">
        <f t="shared" si="27"/>
        <v>0</v>
      </c>
    </row>
    <row r="24" spans="1:8" ht="14.25" customHeight="1" x14ac:dyDescent="0.2">
      <c r="A24" s="932" t="s">
        <v>415</v>
      </c>
      <c r="B24" s="933">
        <f t="shared" ref="B24:H24" si="28">SUM(B14:B23)</f>
        <v>0</v>
      </c>
      <c r="C24" s="933">
        <f t="shared" si="28"/>
        <v>0</v>
      </c>
      <c r="D24" s="933">
        <f t="shared" si="28"/>
        <v>0</v>
      </c>
      <c r="E24" s="933">
        <f t="shared" si="28"/>
        <v>0</v>
      </c>
      <c r="F24" s="934">
        <f t="shared" si="28"/>
        <v>0</v>
      </c>
      <c r="G24" s="935">
        <f t="shared" si="28"/>
        <v>0</v>
      </c>
      <c r="H24" s="935">
        <f t="shared" si="28"/>
        <v>0</v>
      </c>
    </row>
    <row r="25" spans="1:8" ht="14.25" customHeight="1" x14ac:dyDescent="0.2">
      <c r="A25" s="932" t="s">
        <v>2399</v>
      </c>
      <c r="B25" s="933">
        <f t="shared" ref="B25:H25" si="29">B12-B24</f>
        <v>0</v>
      </c>
      <c r="C25" s="933">
        <f t="shared" si="29"/>
        <v>0</v>
      </c>
      <c r="D25" s="933">
        <f t="shared" si="29"/>
        <v>0</v>
      </c>
      <c r="E25" s="933">
        <f t="shared" si="29"/>
        <v>0</v>
      </c>
      <c r="F25" s="934">
        <f t="shared" si="29"/>
        <v>0</v>
      </c>
      <c r="G25" s="935">
        <f t="shared" si="29"/>
        <v>0</v>
      </c>
      <c r="H25" s="935">
        <f t="shared" si="29"/>
        <v>0</v>
      </c>
    </row>
    <row r="26" spans="1:8" ht="14.25" customHeight="1" x14ac:dyDescent="0.2">
      <c r="A26" s="938" t="s">
        <v>2400</v>
      </c>
      <c r="B26" s="939"/>
      <c r="C26" s="749"/>
      <c r="D26" s="749"/>
      <c r="E26" s="941"/>
      <c r="F26" s="749"/>
      <c r="G26" s="940"/>
      <c r="H26" s="940"/>
    </row>
    <row r="27" spans="1:8" ht="14.25" customHeight="1" x14ac:dyDescent="0.2">
      <c r="A27" s="942" t="s">
        <v>2401</v>
      </c>
      <c r="B27" s="1283"/>
      <c r="C27" s="1283"/>
      <c r="D27" s="1283"/>
      <c r="E27" s="1283"/>
      <c r="F27" s="1284"/>
      <c r="G27" s="1285"/>
      <c r="H27" s="1285"/>
    </row>
    <row r="28" spans="1:8" ht="14.25" customHeight="1" x14ac:dyDescent="0.2">
      <c r="A28" s="943" t="s">
        <v>2402</v>
      </c>
      <c r="B28" s="1286"/>
      <c r="C28" s="1286"/>
      <c r="D28" s="1286"/>
      <c r="E28" s="1286"/>
      <c r="F28" s="1287"/>
      <c r="G28" s="1288"/>
      <c r="H28" s="1288"/>
    </row>
    <row r="29" spans="1:8" ht="14.25" customHeight="1" x14ac:dyDescent="0.2">
      <c r="A29" s="943" t="s">
        <v>2403</v>
      </c>
      <c r="B29" s="1286"/>
      <c r="C29" s="1286"/>
      <c r="D29" s="1286"/>
      <c r="E29" s="1286"/>
      <c r="F29" s="1287"/>
      <c r="G29" s="1288"/>
      <c r="H29" s="1288"/>
    </row>
    <row r="30" spans="1:8" ht="14.25" customHeight="1" x14ac:dyDescent="0.2">
      <c r="A30" s="932" t="s">
        <v>2404</v>
      </c>
      <c r="B30" s="1289"/>
      <c r="C30" s="1289"/>
      <c r="D30" s="1289"/>
      <c r="E30" s="1289"/>
      <c r="F30" s="1290"/>
      <c r="G30" s="1291"/>
      <c r="H30" s="1291"/>
    </row>
    <row r="31" spans="1:8" ht="14.25" customHeight="1" x14ac:dyDescent="0.2">
      <c r="A31" s="932" t="s">
        <v>2404</v>
      </c>
      <c r="B31" s="1292"/>
      <c r="C31" s="1292"/>
      <c r="D31" s="1292"/>
      <c r="E31" s="1292"/>
      <c r="F31" s="1293"/>
      <c r="G31" s="1294"/>
      <c r="H31" s="1294"/>
    </row>
    <row r="32" spans="1:8" ht="14.25" customHeight="1" x14ac:dyDescent="0.2">
      <c r="A32" s="944" t="s">
        <v>2405</v>
      </c>
      <c r="B32" s="933">
        <f t="shared" ref="B32:H32" si="30">B25-SUM(B27:B31)</f>
        <v>0</v>
      </c>
      <c r="C32" s="933">
        <f t="shared" si="30"/>
        <v>0</v>
      </c>
      <c r="D32" s="933">
        <f t="shared" si="30"/>
        <v>0</v>
      </c>
      <c r="E32" s="933">
        <f t="shared" si="30"/>
        <v>0</v>
      </c>
      <c r="F32" s="934">
        <f t="shared" si="30"/>
        <v>0</v>
      </c>
      <c r="G32" s="935">
        <f t="shared" si="30"/>
        <v>0</v>
      </c>
      <c r="H32" s="935">
        <f t="shared" si="30"/>
        <v>0</v>
      </c>
    </row>
    <row r="33" spans="1:9" ht="14.25" customHeight="1" x14ac:dyDescent="0.25">
      <c r="A33" s="944" t="s">
        <v>2406</v>
      </c>
      <c r="B33" s="933">
        <f>B32</f>
        <v>0</v>
      </c>
      <c r="C33" s="933">
        <f t="shared" ref="C33:F33" si="31">C32+B33</f>
        <v>0</v>
      </c>
      <c r="D33" s="933">
        <f t="shared" si="31"/>
        <v>0</v>
      </c>
      <c r="E33" s="933">
        <f t="shared" si="31"/>
        <v>0</v>
      </c>
      <c r="F33" s="934">
        <f t="shared" si="31"/>
        <v>0</v>
      </c>
      <c r="G33" s="935">
        <f t="shared" ref="G33:H33" si="32">(F32+G32)/2*5+F33</f>
        <v>0</v>
      </c>
      <c r="H33" s="935">
        <f t="shared" si="32"/>
        <v>0</v>
      </c>
      <c r="I33" s="10"/>
    </row>
    <row r="34" spans="1:9" ht="14.25" customHeight="1" x14ac:dyDescent="0.2">
      <c r="A34" s="945" t="s">
        <v>2407</v>
      </c>
      <c r="B34" s="946" t="e">
        <f t="shared" ref="B34:H34" si="33">B25/SUM(B27:B31)</f>
        <v>#DIV/0!</v>
      </c>
      <c r="C34" s="946" t="e">
        <f t="shared" si="33"/>
        <v>#DIV/0!</v>
      </c>
      <c r="D34" s="946" t="e">
        <f t="shared" si="33"/>
        <v>#DIV/0!</v>
      </c>
      <c r="E34" s="946" t="e">
        <f t="shared" si="33"/>
        <v>#DIV/0!</v>
      </c>
      <c r="F34" s="947" t="e">
        <f t="shared" si="33"/>
        <v>#DIV/0!</v>
      </c>
      <c r="G34" s="948" t="e">
        <f t="shared" si="33"/>
        <v>#DIV/0!</v>
      </c>
      <c r="H34" s="948" t="e">
        <f t="shared" si="33"/>
        <v>#DIV/0!</v>
      </c>
    </row>
    <row r="35" spans="1:9" ht="14.25" customHeight="1" x14ac:dyDescent="0.2">
      <c r="A35" s="1300" t="s">
        <v>287</v>
      </c>
      <c r="B35" s="1283"/>
      <c r="C35" s="1283"/>
      <c r="D35" s="1283"/>
      <c r="E35" s="1283"/>
      <c r="F35" s="1284"/>
      <c r="G35" s="1285"/>
      <c r="H35" s="1285"/>
    </row>
    <row r="36" spans="1:9" ht="14.25" customHeight="1" x14ac:dyDescent="0.2">
      <c r="A36" s="1301" t="s">
        <v>287</v>
      </c>
      <c r="B36" s="1295"/>
      <c r="C36" s="1295"/>
      <c r="D36" s="1295"/>
      <c r="E36" s="1295"/>
      <c r="F36" s="1296"/>
      <c r="G36" s="1297"/>
      <c r="H36" s="1297"/>
    </row>
    <row r="37" spans="1:9" ht="15" customHeight="1" x14ac:dyDescent="0.2">
      <c r="A37" s="2214" t="s">
        <v>2408</v>
      </c>
      <c r="B37" s="1397"/>
      <c r="C37" s="1397"/>
      <c r="D37" s="1397"/>
      <c r="E37" s="1397"/>
      <c r="F37" s="1397"/>
      <c r="G37" s="1397"/>
      <c r="H37" s="1451"/>
    </row>
    <row r="38" spans="1:9" ht="39" customHeight="1" x14ac:dyDescent="0.2">
      <c r="A38" s="1427"/>
      <c r="B38" s="1428"/>
      <c r="C38" s="1428"/>
      <c r="D38" s="1428"/>
      <c r="E38" s="1428"/>
      <c r="F38" s="1428"/>
      <c r="G38" s="1428"/>
      <c r="H38" s="1429"/>
    </row>
    <row r="39" spans="1:9" ht="6.75" customHeight="1" x14ac:dyDescent="0.25">
      <c r="A39" s="405"/>
      <c r="B39" s="405"/>
      <c r="C39" s="405"/>
      <c r="D39" s="405"/>
      <c r="E39" s="405"/>
      <c r="F39" s="405"/>
      <c r="G39" s="405"/>
      <c r="H39" s="405"/>
      <c r="I39" s="10"/>
    </row>
    <row r="40" spans="1:9" ht="14.25" customHeight="1" x14ac:dyDescent="0.25">
      <c r="A40" s="10"/>
      <c r="C40" s="1736"/>
      <c r="D40" s="1804"/>
      <c r="E40" s="949" t="s">
        <v>146</v>
      </c>
      <c r="F40" s="1915"/>
      <c r="G40" s="1803"/>
      <c r="H40" s="1804"/>
    </row>
    <row r="41" spans="1:9" ht="14.25" customHeight="1" x14ac:dyDescent="0.25">
      <c r="A41" s="2215" t="s">
        <v>440</v>
      </c>
      <c r="B41" s="10"/>
      <c r="C41" s="2211" t="s">
        <v>441</v>
      </c>
      <c r="D41" s="1397"/>
      <c r="E41" s="949" t="s">
        <v>173</v>
      </c>
      <c r="F41" s="1915"/>
      <c r="G41" s="1803"/>
      <c r="H41" s="1804"/>
    </row>
    <row r="42" spans="1:9" ht="15" customHeight="1" x14ac:dyDescent="0.25">
      <c r="A42" s="1400"/>
      <c r="C42" s="1915"/>
      <c r="D42" s="1804"/>
      <c r="E42" s="181"/>
      <c r="F42" s="10"/>
      <c r="G42" s="10"/>
      <c r="H42" s="10"/>
    </row>
    <row r="43" spans="1:9" ht="15.75" customHeight="1" x14ac:dyDescent="0.25">
      <c r="B43" s="531"/>
      <c r="C43" s="2212" t="s">
        <v>442</v>
      </c>
      <c r="D43" s="1400"/>
    </row>
    <row r="44" spans="1:9" ht="14.25" customHeight="1" x14ac:dyDescent="0.25">
      <c r="B44" s="364"/>
      <c r="C44" s="1915"/>
      <c r="D44" s="1804"/>
      <c r="E44" s="10"/>
      <c r="F44" s="1915"/>
      <c r="G44" s="1804"/>
    </row>
    <row r="45" spans="1:9" ht="14.25" customHeight="1" x14ac:dyDescent="0.25">
      <c r="A45" s="950" t="s">
        <v>2409</v>
      </c>
      <c r="B45" s="10"/>
      <c r="C45" s="2211" t="s">
        <v>441</v>
      </c>
      <c r="D45" s="1397"/>
      <c r="E45" s="10"/>
      <c r="F45" s="2212" t="s">
        <v>442</v>
      </c>
      <c r="G45" s="1400"/>
      <c r="H45" s="10"/>
    </row>
    <row r="46" spans="1:9" s="1057" customFormat="1" ht="8.4499999999999993" customHeight="1" x14ac:dyDescent="0.25">
      <c r="A46" s="1298"/>
      <c r="B46" s="1064"/>
      <c r="C46" s="1299"/>
      <c r="D46" s="1059"/>
      <c r="E46" s="1064"/>
      <c r="F46" s="1065"/>
      <c r="H46" s="1064"/>
    </row>
    <row r="47" spans="1:9" ht="16.149999999999999" customHeight="1" x14ac:dyDescent="0.25">
      <c r="A47" s="180"/>
      <c r="B47" s="250" t="s">
        <v>315</v>
      </c>
      <c r="C47" s="180"/>
      <c r="D47" s="180"/>
      <c r="F47" s="2210"/>
      <c r="G47" s="2210"/>
      <c r="H47" s="250"/>
      <c r="I47" s="250"/>
    </row>
    <row r="48" spans="1:9" ht="15.75" customHeight="1" x14ac:dyDescent="0.25">
      <c r="A48" s="10"/>
      <c r="B48" s="531"/>
      <c r="C48" s="10"/>
      <c r="D48" s="10"/>
      <c r="E48" s="10"/>
      <c r="F48" s="10"/>
      <c r="G48" s="10"/>
      <c r="H48" s="10"/>
      <c r="I48" s="10"/>
    </row>
    <row r="49" spans="1:9" ht="14.25" customHeight="1" x14ac:dyDescent="0.25">
      <c r="A49" s="10"/>
      <c r="B49" s="364"/>
      <c r="C49" s="10"/>
      <c r="D49" s="10"/>
      <c r="E49" s="10"/>
      <c r="F49" s="10"/>
      <c r="G49" s="10"/>
      <c r="H49" s="10"/>
      <c r="I49" s="10"/>
    </row>
    <row r="50" spans="1:9" ht="14.25" customHeight="1" x14ac:dyDescent="0.2"/>
    <row r="51" spans="1:9" ht="14.25" customHeight="1" x14ac:dyDescent="0.2"/>
    <row r="52" spans="1:9" ht="14.25" customHeight="1" x14ac:dyDescent="0.2"/>
    <row r="53" spans="1:9" ht="14.25" customHeight="1" x14ac:dyDescent="0.2"/>
    <row r="54" spans="1:9" ht="14.25" customHeight="1" x14ac:dyDescent="0.2"/>
    <row r="55" spans="1:9" ht="14.25" customHeight="1" x14ac:dyDescent="0.2"/>
    <row r="56" spans="1:9" ht="14.25" customHeight="1" x14ac:dyDescent="0.2"/>
    <row r="57" spans="1:9" ht="14.25" customHeight="1" x14ac:dyDescent="0.2"/>
    <row r="58" spans="1:9" ht="14.25" customHeight="1" x14ac:dyDescent="0.2"/>
    <row r="59" spans="1:9" ht="14.25" customHeight="1" x14ac:dyDescent="0.2"/>
    <row r="60" spans="1:9" ht="14.25" customHeight="1" x14ac:dyDescent="0.2"/>
    <row r="61" spans="1:9" ht="14.25" customHeight="1" x14ac:dyDescent="0.2"/>
    <row r="62" spans="1:9" ht="14.25" customHeight="1" x14ac:dyDescent="0.2"/>
    <row r="63" spans="1:9" ht="14.25" customHeight="1" x14ac:dyDescent="0.2"/>
    <row r="64" spans="1:9"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sheetProtection algorithmName="SHA-512" hashValue="OgErM2W2pr6b6IClb+lqLtxH/6Q5Nn3p9weAExan4KpyedfLpl4lvultqBmeOOinGzp26wB6hxpVU1tEU7b5cg==" saltValue="ltdcUG5zEmUIxPl+KA8xgA==" spinCount="100000" sheet="1" objects="1" scenarios="1"/>
  <mergeCells count="15">
    <mergeCell ref="F47:G47"/>
    <mergeCell ref="C45:D45"/>
    <mergeCell ref="F45:G45"/>
    <mergeCell ref="A1:H2"/>
    <mergeCell ref="A3:H5"/>
    <mergeCell ref="A37:H38"/>
    <mergeCell ref="C40:D40"/>
    <mergeCell ref="F40:H40"/>
    <mergeCell ref="A41:A42"/>
    <mergeCell ref="F41:H41"/>
    <mergeCell ref="C41:D41"/>
    <mergeCell ref="C42:D42"/>
    <mergeCell ref="C43:D43"/>
    <mergeCell ref="C44:D44"/>
    <mergeCell ref="F44:G44"/>
  </mergeCells>
  <pageMargins left="0.5" right="0" top="0.25" bottom="0.25" header="0" footer="0"/>
  <pageSetup scale="83" orientation="landscape" r:id="rId1"/>
  <headerFooter>
    <oddFooter>&amp;R&amp;D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99"/>
  <sheetViews>
    <sheetView showGridLines="0" zoomScaleNormal="100" zoomScaleSheetLayoutView="80" workbookViewId="0">
      <selection sqref="A1:I2"/>
    </sheetView>
  </sheetViews>
  <sheetFormatPr defaultColWidth="12.625" defaultRowHeight="15" customHeight="1" x14ac:dyDescent="0.2"/>
  <cols>
    <col min="1" max="1" width="2.125" customWidth="1"/>
    <col min="2" max="2" width="28.75" customWidth="1"/>
    <col min="3" max="6" width="14.5" customWidth="1"/>
    <col min="7" max="7" width="15.25" customWidth="1"/>
    <col min="8" max="8" width="15.75" customWidth="1"/>
    <col min="9" max="9" width="3.625" customWidth="1"/>
    <col min="10" max="10" width="2.125" customWidth="1"/>
  </cols>
  <sheetData>
    <row r="1" spans="1:10" ht="15" customHeight="1" x14ac:dyDescent="0.2">
      <c r="A1" s="1440" t="s">
        <v>2410</v>
      </c>
      <c r="B1" s="1397"/>
      <c r="C1" s="1397"/>
      <c r="D1" s="1397"/>
      <c r="E1" s="1397"/>
      <c r="F1" s="1397"/>
      <c r="G1" s="1397"/>
      <c r="H1" s="1397"/>
      <c r="I1" s="1398"/>
    </row>
    <row r="2" spans="1:10" ht="3.6" customHeight="1" x14ac:dyDescent="0.2">
      <c r="A2" s="1402"/>
      <c r="B2" s="1403"/>
      <c r="C2" s="1403"/>
      <c r="D2" s="1403"/>
      <c r="E2" s="1403"/>
      <c r="F2" s="1403"/>
      <c r="G2" s="1403"/>
      <c r="H2" s="1403"/>
      <c r="I2" s="1404"/>
    </row>
    <row r="3" spans="1:10" ht="15" customHeight="1" x14ac:dyDescent="0.2">
      <c r="A3" s="2219" t="s">
        <v>2411</v>
      </c>
      <c r="B3" s="1400"/>
      <c r="C3" s="1400"/>
      <c r="D3" s="1400"/>
      <c r="E3" s="1400"/>
      <c r="F3" s="1400"/>
      <c r="G3" s="1400"/>
      <c r="H3" s="1400"/>
      <c r="I3" s="1400"/>
      <c r="J3" s="951"/>
    </row>
    <row r="4" spans="1:10" ht="15" customHeight="1" x14ac:dyDescent="0.2">
      <c r="A4" s="1400"/>
      <c r="B4" s="1400"/>
      <c r="C4" s="1400"/>
      <c r="D4" s="1400"/>
      <c r="E4" s="1400"/>
      <c r="F4" s="1400"/>
      <c r="G4" s="1400"/>
      <c r="H4" s="1400"/>
      <c r="I4" s="1400"/>
      <c r="J4" s="951"/>
    </row>
    <row r="5" spans="1:10" ht="9" customHeight="1" x14ac:dyDescent="0.2">
      <c r="A5" s="1400"/>
      <c r="B5" s="1400"/>
      <c r="C5" s="1400"/>
      <c r="D5" s="1400"/>
      <c r="E5" s="1400"/>
      <c r="F5" s="1400"/>
      <c r="G5" s="1400"/>
      <c r="H5" s="1400"/>
      <c r="I5" s="1400"/>
      <c r="J5" s="951"/>
    </row>
    <row r="6" spans="1:10" ht="15" customHeight="1" x14ac:dyDescent="0.2">
      <c r="A6" s="648" t="s">
        <v>2412</v>
      </c>
      <c r="B6" s="31"/>
      <c r="C6" s="31"/>
      <c r="D6" s="31"/>
      <c r="E6" s="31"/>
      <c r="F6" s="31"/>
      <c r="G6" s="31"/>
      <c r="H6" s="31"/>
      <c r="I6" s="31"/>
      <c r="J6" s="31"/>
    </row>
    <row r="7" spans="1:10" ht="15" customHeight="1" x14ac:dyDescent="0.2">
      <c r="A7" s="648" t="s">
        <v>2413</v>
      </c>
      <c r="B7" s="31"/>
      <c r="C7" s="31"/>
      <c r="D7" s="31"/>
      <c r="E7" s="31"/>
      <c r="F7" s="31"/>
      <c r="G7" s="31"/>
      <c r="H7" s="31"/>
      <c r="I7" s="31"/>
      <c r="J7" s="31"/>
    </row>
    <row r="8" spans="1:10" ht="15" customHeight="1" x14ac:dyDescent="0.2">
      <c r="A8" s="648" t="s">
        <v>2414</v>
      </c>
      <c r="B8" s="31"/>
      <c r="C8" s="31"/>
      <c r="D8" s="31"/>
      <c r="E8" s="31"/>
      <c r="F8" s="31"/>
      <c r="G8" s="31"/>
      <c r="H8" s="31"/>
      <c r="I8" s="31"/>
      <c r="J8" s="31"/>
    </row>
    <row r="9" spans="1:10" ht="15" customHeight="1" x14ac:dyDescent="0.2">
      <c r="A9" s="648" t="s">
        <v>2415</v>
      </c>
      <c r="B9" s="31"/>
      <c r="C9" s="31"/>
      <c r="D9" s="31"/>
      <c r="E9" s="31"/>
      <c r="F9" s="31"/>
      <c r="G9" s="31"/>
      <c r="H9" s="31"/>
      <c r="I9" s="31"/>
      <c r="J9" s="31"/>
    </row>
    <row r="10" spans="1:10" ht="15" customHeight="1" x14ac:dyDescent="0.2">
      <c r="A10" s="648" t="s">
        <v>2416</v>
      </c>
      <c r="B10" s="31"/>
      <c r="C10" s="31"/>
      <c r="D10" s="31"/>
      <c r="E10" s="31"/>
      <c r="F10" s="31"/>
      <c r="G10" s="31"/>
      <c r="H10" s="31"/>
      <c r="I10" s="31"/>
      <c r="J10" s="31"/>
    </row>
    <row r="11" spans="1:10" ht="15" customHeight="1" x14ac:dyDescent="0.2">
      <c r="A11" s="648" t="s">
        <v>2417</v>
      </c>
      <c r="B11" s="31"/>
      <c r="C11" s="31"/>
      <c r="D11" s="31"/>
      <c r="E11" s="31"/>
      <c r="F11" s="31"/>
      <c r="G11" s="31"/>
      <c r="H11" s="31"/>
      <c r="I11" s="31"/>
      <c r="J11" s="31"/>
    </row>
    <row r="12" spans="1:10" ht="15" customHeight="1" x14ac:dyDescent="0.2">
      <c r="A12" s="2220" t="s">
        <v>2418</v>
      </c>
      <c r="B12" s="1531"/>
      <c r="C12" s="1531"/>
      <c r="D12" s="1531"/>
      <c r="E12" s="1531"/>
      <c r="F12" s="1531"/>
      <c r="G12" s="1531"/>
      <c r="H12" s="1531"/>
      <c r="I12" s="1532"/>
      <c r="J12" s="31"/>
    </row>
    <row r="13" spans="1:10" ht="15" customHeight="1" x14ac:dyDescent="0.2">
      <c r="A13" s="952" t="s">
        <v>2419</v>
      </c>
      <c r="B13" s="952"/>
      <c r="C13" s="952"/>
      <c r="D13" s="952"/>
      <c r="E13" s="952"/>
      <c r="F13" s="952"/>
      <c r="G13" s="952"/>
      <c r="H13" s="952"/>
      <c r="I13" s="952"/>
      <c r="J13" s="31"/>
    </row>
    <row r="14" spans="1:10" ht="12.6" customHeight="1" x14ac:dyDescent="0.2">
      <c r="A14" s="199"/>
      <c r="B14" s="953" t="s">
        <v>1629</v>
      </c>
      <c r="C14" s="954" t="s">
        <v>1634</v>
      </c>
      <c r="D14" s="954" t="s">
        <v>2005</v>
      </c>
      <c r="E14" s="954" t="s">
        <v>2011</v>
      </c>
      <c r="F14" s="954" t="s">
        <v>2420</v>
      </c>
      <c r="G14" s="954" t="s">
        <v>2421</v>
      </c>
      <c r="H14" s="954" t="s">
        <v>2422</v>
      </c>
      <c r="I14" s="31"/>
      <c r="J14" s="31"/>
    </row>
    <row r="15" spans="1:10" ht="15" customHeight="1" x14ac:dyDescent="0.2">
      <c r="A15" s="199"/>
      <c r="B15" s="2221" t="s">
        <v>2423</v>
      </c>
      <c r="C15" s="2221" t="s">
        <v>2424</v>
      </c>
      <c r="D15" s="2222" t="s">
        <v>2425</v>
      </c>
      <c r="E15" s="2222" t="s">
        <v>2426</v>
      </c>
      <c r="F15" s="2222" t="s">
        <v>2427</v>
      </c>
      <c r="G15" s="2222" t="s">
        <v>2428</v>
      </c>
      <c r="H15" s="2222" t="s">
        <v>2429</v>
      </c>
      <c r="I15" s="31"/>
      <c r="J15" s="31"/>
    </row>
    <row r="16" spans="1:10" ht="10.9" customHeight="1" x14ac:dyDescent="0.2">
      <c r="A16" s="199"/>
      <c r="B16" s="1504"/>
      <c r="C16" s="1504"/>
      <c r="D16" s="1504"/>
      <c r="E16" s="1504"/>
      <c r="F16" s="1504"/>
      <c r="G16" s="1504"/>
      <c r="H16" s="1504"/>
      <c r="I16" s="31"/>
      <c r="J16" s="31"/>
    </row>
    <row r="17" spans="1:10" ht="15" customHeight="1" x14ac:dyDescent="0.2">
      <c r="A17" s="199"/>
      <c r="B17" s="1302"/>
      <c r="C17" s="1303"/>
      <c r="D17" s="1302"/>
      <c r="E17" s="1303"/>
      <c r="F17" s="1303"/>
      <c r="G17" s="1303"/>
      <c r="H17" s="1303"/>
      <c r="I17" s="31"/>
      <c r="J17" s="31"/>
    </row>
    <row r="18" spans="1:10" ht="15" customHeight="1" x14ac:dyDescent="0.2">
      <c r="A18" s="199"/>
      <c r="B18" s="1302"/>
      <c r="C18" s="1303"/>
      <c r="D18" s="1302"/>
      <c r="E18" s="1303"/>
      <c r="F18" s="1303"/>
      <c r="G18" s="1303"/>
      <c r="H18" s="1304"/>
      <c r="I18" s="31"/>
      <c r="J18" s="31"/>
    </row>
    <row r="19" spans="1:10" ht="15" customHeight="1" x14ac:dyDescent="0.2">
      <c r="A19" s="199"/>
      <c r="B19" s="1302"/>
      <c r="C19" s="1303"/>
      <c r="D19" s="1302"/>
      <c r="E19" s="1303"/>
      <c r="F19" s="1303"/>
      <c r="G19" s="1303"/>
      <c r="H19" s="1304"/>
      <c r="I19" s="31"/>
      <c r="J19" s="31"/>
    </row>
    <row r="20" spans="1:10" ht="15" customHeight="1" x14ac:dyDescent="0.2">
      <c r="A20" s="199"/>
      <c r="B20" s="1302"/>
      <c r="C20" s="1303"/>
      <c r="D20" s="1302"/>
      <c r="E20" s="1303"/>
      <c r="F20" s="1303"/>
      <c r="G20" s="1303"/>
      <c r="H20" s="1304"/>
      <c r="I20" s="31"/>
      <c r="J20" s="31"/>
    </row>
    <row r="21" spans="1:10" ht="15" customHeight="1" x14ac:dyDescent="0.2">
      <c r="A21" s="199"/>
      <c r="B21" s="1302"/>
      <c r="C21" s="1303"/>
      <c r="D21" s="1302"/>
      <c r="E21" s="1303"/>
      <c r="F21" s="1303"/>
      <c r="G21" s="1303"/>
      <c r="H21" s="1304"/>
      <c r="I21" s="31"/>
      <c r="J21" s="31"/>
    </row>
    <row r="22" spans="1:10" ht="15" customHeight="1" x14ac:dyDescent="0.2">
      <c r="A22" s="199"/>
      <c r="B22" s="1302"/>
      <c r="C22" s="1303"/>
      <c r="D22" s="1302"/>
      <c r="E22" s="1303"/>
      <c r="F22" s="1303"/>
      <c r="G22" s="1303"/>
      <c r="H22" s="1304"/>
      <c r="I22" s="31"/>
      <c r="J22" s="31"/>
    </row>
    <row r="23" spans="1:10" ht="15" customHeight="1" x14ac:dyDescent="0.2">
      <c r="A23" s="199"/>
      <c r="B23" s="1302"/>
      <c r="C23" s="1303"/>
      <c r="D23" s="1302"/>
      <c r="E23" s="1303"/>
      <c r="F23" s="1303"/>
      <c r="G23" s="1303"/>
      <c r="H23" s="1304"/>
      <c r="I23" s="31"/>
      <c r="J23" s="31"/>
    </row>
    <row r="24" spans="1:10" ht="15" customHeight="1" x14ac:dyDescent="0.2">
      <c r="A24" s="199"/>
      <c r="B24" s="1302"/>
      <c r="C24" s="1303"/>
      <c r="D24" s="1302"/>
      <c r="E24" s="1303"/>
      <c r="F24" s="1303"/>
      <c r="G24" s="1303"/>
      <c r="H24" s="1304"/>
      <c r="I24" s="31"/>
      <c r="J24" s="31"/>
    </row>
    <row r="25" spans="1:10" ht="15" customHeight="1" x14ac:dyDescent="0.2">
      <c r="A25" s="199"/>
      <c r="B25" s="1302"/>
      <c r="C25" s="1303"/>
      <c r="D25" s="1302"/>
      <c r="E25" s="1303"/>
      <c r="F25" s="1303"/>
      <c r="G25" s="1303"/>
      <c r="H25" s="1304"/>
      <c r="I25" s="31"/>
      <c r="J25" s="31"/>
    </row>
    <row r="26" spans="1:10" ht="15" customHeight="1" x14ac:dyDescent="0.2">
      <c r="A26" s="199"/>
      <c r="B26" s="1302"/>
      <c r="C26" s="1303"/>
      <c r="D26" s="1302"/>
      <c r="E26" s="1303"/>
      <c r="F26" s="1303"/>
      <c r="G26" s="1303"/>
      <c r="H26" s="1304"/>
      <c r="I26" s="31"/>
      <c r="J26" s="31"/>
    </row>
    <row r="27" spans="1:10" ht="15" customHeight="1" x14ac:dyDescent="0.2">
      <c r="A27" s="199"/>
      <c r="B27" s="1302"/>
      <c r="C27" s="1303"/>
      <c r="D27" s="1302"/>
      <c r="E27" s="1303"/>
      <c r="F27" s="1303"/>
      <c r="G27" s="1303"/>
      <c r="H27" s="1304"/>
      <c r="I27" s="31"/>
      <c r="J27" s="31"/>
    </row>
    <row r="28" spans="1:10" ht="15" customHeight="1" x14ac:dyDescent="0.2">
      <c r="A28" s="199"/>
      <c r="B28" s="1302"/>
      <c r="C28" s="1303"/>
      <c r="D28" s="1302"/>
      <c r="E28" s="1303"/>
      <c r="F28" s="1303"/>
      <c r="G28" s="1303"/>
      <c r="H28" s="1304"/>
      <c r="I28" s="31"/>
      <c r="J28" s="31"/>
    </row>
    <row r="29" spans="1:10" ht="15" customHeight="1" x14ac:dyDescent="0.2">
      <c r="A29" s="199"/>
      <c r="B29" s="1302"/>
      <c r="C29" s="1303"/>
      <c r="D29" s="1302"/>
      <c r="E29" s="1303"/>
      <c r="F29" s="1303"/>
      <c r="G29" s="1303"/>
      <c r="H29" s="1304"/>
      <c r="I29" s="31"/>
      <c r="J29" s="31"/>
    </row>
    <row r="30" spans="1:10" ht="15" customHeight="1" x14ac:dyDescent="0.2">
      <c r="A30" s="199"/>
      <c r="B30" s="1302"/>
      <c r="C30" s="1303"/>
      <c r="D30" s="1302"/>
      <c r="E30" s="1303"/>
      <c r="F30" s="1303"/>
      <c r="G30" s="1303"/>
      <c r="H30" s="1304"/>
      <c r="I30" s="31"/>
      <c r="J30" s="31"/>
    </row>
    <row r="31" spans="1:10" ht="15" customHeight="1" x14ac:dyDescent="0.2">
      <c r="A31" s="199"/>
      <c r="B31" s="1302"/>
      <c r="C31" s="1303"/>
      <c r="D31" s="1302"/>
      <c r="E31" s="1303"/>
      <c r="F31" s="1303"/>
      <c r="G31" s="1303"/>
      <c r="H31" s="1304"/>
      <c r="I31" s="31"/>
      <c r="J31" s="31"/>
    </row>
    <row r="32" spans="1:10" ht="15" customHeight="1" x14ac:dyDescent="0.2">
      <c r="A32" s="199"/>
      <c r="B32" s="1302"/>
      <c r="C32" s="1303"/>
      <c r="D32" s="1302"/>
      <c r="E32" s="1303"/>
      <c r="F32" s="1303"/>
      <c r="G32" s="1303"/>
      <c r="H32" s="1304"/>
      <c r="I32" s="31"/>
      <c r="J32" s="31"/>
    </row>
    <row r="33" spans="1:10" ht="15" customHeight="1" x14ac:dyDescent="0.2">
      <c r="A33" s="199"/>
      <c r="B33" s="1302"/>
      <c r="C33" s="1303"/>
      <c r="D33" s="1302"/>
      <c r="E33" s="1303"/>
      <c r="F33" s="1303"/>
      <c r="G33" s="1303"/>
      <c r="H33" s="1304"/>
      <c r="I33" s="31"/>
      <c r="J33" s="31"/>
    </row>
    <row r="34" spans="1:10" ht="15" customHeight="1" x14ac:dyDescent="0.2">
      <c r="A34" s="199"/>
      <c r="B34" s="1302"/>
      <c r="C34" s="1303"/>
      <c r="D34" s="1302"/>
      <c r="E34" s="1303"/>
      <c r="F34" s="1303"/>
      <c r="G34" s="1303"/>
      <c r="H34" s="1304"/>
      <c r="I34" s="31"/>
      <c r="J34" s="31"/>
    </row>
    <row r="35" spans="1:10" ht="15" customHeight="1" x14ac:dyDescent="0.2">
      <c r="A35" s="199"/>
      <c r="B35" s="1302"/>
      <c r="C35" s="1303"/>
      <c r="D35" s="1302"/>
      <c r="E35" s="1303"/>
      <c r="F35" s="1303"/>
      <c r="G35" s="1303"/>
      <c r="H35" s="1304"/>
      <c r="I35" s="31"/>
      <c r="J35" s="31"/>
    </row>
    <row r="36" spans="1:10" ht="15" customHeight="1" x14ac:dyDescent="0.2">
      <c r="A36" s="199"/>
      <c r="B36" s="1302"/>
      <c r="C36" s="1303"/>
      <c r="D36" s="1302"/>
      <c r="E36" s="1303"/>
      <c r="F36" s="1303"/>
      <c r="G36" s="1303"/>
      <c r="H36" s="1304"/>
      <c r="I36" s="31"/>
      <c r="J36" s="31"/>
    </row>
    <row r="37" spans="1:10" ht="15" customHeight="1" x14ac:dyDescent="0.2">
      <c r="A37" s="199"/>
      <c r="B37" s="958" t="s">
        <v>170</v>
      </c>
      <c r="C37" s="958"/>
      <c r="D37" s="958"/>
      <c r="E37" s="958"/>
      <c r="F37" s="958"/>
      <c r="G37" s="958"/>
      <c r="H37" s="959">
        <f>SUM(H17:H36)</f>
        <v>0</v>
      </c>
      <c r="I37" s="31"/>
      <c r="J37" s="31"/>
    </row>
    <row r="38" spans="1:10" ht="7.5" customHeight="1" x14ac:dyDescent="0.2">
      <c r="A38" s="31"/>
      <c r="B38" s="31"/>
      <c r="C38" s="31"/>
      <c r="D38" s="31"/>
      <c r="E38" s="31"/>
      <c r="F38" s="31"/>
      <c r="G38" s="31"/>
      <c r="H38" s="31"/>
      <c r="I38" s="31"/>
      <c r="J38" s="31"/>
    </row>
    <row r="39" spans="1:10" ht="15" customHeight="1" x14ac:dyDescent="0.2">
      <c r="A39" s="31"/>
      <c r="B39" s="31"/>
      <c r="C39" s="31"/>
      <c r="D39" s="2216"/>
      <c r="E39" s="1804"/>
      <c r="F39" s="960" t="s">
        <v>1883</v>
      </c>
      <c r="G39" s="31"/>
      <c r="H39" s="31"/>
      <c r="I39" s="31"/>
      <c r="J39" s="31"/>
    </row>
    <row r="40" spans="1:10" ht="18.75" customHeight="1" x14ac:dyDescent="0.2">
      <c r="A40" s="31"/>
      <c r="B40" s="2217" t="s">
        <v>2430</v>
      </c>
      <c r="C40" s="31"/>
      <c r="D40" s="961" t="s">
        <v>441</v>
      </c>
      <c r="E40" s="962"/>
      <c r="F40" s="963"/>
      <c r="G40" s="31"/>
      <c r="H40" s="31"/>
      <c r="I40" s="31"/>
      <c r="J40" s="31"/>
    </row>
    <row r="41" spans="1:10" ht="15" customHeight="1" x14ac:dyDescent="0.2">
      <c r="A41" s="31"/>
      <c r="B41" s="1400"/>
      <c r="C41" s="63"/>
      <c r="D41" s="2218"/>
      <c r="E41" s="1804"/>
      <c r="F41" s="31"/>
      <c r="G41" s="31"/>
      <c r="H41" s="31"/>
      <c r="I41" s="31"/>
      <c r="J41" s="31"/>
    </row>
    <row r="42" spans="1:10" ht="21.75" customHeight="1" x14ac:dyDescent="0.2">
      <c r="A42" s="31"/>
      <c r="B42" s="31"/>
      <c r="C42" s="63"/>
      <c r="D42" s="767" t="s">
        <v>442</v>
      </c>
      <c r="E42" s="250" t="s">
        <v>315</v>
      </c>
      <c r="F42" s="31"/>
      <c r="G42" s="31"/>
      <c r="H42" s="1306"/>
    </row>
    <row r="43" spans="1:10" ht="15" customHeight="1" x14ac:dyDescent="0.2">
      <c r="A43" s="31"/>
      <c r="B43" s="31"/>
      <c r="C43" s="31"/>
      <c r="D43" s="31"/>
      <c r="E43" s="31"/>
      <c r="F43" s="31"/>
      <c r="G43" s="31"/>
      <c r="H43" s="31"/>
      <c r="I43" s="31"/>
      <c r="J43" s="31"/>
    </row>
    <row r="44" spans="1:10" ht="15" customHeight="1" x14ac:dyDescent="0.2">
      <c r="A44" s="31"/>
      <c r="B44" s="31"/>
      <c r="C44" s="31"/>
      <c r="D44" s="31"/>
      <c r="E44" s="31"/>
      <c r="F44" s="31"/>
      <c r="G44" s="31"/>
      <c r="H44" s="31"/>
      <c r="I44" s="31"/>
      <c r="J44" s="31"/>
    </row>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sheetProtection algorithmName="SHA-512" hashValue="m7HyWsik1cVK4ZR2ykZ3eWY4/nPTD9+C/F5R9uePDpU2xbPNivhgryx7SauOqAOvS9XxnGHDO9DVQP130q/3lw==" saltValue="aT2ls+u2nHfNmVCHw6isUQ==" spinCount="100000" sheet="1" objects="1" scenarios="1"/>
  <mergeCells count="13">
    <mergeCell ref="D39:E39"/>
    <mergeCell ref="B40:B41"/>
    <mergeCell ref="D41:E41"/>
    <mergeCell ref="A1:I2"/>
    <mergeCell ref="A3:I5"/>
    <mergeCell ref="A12:I12"/>
    <mergeCell ref="B15:B16"/>
    <mergeCell ref="C15:C16"/>
    <mergeCell ref="D15:D16"/>
    <mergeCell ref="E15:E16"/>
    <mergeCell ref="H15:H16"/>
    <mergeCell ref="F15:F16"/>
    <mergeCell ref="G15:G16"/>
  </mergeCells>
  <pageMargins left="0.5" right="0" top="0.25" bottom="0.25" header="0" footer="0"/>
  <pageSetup scale="95" orientation="landscape" r:id="rId1"/>
  <headerFooter>
    <oddFooter>&amp;R&amp;D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000"/>
  <sheetViews>
    <sheetView showGridLines="0" zoomScaleNormal="100" zoomScaleSheetLayoutView="100" workbookViewId="0">
      <selection sqref="A1:I2"/>
    </sheetView>
  </sheetViews>
  <sheetFormatPr defaultColWidth="12.625" defaultRowHeight="15" customHeight="1" x14ac:dyDescent="0.2"/>
  <cols>
    <col min="1" max="1" width="2.125" customWidth="1"/>
    <col min="2" max="2" width="26.75" customWidth="1"/>
    <col min="3" max="8" width="14.5" customWidth="1"/>
    <col min="9" max="9" width="2.125" customWidth="1"/>
    <col min="10" max="10" width="7.625" customWidth="1"/>
  </cols>
  <sheetData>
    <row r="1" spans="1:10" ht="15" customHeight="1" x14ac:dyDescent="0.25">
      <c r="A1" s="1440" t="s">
        <v>2431</v>
      </c>
      <c r="B1" s="1397"/>
      <c r="C1" s="1397"/>
      <c r="D1" s="1397"/>
      <c r="E1" s="1397"/>
      <c r="F1" s="1397"/>
      <c r="G1" s="1397"/>
      <c r="H1" s="1397"/>
      <c r="I1" s="1398"/>
      <c r="J1" s="10"/>
    </row>
    <row r="2" spans="1:10" ht="7.9" customHeight="1" x14ac:dyDescent="0.25">
      <c r="A2" s="1402"/>
      <c r="B2" s="1403"/>
      <c r="C2" s="1403"/>
      <c r="D2" s="1403"/>
      <c r="E2" s="1403"/>
      <c r="F2" s="1403"/>
      <c r="G2" s="1403"/>
      <c r="H2" s="1403"/>
      <c r="I2" s="1404"/>
      <c r="J2" s="10"/>
    </row>
    <row r="3" spans="1:10" ht="4.5" customHeight="1" x14ac:dyDescent="0.25">
      <c r="A3" s="10"/>
      <c r="B3" s="10"/>
      <c r="C3" s="10"/>
      <c r="D3" s="10"/>
      <c r="E3" s="10"/>
      <c r="F3" s="10"/>
      <c r="G3" s="10"/>
      <c r="H3" s="10"/>
      <c r="I3" s="10"/>
      <c r="J3" s="10"/>
    </row>
    <row r="4" spans="1:10" ht="14.25" customHeight="1" x14ac:dyDescent="0.2">
      <c r="A4" s="648" t="s">
        <v>2432</v>
      </c>
      <c r="B4" s="31"/>
      <c r="C4" s="31"/>
      <c r="D4" s="31"/>
      <c r="E4" s="31"/>
      <c r="F4" s="31"/>
      <c r="G4" s="31"/>
      <c r="H4" s="31"/>
      <c r="I4" s="31"/>
      <c r="J4" s="31"/>
    </row>
    <row r="5" spans="1:10" ht="14.25" customHeight="1" x14ac:dyDescent="0.2">
      <c r="A5" s="648" t="s">
        <v>2433</v>
      </c>
      <c r="B5" s="31"/>
      <c r="C5" s="31"/>
      <c r="D5" s="31"/>
      <c r="E5" s="31"/>
      <c r="F5" s="31"/>
      <c r="G5" s="31"/>
      <c r="H5" s="31"/>
      <c r="I5" s="31"/>
      <c r="J5" s="31"/>
    </row>
    <row r="6" spans="1:10" ht="14.25" customHeight="1" x14ac:dyDescent="0.2">
      <c r="A6" s="648" t="s">
        <v>2434</v>
      </c>
      <c r="B6" s="31"/>
      <c r="C6" s="31"/>
      <c r="D6" s="31"/>
      <c r="E6" s="31"/>
      <c r="F6" s="31"/>
      <c r="G6" s="31"/>
      <c r="H6" s="31"/>
      <c r="I6" s="31"/>
      <c r="J6" s="31"/>
    </row>
    <row r="7" spans="1:10" ht="14.25" customHeight="1" x14ac:dyDescent="0.2">
      <c r="A7" s="31"/>
      <c r="B7" s="31" t="s">
        <v>2435</v>
      </c>
      <c r="D7" s="31"/>
      <c r="E7" s="31"/>
      <c r="F7" s="31"/>
      <c r="G7" s="31"/>
      <c r="H7" s="31"/>
      <c r="I7" s="31"/>
      <c r="J7" s="31"/>
    </row>
    <row r="8" spans="1:10" ht="14.25" customHeight="1" x14ac:dyDescent="0.2">
      <c r="A8" s="31"/>
      <c r="B8" s="31" t="s">
        <v>2436</v>
      </c>
      <c r="D8" s="31"/>
      <c r="E8" s="31"/>
      <c r="F8" s="31"/>
      <c r="G8" s="31"/>
      <c r="H8" s="31"/>
      <c r="I8" s="31"/>
      <c r="J8" s="31"/>
    </row>
    <row r="9" spans="1:10" ht="14.25" customHeight="1" x14ac:dyDescent="0.2">
      <c r="A9" s="648" t="s">
        <v>2437</v>
      </c>
      <c r="B9" s="31"/>
      <c r="C9" s="31"/>
      <c r="D9" s="31"/>
      <c r="E9" s="31"/>
      <c r="F9" s="31"/>
      <c r="G9" s="31"/>
      <c r="H9" s="31"/>
      <c r="I9" s="31"/>
      <c r="J9" s="31"/>
    </row>
    <row r="10" spans="1:10" ht="14.25" customHeight="1" x14ac:dyDescent="0.2">
      <c r="A10" s="31"/>
      <c r="B10" s="31" t="s">
        <v>2438</v>
      </c>
      <c r="D10" s="31"/>
      <c r="E10" s="31"/>
      <c r="F10" s="31"/>
      <c r="G10" s="31"/>
      <c r="H10" s="31"/>
      <c r="I10" s="31"/>
      <c r="J10" s="31"/>
    </row>
    <row r="11" spans="1:10" ht="14.25" customHeight="1" x14ac:dyDescent="0.2">
      <c r="A11" s="31"/>
      <c r="B11" s="31" t="s">
        <v>2439</v>
      </c>
      <c r="D11" s="31"/>
      <c r="E11" s="31"/>
      <c r="F11" s="31"/>
      <c r="G11" s="31"/>
      <c r="H11" s="31"/>
      <c r="I11" s="31"/>
      <c r="J11" s="31"/>
    </row>
    <row r="12" spans="1:10" ht="14.25" customHeight="1" x14ac:dyDescent="0.2">
      <c r="A12" s="648" t="s">
        <v>2440</v>
      </c>
      <c r="B12" s="31"/>
      <c r="C12" s="31"/>
      <c r="D12" s="31"/>
      <c r="E12" s="31"/>
      <c r="F12" s="31"/>
      <c r="G12" s="31"/>
      <c r="H12" s="31"/>
      <c r="I12" s="31"/>
      <c r="J12" s="31"/>
    </row>
    <row r="13" spans="1:10" ht="14.25" customHeight="1" x14ac:dyDescent="0.2">
      <c r="A13" s="648" t="s">
        <v>2441</v>
      </c>
      <c r="B13" s="31"/>
      <c r="C13" s="31"/>
      <c r="D13" s="31"/>
      <c r="E13" s="31"/>
      <c r="F13" s="31"/>
      <c r="G13" s="31"/>
      <c r="H13" s="31"/>
      <c r="I13" s="31"/>
      <c r="J13" s="31"/>
    </row>
    <row r="14" spans="1:10" ht="14.25" customHeight="1" x14ac:dyDescent="0.2">
      <c r="A14" s="648" t="s">
        <v>2442</v>
      </c>
      <c r="B14" s="31"/>
      <c r="C14" s="31"/>
      <c r="D14" s="31"/>
      <c r="E14" s="31"/>
      <c r="F14" s="31"/>
      <c r="G14" s="31"/>
      <c r="H14" s="31"/>
      <c r="I14" s="31"/>
      <c r="J14" s="31"/>
    </row>
    <row r="15" spans="1:10" ht="3.6" customHeight="1" x14ac:dyDescent="0.2">
      <c r="A15" s="31"/>
      <c r="B15" s="31"/>
      <c r="C15" s="31"/>
      <c r="D15" s="31"/>
      <c r="E15" s="31"/>
      <c r="F15" s="31"/>
      <c r="G15" s="31"/>
      <c r="H15" s="31"/>
      <c r="I15" s="31"/>
      <c r="J15" s="31"/>
    </row>
    <row r="16" spans="1:10" ht="14.25" customHeight="1" x14ac:dyDescent="0.2">
      <c r="A16" s="2223" t="s">
        <v>2443</v>
      </c>
      <c r="B16" s="1531"/>
      <c r="C16" s="1531"/>
      <c r="D16" s="1531"/>
      <c r="E16" s="1531"/>
      <c r="F16" s="1531"/>
      <c r="G16" s="1531"/>
      <c r="H16" s="1531"/>
      <c r="I16" s="1532"/>
      <c r="J16" s="31"/>
    </row>
    <row r="17" spans="1:10" ht="15" customHeight="1" x14ac:dyDescent="0.2">
      <c r="A17" s="2224" t="s">
        <v>2444</v>
      </c>
      <c r="B17" s="1423"/>
      <c r="C17" s="1423"/>
      <c r="D17" s="1423"/>
      <c r="E17" s="1423"/>
      <c r="F17" s="1423"/>
      <c r="G17" s="1423"/>
      <c r="H17" s="1423"/>
      <c r="I17" s="1424"/>
      <c r="J17" s="31"/>
    </row>
    <row r="18" spans="1:10" ht="14.25" customHeight="1" x14ac:dyDescent="0.2">
      <c r="A18" s="1427"/>
      <c r="B18" s="1428"/>
      <c r="C18" s="1428"/>
      <c r="D18" s="1428"/>
      <c r="E18" s="1428"/>
      <c r="F18" s="1428"/>
      <c r="G18" s="1428"/>
      <c r="H18" s="1428"/>
      <c r="I18" s="1429"/>
      <c r="J18" s="31"/>
    </row>
    <row r="19" spans="1:10" ht="4.1500000000000004" customHeight="1" x14ac:dyDescent="0.2">
      <c r="A19" s="964"/>
      <c r="B19" s="964"/>
      <c r="C19" s="964"/>
      <c r="D19" s="964"/>
      <c r="E19" s="964"/>
      <c r="F19" s="964"/>
      <c r="G19" s="964"/>
      <c r="H19" s="964"/>
      <c r="I19" s="964"/>
      <c r="J19" s="31"/>
    </row>
    <row r="20" spans="1:10" ht="11.45" customHeight="1" x14ac:dyDescent="0.2">
      <c r="A20" s="199"/>
      <c r="B20" s="954" t="s">
        <v>1629</v>
      </c>
      <c r="C20" s="954" t="s">
        <v>1634</v>
      </c>
      <c r="D20" s="954" t="s">
        <v>2005</v>
      </c>
      <c r="E20" s="954" t="s">
        <v>2011</v>
      </c>
      <c r="F20" s="954" t="s">
        <v>2420</v>
      </c>
      <c r="G20" s="954" t="s">
        <v>2421</v>
      </c>
      <c r="H20" s="954" t="s">
        <v>2422</v>
      </c>
      <c r="I20" s="31"/>
      <c r="J20" s="31"/>
    </row>
    <row r="21" spans="1:10" ht="27" customHeight="1" x14ac:dyDescent="0.2">
      <c r="A21" s="199"/>
      <c r="B21" s="787" t="s">
        <v>2423</v>
      </c>
      <c r="C21" s="787" t="s">
        <v>2424</v>
      </c>
      <c r="D21" s="787" t="s">
        <v>2425</v>
      </c>
      <c r="E21" s="787" t="s">
        <v>2426</v>
      </c>
      <c r="F21" s="787" t="s">
        <v>2427</v>
      </c>
      <c r="G21" s="787" t="s">
        <v>2428</v>
      </c>
      <c r="H21" s="787" t="s">
        <v>2429</v>
      </c>
      <c r="I21" s="31"/>
      <c r="J21" s="31"/>
    </row>
    <row r="22" spans="1:10" ht="14.25" customHeight="1" x14ac:dyDescent="0.2">
      <c r="A22" s="199"/>
      <c r="B22" s="1302"/>
      <c r="C22" s="1303"/>
      <c r="D22" s="1302"/>
      <c r="E22" s="1303"/>
      <c r="F22" s="1303"/>
      <c r="G22" s="1303"/>
      <c r="H22" s="1304"/>
      <c r="I22" s="31"/>
      <c r="J22" s="31"/>
    </row>
    <row r="23" spans="1:10" ht="14.25" customHeight="1" x14ac:dyDescent="0.2">
      <c r="A23" s="199"/>
      <c r="B23" s="1302"/>
      <c r="C23" s="1303"/>
      <c r="D23" s="1302"/>
      <c r="E23" s="1303"/>
      <c r="F23" s="1303"/>
      <c r="G23" s="1303"/>
      <c r="H23" s="1304"/>
      <c r="I23" s="31"/>
      <c r="J23" s="31"/>
    </row>
    <row r="24" spans="1:10" ht="14.25" customHeight="1" x14ac:dyDescent="0.2">
      <c r="A24" s="199"/>
      <c r="B24" s="1302"/>
      <c r="C24" s="1303"/>
      <c r="D24" s="1302"/>
      <c r="E24" s="1303"/>
      <c r="F24" s="1303"/>
      <c r="G24" s="1303"/>
      <c r="H24" s="1304"/>
      <c r="I24" s="31"/>
      <c r="J24" s="31"/>
    </row>
    <row r="25" spans="1:10" ht="14.25" customHeight="1" x14ac:dyDescent="0.2">
      <c r="A25" s="199"/>
      <c r="B25" s="1302"/>
      <c r="C25" s="1303"/>
      <c r="D25" s="1302"/>
      <c r="E25" s="1303"/>
      <c r="F25" s="1303"/>
      <c r="G25" s="1303"/>
      <c r="H25" s="1304"/>
      <c r="I25" s="31"/>
      <c r="J25" s="31"/>
    </row>
    <row r="26" spans="1:10" ht="14.25" customHeight="1" x14ac:dyDescent="0.2">
      <c r="A26" s="199"/>
      <c r="B26" s="1302"/>
      <c r="C26" s="1303"/>
      <c r="D26" s="1302"/>
      <c r="E26" s="1303"/>
      <c r="F26" s="1303"/>
      <c r="G26" s="1303"/>
      <c r="H26" s="1304"/>
      <c r="I26" s="31"/>
      <c r="J26" s="31"/>
    </row>
    <row r="27" spans="1:10" ht="14.25" customHeight="1" x14ac:dyDescent="0.2">
      <c r="A27" s="199"/>
      <c r="B27" s="1302"/>
      <c r="C27" s="1303"/>
      <c r="D27" s="1302"/>
      <c r="E27" s="1303"/>
      <c r="F27" s="1303"/>
      <c r="G27" s="1303"/>
      <c r="H27" s="1304"/>
      <c r="I27" s="31"/>
      <c r="J27" s="31"/>
    </row>
    <row r="28" spans="1:10" ht="14.25" customHeight="1" x14ac:dyDescent="0.2">
      <c r="A28" s="199"/>
      <c r="B28" s="1302"/>
      <c r="C28" s="1303"/>
      <c r="D28" s="1302"/>
      <c r="E28" s="1303"/>
      <c r="F28" s="1303"/>
      <c r="G28" s="1303"/>
      <c r="H28" s="1304"/>
      <c r="I28" s="31"/>
      <c r="J28" s="31"/>
    </row>
    <row r="29" spans="1:10" ht="14.25" customHeight="1" x14ac:dyDescent="0.2">
      <c r="A29" s="199"/>
      <c r="B29" s="1302"/>
      <c r="C29" s="1303"/>
      <c r="D29" s="1302"/>
      <c r="E29" s="1303"/>
      <c r="F29" s="1303"/>
      <c r="G29" s="1303"/>
      <c r="H29" s="1304"/>
      <c r="I29" s="31"/>
      <c r="J29" s="31"/>
    </row>
    <row r="30" spans="1:10" ht="14.25" customHeight="1" x14ac:dyDescent="0.2">
      <c r="A30" s="199"/>
      <c r="B30" s="1302"/>
      <c r="C30" s="1303"/>
      <c r="D30" s="1302"/>
      <c r="E30" s="1303"/>
      <c r="F30" s="1303"/>
      <c r="G30" s="1303"/>
      <c r="H30" s="1304"/>
      <c r="I30" s="31"/>
      <c r="J30" s="31"/>
    </row>
    <row r="31" spans="1:10" ht="14.25" customHeight="1" x14ac:dyDescent="0.2">
      <c r="A31" s="199"/>
      <c r="B31" s="1302"/>
      <c r="C31" s="1303"/>
      <c r="D31" s="1302"/>
      <c r="E31" s="1303"/>
      <c r="F31" s="1303"/>
      <c r="G31" s="1303"/>
      <c r="H31" s="1304"/>
      <c r="I31" s="31"/>
      <c r="J31" s="31"/>
    </row>
    <row r="32" spans="1:10" ht="14.25" customHeight="1" x14ac:dyDescent="0.2">
      <c r="A32" s="199"/>
      <c r="B32" s="1302"/>
      <c r="C32" s="1303"/>
      <c r="D32" s="1302"/>
      <c r="E32" s="1303"/>
      <c r="F32" s="1303"/>
      <c r="G32" s="1303"/>
      <c r="H32" s="1304"/>
      <c r="I32" s="31"/>
      <c r="J32" s="31"/>
    </row>
    <row r="33" spans="1:10" ht="14.25" customHeight="1" x14ac:dyDescent="0.2">
      <c r="A33" s="199"/>
      <c r="B33" s="1302"/>
      <c r="C33" s="1303"/>
      <c r="D33" s="1302"/>
      <c r="E33" s="1303"/>
      <c r="F33" s="1303"/>
      <c r="G33" s="1303"/>
      <c r="H33" s="1304"/>
      <c r="I33" s="31"/>
      <c r="J33" s="31"/>
    </row>
    <row r="34" spans="1:10" ht="14.25" customHeight="1" x14ac:dyDescent="0.2">
      <c r="A34" s="199"/>
      <c r="B34" s="1302"/>
      <c r="C34" s="1303"/>
      <c r="D34" s="1302"/>
      <c r="E34" s="1303"/>
      <c r="F34" s="1303"/>
      <c r="G34" s="1303"/>
      <c r="H34" s="1304"/>
      <c r="I34" s="31"/>
      <c r="J34" s="31"/>
    </row>
    <row r="35" spans="1:10" ht="14.25" customHeight="1" x14ac:dyDescent="0.2">
      <c r="A35" s="199"/>
      <c r="B35" s="1302"/>
      <c r="C35" s="1303"/>
      <c r="D35" s="1302"/>
      <c r="E35" s="1303"/>
      <c r="F35" s="1303"/>
      <c r="G35" s="1303"/>
      <c r="H35" s="1304"/>
      <c r="I35" s="31"/>
      <c r="J35" s="31"/>
    </row>
    <row r="36" spans="1:10" ht="14.25" customHeight="1" x14ac:dyDescent="0.2">
      <c r="A36" s="199"/>
      <c r="B36" s="1302"/>
      <c r="C36" s="1303"/>
      <c r="D36" s="1302"/>
      <c r="E36" s="1303"/>
      <c r="F36" s="1303"/>
      <c r="G36" s="1303"/>
      <c r="H36" s="1304"/>
      <c r="I36" s="31"/>
      <c r="J36" s="31"/>
    </row>
    <row r="37" spans="1:10" ht="14.25" customHeight="1" x14ac:dyDescent="0.2">
      <c r="A37" s="199"/>
      <c r="B37" s="1302"/>
      <c r="C37" s="1303"/>
      <c r="D37" s="1302"/>
      <c r="E37" s="1303"/>
      <c r="F37" s="1303"/>
      <c r="G37" s="1303"/>
      <c r="H37" s="1304"/>
      <c r="I37" s="31"/>
      <c r="J37" s="31"/>
    </row>
    <row r="38" spans="1:10" ht="14.25" customHeight="1" x14ac:dyDescent="0.2">
      <c r="A38" s="199"/>
      <c r="B38" s="1302"/>
      <c r="C38" s="1303"/>
      <c r="D38" s="1302"/>
      <c r="E38" s="1303"/>
      <c r="F38" s="1303"/>
      <c r="G38" s="1303"/>
      <c r="H38" s="1304"/>
      <c r="I38" s="31"/>
      <c r="J38" s="31"/>
    </row>
    <row r="39" spans="1:10" ht="14.25" hidden="1" customHeight="1" x14ac:dyDescent="0.2">
      <c r="A39" s="199"/>
      <c r="B39" s="955"/>
      <c r="C39" s="956"/>
      <c r="D39" s="955"/>
      <c r="E39" s="956"/>
      <c r="F39" s="956"/>
      <c r="G39" s="956"/>
      <c r="H39" s="957"/>
      <c r="I39" s="31"/>
      <c r="J39" s="31"/>
    </row>
    <row r="40" spans="1:10" ht="14.25" hidden="1" customHeight="1" x14ac:dyDescent="0.2">
      <c r="A40" s="199"/>
      <c r="B40" s="955"/>
      <c r="C40" s="956"/>
      <c r="D40" s="955"/>
      <c r="E40" s="956"/>
      <c r="F40" s="956"/>
      <c r="G40" s="956"/>
      <c r="H40" s="957"/>
      <c r="I40" s="31"/>
      <c r="J40" s="31"/>
    </row>
    <row r="41" spans="1:10" ht="14.25" hidden="1" customHeight="1" x14ac:dyDescent="0.2">
      <c r="A41" s="199"/>
      <c r="B41" s="955"/>
      <c r="C41" s="956"/>
      <c r="D41" s="955"/>
      <c r="E41" s="956"/>
      <c r="F41" s="956"/>
      <c r="G41" s="956"/>
      <c r="H41" s="957"/>
      <c r="I41" s="31"/>
      <c r="J41" s="31"/>
    </row>
    <row r="42" spans="1:10" ht="14.25" customHeight="1" x14ac:dyDescent="0.2">
      <c r="A42" s="199"/>
      <c r="B42" s="958" t="s">
        <v>170</v>
      </c>
      <c r="C42" s="958"/>
      <c r="D42" s="958"/>
      <c r="E42" s="958"/>
      <c r="F42" s="958"/>
      <c r="G42" s="958"/>
      <c r="H42" s="959">
        <f>SUM(H22:H41)</f>
        <v>0</v>
      </c>
      <c r="I42" s="31"/>
      <c r="J42" s="31"/>
    </row>
    <row r="43" spans="1:10" ht="14.25" customHeight="1" x14ac:dyDescent="0.2">
      <c r="A43" s="31"/>
      <c r="B43" s="31"/>
      <c r="C43" s="31"/>
      <c r="D43" s="31"/>
      <c r="E43" s="31"/>
      <c r="F43" s="31"/>
      <c r="G43" s="31"/>
      <c r="H43" s="31"/>
      <c r="I43" s="31"/>
      <c r="J43" s="31"/>
    </row>
    <row r="44" spans="1:10" ht="14.25" customHeight="1" x14ac:dyDescent="0.2">
      <c r="A44" s="31"/>
      <c r="B44" s="678"/>
      <c r="C44" s="31"/>
      <c r="D44" s="2216"/>
      <c r="E44" s="1804"/>
      <c r="F44" s="960" t="s">
        <v>1883</v>
      </c>
      <c r="G44" s="31"/>
      <c r="H44" s="31"/>
      <c r="I44" s="31"/>
      <c r="J44" s="31"/>
    </row>
    <row r="45" spans="1:10" ht="14.25" customHeight="1" x14ac:dyDescent="0.2">
      <c r="A45" s="31"/>
      <c r="B45" s="31" t="s">
        <v>2445</v>
      </c>
      <c r="C45" s="31"/>
      <c r="D45" s="767" t="s">
        <v>441</v>
      </c>
      <c r="E45" s="767"/>
      <c r="F45" s="31"/>
      <c r="G45" s="31"/>
      <c r="H45" s="31"/>
      <c r="I45" s="31"/>
      <c r="J45" s="31"/>
    </row>
    <row r="46" spans="1:10" ht="15" customHeight="1" x14ac:dyDescent="0.2">
      <c r="A46" s="31"/>
      <c r="B46" s="1307"/>
      <c r="D46" s="31"/>
      <c r="E46" s="31"/>
      <c r="F46" s="31"/>
      <c r="G46" s="31"/>
      <c r="H46" s="31"/>
      <c r="I46" s="31"/>
      <c r="J46" s="31"/>
    </row>
    <row r="47" spans="1:10" ht="15" customHeight="1" x14ac:dyDescent="0.2">
      <c r="A47" s="31"/>
      <c r="B47" s="767" t="s">
        <v>442</v>
      </c>
      <c r="C47" s="250" t="s">
        <v>315</v>
      </c>
      <c r="D47" s="31"/>
      <c r="E47" s="31"/>
      <c r="F47" s="1305"/>
      <c r="G47" s="31"/>
      <c r="H47" s="31"/>
      <c r="I47" s="31"/>
      <c r="J47" s="31"/>
    </row>
    <row r="48" spans="1:10" ht="15" customHeight="1" x14ac:dyDescent="0.2">
      <c r="A48" s="31"/>
      <c r="B48" s="31"/>
      <c r="C48" s="31"/>
      <c r="D48" s="965"/>
      <c r="E48" s="31"/>
      <c r="F48" s="31"/>
      <c r="G48" s="31"/>
      <c r="H48" s="31"/>
      <c r="I48" s="31"/>
      <c r="J48" s="31"/>
    </row>
    <row r="49" spans="1:10" ht="15" customHeight="1" x14ac:dyDescent="0.2">
      <c r="A49" s="31"/>
      <c r="B49" s="31"/>
      <c r="C49" s="31"/>
      <c r="D49" s="31"/>
      <c r="E49" s="31"/>
      <c r="F49" s="31"/>
      <c r="G49" s="63"/>
      <c r="H49" s="63"/>
      <c r="I49" s="31"/>
      <c r="J49" s="31"/>
    </row>
    <row r="55" spans="1:10" ht="14.25" customHeight="1" x14ac:dyDescent="0.2"/>
    <row r="56" spans="1:10" ht="14.25" customHeight="1" x14ac:dyDescent="0.2"/>
    <row r="57" spans="1:10" ht="14.25" customHeight="1" x14ac:dyDescent="0.2"/>
    <row r="58" spans="1:10" ht="14.25" customHeight="1" x14ac:dyDescent="0.2"/>
    <row r="59" spans="1:10" ht="14.25" customHeight="1" x14ac:dyDescent="0.2"/>
    <row r="60" spans="1:10" ht="14.25" customHeight="1" x14ac:dyDescent="0.2"/>
    <row r="61" spans="1:10" ht="14.25" customHeight="1" x14ac:dyDescent="0.2"/>
    <row r="62" spans="1:10" ht="14.25" customHeight="1" x14ac:dyDescent="0.2"/>
    <row r="63" spans="1:10" ht="14.25" customHeight="1" x14ac:dyDescent="0.2"/>
    <row r="64" spans="1:1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cpoZDZxIPA5CQJJmHcqo3lRp2pQK07HZ4fwePUttHeymuirRPZmzJNEgOU/FctPxJfC9ZNhmVlYF33TMqSt66A==" saltValue="q/GdE//7lPPwtG63OjVBOw==" spinCount="100000" sheet="1" objects="1" scenarios="1"/>
  <mergeCells count="4">
    <mergeCell ref="A1:I2"/>
    <mergeCell ref="A16:I16"/>
    <mergeCell ref="A17:I18"/>
    <mergeCell ref="D44:E44"/>
  </mergeCells>
  <pageMargins left="0.5" right="0" top="0.25" bottom="0.25" header="0" footer="0"/>
  <pageSetup scale="95" orientation="landscape" r:id="rId1"/>
  <headerFooter>
    <oddFooter>&amp;R&amp;D</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1000"/>
  <sheetViews>
    <sheetView showGridLines="0" zoomScaleNormal="100" zoomScaleSheetLayoutView="100" workbookViewId="0">
      <selection sqref="A1:K2"/>
    </sheetView>
  </sheetViews>
  <sheetFormatPr defaultColWidth="12.625" defaultRowHeight="15" customHeight="1" x14ac:dyDescent="0.2"/>
  <cols>
    <col min="1" max="1" width="27.625" customWidth="1"/>
    <col min="2" max="2" width="6.5" customWidth="1"/>
    <col min="3" max="5" width="11" customWidth="1"/>
    <col min="6" max="6" width="6.5" customWidth="1"/>
    <col min="7" max="8" width="3" customWidth="1"/>
    <col min="9" max="9" width="10.875" customWidth="1"/>
    <col min="10" max="10" width="3" customWidth="1"/>
    <col min="11" max="11" width="6.25" customWidth="1"/>
    <col min="12" max="12" width="8.75" hidden="1" customWidth="1"/>
  </cols>
  <sheetData>
    <row r="1" spans="1:12" ht="15" customHeight="1" x14ac:dyDescent="0.25">
      <c r="A1" s="1440" t="s">
        <v>77</v>
      </c>
      <c r="B1" s="1397"/>
      <c r="C1" s="1397"/>
      <c r="D1" s="1397"/>
      <c r="E1" s="1397"/>
      <c r="F1" s="1397"/>
      <c r="G1" s="1397"/>
      <c r="H1" s="1397"/>
      <c r="I1" s="1397"/>
      <c r="J1" s="1397"/>
      <c r="K1" s="1398"/>
      <c r="L1" s="10"/>
    </row>
    <row r="2" spans="1:12" ht="15.75" customHeight="1" x14ac:dyDescent="0.25">
      <c r="A2" s="1402"/>
      <c r="B2" s="1403"/>
      <c r="C2" s="1403"/>
      <c r="D2" s="1403"/>
      <c r="E2" s="1403"/>
      <c r="F2" s="1403"/>
      <c r="G2" s="1403"/>
      <c r="H2" s="1403"/>
      <c r="I2" s="1403"/>
      <c r="J2" s="1403"/>
      <c r="K2" s="1404"/>
      <c r="L2" s="10"/>
    </row>
    <row r="3" spans="1:12" ht="4.5" customHeight="1" x14ac:dyDescent="0.2">
      <c r="A3" s="41"/>
      <c r="B3" s="41"/>
      <c r="C3" s="41"/>
      <c r="D3" s="41"/>
      <c r="E3" s="41"/>
      <c r="F3" s="41"/>
      <c r="G3" s="41"/>
      <c r="H3" s="41"/>
      <c r="I3" s="31"/>
      <c r="J3" s="31"/>
      <c r="K3" s="31"/>
      <c r="L3" s="31"/>
    </row>
    <row r="4" spans="1:12" ht="15" customHeight="1" x14ac:dyDescent="0.25">
      <c r="A4" s="31"/>
      <c r="B4" s="31"/>
      <c r="C4" s="31"/>
      <c r="D4" s="41"/>
      <c r="E4" s="41"/>
      <c r="F4" s="41"/>
      <c r="G4" s="41"/>
      <c r="H4" s="1845" t="s">
        <v>85</v>
      </c>
      <c r="I4" s="1400"/>
      <c r="J4" s="1472">
        <f>'6a. Competitive HTC Self Score'!AI47</f>
        <v>0</v>
      </c>
      <c r="K4" s="1443"/>
      <c r="L4" s="31"/>
    </row>
    <row r="5" spans="1:12" ht="4.5" customHeight="1" x14ac:dyDescent="0.2">
      <c r="A5" s="41"/>
      <c r="B5" s="41"/>
      <c r="C5" s="41"/>
      <c r="D5" s="41"/>
      <c r="E5" s="41"/>
      <c r="F5" s="41"/>
      <c r="G5" s="41"/>
      <c r="H5" s="41"/>
      <c r="I5" s="31"/>
      <c r="J5" s="31"/>
      <c r="K5" s="31"/>
      <c r="L5" s="31"/>
    </row>
    <row r="6" spans="1:12" ht="15" customHeight="1" x14ac:dyDescent="0.2">
      <c r="A6" s="2225" t="s">
        <v>2446</v>
      </c>
      <c r="B6" s="1400"/>
      <c r="C6" s="1400"/>
      <c r="D6" s="1400"/>
      <c r="E6" s="1400"/>
      <c r="F6" s="1400"/>
      <c r="G6" s="1400"/>
      <c r="H6" s="1400"/>
      <c r="I6" s="1400"/>
      <c r="J6" s="1400"/>
      <c r="K6" s="1400"/>
      <c r="L6" s="644"/>
    </row>
    <row r="7" spans="1:12" ht="15" customHeight="1" x14ac:dyDescent="0.2">
      <c r="A7" s="1400"/>
      <c r="B7" s="1400"/>
      <c r="C7" s="1400"/>
      <c r="D7" s="1400"/>
      <c r="E7" s="1400"/>
      <c r="F7" s="1400"/>
      <c r="G7" s="1400"/>
      <c r="H7" s="1400"/>
      <c r="I7" s="1400"/>
      <c r="J7" s="1400"/>
      <c r="K7" s="1400"/>
      <c r="L7" s="644"/>
    </row>
    <row r="8" spans="1:12" ht="9" customHeight="1" x14ac:dyDescent="0.2">
      <c r="A8" s="1400"/>
      <c r="B8" s="1400"/>
      <c r="C8" s="1400"/>
      <c r="D8" s="1400"/>
      <c r="E8" s="1400"/>
      <c r="F8" s="1400"/>
      <c r="G8" s="1400"/>
      <c r="H8" s="1400"/>
      <c r="I8" s="1400"/>
      <c r="J8" s="1400"/>
      <c r="K8" s="1400"/>
      <c r="L8" s="644"/>
    </row>
    <row r="9" spans="1:12" ht="15" customHeight="1" x14ac:dyDescent="0.2">
      <c r="A9" s="116"/>
      <c r="B9" s="116"/>
      <c r="C9" s="1466" t="s">
        <v>165</v>
      </c>
      <c r="D9" s="1393"/>
      <c r="E9" s="1394"/>
      <c r="F9" s="117"/>
      <c r="G9" s="1478" t="s">
        <v>166</v>
      </c>
      <c r="H9" s="1436"/>
      <c r="I9" s="1436"/>
      <c r="J9" s="1436"/>
      <c r="K9" s="1479"/>
      <c r="L9" s="31"/>
    </row>
    <row r="10" spans="1:12" ht="15" customHeight="1" x14ac:dyDescent="0.2">
      <c r="A10" s="116"/>
      <c r="B10" s="116"/>
      <c r="C10" s="139" t="s">
        <v>170</v>
      </c>
      <c r="D10" s="1482" t="s">
        <v>171</v>
      </c>
      <c r="E10" s="1394"/>
      <c r="F10" s="80"/>
      <c r="G10" s="1480"/>
      <c r="H10" s="1400"/>
      <c r="I10" s="1400"/>
      <c r="J10" s="1400"/>
      <c r="K10" s="1481"/>
      <c r="L10" s="31"/>
    </row>
    <row r="11" spans="1:12" ht="15" customHeight="1" x14ac:dyDescent="0.2">
      <c r="A11" s="116"/>
      <c r="B11" s="116"/>
      <c r="C11" s="150" t="s">
        <v>183</v>
      </c>
      <c r="D11" s="151" t="s">
        <v>184</v>
      </c>
      <c r="E11" s="151" t="s">
        <v>185</v>
      </c>
      <c r="F11" s="152"/>
      <c r="G11" s="1462"/>
      <c r="H11" s="1463"/>
      <c r="I11" s="1463"/>
      <c r="J11" s="1463"/>
      <c r="K11" s="1464"/>
      <c r="L11" s="31"/>
    </row>
    <row r="12" spans="1:12" ht="13.5" customHeight="1" x14ac:dyDescent="0.2">
      <c r="A12" s="171" t="s">
        <v>199</v>
      </c>
      <c r="B12" s="171"/>
      <c r="C12" s="172"/>
      <c r="D12" s="79"/>
      <c r="E12" s="79"/>
      <c r="F12" s="79"/>
      <c r="G12" s="79"/>
      <c r="H12" s="173"/>
      <c r="I12" s="31"/>
      <c r="J12" s="31"/>
      <c r="K12" s="31"/>
      <c r="L12" s="31"/>
    </row>
    <row r="13" spans="1:12" ht="15" customHeight="1" x14ac:dyDescent="0.2">
      <c r="A13" s="116" t="s">
        <v>216</v>
      </c>
      <c r="B13" s="116"/>
      <c r="C13" s="1309"/>
      <c r="D13" s="191"/>
      <c r="E13" s="192"/>
      <c r="F13" s="193"/>
      <c r="G13" s="2226"/>
      <c r="H13" s="1780"/>
      <c r="I13" s="1780"/>
      <c r="J13" s="1780"/>
      <c r="K13" s="1781"/>
      <c r="L13" s="31"/>
    </row>
    <row r="14" spans="1:12" ht="15" customHeight="1" x14ac:dyDescent="0.2">
      <c r="A14" s="116" t="s">
        <v>221</v>
      </c>
      <c r="B14" s="116"/>
      <c r="C14" s="1309"/>
      <c r="D14" s="1309"/>
      <c r="E14" s="198"/>
      <c r="F14" s="199"/>
      <c r="G14" s="2226"/>
      <c r="H14" s="1780"/>
      <c r="I14" s="1780"/>
      <c r="J14" s="1780"/>
      <c r="K14" s="1781"/>
      <c r="L14" s="31"/>
    </row>
    <row r="15" spans="1:12" ht="15" customHeight="1" x14ac:dyDescent="0.2">
      <c r="A15" s="116" t="s">
        <v>231</v>
      </c>
      <c r="B15" s="116"/>
      <c r="C15" s="1309"/>
      <c r="D15" s="204"/>
      <c r="E15" s="205"/>
      <c r="F15" s="199"/>
      <c r="G15" s="2226"/>
      <c r="H15" s="1780"/>
      <c r="I15" s="1780"/>
      <c r="J15" s="1780"/>
      <c r="K15" s="1781"/>
      <c r="L15" s="31"/>
    </row>
    <row r="16" spans="1:12" ht="15" customHeight="1" x14ac:dyDescent="0.2">
      <c r="A16" s="1308" t="str">
        <f t="shared" ref="A16:A17" si="0">IF(C16&gt;0,"PLEASE SPECIFY - see footnote 1","Other (specify) - see footnote 1")</f>
        <v>Other (specify) - see footnote 1</v>
      </c>
      <c r="B16" s="116"/>
      <c r="C16" s="1310"/>
      <c r="D16" s="213"/>
      <c r="E16" s="214"/>
      <c r="F16" s="199"/>
      <c r="G16" s="2226"/>
      <c r="H16" s="1780"/>
      <c r="I16" s="1780"/>
      <c r="J16" s="1780"/>
      <c r="K16" s="1781"/>
      <c r="L16" s="31"/>
    </row>
    <row r="17" spans="1:12" ht="15" customHeight="1" x14ac:dyDescent="0.2">
      <c r="A17" s="1308" t="str">
        <f t="shared" si="0"/>
        <v>Other (specify) - see footnote 1</v>
      </c>
      <c r="B17" s="116"/>
      <c r="C17" s="1310"/>
      <c r="D17" s="1310"/>
      <c r="E17" s="1309"/>
      <c r="F17" s="199"/>
      <c r="G17" s="2226"/>
      <c r="H17" s="1780"/>
      <c r="I17" s="1780"/>
      <c r="J17" s="1780"/>
      <c r="K17" s="1781"/>
      <c r="L17" s="31"/>
    </row>
    <row r="18" spans="1:12" ht="15" customHeight="1" x14ac:dyDescent="0.2">
      <c r="A18" s="225" t="s">
        <v>253</v>
      </c>
      <c r="B18" s="171"/>
      <c r="C18" s="226">
        <f t="shared" ref="C18:E18" si="1">SUM(C13:C17)</f>
        <v>0</v>
      </c>
      <c r="D18" s="226">
        <f t="shared" si="1"/>
        <v>0</v>
      </c>
      <c r="E18" s="226">
        <f t="shared" si="1"/>
        <v>0</v>
      </c>
      <c r="F18" s="199"/>
      <c r="G18" s="2227"/>
      <c r="H18" s="1780"/>
      <c r="I18" s="1780"/>
      <c r="J18" s="1780"/>
      <c r="K18" s="1781"/>
      <c r="L18" s="31"/>
    </row>
    <row r="19" spans="1:12" ht="15" customHeight="1" x14ac:dyDescent="0.2">
      <c r="A19" s="58" t="s">
        <v>2447</v>
      </c>
      <c r="B19" s="171"/>
      <c r="C19" s="172"/>
      <c r="D19" s="79"/>
      <c r="E19" s="79"/>
      <c r="F19" s="199"/>
      <c r="G19" s="2226"/>
      <c r="H19" s="1780"/>
      <c r="I19" s="1780"/>
      <c r="J19" s="1780"/>
      <c r="K19" s="1781"/>
      <c r="L19" s="31"/>
    </row>
    <row r="20" spans="1:12" ht="15" customHeight="1" x14ac:dyDescent="0.2">
      <c r="A20" s="116" t="s">
        <v>266</v>
      </c>
      <c r="B20" s="116"/>
      <c r="C20" s="1311"/>
      <c r="D20" s="204"/>
      <c r="E20" s="1313"/>
      <c r="F20" s="199"/>
      <c r="G20" s="2228" t="s">
        <v>2448</v>
      </c>
      <c r="H20" s="1436"/>
      <c r="I20" s="1436"/>
      <c r="J20" s="1436"/>
      <c r="K20" s="1479"/>
      <c r="L20" s="31"/>
    </row>
    <row r="21" spans="1:12" ht="15" customHeight="1" x14ac:dyDescent="0.2">
      <c r="A21" s="116" t="s">
        <v>272</v>
      </c>
      <c r="B21" s="116"/>
      <c r="C21" s="1311"/>
      <c r="D21" s="239"/>
      <c r="E21" s="1313"/>
      <c r="F21" s="199"/>
      <c r="G21" s="1480"/>
      <c r="H21" s="1400"/>
      <c r="I21" s="1400"/>
      <c r="J21" s="1400"/>
      <c r="K21" s="1481"/>
      <c r="L21" s="31"/>
    </row>
    <row r="22" spans="1:12" ht="15" customHeight="1" x14ac:dyDescent="0.2">
      <c r="A22" s="116" t="s">
        <v>277</v>
      </c>
      <c r="B22" s="116"/>
      <c r="C22" s="1311"/>
      <c r="D22" s="239"/>
      <c r="E22" s="1313"/>
      <c r="F22" s="199"/>
      <c r="G22" s="1480"/>
      <c r="H22" s="1400"/>
      <c r="I22" s="1400"/>
      <c r="J22" s="1400"/>
      <c r="K22" s="1481"/>
      <c r="L22" s="31"/>
    </row>
    <row r="23" spans="1:12" ht="15" customHeight="1" x14ac:dyDescent="0.2">
      <c r="A23" s="116" t="s">
        <v>281</v>
      </c>
      <c r="B23" s="116"/>
      <c r="C23" s="1311"/>
      <c r="D23" s="239"/>
      <c r="E23" s="1313"/>
      <c r="F23" s="199"/>
      <c r="G23" s="1480"/>
      <c r="H23" s="1400"/>
      <c r="I23" s="1400"/>
      <c r="J23" s="1400"/>
      <c r="K23" s="1481"/>
      <c r="L23" s="31"/>
    </row>
    <row r="24" spans="1:12" ht="15" customHeight="1" x14ac:dyDescent="0.2">
      <c r="A24" s="116" t="s">
        <v>285</v>
      </c>
      <c r="B24" s="116"/>
      <c r="C24" s="1311"/>
      <c r="D24" s="239"/>
      <c r="E24" s="1313"/>
      <c r="F24" s="199"/>
      <c r="G24" s="1462"/>
      <c r="H24" s="1463"/>
      <c r="I24" s="1463"/>
      <c r="J24" s="1463"/>
      <c r="K24" s="1464"/>
      <c r="L24" s="31"/>
    </row>
    <row r="25" spans="1:12" ht="15" customHeight="1" x14ac:dyDescent="0.2">
      <c r="A25" s="116" t="s">
        <v>289</v>
      </c>
      <c r="B25" s="116"/>
      <c r="C25" s="1311"/>
      <c r="D25" s="239"/>
      <c r="E25" s="1313"/>
      <c r="F25" s="199"/>
      <c r="G25" s="2226"/>
      <c r="H25" s="1780"/>
      <c r="I25" s="1780"/>
      <c r="J25" s="1780"/>
      <c r="K25" s="1781"/>
      <c r="L25" s="31"/>
    </row>
    <row r="26" spans="1:12" ht="15" customHeight="1" x14ac:dyDescent="0.2">
      <c r="A26" s="116" t="s">
        <v>294</v>
      </c>
      <c r="B26" s="116"/>
      <c r="C26" s="1311"/>
      <c r="D26" s="239"/>
      <c r="E26" s="1313"/>
      <c r="F26" s="199"/>
      <c r="G26" s="2226"/>
      <c r="H26" s="1780"/>
      <c r="I26" s="1780"/>
      <c r="J26" s="1780"/>
      <c r="K26" s="1781"/>
      <c r="L26" s="31"/>
    </row>
    <row r="27" spans="1:12" ht="15" customHeight="1" x14ac:dyDescent="0.2">
      <c r="A27" s="1308" t="str">
        <f t="shared" ref="A27:A28" si="2">IF(C27&gt;0,"PLEASE SPECIFY - see footnote 1","Other (specify) - see footnote 1")</f>
        <v>Other (specify) - see footnote 1</v>
      </c>
      <c r="B27" s="116"/>
      <c r="C27" s="1312"/>
      <c r="D27" s="239"/>
      <c r="E27" s="1313"/>
      <c r="F27" s="199"/>
      <c r="G27" s="2226"/>
      <c r="H27" s="1780"/>
      <c r="I27" s="1780"/>
      <c r="J27" s="1780"/>
      <c r="K27" s="1781"/>
      <c r="L27" s="31"/>
    </row>
    <row r="28" spans="1:12" ht="15" customHeight="1" x14ac:dyDescent="0.2">
      <c r="A28" s="1308" t="str">
        <f t="shared" si="2"/>
        <v>Other (specify) - see footnote 1</v>
      </c>
      <c r="B28" s="116"/>
      <c r="C28" s="1312"/>
      <c r="D28" s="239"/>
      <c r="E28" s="1313"/>
      <c r="F28" s="199"/>
      <c r="G28" s="2226"/>
      <c r="H28" s="1780"/>
      <c r="I28" s="1780"/>
      <c r="J28" s="1780"/>
      <c r="K28" s="1781"/>
      <c r="L28" s="31"/>
    </row>
    <row r="29" spans="1:12" ht="15" customHeight="1" x14ac:dyDescent="0.2">
      <c r="A29" s="225" t="s">
        <v>303</v>
      </c>
      <c r="B29" s="171"/>
      <c r="C29" s="226">
        <f t="shared" ref="C29:E29" si="3">SUM(C20:C28)</f>
        <v>0</v>
      </c>
      <c r="D29" s="226">
        <f t="shared" si="3"/>
        <v>0</v>
      </c>
      <c r="E29" s="226">
        <f t="shared" si="3"/>
        <v>0</v>
      </c>
      <c r="F29" s="199"/>
      <c r="G29" s="2226"/>
      <c r="H29" s="1780"/>
      <c r="I29" s="1780"/>
      <c r="J29" s="1780"/>
      <c r="K29" s="1781"/>
      <c r="L29" s="31"/>
    </row>
    <row r="30" spans="1:12" ht="15" customHeight="1" x14ac:dyDescent="0.2">
      <c r="A30" s="171" t="s">
        <v>2449</v>
      </c>
      <c r="B30" s="171"/>
      <c r="C30" s="172"/>
      <c r="D30" s="79"/>
      <c r="E30" s="79"/>
      <c r="F30" s="199"/>
      <c r="G30" s="2226"/>
      <c r="H30" s="1780"/>
      <c r="I30" s="1780"/>
      <c r="J30" s="1780"/>
      <c r="K30" s="1781"/>
      <c r="L30" s="31"/>
    </row>
    <row r="31" spans="1:12" ht="15" customHeight="1" x14ac:dyDescent="0.25">
      <c r="A31" s="116" t="s">
        <v>314</v>
      </c>
      <c r="B31" s="116"/>
      <c r="C31" s="1309"/>
      <c r="D31" s="264"/>
      <c r="E31" s="265"/>
      <c r="F31" s="199"/>
      <c r="G31" s="2226"/>
      <c r="H31" s="1780"/>
      <c r="I31" s="1780"/>
      <c r="J31" s="1780"/>
      <c r="K31" s="1781"/>
      <c r="L31" s="31"/>
    </row>
    <row r="32" spans="1:12" ht="15" customHeight="1" x14ac:dyDescent="0.25">
      <c r="A32" s="79" t="s">
        <v>316</v>
      </c>
      <c r="B32" s="116"/>
      <c r="C32" s="1309"/>
      <c r="D32" s="266"/>
      <c r="E32" s="267"/>
      <c r="F32" s="199"/>
      <c r="G32" s="2226"/>
      <c r="H32" s="1780"/>
      <c r="I32" s="1780"/>
      <c r="J32" s="1780"/>
      <c r="K32" s="1781"/>
      <c r="L32" s="31"/>
    </row>
    <row r="33" spans="1:12" ht="15" customHeight="1" x14ac:dyDescent="0.2">
      <c r="A33" s="116" t="s">
        <v>321</v>
      </c>
      <c r="B33" s="116"/>
      <c r="C33" s="1309"/>
      <c r="D33" s="1309"/>
      <c r="E33" s="1309"/>
      <c r="F33" s="199"/>
      <c r="G33" s="2226"/>
      <c r="H33" s="1780"/>
      <c r="I33" s="1780"/>
      <c r="J33" s="1780"/>
      <c r="K33" s="1781"/>
      <c r="L33" s="31"/>
    </row>
    <row r="34" spans="1:12" ht="15" customHeight="1" x14ac:dyDescent="0.2">
      <c r="A34" s="116" t="s">
        <v>324</v>
      </c>
      <c r="B34" s="116"/>
      <c r="C34" s="1309"/>
      <c r="D34" s="1309"/>
      <c r="E34" s="1309"/>
      <c r="F34" s="199"/>
      <c r="G34" s="2226"/>
      <c r="H34" s="1780"/>
      <c r="I34" s="1780"/>
      <c r="J34" s="1780"/>
      <c r="K34" s="1781"/>
      <c r="L34" s="31"/>
    </row>
    <row r="35" spans="1:12" ht="15" customHeight="1" x14ac:dyDescent="0.2">
      <c r="A35" s="116" t="s">
        <v>329</v>
      </c>
      <c r="B35" s="116"/>
      <c r="C35" s="1309"/>
      <c r="D35" s="1309"/>
      <c r="E35" s="1309"/>
      <c r="F35" s="199"/>
      <c r="G35" s="2226"/>
      <c r="H35" s="1780"/>
      <c r="I35" s="1780"/>
      <c r="J35" s="1780"/>
      <c r="K35" s="1781"/>
      <c r="L35" s="31"/>
    </row>
    <row r="36" spans="1:12" ht="15" customHeight="1" x14ac:dyDescent="0.2">
      <c r="A36" s="116" t="s">
        <v>335</v>
      </c>
      <c r="B36" s="116"/>
      <c r="C36" s="1309"/>
      <c r="D36" s="1309"/>
      <c r="E36" s="1309"/>
      <c r="F36" s="199"/>
      <c r="G36" s="2226"/>
      <c r="H36" s="1780"/>
      <c r="I36" s="1780"/>
      <c r="J36" s="1780"/>
      <c r="K36" s="1781"/>
      <c r="L36" s="31"/>
    </row>
    <row r="37" spans="1:12" ht="15" customHeight="1" x14ac:dyDescent="0.2">
      <c r="A37" s="116" t="s">
        <v>346</v>
      </c>
      <c r="B37" s="116"/>
      <c r="C37" s="1309"/>
      <c r="D37" s="1309"/>
      <c r="E37" s="1309"/>
      <c r="F37" s="199"/>
      <c r="G37" s="2226"/>
      <c r="H37" s="1780"/>
      <c r="I37" s="1780"/>
      <c r="J37" s="1780"/>
      <c r="K37" s="1781"/>
      <c r="L37" s="31"/>
    </row>
    <row r="38" spans="1:12" ht="15" customHeight="1" x14ac:dyDescent="0.2">
      <c r="A38" s="116" t="s">
        <v>351</v>
      </c>
      <c r="B38" s="116"/>
      <c r="C38" s="1309"/>
      <c r="D38" s="1309"/>
      <c r="E38" s="1309"/>
      <c r="F38" s="199"/>
      <c r="G38" s="2226"/>
      <c r="H38" s="1780"/>
      <c r="I38" s="1780"/>
      <c r="J38" s="1780"/>
      <c r="K38" s="1781"/>
      <c r="L38" s="31"/>
    </row>
    <row r="39" spans="1:12" ht="15" customHeight="1" x14ac:dyDescent="0.2">
      <c r="A39" s="116" t="s">
        <v>355</v>
      </c>
      <c r="B39" s="116"/>
      <c r="C39" s="1309"/>
      <c r="D39" s="1309"/>
      <c r="E39" s="1309"/>
      <c r="F39" s="199"/>
      <c r="G39" s="2226"/>
      <c r="H39" s="1780"/>
      <c r="I39" s="1780"/>
      <c r="J39" s="1780"/>
      <c r="K39" s="1781"/>
      <c r="L39" s="31"/>
    </row>
    <row r="40" spans="1:12" ht="15" customHeight="1" x14ac:dyDescent="0.2">
      <c r="A40" s="116" t="s">
        <v>358</v>
      </c>
      <c r="B40" s="116"/>
      <c r="C40" s="1309"/>
      <c r="D40" s="1309"/>
      <c r="E40" s="1309"/>
      <c r="F40" s="199"/>
      <c r="G40" s="2226"/>
      <c r="H40" s="1780"/>
      <c r="I40" s="1780"/>
      <c r="J40" s="1780"/>
      <c r="K40" s="1781"/>
      <c r="L40" s="31"/>
    </row>
    <row r="41" spans="1:12" ht="15" customHeight="1" x14ac:dyDescent="0.2">
      <c r="A41" s="116" t="s">
        <v>362</v>
      </c>
      <c r="B41" s="116"/>
      <c r="C41" s="1309"/>
      <c r="D41" s="1309"/>
      <c r="E41" s="1309"/>
      <c r="F41" s="199"/>
      <c r="G41" s="2226"/>
      <c r="H41" s="1780"/>
      <c r="I41" s="1780"/>
      <c r="J41" s="1780"/>
      <c r="K41" s="1781"/>
      <c r="L41" s="31"/>
    </row>
    <row r="42" spans="1:12" ht="15" customHeight="1" x14ac:dyDescent="0.2">
      <c r="A42" s="1308" t="str">
        <f>IF(C42&gt;0,"PLEASE SPECIFY - see footnote 1","Other (specify) - see footnote 1")</f>
        <v>Other (specify) - see footnote 1</v>
      </c>
      <c r="B42" s="116"/>
      <c r="C42" s="1309"/>
      <c r="D42" s="1309"/>
      <c r="E42" s="1309"/>
      <c r="F42" s="199"/>
      <c r="G42" s="2226"/>
      <c r="H42" s="1780"/>
      <c r="I42" s="1780"/>
      <c r="J42" s="1780"/>
      <c r="K42" s="1781"/>
      <c r="L42" s="31"/>
    </row>
    <row r="43" spans="1:12" ht="15" customHeight="1" x14ac:dyDescent="0.2">
      <c r="A43" s="225" t="s">
        <v>367</v>
      </c>
      <c r="B43" s="116"/>
      <c r="C43" s="226">
        <f t="shared" ref="C43:E43" si="4">SUM(C31:C42)</f>
        <v>0</v>
      </c>
      <c r="D43" s="226">
        <f t="shared" si="4"/>
        <v>0</v>
      </c>
      <c r="E43" s="226">
        <f t="shared" si="4"/>
        <v>0</v>
      </c>
      <c r="F43" s="199"/>
      <c r="G43" s="2226"/>
      <c r="H43" s="1780"/>
      <c r="I43" s="1780"/>
      <c r="J43" s="1780"/>
      <c r="K43" s="1781"/>
      <c r="L43" s="31"/>
    </row>
    <row r="44" spans="1:12" ht="15" customHeight="1" x14ac:dyDescent="0.2">
      <c r="A44" s="306" t="s">
        <v>370</v>
      </c>
      <c r="B44" s="116"/>
      <c r="C44" s="307"/>
      <c r="D44" s="307"/>
      <c r="E44" s="307"/>
      <c r="F44" s="199"/>
      <c r="G44" s="2226"/>
      <c r="H44" s="1780"/>
      <c r="I44" s="1780"/>
      <c r="J44" s="1780"/>
      <c r="K44" s="1781"/>
      <c r="L44" s="31"/>
    </row>
    <row r="45" spans="1:12" ht="15" customHeight="1" x14ac:dyDescent="0.2">
      <c r="A45" s="116" t="s">
        <v>373</v>
      </c>
      <c r="B45" s="116"/>
      <c r="C45" s="1309"/>
      <c r="D45" s="1309"/>
      <c r="E45" s="1309"/>
      <c r="F45" s="199"/>
      <c r="G45" s="2226"/>
      <c r="H45" s="1780"/>
      <c r="I45" s="1780"/>
      <c r="J45" s="1780"/>
      <c r="K45" s="1781"/>
      <c r="L45" s="31"/>
    </row>
    <row r="46" spans="1:12" ht="15" customHeight="1" x14ac:dyDescent="0.2">
      <c r="A46" s="116" t="s">
        <v>379</v>
      </c>
      <c r="B46" s="116"/>
      <c r="C46" s="1309"/>
      <c r="D46" s="1309"/>
      <c r="E46" s="1309"/>
      <c r="F46" s="199"/>
      <c r="G46" s="2226"/>
      <c r="H46" s="1780"/>
      <c r="I46" s="1780"/>
      <c r="J46" s="1780"/>
      <c r="K46" s="1781"/>
      <c r="L46" s="31"/>
    </row>
    <row r="47" spans="1:12" ht="15" customHeight="1" x14ac:dyDescent="0.2">
      <c r="A47" s="116" t="s">
        <v>382</v>
      </c>
      <c r="B47" s="116"/>
      <c r="C47" s="1309"/>
      <c r="D47" s="1309"/>
      <c r="E47" s="1309"/>
      <c r="F47" s="199"/>
      <c r="G47" s="2226"/>
      <c r="H47" s="1780"/>
      <c r="I47" s="1780"/>
      <c r="J47" s="1780"/>
      <c r="K47" s="1781"/>
      <c r="L47" s="31"/>
    </row>
    <row r="48" spans="1:12" ht="15" customHeight="1" x14ac:dyDescent="0.2">
      <c r="A48" s="116" t="s">
        <v>386</v>
      </c>
      <c r="B48" s="116"/>
      <c r="C48" s="1309"/>
      <c r="D48" s="1309"/>
      <c r="E48" s="1309"/>
      <c r="F48" s="199"/>
      <c r="G48" s="2226"/>
      <c r="H48" s="1780"/>
      <c r="I48" s="1780"/>
      <c r="J48" s="1780"/>
      <c r="K48" s="1781"/>
      <c r="L48" s="31"/>
    </row>
    <row r="49" spans="1:12" ht="15" customHeight="1" x14ac:dyDescent="0.2">
      <c r="A49" s="1308" t="str">
        <f>IF(C49&gt;0,"PLEASE SPECIFY - see footnote 1","Other (specify) - see footnote 1")</f>
        <v>Other (specify) - see footnote 1</v>
      </c>
      <c r="B49" s="116"/>
      <c r="C49" s="1309"/>
      <c r="D49" s="1309"/>
      <c r="E49" s="1309"/>
      <c r="F49" s="199"/>
      <c r="G49" s="2226"/>
      <c r="H49" s="1780"/>
      <c r="I49" s="1780"/>
      <c r="J49" s="1780"/>
      <c r="K49" s="1781"/>
      <c r="L49" s="31"/>
    </row>
    <row r="50" spans="1:12" ht="15" customHeight="1" x14ac:dyDescent="0.2">
      <c r="A50" s="225" t="s">
        <v>392</v>
      </c>
      <c r="B50" s="171"/>
      <c r="C50" s="226">
        <f t="shared" ref="C50:E50" si="5">SUM(C45:C49)</f>
        <v>0</v>
      </c>
      <c r="D50" s="226">
        <f t="shared" si="5"/>
        <v>0</v>
      </c>
      <c r="E50" s="226">
        <f t="shared" si="5"/>
        <v>0</v>
      </c>
      <c r="F50" s="199"/>
      <c r="G50" s="2226"/>
      <c r="H50" s="1780"/>
      <c r="I50" s="1780"/>
      <c r="J50" s="1780"/>
      <c r="K50" s="1781"/>
      <c r="L50" s="31"/>
    </row>
    <row r="51" spans="1:12" ht="15" customHeight="1" x14ac:dyDescent="0.2">
      <c r="A51" s="250" t="s">
        <v>396</v>
      </c>
      <c r="B51" s="250"/>
      <c r="C51" s="172"/>
      <c r="D51" s="79"/>
      <c r="E51" s="79"/>
      <c r="L51" s="31"/>
    </row>
    <row r="52" spans="1:12" ht="15" customHeight="1" x14ac:dyDescent="0.2">
      <c r="A52" s="116" t="s">
        <v>400</v>
      </c>
      <c r="B52" s="116"/>
      <c r="C52" s="1309"/>
      <c r="D52" s="1309"/>
      <c r="E52" s="1309"/>
      <c r="F52" s="199"/>
      <c r="G52" s="2226"/>
      <c r="H52" s="1780"/>
      <c r="I52" s="1780"/>
      <c r="J52" s="1780"/>
      <c r="K52" s="1781"/>
      <c r="L52" s="31"/>
    </row>
    <row r="53" spans="1:12" ht="15" customHeight="1" x14ac:dyDescent="0.2">
      <c r="A53" s="116" t="s">
        <v>403</v>
      </c>
      <c r="B53" s="116"/>
      <c r="C53" s="1309"/>
      <c r="D53" s="1309"/>
      <c r="E53" s="1309"/>
      <c r="F53" s="199"/>
      <c r="G53" s="2226"/>
      <c r="H53" s="1780"/>
      <c r="I53" s="1780"/>
      <c r="J53" s="1780"/>
      <c r="K53" s="1781"/>
      <c r="L53" s="31"/>
    </row>
    <row r="54" spans="1:12" ht="15" customHeight="1" x14ac:dyDescent="0.2">
      <c r="A54" s="116" t="s">
        <v>407</v>
      </c>
      <c r="B54" s="116"/>
      <c r="C54" s="1309"/>
      <c r="D54" s="1309"/>
      <c r="E54" s="1309"/>
      <c r="F54" s="199"/>
      <c r="G54" s="2226"/>
      <c r="H54" s="1780"/>
      <c r="I54" s="1780"/>
      <c r="J54" s="1780"/>
      <c r="K54" s="1781"/>
      <c r="L54" s="31"/>
    </row>
    <row r="55" spans="1:12" ht="15" customHeight="1" x14ac:dyDescent="0.2">
      <c r="A55" s="116" t="s">
        <v>410</v>
      </c>
      <c r="B55" s="116"/>
      <c r="C55" s="1309"/>
      <c r="D55" s="1309"/>
      <c r="E55" s="1309"/>
      <c r="F55" s="199"/>
      <c r="G55" s="2226"/>
      <c r="H55" s="1780"/>
      <c r="I55" s="1780"/>
      <c r="J55" s="1780"/>
      <c r="K55" s="1781"/>
      <c r="L55" s="31"/>
    </row>
    <row r="56" spans="1:12" ht="15" customHeight="1" x14ac:dyDescent="0.2">
      <c r="A56" s="116" t="s">
        <v>417</v>
      </c>
      <c r="B56" s="116"/>
      <c r="C56" s="1309"/>
      <c r="D56" s="1309"/>
      <c r="E56" s="1309"/>
      <c r="F56" s="199"/>
      <c r="G56" s="2226"/>
      <c r="H56" s="1780"/>
      <c r="I56" s="1780"/>
      <c r="J56" s="1780"/>
      <c r="K56" s="1781"/>
      <c r="L56" s="31"/>
    </row>
    <row r="57" spans="1:12" ht="15" customHeight="1" x14ac:dyDescent="0.2">
      <c r="A57" s="116" t="s">
        <v>421</v>
      </c>
      <c r="B57" s="116"/>
      <c r="C57" s="1309"/>
      <c r="D57" s="1309"/>
      <c r="E57" s="1309"/>
      <c r="F57" s="199"/>
      <c r="G57" s="2226"/>
      <c r="H57" s="1780"/>
      <c r="I57" s="1780"/>
      <c r="J57" s="1780"/>
      <c r="K57" s="1781"/>
      <c r="L57" s="31"/>
    </row>
    <row r="58" spans="1:12" ht="15" customHeight="1" x14ac:dyDescent="0.2">
      <c r="A58" s="116" t="s">
        <v>426</v>
      </c>
      <c r="B58" s="116"/>
      <c r="C58" s="1309"/>
      <c r="D58" s="1309"/>
      <c r="E58" s="1309"/>
      <c r="F58" s="199"/>
      <c r="G58" s="2226"/>
      <c r="H58" s="1780"/>
      <c r="I58" s="1780"/>
      <c r="J58" s="1780"/>
      <c r="K58" s="1781"/>
      <c r="L58" s="31"/>
    </row>
    <row r="59" spans="1:12" ht="15" customHeight="1" x14ac:dyDescent="0.2">
      <c r="A59" s="116" t="s">
        <v>431</v>
      </c>
      <c r="B59" s="116"/>
      <c r="C59" s="1309"/>
      <c r="D59" s="1309"/>
      <c r="E59" s="1309"/>
      <c r="F59" s="199"/>
      <c r="G59" s="2226"/>
      <c r="H59" s="1780"/>
      <c r="I59" s="1780"/>
      <c r="J59" s="1780"/>
      <c r="K59" s="1781"/>
      <c r="L59" s="31"/>
    </row>
    <row r="60" spans="1:12" ht="15" customHeight="1" x14ac:dyDescent="0.2">
      <c r="A60" s="116" t="s">
        <v>433</v>
      </c>
      <c r="B60" s="116"/>
      <c r="C60" s="1309"/>
      <c r="D60" s="1309"/>
      <c r="E60" s="1309"/>
      <c r="F60" s="199"/>
      <c r="G60" s="2226"/>
      <c r="H60" s="1780"/>
      <c r="I60" s="1780"/>
      <c r="J60" s="1780"/>
      <c r="K60" s="1781"/>
      <c r="L60" s="31"/>
    </row>
    <row r="61" spans="1:12" ht="15" customHeight="1" x14ac:dyDescent="0.2">
      <c r="A61" s="116" t="s">
        <v>439</v>
      </c>
      <c r="B61" s="116"/>
      <c r="C61" s="1309"/>
      <c r="D61" s="1309"/>
      <c r="E61" s="1309"/>
      <c r="F61" s="199"/>
      <c r="G61" s="2226"/>
      <c r="H61" s="1780"/>
      <c r="I61" s="1780"/>
      <c r="J61" s="1780"/>
      <c r="K61" s="1781"/>
      <c r="L61" s="31"/>
    </row>
    <row r="62" spans="1:12" ht="15" customHeight="1" x14ac:dyDescent="0.2">
      <c r="A62" s="116" t="s">
        <v>446</v>
      </c>
      <c r="B62" s="116"/>
      <c r="C62" s="1309"/>
      <c r="D62" s="1309"/>
      <c r="E62" s="1309"/>
      <c r="F62" s="199"/>
      <c r="G62" s="2226"/>
      <c r="H62" s="1780"/>
      <c r="I62" s="1780"/>
      <c r="J62" s="1780"/>
      <c r="K62" s="1781"/>
      <c r="L62" s="31"/>
    </row>
    <row r="63" spans="1:12" ht="15" customHeight="1" x14ac:dyDescent="0.2">
      <c r="A63" s="116" t="s">
        <v>450</v>
      </c>
      <c r="B63" s="116"/>
      <c r="C63" s="1309"/>
      <c r="D63" s="1309"/>
      <c r="E63" s="1309"/>
      <c r="F63" s="199"/>
      <c r="G63" s="2226"/>
      <c r="H63" s="1780"/>
      <c r="I63" s="1780"/>
      <c r="J63" s="1780"/>
      <c r="K63" s="1781"/>
      <c r="L63" s="31"/>
    </row>
    <row r="64" spans="1:12" ht="15" customHeight="1" x14ac:dyDescent="0.2">
      <c r="A64" s="116" t="s">
        <v>453</v>
      </c>
      <c r="B64" s="116"/>
      <c r="C64" s="1310"/>
      <c r="D64" s="1309"/>
      <c r="E64" s="1310"/>
      <c r="F64" s="199"/>
      <c r="G64" s="2226"/>
      <c r="H64" s="1780"/>
      <c r="I64" s="1780"/>
      <c r="J64" s="1780"/>
      <c r="K64" s="1781"/>
      <c r="L64" s="31"/>
    </row>
    <row r="65" spans="1:12" ht="15" customHeight="1" x14ac:dyDescent="0.2">
      <c r="A65" s="116" t="s">
        <v>47</v>
      </c>
      <c r="B65" s="116"/>
      <c r="C65" s="1309"/>
      <c r="D65" s="1309"/>
      <c r="E65" s="1309"/>
      <c r="F65" s="199"/>
      <c r="G65" s="2226"/>
      <c r="H65" s="1780"/>
      <c r="I65" s="1780"/>
      <c r="J65" s="1780"/>
      <c r="K65" s="1781"/>
      <c r="L65" s="31"/>
    </row>
    <row r="66" spans="1:12" ht="15" customHeight="1" x14ac:dyDescent="0.2">
      <c r="A66" s="116" t="s">
        <v>48</v>
      </c>
      <c r="B66" s="116"/>
      <c r="C66" s="1309"/>
      <c r="D66" s="1309"/>
      <c r="E66" s="1309"/>
      <c r="F66" s="199"/>
      <c r="G66" s="2226"/>
      <c r="H66" s="1780"/>
      <c r="I66" s="1780"/>
      <c r="J66" s="1780"/>
      <c r="K66" s="1781"/>
      <c r="L66" s="31"/>
    </row>
    <row r="67" spans="1:12" ht="15" customHeight="1" x14ac:dyDescent="0.2">
      <c r="A67" s="1521" t="s">
        <v>463</v>
      </c>
      <c r="B67" s="1400"/>
      <c r="C67" s="1400"/>
      <c r="D67" s="1400"/>
      <c r="E67" s="1400"/>
      <c r="F67" s="199"/>
      <c r="G67" s="2226"/>
      <c r="H67" s="1780"/>
      <c r="I67" s="1780"/>
      <c r="J67" s="1780"/>
      <c r="K67" s="1781"/>
      <c r="L67" s="31"/>
    </row>
    <row r="68" spans="1:12" ht="15" customHeight="1" x14ac:dyDescent="0.2">
      <c r="A68" s="116" t="s">
        <v>466</v>
      </c>
      <c r="B68" s="116"/>
      <c r="C68" s="1309"/>
      <c r="D68" s="1309"/>
      <c r="E68" s="1309"/>
      <c r="F68" s="199"/>
      <c r="G68" s="2226"/>
      <c r="H68" s="1780"/>
      <c r="I68" s="1780"/>
      <c r="J68" s="1780"/>
      <c r="K68" s="1781"/>
      <c r="L68" s="31"/>
    </row>
    <row r="69" spans="1:12" ht="15" customHeight="1" x14ac:dyDescent="0.2">
      <c r="A69" s="116" t="s">
        <v>468</v>
      </c>
      <c r="B69" s="116"/>
      <c r="C69" s="1309"/>
      <c r="D69" s="1309"/>
      <c r="E69" s="1309"/>
      <c r="F69" s="199"/>
      <c r="G69" s="2226"/>
      <c r="H69" s="1780"/>
      <c r="I69" s="1780"/>
      <c r="J69" s="1780"/>
      <c r="K69" s="1781"/>
      <c r="L69" s="31"/>
    </row>
    <row r="70" spans="1:12" ht="15" customHeight="1" x14ac:dyDescent="0.2">
      <c r="A70" s="116" t="s">
        <v>471</v>
      </c>
      <c r="B70" s="116"/>
      <c r="C70" s="1309"/>
      <c r="D70" s="1309"/>
      <c r="E70" s="1309"/>
      <c r="F70" s="199"/>
      <c r="G70" s="2226"/>
      <c r="H70" s="1780"/>
      <c r="I70" s="1780"/>
      <c r="J70" s="1780"/>
      <c r="K70" s="1781"/>
      <c r="L70" s="31"/>
    </row>
    <row r="71" spans="1:12" ht="15" customHeight="1" x14ac:dyDescent="0.2">
      <c r="A71" s="79" t="s">
        <v>477</v>
      </c>
      <c r="B71" s="116"/>
      <c r="C71" s="1309"/>
      <c r="D71" s="1309"/>
      <c r="E71" s="1309"/>
      <c r="F71" s="199"/>
      <c r="G71" s="2226"/>
      <c r="H71" s="1780"/>
      <c r="I71" s="1780"/>
      <c r="J71" s="1780"/>
      <c r="K71" s="1781"/>
      <c r="L71" s="31"/>
    </row>
    <row r="72" spans="1:12" ht="15" customHeight="1" x14ac:dyDescent="0.2">
      <c r="A72" s="116" t="s">
        <v>482</v>
      </c>
      <c r="B72" s="116"/>
      <c r="C72" s="1310"/>
      <c r="D72" s="1309"/>
      <c r="E72" s="1309"/>
      <c r="F72" s="199"/>
      <c r="G72" s="2226"/>
      <c r="H72" s="1780"/>
      <c r="I72" s="1780"/>
      <c r="J72" s="1780"/>
      <c r="K72" s="1781"/>
      <c r="L72" s="31"/>
    </row>
    <row r="73" spans="1:12" ht="15" customHeight="1" x14ac:dyDescent="0.25">
      <c r="A73" s="116" t="s">
        <v>487</v>
      </c>
      <c r="B73" s="116"/>
      <c r="C73" s="1310"/>
      <c r="D73" s="397"/>
      <c r="E73" s="398"/>
      <c r="F73" s="199"/>
      <c r="G73" s="2226"/>
      <c r="H73" s="1780"/>
      <c r="I73" s="1780"/>
      <c r="J73" s="1780"/>
      <c r="K73" s="1781"/>
      <c r="L73" s="31"/>
    </row>
    <row r="74" spans="1:12" ht="15" customHeight="1" x14ac:dyDescent="0.2">
      <c r="A74" s="1308" t="str">
        <f>IF(C74&gt;0,"PLEASE SPECIFY - see footnote 1","Other (specify) - see footnote 1")</f>
        <v>Other (specify) - see footnote 1</v>
      </c>
      <c r="B74" s="116"/>
      <c r="C74" s="1310"/>
      <c r="D74" s="1310"/>
      <c r="E74" s="1310"/>
      <c r="F74" s="199"/>
      <c r="G74" s="2226"/>
      <c r="H74" s="1780"/>
      <c r="I74" s="1780"/>
      <c r="J74" s="1780"/>
      <c r="K74" s="1781"/>
      <c r="L74" s="31"/>
    </row>
    <row r="75" spans="1:12" ht="15.75" customHeight="1" x14ac:dyDescent="0.2">
      <c r="A75" s="225" t="s">
        <v>496</v>
      </c>
      <c r="B75" s="171"/>
      <c r="C75" s="226">
        <f t="shared" ref="C75:E75" si="6">SUM(C52:C58,C59:C66,C68:C74)</f>
        <v>0</v>
      </c>
      <c r="D75" s="226">
        <f t="shared" si="6"/>
        <v>0</v>
      </c>
      <c r="E75" s="226">
        <f t="shared" si="6"/>
        <v>0</v>
      </c>
      <c r="F75" s="31"/>
      <c r="G75" s="2226"/>
      <c r="H75" s="1780"/>
      <c r="I75" s="1780"/>
      <c r="J75" s="1780"/>
      <c r="K75" s="1781"/>
      <c r="L75" s="31"/>
    </row>
    <row r="76" spans="1:12" ht="15" customHeight="1" x14ac:dyDescent="0.2">
      <c r="A76" s="225" t="s">
        <v>504</v>
      </c>
      <c r="B76" s="171"/>
      <c r="C76" s="413"/>
      <c r="D76" s="413"/>
      <c r="E76" s="414"/>
      <c r="F76" s="199"/>
      <c r="G76" s="1314"/>
      <c r="H76" s="1315"/>
      <c r="I76" s="1315"/>
      <c r="J76" s="1315"/>
      <c r="K76" s="1316"/>
      <c r="L76" s="31"/>
    </row>
    <row r="77" spans="1:12" ht="15" customHeight="1" x14ac:dyDescent="0.2">
      <c r="A77" s="1533" t="s">
        <v>512</v>
      </c>
      <c r="B77" s="1400"/>
      <c r="C77" s="1400"/>
      <c r="D77" s="1534" t="e">
        <f>ROUNDUP((E77+D18)/'23. BldgUnit Config'!AF86, 2)</f>
        <v>#DIV/0!</v>
      </c>
      <c r="E77" s="2229"/>
      <c r="F77" s="31"/>
      <c r="G77" s="2230"/>
      <c r="H77" s="1836"/>
      <c r="I77" s="1836"/>
      <c r="J77" s="1836"/>
      <c r="K77" s="1837"/>
      <c r="L77" s="31"/>
    </row>
    <row r="78" spans="1:12" ht="15" customHeight="1" x14ac:dyDescent="0.2">
      <c r="A78" s="1400"/>
      <c r="B78" s="1400"/>
      <c r="C78" s="1400"/>
      <c r="D78" s="1535"/>
      <c r="E78" s="2174"/>
      <c r="F78" s="31"/>
      <c r="G78" s="1838"/>
      <c r="H78" s="1839"/>
      <c r="I78" s="1839"/>
      <c r="J78" s="1839"/>
      <c r="K78" s="1840"/>
      <c r="L78" s="31"/>
    </row>
    <row r="79" spans="1:12" ht="50.45" customHeight="1" x14ac:dyDescent="0.2">
      <c r="A79" s="1645" t="s">
        <v>2450</v>
      </c>
      <c r="B79" s="1531"/>
      <c r="C79" s="1531"/>
      <c r="D79" s="1531"/>
      <c r="E79" s="1531"/>
      <c r="F79" s="1531"/>
      <c r="G79" s="1531"/>
      <c r="H79" s="1531"/>
      <c r="I79" s="1531"/>
      <c r="J79" s="1531"/>
      <c r="K79" s="1532"/>
      <c r="L79" s="31"/>
    </row>
    <row r="80" spans="1:12" ht="4.5" customHeight="1" x14ac:dyDescent="0.25">
      <c r="A80" s="10"/>
      <c r="B80" s="10"/>
      <c r="C80" s="10"/>
      <c r="D80" s="10"/>
      <c r="E80" s="10"/>
      <c r="F80" s="10"/>
      <c r="G80" s="10"/>
      <c r="H80" s="10"/>
      <c r="I80" s="10"/>
      <c r="J80" s="10"/>
      <c r="K80" s="10"/>
      <c r="L80" s="10"/>
    </row>
    <row r="81" spans="1:12" ht="15" customHeight="1" x14ac:dyDescent="0.2">
      <c r="A81" s="225" t="s">
        <v>525</v>
      </c>
      <c r="B81" s="171"/>
      <c r="C81" s="966">
        <f t="shared" ref="C81:D81" si="7">C43+C50+C75</f>
        <v>0</v>
      </c>
      <c r="D81" s="966">
        <f t="shared" si="7"/>
        <v>0</v>
      </c>
      <c r="E81" s="966">
        <f>E43+E50+MIN(E75, E77)</f>
        <v>0</v>
      </c>
      <c r="F81" s="31"/>
      <c r="G81" s="2226"/>
      <c r="H81" s="1780"/>
      <c r="I81" s="1780"/>
      <c r="J81" s="1780"/>
      <c r="K81" s="1781"/>
      <c r="L81" s="31"/>
    </row>
    <row r="82" spans="1:12" ht="15" customHeight="1" x14ac:dyDescent="0.2">
      <c r="A82" s="104" t="s">
        <v>530</v>
      </c>
      <c r="B82" s="171"/>
      <c r="C82" s="447"/>
      <c r="D82" s="447"/>
      <c r="E82" s="447"/>
      <c r="F82" s="199"/>
      <c r="G82" s="2231"/>
      <c r="H82" s="1939"/>
      <c r="I82" s="1939"/>
      <c r="J82" s="1939"/>
      <c r="K82" s="2232"/>
      <c r="L82" s="31"/>
    </row>
    <row r="83" spans="1:12" ht="15" customHeight="1" x14ac:dyDescent="0.2">
      <c r="A83" s="450" t="s">
        <v>534</v>
      </c>
      <c r="B83" s="451">
        <f>IF(C83=0,0,C83/(C81+C29))</f>
        <v>0</v>
      </c>
      <c r="C83" s="1317"/>
      <c r="D83" s="1317"/>
      <c r="E83" s="1309"/>
      <c r="F83" s="31"/>
      <c r="G83" s="2226"/>
      <c r="H83" s="1780"/>
      <c r="I83" s="1780"/>
      <c r="J83" s="1780"/>
      <c r="K83" s="1781"/>
      <c r="L83" s="31"/>
    </row>
    <row r="84" spans="1:12" ht="14.25" customHeight="1" x14ac:dyDescent="0.2">
      <c r="A84" s="116"/>
      <c r="B84" s="453"/>
      <c r="F84" s="199"/>
      <c r="G84" s="2226"/>
      <c r="H84" s="1780"/>
      <c r="I84" s="1780"/>
      <c r="J84" s="1780"/>
      <c r="K84" s="1781"/>
      <c r="L84" s="31"/>
    </row>
    <row r="85" spans="1:12" ht="15" customHeight="1" x14ac:dyDescent="0.2">
      <c r="A85" s="225" t="s">
        <v>545</v>
      </c>
      <c r="B85" s="171"/>
      <c r="C85" s="966">
        <f t="shared" ref="C85:E85" si="8">SUM(C83,C81,C29)</f>
        <v>0</v>
      </c>
      <c r="D85" s="966">
        <f t="shared" si="8"/>
        <v>0</v>
      </c>
      <c r="E85" s="966">
        <f t="shared" si="8"/>
        <v>0</v>
      </c>
      <c r="F85" s="31"/>
      <c r="G85" s="2233"/>
      <c r="H85" s="1862"/>
      <c r="I85" s="1862"/>
      <c r="J85" s="1862"/>
      <c r="K85" s="1789"/>
      <c r="L85" s="31"/>
    </row>
    <row r="86" spans="1:12" ht="15" customHeight="1" x14ac:dyDescent="0.2">
      <c r="A86" s="250" t="s">
        <v>551</v>
      </c>
      <c r="B86" s="88" t="s">
        <v>552</v>
      </c>
      <c r="C86" s="172"/>
      <c r="D86" s="79"/>
      <c r="E86" s="79"/>
      <c r="F86" s="459" t="s">
        <v>553</v>
      </c>
      <c r="G86" s="2231"/>
      <c r="H86" s="1939"/>
      <c r="I86" s="1939"/>
      <c r="J86" s="1939"/>
      <c r="K86" s="2232"/>
      <c r="L86" s="31"/>
    </row>
    <row r="87" spans="1:12" ht="15" customHeight="1" x14ac:dyDescent="0.2">
      <c r="A87" s="450" t="s">
        <v>556</v>
      </c>
      <c r="B87" s="461">
        <f>IF(C87=0,0,(C87+C88)/(C$81+C$29+C$83))</f>
        <v>0</v>
      </c>
      <c r="C87" s="1309"/>
      <c r="D87" s="1309"/>
      <c r="E87" s="1309"/>
      <c r="F87" s="462">
        <f>IF(C87=0,0,(E87+E88)/(E$81+E$29+E$83))</f>
        <v>0</v>
      </c>
      <c r="G87" s="2226"/>
      <c r="H87" s="1780"/>
      <c r="I87" s="1780"/>
      <c r="J87" s="1780"/>
      <c r="K87" s="1781"/>
      <c r="L87" s="31"/>
    </row>
    <row r="88" spans="1:12" ht="15" customHeight="1" x14ac:dyDescent="0.2">
      <c r="A88" s="79" t="s">
        <v>560</v>
      </c>
      <c r="B88" s="468"/>
      <c r="C88" s="1318"/>
      <c r="D88" s="1318"/>
      <c r="E88" s="1318"/>
      <c r="F88" s="199"/>
      <c r="G88" s="2231"/>
      <c r="H88" s="1939"/>
      <c r="I88" s="1939"/>
      <c r="J88" s="1939"/>
      <c r="K88" s="2232"/>
      <c r="L88" s="31"/>
    </row>
    <row r="89" spans="1:12" ht="15" customHeight="1" x14ac:dyDescent="0.2">
      <c r="A89" s="450" t="s">
        <v>568</v>
      </c>
      <c r="B89" s="461">
        <f>IF(C89=0,0,(C89+C90)/(C$81+C$29+C$83))</f>
        <v>0</v>
      </c>
      <c r="C89" s="1309"/>
      <c r="D89" s="1309"/>
      <c r="E89" s="1309"/>
      <c r="F89" s="462">
        <f>IF(C89=0,0,(E89+E90)/(E$81+E$29+E$83))</f>
        <v>0</v>
      </c>
      <c r="G89" s="2226"/>
      <c r="H89" s="1780"/>
      <c r="I89" s="1780"/>
      <c r="J89" s="1780"/>
      <c r="K89" s="1781"/>
      <c r="L89" s="31"/>
    </row>
    <row r="90" spans="1:12" ht="15" customHeight="1" x14ac:dyDescent="0.2">
      <c r="A90" s="79" t="s">
        <v>572</v>
      </c>
      <c r="B90" s="468"/>
      <c r="C90" s="1318"/>
      <c r="D90" s="1318"/>
      <c r="E90" s="1318"/>
      <c r="F90" s="199"/>
      <c r="G90" s="2231"/>
      <c r="H90" s="1939"/>
      <c r="I90" s="1939"/>
      <c r="J90" s="1939"/>
      <c r="K90" s="2232"/>
      <c r="L90" s="31"/>
    </row>
    <row r="91" spans="1:12" ht="15" customHeight="1" x14ac:dyDescent="0.2">
      <c r="A91" s="450" t="s">
        <v>575</v>
      </c>
      <c r="B91" s="461">
        <f>IF(C91=0,0,(C91)/(C$81+C$29+C$83))</f>
        <v>0</v>
      </c>
      <c r="C91" s="1309"/>
      <c r="D91" s="1309"/>
      <c r="E91" s="1309"/>
      <c r="F91" s="462">
        <f>IF(C91=0,0,(E91)/(E$81+E$29+E$83))</f>
        <v>0</v>
      </c>
      <c r="G91" s="2226"/>
      <c r="H91" s="1780"/>
      <c r="I91" s="1780"/>
      <c r="J91" s="1780"/>
      <c r="K91" s="1781"/>
      <c r="L91" s="31"/>
    </row>
    <row r="92" spans="1:12" ht="15" customHeight="1" x14ac:dyDescent="0.2">
      <c r="A92" s="225" t="s">
        <v>577</v>
      </c>
      <c r="B92" s="356"/>
      <c r="C92" s="473">
        <f t="shared" ref="C92:E92" si="9">SUM(C87:C91)</f>
        <v>0</v>
      </c>
      <c r="D92" s="473">
        <f t="shared" si="9"/>
        <v>0</v>
      </c>
      <c r="E92" s="473">
        <f t="shared" si="9"/>
        <v>0</v>
      </c>
      <c r="F92" s="199"/>
      <c r="G92" s="2233"/>
      <c r="H92" s="1862"/>
      <c r="I92" s="1862"/>
      <c r="J92" s="1862"/>
      <c r="K92" s="1789"/>
      <c r="L92" s="31"/>
    </row>
    <row r="93" spans="1:12" ht="14.25" customHeight="1" x14ac:dyDescent="0.2">
      <c r="A93" s="356"/>
      <c r="B93" s="356"/>
      <c r="C93" s="413"/>
      <c r="D93" s="413"/>
      <c r="E93" s="413"/>
      <c r="F93" s="199"/>
      <c r="G93" s="2226"/>
      <c r="H93" s="1780"/>
      <c r="I93" s="1780"/>
      <c r="J93" s="1780"/>
      <c r="K93" s="1781"/>
      <c r="L93" s="31"/>
    </row>
    <row r="94" spans="1:12" ht="15" customHeight="1" x14ac:dyDescent="0.2">
      <c r="A94" s="225" t="s">
        <v>580</v>
      </c>
      <c r="B94" s="356"/>
      <c r="C94" s="966">
        <f t="shared" ref="C94:E94" si="10">SUM(C92,C85)</f>
        <v>0</v>
      </c>
      <c r="D94" s="966">
        <f t="shared" si="10"/>
        <v>0</v>
      </c>
      <c r="E94" s="966">
        <f t="shared" si="10"/>
        <v>0</v>
      </c>
      <c r="F94" s="31"/>
      <c r="G94" s="2233"/>
      <c r="H94" s="1862"/>
      <c r="I94" s="1862"/>
      <c r="J94" s="1862"/>
      <c r="K94" s="1789"/>
      <c r="L94" s="31"/>
    </row>
    <row r="95" spans="1:12" ht="15.75" customHeight="1" x14ac:dyDescent="0.2">
      <c r="A95" s="225" t="s">
        <v>504</v>
      </c>
      <c r="B95" s="356"/>
      <c r="C95" s="413"/>
      <c r="D95" s="413"/>
      <c r="E95" s="413"/>
      <c r="F95" s="31"/>
      <c r="G95" s="482"/>
      <c r="H95" s="308"/>
      <c r="I95" s="308"/>
      <c r="J95" s="308"/>
      <c r="K95" s="308"/>
      <c r="L95" s="31"/>
    </row>
    <row r="96" spans="1:12" ht="17.25" customHeight="1" x14ac:dyDescent="0.2">
      <c r="A96" s="1546" t="s">
        <v>587</v>
      </c>
      <c r="B96" s="1400"/>
      <c r="C96" s="1400"/>
      <c r="D96" s="1534" t="e">
        <f>ROUNDUP((E96+D18)/'23. BldgUnit Config'!AF86, 2)</f>
        <v>#DIV/0!</v>
      </c>
      <c r="E96" s="2229"/>
      <c r="F96" s="31"/>
      <c r="G96" s="2230"/>
      <c r="H96" s="1836"/>
      <c r="I96" s="1836"/>
      <c r="J96" s="1836"/>
      <c r="K96" s="1837"/>
      <c r="L96" s="31"/>
    </row>
    <row r="97" spans="1:12" ht="14.25" customHeight="1" x14ac:dyDescent="0.2">
      <c r="A97" s="1400"/>
      <c r="B97" s="1400"/>
      <c r="C97" s="1400"/>
      <c r="D97" s="1535"/>
      <c r="E97" s="2174"/>
      <c r="F97" s="31"/>
      <c r="G97" s="1838"/>
      <c r="H97" s="1839"/>
      <c r="I97" s="1839"/>
      <c r="J97" s="1839"/>
      <c r="K97" s="1840"/>
      <c r="L97" s="31"/>
    </row>
    <row r="98" spans="1:12" ht="8.25" customHeight="1" x14ac:dyDescent="0.2">
      <c r="A98" s="225"/>
      <c r="B98" s="356"/>
      <c r="C98" s="413"/>
      <c r="D98" s="413"/>
      <c r="E98" s="413"/>
      <c r="F98" s="31"/>
      <c r="G98" s="482"/>
      <c r="H98" s="308"/>
      <c r="I98" s="308"/>
      <c r="J98" s="308"/>
      <c r="K98" s="308"/>
      <c r="L98" s="31"/>
    </row>
    <row r="99" spans="1:12" ht="15.75" customHeight="1" x14ac:dyDescent="0.2">
      <c r="A99" s="1547" t="s">
        <v>2451</v>
      </c>
      <c r="B99" s="1423"/>
      <c r="C99" s="1423"/>
      <c r="D99" s="1423"/>
      <c r="E99" s="1423"/>
      <c r="F99" s="1423"/>
      <c r="G99" s="1423"/>
      <c r="H99" s="1423"/>
      <c r="I99" s="1423"/>
      <c r="J99" s="1423"/>
      <c r="K99" s="1424"/>
      <c r="L99" s="31"/>
    </row>
    <row r="100" spans="1:12" ht="15.75" customHeight="1" x14ac:dyDescent="0.2">
      <c r="A100" s="1425"/>
      <c r="B100" s="1400"/>
      <c r="C100" s="1400"/>
      <c r="D100" s="1400"/>
      <c r="E100" s="1400"/>
      <c r="F100" s="1400"/>
      <c r="G100" s="1400"/>
      <c r="H100" s="1400"/>
      <c r="I100" s="1400"/>
      <c r="J100" s="1400"/>
      <c r="K100" s="1426"/>
      <c r="L100" s="31"/>
    </row>
    <row r="101" spans="1:12" ht="9.75" customHeight="1" x14ac:dyDescent="0.2">
      <c r="A101" s="1427"/>
      <c r="B101" s="1428"/>
      <c r="C101" s="1428"/>
      <c r="D101" s="1428"/>
      <c r="E101" s="1428"/>
      <c r="F101" s="1428"/>
      <c r="G101" s="1428"/>
      <c r="H101" s="1428"/>
      <c r="I101" s="1428"/>
      <c r="J101" s="1428"/>
      <c r="K101" s="1429"/>
      <c r="L101" s="31"/>
    </row>
    <row r="102" spans="1:12" ht="15" customHeight="1" x14ac:dyDescent="0.2">
      <c r="A102" s="250" t="s">
        <v>2452</v>
      </c>
      <c r="B102" s="250"/>
      <c r="C102" s="172"/>
      <c r="D102" s="79"/>
      <c r="E102" s="79"/>
      <c r="F102" s="31"/>
      <c r="G102" s="2234"/>
      <c r="H102" s="1400"/>
      <c r="I102" s="1400"/>
      <c r="J102" s="1400"/>
      <c r="K102" s="1400"/>
      <c r="L102" s="31"/>
    </row>
    <row r="103" spans="1:12" ht="15" customHeight="1" x14ac:dyDescent="0.2">
      <c r="A103" s="116" t="s">
        <v>603</v>
      </c>
      <c r="B103" s="116"/>
      <c r="C103" s="1309"/>
      <c r="D103" s="1309"/>
      <c r="E103" s="1309"/>
      <c r="F103" s="199"/>
      <c r="G103" s="2226"/>
      <c r="H103" s="1780"/>
      <c r="I103" s="1780"/>
      <c r="J103" s="1780"/>
      <c r="K103" s="1781"/>
      <c r="L103" s="31"/>
    </row>
    <row r="104" spans="1:12" ht="15" customHeight="1" x14ac:dyDescent="0.2">
      <c r="A104" s="116" t="s">
        <v>604</v>
      </c>
      <c r="B104" s="116"/>
      <c r="C104" s="1309"/>
      <c r="D104" s="1309"/>
      <c r="E104" s="1309"/>
      <c r="F104" s="199"/>
      <c r="G104" s="2226"/>
      <c r="H104" s="1780"/>
      <c r="I104" s="1780"/>
      <c r="J104" s="1780"/>
      <c r="K104" s="1781"/>
      <c r="L104" s="31"/>
    </row>
    <row r="105" spans="1:12" ht="15" customHeight="1" x14ac:dyDescent="0.2">
      <c r="A105" s="116" t="s">
        <v>608</v>
      </c>
      <c r="B105" s="116"/>
      <c r="C105" s="1309"/>
      <c r="D105" s="1309"/>
      <c r="E105" s="1309"/>
      <c r="F105" s="199"/>
      <c r="G105" s="2226"/>
      <c r="H105" s="1780"/>
      <c r="I105" s="1780"/>
      <c r="J105" s="1780"/>
      <c r="K105" s="1781"/>
      <c r="L105" s="31"/>
    </row>
    <row r="106" spans="1:12" ht="15" customHeight="1" x14ac:dyDescent="0.2">
      <c r="A106" s="79" t="s">
        <v>609</v>
      </c>
      <c r="B106" s="79"/>
      <c r="C106" s="1309"/>
      <c r="D106" s="1309"/>
      <c r="E106" s="1309"/>
      <c r="F106" s="199"/>
      <c r="G106" s="2226"/>
      <c r="H106" s="1780"/>
      <c r="I106" s="1780"/>
      <c r="J106" s="1780"/>
      <c r="K106" s="1781"/>
      <c r="L106" s="31"/>
    </row>
    <row r="107" spans="1:12" ht="15" customHeight="1" x14ac:dyDescent="0.2">
      <c r="A107" s="116" t="s">
        <v>611</v>
      </c>
      <c r="B107" s="116"/>
      <c r="C107" s="1309"/>
      <c r="D107" s="1309"/>
      <c r="E107" s="1309"/>
      <c r="F107" s="199"/>
      <c r="G107" s="2226"/>
      <c r="H107" s="1780"/>
      <c r="I107" s="1780"/>
      <c r="J107" s="1780"/>
      <c r="K107" s="1781"/>
      <c r="L107" s="31"/>
    </row>
    <row r="108" spans="1:12" ht="15" customHeight="1" x14ac:dyDescent="0.2">
      <c r="A108" s="116" t="s">
        <v>614</v>
      </c>
      <c r="B108" s="116"/>
      <c r="C108" s="1309"/>
      <c r="D108" s="1309"/>
      <c r="E108" s="1309"/>
      <c r="F108" s="199"/>
      <c r="G108" s="2226"/>
      <c r="H108" s="1780"/>
      <c r="I108" s="1780"/>
      <c r="J108" s="1780"/>
      <c r="K108" s="1781"/>
      <c r="L108" s="31"/>
    </row>
    <row r="109" spans="1:12" ht="15" customHeight="1" x14ac:dyDescent="0.2">
      <c r="A109" s="116" t="s">
        <v>617</v>
      </c>
      <c r="B109" s="116"/>
      <c r="C109" s="1309"/>
      <c r="D109" s="1309"/>
      <c r="E109" s="1309"/>
      <c r="F109" s="199"/>
      <c r="G109" s="2226"/>
      <c r="H109" s="1780"/>
      <c r="I109" s="1780"/>
      <c r="J109" s="1780"/>
      <c r="K109" s="1781"/>
      <c r="L109" s="31"/>
    </row>
    <row r="110" spans="1:12" ht="15" customHeight="1" x14ac:dyDescent="0.2">
      <c r="A110" s="116" t="s">
        <v>618</v>
      </c>
      <c r="B110" s="116"/>
      <c r="C110" s="1309"/>
      <c r="D110" s="1309"/>
      <c r="E110" s="1309"/>
      <c r="F110" s="199"/>
      <c r="G110" s="2226"/>
      <c r="H110" s="1780"/>
      <c r="I110" s="1780"/>
      <c r="J110" s="1780"/>
      <c r="K110" s="1781"/>
      <c r="L110" s="31"/>
    </row>
    <row r="111" spans="1:12" ht="15" customHeight="1" x14ac:dyDescent="0.2">
      <c r="A111" s="116" t="s">
        <v>624</v>
      </c>
      <c r="B111" s="116"/>
      <c r="C111" s="1309"/>
      <c r="D111" s="1309"/>
      <c r="E111" s="1309"/>
      <c r="F111" s="199"/>
      <c r="G111" s="2226"/>
      <c r="H111" s="1780"/>
      <c r="I111" s="1780"/>
      <c r="J111" s="1780"/>
      <c r="K111" s="1781"/>
      <c r="L111" s="31"/>
    </row>
    <row r="112" spans="1:12" ht="15" customHeight="1" x14ac:dyDescent="0.2">
      <c r="A112" s="116" t="s">
        <v>625</v>
      </c>
      <c r="B112" s="116"/>
      <c r="C112" s="1309"/>
      <c r="D112" s="1309"/>
      <c r="E112" s="1309"/>
      <c r="F112" s="199"/>
      <c r="G112" s="2226"/>
      <c r="H112" s="1780"/>
      <c r="I112" s="1780"/>
      <c r="J112" s="1780"/>
      <c r="K112" s="1781"/>
      <c r="L112" s="31"/>
    </row>
    <row r="113" spans="1:12" ht="15" customHeight="1" x14ac:dyDescent="0.2">
      <c r="A113" s="116" t="s">
        <v>627</v>
      </c>
      <c r="B113" s="116"/>
      <c r="C113" s="1309"/>
      <c r="D113" s="1309"/>
      <c r="E113" s="1309"/>
      <c r="F113" s="199"/>
      <c r="G113" s="2226"/>
      <c r="H113" s="1780"/>
      <c r="I113" s="1780"/>
      <c r="J113" s="1780"/>
      <c r="K113" s="1781"/>
      <c r="L113" s="31"/>
    </row>
    <row r="114" spans="1:12" ht="15" customHeight="1" x14ac:dyDescent="0.2">
      <c r="A114" s="116" t="s">
        <v>629</v>
      </c>
      <c r="B114" s="116"/>
      <c r="C114" s="1309"/>
      <c r="D114" s="1309"/>
      <c r="E114" s="1309"/>
      <c r="F114" s="199"/>
      <c r="G114" s="2226"/>
      <c r="H114" s="1780"/>
      <c r="I114" s="1780"/>
      <c r="J114" s="1780"/>
      <c r="K114" s="1781"/>
      <c r="L114" s="31"/>
    </row>
    <row r="115" spans="1:12" ht="15" customHeight="1" x14ac:dyDescent="0.25">
      <c r="A115" s="116" t="s">
        <v>631</v>
      </c>
      <c r="B115" s="116"/>
      <c r="C115" s="1309"/>
      <c r="D115" s="397"/>
      <c r="E115" s="398"/>
      <c r="F115" s="199"/>
      <c r="G115" s="2226"/>
      <c r="H115" s="1780"/>
      <c r="I115" s="1780"/>
      <c r="J115" s="1780"/>
      <c r="K115" s="1781"/>
      <c r="L115" s="31"/>
    </row>
    <row r="116" spans="1:12" ht="15" customHeight="1" x14ac:dyDescent="0.2">
      <c r="A116" s="116" t="s">
        <v>633</v>
      </c>
      <c r="B116" s="116"/>
      <c r="C116" s="1309"/>
      <c r="D116" s="1309"/>
      <c r="E116" s="1309"/>
      <c r="F116" s="199"/>
      <c r="G116" s="2226"/>
      <c r="H116" s="1780"/>
      <c r="I116" s="1780"/>
      <c r="J116" s="1780"/>
      <c r="K116" s="1781"/>
      <c r="L116" s="31"/>
    </row>
    <row r="117" spans="1:12" ht="15" customHeight="1" x14ac:dyDescent="0.2">
      <c r="A117" s="116" t="s">
        <v>635</v>
      </c>
      <c r="B117" s="116"/>
      <c r="C117" s="1309"/>
      <c r="D117" s="1309"/>
      <c r="E117" s="1309"/>
      <c r="F117" s="199"/>
      <c r="G117" s="2226"/>
      <c r="H117" s="1780"/>
      <c r="I117" s="1780"/>
      <c r="J117" s="1780"/>
      <c r="K117" s="1781"/>
      <c r="L117" s="31"/>
    </row>
    <row r="118" spans="1:12" ht="15" customHeight="1" x14ac:dyDescent="0.2">
      <c r="A118" s="116" t="s">
        <v>637</v>
      </c>
      <c r="B118" s="116"/>
      <c r="C118" s="1309"/>
      <c r="D118" s="1309"/>
      <c r="E118" s="1309"/>
      <c r="F118" s="199"/>
      <c r="G118" s="2226"/>
      <c r="H118" s="1780"/>
      <c r="I118" s="1780"/>
      <c r="J118" s="1780"/>
      <c r="K118" s="1781"/>
      <c r="L118" s="31"/>
    </row>
    <row r="119" spans="1:12" ht="15" customHeight="1" x14ac:dyDescent="0.25">
      <c r="A119" s="1320" t="s">
        <v>2453</v>
      </c>
      <c r="B119" s="116"/>
      <c r="C119" s="1309"/>
      <c r="D119" s="397"/>
      <c r="E119" s="398"/>
      <c r="F119" s="199"/>
      <c r="G119" s="2236"/>
      <c r="H119" s="1780"/>
      <c r="I119" s="1780"/>
      <c r="J119" s="1780"/>
      <c r="K119" s="1781"/>
      <c r="L119" s="31"/>
    </row>
    <row r="120" spans="1:12" ht="15" customHeight="1" x14ac:dyDescent="0.2">
      <c r="A120" s="1319" t="str">
        <f t="shared" ref="A120:A122" si="11">IF(C120&gt;0,"PLEASE SPECIFY - see footnote 1","Other (specify) - see footnote 1")</f>
        <v>Other (specify) - see footnote 1</v>
      </c>
      <c r="B120" s="116"/>
      <c r="C120" s="1309"/>
      <c r="D120" s="1309"/>
      <c r="E120" s="1309"/>
      <c r="F120" s="199"/>
      <c r="G120" s="2226"/>
      <c r="H120" s="1780"/>
      <c r="I120" s="1780"/>
      <c r="J120" s="1780"/>
      <c r="K120" s="1781"/>
      <c r="L120" s="31"/>
    </row>
    <row r="121" spans="1:12" ht="15" customHeight="1" x14ac:dyDescent="0.2">
      <c r="A121" s="1319" t="str">
        <f t="shared" si="11"/>
        <v>Other (specify) - see footnote 1</v>
      </c>
      <c r="B121" s="116"/>
      <c r="C121" s="1310"/>
      <c r="D121" s="1309"/>
      <c r="E121" s="1309"/>
      <c r="F121" s="199"/>
      <c r="G121" s="2226"/>
      <c r="H121" s="1780"/>
      <c r="I121" s="1780"/>
      <c r="J121" s="1780"/>
      <c r="K121" s="1781"/>
      <c r="L121" s="31"/>
    </row>
    <row r="122" spans="1:12" ht="15" customHeight="1" x14ac:dyDescent="0.2">
      <c r="A122" s="1319" t="str">
        <f t="shared" si="11"/>
        <v>Other (specify) - see footnote 1</v>
      </c>
      <c r="B122" s="116"/>
      <c r="C122" s="1310"/>
      <c r="D122" s="1310"/>
      <c r="E122" s="1310"/>
      <c r="F122" s="199"/>
      <c r="G122" s="2226"/>
      <c r="H122" s="1780"/>
      <c r="I122" s="1780"/>
      <c r="J122" s="1780"/>
      <c r="K122" s="1781"/>
      <c r="L122" s="31"/>
    </row>
    <row r="123" spans="1:12" ht="15" customHeight="1" x14ac:dyDescent="0.2">
      <c r="A123" s="225" t="s">
        <v>641</v>
      </c>
      <c r="B123" s="356"/>
      <c r="C123" s="226">
        <f t="shared" ref="C123:E123" si="12">SUM(C103:C122)</f>
        <v>0</v>
      </c>
      <c r="D123" s="226">
        <f t="shared" si="12"/>
        <v>0</v>
      </c>
      <c r="E123" s="226">
        <f t="shared" si="12"/>
        <v>0</v>
      </c>
      <c r="F123" s="199"/>
      <c r="G123" s="2226"/>
      <c r="H123" s="1780"/>
      <c r="I123" s="1780"/>
      <c r="J123" s="1780"/>
      <c r="K123" s="1781"/>
      <c r="L123" s="31"/>
    </row>
    <row r="124" spans="1:12" ht="15" customHeight="1" x14ac:dyDescent="0.2">
      <c r="A124" s="171" t="s">
        <v>642</v>
      </c>
      <c r="B124" s="171"/>
      <c r="C124" s="172"/>
      <c r="D124" s="79"/>
      <c r="E124" s="79"/>
      <c r="L124" s="31"/>
    </row>
    <row r="125" spans="1:12" ht="15" customHeight="1" x14ac:dyDescent="0.2">
      <c r="A125" s="171" t="s">
        <v>2454</v>
      </c>
      <c r="B125" s="171"/>
      <c r="C125" s="172"/>
      <c r="D125" s="79"/>
      <c r="E125" s="79"/>
      <c r="L125" s="31"/>
    </row>
    <row r="126" spans="1:12" ht="15" customHeight="1" x14ac:dyDescent="0.2">
      <c r="A126" s="116" t="s">
        <v>644</v>
      </c>
      <c r="B126" s="116"/>
      <c r="C126" s="1309"/>
      <c r="D126" s="1309"/>
      <c r="E126" s="1309"/>
      <c r="F126" s="199"/>
      <c r="G126" s="2235"/>
      <c r="H126" s="1780"/>
      <c r="I126" s="1780"/>
      <c r="J126" s="1780"/>
      <c r="K126" s="1781"/>
      <c r="L126" s="31"/>
    </row>
    <row r="127" spans="1:12" ht="15" customHeight="1" x14ac:dyDescent="0.2">
      <c r="A127" s="116" t="s">
        <v>645</v>
      </c>
      <c r="B127" s="116"/>
      <c r="C127" s="1309"/>
      <c r="D127" s="1309"/>
      <c r="E127" s="1309"/>
      <c r="F127" s="199"/>
      <c r="G127" s="2235"/>
      <c r="H127" s="1780"/>
      <c r="I127" s="1780"/>
      <c r="J127" s="1780"/>
      <c r="K127" s="1781"/>
      <c r="L127" s="31"/>
    </row>
    <row r="128" spans="1:12" ht="15" customHeight="1" x14ac:dyDescent="0.2">
      <c r="A128" s="116" t="s">
        <v>646</v>
      </c>
      <c r="B128" s="116"/>
      <c r="C128" s="1309"/>
      <c r="D128" s="1309"/>
      <c r="E128" s="1309"/>
      <c r="F128" s="199"/>
      <c r="G128" s="2235"/>
      <c r="H128" s="1780"/>
      <c r="I128" s="1780"/>
      <c r="J128" s="1780"/>
      <c r="K128" s="1781"/>
      <c r="L128" s="31"/>
    </row>
    <row r="129" spans="1:12" ht="15" customHeight="1" x14ac:dyDescent="0.2">
      <c r="A129" s="116" t="s">
        <v>647</v>
      </c>
      <c r="B129" s="116"/>
      <c r="C129" s="1309"/>
      <c r="D129" s="1309"/>
      <c r="E129" s="1309"/>
      <c r="F129" s="199"/>
      <c r="G129" s="2235"/>
      <c r="H129" s="1780"/>
      <c r="I129" s="1780"/>
      <c r="J129" s="1780"/>
      <c r="K129" s="1781"/>
      <c r="L129" s="31"/>
    </row>
    <row r="130" spans="1:12" ht="15" customHeight="1" x14ac:dyDescent="0.2">
      <c r="A130" s="116" t="s">
        <v>648</v>
      </c>
      <c r="B130" s="116"/>
      <c r="C130" s="1309"/>
      <c r="D130" s="1309"/>
      <c r="E130" s="1309"/>
      <c r="F130" s="199"/>
      <c r="G130" s="2235"/>
      <c r="H130" s="1780"/>
      <c r="I130" s="1780"/>
      <c r="J130" s="1780"/>
      <c r="K130" s="1781"/>
      <c r="L130" s="31"/>
    </row>
    <row r="131" spans="1:12" ht="15" customHeight="1" x14ac:dyDescent="0.2">
      <c r="A131" s="116" t="s">
        <v>650</v>
      </c>
      <c r="B131" s="116"/>
      <c r="C131" s="1309"/>
      <c r="D131" s="1309"/>
      <c r="E131" s="1309"/>
      <c r="F131" s="199"/>
      <c r="G131" s="2235"/>
      <c r="H131" s="1780"/>
      <c r="I131" s="1780"/>
      <c r="J131" s="1780"/>
      <c r="K131" s="1781"/>
      <c r="L131" s="31"/>
    </row>
    <row r="132" spans="1:12" ht="15" customHeight="1" x14ac:dyDescent="0.2">
      <c r="A132" s="116" t="s">
        <v>651</v>
      </c>
      <c r="B132" s="116"/>
      <c r="C132" s="1309"/>
      <c r="D132" s="1309"/>
      <c r="E132" s="1309"/>
      <c r="F132" s="199"/>
      <c r="G132" s="2235"/>
      <c r="H132" s="1780"/>
      <c r="I132" s="1780"/>
      <c r="J132" s="1780"/>
      <c r="K132" s="1781"/>
      <c r="L132" s="31"/>
    </row>
    <row r="133" spans="1:12" ht="15" customHeight="1" x14ac:dyDescent="0.2">
      <c r="A133" s="1319" t="str">
        <f t="shared" ref="A133:A134" si="13">IF(C133&gt;0,"PLEASE SPECIFY - see footnote 1","Other (specify) - see footnote 1")</f>
        <v>Other (specify) - see footnote 1</v>
      </c>
      <c r="B133" s="116"/>
      <c r="C133" s="1309"/>
      <c r="D133" s="1309"/>
      <c r="E133" s="1309"/>
      <c r="F133" s="199"/>
      <c r="G133" s="2235"/>
      <c r="H133" s="1780"/>
      <c r="I133" s="1780"/>
      <c r="J133" s="1780"/>
      <c r="K133" s="1781"/>
      <c r="L133" s="31"/>
    </row>
    <row r="134" spans="1:12" ht="15" customHeight="1" x14ac:dyDescent="0.2">
      <c r="A134" s="1319" t="str">
        <f t="shared" si="13"/>
        <v>Other (specify) - see footnote 1</v>
      </c>
      <c r="B134" s="116"/>
      <c r="C134" s="1309"/>
      <c r="D134" s="1309"/>
      <c r="E134" s="1309"/>
      <c r="F134" s="199"/>
      <c r="G134" s="2235"/>
      <c r="H134" s="1780"/>
      <c r="I134" s="1780"/>
      <c r="J134" s="1780"/>
      <c r="K134" s="1781"/>
      <c r="L134" s="31"/>
    </row>
    <row r="135" spans="1:12" ht="15" customHeight="1" x14ac:dyDescent="0.2">
      <c r="A135" s="171" t="s">
        <v>652</v>
      </c>
      <c r="B135" s="171"/>
      <c r="C135" s="513"/>
      <c r="D135" s="514"/>
      <c r="E135" s="514"/>
      <c r="F135" s="199"/>
      <c r="G135" s="2235"/>
      <c r="H135" s="1780"/>
      <c r="I135" s="1780"/>
      <c r="J135" s="1780"/>
      <c r="K135" s="1781"/>
      <c r="L135" s="31"/>
    </row>
    <row r="136" spans="1:12" ht="15" customHeight="1" x14ac:dyDescent="0.2">
      <c r="A136" s="116" t="s">
        <v>645</v>
      </c>
      <c r="B136" s="116"/>
      <c r="C136" s="1309"/>
      <c r="D136" s="204"/>
      <c r="E136" s="192"/>
      <c r="F136" s="199"/>
      <c r="G136" s="2235"/>
      <c r="H136" s="1780"/>
      <c r="I136" s="1780"/>
      <c r="J136" s="1780"/>
      <c r="K136" s="1781"/>
      <c r="L136" s="31"/>
    </row>
    <row r="137" spans="1:12" ht="15" customHeight="1" x14ac:dyDescent="0.2">
      <c r="A137" s="116" t="s">
        <v>646</v>
      </c>
      <c r="B137" s="116"/>
      <c r="C137" s="1309"/>
      <c r="D137" s="239"/>
      <c r="E137" s="205"/>
      <c r="F137" s="199"/>
      <c r="G137" s="2235"/>
      <c r="H137" s="1780"/>
      <c r="I137" s="1780"/>
      <c r="J137" s="1780"/>
      <c r="K137" s="1781"/>
      <c r="L137" s="31"/>
    </row>
    <row r="138" spans="1:12" ht="15" customHeight="1" x14ac:dyDescent="0.2">
      <c r="A138" s="116" t="s">
        <v>653</v>
      </c>
      <c r="B138" s="116"/>
      <c r="C138" s="1309"/>
      <c r="D138" s="239"/>
      <c r="E138" s="205"/>
      <c r="F138" s="199"/>
      <c r="G138" s="2235"/>
      <c r="H138" s="1780"/>
      <c r="I138" s="1780"/>
      <c r="J138" s="1780"/>
      <c r="K138" s="1781"/>
      <c r="L138" s="31"/>
    </row>
    <row r="139" spans="1:12" ht="15" customHeight="1" x14ac:dyDescent="0.2">
      <c r="A139" s="116" t="s">
        <v>655</v>
      </c>
      <c r="B139" s="116"/>
      <c r="C139" s="1309"/>
      <c r="D139" s="239"/>
      <c r="E139" s="205"/>
      <c r="F139" s="199"/>
      <c r="G139" s="2235"/>
      <c r="H139" s="1780"/>
      <c r="I139" s="1780"/>
      <c r="J139" s="1780"/>
      <c r="K139" s="1781"/>
      <c r="L139" s="31"/>
    </row>
    <row r="140" spans="1:12" ht="15" customHeight="1" x14ac:dyDescent="0.2">
      <c r="A140" s="116" t="s">
        <v>657</v>
      </c>
      <c r="B140" s="116"/>
      <c r="C140" s="1309"/>
      <c r="D140" s="239"/>
      <c r="E140" s="205"/>
      <c r="F140" s="199"/>
      <c r="G140" s="2235"/>
      <c r="H140" s="1780"/>
      <c r="I140" s="1780"/>
      <c r="J140" s="1780"/>
      <c r="K140" s="1781"/>
      <c r="L140" s="31"/>
    </row>
    <row r="141" spans="1:12" ht="15" customHeight="1" x14ac:dyDescent="0.2">
      <c r="A141" s="116" t="s">
        <v>659</v>
      </c>
      <c r="B141" s="116"/>
      <c r="C141" s="1309"/>
      <c r="D141" s="239"/>
      <c r="E141" s="205"/>
      <c r="F141" s="199"/>
      <c r="G141" s="2235"/>
      <c r="H141" s="1780"/>
      <c r="I141" s="1780"/>
      <c r="J141" s="1780"/>
      <c r="K141" s="1781"/>
      <c r="L141" s="31"/>
    </row>
    <row r="142" spans="1:12" ht="15" customHeight="1" x14ac:dyDescent="0.2">
      <c r="A142" s="116" t="s">
        <v>660</v>
      </c>
      <c r="B142" s="116"/>
      <c r="C142" s="1309"/>
      <c r="D142" s="239"/>
      <c r="E142" s="205"/>
      <c r="F142" s="199"/>
      <c r="G142" s="2235"/>
      <c r="H142" s="1780"/>
      <c r="I142" s="1780"/>
      <c r="J142" s="1780"/>
      <c r="K142" s="1781"/>
      <c r="L142" s="31"/>
    </row>
    <row r="143" spans="1:12" ht="15" customHeight="1" x14ac:dyDescent="0.2">
      <c r="A143" s="116" t="s">
        <v>664</v>
      </c>
      <c r="B143" s="116"/>
      <c r="C143" s="1309"/>
      <c r="D143" s="239"/>
      <c r="E143" s="205"/>
      <c r="F143" s="199"/>
      <c r="G143" s="2235"/>
      <c r="H143" s="1780"/>
      <c r="I143" s="1780"/>
      <c r="J143" s="1780"/>
      <c r="K143" s="1781"/>
      <c r="L143" s="31"/>
    </row>
    <row r="144" spans="1:12" ht="15" customHeight="1" x14ac:dyDescent="0.2">
      <c r="A144" s="1308" t="str">
        <f t="shared" ref="A144:A145" si="14">IF(C144&gt;0,"PLEASE SPECIFY - see footnote 1","Other (specify) - see footnote 1")</f>
        <v>Other (specify) - see footnote 1</v>
      </c>
      <c r="B144" s="116"/>
      <c r="C144" s="1309"/>
      <c r="D144" s="239"/>
      <c r="E144" s="205"/>
      <c r="F144" s="199"/>
      <c r="G144" s="2235"/>
      <c r="H144" s="1780"/>
      <c r="I144" s="1780"/>
      <c r="J144" s="1780"/>
      <c r="K144" s="1781"/>
      <c r="L144" s="31"/>
    </row>
    <row r="145" spans="1:12" ht="15" customHeight="1" x14ac:dyDescent="0.2">
      <c r="A145" s="1308" t="str">
        <f t="shared" si="14"/>
        <v>Other (specify) - see footnote 1</v>
      </c>
      <c r="B145" s="116"/>
      <c r="C145" s="1309"/>
      <c r="D145" s="213"/>
      <c r="E145" s="214"/>
      <c r="F145" s="199"/>
      <c r="G145" s="2235"/>
      <c r="H145" s="1780"/>
      <c r="I145" s="1780"/>
      <c r="J145" s="1780"/>
      <c r="K145" s="1781"/>
      <c r="L145" s="31"/>
    </row>
    <row r="146" spans="1:12" ht="15" customHeight="1" x14ac:dyDescent="0.2">
      <c r="A146" s="171" t="s">
        <v>668</v>
      </c>
      <c r="B146" s="171"/>
      <c r="C146" s="172"/>
      <c r="D146" s="79"/>
      <c r="E146" s="79"/>
      <c r="F146" s="199"/>
      <c r="G146" s="2235"/>
      <c r="H146" s="1780"/>
      <c r="I146" s="1780"/>
      <c r="J146" s="1780"/>
      <c r="K146" s="1781"/>
      <c r="L146" s="31"/>
    </row>
    <row r="147" spans="1:12" ht="15" customHeight="1" x14ac:dyDescent="0.2">
      <c r="A147" s="116" t="s">
        <v>644</v>
      </c>
      <c r="B147" s="116"/>
      <c r="C147" s="1309"/>
      <c r="D147" s="1309"/>
      <c r="E147" s="1309"/>
      <c r="F147" s="199"/>
      <c r="G147" s="2235"/>
      <c r="H147" s="1780"/>
      <c r="I147" s="1780"/>
      <c r="J147" s="1780"/>
      <c r="K147" s="1781"/>
      <c r="L147" s="31"/>
    </row>
    <row r="148" spans="1:12" ht="15" customHeight="1" x14ac:dyDescent="0.2">
      <c r="A148" s="116" t="s">
        <v>645</v>
      </c>
      <c r="B148" s="116"/>
      <c r="C148" s="1309"/>
      <c r="D148" s="1309"/>
      <c r="E148" s="1309"/>
      <c r="F148" s="199"/>
      <c r="G148" s="2235"/>
      <c r="H148" s="1780"/>
      <c r="I148" s="1780"/>
      <c r="J148" s="1780"/>
      <c r="K148" s="1781"/>
      <c r="L148" s="31"/>
    </row>
    <row r="149" spans="1:12" ht="15" customHeight="1" x14ac:dyDescent="0.2">
      <c r="A149" s="116" t="s">
        <v>646</v>
      </c>
      <c r="B149" s="116"/>
      <c r="C149" s="1309"/>
      <c r="D149" s="1309"/>
      <c r="E149" s="1309"/>
      <c r="F149" s="199"/>
      <c r="G149" s="2235"/>
      <c r="H149" s="1780"/>
      <c r="I149" s="1780"/>
      <c r="J149" s="1780"/>
      <c r="K149" s="1781"/>
      <c r="L149" s="31"/>
    </row>
    <row r="150" spans="1:12" ht="15" customHeight="1" x14ac:dyDescent="0.2">
      <c r="A150" s="116" t="s">
        <v>647</v>
      </c>
      <c r="B150" s="116"/>
      <c r="C150" s="1309"/>
      <c r="D150" s="1309"/>
      <c r="E150" s="1309"/>
      <c r="F150" s="199"/>
      <c r="G150" s="2235"/>
      <c r="H150" s="1780"/>
      <c r="I150" s="1780"/>
      <c r="J150" s="1780"/>
      <c r="K150" s="1781"/>
      <c r="L150" s="31"/>
    </row>
    <row r="151" spans="1:12" ht="15" customHeight="1" x14ac:dyDescent="0.2">
      <c r="A151" s="1308" t="str">
        <f t="shared" ref="A151:A152" si="15">IF(C151&gt;0,"PLEASE SPECIFY - see footnote 1","Other (specify) - see footnote 1")</f>
        <v>Other (specify) - see footnote 1</v>
      </c>
      <c r="B151" s="116"/>
      <c r="C151" s="1309"/>
      <c r="D151" s="1309"/>
      <c r="E151" s="1309"/>
      <c r="F151" s="199"/>
      <c r="G151" s="2235"/>
      <c r="H151" s="1780"/>
      <c r="I151" s="1780"/>
      <c r="J151" s="1780"/>
      <c r="K151" s="1781"/>
      <c r="L151" s="31"/>
    </row>
    <row r="152" spans="1:12" ht="15" customHeight="1" x14ac:dyDescent="0.2">
      <c r="A152" s="1308" t="str">
        <f t="shared" si="15"/>
        <v>Other (specify) - see footnote 1</v>
      </c>
      <c r="B152" s="116"/>
      <c r="C152" s="1309"/>
      <c r="D152" s="1309"/>
      <c r="E152" s="1309"/>
      <c r="F152" s="199"/>
      <c r="G152" s="2235"/>
      <c r="H152" s="1780"/>
      <c r="I152" s="1780"/>
      <c r="J152" s="1780"/>
      <c r="K152" s="1781"/>
      <c r="L152" s="31"/>
    </row>
    <row r="153" spans="1:12" ht="15" customHeight="1" x14ac:dyDescent="0.2">
      <c r="A153" s="171" t="s">
        <v>2455</v>
      </c>
      <c r="B153" s="171"/>
      <c r="C153" s="172"/>
      <c r="D153" s="79"/>
      <c r="E153" s="79"/>
      <c r="L153" s="31"/>
    </row>
    <row r="154" spans="1:12" ht="15" customHeight="1" x14ac:dyDescent="0.2">
      <c r="A154" s="116" t="s">
        <v>678</v>
      </c>
      <c r="B154" s="116"/>
      <c r="C154" s="1309"/>
      <c r="D154" s="191"/>
      <c r="E154" s="520"/>
      <c r="F154" s="199"/>
      <c r="G154" s="2235"/>
      <c r="H154" s="1780"/>
      <c r="I154" s="1780"/>
      <c r="J154" s="1780"/>
      <c r="K154" s="1781"/>
      <c r="L154" s="31"/>
    </row>
    <row r="155" spans="1:12" ht="15" customHeight="1" x14ac:dyDescent="0.2">
      <c r="A155" s="116" t="s">
        <v>680</v>
      </c>
      <c r="B155" s="116"/>
      <c r="C155" s="1309"/>
      <c r="D155" s="1309"/>
      <c r="E155" s="1309"/>
      <c r="F155" s="199"/>
      <c r="G155" s="2235"/>
      <c r="H155" s="1780"/>
      <c r="I155" s="1780"/>
      <c r="J155" s="1780"/>
      <c r="K155" s="1781"/>
      <c r="L155" s="31"/>
    </row>
    <row r="156" spans="1:12" ht="15" customHeight="1" x14ac:dyDescent="0.2">
      <c r="A156" s="116" t="s">
        <v>681</v>
      </c>
      <c r="B156" s="116"/>
      <c r="C156" s="1309"/>
      <c r="D156" s="191"/>
      <c r="E156" s="520"/>
      <c r="F156" s="199"/>
      <c r="G156" s="2235"/>
      <c r="H156" s="1780"/>
      <c r="I156" s="1780"/>
      <c r="J156" s="1780"/>
      <c r="K156" s="1781"/>
      <c r="L156" s="31"/>
    </row>
    <row r="157" spans="1:12" ht="15" customHeight="1" x14ac:dyDescent="0.2">
      <c r="A157" s="116" t="s">
        <v>684</v>
      </c>
      <c r="B157" s="116"/>
      <c r="C157" s="1309"/>
      <c r="D157" s="1309"/>
      <c r="E157" s="1309"/>
      <c r="F157" s="199"/>
      <c r="G157" s="2235"/>
      <c r="H157" s="1780"/>
      <c r="I157" s="1780"/>
      <c r="J157" s="1780"/>
      <c r="K157" s="1781"/>
      <c r="L157" s="31"/>
    </row>
    <row r="158" spans="1:12" ht="15" customHeight="1" x14ac:dyDescent="0.2">
      <c r="A158" s="116" t="s">
        <v>660</v>
      </c>
      <c r="B158" s="116"/>
      <c r="C158" s="1309"/>
      <c r="D158" s="1309"/>
      <c r="E158" s="1309"/>
      <c r="F158" s="199"/>
      <c r="G158" s="2235"/>
      <c r="H158" s="1780"/>
      <c r="I158" s="1780"/>
      <c r="J158" s="1780"/>
      <c r="K158" s="1781"/>
      <c r="L158" s="31"/>
    </row>
    <row r="159" spans="1:12" ht="15" customHeight="1" x14ac:dyDescent="0.2">
      <c r="A159" s="116" t="s">
        <v>692</v>
      </c>
      <c r="B159" s="116"/>
      <c r="C159" s="1309"/>
      <c r="D159" s="1309"/>
      <c r="E159" s="1309"/>
      <c r="F159" s="199"/>
      <c r="G159" s="2235"/>
      <c r="H159" s="1780"/>
      <c r="I159" s="1780"/>
      <c r="J159" s="1780"/>
      <c r="K159" s="1781"/>
      <c r="L159" s="31"/>
    </row>
    <row r="160" spans="1:12" ht="15" customHeight="1" x14ac:dyDescent="0.2">
      <c r="A160" s="116" t="s">
        <v>693</v>
      </c>
      <c r="B160" s="116"/>
      <c r="C160" s="1309"/>
      <c r="D160" s="1309"/>
      <c r="E160" s="1309"/>
      <c r="F160" s="199"/>
      <c r="G160" s="2241" t="s">
        <v>2456</v>
      </c>
      <c r="H160" s="1393"/>
      <c r="I160" s="1393"/>
      <c r="J160" s="1393"/>
      <c r="K160" s="1394"/>
      <c r="L160" s="31"/>
    </row>
    <row r="161" spans="1:12" ht="15" customHeight="1" x14ac:dyDescent="0.25">
      <c r="A161" s="116" t="s">
        <v>696</v>
      </c>
      <c r="B161" s="116"/>
      <c r="C161" s="1309"/>
      <c r="D161" s="264"/>
      <c r="E161" s="265"/>
      <c r="F161" s="199"/>
      <c r="G161" s="2235"/>
      <c r="H161" s="1780"/>
      <c r="I161" s="1780"/>
      <c r="J161" s="1780"/>
      <c r="K161" s="1781"/>
      <c r="L161" s="31"/>
    </row>
    <row r="162" spans="1:12" ht="15" customHeight="1" x14ac:dyDescent="0.25">
      <c r="A162" s="116" t="s">
        <v>697</v>
      </c>
      <c r="B162" s="116"/>
      <c r="C162" s="1309"/>
      <c r="D162" s="525"/>
      <c r="E162" s="526"/>
      <c r="F162" s="199"/>
      <c r="G162" s="2235"/>
      <c r="H162" s="1780"/>
      <c r="I162" s="1780"/>
      <c r="J162" s="1780"/>
      <c r="K162" s="1781"/>
      <c r="L162" s="31"/>
    </row>
    <row r="163" spans="1:12" ht="15" customHeight="1" x14ac:dyDescent="0.25">
      <c r="A163" s="527" t="s">
        <v>2457</v>
      </c>
      <c r="B163" s="528"/>
      <c r="C163" s="1310"/>
      <c r="D163" s="266"/>
      <c r="E163" s="267"/>
      <c r="F163" s="199"/>
      <c r="G163" s="2237"/>
      <c r="H163" s="1780"/>
      <c r="I163" s="1780"/>
      <c r="J163" s="1780"/>
      <c r="K163" s="1781"/>
      <c r="L163" s="31"/>
    </row>
    <row r="164" spans="1:12" ht="15" customHeight="1" x14ac:dyDescent="0.2">
      <c r="A164" s="212" t="str">
        <f t="shared" ref="A164:A165" si="16">IF(C164&gt;0,"PLEASE SPECIFY - see footnote 1","Other (specify) - see footnote 1")</f>
        <v>Other (specify) - see footnote 1</v>
      </c>
      <c r="B164" s="116"/>
      <c r="C164" s="1310"/>
      <c r="D164" s="1309"/>
      <c r="E164" s="1309"/>
      <c r="F164" s="199"/>
      <c r="G164" s="2235"/>
      <c r="H164" s="1780"/>
      <c r="I164" s="1780"/>
      <c r="J164" s="1780"/>
      <c r="K164" s="1781"/>
      <c r="L164" s="31"/>
    </row>
    <row r="165" spans="1:12" ht="15" customHeight="1" x14ac:dyDescent="0.2">
      <c r="A165" s="212" t="str">
        <f t="shared" si="16"/>
        <v>Other (specify) - see footnote 1</v>
      </c>
      <c r="B165" s="116"/>
      <c r="C165" s="1310"/>
      <c r="D165" s="1309"/>
      <c r="E165" s="1309"/>
      <c r="F165" s="199"/>
      <c r="G165" s="2235"/>
      <c r="H165" s="1780"/>
      <c r="I165" s="1780"/>
      <c r="J165" s="1780"/>
      <c r="K165" s="1781"/>
      <c r="L165" s="31"/>
    </row>
    <row r="166" spans="1:12" ht="15" customHeight="1" x14ac:dyDescent="0.2">
      <c r="A166" s="225" t="s">
        <v>699</v>
      </c>
      <c r="B166" s="171"/>
      <c r="C166" s="226">
        <f t="shared" ref="C166:E166" si="17">SUM(C126:C134,C136:C145,C147:C152,C154:C165)</f>
        <v>0</v>
      </c>
      <c r="D166" s="226">
        <f t="shared" si="17"/>
        <v>0</v>
      </c>
      <c r="E166" s="226">
        <f t="shared" si="17"/>
        <v>0</v>
      </c>
      <c r="F166" s="199"/>
      <c r="G166" s="2235"/>
      <c r="H166" s="1780"/>
      <c r="I166" s="1780"/>
      <c r="J166" s="1780"/>
      <c r="K166" s="1781"/>
      <c r="L166" s="31"/>
    </row>
    <row r="167" spans="1:12" ht="6" hidden="1" customHeight="1" x14ac:dyDescent="0.2">
      <c r="A167" s="225"/>
      <c r="B167" s="171"/>
      <c r="C167" s="413"/>
      <c r="D167" s="413"/>
      <c r="E167" s="413"/>
      <c r="F167" s="199"/>
      <c r="G167" s="2235"/>
      <c r="H167" s="1780"/>
      <c r="I167" s="1780"/>
      <c r="J167" s="1780"/>
      <c r="K167" s="1781"/>
      <c r="L167" s="31"/>
    </row>
    <row r="168" spans="1:12" ht="15" customHeight="1" x14ac:dyDescent="0.2">
      <c r="A168" s="171" t="s">
        <v>2458</v>
      </c>
      <c r="B168" s="171"/>
      <c r="C168" s="172"/>
      <c r="D168" s="79"/>
      <c r="E168" s="79"/>
      <c r="F168" s="199"/>
      <c r="G168" s="2235"/>
      <c r="H168" s="1780"/>
      <c r="I168" s="1780"/>
      <c r="J168" s="1780"/>
      <c r="K168" s="1781"/>
      <c r="L168" s="31"/>
    </row>
    <row r="169" spans="1:12" ht="15" customHeight="1" x14ac:dyDescent="0.2">
      <c r="A169" s="116" t="s">
        <v>2459</v>
      </c>
      <c r="B169" s="116"/>
      <c r="C169" s="1309"/>
      <c r="D169" s="1309"/>
      <c r="E169" s="1309"/>
      <c r="F169" s="199"/>
      <c r="G169" s="2235"/>
      <c r="H169" s="1780"/>
      <c r="I169" s="1780"/>
      <c r="J169" s="1780"/>
      <c r="K169" s="1781"/>
      <c r="L169" s="31"/>
    </row>
    <row r="170" spans="1:12" ht="15" customHeight="1" x14ac:dyDescent="0.2">
      <c r="A170" s="116" t="s">
        <v>704</v>
      </c>
      <c r="B170" s="116"/>
      <c r="C170" s="1309"/>
      <c r="D170" s="1309"/>
      <c r="E170" s="1309"/>
      <c r="F170" s="199"/>
      <c r="G170" s="2235"/>
      <c r="H170" s="1780"/>
      <c r="I170" s="1780"/>
      <c r="J170" s="1780"/>
      <c r="K170" s="1781"/>
      <c r="L170" s="31"/>
    </row>
    <row r="171" spans="1:12" ht="15" customHeight="1" x14ac:dyDescent="0.2">
      <c r="A171" s="116" t="s">
        <v>706</v>
      </c>
      <c r="B171" s="116"/>
      <c r="C171" s="1310"/>
      <c r="D171" s="1310"/>
      <c r="E171" s="1310"/>
      <c r="F171" s="199"/>
      <c r="G171" s="2235"/>
      <c r="H171" s="1780"/>
      <c r="I171" s="1780"/>
      <c r="J171" s="1780"/>
      <c r="K171" s="1781"/>
      <c r="L171" s="31"/>
    </row>
    <row r="172" spans="1:12" ht="15" customHeight="1" x14ac:dyDescent="0.2">
      <c r="A172" s="225" t="s">
        <v>707</v>
      </c>
      <c r="B172" s="967">
        <f>IF(C172=0,0,SUM(C169:C171)/(D18+E18+C85+D92+E92+D123+E123+D166+E166))</f>
        <v>0</v>
      </c>
      <c r="C172" s="226">
        <f t="shared" ref="C172:E172" si="18">SUM(C169:C171)</f>
        <v>0</v>
      </c>
      <c r="D172" s="226">
        <f t="shared" si="18"/>
        <v>0</v>
      </c>
      <c r="E172" s="226">
        <f t="shared" si="18"/>
        <v>0</v>
      </c>
      <c r="F172" s="968">
        <f>IF(C172=0,0,SUM(D172,E172)/((D185+E185)-SUM(D172,E172)))</f>
        <v>0</v>
      </c>
      <c r="G172" s="2235"/>
      <c r="H172" s="1780"/>
      <c r="I172" s="1780"/>
      <c r="J172" s="1780"/>
      <c r="K172" s="1781"/>
      <c r="L172" s="79">
        <f>IF('11. Site Info Part III'!Q27 = "yes", 0, 1)</f>
        <v>1</v>
      </c>
    </row>
    <row r="173" spans="1:12" ht="15" customHeight="1" x14ac:dyDescent="0.2">
      <c r="A173" s="171" t="s">
        <v>710</v>
      </c>
      <c r="B173" s="171"/>
      <c r="C173" s="172"/>
      <c r="D173" s="79"/>
      <c r="E173" s="79"/>
      <c r="F173" s="199"/>
      <c r="G173" s="2235"/>
      <c r="H173" s="1780"/>
      <c r="I173" s="1780"/>
      <c r="J173" s="1780"/>
      <c r="K173" s="1781"/>
      <c r="L173" s="31"/>
    </row>
    <row r="174" spans="1:12" ht="15" customHeight="1" x14ac:dyDescent="0.2">
      <c r="A174" s="116" t="s">
        <v>711</v>
      </c>
      <c r="B174" s="116"/>
      <c r="C174" s="1309"/>
      <c r="D174" s="204"/>
      <c r="E174" s="192"/>
      <c r="F174" s="199"/>
      <c r="G174" s="2236"/>
      <c r="H174" s="1780"/>
      <c r="I174" s="1780"/>
      <c r="J174" s="1780"/>
      <c r="K174" s="1781"/>
      <c r="L174" s="31"/>
    </row>
    <row r="175" spans="1:12" ht="15" customHeight="1" x14ac:dyDescent="0.2">
      <c r="A175" s="116" t="s">
        <v>713</v>
      </c>
      <c r="B175" s="116"/>
      <c r="C175" s="1309"/>
      <c r="D175" s="239"/>
      <c r="E175" s="205"/>
      <c r="F175" s="199"/>
      <c r="G175" s="2236"/>
      <c r="H175" s="1780"/>
      <c r="I175" s="1780"/>
      <c r="J175" s="1780"/>
      <c r="K175" s="1781"/>
      <c r="L175" s="31"/>
    </row>
    <row r="176" spans="1:12" ht="15" customHeight="1" x14ac:dyDescent="0.2">
      <c r="A176" s="116" t="s">
        <v>714</v>
      </c>
      <c r="B176" s="116"/>
      <c r="C176" s="1309"/>
      <c r="D176" s="239"/>
      <c r="E176" s="205"/>
      <c r="F176" s="199"/>
      <c r="G176" s="2236"/>
      <c r="H176" s="1780"/>
      <c r="I176" s="1780"/>
      <c r="J176" s="1780"/>
      <c r="K176" s="1781"/>
      <c r="L176" s="31"/>
    </row>
    <row r="177" spans="1:12" ht="15" customHeight="1" x14ac:dyDescent="0.2">
      <c r="A177" s="116" t="s">
        <v>716</v>
      </c>
      <c r="B177" s="116"/>
      <c r="C177" s="1309"/>
      <c r="D177" s="239"/>
      <c r="E177" s="205"/>
      <c r="F177" s="199"/>
      <c r="G177" s="2236"/>
      <c r="H177" s="1780"/>
      <c r="I177" s="1780"/>
      <c r="J177" s="1780"/>
      <c r="K177" s="1781"/>
      <c r="L177" s="31"/>
    </row>
    <row r="178" spans="1:12" ht="15" customHeight="1" x14ac:dyDescent="0.2">
      <c r="A178" s="116" t="s">
        <v>717</v>
      </c>
      <c r="B178" s="116"/>
      <c r="C178" s="1309"/>
      <c r="D178" s="239"/>
      <c r="E178" s="205"/>
      <c r="F178" s="199"/>
      <c r="G178" s="2236"/>
      <c r="H178" s="1780"/>
      <c r="I178" s="1780"/>
      <c r="J178" s="1780"/>
      <c r="K178" s="1781"/>
      <c r="L178" s="31"/>
    </row>
    <row r="179" spans="1:12" ht="15" customHeight="1" x14ac:dyDescent="0.2">
      <c r="A179" s="116" t="s">
        <v>719</v>
      </c>
      <c r="B179" s="116"/>
      <c r="C179" s="1310"/>
      <c r="D179" s="239"/>
      <c r="E179" s="205"/>
      <c r="F179" s="199"/>
      <c r="G179" s="2236"/>
      <c r="H179" s="1780"/>
      <c r="I179" s="1780"/>
      <c r="J179" s="1780"/>
      <c r="K179" s="1781"/>
      <c r="L179" s="31"/>
    </row>
    <row r="180" spans="1:12" ht="15" customHeight="1" x14ac:dyDescent="0.2">
      <c r="A180" s="116" t="s">
        <v>720</v>
      </c>
      <c r="B180" s="116"/>
      <c r="C180" s="1310"/>
      <c r="D180" s="239"/>
      <c r="E180" s="205"/>
      <c r="F180" s="199"/>
      <c r="G180" s="2236"/>
      <c r="H180" s="1780"/>
      <c r="I180" s="1780"/>
      <c r="J180" s="1780"/>
      <c r="K180" s="1781"/>
      <c r="L180" s="31"/>
    </row>
    <row r="181" spans="1:12" ht="15" customHeight="1" x14ac:dyDescent="0.2">
      <c r="A181" s="116" t="s">
        <v>722</v>
      </c>
      <c r="B181" s="116"/>
      <c r="C181" s="1310"/>
      <c r="D181" s="239"/>
      <c r="E181" s="205"/>
      <c r="F181" s="199"/>
      <c r="G181" s="2236"/>
      <c r="H181" s="1780"/>
      <c r="I181" s="1780"/>
      <c r="J181" s="1780"/>
      <c r="K181" s="1781"/>
      <c r="L181" s="31"/>
    </row>
    <row r="182" spans="1:12" ht="15" customHeight="1" x14ac:dyDescent="0.2">
      <c r="A182" s="171" t="s">
        <v>725</v>
      </c>
      <c r="B182" s="171"/>
      <c r="C182" s="226">
        <f t="shared" ref="C182:E182" si="19">SUM(C174:C181)</f>
        <v>0</v>
      </c>
      <c r="D182" s="226">
        <f t="shared" si="19"/>
        <v>0</v>
      </c>
      <c r="E182" s="226">
        <f t="shared" si="19"/>
        <v>0</v>
      </c>
      <c r="F182" s="199"/>
      <c r="G182" s="2236"/>
      <c r="H182" s="1780"/>
      <c r="I182" s="1780"/>
      <c r="J182" s="1780"/>
      <c r="K182" s="1781"/>
      <c r="L182" s="31"/>
    </row>
    <row r="183" spans="1:12" ht="15" customHeight="1" x14ac:dyDescent="0.2">
      <c r="A183" s="1618" t="s">
        <v>726</v>
      </c>
      <c r="B183" s="171"/>
      <c r="C183" s="172"/>
      <c r="D183" s="79"/>
      <c r="E183" s="79"/>
      <c r="F183" s="199"/>
      <c r="G183" s="2236"/>
      <c r="H183" s="1780"/>
      <c r="I183" s="1780"/>
      <c r="J183" s="1780"/>
      <c r="K183" s="1781"/>
      <c r="L183" s="31"/>
    </row>
    <row r="184" spans="1:12" ht="15" customHeight="1" x14ac:dyDescent="0.2">
      <c r="A184" s="1504"/>
      <c r="B184" s="171"/>
      <c r="C184" s="172"/>
      <c r="D184" s="79"/>
      <c r="E184" s="79"/>
      <c r="F184" s="199"/>
      <c r="G184" s="2236"/>
      <c r="H184" s="1780"/>
      <c r="I184" s="1780"/>
      <c r="J184" s="1780"/>
      <c r="K184" s="1781"/>
      <c r="L184" s="31"/>
    </row>
    <row r="185" spans="1:12" ht="15" customHeight="1" x14ac:dyDescent="0.2">
      <c r="A185" s="379" t="s">
        <v>2460</v>
      </c>
      <c r="B185" s="171"/>
      <c r="C185" s="966">
        <f t="shared" ref="C185:D185" si="20">SUM(C182,C166,C172,C123,C92,C85,C18)</f>
        <v>0</v>
      </c>
      <c r="D185" s="966">
        <f t="shared" si="20"/>
        <v>0</v>
      </c>
      <c r="E185" s="966">
        <f>E18+MIN(E94,E96)+E123+E166+E172</f>
        <v>0</v>
      </c>
      <c r="F185" s="199"/>
      <c r="G185" s="2235"/>
      <c r="H185" s="1780"/>
      <c r="I185" s="1780"/>
      <c r="J185" s="1780"/>
      <c r="K185" s="1781"/>
      <c r="L185" s="31"/>
    </row>
    <row r="186" spans="1:12" ht="0.6" customHeight="1" x14ac:dyDescent="0.2">
      <c r="A186" s="379"/>
      <c r="B186" s="171"/>
      <c r="F186" s="199"/>
      <c r="G186" s="2235"/>
      <c r="H186" s="1780"/>
      <c r="I186" s="1780"/>
      <c r="J186" s="1780"/>
      <c r="K186" s="1781"/>
      <c r="L186" s="31"/>
    </row>
    <row r="187" spans="1:12" ht="15" customHeight="1" x14ac:dyDescent="0.2">
      <c r="A187" s="1617" t="s">
        <v>730</v>
      </c>
      <c r="B187" s="1400"/>
      <c r="C187" s="1400"/>
      <c r="D187" s="1400"/>
      <c r="E187" s="1400"/>
      <c r="F187" s="199"/>
      <c r="G187" s="2235"/>
      <c r="H187" s="1780"/>
      <c r="I187" s="1780"/>
      <c r="J187" s="1780"/>
      <c r="K187" s="1781"/>
      <c r="L187" s="31"/>
    </row>
    <row r="188" spans="1:12" ht="15" customHeight="1" x14ac:dyDescent="0.2">
      <c r="A188" s="171" t="s">
        <v>731</v>
      </c>
      <c r="B188" s="171"/>
      <c r="C188" s="534"/>
      <c r="D188" s="535"/>
      <c r="E188" s="535"/>
      <c r="F188" s="199"/>
      <c r="G188" s="2235"/>
      <c r="H188" s="1780"/>
      <c r="I188" s="1780"/>
      <c r="J188" s="1780"/>
      <c r="K188" s="1781"/>
      <c r="L188" s="31"/>
    </row>
    <row r="189" spans="1:12" ht="15" customHeight="1" x14ac:dyDescent="0.2">
      <c r="A189" s="79" t="s">
        <v>733</v>
      </c>
      <c r="B189" s="79"/>
      <c r="C189" s="535"/>
      <c r="D189" s="1309"/>
      <c r="E189" s="1309"/>
      <c r="F189" s="199"/>
      <c r="G189" s="2235"/>
      <c r="H189" s="1780"/>
      <c r="I189" s="1780"/>
      <c r="J189" s="1780"/>
      <c r="K189" s="1781"/>
      <c r="L189" s="31"/>
    </row>
    <row r="190" spans="1:12" ht="15" customHeight="1" x14ac:dyDescent="0.2">
      <c r="A190" s="79" t="s">
        <v>734</v>
      </c>
      <c r="B190" s="79"/>
      <c r="C190" s="535"/>
      <c r="D190" s="1309"/>
      <c r="E190" s="1309"/>
      <c r="F190" s="199"/>
      <c r="G190" s="2235"/>
      <c r="H190" s="1780"/>
      <c r="I190" s="1780"/>
      <c r="J190" s="1780"/>
      <c r="K190" s="1781"/>
      <c r="L190" s="31"/>
    </row>
    <row r="191" spans="1:12" ht="15" customHeight="1" x14ac:dyDescent="0.2">
      <c r="A191" s="79" t="s">
        <v>2461</v>
      </c>
      <c r="B191" s="79"/>
      <c r="C191" s="535"/>
      <c r="D191" s="1309"/>
      <c r="E191" s="1309"/>
      <c r="F191" s="199"/>
      <c r="G191" s="2235"/>
      <c r="H191" s="1780"/>
      <c r="I191" s="1780"/>
      <c r="J191" s="1780"/>
      <c r="K191" s="1781"/>
      <c r="L191" s="31"/>
    </row>
    <row r="192" spans="1:12" ht="15" customHeight="1" x14ac:dyDescent="0.2">
      <c r="A192" s="79" t="s">
        <v>737</v>
      </c>
      <c r="B192" s="79"/>
      <c r="C192" s="535"/>
      <c r="D192" s="1310"/>
      <c r="E192" s="1310"/>
      <c r="F192" s="199"/>
      <c r="G192" s="2235"/>
      <c r="H192" s="1780"/>
      <c r="I192" s="1780"/>
      <c r="J192" s="1780"/>
      <c r="K192" s="1781"/>
      <c r="L192" s="31"/>
    </row>
    <row r="193" spans="1:12" ht="15" customHeight="1" x14ac:dyDescent="0.2">
      <c r="A193" s="171" t="s">
        <v>738</v>
      </c>
      <c r="B193" s="171"/>
      <c r="C193" s="535"/>
      <c r="D193" s="226">
        <f t="shared" ref="D193:E193" si="21">D185-SUM(D189:D192)</f>
        <v>0</v>
      </c>
      <c r="E193" s="226">
        <f t="shared" si="21"/>
        <v>0</v>
      </c>
      <c r="F193" s="199"/>
      <c r="G193" s="2235"/>
      <c r="H193" s="1780"/>
      <c r="I193" s="1780"/>
      <c r="J193" s="1780"/>
      <c r="K193" s="1781"/>
      <c r="L193" s="31"/>
    </row>
    <row r="194" spans="1:12" ht="15" customHeight="1" x14ac:dyDescent="0.2">
      <c r="A194" s="79" t="s">
        <v>739</v>
      </c>
      <c r="B194" s="79"/>
      <c r="C194" s="172"/>
      <c r="D194" s="536"/>
      <c r="E194" s="1321"/>
      <c r="F194" s="199"/>
      <c r="G194" s="2235"/>
      <c r="H194" s="1780"/>
      <c r="I194" s="1780"/>
      <c r="J194" s="1780"/>
      <c r="K194" s="1781"/>
      <c r="L194" s="31"/>
    </row>
    <row r="195" spans="1:12" ht="15" customHeight="1" x14ac:dyDescent="0.2">
      <c r="A195" s="538" t="s">
        <v>740</v>
      </c>
      <c r="B195" s="538"/>
      <c r="C195" s="535"/>
      <c r="D195" s="226">
        <f>D193</f>
        <v>0</v>
      </c>
      <c r="E195" s="226">
        <f>ROUND(E193*E194,0)</f>
        <v>0</v>
      </c>
      <c r="F195" s="199"/>
      <c r="G195" s="2235"/>
      <c r="H195" s="1780"/>
      <c r="I195" s="1780"/>
      <c r="J195" s="1780"/>
      <c r="K195" s="1781"/>
      <c r="L195" s="31"/>
    </row>
    <row r="196" spans="1:12" ht="15" customHeight="1" x14ac:dyDescent="0.2">
      <c r="A196" s="116" t="s">
        <v>741</v>
      </c>
      <c r="B196" s="116"/>
      <c r="C196" s="172"/>
      <c r="D196" s="1322"/>
      <c r="E196" s="1322"/>
      <c r="F196" s="199"/>
      <c r="G196" s="2235"/>
      <c r="H196" s="1780"/>
      <c r="I196" s="1780"/>
      <c r="J196" s="1780"/>
      <c r="K196" s="1781"/>
      <c r="L196" s="31"/>
    </row>
    <row r="197" spans="1:12" ht="15" customHeight="1" x14ac:dyDescent="0.2">
      <c r="A197" s="538" t="s">
        <v>742</v>
      </c>
      <c r="B197" s="538"/>
      <c r="C197" s="226">
        <f>D197+E197</f>
        <v>0</v>
      </c>
      <c r="D197" s="226">
        <f t="shared" ref="D197:E197" si="22">D195*D196</f>
        <v>0</v>
      </c>
      <c r="E197" s="226">
        <f t="shared" si="22"/>
        <v>0</v>
      </c>
      <c r="F197" s="199"/>
      <c r="G197" s="2235"/>
      <c r="H197" s="1780"/>
      <c r="I197" s="1780"/>
      <c r="J197" s="1780"/>
      <c r="K197" s="1781"/>
      <c r="L197" s="31"/>
    </row>
    <row r="198" spans="1:12" ht="15" customHeight="1" x14ac:dyDescent="0.2">
      <c r="A198" s="453" t="s">
        <v>2462</v>
      </c>
      <c r="B198" s="453"/>
      <c r="C198" s="172"/>
      <c r="D198" s="1323"/>
      <c r="E198" s="1324"/>
      <c r="F198" s="199"/>
      <c r="G198" s="2235"/>
      <c r="H198" s="1780"/>
      <c r="I198" s="1780"/>
      <c r="J198" s="1780"/>
      <c r="K198" s="1781"/>
      <c r="L198" s="79"/>
    </row>
    <row r="199" spans="1:12" ht="15" customHeight="1" x14ac:dyDescent="0.2">
      <c r="A199" s="538" t="s">
        <v>744</v>
      </c>
      <c r="B199" s="538"/>
      <c r="C199" s="226">
        <f>+D199+E199</f>
        <v>0</v>
      </c>
      <c r="D199" s="226">
        <f t="shared" ref="D199:E199" si="23">D197*D198</f>
        <v>0</v>
      </c>
      <c r="E199" s="226">
        <f t="shared" si="23"/>
        <v>0</v>
      </c>
      <c r="F199" s="199"/>
      <c r="G199" s="2235"/>
      <c r="H199" s="1780"/>
      <c r="I199" s="1780"/>
      <c r="J199" s="1780"/>
      <c r="K199" s="1781"/>
      <c r="L199" s="79"/>
    </row>
    <row r="200" spans="1:12" ht="15" customHeight="1" x14ac:dyDescent="0.25">
      <c r="A200" s="1610" t="s">
        <v>2463</v>
      </c>
      <c r="B200" s="1481"/>
      <c r="C200" s="541">
        <f>'17. Dev. Narr.'!K137</f>
        <v>0</v>
      </c>
      <c r="D200" s="503"/>
      <c r="E200" s="503"/>
      <c r="F200" s="503"/>
      <c r="G200" s="503"/>
      <c r="H200" s="503"/>
      <c r="I200" s="31"/>
      <c r="J200" s="31"/>
      <c r="K200" s="10"/>
      <c r="L200" s="79"/>
    </row>
    <row r="201" spans="1:12" ht="5.25" customHeight="1" x14ac:dyDescent="0.2">
      <c r="A201" s="542"/>
      <c r="B201" s="542"/>
      <c r="C201" s="542"/>
      <c r="D201" s="969"/>
      <c r="E201" s="969"/>
      <c r="F201" s="969"/>
      <c r="G201" s="542"/>
      <c r="H201" s="542"/>
      <c r="I201" s="31"/>
      <c r="J201" s="31"/>
      <c r="K201" s="80"/>
      <c r="L201" s="79"/>
    </row>
    <row r="202" spans="1:12" ht="19.5" customHeight="1" x14ac:dyDescent="0.2">
      <c r="A202" s="1611" t="s">
        <v>747</v>
      </c>
      <c r="B202" s="1443"/>
      <c r="C202" s="31"/>
      <c r="D202" s="1325">
        <v>0</v>
      </c>
      <c r="E202" s="31"/>
      <c r="F202" s="31"/>
      <c r="G202" s="31"/>
      <c r="H202" s="542"/>
      <c r="I202" s="542"/>
      <c r="J202" s="542"/>
      <c r="K202" s="80"/>
      <c r="L202" s="970">
        <v>0</v>
      </c>
    </row>
    <row r="203" spans="1:12" ht="6.75" customHeight="1" x14ac:dyDescent="0.25">
      <c r="A203" s="10"/>
      <c r="B203" s="10"/>
      <c r="C203" s="10"/>
      <c r="D203" s="10"/>
      <c r="E203" s="542"/>
      <c r="F203" s="542"/>
      <c r="G203" s="542"/>
      <c r="H203" s="542"/>
      <c r="I203" s="542"/>
      <c r="J203" s="542"/>
      <c r="K203" s="10"/>
      <c r="L203" s="10">
        <v>10</v>
      </c>
    </row>
    <row r="204" spans="1:12" ht="6.75" customHeight="1" x14ac:dyDescent="0.25">
      <c r="A204" s="1612" t="s">
        <v>2464</v>
      </c>
      <c r="B204" s="1423"/>
      <c r="C204" s="1423"/>
      <c r="D204" s="1423"/>
      <c r="E204" s="1424"/>
      <c r="F204" s="542"/>
      <c r="G204" s="542"/>
      <c r="H204" s="542"/>
      <c r="I204" s="542"/>
      <c r="J204" s="542"/>
      <c r="K204" s="10"/>
      <c r="L204" s="971">
        <v>11</v>
      </c>
    </row>
    <row r="205" spans="1:12" ht="22.5" customHeight="1" x14ac:dyDescent="0.25">
      <c r="A205" s="1427"/>
      <c r="B205" s="1428"/>
      <c r="C205" s="1428"/>
      <c r="D205" s="1428"/>
      <c r="E205" s="1429"/>
      <c r="F205" s="542"/>
      <c r="G205" s="542"/>
      <c r="H205" s="542"/>
      <c r="I205" s="542"/>
      <c r="J205" s="542"/>
      <c r="K205" s="10"/>
      <c r="L205" s="970">
        <v>12</v>
      </c>
    </row>
    <row r="206" spans="1:12" ht="6" customHeight="1" x14ac:dyDescent="0.25">
      <c r="A206" s="10"/>
      <c r="B206" s="10"/>
      <c r="C206" s="10"/>
      <c r="D206" s="10"/>
      <c r="E206" s="10"/>
      <c r="F206" s="10"/>
      <c r="G206" s="10"/>
      <c r="H206" s="10"/>
      <c r="I206" s="10"/>
      <c r="J206" s="10"/>
      <c r="K206" s="10"/>
      <c r="L206" s="10"/>
    </row>
    <row r="207" spans="1:12" ht="14.45" customHeight="1" x14ac:dyDescent="0.25">
      <c r="A207" s="80" t="s">
        <v>749</v>
      </c>
      <c r="B207" s="2238"/>
      <c r="C207" s="2019"/>
      <c r="D207" s="2019"/>
      <c r="E207" s="2019"/>
      <c r="F207" s="2020"/>
      <c r="G207" s="31"/>
      <c r="H207" s="544"/>
      <c r="I207" s="31"/>
      <c r="J207" s="31"/>
      <c r="K207" s="31"/>
      <c r="L207" s="31"/>
    </row>
    <row r="208" spans="1:12" ht="10.15" hidden="1" customHeight="1" x14ac:dyDescent="0.2">
      <c r="A208" s="79"/>
      <c r="B208" s="545"/>
      <c r="C208" s="79"/>
      <c r="D208" s="79"/>
      <c r="E208" s="79"/>
      <c r="F208" s="79"/>
      <c r="G208" s="546"/>
      <c r="H208" s="79"/>
      <c r="I208" s="31"/>
      <c r="J208" s="31"/>
      <c r="K208" s="31"/>
      <c r="L208" s="79"/>
    </row>
    <row r="209" spans="1:12" ht="15" customHeight="1" x14ac:dyDescent="0.2">
      <c r="A209" s="80" t="s">
        <v>750</v>
      </c>
      <c r="B209" s="2239"/>
      <c r="C209" s="2239"/>
      <c r="E209" s="250" t="s">
        <v>315</v>
      </c>
      <c r="F209" s="547"/>
      <c r="G209" s="172"/>
      <c r="H209" s="79"/>
      <c r="J209" s="2240"/>
      <c r="K209" s="2240"/>
      <c r="L209" s="79"/>
    </row>
    <row r="210" spans="1:12" ht="8.25" customHeight="1" x14ac:dyDescent="0.2">
      <c r="A210" s="80"/>
      <c r="B210" s="548"/>
      <c r="C210" s="548"/>
      <c r="D210" s="1096"/>
      <c r="E210" s="31"/>
      <c r="F210" s="547"/>
      <c r="G210" s="172"/>
      <c r="H210" s="79"/>
      <c r="I210" s="31"/>
      <c r="J210" s="31"/>
      <c r="K210" s="31"/>
      <c r="L210" s="79"/>
    </row>
    <row r="211" spans="1:12" ht="15" customHeight="1" x14ac:dyDescent="0.25">
      <c r="B211" s="250"/>
      <c r="C211" s="250"/>
      <c r="E211" s="550"/>
      <c r="F211" s="550"/>
      <c r="G211" s="172"/>
      <c r="H211" s="544"/>
      <c r="I211" s="10"/>
      <c r="J211" s="10"/>
      <c r="K211" s="10"/>
      <c r="L211" s="10"/>
    </row>
    <row r="212" spans="1:12" ht="7.5" customHeight="1" x14ac:dyDescent="0.25">
      <c r="A212" s="10"/>
      <c r="B212" s="10"/>
      <c r="C212" s="10"/>
      <c r="D212" s="10"/>
      <c r="E212" s="10"/>
      <c r="F212" s="10"/>
      <c r="G212" s="10"/>
      <c r="H212" s="10"/>
      <c r="I212" s="10"/>
      <c r="J212" s="10"/>
      <c r="K212" s="10"/>
      <c r="L212" s="10"/>
    </row>
    <row r="213" spans="1:12" ht="15" customHeight="1" x14ac:dyDescent="0.25">
      <c r="A213" s="116" t="s">
        <v>752</v>
      </c>
      <c r="B213" s="116"/>
      <c r="C213" s="172"/>
      <c r="D213" s="79"/>
      <c r="E213" s="79"/>
      <c r="F213" s="79"/>
      <c r="G213" s="79"/>
      <c r="H213" s="79"/>
      <c r="I213" s="31"/>
      <c r="J213" s="31"/>
      <c r="K213" s="31"/>
      <c r="L213" s="10"/>
    </row>
    <row r="214" spans="1:12" ht="15" customHeight="1" x14ac:dyDescent="0.25">
      <c r="A214" s="173" t="s">
        <v>2465</v>
      </c>
      <c r="B214" s="173"/>
      <c r="C214" s="551"/>
      <c r="D214" s="173"/>
      <c r="E214" s="173"/>
      <c r="F214" s="173"/>
      <c r="G214" s="173"/>
      <c r="H214" s="173"/>
      <c r="I214" s="102"/>
      <c r="J214" s="102"/>
      <c r="K214" s="102"/>
      <c r="L214" s="10"/>
    </row>
    <row r="215" spans="1:12" ht="15" customHeight="1" x14ac:dyDescent="0.25">
      <c r="A215" s="1511" t="s">
        <v>2466</v>
      </c>
      <c r="B215" s="1400"/>
      <c r="C215" s="1400"/>
      <c r="D215" s="1400"/>
      <c r="E215" s="1400"/>
      <c r="F215" s="1400"/>
      <c r="G215" s="1400"/>
      <c r="H215" s="1400"/>
      <c r="I215" s="1400"/>
      <c r="J215" s="1400"/>
      <c r="K215" s="1400"/>
      <c r="L215" s="10"/>
    </row>
    <row r="216" spans="1:12" ht="15" customHeight="1" x14ac:dyDescent="0.25">
      <c r="A216" s="1400"/>
      <c r="B216" s="1400"/>
      <c r="C216" s="1400"/>
      <c r="D216" s="1400"/>
      <c r="E216" s="1400"/>
      <c r="F216" s="1400"/>
      <c r="G216" s="1400"/>
      <c r="H216" s="1400"/>
      <c r="I216" s="1400"/>
      <c r="J216" s="1400"/>
      <c r="K216" s="1400"/>
      <c r="L216" s="10"/>
    </row>
    <row r="217" spans="1:12" ht="15" customHeight="1" x14ac:dyDescent="0.25">
      <c r="A217" s="1609" t="s">
        <v>2467</v>
      </c>
      <c r="B217" s="1400"/>
      <c r="C217" s="1400"/>
      <c r="D217" s="1400"/>
      <c r="E217" s="1400"/>
      <c r="F217" s="1400"/>
      <c r="G217" s="1400"/>
      <c r="H217" s="1400"/>
      <c r="I217" s="1400"/>
      <c r="J217" s="1400"/>
      <c r="K217" s="1400"/>
      <c r="L217" s="10"/>
    </row>
    <row r="218" spans="1:12" ht="15" customHeight="1" x14ac:dyDescent="0.25">
      <c r="A218" s="1400"/>
      <c r="B218" s="1400"/>
      <c r="C218" s="1400"/>
      <c r="D218" s="1400"/>
      <c r="E218" s="1400"/>
      <c r="F218" s="1400"/>
      <c r="G218" s="1400"/>
      <c r="H218" s="1400"/>
      <c r="I218" s="1400"/>
      <c r="J218" s="1400"/>
      <c r="K218" s="1400"/>
      <c r="L218" s="10"/>
    </row>
    <row r="219" spans="1:12" ht="15" customHeight="1" x14ac:dyDescent="0.25">
      <c r="A219" s="1400"/>
      <c r="B219" s="1400"/>
      <c r="C219" s="1400"/>
      <c r="D219" s="1400"/>
      <c r="E219" s="1400"/>
      <c r="F219" s="1400"/>
      <c r="G219" s="1400"/>
      <c r="H219" s="1400"/>
      <c r="I219" s="1400"/>
      <c r="J219" s="1400"/>
      <c r="K219" s="1400"/>
      <c r="L219" s="10"/>
    </row>
    <row r="220" spans="1:12" ht="15" customHeight="1" x14ac:dyDescent="0.25">
      <c r="A220" s="1511" t="s">
        <v>2468</v>
      </c>
      <c r="B220" s="1400"/>
      <c r="C220" s="1400"/>
      <c r="D220" s="1400"/>
      <c r="E220" s="1400"/>
      <c r="F220" s="1400"/>
      <c r="G220" s="1400"/>
      <c r="H220" s="1400"/>
      <c r="I220" s="1400"/>
      <c r="J220" s="1400"/>
      <c r="K220" s="1400"/>
      <c r="L220" s="10"/>
    </row>
    <row r="221" spans="1:12" ht="15" customHeight="1" x14ac:dyDescent="0.25">
      <c r="A221" s="1400"/>
      <c r="B221" s="1400"/>
      <c r="C221" s="1400"/>
      <c r="D221" s="1400"/>
      <c r="E221" s="1400"/>
      <c r="F221" s="1400"/>
      <c r="G221" s="1400"/>
      <c r="H221" s="1400"/>
      <c r="I221" s="1400"/>
      <c r="J221" s="1400"/>
      <c r="K221" s="1400"/>
      <c r="L221" s="10"/>
    </row>
    <row r="222" spans="1:12" ht="15" customHeight="1" x14ac:dyDescent="0.25">
      <c r="A222" s="102" t="s">
        <v>2469</v>
      </c>
      <c r="B222" s="102"/>
      <c r="C222" s="102"/>
      <c r="D222" s="102"/>
      <c r="E222" s="102"/>
      <c r="F222" s="102"/>
      <c r="G222" s="102"/>
      <c r="H222" s="102"/>
      <c r="I222" s="102"/>
      <c r="J222" s="102"/>
      <c r="K222" s="102"/>
      <c r="L222" s="10"/>
    </row>
    <row r="223" spans="1:12" ht="15" customHeight="1" x14ac:dyDescent="0.25">
      <c r="A223" s="1511" t="s">
        <v>759</v>
      </c>
      <c r="B223" s="1400"/>
      <c r="C223" s="1400"/>
      <c r="D223" s="1400"/>
      <c r="E223" s="1400"/>
      <c r="F223" s="1400"/>
      <c r="G223" s="1400"/>
      <c r="H223" s="1400"/>
      <c r="I223" s="1400"/>
      <c r="J223" s="1400"/>
      <c r="K223" s="1400"/>
      <c r="L223" s="10"/>
    </row>
    <row r="224" spans="1:12" ht="15" customHeight="1" x14ac:dyDescent="0.25">
      <c r="A224" s="1400"/>
      <c r="B224" s="1400"/>
      <c r="C224" s="1400"/>
      <c r="D224" s="1400"/>
      <c r="E224" s="1400"/>
      <c r="F224" s="1400"/>
      <c r="G224" s="1400"/>
      <c r="H224" s="1400"/>
      <c r="I224" s="1400"/>
      <c r="J224" s="1400"/>
      <c r="K224" s="1400"/>
      <c r="L224" s="10"/>
    </row>
    <row r="225" spans="1:12" ht="15" customHeight="1" x14ac:dyDescent="0.25">
      <c r="A225" s="1400"/>
      <c r="B225" s="1400"/>
      <c r="C225" s="1400"/>
      <c r="D225" s="1400"/>
      <c r="E225" s="1400"/>
      <c r="F225" s="1400"/>
      <c r="G225" s="1400"/>
      <c r="H225" s="1400"/>
      <c r="I225" s="1400"/>
      <c r="J225" s="1400"/>
      <c r="K225" s="1400"/>
      <c r="L225" s="10"/>
    </row>
    <row r="226" spans="1:12" ht="15" customHeight="1" x14ac:dyDescent="0.25">
      <c r="A226" s="102"/>
      <c r="B226" s="102"/>
      <c r="C226" s="102"/>
      <c r="D226" s="102"/>
      <c r="E226" s="102"/>
      <c r="F226" s="102"/>
      <c r="G226" s="102"/>
      <c r="H226" s="102"/>
      <c r="I226" s="102"/>
      <c r="J226" s="102"/>
      <c r="K226" s="102"/>
      <c r="L226" s="10"/>
    </row>
    <row r="228" spans="1:12" ht="14.25" customHeight="1" x14ac:dyDescent="0.2"/>
    <row r="229" spans="1:12" ht="14.25" customHeight="1" x14ac:dyDescent="0.2"/>
    <row r="230" spans="1:12" ht="14.25" customHeight="1" x14ac:dyDescent="0.2"/>
    <row r="231" spans="1:12" ht="14.25" customHeight="1" x14ac:dyDescent="0.2"/>
    <row r="232" spans="1:12" ht="14.25" customHeight="1" x14ac:dyDescent="0.2"/>
    <row r="233" spans="1:12" ht="14.25" customHeight="1" x14ac:dyDescent="0.2"/>
    <row r="234" spans="1:12" ht="14.25" customHeight="1" x14ac:dyDescent="0.2"/>
    <row r="235" spans="1:12" ht="14.25" customHeight="1" x14ac:dyDescent="0.2"/>
    <row r="236" spans="1:12" ht="14.25" customHeight="1" x14ac:dyDescent="0.2"/>
    <row r="237" spans="1:12" ht="14.25" customHeight="1" x14ac:dyDescent="0.2"/>
    <row r="238" spans="1:12" ht="14.25" customHeight="1" x14ac:dyDescent="0.2"/>
    <row r="239" spans="1:12" ht="14.25" customHeight="1" x14ac:dyDescent="0.2"/>
    <row r="240" spans="1:12"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195DK/UAv+9lNRVyz5AIRDLm99lDoEoG0z+hugbe1UOp+fup48WhqgsGAGJLUeq5re7noPpUNNNrI/cJif3MFw==" saltValue="RjKDuEt5PQmOVsAi+i3btQ==" spinCount="100000" sheet="1" objects="1" scenarios="1"/>
  <mergeCells count="197">
    <mergeCell ref="G155:K155"/>
    <mergeCell ref="G156:K156"/>
    <mergeCell ref="G157:K157"/>
    <mergeCell ref="G158:K158"/>
    <mergeCell ref="G159:K159"/>
    <mergeCell ref="G160:K160"/>
    <mergeCell ref="G161:K161"/>
    <mergeCell ref="G145:K145"/>
    <mergeCell ref="G146:K146"/>
    <mergeCell ref="G147:K147"/>
    <mergeCell ref="G148:K148"/>
    <mergeCell ref="G149:K149"/>
    <mergeCell ref="G150:K150"/>
    <mergeCell ref="G151:K151"/>
    <mergeCell ref="G152:K152"/>
    <mergeCell ref="G154:K154"/>
    <mergeCell ref="G136:K136"/>
    <mergeCell ref="G137:K137"/>
    <mergeCell ref="G138:K138"/>
    <mergeCell ref="G139:K139"/>
    <mergeCell ref="G140:K140"/>
    <mergeCell ref="G141:K141"/>
    <mergeCell ref="G142:K142"/>
    <mergeCell ref="G143:K143"/>
    <mergeCell ref="G144:K144"/>
    <mergeCell ref="G127:K127"/>
    <mergeCell ref="G128:K128"/>
    <mergeCell ref="G129:K129"/>
    <mergeCell ref="G130:K130"/>
    <mergeCell ref="G131:K131"/>
    <mergeCell ref="G132:K132"/>
    <mergeCell ref="G133:K133"/>
    <mergeCell ref="G134:K134"/>
    <mergeCell ref="G135:K135"/>
    <mergeCell ref="A215:K216"/>
    <mergeCell ref="A217:K219"/>
    <mergeCell ref="A220:K221"/>
    <mergeCell ref="A223:K225"/>
    <mergeCell ref="G197:K197"/>
    <mergeCell ref="G198:K198"/>
    <mergeCell ref="G199:K199"/>
    <mergeCell ref="A200:B200"/>
    <mergeCell ref="A202:B202"/>
    <mergeCell ref="A204:E205"/>
    <mergeCell ref="B207:F207"/>
    <mergeCell ref="B209:C209"/>
    <mergeCell ref="J209:K209"/>
    <mergeCell ref="G188:K188"/>
    <mergeCell ref="G189:K189"/>
    <mergeCell ref="G190:K190"/>
    <mergeCell ref="G191:K191"/>
    <mergeCell ref="G192:K192"/>
    <mergeCell ref="G193:K193"/>
    <mergeCell ref="G194:K194"/>
    <mergeCell ref="G195:K195"/>
    <mergeCell ref="G196:K196"/>
    <mergeCell ref="G172:K172"/>
    <mergeCell ref="G173:K173"/>
    <mergeCell ref="G174:K174"/>
    <mergeCell ref="G175:K175"/>
    <mergeCell ref="A183:A184"/>
    <mergeCell ref="A187:E187"/>
    <mergeCell ref="G176:K176"/>
    <mergeCell ref="G177:K177"/>
    <mergeCell ref="G178:K178"/>
    <mergeCell ref="G179:K179"/>
    <mergeCell ref="G180:K180"/>
    <mergeCell ref="G181:K181"/>
    <mergeCell ref="G184:K184"/>
    <mergeCell ref="G182:K182"/>
    <mergeCell ref="G183:K183"/>
    <mergeCell ref="G185:K185"/>
    <mergeCell ref="G186:K186"/>
    <mergeCell ref="G187:K187"/>
    <mergeCell ref="G163:K163"/>
    <mergeCell ref="G164:K164"/>
    <mergeCell ref="G165:K165"/>
    <mergeCell ref="G166:K166"/>
    <mergeCell ref="G167:K167"/>
    <mergeCell ref="G168:K168"/>
    <mergeCell ref="G169:K169"/>
    <mergeCell ref="G170:K170"/>
    <mergeCell ref="G171:K171"/>
    <mergeCell ref="G102:K102"/>
    <mergeCell ref="G103:K103"/>
    <mergeCell ref="G104:K104"/>
    <mergeCell ref="G105:K105"/>
    <mergeCell ref="G106:K106"/>
    <mergeCell ref="G107:K107"/>
    <mergeCell ref="G108:K108"/>
    <mergeCell ref="G109:K109"/>
    <mergeCell ref="G162:K162"/>
    <mergeCell ref="G110:K110"/>
    <mergeCell ref="G111:K111"/>
    <mergeCell ref="G112:K112"/>
    <mergeCell ref="G113:K113"/>
    <mergeCell ref="G114:K114"/>
    <mergeCell ref="G115:K115"/>
    <mergeCell ref="G116:K116"/>
    <mergeCell ref="G117:K117"/>
    <mergeCell ref="G118:K118"/>
    <mergeCell ref="G119:K119"/>
    <mergeCell ref="G120:K120"/>
    <mergeCell ref="G121:K121"/>
    <mergeCell ref="G122:K122"/>
    <mergeCell ref="G123:K123"/>
    <mergeCell ref="G126:K126"/>
    <mergeCell ref="G91:K91"/>
    <mergeCell ref="G92:K92"/>
    <mergeCell ref="G93:K93"/>
    <mergeCell ref="G94:K94"/>
    <mergeCell ref="A96:C97"/>
    <mergeCell ref="D96:D97"/>
    <mergeCell ref="E96:E97"/>
    <mergeCell ref="G96:K97"/>
    <mergeCell ref="A99:K101"/>
    <mergeCell ref="G82:K82"/>
    <mergeCell ref="G83:K83"/>
    <mergeCell ref="G84:K84"/>
    <mergeCell ref="G85:K85"/>
    <mergeCell ref="G86:K86"/>
    <mergeCell ref="G87:K87"/>
    <mergeCell ref="G88:K88"/>
    <mergeCell ref="G89:K89"/>
    <mergeCell ref="G90:K90"/>
    <mergeCell ref="G73:K73"/>
    <mergeCell ref="G74:K74"/>
    <mergeCell ref="G75:K75"/>
    <mergeCell ref="A77:C78"/>
    <mergeCell ref="D77:D78"/>
    <mergeCell ref="E77:E78"/>
    <mergeCell ref="A79:K79"/>
    <mergeCell ref="G77:K78"/>
    <mergeCell ref="G81:K81"/>
    <mergeCell ref="G65:K65"/>
    <mergeCell ref="A67:E67"/>
    <mergeCell ref="G66:K66"/>
    <mergeCell ref="G67:K67"/>
    <mergeCell ref="G68:K68"/>
    <mergeCell ref="G69:K69"/>
    <mergeCell ref="G70:K70"/>
    <mergeCell ref="G71:K71"/>
    <mergeCell ref="G72:K72"/>
    <mergeCell ref="G56:K56"/>
    <mergeCell ref="G57:K57"/>
    <mergeCell ref="G58:K58"/>
    <mergeCell ref="G59:K59"/>
    <mergeCell ref="G60:K60"/>
    <mergeCell ref="G61:K61"/>
    <mergeCell ref="G62:K62"/>
    <mergeCell ref="G63:K63"/>
    <mergeCell ref="G64:K64"/>
    <mergeCell ref="G46:K46"/>
    <mergeCell ref="G47:K47"/>
    <mergeCell ref="G48:K48"/>
    <mergeCell ref="G49:K49"/>
    <mergeCell ref="G50:K50"/>
    <mergeCell ref="G52:K52"/>
    <mergeCell ref="G53:K53"/>
    <mergeCell ref="G54:K54"/>
    <mergeCell ref="G55:K55"/>
    <mergeCell ref="G37:K37"/>
    <mergeCell ref="G38:K38"/>
    <mergeCell ref="G39:K39"/>
    <mergeCell ref="G40:K40"/>
    <mergeCell ref="G41:K41"/>
    <mergeCell ref="G42:K42"/>
    <mergeCell ref="G43:K43"/>
    <mergeCell ref="G44:K44"/>
    <mergeCell ref="G45:K45"/>
    <mergeCell ref="G28:K28"/>
    <mergeCell ref="G29:K29"/>
    <mergeCell ref="G30:K30"/>
    <mergeCell ref="G31:K31"/>
    <mergeCell ref="G32:K32"/>
    <mergeCell ref="G33:K33"/>
    <mergeCell ref="G34:K34"/>
    <mergeCell ref="G35:K35"/>
    <mergeCell ref="G36:K36"/>
    <mergeCell ref="G15:K15"/>
    <mergeCell ref="G16:K16"/>
    <mergeCell ref="G17:K17"/>
    <mergeCell ref="G18:K18"/>
    <mergeCell ref="G19:K19"/>
    <mergeCell ref="G20:K24"/>
    <mergeCell ref="G25:K25"/>
    <mergeCell ref="G26:K26"/>
    <mergeCell ref="G27:K27"/>
    <mergeCell ref="A1:K2"/>
    <mergeCell ref="H4:I4"/>
    <mergeCell ref="J4:K4"/>
    <mergeCell ref="A6:K8"/>
    <mergeCell ref="C9:E9"/>
    <mergeCell ref="G9:K11"/>
    <mergeCell ref="D10:E10"/>
    <mergeCell ref="G13:K13"/>
    <mergeCell ref="G14:K14"/>
  </mergeCells>
  <conditionalFormatting sqref="A132:A134 A143:A145 A150:A152 A27:A28 A72:A74 A42 A49 A16:A17 A163:A165 A119:A122">
    <cfRule type="cellIs" dxfId="0" priority="1" stopIfTrue="1" operator="equal">
      <formula>"PLEASE SPECIFY - see footnote 2"</formula>
    </cfRule>
  </conditionalFormatting>
  <dataValidations count="1">
    <dataValidation type="list" allowBlank="1" showErrorMessage="1" sqref="D202">
      <formula1>$L$202:$L$205</formula1>
    </dataValidation>
  </dataValidations>
  <pageMargins left="0.25" right="0" top="0.25" bottom="0.25" header="0" footer="0"/>
  <pageSetup scale="95" orientation="portrait" r:id="rId1"/>
  <headerFooter>
    <oddFooter>&amp;R&amp;D</oddFooter>
  </headerFooter>
  <rowBreaks count="4" manualBreakCount="4">
    <brk id="50" max="10" man="1"/>
    <brk id="101" max="16383" man="1"/>
    <brk id="152" max="16383" man="1"/>
    <brk id="210" max="10"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P1000"/>
  <sheetViews>
    <sheetView showGridLines="0" zoomScale="90" zoomScaleNormal="90" zoomScaleSheetLayoutView="80" workbookViewId="0">
      <selection activeCell="B12" sqref="B12:J12"/>
    </sheetView>
  </sheetViews>
  <sheetFormatPr defaultColWidth="12.625" defaultRowHeight="15" customHeight="1" x14ac:dyDescent="0.2"/>
  <cols>
    <col min="1" max="1" width="26.625" customWidth="1"/>
    <col min="2" max="9" width="2.125" customWidth="1"/>
    <col min="10" max="10" width="3.875" customWidth="1"/>
    <col min="11" max="20" width="2.125" customWidth="1"/>
    <col min="21" max="21" width="6.5" customWidth="1"/>
    <col min="22" max="33" width="2.125" customWidth="1"/>
    <col min="34" max="34" width="0.5" customWidth="1"/>
    <col min="35" max="35" width="2.125" customWidth="1"/>
    <col min="36" max="36" width="2.625" customWidth="1"/>
    <col min="37" max="40" width="2.125" customWidth="1"/>
    <col min="41" max="41" width="1.25" customWidth="1"/>
    <col min="42" max="42" width="6.625" customWidth="1"/>
  </cols>
  <sheetData>
    <row r="1" spans="1:42" ht="15" customHeight="1" x14ac:dyDescent="0.2">
      <c r="A1" s="1440" t="s">
        <v>78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8"/>
    </row>
    <row r="2" spans="1:42" ht="9"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4"/>
    </row>
    <row r="3" spans="1:42" ht="15" customHeight="1" x14ac:dyDescent="0.2">
      <c r="A3" s="1494" t="s">
        <v>89</v>
      </c>
      <c r="B3" s="1400"/>
      <c r="C3" s="1400"/>
      <c r="D3" s="1400"/>
      <c r="E3" s="1400"/>
      <c r="F3" s="1400"/>
      <c r="G3" s="1400"/>
      <c r="H3" s="1400"/>
      <c r="I3" s="1400"/>
      <c r="J3" s="1400"/>
      <c r="K3" s="1400"/>
      <c r="L3" s="1400"/>
      <c r="M3" s="1400"/>
      <c r="N3" s="1400"/>
      <c r="O3" s="1400"/>
      <c r="P3" s="1400"/>
      <c r="Q3" s="1400"/>
      <c r="R3" s="1400"/>
      <c r="S3" s="1400"/>
      <c r="T3" s="1400"/>
      <c r="U3" s="1400"/>
      <c r="V3" s="1400"/>
      <c r="W3" s="1400"/>
      <c r="X3" s="1400"/>
      <c r="Y3" s="1400"/>
      <c r="Z3" s="1400"/>
      <c r="AA3" s="1400"/>
      <c r="AB3" s="1400"/>
      <c r="AC3" s="1400"/>
      <c r="AD3" s="1400"/>
      <c r="AE3" s="1400"/>
      <c r="AF3" s="1400"/>
      <c r="AG3" s="1400"/>
      <c r="AH3" s="1400"/>
      <c r="AI3" s="1400"/>
      <c r="AJ3" s="1400"/>
      <c r="AK3" s="1400"/>
      <c r="AL3" s="1400"/>
      <c r="AM3" s="1400"/>
      <c r="AN3" s="1400"/>
      <c r="AO3" s="1400"/>
      <c r="AP3" s="1401"/>
    </row>
    <row r="4" spans="1:42" ht="14.25" customHeight="1" x14ac:dyDescent="0.2">
      <c r="A4" s="1399"/>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c r="AO4" s="1400"/>
      <c r="AP4" s="1401"/>
    </row>
    <row r="5" spans="1:42" ht="27.75" customHeight="1" x14ac:dyDescent="0.2">
      <c r="A5" s="1501" t="s">
        <v>100</v>
      </c>
      <c r="B5" s="1460" t="s">
        <v>101</v>
      </c>
      <c r="C5" s="1397"/>
      <c r="D5" s="1397"/>
      <c r="E5" s="1397"/>
      <c r="F5" s="1397"/>
      <c r="G5" s="1397"/>
      <c r="H5" s="1397"/>
      <c r="I5" s="1397"/>
      <c r="J5" s="1461"/>
      <c r="K5" s="1495" t="s">
        <v>102</v>
      </c>
      <c r="L5" s="1496"/>
      <c r="M5" s="1496"/>
      <c r="N5" s="1496"/>
      <c r="O5" s="1496"/>
      <c r="P5" s="1496"/>
      <c r="Q5" s="1496"/>
      <c r="R5" s="1496"/>
      <c r="S5" s="1496"/>
      <c r="T5" s="1497"/>
      <c r="U5" s="1503" t="s">
        <v>103</v>
      </c>
      <c r="V5" s="1495" t="s">
        <v>104</v>
      </c>
      <c r="W5" s="1496"/>
      <c r="X5" s="1496"/>
      <c r="Y5" s="1496"/>
      <c r="Z5" s="1496"/>
      <c r="AA5" s="1496"/>
      <c r="AB5" s="1496"/>
      <c r="AC5" s="1496"/>
      <c r="AD5" s="1496"/>
      <c r="AE5" s="1496"/>
      <c r="AF5" s="1496"/>
      <c r="AG5" s="1496"/>
      <c r="AH5" s="1496"/>
      <c r="AI5" s="1496"/>
      <c r="AJ5" s="1496"/>
      <c r="AK5" s="1496"/>
      <c r="AL5" s="1496"/>
      <c r="AM5" s="1496"/>
      <c r="AN5" s="1496"/>
      <c r="AO5" s="1497"/>
      <c r="AP5" s="1498" t="s">
        <v>103</v>
      </c>
    </row>
    <row r="6" spans="1:42" ht="39.75" customHeight="1" x14ac:dyDescent="0.2">
      <c r="A6" s="1502"/>
      <c r="B6" s="1462"/>
      <c r="C6" s="1463"/>
      <c r="D6" s="1463"/>
      <c r="E6" s="1463"/>
      <c r="F6" s="1463"/>
      <c r="G6" s="1463"/>
      <c r="H6" s="1463"/>
      <c r="I6" s="1463"/>
      <c r="J6" s="1464"/>
      <c r="K6" s="1431" t="s">
        <v>109</v>
      </c>
      <c r="L6" s="1393"/>
      <c r="M6" s="1393"/>
      <c r="N6" s="1393"/>
      <c r="O6" s="1393"/>
      <c r="P6" s="1393"/>
      <c r="Q6" s="1394"/>
      <c r="R6" s="1431" t="s">
        <v>110</v>
      </c>
      <c r="S6" s="1393"/>
      <c r="T6" s="1394"/>
      <c r="U6" s="1504"/>
      <c r="V6" s="1431" t="s">
        <v>109</v>
      </c>
      <c r="W6" s="1393"/>
      <c r="X6" s="1393"/>
      <c r="Y6" s="1393"/>
      <c r="Z6" s="1393"/>
      <c r="AA6" s="1394"/>
      <c r="AB6" s="1431" t="s">
        <v>110</v>
      </c>
      <c r="AC6" s="1393"/>
      <c r="AD6" s="1394"/>
      <c r="AE6" s="1431" t="s">
        <v>111</v>
      </c>
      <c r="AF6" s="1393"/>
      <c r="AG6" s="1393"/>
      <c r="AH6" s="1394"/>
      <c r="AI6" s="1431" t="s">
        <v>112</v>
      </c>
      <c r="AJ6" s="1394"/>
      <c r="AK6" s="1431" t="s">
        <v>113</v>
      </c>
      <c r="AL6" s="1393"/>
      <c r="AM6" s="1393"/>
      <c r="AN6" s="1393"/>
      <c r="AO6" s="1394"/>
      <c r="AP6" s="1499"/>
    </row>
    <row r="7" spans="1:42" ht="14.25" customHeight="1" x14ac:dyDescent="0.25">
      <c r="A7" s="1500" t="s">
        <v>123</v>
      </c>
      <c r="B7" s="1393"/>
      <c r="C7" s="1393"/>
      <c r="D7" s="1393"/>
      <c r="E7" s="1393"/>
      <c r="F7" s="1393"/>
      <c r="G7" s="1393"/>
      <c r="H7" s="1393"/>
      <c r="I7" s="1393"/>
      <c r="J7" s="1393"/>
      <c r="K7" s="1393"/>
      <c r="L7" s="1393"/>
      <c r="M7" s="1393"/>
      <c r="N7" s="1393"/>
      <c r="O7" s="1393"/>
      <c r="P7" s="1393"/>
      <c r="Q7" s="1393"/>
      <c r="R7" s="1393"/>
      <c r="S7" s="1393"/>
      <c r="T7" s="1393"/>
      <c r="U7" s="1393"/>
      <c r="V7" s="1393"/>
      <c r="W7" s="1393"/>
      <c r="X7" s="1393"/>
      <c r="Y7" s="1393"/>
      <c r="Z7" s="1393"/>
      <c r="AA7" s="1393"/>
      <c r="AB7" s="1393"/>
      <c r="AC7" s="1393"/>
      <c r="AD7" s="1393"/>
      <c r="AE7" s="1393"/>
      <c r="AF7" s="1393"/>
      <c r="AG7" s="1393"/>
      <c r="AH7" s="1393"/>
      <c r="AI7" s="1393"/>
      <c r="AJ7" s="1393"/>
      <c r="AK7" s="1393"/>
      <c r="AL7" s="1393"/>
      <c r="AM7" s="1393"/>
      <c r="AN7" s="1393"/>
      <c r="AO7" s="1393"/>
      <c r="AP7" s="1410"/>
    </row>
    <row r="8" spans="1:42" ht="26.25" customHeight="1" x14ac:dyDescent="0.25">
      <c r="A8" s="97" t="s">
        <v>143</v>
      </c>
      <c r="B8" s="1408" t="s">
        <v>144</v>
      </c>
      <c r="C8" s="1393"/>
      <c r="D8" s="1393"/>
      <c r="E8" s="1393"/>
      <c r="F8" s="1393"/>
      <c r="G8" s="1393"/>
      <c r="H8" s="1393"/>
      <c r="I8" s="1393"/>
      <c r="J8" s="1394"/>
      <c r="K8" s="1446">
        <f>'17. Dev. Narr.'!K133</f>
        <v>0</v>
      </c>
      <c r="L8" s="1393"/>
      <c r="M8" s="1393"/>
      <c r="N8" s="1393"/>
      <c r="O8" s="1393"/>
      <c r="P8" s="1393"/>
      <c r="Q8" s="1394"/>
      <c r="R8" s="1473"/>
      <c r="S8" s="1393"/>
      <c r="T8" s="1394"/>
      <c r="U8" s="1327"/>
      <c r="V8" s="1485">
        <f>K8</f>
        <v>0</v>
      </c>
      <c r="W8" s="1393"/>
      <c r="X8" s="1393"/>
      <c r="Y8" s="1393"/>
      <c r="Z8" s="1393"/>
      <c r="AA8" s="1394"/>
      <c r="AB8" s="1447">
        <f>'17. Dev. Narr.'!R133</f>
        <v>0</v>
      </c>
      <c r="AC8" s="1393"/>
      <c r="AD8" s="1394"/>
      <c r="AE8" s="1486">
        <f>'17. Dev. Narr.'!Y133</f>
        <v>30</v>
      </c>
      <c r="AF8" s="1393"/>
      <c r="AG8" s="1393"/>
      <c r="AH8" s="1394"/>
      <c r="AI8" s="1486">
        <f>'17. Dev. Narr.'!AH133</f>
        <v>0</v>
      </c>
      <c r="AJ8" s="1394"/>
      <c r="AK8" s="1487"/>
      <c r="AL8" s="1393"/>
      <c r="AM8" s="1393"/>
      <c r="AN8" s="1393"/>
      <c r="AO8" s="1394"/>
      <c r="AP8" s="1328"/>
    </row>
    <row r="9" spans="1:42" ht="26.25" customHeight="1" x14ac:dyDescent="0.25">
      <c r="A9" s="97" t="s">
        <v>143</v>
      </c>
      <c r="B9" s="1408" t="s">
        <v>167</v>
      </c>
      <c r="C9" s="1393"/>
      <c r="D9" s="1393"/>
      <c r="E9" s="1393"/>
      <c r="F9" s="1393"/>
      <c r="G9" s="1393"/>
      <c r="H9" s="1393"/>
      <c r="I9" s="1393"/>
      <c r="J9" s="1394"/>
      <c r="K9" s="1446">
        <f>'17. Dev. Narr.'!K134</f>
        <v>0</v>
      </c>
      <c r="L9" s="1393"/>
      <c r="M9" s="1393"/>
      <c r="N9" s="1393"/>
      <c r="O9" s="1393"/>
      <c r="P9" s="1393"/>
      <c r="Q9" s="1394"/>
      <c r="R9" s="1447">
        <f>'17. Dev. Narr.'!R134</f>
        <v>0</v>
      </c>
      <c r="S9" s="1393"/>
      <c r="T9" s="1394"/>
      <c r="U9" s="1327"/>
      <c r="V9" s="1506"/>
      <c r="W9" s="1393"/>
      <c r="X9" s="1393"/>
      <c r="Y9" s="1393"/>
      <c r="Z9" s="1393"/>
      <c r="AA9" s="1394"/>
      <c r="AB9" s="1473"/>
      <c r="AC9" s="1393"/>
      <c r="AD9" s="1394"/>
      <c r="AE9" s="1505"/>
      <c r="AF9" s="1393"/>
      <c r="AG9" s="1393"/>
      <c r="AH9" s="1394"/>
      <c r="AI9" s="1505"/>
      <c r="AJ9" s="1394"/>
      <c r="AK9" s="1488"/>
      <c r="AL9" s="1393"/>
      <c r="AM9" s="1393"/>
      <c r="AN9" s="1393"/>
      <c r="AO9" s="1394"/>
      <c r="AP9" s="118"/>
    </row>
    <row r="10" spans="1:42" ht="26.25" customHeight="1" x14ac:dyDescent="0.25">
      <c r="A10" s="97" t="s">
        <v>143</v>
      </c>
      <c r="B10" s="1408" t="s">
        <v>172</v>
      </c>
      <c r="C10" s="1393"/>
      <c r="D10" s="1393"/>
      <c r="E10" s="1393"/>
      <c r="F10" s="1393"/>
      <c r="G10" s="1393"/>
      <c r="H10" s="1393"/>
      <c r="I10" s="1393"/>
      <c r="J10" s="1394"/>
      <c r="K10" s="1446">
        <f>'17. Dev. Narr.'!K135</f>
        <v>0</v>
      </c>
      <c r="L10" s="1393"/>
      <c r="M10" s="1393"/>
      <c r="N10" s="1393"/>
      <c r="O10" s="1393"/>
      <c r="P10" s="1393"/>
      <c r="Q10" s="1394"/>
      <c r="R10" s="1447">
        <f>'17. Dev. Narr.'!R135</f>
        <v>0</v>
      </c>
      <c r="S10" s="1393"/>
      <c r="T10" s="1394"/>
      <c r="U10" s="1327"/>
      <c r="V10" s="1485">
        <f t="shared" ref="V10:V11" si="0">K10</f>
        <v>0</v>
      </c>
      <c r="W10" s="1393"/>
      <c r="X10" s="1393"/>
      <c r="Y10" s="1393"/>
      <c r="Z10" s="1393"/>
      <c r="AA10" s="1394"/>
      <c r="AB10" s="1447">
        <f t="shared" ref="AB10:AB11" si="1">R10</f>
        <v>0</v>
      </c>
      <c r="AC10" s="1393"/>
      <c r="AD10" s="1394"/>
      <c r="AE10" s="2252">
        <f>'17. Dev. Narr.'!Y135</f>
        <v>0</v>
      </c>
      <c r="AF10" s="1393"/>
      <c r="AG10" s="1393"/>
      <c r="AH10" s="1394"/>
      <c r="AI10" s="1486">
        <f>'17. Dev. Narr.'!AH135</f>
        <v>0</v>
      </c>
      <c r="AJ10" s="1394"/>
      <c r="AK10" s="1487"/>
      <c r="AL10" s="1393"/>
      <c r="AM10" s="1393"/>
      <c r="AN10" s="1393"/>
      <c r="AO10" s="1394"/>
      <c r="AP10" s="1328"/>
    </row>
    <row r="11" spans="1:42" ht="14.25" customHeight="1" x14ac:dyDescent="0.25">
      <c r="A11" s="97" t="s">
        <v>143</v>
      </c>
      <c r="B11" s="1508" t="s">
        <v>186</v>
      </c>
      <c r="C11" s="1393"/>
      <c r="D11" s="1393"/>
      <c r="E11" s="1393"/>
      <c r="F11" s="1393"/>
      <c r="G11" s="1393"/>
      <c r="H11" s="1393"/>
      <c r="I11" s="1393"/>
      <c r="J11" s="1394"/>
      <c r="K11" s="1446">
        <f>'17. Dev. Narr.'!K138</f>
        <v>0</v>
      </c>
      <c r="L11" s="1393"/>
      <c r="M11" s="1393"/>
      <c r="N11" s="1393"/>
      <c r="O11" s="1393"/>
      <c r="P11" s="1393"/>
      <c r="Q11" s="1394"/>
      <c r="R11" s="1447">
        <f>'17. Dev. Narr.'!R138</f>
        <v>0</v>
      </c>
      <c r="S11" s="1393"/>
      <c r="T11" s="1394"/>
      <c r="U11" s="1327"/>
      <c r="V11" s="1485">
        <f t="shared" si="0"/>
        <v>0</v>
      </c>
      <c r="W11" s="1393"/>
      <c r="X11" s="1393"/>
      <c r="Y11" s="1393"/>
      <c r="Z11" s="1393"/>
      <c r="AA11" s="1394"/>
      <c r="AB11" s="1447">
        <f t="shared" si="1"/>
        <v>0</v>
      </c>
      <c r="AC11" s="1393"/>
      <c r="AD11" s="1394"/>
      <c r="AE11" s="1486">
        <f>'17. Dev. Narr.'!Y138</f>
        <v>0</v>
      </c>
      <c r="AF11" s="1393"/>
      <c r="AG11" s="1393"/>
      <c r="AH11" s="1394"/>
      <c r="AI11" s="1486">
        <f>'17. Dev. Narr.'!AH138</f>
        <v>0</v>
      </c>
      <c r="AJ11" s="1394"/>
      <c r="AK11" s="1510"/>
      <c r="AL11" s="1393"/>
      <c r="AM11" s="1393"/>
      <c r="AN11" s="1393"/>
      <c r="AO11" s="1394"/>
      <c r="AP11" s="1328"/>
    </row>
    <row r="12" spans="1:42" ht="14.25" customHeight="1" x14ac:dyDescent="0.25">
      <c r="A12" s="1326"/>
      <c r="B12" s="2253"/>
      <c r="C12" s="1780"/>
      <c r="D12" s="1780"/>
      <c r="E12" s="1780"/>
      <c r="F12" s="1780"/>
      <c r="G12" s="1780"/>
      <c r="H12" s="1780"/>
      <c r="I12" s="1780"/>
      <c r="J12" s="1781"/>
      <c r="K12" s="2251"/>
      <c r="L12" s="1780"/>
      <c r="M12" s="1780"/>
      <c r="N12" s="1780"/>
      <c r="O12" s="1780"/>
      <c r="P12" s="1780"/>
      <c r="Q12" s="1781"/>
      <c r="R12" s="2244"/>
      <c r="S12" s="1780"/>
      <c r="T12" s="1781"/>
      <c r="U12" s="1327"/>
      <c r="V12" s="2243"/>
      <c r="W12" s="1780"/>
      <c r="X12" s="1780"/>
      <c r="Y12" s="1780"/>
      <c r="Z12" s="1780"/>
      <c r="AA12" s="1781"/>
      <c r="AB12" s="2244"/>
      <c r="AC12" s="1780"/>
      <c r="AD12" s="1781"/>
      <c r="AE12" s="2242"/>
      <c r="AF12" s="1780"/>
      <c r="AG12" s="1780"/>
      <c r="AH12" s="1781"/>
      <c r="AI12" s="2242"/>
      <c r="AJ12" s="1781"/>
      <c r="AK12" s="1395"/>
      <c r="AL12" s="1393"/>
      <c r="AM12" s="1393"/>
      <c r="AN12" s="1393"/>
      <c r="AO12" s="1394"/>
      <c r="AP12" s="1329"/>
    </row>
    <row r="13" spans="1:42" ht="14.25" customHeight="1" x14ac:dyDescent="0.25">
      <c r="A13" s="1326"/>
      <c r="B13" s="2253"/>
      <c r="C13" s="1780"/>
      <c r="D13" s="1780"/>
      <c r="E13" s="1780"/>
      <c r="F13" s="1780"/>
      <c r="G13" s="1780"/>
      <c r="H13" s="1780"/>
      <c r="I13" s="1780"/>
      <c r="J13" s="1781"/>
      <c r="K13" s="2251"/>
      <c r="L13" s="1780"/>
      <c r="M13" s="1780"/>
      <c r="N13" s="1780"/>
      <c r="O13" s="1780"/>
      <c r="P13" s="1780"/>
      <c r="Q13" s="1781"/>
      <c r="R13" s="2244"/>
      <c r="S13" s="1780"/>
      <c r="T13" s="1781"/>
      <c r="U13" s="1327"/>
      <c r="V13" s="2243"/>
      <c r="W13" s="1780"/>
      <c r="X13" s="1780"/>
      <c r="Y13" s="1780"/>
      <c r="Z13" s="1780"/>
      <c r="AA13" s="1781"/>
      <c r="AB13" s="2244"/>
      <c r="AC13" s="1780"/>
      <c r="AD13" s="1781"/>
      <c r="AE13" s="2242"/>
      <c r="AF13" s="1780"/>
      <c r="AG13" s="1780"/>
      <c r="AH13" s="1781"/>
      <c r="AI13" s="2242"/>
      <c r="AJ13" s="1781"/>
      <c r="AK13" s="1395"/>
      <c r="AL13" s="1393"/>
      <c r="AM13" s="1393"/>
      <c r="AN13" s="1393"/>
      <c r="AO13" s="1394"/>
      <c r="AP13" s="1329"/>
    </row>
    <row r="14" spans="1:42" ht="14.25" customHeight="1" x14ac:dyDescent="0.25">
      <c r="A14" s="1326"/>
      <c r="B14" s="2253"/>
      <c r="C14" s="1780"/>
      <c r="D14" s="1780"/>
      <c r="E14" s="1780"/>
      <c r="F14" s="1780"/>
      <c r="G14" s="1780"/>
      <c r="H14" s="1780"/>
      <c r="I14" s="1780"/>
      <c r="J14" s="1781"/>
      <c r="K14" s="2251"/>
      <c r="L14" s="1780"/>
      <c r="M14" s="1780"/>
      <c r="N14" s="1780"/>
      <c r="O14" s="1780"/>
      <c r="P14" s="1780"/>
      <c r="Q14" s="1781"/>
      <c r="R14" s="2244"/>
      <c r="S14" s="1780"/>
      <c r="T14" s="1781"/>
      <c r="U14" s="1327"/>
      <c r="V14" s="2243"/>
      <c r="W14" s="1780"/>
      <c r="X14" s="1780"/>
      <c r="Y14" s="1780"/>
      <c r="Z14" s="1780"/>
      <c r="AA14" s="1781"/>
      <c r="AB14" s="2244"/>
      <c r="AC14" s="1780"/>
      <c r="AD14" s="1781"/>
      <c r="AE14" s="2242"/>
      <c r="AF14" s="1780"/>
      <c r="AG14" s="1780"/>
      <c r="AH14" s="1781"/>
      <c r="AI14" s="2242"/>
      <c r="AJ14" s="1781"/>
      <c r="AK14" s="1395"/>
      <c r="AL14" s="1393"/>
      <c r="AM14" s="1393"/>
      <c r="AN14" s="1393"/>
      <c r="AO14" s="1394"/>
      <c r="AP14" s="1329"/>
    </row>
    <row r="15" spans="1:42" ht="14.25" customHeight="1" x14ac:dyDescent="0.25">
      <c r="A15" s="1326"/>
      <c r="B15" s="2253"/>
      <c r="C15" s="1780"/>
      <c r="D15" s="1780"/>
      <c r="E15" s="1780"/>
      <c r="F15" s="1780"/>
      <c r="G15" s="1780"/>
      <c r="H15" s="1780"/>
      <c r="I15" s="1780"/>
      <c r="J15" s="1781"/>
      <c r="K15" s="2251"/>
      <c r="L15" s="1780"/>
      <c r="M15" s="1780"/>
      <c r="N15" s="1780"/>
      <c r="O15" s="1780"/>
      <c r="P15" s="1780"/>
      <c r="Q15" s="1781"/>
      <c r="R15" s="2244"/>
      <c r="S15" s="1780"/>
      <c r="T15" s="1781"/>
      <c r="U15" s="1327"/>
      <c r="V15" s="2243"/>
      <c r="W15" s="1780"/>
      <c r="X15" s="1780"/>
      <c r="Y15" s="1780"/>
      <c r="Z15" s="1780"/>
      <c r="AA15" s="1781"/>
      <c r="AB15" s="2244"/>
      <c r="AC15" s="1780"/>
      <c r="AD15" s="1781"/>
      <c r="AE15" s="2242"/>
      <c r="AF15" s="1780"/>
      <c r="AG15" s="1780"/>
      <c r="AH15" s="1781"/>
      <c r="AI15" s="2242"/>
      <c r="AJ15" s="1781"/>
      <c r="AK15" s="1395"/>
      <c r="AL15" s="1393"/>
      <c r="AM15" s="1393"/>
      <c r="AN15" s="1393"/>
      <c r="AO15" s="1394"/>
      <c r="AP15" s="1329"/>
    </row>
    <row r="16" spans="1:42" ht="14.25" customHeight="1" x14ac:dyDescent="0.25">
      <c r="A16" s="1326"/>
      <c r="B16" s="2253"/>
      <c r="C16" s="1780"/>
      <c r="D16" s="1780"/>
      <c r="E16" s="1780"/>
      <c r="F16" s="1780"/>
      <c r="G16" s="1780"/>
      <c r="H16" s="1780"/>
      <c r="I16" s="1780"/>
      <c r="J16" s="1781"/>
      <c r="K16" s="2251"/>
      <c r="L16" s="1780"/>
      <c r="M16" s="1780"/>
      <c r="N16" s="1780"/>
      <c r="O16" s="1780"/>
      <c r="P16" s="1780"/>
      <c r="Q16" s="1781"/>
      <c r="R16" s="2244"/>
      <c r="S16" s="1780"/>
      <c r="T16" s="1781"/>
      <c r="U16" s="1327"/>
      <c r="V16" s="2243"/>
      <c r="W16" s="1780"/>
      <c r="X16" s="1780"/>
      <c r="Y16" s="1780"/>
      <c r="Z16" s="1780"/>
      <c r="AA16" s="1781"/>
      <c r="AB16" s="2244"/>
      <c r="AC16" s="1780"/>
      <c r="AD16" s="1781"/>
      <c r="AE16" s="2242"/>
      <c r="AF16" s="1780"/>
      <c r="AG16" s="1780"/>
      <c r="AH16" s="1781"/>
      <c r="AI16" s="2242"/>
      <c r="AJ16" s="1781"/>
      <c r="AK16" s="1395"/>
      <c r="AL16" s="1393"/>
      <c r="AM16" s="1393"/>
      <c r="AN16" s="1393"/>
      <c r="AO16" s="1394"/>
      <c r="AP16" s="1329"/>
    </row>
    <row r="17" spans="1:42" ht="14.25" customHeight="1" x14ac:dyDescent="0.25">
      <c r="A17" s="1500" t="s">
        <v>243</v>
      </c>
      <c r="B17" s="1393"/>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410"/>
    </row>
    <row r="18" spans="1:42" ht="14.25" customHeight="1" x14ac:dyDescent="0.25">
      <c r="A18" s="1326"/>
      <c r="B18" s="1508" t="s">
        <v>254</v>
      </c>
      <c r="C18" s="1394"/>
      <c r="D18" s="1509">
        <f>'17. Dev. Narr.'!K137</f>
        <v>0</v>
      </c>
      <c r="E18" s="1393"/>
      <c r="F18" s="1393"/>
      <c r="G18" s="1393"/>
      <c r="H18" s="1393"/>
      <c r="I18" s="1393"/>
      <c r="J18" s="1394"/>
      <c r="K18" s="2243"/>
      <c r="L18" s="1780"/>
      <c r="M18" s="1780"/>
      <c r="N18" s="1780"/>
      <c r="O18" s="1780"/>
      <c r="P18" s="1780"/>
      <c r="Q18" s="1781"/>
      <c r="R18" s="2244"/>
      <c r="S18" s="1780"/>
      <c r="T18" s="1781"/>
      <c r="U18" s="1327"/>
      <c r="V18" s="2243"/>
      <c r="W18" s="1780"/>
      <c r="X18" s="1780"/>
      <c r="Y18" s="1780"/>
      <c r="Z18" s="1780"/>
      <c r="AA18" s="1781"/>
      <c r="AB18" s="2244"/>
      <c r="AC18" s="1780"/>
      <c r="AD18" s="1781"/>
      <c r="AE18" s="2242"/>
      <c r="AF18" s="1780"/>
      <c r="AG18" s="1780"/>
      <c r="AH18" s="1781"/>
      <c r="AI18" s="2242"/>
      <c r="AJ18" s="1781"/>
      <c r="AK18" s="2242"/>
      <c r="AL18" s="1780"/>
      <c r="AM18" s="1780"/>
      <c r="AN18" s="1780"/>
      <c r="AO18" s="1781"/>
      <c r="AP18" s="1328"/>
    </row>
    <row r="19" spans="1:42" ht="14.25" customHeight="1" x14ac:dyDescent="0.25">
      <c r="A19" s="1326"/>
      <c r="B19" s="2242"/>
      <c r="C19" s="1780"/>
      <c r="D19" s="1780"/>
      <c r="E19" s="1780"/>
      <c r="F19" s="1780"/>
      <c r="G19" s="1780"/>
      <c r="H19" s="1780"/>
      <c r="I19" s="1780"/>
      <c r="J19" s="1781"/>
      <c r="K19" s="2243"/>
      <c r="L19" s="1780"/>
      <c r="M19" s="1780"/>
      <c r="N19" s="1780"/>
      <c r="O19" s="1780"/>
      <c r="P19" s="1780"/>
      <c r="Q19" s="1781"/>
      <c r="R19" s="2244"/>
      <c r="S19" s="1780"/>
      <c r="T19" s="1781"/>
      <c r="U19" s="1327"/>
      <c r="V19" s="2243"/>
      <c r="W19" s="1780"/>
      <c r="X19" s="1780"/>
      <c r="Y19" s="1780"/>
      <c r="Z19" s="1780"/>
      <c r="AA19" s="1781"/>
      <c r="AB19" s="2244"/>
      <c r="AC19" s="1780"/>
      <c r="AD19" s="1781"/>
      <c r="AE19" s="2242"/>
      <c r="AF19" s="1780"/>
      <c r="AG19" s="1780"/>
      <c r="AH19" s="1781"/>
      <c r="AI19" s="2242"/>
      <c r="AJ19" s="1781"/>
      <c r="AK19" s="2242"/>
      <c r="AL19" s="1780"/>
      <c r="AM19" s="1780"/>
      <c r="AN19" s="1780"/>
      <c r="AO19" s="1781"/>
      <c r="AP19" s="1328"/>
    </row>
    <row r="20" spans="1:42" ht="14.25" customHeight="1" x14ac:dyDescent="0.25">
      <c r="A20" s="1326"/>
      <c r="B20" s="2242"/>
      <c r="C20" s="1780"/>
      <c r="D20" s="1780"/>
      <c r="E20" s="1780"/>
      <c r="F20" s="1780"/>
      <c r="G20" s="1780"/>
      <c r="H20" s="1780"/>
      <c r="I20" s="1780"/>
      <c r="J20" s="1781"/>
      <c r="K20" s="2243"/>
      <c r="L20" s="1780"/>
      <c r="M20" s="1780"/>
      <c r="N20" s="1780"/>
      <c r="O20" s="1780"/>
      <c r="P20" s="1780"/>
      <c r="Q20" s="1781"/>
      <c r="R20" s="2244"/>
      <c r="S20" s="1780"/>
      <c r="T20" s="1781"/>
      <c r="U20" s="1327"/>
      <c r="V20" s="2243"/>
      <c r="W20" s="1780"/>
      <c r="X20" s="1780"/>
      <c r="Y20" s="1780"/>
      <c r="Z20" s="1780"/>
      <c r="AA20" s="1781"/>
      <c r="AB20" s="2244"/>
      <c r="AC20" s="1780"/>
      <c r="AD20" s="1781"/>
      <c r="AE20" s="2242"/>
      <c r="AF20" s="1780"/>
      <c r="AG20" s="1780"/>
      <c r="AH20" s="1781"/>
      <c r="AI20" s="2242"/>
      <c r="AJ20" s="1781"/>
      <c r="AK20" s="2242"/>
      <c r="AL20" s="1780"/>
      <c r="AM20" s="1780"/>
      <c r="AN20" s="1780"/>
      <c r="AO20" s="1781"/>
      <c r="AP20" s="1328"/>
    </row>
    <row r="21" spans="1:42" ht="14.25" customHeight="1" x14ac:dyDescent="0.25">
      <c r="A21" s="1409" t="s">
        <v>273</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1393"/>
      <c r="AN21" s="1393"/>
      <c r="AO21" s="1393"/>
      <c r="AP21" s="1410"/>
    </row>
    <row r="22" spans="1:42" ht="14.25" customHeight="1" x14ac:dyDescent="0.25">
      <c r="A22" s="1326"/>
      <c r="B22" s="2254" t="s">
        <v>2470</v>
      </c>
      <c r="C22" s="1393"/>
      <c r="D22" s="1393"/>
      <c r="E22" s="1393"/>
      <c r="F22" s="1393"/>
      <c r="G22" s="1393"/>
      <c r="H22" s="1393"/>
      <c r="I22" s="1393"/>
      <c r="J22" s="1394"/>
      <c r="K22" s="2243"/>
      <c r="L22" s="1780"/>
      <c r="M22" s="1780"/>
      <c r="N22" s="1780"/>
      <c r="O22" s="1780"/>
      <c r="P22" s="1780"/>
      <c r="Q22" s="1781"/>
      <c r="R22" s="2244"/>
      <c r="S22" s="1780"/>
      <c r="T22" s="1781"/>
      <c r="U22" s="1327"/>
      <c r="V22" s="2243"/>
      <c r="W22" s="1780"/>
      <c r="X22" s="1780"/>
      <c r="Y22" s="1780"/>
      <c r="Z22" s="1780"/>
      <c r="AA22" s="1781"/>
      <c r="AB22" s="2244"/>
      <c r="AC22" s="1780"/>
      <c r="AD22" s="1781"/>
      <c r="AE22" s="2242"/>
      <c r="AF22" s="1780"/>
      <c r="AG22" s="1780"/>
      <c r="AH22" s="1781"/>
      <c r="AI22" s="2242"/>
      <c r="AJ22" s="1781"/>
      <c r="AK22" s="1395"/>
      <c r="AL22" s="1393"/>
      <c r="AM22" s="1393"/>
      <c r="AN22" s="1393"/>
      <c r="AO22" s="1394"/>
      <c r="AP22" s="1328"/>
    </row>
    <row r="23" spans="1:42" ht="14.25" customHeight="1" x14ac:dyDescent="0.25">
      <c r="A23" s="1326"/>
      <c r="B23" s="2242"/>
      <c r="C23" s="1780"/>
      <c r="D23" s="1780"/>
      <c r="E23" s="1780"/>
      <c r="F23" s="1780"/>
      <c r="G23" s="1780"/>
      <c r="H23" s="1780"/>
      <c r="I23" s="1780"/>
      <c r="J23" s="1781"/>
      <c r="K23" s="2243"/>
      <c r="L23" s="1780"/>
      <c r="M23" s="1780"/>
      <c r="N23" s="1780"/>
      <c r="O23" s="1780"/>
      <c r="P23" s="1780"/>
      <c r="Q23" s="1781"/>
      <c r="R23" s="2244"/>
      <c r="S23" s="1780"/>
      <c r="T23" s="1781"/>
      <c r="U23" s="1327"/>
      <c r="V23" s="2243"/>
      <c r="W23" s="1780"/>
      <c r="X23" s="1780"/>
      <c r="Y23" s="1780"/>
      <c r="Z23" s="1780"/>
      <c r="AA23" s="1781"/>
      <c r="AB23" s="2244"/>
      <c r="AC23" s="1780"/>
      <c r="AD23" s="1781"/>
      <c r="AE23" s="2242"/>
      <c r="AF23" s="1780"/>
      <c r="AG23" s="1780"/>
      <c r="AH23" s="1781"/>
      <c r="AI23" s="2242"/>
      <c r="AJ23" s="1781"/>
      <c r="AK23" s="1395"/>
      <c r="AL23" s="1393"/>
      <c r="AM23" s="1393"/>
      <c r="AN23" s="1393"/>
      <c r="AO23" s="1394"/>
      <c r="AP23" s="1328"/>
    </row>
    <row r="24" spans="1:42" ht="14.25" customHeight="1" x14ac:dyDescent="0.25">
      <c r="A24" s="1326"/>
      <c r="B24" s="2242"/>
      <c r="C24" s="1780"/>
      <c r="D24" s="1780"/>
      <c r="E24" s="1780"/>
      <c r="F24" s="1780"/>
      <c r="G24" s="1780"/>
      <c r="H24" s="1780"/>
      <c r="I24" s="1780"/>
      <c r="J24" s="1781"/>
      <c r="K24" s="2243"/>
      <c r="L24" s="1780"/>
      <c r="M24" s="1780"/>
      <c r="N24" s="1780"/>
      <c r="O24" s="1780"/>
      <c r="P24" s="1780"/>
      <c r="Q24" s="1781"/>
      <c r="R24" s="2244"/>
      <c r="S24" s="1780"/>
      <c r="T24" s="1781"/>
      <c r="U24" s="1327"/>
      <c r="V24" s="2243"/>
      <c r="W24" s="1780"/>
      <c r="X24" s="1780"/>
      <c r="Y24" s="1780"/>
      <c r="Z24" s="1780"/>
      <c r="AA24" s="1781"/>
      <c r="AB24" s="2244"/>
      <c r="AC24" s="1780"/>
      <c r="AD24" s="1781"/>
      <c r="AE24" s="2242"/>
      <c r="AF24" s="1780"/>
      <c r="AG24" s="1780"/>
      <c r="AH24" s="1781"/>
      <c r="AI24" s="2242"/>
      <c r="AJ24" s="1781"/>
      <c r="AK24" s="1395"/>
      <c r="AL24" s="1393"/>
      <c r="AM24" s="1393"/>
      <c r="AN24" s="1393"/>
      <c r="AO24" s="1394"/>
      <c r="AP24" s="1328"/>
    </row>
    <row r="25" spans="1:42" ht="14.25" customHeight="1" x14ac:dyDescent="0.25">
      <c r="A25" s="1326"/>
      <c r="B25" s="2242"/>
      <c r="C25" s="1780"/>
      <c r="D25" s="1780"/>
      <c r="E25" s="1780"/>
      <c r="F25" s="1780"/>
      <c r="G25" s="1780"/>
      <c r="H25" s="1780"/>
      <c r="I25" s="1780"/>
      <c r="J25" s="1781"/>
      <c r="K25" s="2243"/>
      <c r="L25" s="1780"/>
      <c r="M25" s="1780"/>
      <c r="N25" s="1780"/>
      <c r="O25" s="1780"/>
      <c r="P25" s="1780"/>
      <c r="Q25" s="1781"/>
      <c r="R25" s="2244"/>
      <c r="S25" s="1780"/>
      <c r="T25" s="1781"/>
      <c r="U25" s="1327"/>
      <c r="V25" s="2243"/>
      <c r="W25" s="1780"/>
      <c r="X25" s="1780"/>
      <c r="Y25" s="1780"/>
      <c r="Z25" s="1780"/>
      <c r="AA25" s="1781"/>
      <c r="AB25" s="2244"/>
      <c r="AC25" s="1780"/>
      <c r="AD25" s="1781"/>
      <c r="AE25" s="2242"/>
      <c r="AF25" s="1780"/>
      <c r="AG25" s="1780"/>
      <c r="AH25" s="1781"/>
      <c r="AI25" s="2242"/>
      <c r="AJ25" s="1781"/>
      <c r="AK25" s="1395"/>
      <c r="AL25" s="1393"/>
      <c r="AM25" s="1393"/>
      <c r="AN25" s="1393"/>
      <c r="AO25" s="1394"/>
      <c r="AP25" s="1328"/>
    </row>
    <row r="26" spans="1:42" ht="14.25" customHeight="1" x14ac:dyDescent="0.25">
      <c r="A26" s="1409" t="s">
        <v>295</v>
      </c>
      <c r="B26" s="1393"/>
      <c r="C26" s="1393"/>
      <c r="D26" s="1393"/>
      <c r="E26" s="1393"/>
      <c r="F26" s="1393"/>
      <c r="G26" s="1393"/>
      <c r="H26" s="1393"/>
      <c r="I26" s="1393"/>
      <c r="J26" s="1393"/>
      <c r="K26" s="1393"/>
      <c r="L26" s="1393"/>
      <c r="M26" s="1393"/>
      <c r="N26" s="1393"/>
      <c r="O26" s="1393"/>
      <c r="P26" s="1393"/>
      <c r="Q26" s="1393"/>
      <c r="R26" s="1393"/>
      <c r="S26" s="1393"/>
      <c r="T26" s="1393"/>
      <c r="U26" s="1393"/>
      <c r="V26" s="1393"/>
      <c r="W26" s="1393"/>
      <c r="X26" s="1393"/>
      <c r="Y26" s="1393"/>
      <c r="Z26" s="1393"/>
      <c r="AA26" s="1393"/>
      <c r="AB26" s="1393"/>
      <c r="AC26" s="1393"/>
      <c r="AD26" s="1393"/>
      <c r="AE26" s="1393"/>
      <c r="AF26" s="1393"/>
      <c r="AG26" s="1393"/>
      <c r="AH26" s="1393"/>
      <c r="AI26" s="1393"/>
      <c r="AJ26" s="1393"/>
      <c r="AK26" s="1393"/>
      <c r="AL26" s="1393"/>
      <c r="AM26" s="1393"/>
      <c r="AN26" s="1393"/>
      <c r="AO26" s="1393"/>
      <c r="AP26" s="1410"/>
    </row>
    <row r="27" spans="1:42" ht="14.25" customHeight="1" x14ac:dyDescent="0.25">
      <c r="A27" s="1326"/>
      <c r="B27" s="2242"/>
      <c r="C27" s="1780"/>
      <c r="D27" s="1780"/>
      <c r="E27" s="1780"/>
      <c r="F27" s="1780"/>
      <c r="G27" s="1780"/>
      <c r="H27" s="1780"/>
      <c r="I27" s="1780"/>
      <c r="J27" s="1781"/>
      <c r="K27" s="2243"/>
      <c r="L27" s="1780"/>
      <c r="M27" s="1780"/>
      <c r="N27" s="1780"/>
      <c r="O27" s="1780"/>
      <c r="P27" s="1780"/>
      <c r="Q27" s="1781"/>
      <c r="R27" s="2244"/>
      <c r="S27" s="1780"/>
      <c r="T27" s="1781"/>
      <c r="U27" s="1327"/>
      <c r="V27" s="2243"/>
      <c r="W27" s="1780"/>
      <c r="X27" s="1780"/>
      <c r="Y27" s="1780"/>
      <c r="Z27" s="1780"/>
      <c r="AA27" s="1781"/>
      <c r="AB27" s="2244"/>
      <c r="AC27" s="1780"/>
      <c r="AD27" s="1781"/>
      <c r="AE27" s="2242"/>
      <c r="AF27" s="1780"/>
      <c r="AG27" s="1780"/>
      <c r="AH27" s="1781"/>
      <c r="AI27" s="2242"/>
      <c r="AJ27" s="1781"/>
      <c r="AK27" s="1395"/>
      <c r="AL27" s="1393"/>
      <c r="AM27" s="1393"/>
      <c r="AN27" s="1393"/>
      <c r="AO27" s="1394"/>
      <c r="AP27" s="1328"/>
    </row>
    <row r="28" spans="1:42" ht="14.25" customHeight="1" x14ac:dyDescent="0.25">
      <c r="A28" s="1326"/>
      <c r="B28" s="2242"/>
      <c r="C28" s="1780"/>
      <c r="D28" s="1780"/>
      <c r="E28" s="1780"/>
      <c r="F28" s="1780"/>
      <c r="G28" s="1780"/>
      <c r="H28" s="1780"/>
      <c r="I28" s="1780"/>
      <c r="J28" s="1781"/>
      <c r="K28" s="2243"/>
      <c r="L28" s="1780"/>
      <c r="M28" s="1780"/>
      <c r="N28" s="1780"/>
      <c r="O28" s="1780"/>
      <c r="P28" s="1780"/>
      <c r="Q28" s="1781"/>
      <c r="R28" s="2244"/>
      <c r="S28" s="1780"/>
      <c r="T28" s="1781"/>
      <c r="U28" s="1327"/>
      <c r="V28" s="2243"/>
      <c r="W28" s="1780"/>
      <c r="X28" s="1780"/>
      <c r="Y28" s="1780"/>
      <c r="Z28" s="1780"/>
      <c r="AA28" s="1781"/>
      <c r="AB28" s="2244"/>
      <c r="AC28" s="1780"/>
      <c r="AD28" s="1781"/>
      <c r="AE28" s="2242"/>
      <c r="AF28" s="1780"/>
      <c r="AG28" s="1780"/>
      <c r="AH28" s="1781"/>
      <c r="AI28" s="2242"/>
      <c r="AJ28" s="1781"/>
      <c r="AK28" s="1395"/>
      <c r="AL28" s="1393"/>
      <c r="AM28" s="1393"/>
      <c r="AN28" s="1393"/>
      <c r="AO28" s="1394"/>
      <c r="AP28" s="1328"/>
    </row>
    <row r="29" spans="1:42" ht="14.25" customHeight="1" x14ac:dyDescent="0.25">
      <c r="A29" s="1409" t="s">
        <v>160</v>
      </c>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1393"/>
      <c r="AO29" s="1393"/>
      <c r="AP29" s="1410"/>
    </row>
    <row r="30" spans="1:42" ht="14.25" customHeight="1" x14ac:dyDescent="0.25">
      <c r="A30" s="1326"/>
      <c r="B30" s="1408" t="s">
        <v>308</v>
      </c>
      <c r="C30" s="1393"/>
      <c r="D30" s="1393"/>
      <c r="E30" s="1393"/>
      <c r="F30" s="1393"/>
      <c r="G30" s="1393"/>
      <c r="H30" s="1393"/>
      <c r="I30" s="1393"/>
      <c r="J30" s="1394"/>
      <c r="K30" s="2243"/>
      <c r="L30" s="1780"/>
      <c r="M30" s="1780"/>
      <c r="N30" s="1780"/>
      <c r="O30" s="1780"/>
      <c r="P30" s="1780"/>
      <c r="Q30" s="1781"/>
      <c r="R30" s="2244"/>
      <c r="S30" s="1780"/>
      <c r="T30" s="1781"/>
      <c r="U30" s="1327"/>
      <c r="V30" s="2243"/>
      <c r="W30" s="1780"/>
      <c r="X30" s="1780"/>
      <c r="Y30" s="1780"/>
      <c r="Z30" s="1780"/>
      <c r="AA30" s="1781"/>
      <c r="AB30" s="2244"/>
      <c r="AC30" s="1780"/>
      <c r="AD30" s="1781"/>
      <c r="AE30" s="2242"/>
      <c r="AF30" s="1780"/>
      <c r="AG30" s="1780"/>
      <c r="AH30" s="1781"/>
      <c r="AI30" s="2242"/>
      <c r="AJ30" s="1781"/>
      <c r="AK30" s="2242"/>
      <c r="AL30" s="1780"/>
      <c r="AM30" s="1780"/>
      <c r="AN30" s="1780"/>
      <c r="AO30" s="1781"/>
      <c r="AP30" s="1328"/>
    </row>
    <row r="31" spans="1:42" ht="14.25" customHeight="1" x14ac:dyDescent="0.25">
      <c r="A31" s="1326"/>
      <c r="B31" s="2242"/>
      <c r="C31" s="1780"/>
      <c r="D31" s="1780"/>
      <c r="E31" s="1780"/>
      <c r="F31" s="1780"/>
      <c r="G31" s="1780"/>
      <c r="H31" s="1780"/>
      <c r="I31" s="1780"/>
      <c r="J31" s="1781"/>
      <c r="K31" s="2243"/>
      <c r="L31" s="1780"/>
      <c r="M31" s="1780"/>
      <c r="N31" s="1780"/>
      <c r="O31" s="1780"/>
      <c r="P31" s="1780"/>
      <c r="Q31" s="1781"/>
      <c r="R31" s="2244"/>
      <c r="S31" s="1780"/>
      <c r="T31" s="1781"/>
      <c r="U31" s="1327"/>
      <c r="V31" s="2243"/>
      <c r="W31" s="1780"/>
      <c r="X31" s="1780"/>
      <c r="Y31" s="1780"/>
      <c r="Z31" s="1780"/>
      <c r="AA31" s="1781"/>
      <c r="AB31" s="2244"/>
      <c r="AC31" s="1780"/>
      <c r="AD31" s="1781"/>
      <c r="AE31" s="2242"/>
      <c r="AF31" s="1780"/>
      <c r="AG31" s="1780"/>
      <c r="AH31" s="1781"/>
      <c r="AI31" s="2242"/>
      <c r="AJ31" s="1781"/>
      <c r="AK31" s="2242"/>
      <c r="AL31" s="1780"/>
      <c r="AM31" s="1780"/>
      <c r="AN31" s="1780"/>
      <c r="AO31" s="1781"/>
      <c r="AP31" s="1328"/>
    </row>
    <row r="32" spans="1:42" ht="14.25" customHeight="1" x14ac:dyDescent="0.25">
      <c r="A32" s="1326"/>
      <c r="B32" s="2242"/>
      <c r="C32" s="1780"/>
      <c r="D32" s="1780"/>
      <c r="E32" s="1780"/>
      <c r="F32" s="1780"/>
      <c r="G32" s="1780"/>
      <c r="H32" s="1780"/>
      <c r="I32" s="1780"/>
      <c r="J32" s="1781"/>
      <c r="K32" s="2243"/>
      <c r="L32" s="1780"/>
      <c r="M32" s="1780"/>
      <c r="N32" s="1780"/>
      <c r="O32" s="1780"/>
      <c r="P32" s="1780"/>
      <c r="Q32" s="1781"/>
      <c r="R32" s="2244"/>
      <c r="S32" s="1780"/>
      <c r="T32" s="1781"/>
      <c r="U32" s="1327"/>
      <c r="V32" s="2243"/>
      <c r="W32" s="1780"/>
      <c r="X32" s="1780"/>
      <c r="Y32" s="1780"/>
      <c r="Z32" s="1780"/>
      <c r="AA32" s="1781"/>
      <c r="AB32" s="2244"/>
      <c r="AC32" s="1780"/>
      <c r="AD32" s="1781"/>
      <c r="AE32" s="2242"/>
      <c r="AF32" s="1780"/>
      <c r="AG32" s="1780"/>
      <c r="AH32" s="1781"/>
      <c r="AI32" s="2242"/>
      <c r="AJ32" s="1781"/>
      <c r="AK32" s="2242"/>
      <c r="AL32" s="1780"/>
      <c r="AM32" s="1780"/>
      <c r="AN32" s="1780"/>
      <c r="AO32" s="1781"/>
      <c r="AP32" s="1328"/>
    </row>
    <row r="33" spans="1:42" ht="14.25" customHeight="1" x14ac:dyDescent="0.25">
      <c r="A33" s="1326"/>
      <c r="B33" s="2242"/>
      <c r="C33" s="1780"/>
      <c r="D33" s="1780"/>
      <c r="E33" s="1780"/>
      <c r="F33" s="1780"/>
      <c r="G33" s="1780"/>
      <c r="H33" s="1780"/>
      <c r="I33" s="1780"/>
      <c r="J33" s="1781"/>
      <c r="K33" s="2243"/>
      <c r="L33" s="1780"/>
      <c r="M33" s="1780"/>
      <c r="N33" s="1780"/>
      <c r="O33" s="1780"/>
      <c r="P33" s="1780"/>
      <c r="Q33" s="1781"/>
      <c r="R33" s="2244"/>
      <c r="S33" s="1780"/>
      <c r="T33" s="1781"/>
      <c r="U33" s="1327"/>
      <c r="V33" s="2243"/>
      <c r="W33" s="1780"/>
      <c r="X33" s="1780"/>
      <c r="Y33" s="1780"/>
      <c r="Z33" s="1780"/>
      <c r="AA33" s="1781"/>
      <c r="AB33" s="2244"/>
      <c r="AC33" s="1780"/>
      <c r="AD33" s="1781"/>
      <c r="AE33" s="2242"/>
      <c r="AF33" s="1780"/>
      <c r="AG33" s="1780"/>
      <c r="AH33" s="1781"/>
      <c r="AI33" s="2242"/>
      <c r="AJ33" s="1781"/>
      <c r="AK33" s="2242"/>
      <c r="AL33" s="1780"/>
      <c r="AM33" s="1780"/>
      <c r="AN33" s="1780"/>
      <c r="AO33" s="1781"/>
      <c r="AP33" s="1328"/>
    </row>
    <row r="34" spans="1:42" ht="14.25" customHeight="1" x14ac:dyDescent="0.25">
      <c r="A34" s="1630" t="s">
        <v>325</v>
      </c>
      <c r="B34" s="1393"/>
      <c r="C34" s="1393"/>
      <c r="D34" s="1393"/>
      <c r="E34" s="1393"/>
      <c r="F34" s="1393"/>
      <c r="G34" s="1393"/>
      <c r="H34" s="1393"/>
      <c r="I34" s="1393"/>
      <c r="J34" s="1394"/>
      <c r="K34" s="1485">
        <f>SUM(K8:Q16,K18:Q20,K22:Q25,K27:Q28,K30:Q33)</f>
        <v>0</v>
      </c>
      <c r="L34" s="1393"/>
      <c r="M34" s="1393"/>
      <c r="N34" s="1393"/>
      <c r="O34" s="1393"/>
      <c r="P34" s="1393"/>
      <c r="Q34" s="1394"/>
      <c r="R34" s="1486"/>
      <c r="S34" s="1393"/>
      <c r="T34" s="1394"/>
      <c r="U34" s="273"/>
      <c r="V34" s="1485">
        <f>SUM(V8:AA16,V18:AA20,V22:AA25,V27:AA28,V30:AA33)</f>
        <v>0</v>
      </c>
      <c r="W34" s="1393"/>
      <c r="X34" s="1393"/>
      <c r="Y34" s="1393"/>
      <c r="Z34" s="1393"/>
      <c r="AA34" s="1394"/>
      <c r="AB34" s="1486"/>
      <c r="AC34" s="1393"/>
      <c r="AD34" s="1394"/>
      <c r="AE34" s="1486"/>
      <c r="AF34" s="1393"/>
      <c r="AG34" s="1393"/>
      <c r="AH34" s="1394"/>
      <c r="AI34" s="1486"/>
      <c r="AJ34" s="1394"/>
      <c r="AK34" s="1486"/>
      <c r="AL34" s="1393"/>
      <c r="AM34" s="1393"/>
      <c r="AN34" s="1393"/>
      <c r="AO34" s="1394"/>
      <c r="AP34" s="274"/>
    </row>
    <row r="35" spans="1:42" ht="14.25" customHeight="1" x14ac:dyDescent="0.25">
      <c r="A35" s="1619" t="s">
        <v>330</v>
      </c>
      <c r="B35" s="1526"/>
      <c r="C35" s="1526"/>
      <c r="D35" s="1526"/>
      <c r="E35" s="1526"/>
      <c r="F35" s="1526"/>
      <c r="G35" s="1526"/>
      <c r="H35" s="1526"/>
      <c r="I35" s="1526"/>
      <c r="J35" s="1527"/>
      <c r="K35" s="1622"/>
      <c r="L35" s="1526"/>
      <c r="M35" s="1526"/>
      <c r="N35" s="1526"/>
      <c r="O35" s="1526"/>
      <c r="P35" s="1526"/>
      <c r="Q35" s="1526"/>
      <c r="R35" s="1526"/>
      <c r="S35" s="1526"/>
      <c r="T35" s="1527"/>
      <c r="U35" s="280"/>
      <c r="V35" s="1627">
        <f>'30. Development Cost Schedule'!C185</f>
        <v>0</v>
      </c>
      <c r="W35" s="1526"/>
      <c r="X35" s="1526"/>
      <c r="Y35" s="1526"/>
      <c r="Z35" s="1526"/>
      <c r="AA35" s="1527"/>
      <c r="AB35" s="1525"/>
      <c r="AC35" s="1526"/>
      <c r="AD35" s="1527"/>
      <c r="AE35" s="1525"/>
      <c r="AF35" s="1526"/>
      <c r="AG35" s="1526"/>
      <c r="AH35" s="1527"/>
      <c r="AI35" s="1525"/>
      <c r="AJ35" s="1527"/>
      <c r="AK35" s="1525"/>
      <c r="AL35" s="1526"/>
      <c r="AM35" s="1526"/>
      <c r="AN35" s="1526"/>
      <c r="AO35" s="1527"/>
      <c r="AP35" s="281"/>
    </row>
    <row r="36" spans="1:42" ht="103.5" customHeight="1" x14ac:dyDescent="0.2">
      <c r="A36" s="1632" t="s">
        <v>2471</v>
      </c>
      <c r="B36" s="1397"/>
      <c r="C36" s="1397"/>
      <c r="D36" s="1397"/>
      <c r="E36" s="1397"/>
      <c r="F36" s="1397"/>
      <c r="G36" s="1397"/>
      <c r="H36" s="1397"/>
      <c r="I36" s="1397"/>
      <c r="J36" s="1397"/>
      <c r="K36" s="1397"/>
      <c r="L36" s="1397"/>
      <c r="M36" s="1397"/>
      <c r="N36" s="1397"/>
      <c r="O36" s="1397"/>
      <c r="P36" s="1397"/>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c r="AN36" s="1397"/>
      <c r="AO36" s="1397"/>
      <c r="AP36" s="1398"/>
    </row>
    <row r="37" spans="1:42" ht="48" customHeight="1" x14ac:dyDescent="0.2">
      <c r="A37" s="1633" t="s">
        <v>347</v>
      </c>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3"/>
    </row>
    <row r="38" spans="1:42" ht="14.25" customHeight="1" x14ac:dyDescent="0.2">
      <c r="A38" s="2246"/>
      <c r="B38" s="1836"/>
      <c r="C38" s="1836"/>
      <c r="D38" s="1836"/>
      <c r="E38" s="1836"/>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c r="AG38" s="1836"/>
      <c r="AH38" s="1836"/>
      <c r="AI38" s="1836"/>
      <c r="AJ38" s="1836"/>
      <c r="AK38" s="1836"/>
      <c r="AL38" s="1836"/>
      <c r="AM38" s="1836"/>
      <c r="AN38" s="1836"/>
      <c r="AO38" s="1836"/>
      <c r="AP38" s="1837"/>
    </row>
    <row r="39" spans="1:42" ht="14.25" customHeight="1" x14ac:dyDescent="0.2">
      <c r="A39" s="2001"/>
      <c r="B39" s="2002"/>
      <c r="C39" s="2002"/>
      <c r="D39" s="2002"/>
      <c r="E39" s="2002"/>
      <c r="F39" s="2002"/>
      <c r="G39" s="2002"/>
      <c r="H39" s="2002"/>
      <c r="I39" s="2002"/>
      <c r="J39" s="2002"/>
      <c r="K39" s="2002"/>
      <c r="L39" s="2002"/>
      <c r="M39" s="2002"/>
      <c r="N39" s="2002"/>
      <c r="O39" s="2002"/>
      <c r="P39" s="2002"/>
      <c r="Q39" s="2002"/>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2002"/>
      <c r="AM39" s="2002"/>
      <c r="AN39" s="2002"/>
      <c r="AO39" s="2002"/>
      <c r="AP39" s="2003"/>
    </row>
    <row r="40" spans="1:42" ht="14.25" customHeight="1" x14ac:dyDescent="0.2">
      <c r="A40" s="2001"/>
      <c r="B40" s="2002"/>
      <c r="C40" s="2002"/>
      <c r="D40" s="2002"/>
      <c r="E40" s="2002"/>
      <c r="F40" s="2002"/>
      <c r="G40" s="2002"/>
      <c r="H40" s="2002"/>
      <c r="I40" s="2002"/>
      <c r="J40" s="2002"/>
      <c r="K40" s="2002"/>
      <c r="L40" s="2002"/>
      <c r="M40" s="2002"/>
      <c r="N40" s="2002"/>
      <c r="O40" s="2002"/>
      <c r="P40" s="2002"/>
      <c r="Q40" s="2002"/>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2002"/>
      <c r="AM40" s="2002"/>
      <c r="AN40" s="2002"/>
      <c r="AO40" s="2002"/>
      <c r="AP40" s="2003"/>
    </row>
    <row r="41" spans="1:42" ht="14.25" customHeight="1" x14ac:dyDescent="0.2">
      <c r="A41" s="2001"/>
      <c r="B41" s="2002"/>
      <c r="C41" s="2002"/>
      <c r="D41" s="2002"/>
      <c r="E41" s="2002"/>
      <c r="F41" s="2002"/>
      <c r="G41" s="2002"/>
      <c r="H41" s="2002"/>
      <c r="I41" s="2002"/>
      <c r="J41" s="2002"/>
      <c r="K41" s="2002"/>
      <c r="L41" s="2002"/>
      <c r="M41" s="2002"/>
      <c r="N41" s="2002"/>
      <c r="O41" s="2002"/>
      <c r="P41" s="2002"/>
      <c r="Q41" s="2002"/>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2002"/>
      <c r="AM41" s="2002"/>
      <c r="AN41" s="2002"/>
      <c r="AO41" s="2002"/>
      <c r="AP41" s="2003"/>
    </row>
    <row r="42" spans="1:42" ht="14.25" customHeight="1" x14ac:dyDescent="0.2">
      <c r="A42" s="2001"/>
      <c r="B42" s="2002"/>
      <c r="C42" s="2002"/>
      <c r="D42" s="2002"/>
      <c r="E42" s="2002"/>
      <c r="F42" s="2002"/>
      <c r="G42" s="2002"/>
      <c r="H42" s="2002"/>
      <c r="I42" s="2002"/>
      <c r="J42" s="2002"/>
      <c r="K42" s="2002"/>
      <c r="L42" s="2002"/>
      <c r="M42" s="2002"/>
      <c r="N42" s="2002"/>
      <c r="O42" s="2002"/>
      <c r="P42" s="2002"/>
      <c r="Q42" s="2002"/>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2002"/>
      <c r="AM42" s="2002"/>
      <c r="AN42" s="2002"/>
      <c r="AO42" s="2002"/>
      <c r="AP42" s="2003"/>
    </row>
    <row r="43" spans="1:42" ht="14.25" customHeight="1" x14ac:dyDescent="0.2">
      <c r="A43" s="1838"/>
      <c r="B43" s="1839"/>
      <c r="C43" s="1839"/>
      <c r="D43" s="1839"/>
      <c r="E43" s="1839"/>
      <c r="F43" s="1839"/>
      <c r="G43" s="1839"/>
      <c r="H43" s="1839"/>
      <c r="I43" s="1839"/>
      <c r="J43" s="1839"/>
      <c r="K43" s="1839"/>
      <c r="L43" s="1839"/>
      <c r="M43" s="1839"/>
      <c r="N43" s="1839"/>
      <c r="O43" s="1839"/>
      <c r="P43" s="1839"/>
      <c r="Q43" s="1839"/>
      <c r="R43" s="1839"/>
      <c r="S43" s="1839"/>
      <c r="T43" s="1839"/>
      <c r="U43" s="1839"/>
      <c r="V43" s="1839"/>
      <c r="W43" s="1839"/>
      <c r="X43" s="1839"/>
      <c r="Y43" s="1839"/>
      <c r="Z43" s="1839"/>
      <c r="AA43" s="1839"/>
      <c r="AB43" s="1839"/>
      <c r="AC43" s="1839"/>
      <c r="AD43" s="1839"/>
      <c r="AE43" s="1839"/>
      <c r="AF43" s="1839"/>
      <c r="AG43" s="1839"/>
      <c r="AH43" s="1839"/>
      <c r="AI43" s="1839"/>
      <c r="AJ43" s="1839"/>
      <c r="AK43" s="1839"/>
      <c r="AL43" s="1839"/>
      <c r="AM43" s="1839"/>
      <c r="AN43" s="1839"/>
      <c r="AO43" s="1839"/>
      <c r="AP43" s="1840"/>
    </row>
    <row r="44" spans="1:42" ht="20.25" customHeight="1" x14ac:dyDescent="0.2">
      <c r="A44" s="1640" t="s">
        <v>2472</v>
      </c>
      <c r="B44" s="1397"/>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8"/>
    </row>
    <row r="45" spans="1:42" ht="12.75" customHeight="1" x14ac:dyDescent="0.2">
      <c r="A45" s="1402"/>
      <c r="B45" s="1403"/>
      <c r="C45" s="1403"/>
      <c r="D45" s="1403"/>
      <c r="E45" s="1403"/>
      <c r="F45" s="1403"/>
      <c r="G45" s="1403"/>
      <c r="H45" s="1403"/>
      <c r="I45" s="1403"/>
      <c r="J45" s="1403"/>
      <c r="K45" s="1403"/>
      <c r="L45" s="1403"/>
      <c r="M45" s="1403"/>
      <c r="N45" s="1403"/>
      <c r="O45" s="1403"/>
      <c r="P45" s="1403"/>
      <c r="Q45" s="1403"/>
      <c r="R45" s="1403"/>
      <c r="S45" s="1403"/>
      <c r="T45" s="1403"/>
      <c r="U45" s="1403"/>
      <c r="V45" s="1403"/>
      <c r="W45" s="1403"/>
      <c r="X45" s="1403"/>
      <c r="Y45" s="1403"/>
      <c r="Z45" s="1403"/>
      <c r="AA45" s="1403"/>
      <c r="AB45" s="1403"/>
      <c r="AC45" s="1403"/>
      <c r="AD45" s="1403"/>
      <c r="AE45" s="1403"/>
      <c r="AF45" s="1403"/>
      <c r="AG45" s="1403"/>
      <c r="AH45" s="1403"/>
      <c r="AI45" s="1403"/>
      <c r="AJ45" s="1403"/>
      <c r="AK45" s="1403"/>
      <c r="AL45" s="1403"/>
      <c r="AM45" s="1403"/>
      <c r="AN45" s="1403"/>
      <c r="AO45" s="1403"/>
      <c r="AP45" s="1404"/>
    </row>
    <row r="46" spans="1:42" ht="14.25" customHeight="1" x14ac:dyDescent="0.2">
      <c r="A46" s="2247"/>
      <c r="B46" s="1836"/>
      <c r="C46" s="1836"/>
      <c r="D46" s="1836"/>
      <c r="E46" s="1836"/>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c r="AM46" s="1836"/>
      <c r="AN46" s="1836"/>
      <c r="AO46" s="1836"/>
      <c r="AP46" s="1837"/>
    </row>
    <row r="47" spans="1:42" ht="14.25" customHeight="1" x14ac:dyDescent="0.2">
      <c r="A47" s="2001"/>
      <c r="B47" s="2002"/>
      <c r="C47" s="2002"/>
      <c r="D47" s="2002"/>
      <c r="E47" s="2002"/>
      <c r="F47" s="2002"/>
      <c r="G47" s="2002"/>
      <c r="H47" s="2002"/>
      <c r="I47" s="2002"/>
      <c r="J47" s="2002"/>
      <c r="K47" s="2002"/>
      <c r="L47" s="2002"/>
      <c r="M47" s="2002"/>
      <c r="N47" s="2002"/>
      <c r="O47" s="2002"/>
      <c r="P47" s="2002"/>
      <c r="Q47" s="2002"/>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2"/>
      <c r="AM47" s="2002"/>
      <c r="AN47" s="2002"/>
      <c r="AO47" s="2002"/>
      <c r="AP47" s="2003"/>
    </row>
    <row r="48" spans="1:42" ht="14.25" customHeight="1" x14ac:dyDescent="0.2">
      <c r="A48" s="2001"/>
      <c r="B48" s="2002"/>
      <c r="C48" s="2002"/>
      <c r="D48" s="2002"/>
      <c r="E48" s="2002"/>
      <c r="F48" s="2002"/>
      <c r="G48" s="2002"/>
      <c r="H48" s="2002"/>
      <c r="I48" s="2002"/>
      <c r="J48" s="2002"/>
      <c r="K48" s="2002"/>
      <c r="L48" s="2002"/>
      <c r="M48" s="2002"/>
      <c r="N48" s="2002"/>
      <c r="O48" s="2002"/>
      <c r="P48" s="2002"/>
      <c r="Q48" s="2002"/>
      <c r="R48" s="2002"/>
      <c r="S48" s="2002"/>
      <c r="T48" s="2002"/>
      <c r="U48" s="2002"/>
      <c r="V48" s="2002"/>
      <c r="W48" s="2002"/>
      <c r="X48" s="2002"/>
      <c r="Y48" s="2002"/>
      <c r="Z48" s="2002"/>
      <c r="AA48" s="2002"/>
      <c r="AB48" s="2002"/>
      <c r="AC48" s="2002"/>
      <c r="AD48" s="2002"/>
      <c r="AE48" s="2002"/>
      <c r="AF48" s="2002"/>
      <c r="AG48" s="2002"/>
      <c r="AH48" s="2002"/>
      <c r="AI48" s="2002"/>
      <c r="AJ48" s="2002"/>
      <c r="AK48" s="2002"/>
      <c r="AL48" s="2002"/>
      <c r="AM48" s="2002"/>
      <c r="AN48" s="2002"/>
      <c r="AO48" s="2002"/>
      <c r="AP48" s="2003"/>
    </row>
    <row r="49" spans="1:42" ht="15" customHeight="1" x14ac:dyDescent="0.2">
      <c r="A49" s="2001"/>
      <c r="B49" s="2002"/>
      <c r="C49" s="2002"/>
      <c r="D49" s="2002"/>
      <c r="E49" s="2002"/>
      <c r="F49" s="2002"/>
      <c r="G49" s="2002"/>
      <c r="H49" s="2002"/>
      <c r="I49" s="2002"/>
      <c r="J49" s="2002"/>
      <c r="K49" s="2002"/>
      <c r="L49" s="2002"/>
      <c r="M49" s="2002"/>
      <c r="N49" s="2002"/>
      <c r="O49" s="2002"/>
      <c r="P49" s="2002"/>
      <c r="Q49" s="2002"/>
      <c r="R49" s="2002"/>
      <c r="S49" s="2002"/>
      <c r="T49" s="2002"/>
      <c r="U49" s="2002"/>
      <c r="V49" s="2002"/>
      <c r="W49" s="2002"/>
      <c r="X49" s="2002"/>
      <c r="Y49" s="2002"/>
      <c r="Z49" s="2002"/>
      <c r="AA49" s="2002"/>
      <c r="AB49" s="2002"/>
      <c r="AC49" s="2002"/>
      <c r="AD49" s="2002"/>
      <c r="AE49" s="2002"/>
      <c r="AF49" s="2002"/>
      <c r="AG49" s="2002"/>
      <c r="AH49" s="2002"/>
      <c r="AI49" s="2002"/>
      <c r="AJ49" s="2002"/>
      <c r="AK49" s="2002"/>
      <c r="AL49" s="2002"/>
      <c r="AM49" s="2002"/>
      <c r="AN49" s="2002"/>
      <c r="AO49" s="2002"/>
      <c r="AP49" s="2003"/>
    </row>
    <row r="50" spans="1:42" ht="4.9000000000000004" customHeight="1" x14ac:dyDescent="0.2">
      <c r="A50" s="2001"/>
      <c r="B50" s="2002"/>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2"/>
      <c r="AP50" s="2003"/>
    </row>
    <row r="51" spans="1:42" ht="0.75" customHeight="1" x14ac:dyDescent="0.2">
      <c r="A51" s="1838"/>
      <c r="B51" s="1839"/>
      <c r="C51" s="1839"/>
      <c r="D51" s="1839"/>
      <c r="E51" s="1839"/>
      <c r="F51" s="1839"/>
      <c r="G51" s="1839"/>
      <c r="H51" s="1839"/>
      <c r="I51" s="1839"/>
      <c r="J51" s="1839"/>
      <c r="K51" s="1839"/>
      <c r="L51" s="1839"/>
      <c r="M51" s="1839"/>
      <c r="N51" s="1839"/>
      <c r="O51" s="1839"/>
      <c r="P51" s="1839"/>
      <c r="Q51" s="1839"/>
      <c r="R51" s="1839"/>
      <c r="S51" s="1839"/>
      <c r="T51" s="1839"/>
      <c r="U51" s="1839"/>
      <c r="V51" s="1839"/>
      <c r="W51" s="1839"/>
      <c r="X51" s="1839"/>
      <c r="Y51" s="1839"/>
      <c r="Z51" s="1839"/>
      <c r="AA51" s="1839"/>
      <c r="AB51" s="1839"/>
      <c r="AC51" s="1839"/>
      <c r="AD51" s="1839"/>
      <c r="AE51" s="1839"/>
      <c r="AF51" s="1839"/>
      <c r="AG51" s="1839"/>
      <c r="AH51" s="1839"/>
      <c r="AI51" s="1839"/>
      <c r="AJ51" s="1839"/>
      <c r="AK51" s="1839"/>
      <c r="AL51" s="1839"/>
      <c r="AM51" s="1839"/>
      <c r="AN51" s="1839"/>
      <c r="AO51" s="1839"/>
      <c r="AP51" s="1840"/>
    </row>
    <row r="52" spans="1:42" ht="14.25" customHeight="1" x14ac:dyDescent="0.2">
      <c r="A52" s="1640" t="s">
        <v>2473</v>
      </c>
      <c r="B52" s="1397"/>
      <c r="C52" s="1397"/>
      <c r="D52" s="1397"/>
      <c r="E52" s="1397"/>
      <c r="F52" s="1397"/>
      <c r="G52" s="1397"/>
      <c r="H52" s="1397"/>
      <c r="I52" s="1397"/>
      <c r="J52" s="1397"/>
      <c r="K52" s="1397"/>
      <c r="L52" s="1397"/>
      <c r="M52" s="1397"/>
      <c r="N52" s="1397"/>
      <c r="O52" s="1397"/>
      <c r="P52" s="1397"/>
      <c r="Q52" s="1397"/>
      <c r="R52" s="1397"/>
      <c r="S52" s="1397"/>
      <c r="T52" s="1397"/>
      <c r="U52" s="1397"/>
      <c r="V52" s="1397"/>
      <c r="W52" s="1397"/>
      <c r="X52" s="1397"/>
      <c r="Y52" s="1397"/>
      <c r="Z52" s="1397"/>
      <c r="AA52" s="1397"/>
      <c r="AB52" s="1397"/>
      <c r="AC52" s="1397"/>
      <c r="AD52" s="1397"/>
      <c r="AE52" s="1397"/>
      <c r="AF52" s="1397"/>
      <c r="AG52" s="1397"/>
      <c r="AH52" s="1397"/>
      <c r="AI52" s="1397"/>
      <c r="AJ52" s="1397"/>
      <c r="AK52" s="1397"/>
      <c r="AL52" s="1397"/>
      <c r="AM52" s="1397"/>
      <c r="AN52" s="1397"/>
      <c r="AO52" s="1397"/>
      <c r="AP52" s="1398"/>
    </row>
    <row r="53" spans="1:42" ht="14.25" customHeight="1" x14ac:dyDescent="0.2">
      <c r="A53" s="1402"/>
      <c r="B53" s="1403"/>
      <c r="C53" s="1403"/>
      <c r="D53" s="1403"/>
      <c r="E53" s="1403"/>
      <c r="F53" s="1403"/>
      <c r="G53" s="1403"/>
      <c r="H53" s="1403"/>
      <c r="I53" s="1403"/>
      <c r="J53" s="1403"/>
      <c r="K53" s="1403"/>
      <c r="L53" s="1403"/>
      <c r="M53" s="1403"/>
      <c r="N53" s="1403"/>
      <c r="O53" s="1403"/>
      <c r="P53" s="1403"/>
      <c r="Q53" s="1403"/>
      <c r="R53" s="1403"/>
      <c r="S53" s="1403"/>
      <c r="T53" s="1403"/>
      <c r="U53" s="1403"/>
      <c r="V53" s="1403"/>
      <c r="W53" s="1403"/>
      <c r="X53" s="1403"/>
      <c r="Y53" s="1403"/>
      <c r="Z53" s="1403"/>
      <c r="AA53" s="1403"/>
      <c r="AB53" s="1403"/>
      <c r="AC53" s="1403"/>
      <c r="AD53" s="1403"/>
      <c r="AE53" s="1403"/>
      <c r="AF53" s="1403"/>
      <c r="AG53" s="1403"/>
      <c r="AH53" s="1403"/>
      <c r="AI53" s="1403"/>
      <c r="AJ53" s="1403"/>
      <c r="AK53" s="1403"/>
      <c r="AL53" s="1403"/>
      <c r="AM53" s="1403"/>
      <c r="AN53" s="1403"/>
      <c r="AO53" s="1403"/>
      <c r="AP53" s="1404"/>
    </row>
    <row r="54" spans="1:42" ht="14.25" customHeight="1" x14ac:dyDescent="0.2">
      <c r="A54" s="2246"/>
      <c r="B54" s="1836"/>
      <c r="C54" s="1836"/>
      <c r="D54" s="1836"/>
      <c r="E54" s="1836"/>
      <c r="F54" s="1836"/>
      <c r="G54" s="1836"/>
      <c r="H54" s="1836"/>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7"/>
    </row>
    <row r="55" spans="1:42" ht="15" customHeight="1" x14ac:dyDescent="0.2">
      <c r="A55" s="2001"/>
      <c r="B55" s="2002"/>
      <c r="C55" s="2002"/>
      <c r="D55" s="2002"/>
      <c r="E55" s="2002"/>
      <c r="F55" s="2002"/>
      <c r="G55" s="2002"/>
      <c r="H55" s="2002"/>
      <c r="I55" s="2002"/>
      <c r="J55" s="2002"/>
      <c r="K55" s="2002"/>
      <c r="L55" s="2002"/>
      <c r="M55" s="2002"/>
      <c r="N55" s="2002"/>
      <c r="O55" s="2002"/>
      <c r="P55" s="2002"/>
      <c r="Q55" s="2002"/>
      <c r="R55" s="2002"/>
      <c r="S55" s="2002"/>
      <c r="T55" s="2002"/>
      <c r="U55" s="2002"/>
      <c r="V55" s="2002"/>
      <c r="W55" s="2002"/>
      <c r="X55" s="2002"/>
      <c r="Y55" s="2002"/>
      <c r="Z55" s="2002"/>
      <c r="AA55" s="2002"/>
      <c r="AB55" s="2002"/>
      <c r="AC55" s="2002"/>
      <c r="AD55" s="2002"/>
      <c r="AE55" s="2002"/>
      <c r="AF55" s="2002"/>
      <c r="AG55" s="2002"/>
      <c r="AH55" s="2002"/>
      <c r="AI55" s="2002"/>
      <c r="AJ55" s="2002"/>
      <c r="AK55" s="2002"/>
      <c r="AL55" s="2002"/>
      <c r="AM55" s="2002"/>
      <c r="AN55" s="2002"/>
      <c r="AO55" s="2002"/>
      <c r="AP55" s="2003"/>
    </row>
    <row r="56" spans="1:42" ht="14.25" customHeight="1" x14ac:dyDescent="0.2">
      <c r="A56" s="2001"/>
      <c r="B56" s="2002"/>
      <c r="C56" s="2002"/>
      <c r="D56" s="2002"/>
      <c r="E56" s="2002"/>
      <c r="F56" s="2002"/>
      <c r="G56" s="2002"/>
      <c r="H56" s="2002"/>
      <c r="I56" s="2002"/>
      <c r="J56" s="2002"/>
      <c r="K56" s="2002"/>
      <c r="L56" s="2002"/>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c r="AM56" s="2002"/>
      <c r="AN56" s="2002"/>
      <c r="AO56" s="2002"/>
      <c r="AP56" s="2003"/>
    </row>
    <row r="57" spans="1:42" ht="14.25" customHeight="1" x14ac:dyDescent="0.2">
      <c r="A57" s="2001"/>
      <c r="B57" s="2002"/>
      <c r="C57" s="2002"/>
      <c r="D57" s="2002"/>
      <c r="E57" s="2002"/>
      <c r="F57" s="2002"/>
      <c r="G57" s="2002"/>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3"/>
    </row>
    <row r="58" spans="1:42" ht="3" customHeight="1" x14ac:dyDescent="0.2">
      <c r="A58" s="1838"/>
      <c r="B58" s="1839"/>
      <c r="C58" s="1839"/>
      <c r="D58" s="1839"/>
      <c r="E58" s="1839"/>
      <c r="F58" s="1839"/>
      <c r="G58" s="1839"/>
      <c r="H58" s="1839"/>
      <c r="I58" s="1839"/>
      <c r="J58" s="1839"/>
      <c r="K58" s="1839"/>
      <c r="L58" s="1839"/>
      <c r="M58" s="1839"/>
      <c r="N58" s="1839"/>
      <c r="O58" s="1839"/>
      <c r="P58" s="1839"/>
      <c r="Q58" s="1839"/>
      <c r="R58" s="1839"/>
      <c r="S58" s="1839"/>
      <c r="T58" s="1839"/>
      <c r="U58" s="1839"/>
      <c r="V58" s="1839"/>
      <c r="W58" s="1839"/>
      <c r="X58" s="1839"/>
      <c r="Y58" s="1839"/>
      <c r="Z58" s="1839"/>
      <c r="AA58" s="1839"/>
      <c r="AB58" s="1839"/>
      <c r="AC58" s="1839"/>
      <c r="AD58" s="1839"/>
      <c r="AE58" s="1839"/>
      <c r="AF58" s="1839"/>
      <c r="AG58" s="1839"/>
      <c r="AH58" s="1839"/>
      <c r="AI58" s="1839"/>
      <c r="AJ58" s="1839"/>
      <c r="AK58" s="1839"/>
      <c r="AL58" s="1839"/>
      <c r="AM58" s="1839"/>
      <c r="AN58" s="1839"/>
      <c r="AO58" s="1839"/>
      <c r="AP58" s="1840"/>
    </row>
    <row r="59" spans="1:42" ht="15" customHeight="1" x14ac:dyDescent="0.2">
      <c r="A59" s="1664" t="s">
        <v>422</v>
      </c>
      <c r="B59" s="1397"/>
      <c r="C59" s="1397"/>
      <c r="D59" s="1397"/>
      <c r="E59" s="1397"/>
      <c r="F59" s="1397"/>
      <c r="G59" s="1397"/>
      <c r="H59" s="1397"/>
      <c r="I59" s="1397"/>
      <c r="J59" s="1397"/>
      <c r="K59" s="1397"/>
      <c r="L59" s="1397"/>
      <c r="M59" s="1397"/>
      <c r="N59" s="1397"/>
      <c r="O59" s="1397"/>
      <c r="P59" s="1397"/>
      <c r="Q59" s="1397"/>
      <c r="R59" s="1397"/>
      <c r="S59" s="1397"/>
      <c r="T59" s="1397"/>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451"/>
    </row>
    <row r="60" spans="1:42" ht="14.25" customHeight="1" x14ac:dyDescent="0.2">
      <c r="A60" s="1427"/>
      <c r="B60" s="1428"/>
      <c r="C60" s="1428"/>
      <c r="D60" s="1428"/>
      <c r="E60" s="1428"/>
      <c r="F60" s="1428"/>
      <c r="G60" s="1428"/>
      <c r="H60" s="1428"/>
      <c r="I60" s="1428"/>
      <c r="J60" s="1428"/>
      <c r="K60" s="1428"/>
      <c r="L60" s="1428"/>
      <c r="M60" s="1428"/>
      <c r="N60" s="1428"/>
      <c r="O60" s="1428"/>
      <c r="P60" s="1428"/>
      <c r="Q60" s="1428"/>
      <c r="R60" s="1428"/>
      <c r="S60" s="1428"/>
      <c r="T60" s="1428"/>
      <c r="U60" s="1428"/>
      <c r="V60" s="1428"/>
      <c r="W60" s="1428"/>
      <c r="X60" s="1428"/>
      <c r="Y60" s="1428"/>
      <c r="Z60" s="1428"/>
      <c r="AA60" s="1428"/>
      <c r="AB60" s="1428"/>
      <c r="AC60" s="1428"/>
      <c r="AD60" s="1428"/>
      <c r="AE60" s="1428"/>
      <c r="AF60" s="1428"/>
      <c r="AG60" s="1428"/>
      <c r="AH60" s="1428"/>
      <c r="AI60" s="1428"/>
      <c r="AJ60" s="1428"/>
      <c r="AK60" s="1428"/>
      <c r="AL60" s="1428"/>
      <c r="AM60" s="1428"/>
      <c r="AN60" s="1428"/>
      <c r="AO60" s="1428"/>
      <c r="AP60" s="1429"/>
    </row>
    <row r="61" spans="1:42" ht="14.25" customHeight="1" x14ac:dyDescent="0.25">
      <c r="A61" s="10"/>
      <c r="B61" s="10"/>
      <c r="C61" s="10"/>
      <c r="D61" s="10"/>
      <c r="E61" s="10"/>
      <c r="F61" s="10"/>
      <c r="G61" s="10"/>
      <c r="H61" s="10"/>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row>
    <row r="62" spans="1:42" ht="15" customHeight="1" thickBot="1" x14ac:dyDescent="0.3">
      <c r="A62" s="10"/>
      <c r="B62" s="345"/>
      <c r="C62" s="345"/>
      <c r="D62" s="345"/>
      <c r="E62" s="345"/>
      <c r="F62" s="345"/>
      <c r="G62" s="345"/>
      <c r="H62" s="345"/>
      <c r="I62" s="345"/>
      <c r="J62" s="345"/>
      <c r="K62" s="345"/>
      <c r="L62" s="345"/>
      <c r="M62" s="345"/>
      <c r="N62" s="345"/>
      <c r="O62" s="345"/>
      <c r="P62" s="345"/>
      <c r="Q62" s="2248"/>
      <c r="R62" s="2248"/>
      <c r="S62" s="2248"/>
      <c r="T62" s="2248"/>
      <c r="U62" s="2248"/>
      <c r="V62" s="2248"/>
      <c r="W62" s="2248"/>
      <c r="X62" s="2248"/>
      <c r="Y62" s="2248"/>
      <c r="Z62" s="2248"/>
      <c r="AA62" s="2248"/>
      <c r="AB62" s="2248"/>
      <c r="AC62" s="2248"/>
      <c r="AD62" s="2248"/>
      <c r="AE62" s="10"/>
      <c r="AF62" s="2248"/>
      <c r="AG62" s="2248"/>
      <c r="AH62" s="2248"/>
      <c r="AI62" s="2248"/>
      <c r="AJ62" s="2248"/>
      <c r="AK62" s="2248"/>
      <c r="AL62" s="2248"/>
      <c r="AM62" s="2248"/>
      <c r="AN62" s="2248"/>
      <c r="AO62" s="2248"/>
      <c r="AP62" s="2248"/>
    </row>
    <row r="63" spans="1:42" ht="29.25" customHeight="1" x14ac:dyDescent="0.25">
      <c r="A63" s="1658" t="s">
        <v>440</v>
      </c>
      <c r="B63" s="1397"/>
      <c r="C63" s="1397"/>
      <c r="D63" s="1397"/>
      <c r="E63" s="1397"/>
      <c r="F63" s="1397"/>
      <c r="G63" s="1397"/>
      <c r="H63" s="1397"/>
      <c r="I63" s="1397"/>
      <c r="J63" s="1397"/>
      <c r="K63" s="1397"/>
      <c r="L63" s="1397"/>
      <c r="M63" s="1397"/>
      <c r="N63" s="1397"/>
      <c r="O63" s="1397"/>
      <c r="P63" s="343"/>
      <c r="Q63" s="350" t="s">
        <v>441</v>
      </c>
      <c r="R63" s="351"/>
      <c r="S63" s="352"/>
      <c r="T63" s="351"/>
      <c r="U63" s="351"/>
      <c r="V63" s="351"/>
      <c r="W63" s="351"/>
      <c r="X63" s="351"/>
      <c r="Y63" s="351"/>
      <c r="Z63" s="351"/>
      <c r="AA63" s="351"/>
      <c r="AB63" s="351"/>
      <c r="AC63" s="353"/>
      <c r="AD63" s="351"/>
      <c r="AE63" s="10"/>
      <c r="AF63" s="350" t="s">
        <v>442</v>
      </c>
      <c r="AG63" s="354"/>
      <c r="AH63" s="354"/>
      <c r="AI63" s="354"/>
      <c r="AJ63" s="354"/>
      <c r="AK63" s="354"/>
      <c r="AL63" s="354"/>
      <c r="AM63" s="355"/>
      <c r="AN63" s="355"/>
      <c r="AO63" s="355"/>
      <c r="AP63" s="355"/>
    </row>
    <row r="64" spans="1:42" ht="21" customHeight="1" thickBot="1" x14ac:dyDescent="0.3">
      <c r="A64" s="361" t="s">
        <v>447</v>
      </c>
      <c r="B64" s="2249"/>
      <c r="C64" s="2249"/>
      <c r="D64" s="2249"/>
      <c r="E64" s="2249"/>
      <c r="F64" s="2249"/>
      <c r="G64" s="2249"/>
      <c r="H64" s="2249"/>
      <c r="I64" s="2249"/>
      <c r="J64" s="2249"/>
      <c r="K64" s="2249"/>
      <c r="L64" s="2249"/>
      <c r="M64" s="2249"/>
      <c r="N64" s="2249"/>
      <c r="O64" s="2249"/>
      <c r="P64" s="343"/>
      <c r="Q64" s="343"/>
      <c r="R64" s="343"/>
      <c r="S64" s="364"/>
      <c r="T64" s="364"/>
      <c r="U64" s="364"/>
      <c r="V64" s="364"/>
      <c r="W64" s="364"/>
      <c r="X64" s="364"/>
      <c r="Y64" s="364"/>
      <c r="Z64" s="364"/>
      <c r="AA64" s="364"/>
      <c r="AB64" s="364"/>
      <c r="AC64" s="364"/>
      <c r="AD64" s="364"/>
      <c r="AE64" s="343"/>
      <c r="AF64" s="343"/>
      <c r="AG64" s="343"/>
      <c r="AH64" s="343"/>
      <c r="AI64" s="343"/>
      <c r="AJ64" s="343"/>
      <c r="AK64" s="343"/>
      <c r="AL64" s="343"/>
      <c r="AM64" s="343"/>
      <c r="AN64" s="343"/>
      <c r="AO64" s="343"/>
      <c r="AP64" s="343"/>
    </row>
    <row r="65" spans="1:42" ht="21" customHeight="1" thickBot="1" x14ac:dyDescent="0.3">
      <c r="A65" s="361" t="s">
        <v>451</v>
      </c>
      <c r="B65" s="2250"/>
      <c r="C65" s="2250"/>
      <c r="D65" s="2250"/>
      <c r="E65" s="2250"/>
      <c r="F65" s="2250"/>
      <c r="G65" s="2250"/>
      <c r="H65" s="2250"/>
      <c r="I65" s="2250"/>
      <c r="J65" s="2250"/>
      <c r="K65" s="2250"/>
      <c r="L65" s="2250"/>
      <c r="M65" s="2250"/>
      <c r="N65" s="2250"/>
      <c r="O65" s="2250"/>
      <c r="P65" s="343"/>
      <c r="Q65" s="343"/>
      <c r="R65" s="343"/>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row>
    <row r="66" spans="1:42" ht="9.75" customHeight="1" x14ac:dyDescent="0.25">
      <c r="A66" s="181"/>
      <c r="B66" s="1524"/>
      <c r="C66" s="1400"/>
      <c r="D66" s="1400"/>
      <c r="E66" s="343"/>
      <c r="F66" s="343"/>
      <c r="G66" s="343"/>
      <c r="H66" s="343"/>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row>
    <row r="67" spans="1:42" ht="14.25" customHeight="1" x14ac:dyDescent="0.25">
      <c r="B67" s="250"/>
      <c r="C67" s="250"/>
      <c r="D67" s="10"/>
      <c r="E67" s="343"/>
      <c r="F67" s="343"/>
      <c r="M67" s="343"/>
      <c r="N67" s="343"/>
      <c r="O67" s="250" t="s">
        <v>315</v>
      </c>
      <c r="Q67" s="343"/>
      <c r="R67" s="343"/>
      <c r="S67" s="343"/>
      <c r="T67" s="343"/>
      <c r="U67" s="343"/>
      <c r="V67" s="343"/>
      <c r="W67" s="343"/>
      <c r="X67" s="343"/>
      <c r="Y67" s="343"/>
      <c r="Z67" s="343"/>
      <c r="AA67" s="343"/>
      <c r="AB67" s="343"/>
      <c r="AC67" s="343"/>
      <c r="AD67" s="343"/>
      <c r="AE67" s="343"/>
      <c r="AF67" s="2245"/>
      <c r="AG67" s="2019"/>
      <c r="AH67" s="2019"/>
      <c r="AI67" s="2019"/>
      <c r="AJ67" s="2019"/>
      <c r="AK67" s="2020"/>
      <c r="AL67" s="343"/>
      <c r="AM67" s="343"/>
      <c r="AN67" s="343"/>
      <c r="AO67" s="343"/>
      <c r="AP67" s="343"/>
    </row>
    <row r="68" spans="1:42" ht="14.2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row>
    <row r="69" spans="1:42" ht="14.2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ht="14.25" customHeight="1" x14ac:dyDescent="0.2"/>
    <row r="71" spans="1:42" ht="14.25" hidden="1" customHeight="1" x14ac:dyDescent="0.2"/>
    <row r="72" spans="1:42" ht="14.25" hidden="1" customHeight="1" x14ac:dyDescent="0.2"/>
    <row r="73" spans="1:42" ht="14.25" hidden="1" customHeight="1" x14ac:dyDescent="0.2"/>
    <row r="74" spans="1:42" ht="14.25" hidden="1" customHeight="1" x14ac:dyDescent="0.2"/>
    <row r="75" spans="1:42" ht="14.25" hidden="1" customHeight="1" x14ac:dyDescent="0.2"/>
    <row r="76" spans="1:42" ht="14.25" hidden="1" customHeight="1" x14ac:dyDescent="0.2"/>
    <row r="77" spans="1:42" ht="14.25" hidden="1" customHeight="1" x14ac:dyDescent="0.2"/>
    <row r="78" spans="1:42" ht="14.25" hidden="1" customHeight="1" x14ac:dyDescent="0.2"/>
    <row r="79" spans="1:42" ht="14.25" hidden="1" customHeight="1" x14ac:dyDescent="0.2"/>
    <row r="80" spans="1:42"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spans="1:1" ht="14.25" customHeight="1" x14ac:dyDescent="0.2"/>
    <row r="98" spans="1:1" ht="14.25" customHeight="1" x14ac:dyDescent="0.2"/>
    <row r="99" spans="1:1" ht="14.25" customHeight="1" x14ac:dyDescent="0.2"/>
    <row r="100" spans="1:1" ht="14.25" customHeight="1" x14ac:dyDescent="0.2"/>
    <row r="101" spans="1:1" ht="14.25" customHeight="1" x14ac:dyDescent="0.2"/>
    <row r="102" spans="1:1" ht="14.25" customHeight="1" x14ac:dyDescent="0.2"/>
    <row r="103" spans="1:1" ht="14.25" customHeight="1" x14ac:dyDescent="0.2"/>
    <row r="104" spans="1:1" ht="14.25" customHeight="1" x14ac:dyDescent="0.2">
      <c r="A104" s="1379"/>
    </row>
    <row r="105" spans="1:1" ht="14.25" customHeight="1" x14ac:dyDescent="0.2">
      <c r="A105" s="1380" t="s">
        <v>2908</v>
      </c>
    </row>
    <row r="106" spans="1:1" ht="14.25" customHeight="1" x14ac:dyDescent="0.2">
      <c r="A106" s="1380" t="s">
        <v>2909</v>
      </c>
    </row>
    <row r="107" spans="1:1" ht="14.25" customHeight="1" x14ac:dyDescent="0.2">
      <c r="A107" s="1380" t="s">
        <v>2910</v>
      </c>
    </row>
    <row r="108" spans="1:1" ht="14.25" customHeight="1" x14ac:dyDescent="0.2">
      <c r="A108" s="1380" t="s">
        <v>2911</v>
      </c>
    </row>
    <row r="109" spans="1:1" ht="14.25" customHeight="1" x14ac:dyDescent="0.2">
      <c r="A109" s="1380" t="s">
        <v>2912</v>
      </c>
    </row>
    <row r="110" spans="1:1" ht="14.25" customHeight="1" x14ac:dyDescent="0.2">
      <c r="A110" s="1380" t="s">
        <v>2913</v>
      </c>
    </row>
    <row r="111" spans="1:1" ht="14.25" customHeight="1" x14ac:dyDescent="0.2">
      <c r="A111" s="1380" t="s">
        <v>2914</v>
      </c>
    </row>
    <row r="112" spans="1:1" ht="14.25" customHeight="1" x14ac:dyDescent="0.2">
      <c r="A112" s="1380" t="s">
        <v>2915</v>
      </c>
    </row>
    <row r="113" spans="1:1" ht="14.25" customHeight="1" x14ac:dyDescent="0.2">
      <c r="A113" s="1380" t="s">
        <v>2916</v>
      </c>
    </row>
    <row r="114" spans="1:1" ht="14.25" customHeight="1" x14ac:dyDescent="0.2">
      <c r="A114" s="1380" t="s">
        <v>2917</v>
      </c>
    </row>
    <row r="115" spans="1:1" ht="14.25" customHeight="1" x14ac:dyDescent="0.2">
      <c r="A115" s="1380" t="s">
        <v>2918</v>
      </c>
    </row>
    <row r="116" spans="1:1" ht="14.25" customHeight="1" x14ac:dyDescent="0.2"/>
    <row r="117" spans="1:1" ht="14.25" customHeight="1" x14ac:dyDescent="0.2">
      <c r="A117" s="1381"/>
    </row>
    <row r="118" spans="1:1" ht="14.25" customHeight="1" x14ac:dyDescent="0.2">
      <c r="A118" s="1380" t="s">
        <v>2919</v>
      </c>
    </row>
    <row r="119" spans="1:1" ht="14.25" customHeight="1" x14ac:dyDescent="0.2">
      <c r="A119" s="1380" t="s">
        <v>2920</v>
      </c>
    </row>
    <row r="120" spans="1:1" ht="14.25" customHeight="1" x14ac:dyDescent="0.2">
      <c r="A120" s="1380" t="s">
        <v>2921</v>
      </c>
    </row>
    <row r="121" spans="1:1" ht="14.25" customHeight="1" x14ac:dyDescent="0.2"/>
    <row r="122" spans="1:1" ht="14.25" customHeight="1" x14ac:dyDescent="0.2"/>
    <row r="123" spans="1:1" ht="14.25" customHeight="1" x14ac:dyDescent="0.2"/>
    <row r="124" spans="1:1" ht="14.25" customHeight="1" x14ac:dyDescent="0.2"/>
    <row r="125" spans="1:1" ht="14.25" customHeight="1" x14ac:dyDescent="0.2"/>
    <row r="126" spans="1:1" ht="14.25" customHeight="1" x14ac:dyDescent="0.2"/>
    <row r="127" spans="1:1" ht="14.25" customHeight="1" x14ac:dyDescent="0.2"/>
    <row r="128" spans="1:1"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password="8E37" sheet="1" objects="1" scenarios="1"/>
  <mergeCells count="227">
    <mergeCell ref="K25:Q25"/>
    <mergeCell ref="R25:T25"/>
    <mergeCell ref="V25:AA25"/>
    <mergeCell ref="AB25:AD25"/>
    <mergeCell ref="AE25:AH25"/>
    <mergeCell ref="AI25:AJ25"/>
    <mergeCell ref="B25:J25"/>
    <mergeCell ref="A26:AP26"/>
    <mergeCell ref="B27:J27"/>
    <mergeCell ref="K27:Q27"/>
    <mergeCell ref="R27:T27"/>
    <mergeCell ref="V27:AA27"/>
    <mergeCell ref="AB27:AD27"/>
    <mergeCell ref="AK27:AO27"/>
    <mergeCell ref="AE27:AH27"/>
    <mergeCell ref="AI27:AJ27"/>
    <mergeCell ref="K23:Q23"/>
    <mergeCell ref="R23:T23"/>
    <mergeCell ref="V23:AA23"/>
    <mergeCell ref="AB23:AD23"/>
    <mergeCell ref="AE23:AH23"/>
    <mergeCell ref="AI23:AJ23"/>
    <mergeCell ref="B23:J23"/>
    <mergeCell ref="K24:Q24"/>
    <mergeCell ref="R24:T24"/>
    <mergeCell ref="V24:AA24"/>
    <mergeCell ref="AB24:AD24"/>
    <mergeCell ref="AE24:AH24"/>
    <mergeCell ref="AI24:AJ24"/>
    <mergeCell ref="B24:J24"/>
    <mergeCell ref="K20:Q20"/>
    <mergeCell ref="R20:T20"/>
    <mergeCell ref="V20:AA20"/>
    <mergeCell ref="AB20:AD20"/>
    <mergeCell ref="AE20:AH20"/>
    <mergeCell ref="A21:AP21"/>
    <mergeCell ref="B20:J20"/>
    <mergeCell ref="K22:Q22"/>
    <mergeCell ref="R22:T22"/>
    <mergeCell ref="V22:AA22"/>
    <mergeCell ref="AB22:AD22"/>
    <mergeCell ref="AE22:AH22"/>
    <mergeCell ref="AI22:AJ22"/>
    <mergeCell ref="B22:J22"/>
    <mergeCell ref="AB13:AD13"/>
    <mergeCell ref="AE13:AH13"/>
    <mergeCell ref="AE16:AH16"/>
    <mergeCell ref="AI16:AJ16"/>
    <mergeCell ref="K12:Q12"/>
    <mergeCell ref="R12:T12"/>
    <mergeCell ref="V12:AA12"/>
    <mergeCell ref="AB12:AD12"/>
    <mergeCell ref="AE12:AH12"/>
    <mergeCell ref="AI12:AJ12"/>
    <mergeCell ref="R14:T14"/>
    <mergeCell ref="V14:AA14"/>
    <mergeCell ref="AB14:AD14"/>
    <mergeCell ref="AE14:AH14"/>
    <mergeCell ref="AI14:AJ14"/>
    <mergeCell ref="AK12:AO12"/>
    <mergeCell ref="AI13:AJ13"/>
    <mergeCell ref="AK13:AO13"/>
    <mergeCell ref="B9:J9"/>
    <mergeCell ref="K9:Q9"/>
    <mergeCell ref="R9:T9"/>
    <mergeCell ref="V9:AA9"/>
    <mergeCell ref="AB9:AD9"/>
    <mergeCell ref="B10:J10"/>
    <mergeCell ref="AE11:AH11"/>
    <mergeCell ref="AI11:AJ11"/>
    <mergeCell ref="AK11:AO11"/>
    <mergeCell ref="K10:Q10"/>
    <mergeCell ref="R10:T10"/>
    <mergeCell ref="B11:J11"/>
    <mergeCell ref="K11:Q11"/>
    <mergeCell ref="R11:T11"/>
    <mergeCell ref="V11:AA11"/>
    <mergeCell ref="AB11:AD11"/>
    <mergeCell ref="B12:J12"/>
    <mergeCell ref="B13:J13"/>
    <mergeCell ref="K13:Q13"/>
    <mergeCell ref="R13:T13"/>
    <mergeCell ref="V13:AA13"/>
    <mergeCell ref="AK14:AO14"/>
    <mergeCell ref="B14:J14"/>
    <mergeCell ref="B15:J15"/>
    <mergeCell ref="K15:Q15"/>
    <mergeCell ref="R15:T15"/>
    <mergeCell ref="V15:AA15"/>
    <mergeCell ref="AB15:AD15"/>
    <mergeCell ref="AE15:AH15"/>
    <mergeCell ref="A1:AP2"/>
    <mergeCell ref="A3:AP4"/>
    <mergeCell ref="A5:A6"/>
    <mergeCell ref="B5:J6"/>
    <mergeCell ref="U5:U6"/>
    <mergeCell ref="V5:AO5"/>
    <mergeCell ref="AP5:AP6"/>
    <mergeCell ref="AE8:AH8"/>
    <mergeCell ref="AI8:AJ8"/>
    <mergeCell ref="AK6:AO6"/>
    <mergeCell ref="A7:AP7"/>
    <mergeCell ref="K8:Q8"/>
    <mergeCell ref="R8:T8"/>
    <mergeCell ref="V8:AA8"/>
    <mergeCell ref="AB8:AD8"/>
    <mergeCell ref="AK8:AO8"/>
    <mergeCell ref="B8:J8"/>
    <mergeCell ref="AI20:AJ20"/>
    <mergeCell ref="AK20:AO20"/>
    <mergeCell ref="AK22:AO22"/>
    <mergeCell ref="AK23:AO23"/>
    <mergeCell ref="AK24:AO24"/>
    <mergeCell ref="AK25:AO25"/>
    <mergeCell ref="AI32:AJ32"/>
    <mergeCell ref="AK32:AO32"/>
    <mergeCell ref="AK9:AO9"/>
    <mergeCell ref="V10:AA10"/>
    <mergeCell ref="AB10:AD10"/>
    <mergeCell ref="AE10:AH10"/>
    <mergeCell ref="AI10:AJ10"/>
    <mergeCell ref="AK10:AO10"/>
    <mergeCell ref="K14:Q14"/>
    <mergeCell ref="B16:J16"/>
    <mergeCell ref="A17:AP17"/>
    <mergeCell ref="B18:C18"/>
    <mergeCell ref="D18:J18"/>
    <mergeCell ref="K18:Q18"/>
    <mergeCell ref="R18:T18"/>
    <mergeCell ref="V18:AA18"/>
    <mergeCell ref="K19:Q19"/>
    <mergeCell ref="K5:T5"/>
    <mergeCell ref="K6:Q6"/>
    <mergeCell ref="R6:T6"/>
    <mergeCell ref="V6:AA6"/>
    <mergeCell ref="AB6:AD6"/>
    <mergeCell ref="AE6:AH6"/>
    <mergeCell ref="AI6:AJ6"/>
    <mergeCell ref="AE9:AH9"/>
    <mergeCell ref="AI9:AJ9"/>
    <mergeCell ref="R19:T19"/>
    <mergeCell ref="V19:AA19"/>
    <mergeCell ref="AB19:AD19"/>
    <mergeCell ref="AE19:AH19"/>
    <mergeCell ref="AI19:AJ19"/>
    <mergeCell ref="AK19:AO19"/>
    <mergeCell ref="B19:J19"/>
    <mergeCell ref="AI15:AJ15"/>
    <mergeCell ref="AK15:AO15"/>
    <mergeCell ref="K16:Q16"/>
    <mergeCell ref="R16:T16"/>
    <mergeCell ref="V16:AA16"/>
    <mergeCell ref="AB16:AD16"/>
    <mergeCell ref="AK16:AO16"/>
    <mergeCell ref="AB18:AD18"/>
    <mergeCell ref="AE18:AH18"/>
    <mergeCell ref="AI18:AJ18"/>
    <mergeCell ref="AK18:AO18"/>
    <mergeCell ref="B66:D66"/>
    <mergeCell ref="AF67:AK67"/>
    <mergeCell ref="A36:AP36"/>
    <mergeCell ref="A37:AP37"/>
    <mergeCell ref="A38:AP43"/>
    <mergeCell ref="A44:AP45"/>
    <mergeCell ref="A46:AP51"/>
    <mergeCell ref="A52:AP53"/>
    <mergeCell ref="A54:AP58"/>
    <mergeCell ref="Q62:AD62"/>
    <mergeCell ref="AF62:AP62"/>
    <mergeCell ref="B64:O64"/>
    <mergeCell ref="B65:O65"/>
    <mergeCell ref="A35:J35"/>
    <mergeCell ref="K35:T35"/>
    <mergeCell ref="V35:AA35"/>
    <mergeCell ref="AB35:AD35"/>
    <mergeCell ref="AE35:AH35"/>
    <mergeCell ref="AI35:AJ35"/>
    <mergeCell ref="AK35:AO35"/>
    <mergeCell ref="A59:AP60"/>
    <mergeCell ref="A63:O63"/>
    <mergeCell ref="AK33:AO33"/>
    <mergeCell ref="AI34:AJ34"/>
    <mergeCell ref="AK34:AO34"/>
    <mergeCell ref="B33:J33"/>
    <mergeCell ref="A34:J34"/>
    <mergeCell ref="K34:Q34"/>
    <mergeCell ref="R34:T34"/>
    <mergeCell ref="V34:AA34"/>
    <mergeCell ref="AB34:AD34"/>
    <mergeCell ref="AE34:AH34"/>
    <mergeCell ref="AI31:AJ31"/>
    <mergeCell ref="B32:J32"/>
    <mergeCell ref="K32:Q32"/>
    <mergeCell ref="R32:T32"/>
    <mergeCell ref="V32:AA32"/>
    <mergeCell ref="AB32:AD32"/>
    <mergeCell ref="AE32:AH32"/>
    <mergeCell ref="K33:Q33"/>
    <mergeCell ref="R33:T33"/>
    <mergeCell ref="V33:AA33"/>
    <mergeCell ref="AB33:AD33"/>
    <mergeCell ref="AE33:AH33"/>
    <mergeCell ref="AI33:AJ33"/>
    <mergeCell ref="AK31:AO31"/>
    <mergeCell ref="B31:J31"/>
    <mergeCell ref="AE28:AH28"/>
    <mergeCell ref="AI28:AJ28"/>
    <mergeCell ref="AK28:AO28"/>
    <mergeCell ref="K28:Q28"/>
    <mergeCell ref="R28:T28"/>
    <mergeCell ref="V28:AA28"/>
    <mergeCell ref="AB28:AD28"/>
    <mergeCell ref="A29:AP29"/>
    <mergeCell ref="AI30:AJ30"/>
    <mergeCell ref="AK30:AO30"/>
    <mergeCell ref="B28:J28"/>
    <mergeCell ref="B30:J30"/>
    <mergeCell ref="K30:Q30"/>
    <mergeCell ref="R30:T30"/>
    <mergeCell ref="V30:AA30"/>
    <mergeCell ref="AB30:AD30"/>
    <mergeCell ref="AE30:AH30"/>
    <mergeCell ref="K31:Q31"/>
    <mergeCell ref="R31:T31"/>
    <mergeCell ref="V31:AA31"/>
    <mergeCell ref="AB31:AD31"/>
    <mergeCell ref="AE31:AH31"/>
  </mergeCells>
  <dataValidations count="9">
    <dataValidation type="list" allowBlank="1" showErrorMessage="1" sqref="B19:B20">
      <formula1>#REF!</formula1>
    </dataValidation>
    <dataValidation type="list" allowBlank="1" showErrorMessage="1" sqref="B12:J12">
      <formula1>A104:A115</formula1>
    </dataValidation>
    <dataValidation type="list" allowBlank="1" showErrorMessage="1" sqref="B23:J23">
      <formula1>A117:A120</formula1>
    </dataValidation>
    <dataValidation type="list" allowBlank="1" showErrorMessage="1" sqref="B13:J13">
      <formula1>A104:A115</formula1>
    </dataValidation>
    <dataValidation type="list" allowBlank="1" showErrorMessage="1" sqref="B14:J14">
      <formula1>A104:A115</formula1>
    </dataValidation>
    <dataValidation type="list" allowBlank="1" showErrorMessage="1" sqref="B15:J15">
      <formula1>A104:A115</formula1>
    </dataValidation>
    <dataValidation type="list" allowBlank="1" showErrorMessage="1" sqref="B16:J16">
      <formula1>A104:A115</formula1>
    </dataValidation>
    <dataValidation type="list" allowBlank="1" showErrorMessage="1" sqref="B24:J24">
      <formula1>A117:A120</formula1>
    </dataValidation>
    <dataValidation type="list" allowBlank="1" showErrorMessage="1" sqref="B25:J25">
      <formula1>A117:A120</formula1>
    </dataValidation>
  </dataValidations>
  <pageMargins left="0.3" right="0.25" top="0.25" bottom="0.25" header="0" footer="0"/>
  <pageSetup orientation="landscape" r:id="rId1"/>
  <headerFooter>
    <oddFooter>&amp;R&amp;D</oddFooter>
  </headerFooter>
  <rowBreaks count="1" manualBreakCount="1">
    <brk id="35" man="1"/>
  </rowBreaks>
  <colBreaks count="1" manualBreakCount="1">
    <brk id="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000"/>
  <sheetViews>
    <sheetView showGridLines="0" zoomScaleNormal="100" zoomScaleSheetLayoutView="100" workbookViewId="0">
      <selection sqref="A1:Q3"/>
    </sheetView>
  </sheetViews>
  <sheetFormatPr defaultColWidth="12.625" defaultRowHeight="15" customHeight="1" x14ac:dyDescent="0.2"/>
  <cols>
    <col min="1" max="17" width="4" customWidth="1"/>
  </cols>
  <sheetData>
    <row r="1" spans="1:17" ht="19.5" customHeight="1" x14ac:dyDescent="0.2">
      <c r="A1" s="1823" t="s">
        <v>2474</v>
      </c>
      <c r="B1" s="1397"/>
      <c r="C1" s="1397"/>
      <c r="D1" s="1397"/>
      <c r="E1" s="1397"/>
      <c r="F1" s="1397"/>
      <c r="G1" s="1397"/>
      <c r="H1" s="1397"/>
      <c r="I1" s="1397"/>
      <c r="J1" s="1397"/>
      <c r="K1" s="1397"/>
      <c r="L1" s="1397"/>
      <c r="M1" s="1397"/>
      <c r="N1" s="1397"/>
      <c r="O1" s="1397"/>
      <c r="P1" s="1397"/>
      <c r="Q1" s="1398"/>
    </row>
    <row r="2" spans="1:17" ht="19.5" customHeight="1" x14ac:dyDescent="0.2">
      <c r="A2" s="1399"/>
      <c r="B2" s="1400"/>
      <c r="C2" s="1400"/>
      <c r="D2" s="1400"/>
      <c r="E2" s="1400"/>
      <c r="F2" s="1400"/>
      <c r="G2" s="1400"/>
      <c r="H2" s="1400"/>
      <c r="I2" s="1400"/>
      <c r="J2" s="1400"/>
      <c r="K2" s="1400"/>
      <c r="L2" s="1400"/>
      <c r="M2" s="1400"/>
      <c r="N2" s="1400"/>
      <c r="O2" s="1400"/>
      <c r="P2" s="1400"/>
      <c r="Q2" s="1401"/>
    </row>
    <row r="3" spans="1:17" ht="18.75" customHeight="1" x14ac:dyDescent="0.2">
      <c r="A3" s="1402"/>
      <c r="B3" s="1403"/>
      <c r="C3" s="1403"/>
      <c r="D3" s="1403"/>
      <c r="E3" s="1403"/>
      <c r="F3" s="1403"/>
      <c r="G3" s="1403"/>
      <c r="H3" s="1403"/>
      <c r="I3" s="1403"/>
      <c r="J3" s="1403"/>
      <c r="K3" s="1403"/>
      <c r="L3" s="1403"/>
      <c r="M3" s="1403"/>
      <c r="N3" s="1403"/>
      <c r="O3" s="1403"/>
      <c r="P3" s="1403"/>
      <c r="Q3" s="1404"/>
    </row>
    <row r="4" spans="1:17" ht="15.75" x14ac:dyDescent="0.25">
      <c r="A4" s="79"/>
      <c r="B4" s="227"/>
      <c r="C4" s="79"/>
      <c r="D4" s="79"/>
      <c r="E4" s="79"/>
      <c r="F4" s="79"/>
      <c r="G4" s="79"/>
      <c r="H4" s="79"/>
      <c r="I4" s="79"/>
      <c r="J4" s="79"/>
      <c r="K4" s="79"/>
      <c r="L4" s="79"/>
      <c r="M4" s="79"/>
      <c r="N4" s="79"/>
      <c r="O4" s="79"/>
      <c r="P4" s="79"/>
      <c r="Q4" s="574"/>
    </row>
    <row r="5" spans="1:17" ht="15.75" customHeight="1" x14ac:dyDescent="0.25">
      <c r="A5" s="2256" t="s">
        <v>2475</v>
      </c>
      <c r="B5" s="1400"/>
      <c r="C5" s="1400"/>
      <c r="D5" s="1400"/>
      <c r="E5" s="1400"/>
      <c r="F5" s="1400"/>
      <c r="G5" s="1400"/>
      <c r="H5" s="1400"/>
      <c r="I5" s="1400"/>
      <c r="J5" s="1400"/>
      <c r="K5" s="1400"/>
      <c r="L5" s="1400"/>
      <c r="M5" s="1400"/>
      <c r="N5" s="1400"/>
      <c r="O5" s="1400"/>
      <c r="P5" s="1400"/>
      <c r="Q5" s="574"/>
    </row>
    <row r="6" spans="1:17" ht="15.75" customHeight="1" x14ac:dyDescent="0.2">
      <c r="A6" s="1637" t="s">
        <v>2476</v>
      </c>
      <c r="B6" s="1400"/>
      <c r="C6" s="1400"/>
      <c r="D6" s="1400"/>
      <c r="E6" s="1400"/>
      <c r="F6" s="1400"/>
      <c r="G6" s="1400"/>
      <c r="H6" s="1400"/>
      <c r="I6" s="1400"/>
      <c r="J6" s="1400"/>
      <c r="K6" s="1400"/>
      <c r="L6" s="1400"/>
      <c r="M6" s="1400"/>
      <c r="N6" s="1400"/>
      <c r="O6" s="1400"/>
      <c r="P6" s="1400"/>
      <c r="Q6" s="1400"/>
    </row>
    <row r="7" spans="1:17" ht="15.75" customHeight="1" x14ac:dyDescent="0.2">
      <c r="A7" s="1400"/>
      <c r="B7" s="1400"/>
      <c r="C7" s="1400"/>
      <c r="D7" s="1400"/>
      <c r="E7" s="1400"/>
      <c r="F7" s="1400"/>
      <c r="G7" s="1400"/>
      <c r="H7" s="1400"/>
      <c r="I7" s="1400"/>
      <c r="J7" s="1400"/>
      <c r="K7" s="1400"/>
      <c r="L7" s="1400"/>
      <c r="M7" s="1400"/>
      <c r="N7" s="1400"/>
      <c r="O7" s="1400"/>
      <c r="P7" s="1400"/>
      <c r="Q7" s="1400"/>
    </row>
    <row r="8" spans="1:17" ht="14.25" x14ac:dyDescent="0.2">
      <c r="A8" s="1400"/>
      <c r="B8" s="1400"/>
      <c r="C8" s="1400"/>
      <c r="D8" s="1400"/>
      <c r="E8" s="1400"/>
      <c r="F8" s="1400"/>
      <c r="G8" s="1400"/>
      <c r="H8" s="1400"/>
      <c r="I8" s="1400"/>
      <c r="J8" s="1400"/>
      <c r="K8" s="1400"/>
      <c r="L8" s="1400"/>
      <c r="M8" s="1400"/>
      <c r="N8" s="1400"/>
      <c r="O8" s="1400"/>
      <c r="P8" s="1400"/>
      <c r="Q8" s="1400"/>
    </row>
    <row r="9" spans="1:17" ht="4.5" customHeight="1" x14ac:dyDescent="0.25">
      <c r="A9" s="201"/>
      <c r="B9" s="138"/>
      <c r="C9" s="138"/>
      <c r="D9" s="138"/>
      <c r="E9" s="138"/>
      <c r="F9" s="138"/>
      <c r="G9" s="138"/>
      <c r="H9" s="138"/>
      <c r="I9" s="138"/>
      <c r="J9" s="138"/>
      <c r="K9" s="138"/>
      <c r="L9" s="138"/>
      <c r="M9" s="138"/>
      <c r="N9" s="138"/>
      <c r="O9" s="138"/>
      <c r="P9" s="138"/>
      <c r="Q9" s="574"/>
    </row>
    <row r="10" spans="1:17" ht="15.75" customHeight="1" x14ac:dyDescent="0.25">
      <c r="A10" s="35" t="s">
        <v>2477</v>
      </c>
      <c r="B10" s="1551" t="s">
        <v>2478</v>
      </c>
      <c r="C10" s="1400"/>
      <c r="D10" s="1400"/>
      <c r="E10" s="1400"/>
      <c r="F10" s="1400"/>
      <c r="G10" s="1400"/>
      <c r="H10" s="1400"/>
      <c r="I10" s="1400"/>
      <c r="J10" s="1400"/>
      <c r="K10" s="1400"/>
      <c r="L10" s="1400"/>
      <c r="M10" s="1400"/>
      <c r="N10" s="1400"/>
      <c r="O10" s="1400"/>
      <c r="P10" s="1400"/>
      <c r="Q10" s="1400"/>
    </row>
    <row r="11" spans="1:17" ht="15.75" customHeight="1" x14ac:dyDescent="0.25">
      <c r="A11" s="35"/>
      <c r="B11" s="1400"/>
      <c r="C11" s="1400"/>
      <c r="D11" s="1400"/>
      <c r="E11" s="1400"/>
      <c r="F11" s="1400"/>
      <c r="G11" s="1400"/>
      <c r="H11" s="1400"/>
      <c r="I11" s="1400"/>
      <c r="J11" s="1400"/>
      <c r="K11" s="1400"/>
      <c r="L11" s="1400"/>
      <c r="M11" s="1400"/>
      <c r="N11" s="1400"/>
      <c r="O11" s="1400"/>
      <c r="P11" s="1400"/>
      <c r="Q11" s="1400"/>
    </row>
    <row r="12" spans="1:17" x14ac:dyDescent="0.25">
      <c r="A12" s="35"/>
      <c r="B12" s="1400"/>
      <c r="C12" s="1400"/>
      <c r="D12" s="1400"/>
      <c r="E12" s="1400"/>
      <c r="F12" s="1400"/>
      <c r="G12" s="1400"/>
      <c r="H12" s="1400"/>
      <c r="I12" s="1400"/>
      <c r="J12" s="1400"/>
      <c r="K12" s="1400"/>
      <c r="L12" s="1400"/>
      <c r="M12" s="1400"/>
      <c r="N12" s="1400"/>
      <c r="O12" s="1400"/>
      <c r="P12" s="1400"/>
      <c r="Q12" s="1400"/>
    </row>
    <row r="13" spans="1:17" x14ac:dyDescent="0.25">
      <c r="A13" s="35" t="s">
        <v>2477</v>
      </c>
      <c r="B13" s="1965" t="s">
        <v>2479</v>
      </c>
      <c r="C13" s="1400"/>
      <c r="D13" s="1400"/>
      <c r="E13" s="1400"/>
      <c r="F13" s="1400"/>
      <c r="G13" s="1400"/>
      <c r="H13" s="1400"/>
      <c r="I13" s="1400"/>
      <c r="J13" s="1400"/>
      <c r="K13" s="1400"/>
      <c r="L13" s="1400"/>
      <c r="M13" s="1400"/>
      <c r="N13" s="1400"/>
      <c r="O13" s="1400"/>
      <c r="P13" s="1400"/>
      <c r="Q13" s="1400"/>
    </row>
    <row r="14" spans="1:17" ht="15.75" customHeight="1" x14ac:dyDescent="0.25">
      <c r="A14" s="574"/>
      <c r="B14" s="1400"/>
      <c r="C14" s="1400"/>
      <c r="D14" s="1400"/>
      <c r="E14" s="1400"/>
      <c r="F14" s="1400"/>
      <c r="G14" s="1400"/>
      <c r="H14" s="1400"/>
      <c r="I14" s="1400"/>
      <c r="J14" s="1400"/>
      <c r="K14" s="1400"/>
      <c r="L14" s="1400"/>
      <c r="M14" s="1400"/>
      <c r="N14" s="1400"/>
      <c r="O14" s="1400"/>
      <c r="P14" s="1400"/>
      <c r="Q14" s="1400"/>
    </row>
    <row r="15" spans="1:17" ht="15.75" customHeight="1" x14ac:dyDescent="0.25">
      <c r="A15" s="574"/>
      <c r="B15" s="1400"/>
      <c r="C15" s="1400"/>
      <c r="D15" s="1400"/>
      <c r="E15" s="1400"/>
      <c r="F15" s="1400"/>
      <c r="G15" s="1400"/>
      <c r="H15" s="1400"/>
      <c r="I15" s="1400"/>
      <c r="J15" s="1400"/>
      <c r="K15" s="1400"/>
      <c r="L15" s="1400"/>
      <c r="M15" s="1400"/>
      <c r="N15" s="1400"/>
      <c r="O15" s="1400"/>
      <c r="P15" s="1400"/>
      <c r="Q15" s="1400"/>
    </row>
    <row r="16" spans="1:17" x14ac:dyDescent="0.25">
      <c r="A16" s="10"/>
      <c r="B16" s="1400"/>
      <c r="C16" s="1400"/>
      <c r="D16" s="1400"/>
      <c r="E16" s="1400"/>
      <c r="F16" s="1400"/>
      <c r="G16" s="1400"/>
      <c r="H16" s="1400"/>
      <c r="I16" s="1400"/>
      <c r="J16" s="1400"/>
      <c r="K16" s="1400"/>
      <c r="L16" s="1400"/>
      <c r="M16" s="1400"/>
      <c r="N16" s="1400"/>
      <c r="O16" s="1400"/>
      <c r="P16" s="1400"/>
      <c r="Q16" s="1400"/>
    </row>
    <row r="17" spans="1:17" x14ac:dyDescent="0.25">
      <c r="A17" s="10"/>
      <c r="B17" s="736"/>
      <c r="C17" s="736"/>
      <c r="D17" s="736"/>
      <c r="E17" s="736"/>
      <c r="F17" s="736"/>
      <c r="G17" s="736"/>
      <c r="H17" s="736"/>
      <c r="I17" s="736"/>
      <c r="J17" s="736"/>
      <c r="K17" s="736"/>
      <c r="L17" s="736"/>
      <c r="M17" s="736"/>
      <c r="N17" s="736"/>
      <c r="O17" s="736"/>
      <c r="P17" s="736"/>
      <c r="Q17" s="736"/>
    </row>
    <row r="18" spans="1:17" x14ac:dyDescent="0.25">
      <c r="A18" s="2257" t="s">
        <v>2480</v>
      </c>
      <c r="B18" s="1400"/>
      <c r="C18" s="1400"/>
      <c r="D18" s="1400"/>
      <c r="E18" s="1400"/>
      <c r="F18" s="1400"/>
      <c r="G18" s="1400"/>
      <c r="H18" s="1400"/>
      <c r="I18" s="1400"/>
      <c r="J18" s="1400"/>
      <c r="K18" s="1400"/>
      <c r="L18" s="1400"/>
      <c r="M18" s="1400"/>
      <c r="N18" s="1400"/>
      <c r="O18" s="1400"/>
      <c r="P18" s="1400"/>
      <c r="Q18" s="1400"/>
    </row>
    <row r="19" spans="1:17" ht="15" customHeight="1" x14ac:dyDescent="0.2">
      <c r="A19" s="1637" t="s">
        <v>2481</v>
      </c>
      <c r="B19" s="1400"/>
      <c r="C19" s="1400"/>
      <c r="D19" s="1400"/>
      <c r="E19" s="1400"/>
      <c r="F19" s="1400"/>
      <c r="G19" s="1400"/>
      <c r="H19" s="1400"/>
      <c r="I19" s="1400"/>
      <c r="J19" s="1400"/>
      <c r="K19" s="1400"/>
      <c r="L19" s="1400"/>
      <c r="M19" s="1400"/>
      <c r="N19" s="1400"/>
      <c r="O19" s="1400"/>
      <c r="P19" s="1400"/>
      <c r="Q19" s="1400"/>
    </row>
    <row r="20" spans="1:17" ht="14.25" x14ac:dyDescent="0.2">
      <c r="A20" s="1400"/>
      <c r="B20" s="1400"/>
      <c r="C20" s="1400"/>
      <c r="D20" s="1400"/>
      <c r="E20" s="1400"/>
      <c r="F20" s="1400"/>
      <c r="G20" s="1400"/>
      <c r="H20" s="1400"/>
      <c r="I20" s="1400"/>
      <c r="J20" s="1400"/>
      <c r="K20" s="1400"/>
      <c r="L20" s="1400"/>
      <c r="M20" s="1400"/>
      <c r="N20" s="1400"/>
      <c r="O20" s="1400"/>
      <c r="P20" s="1400"/>
      <c r="Q20" s="1400"/>
    </row>
    <row r="21" spans="1:17" ht="15.75" customHeight="1" x14ac:dyDescent="0.25">
      <c r="A21" s="35" t="s">
        <v>2477</v>
      </c>
      <c r="B21" s="1637" t="s">
        <v>2482</v>
      </c>
      <c r="C21" s="1400"/>
      <c r="D21" s="1400"/>
      <c r="E21" s="1400"/>
      <c r="F21" s="1400"/>
      <c r="G21" s="1400"/>
      <c r="H21" s="1400"/>
      <c r="I21" s="1400"/>
      <c r="J21" s="1400"/>
      <c r="K21" s="1400"/>
      <c r="L21" s="1400"/>
      <c r="M21" s="1400"/>
      <c r="N21" s="1400"/>
      <c r="O21" s="1400"/>
      <c r="P21" s="1400"/>
      <c r="Q21" s="1400"/>
    </row>
    <row r="22" spans="1:17" ht="17.25" customHeight="1" x14ac:dyDescent="0.25">
      <c r="A22" s="35" t="s">
        <v>2477</v>
      </c>
      <c r="B22" s="1965" t="s">
        <v>2483</v>
      </c>
      <c r="C22" s="1400"/>
      <c r="D22" s="1400"/>
      <c r="E22" s="1400"/>
      <c r="F22" s="1400"/>
      <c r="G22" s="1400"/>
      <c r="H22" s="1400"/>
      <c r="I22" s="1400"/>
      <c r="J22" s="1400"/>
      <c r="K22" s="1400"/>
      <c r="L22" s="1400"/>
      <c r="M22" s="1400"/>
      <c r="N22" s="1400"/>
      <c r="O22" s="1400"/>
      <c r="P22" s="1400"/>
      <c r="Q22" s="1400"/>
    </row>
    <row r="23" spans="1:17" ht="18" customHeight="1" x14ac:dyDescent="0.25">
      <c r="A23" s="311"/>
      <c r="B23" s="1400"/>
      <c r="C23" s="1400"/>
      <c r="D23" s="1400"/>
      <c r="E23" s="1400"/>
      <c r="F23" s="1400"/>
      <c r="G23" s="1400"/>
      <c r="H23" s="1400"/>
      <c r="I23" s="1400"/>
      <c r="J23" s="1400"/>
      <c r="K23" s="1400"/>
      <c r="L23" s="1400"/>
      <c r="M23" s="1400"/>
      <c r="N23" s="1400"/>
      <c r="O23" s="1400"/>
      <c r="P23" s="1400"/>
      <c r="Q23" s="1400"/>
    </row>
    <row r="24" spans="1:17" ht="18" customHeight="1" x14ac:dyDescent="0.25">
      <c r="A24" s="311"/>
      <c r="B24" s="736"/>
      <c r="C24" s="736"/>
      <c r="D24" s="736"/>
      <c r="E24" s="736"/>
      <c r="F24" s="736"/>
      <c r="G24" s="736"/>
      <c r="H24" s="736"/>
      <c r="I24" s="736"/>
      <c r="J24" s="736"/>
      <c r="K24" s="736"/>
      <c r="L24" s="736"/>
      <c r="M24" s="736"/>
      <c r="N24" s="736"/>
      <c r="O24" s="736"/>
      <c r="P24" s="736"/>
      <c r="Q24" s="736"/>
    </row>
    <row r="25" spans="1:17" ht="18" customHeight="1" x14ac:dyDescent="0.25">
      <c r="A25" s="2257" t="s">
        <v>2484</v>
      </c>
      <c r="B25" s="1400"/>
      <c r="C25" s="1400"/>
      <c r="D25" s="1400"/>
      <c r="E25" s="1400"/>
      <c r="F25" s="1400"/>
      <c r="G25" s="1400"/>
      <c r="H25" s="1400"/>
      <c r="I25" s="1400"/>
      <c r="J25" s="1400"/>
      <c r="K25" s="1400"/>
      <c r="L25" s="1400"/>
      <c r="M25" s="1400"/>
      <c r="N25" s="1400"/>
      <c r="O25" s="1400"/>
      <c r="P25" s="1400"/>
      <c r="Q25" s="1400"/>
    </row>
    <row r="26" spans="1:17" ht="16.5" customHeight="1" x14ac:dyDescent="0.2">
      <c r="A26" s="1965" t="s">
        <v>2485</v>
      </c>
      <c r="B26" s="1400"/>
      <c r="C26" s="1400"/>
      <c r="D26" s="1400"/>
      <c r="E26" s="1400"/>
      <c r="F26" s="1400"/>
      <c r="G26" s="1400"/>
      <c r="H26" s="1400"/>
      <c r="I26" s="1400"/>
      <c r="J26" s="1400"/>
      <c r="K26" s="1400"/>
      <c r="L26" s="1400"/>
      <c r="M26" s="1400"/>
      <c r="N26" s="1400"/>
      <c r="O26" s="1400"/>
      <c r="P26" s="1400"/>
      <c r="Q26" s="1400"/>
    </row>
    <row r="27" spans="1:17" ht="30.75" customHeight="1" x14ac:dyDescent="0.2">
      <c r="A27" s="1400"/>
      <c r="B27" s="1400"/>
      <c r="C27" s="1400"/>
      <c r="D27" s="1400"/>
      <c r="E27" s="1400"/>
      <c r="F27" s="1400"/>
      <c r="G27" s="1400"/>
      <c r="H27" s="1400"/>
      <c r="I27" s="1400"/>
      <c r="J27" s="1400"/>
      <c r="K27" s="1400"/>
      <c r="L27" s="1400"/>
      <c r="M27" s="1400"/>
      <c r="N27" s="1400"/>
      <c r="O27" s="1400"/>
      <c r="P27" s="1400"/>
      <c r="Q27" s="1400"/>
    </row>
    <row r="28" spans="1:17" ht="18" customHeight="1" x14ac:dyDescent="0.25">
      <c r="A28" s="35" t="s">
        <v>2477</v>
      </c>
      <c r="B28" s="2255" t="s">
        <v>2486</v>
      </c>
      <c r="C28" s="1400"/>
      <c r="D28" s="1400"/>
      <c r="E28" s="1400"/>
      <c r="F28" s="1400"/>
      <c r="G28" s="1400"/>
      <c r="H28" s="1400"/>
      <c r="I28" s="1400"/>
      <c r="J28" s="1400"/>
      <c r="K28" s="1400"/>
      <c r="L28" s="1400"/>
      <c r="M28" s="1400"/>
      <c r="N28" s="1400"/>
      <c r="O28" s="1400"/>
      <c r="P28" s="1400"/>
      <c r="Q28" s="1400"/>
    </row>
    <row r="29" spans="1:17" ht="18" customHeight="1" x14ac:dyDescent="0.25">
      <c r="A29" s="311"/>
      <c r="B29" s="1400"/>
      <c r="C29" s="1400"/>
      <c r="D29" s="1400"/>
      <c r="E29" s="1400"/>
      <c r="F29" s="1400"/>
      <c r="G29" s="1400"/>
      <c r="H29" s="1400"/>
      <c r="I29" s="1400"/>
      <c r="J29" s="1400"/>
      <c r="K29" s="1400"/>
      <c r="L29" s="1400"/>
      <c r="M29" s="1400"/>
      <c r="N29" s="1400"/>
      <c r="O29" s="1400"/>
      <c r="P29" s="1400"/>
      <c r="Q29" s="1400"/>
    </row>
    <row r="30" spans="1:17" ht="26.25" customHeight="1" x14ac:dyDescent="0.25">
      <c r="A30" s="311"/>
      <c r="B30" s="1400"/>
      <c r="C30" s="1400"/>
      <c r="D30" s="1400"/>
      <c r="E30" s="1400"/>
      <c r="F30" s="1400"/>
      <c r="G30" s="1400"/>
      <c r="H30" s="1400"/>
      <c r="I30" s="1400"/>
      <c r="J30" s="1400"/>
      <c r="K30" s="1400"/>
      <c r="L30" s="1400"/>
      <c r="M30" s="1400"/>
      <c r="N30" s="1400"/>
      <c r="O30" s="1400"/>
      <c r="P30" s="1400"/>
      <c r="Q30" s="1400"/>
    </row>
    <row r="31" spans="1:17" ht="18" customHeight="1" x14ac:dyDescent="0.25">
      <c r="A31" s="35" t="s">
        <v>2477</v>
      </c>
      <c r="B31" s="2255" t="s">
        <v>2487</v>
      </c>
      <c r="C31" s="1400"/>
      <c r="D31" s="1400"/>
      <c r="E31" s="1400"/>
      <c r="F31" s="1400"/>
      <c r="G31" s="1400"/>
      <c r="H31" s="1400"/>
      <c r="I31" s="1400"/>
      <c r="J31" s="1400"/>
      <c r="K31" s="1400"/>
      <c r="L31" s="1400"/>
      <c r="M31" s="1400"/>
      <c r="N31" s="1400"/>
      <c r="O31" s="1400"/>
      <c r="P31" s="1400"/>
      <c r="Q31" s="1400"/>
    </row>
    <row r="32" spans="1:17" ht="18" customHeight="1" x14ac:dyDescent="0.25">
      <c r="A32" s="35"/>
      <c r="B32" s="1400"/>
      <c r="C32" s="1400"/>
      <c r="D32" s="1400"/>
      <c r="E32" s="1400"/>
      <c r="F32" s="1400"/>
      <c r="G32" s="1400"/>
      <c r="H32" s="1400"/>
      <c r="I32" s="1400"/>
      <c r="J32" s="1400"/>
      <c r="K32" s="1400"/>
      <c r="L32" s="1400"/>
      <c r="M32" s="1400"/>
      <c r="N32" s="1400"/>
      <c r="O32" s="1400"/>
      <c r="P32" s="1400"/>
      <c r="Q32" s="1400"/>
    </row>
    <row r="33" spans="1:17" ht="25.5" customHeight="1" x14ac:dyDescent="0.25">
      <c r="A33" s="35"/>
      <c r="B33" s="1400"/>
      <c r="C33" s="1400"/>
      <c r="D33" s="1400"/>
      <c r="E33" s="1400"/>
      <c r="F33" s="1400"/>
      <c r="G33" s="1400"/>
      <c r="H33" s="1400"/>
      <c r="I33" s="1400"/>
      <c r="J33" s="1400"/>
      <c r="K33" s="1400"/>
      <c r="L33" s="1400"/>
      <c r="M33" s="1400"/>
      <c r="N33" s="1400"/>
      <c r="O33" s="1400"/>
      <c r="P33" s="1400"/>
      <c r="Q33" s="1400"/>
    </row>
    <row r="34" spans="1:17" ht="15.75" x14ac:dyDescent="0.25">
      <c r="A34" s="574"/>
      <c r="B34" s="574"/>
      <c r="C34" s="574"/>
      <c r="D34" s="574"/>
      <c r="E34" s="574"/>
      <c r="F34" s="574"/>
      <c r="G34" s="574"/>
      <c r="H34" s="574"/>
      <c r="I34" s="574"/>
      <c r="J34" s="574"/>
      <c r="K34" s="574"/>
      <c r="L34" s="574"/>
      <c r="M34" s="574"/>
      <c r="N34" s="574"/>
      <c r="O34" s="574"/>
      <c r="P34" s="574"/>
      <c r="Q34" s="574"/>
    </row>
    <row r="35" spans="1:17" ht="15.75" x14ac:dyDescent="0.25">
      <c r="A35" s="574"/>
      <c r="B35" s="574"/>
      <c r="C35" s="574"/>
      <c r="D35" s="574"/>
      <c r="E35" s="574"/>
      <c r="F35" s="574"/>
      <c r="G35" s="574"/>
      <c r="H35" s="574"/>
      <c r="I35" s="574"/>
      <c r="J35" s="574"/>
      <c r="K35" s="574"/>
      <c r="L35" s="574"/>
      <c r="M35" s="574"/>
      <c r="N35" s="574"/>
      <c r="O35" s="574"/>
      <c r="P35" s="574"/>
      <c r="Q35" s="574"/>
    </row>
    <row r="36" spans="1:17" ht="15.75" x14ac:dyDescent="0.25">
      <c r="A36" s="574"/>
      <c r="B36" s="574"/>
      <c r="C36" s="574"/>
      <c r="D36" s="574"/>
      <c r="E36" s="574"/>
      <c r="F36" s="574"/>
      <c r="G36" s="574"/>
      <c r="H36" s="574"/>
      <c r="I36" s="574"/>
      <c r="J36" s="574"/>
      <c r="K36" s="574"/>
      <c r="L36" s="574"/>
      <c r="M36" s="574"/>
      <c r="N36" s="574"/>
      <c r="O36" s="574"/>
      <c r="P36" s="574"/>
      <c r="Q36" s="574"/>
    </row>
    <row r="37" spans="1:17" ht="15.75" x14ac:dyDescent="0.25">
      <c r="A37" s="574"/>
      <c r="B37" s="574"/>
      <c r="C37" s="574"/>
      <c r="D37" s="574"/>
      <c r="E37" s="574"/>
      <c r="F37" s="574"/>
      <c r="G37" s="574"/>
      <c r="H37" s="574"/>
      <c r="I37" s="574"/>
      <c r="J37" s="574"/>
      <c r="K37" s="574"/>
      <c r="L37" s="574"/>
      <c r="M37" s="574"/>
      <c r="N37" s="574"/>
      <c r="O37" s="574"/>
      <c r="P37" s="574"/>
      <c r="Q37" s="574"/>
    </row>
    <row r="38" spans="1:17" ht="15.75" x14ac:dyDescent="0.25">
      <c r="A38" s="574"/>
      <c r="B38" s="574"/>
      <c r="C38" s="574"/>
      <c r="D38" s="574"/>
      <c r="E38" s="574"/>
      <c r="F38" s="574"/>
      <c r="G38" s="574"/>
      <c r="H38" s="574"/>
      <c r="I38" s="574"/>
      <c r="J38" s="574"/>
      <c r="K38" s="574"/>
      <c r="L38" s="574"/>
      <c r="M38" s="574"/>
      <c r="N38" s="574"/>
      <c r="O38" s="574"/>
      <c r="P38" s="574"/>
      <c r="Q38" s="574"/>
    </row>
    <row r="39" spans="1:17" ht="15.75" x14ac:dyDescent="0.25">
      <c r="A39" s="574"/>
      <c r="B39" s="574"/>
      <c r="C39" s="574"/>
      <c r="D39" s="574"/>
      <c r="E39" s="574"/>
      <c r="F39" s="574"/>
      <c r="G39" s="574"/>
      <c r="H39" s="574"/>
      <c r="I39" s="574"/>
      <c r="J39" s="574"/>
      <c r="K39" s="574"/>
      <c r="L39" s="574"/>
      <c r="M39" s="574"/>
      <c r="N39" s="574"/>
      <c r="O39" s="574"/>
      <c r="P39" s="574"/>
      <c r="Q39" s="574"/>
    </row>
    <row r="40" spans="1:17" ht="15.75" x14ac:dyDescent="0.25">
      <c r="A40" s="574"/>
      <c r="B40" s="574"/>
      <c r="C40" s="574"/>
      <c r="D40" s="574"/>
      <c r="E40" s="574"/>
      <c r="F40" s="574"/>
      <c r="G40" s="574"/>
      <c r="H40" s="574"/>
      <c r="I40" s="574"/>
      <c r="J40" s="574"/>
      <c r="K40" s="574"/>
      <c r="L40" s="574"/>
      <c r="M40" s="574"/>
      <c r="N40" s="574"/>
      <c r="O40" s="574"/>
      <c r="P40" s="574"/>
      <c r="Q40" s="574"/>
    </row>
    <row r="41" spans="1:17" ht="15.75" x14ac:dyDescent="0.25">
      <c r="A41" s="574"/>
      <c r="B41" s="574"/>
      <c r="C41" s="574"/>
      <c r="D41" s="574"/>
      <c r="E41" s="574"/>
      <c r="F41" s="574"/>
      <c r="G41" s="574"/>
      <c r="H41" s="574"/>
      <c r="I41" s="574"/>
      <c r="J41" s="574"/>
      <c r="K41" s="574"/>
      <c r="L41" s="574"/>
      <c r="M41" s="574"/>
      <c r="N41" s="574"/>
      <c r="O41" s="574"/>
      <c r="P41" s="574"/>
      <c r="Q41" s="574"/>
    </row>
    <row r="42" spans="1:17" ht="15.75" x14ac:dyDescent="0.25">
      <c r="A42" s="574"/>
      <c r="B42" s="574"/>
      <c r="C42" s="574"/>
      <c r="D42" s="574"/>
      <c r="E42" s="574"/>
      <c r="F42" s="574"/>
      <c r="G42" s="574"/>
      <c r="H42" s="574"/>
      <c r="I42" s="574"/>
      <c r="J42" s="574"/>
      <c r="K42" s="574"/>
      <c r="L42" s="574"/>
      <c r="M42" s="574"/>
      <c r="N42" s="574"/>
      <c r="O42" s="574"/>
      <c r="P42" s="574"/>
      <c r="Q42" s="574"/>
    </row>
    <row r="43" spans="1:17" ht="14.25" x14ac:dyDescent="0.2"/>
    <row r="44" spans="1:17" ht="14.25" x14ac:dyDescent="0.2"/>
    <row r="45" spans="1:17" ht="14.25" x14ac:dyDescent="0.2"/>
    <row r="46" spans="1:17" ht="14.25" x14ac:dyDescent="0.2"/>
    <row r="47" spans="1:17" ht="14.25" x14ac:dyDescent="0.2"/>
    <row r="48" spans="1:17"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4.25" x14ac:dyDescent="0.2"/>
    <row r="64"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sheetData>
  <sheetProtection algorithmName="SHA-512" hashValue="GQMtYj5DBE8yxcEN/JlSfqjtZX+SSKyeoqeFkd/Yav4wjdBxpTupG/mFpRh/3iTU6pXjiTyyQq8CUTJwkEiTLw==" saltValue="3icYUm3DDTZKmskeo1AzCg==" spinCount="100000" sheet="1" objects="1" scenarios="1"/>
  <mergeCells count="13">
    <mergeCell ref="B31:Q33"/>
    <mergeCell ref="A1:Q3"/>
    <mergeCell ref="A5:P5"/>
    <mergeCell ref="A6:Q8"/>
    <mergeCell ref="B10:Q12"/>
    <mergeCell ref="B13:Q16"/>
    <mergeCell ref="A18:Q18"/>
    <mergeCell ref="A19:Q20"/>
    <mergeCell ref="B21:Q21"/>
    <mergeCell ref="B22:Q23"/>
    <mergeCell ref="A25:Q25"/>
    <mergeCell ref="A26:Q27"/>
    <mergeCell ref="B28:Q30"/>
  </mergeCells>
  <printOptions horizontalCentered="1"/>
  <pageMargins left="0.45" right="0.45" top="0.5" bottom="0.5" header="0" footer="0"/>
  <pageSetup orientation="portrait" r:id="rId1"/>
  <headerFooter>
    <oddFooter>&amp;R&amp;D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1000"/>
  <sheetViews>
    <sheetView showGridLines="0" zoomScaleNormal="100" zoomScaleSheetLayoutView="120" workbookViewId="0">
      <selection sqref="A1:AO2"/>
    </sheetView>
  </sheetViews>
  <sheetFormatPr defaultColWidth="12.625" defaultRowHeight="15" customHeight="1" x14ac:dyDescent="0.2"/>
  <cols>
    <col min="1" max="16" width="2.125" customWidth="1"/>
    <col min="17" max="17" width="8.25" customWidth="1"/>
    <col min="18" max="35" width="2.125" customWidth="1"/>
    <col min="36" max="36" width="3.125" customWidth="1"/>
    <col min="37" max="41" width="2.125" customWidth="1"/>
  </cols>
  <sheetData>
    <row r="1" spans="1:41" ht="15" customHeight="1" x14ac:dyDescent="0.2">
      <c r="A1" s="1440" t="s">
        <v>2488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8"/>
    </row>
    <row r="2" spans="1:41" ht="15.7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4"/>
    </row>
    <row r="3" spans="1:41" ht="4.5" customHeight="1" x14ac:dyDescent="0.25">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10"/>
      <c r="AL3" s="10"/>
      <c r="AM3" s="10"/>
      <c r="AN3" s="10"/>
      <c r="AO3" s="10"/>
    </row>
    <row r="4" spans="1:41" ht="15" customHeight="1" x14ac:dyDescent="0.2">
      <c r="A4" s="1700" t="s">
        <v>2489</v>
      </c>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c r="AL4" s="1400"/>
      <c r="AM4" s="1400"/>
      <c r="AN4" s="1400"/>
      <c r="AO4" s="1400"/>
    </row>
    <row r="5" spans="1:41" ht="15" customHeight="1" x14ac:dyDescent="0.2">
      <c r="A5" s="1400"/>
      <c r="B5" s="1400"/>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1400"/>
      <c r="AO5" s="1400"/>
    </row>
    <row r="6" spans="1:41" ht="15" customHeight="1" x14ac:dyDescent="0.2">
      <c r="A6" s="1400"/>
      <c r="B6" s="1400"/>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c r="AL6" s="1400"/>
      <c r="AM6" s="1400"/>
      <c r="AN6" s="1400"/>
      <c r="AO6" s="1400"/>
    </row>
    <row r="7" spans="1:41" ht="14.25" customHeight="1" x14ac:dyDescent="0.2">
      <c r="A7" s="1400"/>
      <c r="B7" s="1400"/>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400"/>
      <c r="AM7" s="1400"/>
      <c r="AN7" s="1400"/>
      <c r="AO7" s="1400"/>
    </row>
    <row r="8" spans="1:41" ht="4.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row>
    <row r="9" spans="1:41" ht="14.25" customHeight="1" x14ac:dyDescent="0.2">
      <c r="A9" s="2282" t="s">
        <v>2490</v>
      </c>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c r="AM9" s="1400"/>
      <c r="AN9" s="1400"/>
      <c r="AO9" s="1400"/>
    </row>
    <row r="10" spans="1:41" ht="4.5" customHeight="1" x14ac:dyDescent="0.25">
      <c r="A10" s="1845"/>
      <c r="B10" s="1400"/>
      <c r="C10" s="1400"/>
      <c r="D10" s="1400"/>
      <c r="E10" s="1400"/>
      <c r="F10" s="1400"/>
      <c r="G10" s="1400"/>
      <c r="H10" s="1400"/>
      <c r="I10" s="1400"/>
      <c r="J10" s="1400"/>
      <c r="K10" s="1400"/>
      <c r="L10" s="1400"/>
      <c r="M10" s="1400"/>
      <c r="N10" s="1400"/>
      <c r="O10" s="1400"/>
      <c r="P10" s="1400"/>
      <c r="Q10" s="1400"/>
      <c r="R10" s="1400"/>
      <c r="S10" s="1400"/>
      <c r="T10" s="10"/>
      <c r="U10" s="10"/>
      <c r="V10" s="10"/>
      <c r="W10" s="10"/>
      <c r="X10" s="10"/>
      <c r="Y10" s="10"/>
      <c r="Z10" s="10"/>
      <c r="AA10" s="10"/>
      <c r="AB10" s="10"/>
      <c r="AC10" s="10"/>
      <c r="AD10" s="10"/>
      <c r="AE10" s="10"/>
      <c r="AF10" s="10"/>
      <c r="AG10" s="10"/>
      <c r="AH10" s="10"/>
      <c r="AI10" s="10"/>
      <c r="AJ10" s="10"/>
      <c r="AK10" s="10"/>
      <c r="AL10" s="10"/>
      <c r="AM10" s="10"/>
      <c r="AN10" s="10"/>
      <c r="AO10" s="10"/>
    </row>
    <row r="11" spans="1:41" ht="14.25" customHeight="1" x14ac:dyDescent="0.2">
      <c r="A11" s="1637" t="s">
        <v>2491</v>
      </c>
      <c r="B11" s="1400"/>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400"/>
      <c r="AM11" s="1400"/>
      <c r="AN11" s="1400"/>
      <c r="AO11" s="1400"/>
    </row>
    <row r="12" spans="1:41" ht="14.25" customHeight="1" x14ac:dyDescent="0.2">
      <c r="A12" s="1400"/>
      <c r="B12" s="1400"/>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row>
    <row r="13" spans="1:41"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33.75" customHeight="1" x14ac:dyDescent="0.2">
      <c r="A14" s="31"/>
      <c r="B14" s="2285" t="s">
        <v>2492</v>
      </c>
      <c r="C14" s="2285"/>
      <c r="D14" s="2285"/>
      <c r="E14" s="2285"/>
      <c r="F14" s="2285"/>
      <c r="G14" s="2285"/>
      <c r="H14" s="2285"/>
      <c r="I14" s="2285"/>
      <c r="J14" s="2285"/>
      <c r="K14" s="2285"/>
      <c r="L14" s="2285"/>
      <c r="M14" s="2285"/>
      <c r="N14" s="2285"/>
      <c r="O14" s="2285"/>
      <c r="P14" s="2285"/>
      <c r="Q14" s="2285"/>
      <c r="R14" s="2285"/>
      <c r="S14" s="2285"/>
      <c r="T14" s="2285"/>
      <c r="U14" s="2285"/>
      <c r="V14" s="2285"/>
      <c r="W14" s="2283" t="s">
        <v>2493</v>
      </c>
      <c r="X14" s="2283"/>
      <c r="Y14" s="2283"/>
      <c r="Z14" s="2283"/>
      <c r="AA14" s="2283"/>
      <c r="AB14" s="2284"/>
      <c r="AC14" s="2287" t="s">
        <v>2494</v>
      </c>
      <c r="AD14" s="2288"/>
      <c r="AE14" s="2288"/>
      <c r="AF14" s="2288"/>
      <c r="AG14" s="2288"/>
      <c r="AH14" s="2288"/>
      <c r="AI14" s="2288"/>
      <c r="AJ14" s="2288"/>
      <c r="AK14" s="2288"/>
      <c r="AL14" s="2288"/>
      <c r="AM14" s="2288"/>
      <c r="AN14" s="2289"/>
    </row>
    <row r="15" spans="1:41" ht="14.25" customHeight="1" x14ac:dyDescent="0.25">
      <c r="A15" s="31"/>
      <c r="B15" s="2260" t="s">
        <v>2495</v>
      </c>
      <c r="C15" s="2260"/>
      <c r="D15" s="2260"/>
      <c r="E15" s="2260"/>
      <c r="F15" s="2260"/>
      <c r="G15" s="2260"/>
      <c r="H15" s="2260"/>
      <c r="I15" s="2260"/>
      <c r="J15" s="2260"/>
      <c r="K15" s="2260"/>
      <c r="L15" s="2260"/>
      <c r="M15" s="2260"/>
      <c r="N15" s="2260"/>
      <c r="O15" s="2260"/>
      <c r="P15" s="2260"/>
      <c r="Q15" s="2260"/>
      <c r="R15" s="2260"/>
      <c r="S15" s="2260"/>
      <c r="T15" s="2260"/>
      <c r="U15" s="2260"/>
      <c r="V15" s="2260"/>
      <c r="W15" s="2258"/>
      <c r="X15" s="2258"/>
      <c r="Y15" s="2258"/>
      <c r="Z15" s="2258"/>
      <c r="AA15" s="2258"/>
      <c r="AB15" s="2259"/>
      <c r="AC15" s="2290"/>
      <c r="AD15" s="2291"/>
      <c r="AE15" s="2291"/>
      <c r="AF15" s="2291"/>
      <c r="AG15" s="2291"/>
      <c r="AH15" s="2291"/>
      <c r="AI15" s="2291"/>
      <c r="AJ15" s="2291"/>
      <c r="AK15" s="2291"/>
      <c r="AL15" s="2291"/>
      <c r="AM15" s="2291"/>
      <c r="AN15" s="2292"/>
    </row>
    <row r="16" spans="1:41" ht="81.75" customHeight="1" x14ac:dyDescent="0.2">
      <c r="A16" s="31"/>
      <c r="B16" s="2265" t="s">
        <v>2902</v>
      </c>
      <c r="C16" s="2265"/>
      <c r="D16" s="2265"/>
      <c r="E16" s="2265"/>
      <c r="F16" s="2265"/>
      <c r="G16" s="2265"/>
      <c r="H16" s="2265"/>
      <c r="I16" s="2265"/>
      <c r="J16" s="2265"/>
      <c r="K16" s="2265"/>
      <c r="L16" s="2265"/>
      <c r="M16" s="2265"/>
      <c r="N16" s="2265"/>
      <c r="O16" s="2265"/>
      <c r="P16" s="2265"/>
      <c r="Q16" s="2265"/>
      <c r="R16" s="2265"/>
      <c r="S16" s="2265"/>
      <c r="T16" s="2265"/>
      <c r="U16" s="2265"/>
      <c r="V16" s="2265"/>
      <c r="W16" s="2258"/>
      <c r="X16" s="2258"/>
      <c r="Y16" s="2258"/>
      <c r="Z16" s="2258"/>
      <c r="AA16" s="2258"/>
      <c r="AB16" s="2259"/>
      <c r="AC16" s="2290"/>
      <c r="AD16" s="2291"/>
      <c r="AE16" s="2291"/>
      <c r="AF16" s="2291"/>
      <c r="AG16" s="2291"/>
      <c r="AH16" s="2291"/>
      <c r="AI16" s="2291"/>
      <c r="AJ16" s="2291"/>
      <c r="AK16" s="2291"/>
      <c r="AL16" s="2291"/>
      <c r="AM16" s="2291"/>
      <c r="AN16" s="2292"/>
    </row>
    <row r="17" spans="1:40" ht="14.25" customHeight="1" x14ac:dyDescent="0.25">
      <c r="A17" s="31"/>
      <c r="B17" s="2260" t="s">
        <v>2496</v>
      </c>
      <c r="C17" s="2260"/>
      <c r="D17" s="2260"/>
      <c r="E17" s="2260"/>
      <c r="F17" s="2260"/>
      <c r="G17" s="2260"/>
      <c r="H17" s="2260"/>
      <c r="I17" s="2260"/>
      <c r="J17" s="2260"/>
      <c r="K17" s="2260"/>
      <c r="L17" s="2260"/>
      <c r="M17" s="2260"/>
      <c r="N17" s="2260"/>
      <c r="O17" s="2260"/>
      <c r="P17" s="2260"/>
      <c r="Q17" s="2260"/>
      <c r="R17" s="2260"/>
      <c r="S17" s="2260"/>
      <c r="T17" s="2260"/>
      <c r="U17" s="2260"/>
      <c r="V17" s="2260"/>
      <c r="W17" s="2258"/>
      <c r="X17" s="2258"/>
      <c r="Y17" s="2258"/>
      <c r="Z17" s="2258"/>
      <c r="AA17" s="2258"/>
      <c r="AB17" s="2259"/>
      <c r="AC17" s="2290"/>
      <c r="AD17" s="2291"/>
      <c r="AE17" s="2291"/>
      <c r="AF17" s="2291"/>
      <c r="AG17" s="2291"/>
      <c r="AH17" s="2291"/>
      <c r="AI17" s="2291"/>
      <c r="AJ17" s="2291"/>
      <c r="AK17" s="2291"/>
      <c r="AL17" s="2291"/>
      <c r="AM17" s="2291"/>
      <c r="AN17" s="2292"/>
    </row>
    <row r="18" spans="1:40" ht="14.25" customHeight="1" x14ac:dyDescent="0.25">
      <c r="A18" s="31"/>
      <c r="B18" s="2260" t="s">
        <v>2497</v>
      </c>
      <c r="C18" s="2260"/>
      <c r="D18" s="2260"/>
      <c r="E18" s="2260"/>
      <c r="F18" s="2260"/>
      <c r="G18" s="2260"/>
      <c r="H18" s="2260"/>
      <c r="I18" s="2260"/>
      <c r="J18" s="2260"/>
      <c r="K18" s="2260"/>
      <c r="L18" s="2260"/>
      <c r="M18" s="2260"/>
      <c r="N18" s="2260"/>
      <c r="O18" s="2260"/>
      <c r="P18" s="2260"/>
      <c r="Q18" s="2260"/>
      <c r="R18" s="2260"/>
      <c r="S18" s="2260"/>
      <c r="T18" s="2260"/>
      <c r="U18" s="2260"/>
      <c r="V18" s="2260"/>
      <c r="W18" s="2258"/>
      <c r="X18" s="2258"/>
      <c r="Y18" s="2258"/>
      <c r="Z18" s="2258"/>
      <c r="AA18" s="2258"/>
      <c r="AB18" s="2259"/>
      <c r="AC18" s="2290"/>
      <c r="AD18" s="2291"/>
      <c r="AE18" s="2291"/>
      <c r="AF18" s="2291"/>
      <c r="AG18" s="2291"/>
      <c r="AH18" s="2291"/>
      <c r="AI18" s="2291"/>
      <c r="AJ18" s="2291"/>
      <c r="AK18" s="2291"/>
      <c r="AL18" s="2291"/>
      <c r="AM18" s="2291"/>
      <c r="AN18" s="2292"/>
    </row>
    <row r="19" spans="1:40" ht="14.25" customHeight="1" x14ac:dyDescent="0.25">
      <c r="A19" s="31"/>
      <c r="B19" s="2260" t="s">
        <v>2498</v>
      </c>
      <c r="C19" s="2260"/>
      <c r="D19" s="2260"/>
      <c r="E19" s="2260"/>
      <c r="F19" s="2260"/>
      <c r="G19" s="2260"/>
      <c r="H19" s="2260"/>
      <c r="I19" s="2260"/>
      <c r="J19" s="2260"/>
      <c r="K19" s="2260"/>
      <c r="L19" s="2260"/>
      <c r="M19" s="2260"/>
      <c r="N19" s="2260"/>
      <c r="O19" s="2260"/>
      <c r="P19" s="2260"/>
      <c r="Q19" s="2260"/>
      <c r="R19" s="2260"/>
      <c r="S19" s="2260"/>
      <c r="T19" s="2260"/>
      <c r="U19" s="2260"/>
      <c r="V19" s="2260"/>
      <c r="W19" s="2258"/>
      <c r="X19" s="2258"/>
      <c r="Y19" s="2258"/>
      <c r="Z19" s="2258"/>
      <c r="AA19" s="2258"/>
      <c r="AB19" s="2259"/>
      <c r="AC19" s="2290"/>
      <c r="AD19" s="2291"/>
      <c r="AE19" s="2291"/>
      <c r="AF19" s="2291"/>
      <c r="AG19" s="2291"/>
      <c r="AH19" s="2291"/>
      <c r="AI19" s="2291"/>
      <c r="AJ19" s="2291"/>
      <c r="AK19" s="2291"/>
      <c r="AL19" s="2291"/>
      <c r="AM19" s="2291"/>
      <c r="AN19" s="2292"/>
    </row>
    <row r="20" spans="1:40" ht="14.25" customHeight="1" x14ac:dyDescent="0.25">
      <c r="A20" s="31"/>
      <c r="B20" s="2260" t="s">
        <v>2499</v>
      </c>
      <c r="C20" s="2260"/>
      <c r="D20" s="2260"/>
      <c r="E20" s="2260"/>
      <c r="F20" s="2260"/>
      <c r="G20" s="2260"/>
      <c r="H20" s="2260"/>
      <c r="I20" s="2260"/>
      <c r="J20" s="2260"/>
      <c r="K20" s="2260"/>
      <c r="L20" s="2260"/>
      <c r="M20" s="2260"/>
      <c r="N20" s="2260"/>
      <c r="O20" s="2260"/>
      <c r="P20" s="2260"/>
      <c r="Q20" s="2260"/>
      <c r="R20" s="2260"/>
      <c r="S20" s="2260"/>
      <c r="T20" s="2260"/>
      <c r="U20" s="2260"/>
      <c r="V20" s="2260"/>
      <c r="W20" s="2258"/>
      <c r="X20" s="2258"/>
      <c r="Y20" s="2258"/>
      <c r="Z20" s="2258"/>
      <c r="AA20" s="2258"/>
      <c r="AB20" s="2259"/>
      <c r="AC20" s="2290"/>
      <c r="AD20" s="2291"/>
      <c r="AE20" s="2291"/>
      <c r="AF20" s="2291"/>
      <c r="AG20" s="2291"/>
      <c r="AH20" s="2291"/>
      <c r="AI20" s="2291"/>
      <c r="AJ20" s="2291"/>
      <c r="AK20" s="2291"/>
      <c r="AL20" s="2291"/>
      <c r="AM20" s="2291"/>
      <c r="AN20" s="2292"/>
    </row>
    <row r="21" spans="1:40" ht="28.5" customHeight="1" x14ac:dyDescent="0.25">
      <c r="A21" s="31"/>
      <c r="B21" s="2286" t="s">
        <v>2500</v>
      </c>
      <c r="C21" s="2286"/>
      <c r="D21" s="2286"/>
      <c r="E21" s="2286"/>
      <c r="F21" s="2286"/>
      <c r="G21" s="2286"/>
      <c r="H21" s="2286"/>
      <c r="I21" s="2286"/>
      <c r="J21" s="2286"/>
      <c r="K21" s="2286"/>
      <c r="L21" s="2286"/>
      <c r="M21" s="2286"/>
      <c r="N21" s="2286"/>
      <c r="O21" s="2286"/>
      <c r="P21" s="2286"/>
      <c r="Q21" s="2286"/>
      <c r="R21" s="2286"/>
      <c r="S21" s="2286"/>
      <c r="T21" s="2286"/>
      <c r="U21" s="2286"/>
      <c r="V21" s="2286"/>
      <c r="W21" s="2258"/>
      <c r="X21" s="2258"/>
      <c r="Y21" s="2258"/>
      <c r="Z21" s="2258"/>
      <c r="AA21" s="2258"/>
      <c r="AB21" s="2259"/>
      <c r="AC21" s="2290"/>
      <c r="AD21" s="2291"/>
      <c r="AE21" s="2291"/>
      <c r="AF21" s="2291"/>
      <c r="AG21" s="2291"/>
      <c r="AH21" s="2291"/>
      <c r="AI21" s="2291"/>
      <c r="AJ21" s="2291"/>
      <c r="AK21" s="2291"/>
      <c r="AL21" s="2291"/>
      <c r="AM21" s="2291"/>
      <c r="AN21" s="2292"/>
    </row>
    <row r="22" spans="1:40" ht="14.25" customHeight="1" x14ac:dyDescent="0.25">
      <c r="A22" s="31"/>
      <c r="B22" s="2260" t="s">
        <v>2501</v>
      </c>
      <c r="C22" s="2260"/>
      <c r="D22" s="2260"/>
      <c r="E22" s="2260"/>
      <c r="F22" s="2260"/>
      <c r="G22" s="2260"/>
      <c r="H22" s="2260"/>
      <c r="I22" s="2260"/>
      <c r="J22" s="2260"/>
      <c r="K22" s="2260"/>
      <c r="L22" s="2260"/>
      <c r="M22" s="2260"/>
      <c r="N22" s="2260"/>
      <c r="O22" s="2260"/>
      <c r="P22" s="2260"/>
      <c r="Q22" s="2260"/>
      <c r="R22" s="2260"/>
      <c r="S22" s="2260"/>
      <c r="T22" s="2260"/>
      <c r="U22" s="2260"/>
      <c r="V22" s="2260"/>
      <c r="W22" s="2258"/>
      <c r="X22" s="2258"/>
      <c r="Y22" s="2258"/>
      <c r="Z22" s="2258"/>
      <c r="AA22" s="2258"/>
      <c r="AB22" s="2259"/>
      <c r="AC22" s="2290"/>
      <c r="AD22" s="2291"/>
      <c r="AE22" s="2291"/>
      <c r="AF22" s="2291"/>
      <c r="AG22" s="2291"/>
      <c r="AH22" s="2291"/>
      <c r="AI22" s="2291"/>
      <c r="AJ22" s="2291"/>
      <c r="AK22" s="2291"/>
      <c r="AL22" s="2291"/>
      <c r="AM22" s="2291"/>
      <c r="AN22" s="2292"/>
    </row>
    <row r="23" spans="1:40" ht="14.25" customHeight="1" x14ac:dyDescent="0.25">
      <c r="A23" s="31"/>
      <c r="B23" s="2260" t="s">
        <v>2502</v>
      </c>
      <c r="C23" s="2260"/>
      <c r="D23" s="2260"/>
      <c r="E23" s="2260"/>
      <c r="F23" s="2260"/>
      <c r="G23" s="2260"/>
      <c r="H23" s="2260"/>
      <c r="I23" s="2260"/>
      <c r="J23" s="2260"/>
      <c r="K23" s="2260"/>
      <c r="L23" s="2260"/>
      <c r="M23" s="2260"/>
      <c r="N23" s="2260"/>
      <c r="O23" s="2260"/>
      <c r="P23" s="2260"/>
      <c r="Q23" s="2260"/>
      <c r="R23" s="2260"/>
      <c r="S23" s="2260"/>
      <c r="T23" s="2260"/>
      <c r="U23" s="2260"/>
      <c r="V23" s="2260"/>
      <c r="W23" s="2258"/>
      <c r="X23" s="2258"/>
      <c r="Y23" s="2258"/>
      <c r="Z23" s="2258"/>
      <c r="AA23" s="2258"/>
      <c r="AB23" s="2259"/>
      <c r="AC23" s="2290"/>
      <c r="AD23" s="2291"/>
      <c r="AE23" s="2291"/>
      <c r="AF23" s="2291"/>
      <c r="AG23" s="2291"/>
      <c r="AH23" s="2291"/>
      <c r="AI23" s="2291"/>
      <c r="AJ23" s="2291"/>
      <c r="AK23" s="2291"/>
      <c r="AL23" s="2291"/>
      <c r="AM23" s="2291"/>
      <c r="AN23" s="2292"/>
    </row>
    <row r="24" spans="1:40" ht="14.25" customHeight="1" x14ac:dyDescent="0.25">
      <c r="A24" s="31"/>
      <c r="B24" s="2260" t="s">
        <v>2503</v>
      </c>
      <c r="C24" s="2260"/>
      <c r="D24" s="2260"/>
      <c r="E24" s="2260"/>
      <c r="F24" s="2260"/>
      <c r="G24" s="2260"/>
      <c r="H24" s="2260"/>
      <c r="I24" s="2260"/>
      <c r="J24" s="2260"/>
      <c r="K24" s="2260"/>
      <c r="L24" s="2260"/>
      <c r="M24" s="2260"/>
      <c r="N24" s="2260"/>
      <c r="O24" s="2260"/>
      <c r="P24" s="2260"/>
      <c r="Q24" s="2260"/>
      <c r="R24" s="2260"/>
      <c r="S24" s="2260"/>
      <c r="T24" s="2260"/>
      <c r="U24" s="2260"/>
      <c r="V24" s="2260"/>
      <c r="W24" s="2258"/>
      <c r="X24" s="2258"/>
      <c r="Y24" s="2258"/>
      <c r="Z24" s="2258"/>
      <c r="AA24" s="2258"/>
      <c r="AB24" s="2259"/>
      <c r="AC24" s="2290"/>
      <c r="AD24" s="2291"/>
      <c r="AE24" s="2291"/>
      <c r="AF24" s="2291"/>
      <c r="AG24" s="2291"/>
      <c r="AH24" s="2291"/>
      <c r="AI24" s="2291"/>
      <c r="AJ24" s="2291"/>
      <c r="AK24" s="2291"/>
      <c r="AL24" s="2291"/>
      <c r="AM24" s="2291"/>
      <c r="AN24" s="2292"/>
    </row>
    <row r="25" spans="1:40" ht="14.25" customHeight="1" x14ac:dyDescent="0.25">
      <c r="A25" s="31"/>
      <c r="B25" s="2260" t="s">
        <v>2504</v>
      </c>
      <c r="C25" s="2260"/>
      <c r="D25" s="2260"/>
      <c r="E25" s="2260"/>
      <c r="F25" s="2260"/>
      <c r="G25" s="2260"/>
      <c r="H25" s="2260"/>
      <c r="I25" s="2260"/>
      <c r="J25" s="2260"/>
      <c r="K25" s="2260"/>
      <c r="L25" s="2260"/>
      <c r="M25" s="2260"/>
      <c r="N25" s="2260"/>
      <c r="O25" s="2260"/>
      <c r="P25" s="2260"/>
      <c r="Q25" s="2260"/>
      <c r="R25" s="2260"/>
      <c r="S25" s="2260"/>
      <c r="T25" s="2260"/>
      <c r="U25" s="2260"/>
      <c r="V25" s="2260"/>
      <c r="W25" s="2258"/>
      <c r="X25" s="2258"/>
      <c r="Y25" s="2258"/>
      <c r="Z25" s="2258"/>
      <c r="AA25" s="2258"/>
      <c r="AB25" s="2259"/>
      <c r="AC25" s="2290"/>
      <c r="AD25" s="2291"/>
      <c r="AE25" s="2291"/>
      <c r="AF25" s="2291"/>
      <c r="AG25" s="2291"/>
      <c r="AH25" s="2291"/>
      <c r="AI25" s="2291"/>
      <c r="AJ25" s="2291"/>
      <c r="AK25" s="2291"/>
      <c r="AL25" s="2291"/>
      <c r="AM25" s="2291"/>
      <c r="AN25" s="2292"/>
    </row>
    <row r="26" spans="1:40" ht="14.25" customHeight="1" x14ac:dyDescent="0.25">
      <c r="A26" s="31"/>
      <c r="B26" s="2260" t="s">
        <v>2505</v>
      </c>
      <c r="C26" s="2260"/>
      <c r="D26" s="2260"/>
      <c r="E26" s="2260"/>
      <c r="F26" s="2260"/>
      <c r="G26" s="2260"/>
      <c r="H26" s="2260"/>
      <c r="I26" s="2260"/>
      <c r="J26" s="2260"/>
      <c r="K26" s="2260"/>
      <c r="L26" s="2260"/>
      <c r="M26" s="2260"/>
      <c r="N26" s="2260"/>
      <c r="O26" s="2260"/>
      <c r="P26" s="2260"/>
      <c r="Q26" s="2260"/>
      <c r="R26" s="2260"/>
      <c r="S26" s="2260"/>
      <c r="T26" s="2260"/>
      <c r="U26" s="2260"/>
      <c r="V26" s="2260"/>
      <c r="W26" s="2261">
        <f>SUM(W15:AB25)</f>
        <v>0</v>
      </c>
      <c r="X26" s="2261"/>
      <c r="Y26" s="2261"/>
      <c r="Z26" s="2261"/>
      <c r="AA26" s="2261"/>
      <c r="AB26" s="2262"/>
      <c r="AC26" s="1486"/>
      <c r="AD26" s="2293"/>
      <c r="AE26" s="2293"/>
      <c r="AF26" s="2293"/>
      <c r="AG26" s="2293"/>
      <c r="AH26" s="2293"/>
      <c r="AI26" s="2293"/>
      <c r="AJ26" s="2293"/>
      <c r="AK26" s="2293"/>
      <c r="AL26" s="2293"/>
      <c r="AM26" s="2293"/>
      <c r="AN26" s="2294"/>
    </row>
    <row r="27" spans="1:40" ht="14.25" customHeight="1" x14ac:dyDescent="0.25">
      <c r="A27" s="31"/>
      <c r="B27" s="2260" t="s">
        <v>2506</v>
      </c>
      <c r="C27" s="2260"/>
      <c r="D27" s="2260"/>
      <c r="E27" s="2260"/>
      <c r="F27" s="2260"/>
      <c r="G27" s="2260"/>
      <c r="H27" s="2260"/>
      <c r="I27" s="2260"/>
      <c r="J27" s="2260"/>
      <c r="K27" s="2260"/>
      <c r="L27" s="2260"/>
      <c r="M27" s="2260"/>
      <c r="N27" s="2260"/>
      <c r="O27" s="2260"/>
      <c r="P27" s="2260"/>
      <c r="Q27" s="2260"/>
      <c r="R27" s="2260"/>
      <c r="S27" s="2260"/>
      <c r="T27" s="2260"/>
      <c r="U27" s="2260"/>
      <c r="V27" s="2260"/>
      <c r="W27" s="2261">
        <f>'17. Dev. Narr.'!K133+'17. Dev. Narr.'!K135</f>
        <v>0</v>
      </c>
      <c r="X27" s="2261"/>
      <c r="Y27" s="2261"/>
      <c r="Z27" s="2261"/>
      <c r="AA27" s="2261"/>
      <c r="AB27" s="2262"/>
      <c r="AC27" s="1486"/>
      <c r="AD27" s="2293"/>
      <c r="AE27" s="2293"/>
      <c r="AF27" s="2293"/>
      <c r="AG27" s="2293"/>
      <c r="AH27" s="2293"/>
      <c r="AI27" s="2293"/>
      <c r="AJ27" s="2293"/>
      <c r="AK27" s="2293"/>
      <c r="AL27" s="2293"/>
      <c r="AM27" s="2293"/>
      <c r="AN27" s="2294"/>
    </row>
    <row r="28" spans="1:40" ht="45.75" customHeight="1" x14ac:dyDescent="0.25">
      <c r="A28" s="31"/>
      <c r="B28" s="2265" t="s">
        <v>2507</v>
      </c>
      <c r="C28" s="2265"/>
      <c r="D28" s="2265"/>
      <c r="E28" s="2265"/>
      <c r="F28" s="2265"/>
      <c r="G28" s="2265"/>
      <c r="H28" s="2265"/>
      <c r="I28" s="2265"/>
      <c r="J28" s="2265"/>
      <c r="K28" s="2265"/>
      <c r="L28" s="2265"/>
      <c r="M28" s="2265"/>
      <c r="N28" s="2265"/>
      <c r="O28" s="2265"/>
      <c r="P28" s="2265"/>
      <c r="Q28" s="2265"/>
      <c r="R28" s="2265"/>
      <c r="S28" s="2265"/>
      <c r="T28" s="2265"/>
      <c r="U28" s="2265"/>
      <c r="V28" s="2265"/>
      <c r="W28" s="2263" t="e">
        <f>W26/W27</f>
        <v>#DIV/0!</v>
      </c>
      <c r="X28" s="2263"/>
      <c r="Y28" s="2263"/>
      <c r="Z28" s="2263"/>
      <c r="AA28" s="2263"/>
      <c r="AB28" s="2264"/>
      <c r="AC28" s="1486"/>
      <c r="AD28" s="2293"/>
      <c r="AE28" s="2293"/>
      <c r="AF28" s="2293"/>
      <c r="AG28" s="2293"/>
      <c r="AH28" s="2293"/>
      <c r="AI28" s="2293"/>
      <c r="AJ28" s="2293"/>
      <c r="AK28" s="2293"/>
      <c r="AL28" s="2293"/>
      <c r="AM28" s="2293"/>
      <c r="AN28" s="2294"/>
    </row>
    <row r="29" spans="1:40" ht="14.2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row>
    <row r="30" spans="1:40" ht="14.25" hidden="1"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row>
    <row r="31" spans="1:40" ht="14.25" hidden="1"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row>
    <row r="32" spans="1:40" ht="14.25" hidden="1"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row>
    <row r="33" spans="1:41" ht="14.25" hidden="1"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row>
    <row r="34" spans="1:41" ht="14.25" hidden="1"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row>
    <row r="35" spans="1:41" ht="14.25" hidden="1"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row>
    <row r="36" spans="1:41" ht="14.25" hidden="1"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row>
    <row r="37" spans="1:41" ht="14.25" customHeight="1" x14ac:dyDescent="0.25">
      <c r="A37" s="2266" t="s">
        <v>2508</v>
      </c>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3"/>
    </row>
    <row r="38" spans="1:41" ht="4.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row>
    <row r="39" spans="1:41" ht="14.25" customHeight="1" x14ac:dyDescent="0.25">
      <c r="A39" s="972" t="s">
        <v>2509</v>
      </c>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c r="AB39" s="973"/>
      <c r="AC39" s="973"/>
      <c r="AD39" s="973"/>
      <c r="AE39" s="973"/>
      <c r="AF39" s="973"/>
      <c r="AG39" s="973"/>
      <c r="AH39" s="973"/>
      <c r="AI39" s="973"/>
      <c r="AJ39" s="973"/>
      <c r="AK39" s="233"/>
      <c r="AL39" s="233"/>
      <c r="AM39" s="233"/>
      <c r="AN39" s="233"/>
      <c r="AO39" s="329"/>
    </row>
    <row r="40" spans="1:41" ht="4.5" customHeight="1" x14ac:dyDescent="0.25">
      <c r="A40" s="974"/>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10"/>
      <c r="AL40" s="10"/>
      <c r="AM40" s="10"/>
      <c r="AN40" s="10"/>
      <c r="AO40" s="38"/>
    </row>
    <row r="41" spans="1:41" ht="55.5" customHeight="1" x14ac:dyDescent="0.2">
      <c r="A41" s="2267" t="s">
        <v>2510</v>
      </c>
      <c r="B41" s="1400"/>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400"/>
      <c r="AA41" s="1400"/>
      <c r="AB41" s="1400"/>
      <c r="AC41" s="1400"/>
      <c r="AD41" s="1400"/>
      <c r="AE41" s="1400"/>
      <c r="AF41" s="1400"/>
      <c r="AG41" s="1400"/>
      <c r="AH41" s="1400"/>
      <c r="AI41" s="1400"/>
      <c r="AJ41" s="1400"/>
      <c r="AK41" s="1400"/>
      <c r="AL41" s="1400"/>
      <c r="AM41" s="1400"/>
      <c r="AN41" s="1400"/>
      <c r="AO41" s="1481"/>
    </row>
    <row r="42" spans="1:41" ht="30" customHeight="1" x14ac:dyDescent="0.2">
      <c r="A42" s="2268" t="s">
        <v>2511</v>
      </c>
      <c r="B42" s="1400"/>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400"/>
      <c r="AM42" s="1400"/>
      <c r="AN42" s="1400"/>
      <c r="AO42" s="1481"/>
    </row>
    <row r="43" spans="1:41" ht="4.5" customHeight="1" x14ac:dyDescent="0.25">
      <c r="A43" s="974"/>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10"/>
      <c r="AL43" s="10"/>
      <c r="AM43" s="10"/>
      <c r="AN43" s="10"/>
      <c r="AO43" s="38"/>
    </row>
    <row r="44" spans="1:41" ht="14.25" customHeight="1" x14ac:dyDescent="0.25">
      <c r="A44" s="975" t="s">
        <v>2512</v>
      </c>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10"/>
      <c r="AL44" s="10"/>
      <c r="AM44" s="10"/>
      <c r="AN44" s="10"/>
      <c r="AO44" s="38"/>
    </row>
    <row r="45" spans="1:41" ht="4.5" customHeight="1" x14ac:dyDescent="0.25">
      <c r="A45" s="974"/>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10"/>
      <c r="AL45" s="10"/>
      <c r="AM45" s="10"/>
      <c r="AN45" s="10"/>
      <c r="AO45" s="38"/>
    </row>
    <row r="46" spans="1:41" ht="56.25" customHeight="1" x14ac:dyDescent="0.2">
      <c r="A46" s="2268" t="s">
        <v>2513</v>
      </c>
      <c r="B46" s="1400"/>
      <c r="C46" s="1400"/>
      <c r="D46" s="1400"/>
      <c r="E46" s="1400"/>
      <c r="F46" s="1400"/>
      <c r="G46" s="1400"/>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81"/>
    </row>
    <row r="47" spans="1:41" ht="4.5" customHeight="1" x14ac:dyDescent="0.25">
      <c r="A47" s="974"/>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10"/>
      <c r="AL47" s="10"/>
      <c r="AM47" s="10"/>
      <c r="AN47" s="10"/>
      <c r="AO47" s="38"/>
    </row>
    <row r="48" spans="1:41" ht="15" customHeight="1" x14ac:dyDescent="0.2">
      <c r="A48" s="2269" t="s">
        <v>2514</v>
      </c>
      <c r="B48" s="1393"/>
      <c r="C48" s="1393"/>
      <c r="D48" s="1393"/>
      <c r="E48" s="1393"/>
      <c r="F48" s="1393"/>
      <c r="G48" s="1393"/>
      <c r="H48" s="1393"/>
      <c r="I48" s="1393"/>
      <c r="J48" s="1394"/>
      <c r="K48" s="2270">
        <v>100000</v>
      </c>
      <c r="L48" s="1393"/>
      <c r="M48" s="1393"/>
      <c r="N48" s="1393"/>
      <c r="O48" s="1393"/>
      <c r="P48" s="1393"/>
      <c r="Q48" s="1393"/>
      <c r="R48" s="1394"/>
      <c r="S48" s="31"/>
      <c r="T48" s="31"/>
      <c r="U48" s="2271" t="s">
        <v>2515</v>
      </c>
      <c r="V48" s="1400"/>
      <c r="W48" s="1400"/>
      <c r="X48" s="1400"/>
      <c r="Y48" s="1400"/>
      <c r="Z48" s="1400"/>
      <c r="AA48" s="1400"/>
      <c r="AB48" s="1400"/>
      <c r="AC48" s="1400"/>
      <c r="AD48" s="1400"/>
      <c r="AE48" s="1400"/>
      <c r="AF48" s="1400"/>
      <c r="AG48" s="1400"/>
      <c r="AH48" s="1400"/>
      <c r="AI48" s="1400"/>
      <c r="AJ48" s="1400"/>
      <c r="AK48" s="1400"/>
      <c r="AL48" s="1400"/>
      <c r="AM48" s="1400"/>
      <c r="AN48" s="1400"/>
      <c r="AO48" s="1481"/>
    </row>
    <row r="49" spans="1:41" ht="25.5" customHeight="1" x14ac:dyDescent="0.2">
      <c r="A49" s="2272" t="s">
        <v>2516</v>
      </c>
      <c r="B49" s="1393"/>
      <c r="C49" s="1393"/>
      <c r="D49" s="1393"/>
      <c r="E49" s="1393"/>
      <c r="F49" s="1393"/>
      <c r="G49" s="1393"/>
      <c r="H49" s="1393"/>
      <c r="I49" s="1393"/>
      <c r="J49" s="1394"/>
      <c r="K49" s="2273">
        <v>577.24</v>
      </c>
      <c r="L49" s="1393"/>
      <c r="M49" s="1393"/>
      <c r="N49" s="1393"/>
      <c r="O49" s="1393"/>
      <c r="P49" s="1393"/>
      <c r="Q49" s="1393"/>
      <c r="R49" s="1394"/>
      <c r="S49" s="31"/>
      <c r="T49" s="31"/>
      <c r="U49" s="1400"/>
      <c r="V49" s="1400"/>
      <c r="W49" s="1400"/>
      <c r="X49" s="1400"/>
      <c r="Y49" s="1400"/>
      <c r="Z49" s="1400"/>
      <c r="AA49" s="1400"/>
      <c r="AB49" s="1400"/>
      <c r="AC49" s="1400"/>
      <c r="AD49" s="1400"/>
      <c r="AE49" s="1400"/>
      <c r="AF49" s="1400"/>
      <c r="AG49" s="1400"/>
      <c r="AH49" s="1400"/>
      <c r="AI49" s="1400"/>
      <c r="AJ49" s="1400"/>
      <c r="AK49" s="1400"/>
      <c r="AL49" s="1400"/>
      <c r="AM49" s="1400"/>
      <c r="AN49" s="1400"/>
      <c r="AO49" s="1481"/>
    </row>
    <row r="50" spans="1:41" ht="25.5" customHeight="1" x14ac:dyDescent="0.2">
      <c r="A50" s="2272" t="s">
        <v>2517</v>
      </c>
      <c r="B50" s="1393"/>
      <c r="C50" s="1393"/>
      <c r="D50" s="1393"/>
      <c r="E50" s="1393"/>
      <c r="F50" s="1393"/>
      <c r="G50" s="1393"/>
      <c r="H50" s="1393"/>
      <c r="I50" s="1393"/>
      <c r="J50" s="1394"/>
      <c r="K50" s="2273">
        <v>477.42</v>
      </c>
      <c r="L50" s="1393"/>
      <c r="M50" s="1393"/>
      <c r="N50" s="1393"/>
      <c r="O50" s="1393"/>
      <c r="P50" s="1393"/>
      <c r="Q50" s="1393"/>
      <c r="R50" s="1394"/>
      <c r="S50" s="31"/>
      <c r="T50" s="31"/>
      <c r="U50" s="1400"/>
      <c r="V50" s="1400"/>
      <c r="W50" s="1400"/>
      <c r="X50" s="1400"/>
      <c r="Y50" s="1400"/>
      <c r="Z50" s="1400"/>
      <c r="AA50" s="1400"/>
      <c r="AB50" s="1400"/>
      <c r="AC50" s="1400"/>
      <c r="AD50" s="1400"/>
      <c r="AE50" s="1400"/>
      <c r="AF50" s="1400"/>
      <c r="AG50" s="1400"/>
      <c r="AH50" s="1400"/>
      <c r="AI50" s="1400"/>
      <c r="AJ50" s="1400"/>
      <c r="AK50" s="1400"/>
      <c r="AL50" s="1400"/>
      <c r="AM50" s="1400"/>
      <c r="AN50" s="1400"/>
      <c r="AO50" s="1481"/>
    </row>
    <row r="51" spans="1:41" ht="15" customHeight="1" x14ac:dyDescent="0.2">
      <c r="A51" s="2272" t="s">
        <v>2518</v>
      </c>
      <c r="B51" s="1393"/>
      <c r="C51" s="1393"/>
      <c r="D51" s="1393"/>
      <c r="E51" s="1393"/>
      <c r="F51" s="1393"/>
      <c r="G51" s="1393"/>
      <c r="H51" s="1393"/>
      <c r="I51" s="1393"/>
      <c r="J51" s="1394"/>
      <c r="K51" s="2273">
        <v>99.82</v>
      </c>
      <c r="L51" s="1393"/>
      <c r="M51" s="1393"/>
      <c r="N51" s="1393"/>
      <c r="O51" s="1393"/>
      <c r="P51" s="1393"/>
      <c r="Q51" s="1393"/>
      <c r="R51" s="1394"/>
      <c r="S51" s="31"/>
      <c r="T51" s="31"/>
      <c r="U51" s="1400"/>
      <c r="V51" s="1400"/>
      <c r="W51" s="1400"/>
      <c r="X51" s="1400"/>
      <c r="Y51" s="1400"/>
      <c r="Z51" s="1400"/>
      <c r="AA51" s="1400"/>
      <c r="AB51" s="1400"/>
      <c r="AC51" s="1400"/>
      <c r="AD51" s="1400"/>
      <c r="AE51" s="1400"/>
      <c r="AF51" s="1400"/>
      <c r="AG51" s="1400"/>
      <c r="AH51" s="1400"/>
      <c r="AI51" s="1400"/>
      <c r="AJ51" s="1400"/>
      <c r="AK51" s="1400"/>
      <c r="AL51" s="1400"/>
      <c r="AM51" s="1400"/>
      <c r="AN51" s="1400"/>
      <c r="AO51" s="1481"/>
    </row>
    <row r="52" spans="1:41" ht="15" customHeight="1" x14ac:dyDescent="0.2">
      <c r="A52" s="2272" t="s">
        <v>2519</v>
      </c>
      <c r="B52" s="1393"/>
      <c r="C52" s="1393"/>
      <c r="D52" s="1393"/>
      <c r="E52" s="1393"/>
      <c r="F52" s="1393"/>
      <c r="G52" s="1393"/>
      <c r="H52" s="1393"/>
      <c r="I52" s="1393"/>
      <c r="J52" s="1394"/>
      <c r="K52" s="2276">
        <v>17292.849999999999</v>
      </c>
      <c r="L52" s="1393"/>
      <c r="M52" s="1393"/>
      <c r="N52" s="1393"/>
      <c r="O52" s="1393"/>
      <c r="P52" s="1393"/>
      <c r="Q52" s="1393"/>
      <c r="R52" s="1394"/>
      <c r="S52" s="976"/>
      <c r="T52" s="976"/>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4"/>
    </row>
    <row r="53" spans="1:41" ht="4.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row>
    <row r="54" spans="1:41" ht="14.25" customHeight="1" x14ac:dyDescent="0.25">
      <c r="A54" s="972" t="s">
        <v>2520</v>
      </c>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233"/>
      <c r="AL54" s="233"/>
      <c r="AM54" s="233"/>
      <c r="AN54" s="233"/>
      <c r="AO54" s="329"/>
    </row>
    <row r="55" spans="1:41" ht="4.5" customHeight="1" x14ac:dyDescent="0.25">
      <c r="A55" s="974"/>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10"/>
      <c r="AL55" s="10"/>
      <c r="AM55" s="10"/>
      <c r="AN55" s="10"/>
      <c r="AO55" s="38"/>
    </row>
    <row r="56" spans="1:41" ht="39.75" customHeight="1" x14ac:dyDescent="0.2">
      <c r="A56" s="2267" t="s">
        <v>2521</v>
      </c>
      <c r="B56" s="1400"/>
      <c r="C56" s="1400"/>
      <c r="D56" s="1400"/>
      <c r="E56" s="1400"/>
      <c r="F56" s="1400"/>
      <c r="G56" s="1400"/>
      <c r="H56" s="1400"/>
      <c r="I56" s="1400"/>
      <c r="J56" s="1400"/>
      <c r="K56" s="1400"/>
      <c r="L56" s="1400"/>
      <c r="M56" s="1400"/>
      <c r="N56" s="1400"/>
      <c r="O56" s="1400"/>
      <c r="P56" s="1400"/>
      <c r="Q56" s="1400"/>
      <c r="R56" s="1400"/>
      <c r="S56" s="1400"/>
      <c r="T56" s="1400"/>
      <c r="U56" s="1400"/>
      <c r="V56" s="1400"/>
      <c r="W56" s="1400"/>
      <c r="X56" s="1400"/>
      <c r="Y56" s="1400"/>
      <c r="Z56" s="1400"/>
      <c r="AA56" s="1400"/>
      <c r="AB56" s="1400"/>
      <c r="AC56" s="1400"/>
      <c r="AD56" s="1400"/>
      <c r="AE56" s="1400"/>
      <c r="AF56" s="1400"/>
      <c r="AG56" s="1400"/>
      <c r="AH56" s="1400"/>
      <c r="AI56" s="1400"/>
      <c r="AJ56" s="1400"/>
      <c r="AK56" s="1400"/>
      <c r="AL56" s="1400"/>
      <c r="AM56" s="1400"/>
      <c r="AN56" s="1400"/>
      <c r="AO56" s="1481"/>
    </row>
    <row r="57" spans="1:41" ht="4.5" customHeight="1" x14ac:dyDescent="0.25">
      <c r="A57" s="974"/>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10"/>
      <c r="AL57" s="10"/>
      <c r="AM57" s="10"/>
      <c r="AN57" s="10"/>
      <c r="AO57" s="38"/>
    </row>
    <row r="58" spans="1:41" ht="14.25" customHeight="1" x14ac:dyDescent="0.25">
      <c r="A58" s="975" t="s">
        <v>2512</v>
      </c>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10"/>
      <c r="AL58" s="10"/>
      <c r="AM58" s="10"/>
      <c r="AN58" s="10"/>
      <c r="AO58" s="38"/>
    </row>
    <row r="59" spans="1:41" ht="4.5" customHeight="1" x14ac:dyDescent="0.25">
      <c r="A59" s="974"/>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10"/>
      <c r="AL59" s="10"/>
      <c r="AM59" s="10"/>
      <c r="AN59" s="10"/>
      <c r="AO59" s="38"/>
    </row>
    <row r="60" spans="1:41" ht="15.75" customHeight="1" x14ac:dyDescent="0.2">
      <c r="A60" s="2277" t="s">
        <v>2522</v>
      </c>
      <c r="B60" s="1393"/>
      <c r="C60" s="1393"/>
      <c r="D60" s="1393"/>
      <c r="E60" s="1393"/>
      <c r="F60" s="1393"/>
      <c r="G60" s="1393"/>
      <c r="H60" s="1393"/>
      <c r="I60" s="1393"/>
      <c r="J60" s="1394"/>
      <c r="K60" s="2278">
        <v>5000</v>
      </c>
      <c r="L60" s="1393"/>
      <c r="M60" s="1393"/>
      <c r="N60" s="1393"/>
      <c r="O60" s="1393"/>
      <c r="P60" s="1393"/>
      <c r="Q60" s="1393"/>
      <c r="R60" s="1394"/>
      <c r="S60" s="31"/>
      <c r="T60" s="31"/>
      <c r="U60" s="2271" t="s">
        <v>2523</v>
      </c>
      <c r="V60" s="1400"/>
      <c r="W60" s="1400"/>
      <c r="X60" s="1400"/>
      <c r="Y60" s="1400"/>
      <c r="Z60" s="1400"/>
      <c r="AA60" s="1400"/>
      <c r="AB60" s="1400"/>
      <c r="AC60" s="1400"/>
      <c r="AD60" s="1400"/>
      <c r="AE60" s="1400"/>
      <c r="AF60" s="1400"/>
      <c r="AG60" s="1400"/>
      <c r="AH60" s="1400"/>
      <c r="AI60" s="1400"/>
      <c r="AJ60" s="1400"/>
      <c r="AK60" s="1400"/>
      <c r="AL60" s="1400"/>
      <c r="AM60" s="1400"/>
      <c r="AN60" s="1400"/>
      <c r="AO60" s="1481"/>
    </row>
    <row r="61" spans="1:41" ht="15" customHeight="1" x14ac:dyDescent="0.2">
      <c r="A61" s="2277" t="s">
        <v>2524</v>
      </c>
      <c r="B61" s="1393"/>
      <c r="C61" s="1393"/>
      <c r="D61" s="1393"/>
      <c r="E61" s="1393"/>
      <c r="F61" s="1393"/>
      <c r="G61" s="1393"/>
      <c r="H61" s="1393"/>
      <c r="I61" s="1393"/>
      <c r="J61" s="1394"/>
      <c r="K61" s="2279" t="s">
        <v>2525</v>
      </c>
      <c r="L61" s="1393"/>
      <c r="M61" s="1393"/>
      <c r="N61" s="1393"/>
      <c r="O61" s="1393"/>
      <c r="P61" s="1393"/>
      <c r="Q61" s="1393"/>
      <c r="R61" s="1394"/>
      <c r="S61" s="31"/>
      <c r="T61" s="31"/>
      <c r="U61" s="1400"/>
      <c r="V61" s="1400"/>
      <c r="W61" s="1400"/>
      <c r="X61" s="1400"/>
      <c r="Y61" s="1400"/>
      <c r="Z61" s="1400"/>
      <c r="AA61" s="1400"/>
      <c r="AB61" s="1400"/>
      <c r="AC61" s="1400"/>
      <c r="AD61" s="1400"/>
      <c r="AE61" s="1400"/>
      <c r="AF61" s="1400"/>
      <c r="AG61" s="1400"/>
      <c r="AH61" s="1400"/>
      <c r="AI61" s="1400"/>
      <c r="AJ61" s="1400"/>
      <c r="AK61" s="1400"/>
      <c r="AL61" s="1400"/>
      <c r="AM61" s="1400"/>
      <c r="AN61" s="1400"/>
      <c r="AO61" s="1481"/>
    </row>
    <row r="62" spans="1:41" ht="27" customHeight="1" x14ac:dyDescent="0.2">
      <c r="A62" s="2281" t="s">
        <v>2526</v>
      </c>
      <c r="B62" s="1393"/>
      <c r="C62" s="1393"/>
      <c r="D62" s="1393"/>
      <c r="E62" s="1393"/>
      <c r="F62" s="1393"/>
      <c r="G62" s="1393"/>
      <c r="H62" s="1393"/>
      <c r="I62" s="1393"/>
      <c r="J62" s="1394"/>
      <c r="K62" s="2280">
        <v>2.6499999999999999E-2</v>
      </c>
      <c r="L62" s="1393"/>
      <c r="M62" s="1393"/>
      <c r="N62" s="1393"/>
      <c r="O62" s="1393"/>
      <c r="P62" s="1393"/>
      <c r="Q62" s="1393"/>
      <c r="R62" s="1394"/>
      <c r="S62" s="31"/>
      <c r="T62" s="31"/>
      <c r="U62" s="1400"/>
      <c r="V62" s="1400"/>
      <c r="W62" s="1400"/>
      <c r="X62" s="1400"/>
      <c r="Y62" s="1400"/>
      <c r="Z62" s="1400"/>
      <c r="AA62" s="1400"/>
      <c r="AB62" s="1400"/>
      <c r="AC62" s="1400"/>
      <c r="AD62" s="1400"/>
      <c r="AE62" s="1400"/>
      <c r="AF62" s="1400"/>
      <c r="AG62" s="1400"/>
      <c r="AH62" s="1400"/>
      <c r="AI62" s="1400"/>
      <c r="AJ62" s="1400"/>
      <c r="AK62" s="1400"/>
      <c r="AL62" s="1400"/>
      <c r="AM62" s="1400"/>
      <c r="AN62" s="1400"/>
      <c r="AO62" s="1481"/>
    </row>
    <row r="63" spans="1:41" ht="15" customHeight="1" x14ac:dyDescent="0.2">
      <c r="A63" s="2277" t="s">
        <v>2527</v>
      </c>
      <c r="B63" s="1393"/>
      <c r="C63" s="1393"/>
      <c r="D63" s="1393"/>
      <c r="E63" s="1393"/>
      <c r="F63" s="1393"/>
      <c r="G63" s="1393"/>
      <c r="H63" s="1393"/>
      <c r="I63" s="1393"/>
      <c r="J63" s="1394"/>
      <c r="K63" s="2276">
        <v>43423.07</v>
      </c>
      <c r="L63" s="1393"/>
      <c r="M63" s="1393"/>
      <c r="N63" s="1393"/>
      <c r="O63" s="1393"/>
      <c r="P63" s="1393"/>
      <c r="Q63" s="1393"/>
      <c r="R63" s="1394"/>
      <c r="S63" s="31"/>
      <c r="T63" s="31"/>
      <c r="U63" s="1400"/>
      <c r="V63" s="1400"/>
      <c r="W63" s="1400"/>
      <c r="X63" s="1400"/>
      <c r="Y63" s="1400"/>
      <c r="Z63" s="1400"/>
      <c r="AA63" s="1400"/>
      <c r="AB63" s="1400"/>
      <c r="AC63" s="1400"/>
      <c r="AD63" s="1400"/>
      <c r="AE63" s="1400"/>
      <c r="AF63" s="1400"/>
      <c r="AG63" s="1400"/>
      <c r="AH63" s="1400"/>
      <c r="AI63" s="1400"/>
      <c r="AJ63" s="1400"/>
      <c r="AK63" s="1400"/>
      <c r="AL63" s="1400"/>
      <c r="AM63" s="1400"/>
      <c r="AN63" s="1400"/>
      <c r="AO63" s="1481"/>
    </row>
    <row r="64" spans="1:41" ht="4.5" customHeight="1" x14ac:dyDescent="0.25">
      <c r="A64" s="974"/>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10"/>
      <c r="AL64" s="10"/>
      <c r="AM64" s="10"/>
      <c r="AN64" s="10"/>
      <c r="AO64" s="38"/>
    </row>
    <row r="65" spans="1:41" ht="14.25" customHeight="1" x14ac:dyDescent="0.25">
      <c r="A65" s="975" t="s">
        <v>2528</v>
      </c>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10"/>
      <c r="AL65" s="10"/>
      <c r="AM65" s="10"/>
      <c r="AN65" s="10"/>
      <c r="AO65" s="38"/>
    </row>
    <row r="66" spans="1:41" ht="4.5" customHeight="1" x14ac:dyDescent="0.25">
      <c r="A66" s="974"/>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10"/>
      <c r="AL66" s="10"/>
      <c r="AM66" s="10"/>
      <c r="AN66" s="10"/>
      <c r="AO66" s="38"/>
    </row>
    <row r="67" spans="1:41" ht="39.75" customHeight="1" x14ac:dyDescent="0.2">
      <c r="A67" s="2274" t="s">
        <v>2529</v>
      </c>
      <c r="B67" s="1400"/>
      <c r="C67" s="1400"/>
      <c r="D67" s="1400"/>
      <c r="E67" s="1400"/>
      <c r="F67" s="1400"/>
      <c r="G67" s="1400"/>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c r="AL67" s="1400"/>
      <c r="AM67" s="1400"/>
      <c r="AN67" s="1400"/>
      <c r="AO67" s="1481"/>
    </row>
    <row r="68" spans="1:41" ht="42.75" customHeight="1" x14ac:dyDescent="0.2">
      <c r="A68" s="2275" t="s">
        <v>2530</v>
      </c>
      <c r="B68" s="1463"/>
      <c r="C68" s="1463"/>
      <c r="D68" s="1463"/>
      <c r="E68" s="1463"/>
      <c r="F68" s="1463"/>
      <c r="G68" s="1463"/>
      <c r="H68" s="1463"/>
      <c r="I68" s="1463"/>
      <c r="J68" s="1463"/>
      <c r="K68" s="1463"/>
      <c r="L68" s="1463"/>
      <c r="M68" s="1463"/>
      <c r="N68" s="1463"/>
      <c r="O68" s="1463"/>
      <c r="P68" s="1463"/>
      <c r="Q68" s="1463"/>
      <c r="R68" s="1463"/>
      <c r="S68" s="1463"/>
      <c r="T68" s="1463"/>
      <c r="U68" s="1463"/>
      <c r="V68" s="1463"/>
      <c r="W68" s="1463"/>
      <c r="X68" s="1463"/>
      <c r="Y68" s="1463"/>
      <c r="Z68" s="1463"/>
      <c r="AA68" s="1463"/>
      <c r="AB68" s="1463"/>
      <c r="AC68" s="1463"/>
      <c r="AD68" s="1463"/>
      <c r="AE68" s="1463"/>
      <c r="AF68" s="1463"/>
      <c r="AG68" s="1463"/>
      <c r="AH68" s="1463"/>
      <c r="AI68" s="1463"/>
      <c r="AJ68" s="1463"/>
      <c r="AK68" s="1463"/>
      <c r="AL68" s="1463"/>
      <c r="AM68" s="1463"/>
      <c r="AN68" s="1463"/>
      <c r="AO68" s="1464"/>
    </row>
    <row r="69" spans="1:41" ht="4.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row>
    <row r="70" spans="1:41" ht="14.25" customHeight="1" x14ac:dyDescent="0.25">
      <c r="A70" s="598"/>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row>
    <row r="71" spans="1:41" ht="4.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row>
    <row r="72" spans="1:41" ht="42.75" customHeight="1" x14ac:dyDescent="0.2">
      <c r="A72" s="1511"/>
      <c r="B72" s="1400"/>
      <c r="C72" s="1400"/>
      <c r="D72" s="1400"/>
      <c r="E72" s="1400"/>
      <c r="F72" s="1400"/>
      <c r="G72" s="1400"/>
      <c r="H72" s="1400"/>
      <c r="I72" s="1400"/>
      <c r="J72" s="1400"/>
      <c r="K72" s="1400"/>
      <c r="L72" s="1400"/>
      <c r="M72" s="1400"/>
      <c r="N72" s="1400"/>
      <c r="O72" s="1400"/>
      <c r="P72" s="1400"/>
      <c r="Q72" s="1400"/>
      <c r="R72" s="1400"/>
      <c r="S72" s="1400"/>
      <c r="T72" s="1400"/>
      <c r="U72" s="1400"/>
      <c r="V72" s="1400"/>
      <c r="W72" s="1400"/>
      <c r="X72" s="1400"/>
      <c r="Y72" s="1400"/>
      <c r="Z72" s="1400"/>
      <c r="AA72" s="1400"/>
      <c r="AB72" s="1400"/>
      <c r="AC72" s="1400"/>
      <c r="AD72" s="1400"/>
      <c r="AE72" s="1400"/>
      <c r="AF72" s="1400"/>
      <c r="AG72" s="1400"/>
      <c r="AH72" s="1400"/>
      <c r="AI72" s="1400"/>
      <c r="AJ72" s="1400"/>
      <c r="AK72" s="1400"/>
      <c r="AL72" s="1400"/>
      <c r="AM72" s="1400"/>
      <c r="AN72" s="1400"/>
      <c r="AO72" s="1400"/>
    </row>
    <row r="73" spans="1:41" ht="14.25" customHeight="1" x14ac:dyDescent="0.2">
      <c r="A73" s="2046"/>
      <c r="B73" s="1400"/>
      <c r="C73" s="1400"/>
      <c r="D73" s="1400"/>
      <c r="E73" s="1400"/>
      <c r="F73" s="1400"/>
      <c r="G73" s="1400"/>
      <c r="H73" s="1400"/>
      <c r="I73" s="1400"/>
      <c r="J73" s="1400"/>
      <c r="K73" s="1400"/>
      <c r="L73" s="1400"/>
      <c r="M73" s="1400"/>
      <c r="N73" s="1400"/>
      <c r="O73" s="1400"/>
      <c r="P73" s="1400"/>
      <c r="Q73" s="1400"/>
      <c r="R73" s="1400"/>
      <c r="S73" s="1400"/>
      <c r="T73" s="1400"/>
      <c r="U73" s="1400"/>
      <c r="V73" s="1400"/>
      <c r="W73" s="1400"/>
      <c r="X73" s="1400"/>
      <c r="Y73" s="1400"/>
      <c r="Z73" s="1400"/>
      <c r="AA73" s="1400"/>
      <c r="AB73" s="1400"/>
      <c r="AC73" s="1400"/>
      <c r="AD73" s="1400"/>
      <c r="AE73" s="1400"/>
      <c r="AF73" s="1400"/>
      <c r="AG73" s="1400"/>
      <c r="AH73" s="1400"/>
      <c r="AI73" s="1400"/>
      <c r="AJ73" s="1400"/>
    </row>
    <row r="74" spans="1:41" ht="14.2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row>
    <row r="75" spans="1:41" ht="14.2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row>
    <row r="76" spans="1:41" ht="14.25" customHeight="1" x14ac:dyDescent="0.2"/>
    <row r="77" spans="1:41" ht="14.25" customHeight="1" x14ac:dyDescent="0.2"/>
    <row r="78" spans="1:41" ht="14.25" customHeight="1" x14ac:dyDescent="0.2"/>
    <row r="79" spans="1:41" ht="14.25" customHeight="1" x14ac:dyDescent="0.2"/>
    <row r="80" spans="1:4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2hHNr70VTS/oZEyDnYzF3wP4KtEp/XM/cQSd0xPnUiHHKfxBHiUyAmrgfupwP+Sw+uW26KW/QTR+/Hxc2MCuLQ==" saltValue="Vh+UqqoTUPPTHPn3E/tQIA==" spinCount="100000" sheet="1" objects="1" scenarios="1"/>
  <mergeCells count="79">
    <mergeCell ref="AC24:AN24"/>
    <mergeCell ref="AC25:AN25"/>
    <mergeCell ref="AC26:AN26"/>
    <mergeCell ref="AC27:AN27"/>
    <mergeCell ref="AC28:AN28"/>
    <mergeCell ref="AC19:AN19"/>
    <mergeCell ref="AC20:AN20"/>
    <mergeCell ref="AC21:AN21"/>
    <mergeCell ref="AC22:AN22"/>
    <mergeCell ref="AC23:AN23"/>
    <mergeCell ref="AC14:AN14"/>
    <mergeCell ref="AC15:AN15"/>
    <mergeCell ref="AC16:AN16"/>
    <mergeCell ref="AC17:AN17"/>
    <mergeCell ref="AC18:AN18"/>
    <mergeCell ref="W21:AB21"/>
    <mergeCell ref="W22:AB22"/>
    <mergeCell ref="B20:V20"/>
    <mergeCell ref="B21:V21"/>
    <mergeCell ref="B22:V22"/>
    <mergeCell ref="W20:AB20"/>
    <mergeCell ref="B16:V16"/>
    <mergeCell ref="B17:V17"/>
    <mergeCell ref="B18:V18"/>
    <mergeCell ref="B19:V19"/>
    <mergeCell ref="W14:AB14"/>
    <mergeCell ref="W15:AB15"/>
    <mergeCell ref="B14:V14"/>
    <mergeCell ref="B15:V15"/>
    <mergeCell ref="W16:AB16"/>
    <mergeCell ref="W17:AB17"/>
    <mergeCell ref="W18:AB18"/>
    <mergeCell ref="W19:AB19"/>
    <mergeCell ref="A1:AO2"/>
    <mergeCell ref="A4:AO7"/>
    <mergeCell ref="A9:AO9"/>
    <mergeCell ref="A10:S10"/>
    <mergeCell ref="A11:AO12"/>
    <mergeCell ref="A67:AO67"/>
    <mergeCell ref="A68:AO68"/>
    <mergeCell ref="A72:AO72"/>
    <mergeCell ref="A73:AJ73"/>
    <mergeCell ref="A52:J52"/>
    <mergeCell ref="K52:R52"/>
    <mergeCell ref="A60:J60"/>
    <mergeCell ref="K60:R60"/>
    <mergeCell ref="A61:J61"/>
    <mergeCell ref="K61:R61"/>
    <mergeCell ref="K62:R62"/>
    <mergeCell ref="U60:AO63"/>
    <mergeCell ref="A56:AO56"/>
    <mergeCell ref="A62:J62"/>
    <mergeCell ref="A63:J63"/>
    <mergeCell ref="K63:R63"/>
    <mergeCell ref="A37:AO37"/>
    <mergeCell ref="A41:AO41"/>
    <mergeCell ref="A42:AO42"/>
    <mergeCell ref="A46:AO46"/>
    <mergeCell ref="A48:J48"/>
    <mergeCell ref="K48:R48"/>
    <mergeCell ref="U48:AO52"/>
    <mergeCell ref="A49:J49"/>
    <mergeCell ref="K49:R49"/>
    <mergeCell ref="A50:J50"/>
    <mergeCell ref="K50:R50"/>
    <mergeCell ref="A51:J51"/>
    <mergeCell ref="K51:R51"/>
    <mergeCell ref="W26:AB26"/>
    <mergeCell ref="W27:AB27"/>
    <mergeCell ref="W28:AB28"/>
    <mergeCell ref="B26:V26"/>
    <mergeCell ref="B27:V27"/>
    <mergeCell ref="B28:V28"/>
    <mergeCell ref="W23:AB23"/>
    <mergeCell ref="W24:AB24"/>
    <mergeCell ref="W25:AB25"/>
    <mergeCell ref="B23:V23"/>
    <mergeCell ref="B24:V24"/>
    <mergeCell ref="B25:V25"/>
  </mergeCells>
  <pageMargins left="0.25" right="0.25" top="0.75" bottom="0.75" header="0" footer="0"/>
  <pageSetup orientation="portrait" r:id="rId1"/>
  <headerFooter>
    <oddFooter>&amp;R&amp;D</oddFooter>
  </headerFooter>
  <rowBreaks count="1" manualBreakCount="1">
    <brk id="3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04"/>
  <sheetViews>
    <sheetView showGridLines="0" zoomScaleNormal="100" zoomScaleSheetLayoutView="100" workbookViewId="0">
      <selection sqref="A1:N2"/>
    </sheetView>
  </sheetViews>
  <sheetFormatPr defaultColWidth="12.625" defaultRowHeight="15" customHeight="1" x14ac:dyDescent="0.2"/>
  <cols>
    <col min="1" max="1" width="3.25" customWidth="1"/>
    <col min="2" max="2" width="2.625" customWidth="1"/>
    <col min="3" max="3" width="3" customWidth="1"/>
    <col min="4" max="4" width="2.125" customWidth="1"/>
    <col min="5" max="5" width="6.625" customWidth="1"/>
    <col min="6" max="6" width="2.125" customWidth="1"/>
    <col min="7" max="7" width="3" customWidth="1"/>
    <col min="8" max="8" width="6.625" customWidth="1"/>
    <col min="9" max="9" width="4.875" customWidth="1"/>
    <col min="10" max="10" width="2.125" customWidth="1"/>
    <col min="11" max="11" width="20.5" customWidth="1"/>
    <col min="12" max="12" width="12.875" customWidth="1"/>
    <col min="13" max="13" width="2.125" customWidth="1"/>
    <col min="14" max="14" width="15.25" customWidth="1"/>
    <col min="15" max="15" width="2.125" customWidth="1"/>
  </cols>
  <sheetData>
    <row r="1" spans="1:15" ht="15" customHeight="1" x14ac:dyDescent="0.25">
      <c r="A1" s="1440" t="s">
        <v>2531</v>
      </c>
      <c r="B1" s="1397"/>
      <c r="C1" s="1397"/>
      <c r="D1" s="1397"/>
      <c r="E1" s="1397"/>
      <c r="F1" s="1397"/>
      <c r="G1" s="1397"/>
      <c r="H1" s="1397"/>
      <c r="I1" s="1397"/>
      <c r="J1" s="1397"/>
      <c r="K1" s="1397"/>
      <c r="L1" s="1397"/>
      <c r="M1" s="1397"/>
      <c r="N1" s="1398"/>
      <c r="O1" s="10"/>
    </row>
    <row r="2" spans="1:15" ht="15" customHeight="1" x14ac:dyDescent="0.25">
      <c r="A2" s="1402"/>
      <c r="B2" s="1403"/>
      <c r="C2" s="1403"/>
      <c r="D2" s="1403"/>
      <c r="E2" s="1403"/>
      <c r="F2" s="1403"/>
      <c r="G2" s="1403"/>
      <c r="H2" s="1403"/>
      <c r="I2" s="1403"/>
      <c r="J2" s="1403"/>
      <c r="K2" s="1403"/>
      <c r="L2" s="1403"/>
      <c r="M2" s="1403"/>
      <c r="N2" s="1404"/>
      <c r="O2" s="10"/>
    </row>
    <row r="3" spans="1:15" ht="15" customHeight="1" x14ac:dyDescent="0.25">
      <c r="A3" s="31"/>
      <c r="B3" s="31"/>
      <c r="C3" s="31"/>
      <c r="D3" s="31"/>
      <c r="E3" s="31"/>
      <c r="F3" s="31"/>
      <c r="G3" s="31"/>
      <c r="H3" s="31"/>
      <c r="I3" s="31"/>
      <c r="J3" s="674"/>
      <c r="K3" s="31"/>
      <c r="L3" s="35" t="s">
        <v>85</v>
      </c>
      <c r="M3" s="31"/>
      <c r="N3" s="977">
        <f>'6a. Competitive HTC Self Score'!AI47</f>
        <v>0</v>
      </c>
      <c r="O3" s="31"/>
    </row>
    <row r="4" spans="1:15" ht="6" customHeight="1" x14ac:dyDescent="0.2">
      <c r="A4" s="31"/>
      <c r="B4" s="31"/>
      <c r="C4" s="31"/>
      <c r="D4" s="31"/>
      <c r="E4" s="31"/>
      <c r="F4" s="31"/>
      <c r="G4" s="31"/>
      <c r="H4" s="31"/>
      <c r="I4" s="31"/>
      <c r="J4" s="31"/>
      <c r="K4" s="31"/>
      <c r="L4" s="31"/>
      <c r="M4" s="31"/>
      <c r="N4" s="31"/>
      <c r="O4" s="31"/>
    </row>
    <row r="5" spans="1:15" ht="15" customHeight="1" x14ac:dyDescent="0.25">
      <c r="A5" s="978" t="s">
        <v>96</v>
      </c>
      <c r="B5" s="2295" t="s">
        <v>2532</v>
      </c>
      <c r="C5" s="1442"/>
      <c r="D5" s="1442"/>
      <c r="E5" s="1442"/>
      <c r="F5" s="1442"/>
      <c r="G5" s="1442"/>
      <c r="H5" s="1442"/>
      <c r="I5" s="1442"/>
      <c r="J5" s="1442"/>
      <c r="K5" s="1442"/>
      <c r="L5" s="1442"/>
      <c r="M5" s="1442"/>
      <c r="N5" s="1443"/>
      <c r="O5" s="180"/>
    </row>
    <row r="6" spans="1:15" ht="8.25" customHeight="1" x14ac:dyDescent="0.25">
      <c r="A6" s="590"/>
      <c r="B6" s="718"/>
      <c r="C6" s="718"/>
      <c r="D6" s="718"/>
      <c r="E6" s="718"/>
      <c r="F6" s="718"/>
      <c r="G6" s="718"/>
      <c r="H6" s="718"/>
      <c r="I6" s="718"/>
      <c r="J6" s="718"/>
      <c r="K6" s="718"/>
      <c r="L6" s="718"/>
      <c r="M6" s="718"/>
      <c r="N6" s="718"/>
      <c r="O6" s="180"/>
    </row>
    <row r="7" spans="1:15" ht="15" customHeight="1" x14ac:dyDescent="0.25">
      <c r="A7" s="590"/>
      <c r="B7" s="202" t="s">
        <v>2533</v>
      </c>
      <c r="C7" s="718"/>
      <c r="D7" s="718"/>
      <c r="E7" s="718"/>
      <c r="F7" s="718"/>
      <c r="G7" s="718"/>
      <c r="H7" s="718"/>
      <c r="I7" s="718"/>
      <c r="J7" s="718"/>
      <c r="K7" s="718"/>
      <c r="L7" s="718"/>
      <c r="M7" s="718"/>
      <c r="N7" s="718"/>
      <c r="O7" s="180"/>
    </row>
    <row r="8" spans="1:15" s="1045" customFormat="1" ht="6" customHeight="1" x14ac:dyDescent="0.25">
      <c r="A8" s="590"/>
      <c r="B8" s="1048"/>
      <c r="C8" s="718"/>
      <c r="D8" s="718"/>
      <c r="E8" s="718"/>
      <c r="F8" s="718"/>
      <c r="G8" s="718"/>
      <c r="H8" s="718"/>
      <c r="I8" s="718"/>
      <c r="J8" s="718"/>
      <c r="K8" s="718"/>
      <c r="L8" s="718"/>
      <c r="M8" s="718"/>
      <c r="N8" s="718"/>
      <c r="O8" s="180"/>
    </row>
    <row r="9" spans="1:15" ht="15" customHeight="1" x14ac:dyDescent="0.25">
      <c r="A9" s="180"/>
      <c r="C9" s="1736"/>
      <c r="D9" s="1803"/>
      <c r="E9" s="1803"/>
      <c r="F9" s="1803"/>
      <c r="G9" s="1803"/>
      <c r="H9" s="1803"/>
      <c r="I9" s="1803"/>
      <c r="J9" s="1803"/>
      <c r="K9" s="1803"/>
      <c r="L9" s="1803"/>
      <c r="M9" s="1803"/>
      <c r="N9" s="1804"/>
      <c r="O9" s="180"/>
    </row>
    <row r="10" spans="1:15" ht="4.5" customHeight="1" x14ac:dyDescent="0.25">
      <c r="A10" s="180"/>
      <c r="B10" s="180"/>
      <c r="C10" s="180"/>
      <c r="D10" s="180"/>
      <c r="E10" s="180"/>
      <c r="F10" s="180"/>
      <c r="G10" s="180"/>
      <c r="H10" s="180"/>
      <c r="I10" s="979"/>
      <c r="J10" s="624"/>
      <c r="K10" s="980"/>
      <c r="L10" s="980"/>
      <c r="M10" s="980"/>
      <c r="N10" s="980"/>
      <c r="O10" s="180"/>
    </row>
    <row r="11" spans="1:15" ht="15" customHeight="1" x14ac:dyDescent="0.25">
      <c r="A11" s="180"/>
      <c r="B11" s="1125"/>
      <c r="C11" s="1590" t="s">
        <v>2534</v>
      </c>
      <c r="D11" s="1400"/>
      <c r="E11" s="1400"/>
      <c r="F11" s="1400"/>
      <c r="G11" s="1400"/>
      <c r="H11" s="1400"/>
      <c r="I11" s="1400"/>
      <c r="J11" s="1400"/>
      <c r="K11" s="1400"/>
      <c r="L11" s="1400"/>
      <c r="M11" s="1400"/>
      <c r="N11" s="1400"/>
      <c r="O11" s="180"/>
    </row>
    <row r="12" spans="1:15" ht="29.25" customHeight="1" x14ac:dyDescent="0.25">
      <c r="A12" s="180"/>
      <c r="B12" s="259"/>
      <c r="C12" s="1400"/>
      <c r="D12" s="1400"/>
      <c r="E12" s="1400"/>
      <c r="F12" s="1400"/>
      <c r="G12" s="1400"/>
      <c r="H12" s="1400"/>
      <c r="I12" s="1400"/>
      <c r="J12" s="1400"/>
      <c r="K12" s="1400"/>
      <c r="L12" s="1400"/>
      <c r="M12" s="1400"/>
      <c r="N12" s="1400"/>
      <c r="O12" s="180"/>
    </row>
    <row r="13" spans="1:15" ht="14.25" customHeight="1" x14ac:dyDescent="0.25">
      <c r="A13" s="180"/>
      <c r="B13" s="1125"/>
      <c r="C13" s="2296" t="s">
        <v>2535</v>
      </c>
      <c r="D13" s="1400"/>
      <c r="E13" s="1400"/>
      <c r="F13" s="1400"/>
      <c r="G13" s="1400"/>
      <c r="H13" s="1400"/>
      <c r="I13" s="1400"/>
      <c r="J13" s="1400"/>
      <c r="K13" s="1400"/>
      <c r="L13" s="1400"/>
      <c r="M13" s="1400"/>
      <c r="N13" s="1400"/>
      <c r="O13" s="180"/>
    </row>
    <row r="14" spans="1:15" ht="14.25" customHeight="1" x14ac:dyDescent="0.25">
      <c r="A14" s="180"/>
      <c r="B14" s="820"/>
      <c r="C14" s="1400"/>
      <c r="D14" s="1400"/>
      <c r="E14" s="1400"/>
      <c r="F14" s="1400"/>
      <c r="G14" s="1400"/>
      <c r="H14" s="1400"/>
      <c r="I14" s="1400"/>
      <c r="J14" s="1400"/>
      <c r="K14" s="1400"/>
      <c r="L14" s="1400"/>
      <c r="M14" s="1400"/>
      <c r="N14" s="1400"/>
      <c r="O14" s="180"/>
    </row>
    <row r="15" spans="1:15" ht="14.25" customHeight="1" x14ac:dyDescent="0.25">
      <c r="A15" s="180"/>
      <c r="B15" s="1125"/>
      <c r="C15" s="1551" t="s">
        <v>2536</v>
      </c>
      <c r="D15" s="2297"/>
      <c r="E15" s="2297"/>
      <c r="F15" s="2297"/>
      <c r="G15" s="2297"/>
      <c r="H15" s="2297"/>
      <c r="I15" s="2297"/>
      <c r="J15" s="2297"/>
      <c r="K15" s="2297"/>
      <c r="L15" s="2297"/>
      <c r="M15" s="2297"/>
      <c r="N15" s="2297"/>
      <c r="O15" s="180"/>
    </row>
    <row r="16" spans="1:15" ht="30.6" customHeight="1" x14ac:dyDescent="0.25">
      <c r="A16" s="180"/>
      <c r="B16" s="138"/>
      <c r="C16" s="2297"/>
      <c r="D16" s="2297"/>
      <c r="E16" s="2297"/>
      <c r="F16" s="2297"/>
      <c r="G16" s="2297"/>
      <c r="H16" s="2297"/>
      <c r="I16" s="2297"/>
      <c r="J16" s="2297"/>
      <c r="K16" s="2297"/>
      <c r="L16" s="2297"/>
      <c r="M16" s="2297"/>
      <c r="N16" s="2297"/>
      <c r="O16" s="180"/>
    </row>
    <row r="17" spans="1:15" ht="15" customHeight="1" x14ac:dyDescent="0.25">
      <c r="A17" s="180"/>
      <c r="B17" s="981"/>
      <c r="C17" s="981"/>
      <c r="D17" s="981"/>
      <c r="E17" s="981"/>
      <c r="F17" s="981"/>
      <c r="G17" s="180"/>
      <c r="H17" s="180"/>
      <c r="I17" s="180"/>
      <c r="J17" s="180"/>
      <c r="K17" s="180"/>
      <c r="L17" s="949" t="s">
        <v>1613</v>
      </c>
      <c r="M17" s="979"/>
      <c r="N17" s="983">
        <f>IF(AND(B11="x",B13="x",B15="x"),1,0)</f>
        <v>0</v>
      </c>
      <c r="O17" s="180"/>
    </row>
    <row r="18" spans="1:15" ht="4.5" customHeight="1" x14ac:dyDescent="0.25">
      <c r="A18" s="180"/>
      <c r="B18" s="180"/>
      <c r="C18" s="180"/>
      <c r="D18" s="180"/>
      <c r="E18" s="180"/>
      <c r="F18" s="180"/>
      <c r="G18" s="180"/>
      <c r="H18" s="180"/>
      <c r="I18" s="180"/>
      <c r="J18" s="180"/>
      <c r="K18" s="180"/>
      <c r="L18" s="180"/>
      <c r="M18" s="180"/>
      <c r="N18" s="180"/>
      <c r="O18" s="180"/>
    </row>
    <row r="19" spans="1:15" ht="15" customHeight="1" x14ac:dyDescent="0.25">
      <c r="A19" s="978" t="s">
        <v>201</v>
      </c>
      <c r="B19" s="1552" t="s">
        <v>2537</v>
      </c>
      <c r="C19" s="1442"/>
      <c r="D19" s="1442"/>
      <c r="E19" s="1442"/>
      <c r="F19" s="1442"/>
      <c r="G19" s="1442"/>
      <c r="H19" s="1442"/>
      <c r="I19" s="1442"/>
      <c r="J19" s="1442"/>
      <c r="K19" s="1442"/>
      <c r="L19" s="1442"/>
      <c r="M19" s="1442"/>
      <c r="N19" s="1443"/>
      <c r="O19" s="180"/>
    </row>
    <row r="20" spans="1:15" ht="6.75" customHeight="1" x14ac:dyDescent="0.25">
      <c r="A20" s="180"/>
      <c r="B20" s="180"/>
      <c r="C20" s="180"/>
      <c r="D20" s="180"/>
      <c r="E20" s="180"/>
      <c r="F20" s="180"/>
      <c r="G20" s="180"/>
      <c r="H20" s="180"/>
      <c r="I20" s="180"/>
      <c r="J20" s="180"/>
      <c r="K20" s="180"/>
      <c r="L20" s="180"/>
      <c r="M20" s="180"/>
      <c r="N20" s="180"/>
      <c r="O20" s="180"/>
    </row>
    <row r="21" spans="1:15" ht="15.6" customHeight="1" x14ac:dyDescent="0.25">
      <c r="A21" s="180"/>
      <c r="B21" s="1125"/>
      <c r="C21" s="2298" t="s">
        <v>2538</v>
      </c>
      <c r="D21" s="2298"/>
      <c r="E21" s="2298"/>
      <c r="F21" s="2298"/>
      <c r="G21" s="2298"/>
      <c r="H21" s="2298"/>
      <c r="I21" s="2298"/>
      <c r="J21" s="2298"/>
      <c r="K21" s="2298"/>
      <c r="L21" s="2298"/>
      <c r="M21" s="2298"/>
      <c r="N21" s="633" t="str">
        <f>IF(B21="x",24,"0")</f>
        <v>0</v>
      </c>
      <c r="O21" s="180"/>
    </row>
    <row r="22" spans="1:15" ht="17.45" customHeight="1" x14ac:dyDescent="0.25">
      <c r="A22" s="180"/>
      <c r="B22" s="982"/>
      <c r="C22" s="2298"/>
      <c r="D22" s="2298"/>
      <c r="E22" s="2298"/>
      <c r="F22" s="2298"/>
      <c r="G22" s="2298"/>
      <c r="H22" s="2298"/>
      <c r="I22" s="2298"/>
      <c r="J22" s="2298"/>
      <c r="K22" s="2298"/>
      <c r="L22" s="2298"/>
      <c r="M22" s="2298"/>
      <c r="N22" s="180"/>
      <c r="O22" s="180"/>
    </row>
    <row r="23" spans="1:15" s="1045" customFormat="1" ht="6" customHeight="1" x14ac:dyDescent="0.25">
      <c r="A23" s="180"/>
      <c r="B23" s="982"/>
      <c r="C23" s="180"/>
      <c r="D23" s="180"/>
      <c r="E23" s="180"/>
      <c r="F23" s="180"/>
      <c r="G23" s="180"/>
      <c r="H23" s="180"/>
      <c r="I23" s="180"/>
      <c r="J23" s="180"/>
      <c r="K23" s="180"/>
      <c r="L23" s="180"/>
      <c r="M23" s="180"/>
      <c r="N23" s="180"/>
      <c r="O23" s="180"/>
    </row>
    <row r="24" spans="1:15" ht="15.6" customHeight="1" x14ac:dyDescent="0.25">
      <c r="A24" s="180"/>
      <c r="B24" s="1125"/>
      <c r="C24" s="2298" t="s">
        <v>2539</v>
      </c>
      <c r="D24" s="2298"/>
      <c r="E24" s="2298"/>
      <c r="F24" s="2298"/>
      <c r="G24" s="2298"/>
      <c r="H24" s="2298"/>
      <c r="I24" s="2298"/>
      <c r="J24" s="2298"/>
      <c r="K24" s="2298"/>
      <c r="L24" s="2298"/>
      <c r="M24" s="180"/>
      <c r="N24" s="633" t="str">
        <f>IF(B24="x",26,"0")</f>
        <v>0</v>
      </c>
      <c r="O24" s="180"/>
    </row>
    <row r="25" spans="1:15" ht="17.45" customHeight="1" x14ac:dyDescent="0.25">
      <c r="A25" s="180"/>
      <c r="B25" s="261"/>
      <c r="C25" s="2298"/>
      <c r="D25" s="2298"/>
      <c r="E25" s="2298"/>
      <c r="F25" s="2298"/>
      <c r="G25" s="2298"/>
      <c r="H25" s="2298"/>
      <c r="I25" s="2298"/>
      <c r="J25" s="2298"/>
      <c r="K25" s="2298"/>
      <c r="L25" s="2298"/>
      <c r="M25" s="180"/>
      <c r="N25" s="624"/>
      <c r="O25" s="180"/>
    </row>
    <row r="26" spans="1:15" s="1045" customFormat="1" ht="6.75" customHeight="1" x14ac:dyDescent="0.25">
      <c r="A26" s="180"/>
      <c r="B26" s="261"/>
      <c r="C26" s="1050"/>
      <c r="D26" s="1050"/>
      <c r="E26" s="1050"/>
      <c r="F26" s="1050"/>
      <c r="G26" s="1050"/>
      <c r="H26" s="1050"/>
      <c r="I26" s="1050"/>
      <c r="J26" s="1050"/>
      <c r="K26" s="1050"/>
      <c r="L26" s="1050"/>
      <c r="M26" s="180"/>
      <c r="N26" s="1052"/>
      <c r="O26" s="180"/>
    </row>
    <row r="27" spans="1:15" ht="15.6" customHeight="1" x14ac:dyDescent="0.25">
      <c r="A27" s="180"/>
      <c r="B27" s="1125"/>
      <c r="C27" s="2298" t="s">
        <v>2540</v>
      </c>
      <c r="D27" s="2298"/>
      <c r="E27" s="2298"/>
      <c r="F27" s="2298"/>
      <c r="G27" s="2298"/>
      <c r="H27" s="2298"/>
      <c r="I27" s="2298"/>
      <c r="J27" s="2298"/>
      <c r="K27" s="2298"/>
      <c r="L27" s="2298"/>
      <c r="M27" s="180"/>
      <c r="N27" s="633" t="str">
        <f>IF(B27="x",24,"0")</f>
        <v>0</v>
      </c>
      <c r="O27" s="180"/>
    </row>
    <row r="28" spans="1:15" ht="16.149999999999999" customHeight="1" x14ac:dyDescent="0.25">
      <c r="A28" s="180"/>
      <c r="B28" s="261"/>
      <c r="C28" s="2298"/>
      <c r="D28" s="2298"/>
      <c r="E28" s="2298"/>
      <c r="F28" s="2298"/>
      <c r="G28" s="2298"/>
      <c r="H28" s="2298"/>
      <c r="I28" s="2298"/>
      <c r="J28" s="2298"/>
      <c r="K28" s="2298"/>
      <c r="L28" s="2298"/>
      <c r="M28" s="180"/>
      <c r="N28" s="624"/>
      <c r="O28" s="180"/>
    </row>
    <row r="29" spans="1:15" s="1045" customFormat="1" ht="5.25" customHeight="1" x14ac:dyDescent="0.25">
      <c r="A29" s="180"/>
      <c r="B29" s="261"/>
      <c r="C29" s="1049"/>
      <c r="D29" s="1051"/>
      <c r="E29" s="1051"/>
      <c r="F29" s="1051"/>
      <c r="G29" s="1051"/>
      <c r="H29" s="1051"/>
      <c r="I29" s="1051"/>
      <c r="J29" s="1051"/>
      <c r="K29" s="1051"/>
      <c r="L29" s="1051"/>
      <c r="M29" s="180"/>
      <c r="N29" s="1052"/>
      <c r="O29" s="180"/>
    </row>
    <row r="30" spans="1:15" ht="15" customHeight="1" x14ac:dyDescent="0.25">
      <c r="A30" s="180"/>
      <c r="B30" s="1125"/>
      <c r="C30" s="2298" t="s">
        <v>2541</v>
      </c>
      <c r="D30" s="2298"/>
      <c r="E30" s="2298"/>
      <c r="F30" s="2298"/>
      <c r="G30" s="2298"/>
      <c r="H30" s="2298"/>
      <c r="I30" s="2298"/>
      <c r="J30" s="2298"/>
      <c r="K30" s="2298"/>
      <c r="L30" s="2298"/>
      <c r="M30" s="180"/>
      <c r="N30" s="633" t="str">
        <f>IF(B30="x",24,"0")</f>
        <v>0</v>
      </c>
      <c r="O30" s="180"/>
    </row>
    <row r="31" spans="1:15" ht="17.45" customHeight="1" x14ac:dyDescent="0.25">
      <c r="A31" s="180"/>
      <c r="B31" s="261"/>
      <c r="C31" s="2298"/>
      <c r="D31" s="2298"/>
      <c r="E31" s="2298"/>
      <c r="F31" s="2298"/>
      <c r="G31" s="2298"/>
      <c r="H31" s="2298"/>
      <c r="I31" s="2298"/>
      <c r="J31" s="2298"/>
      <c r="K31" s="2298"/>
      <c r="L31" s="2298"/>
      <c r="M31" s="180"/>
      <c r="N31" s="625"/>
      <c r="O31" s="180"/>
    </row>
    <row r="32" spans="1:15" ht="25.5" customHeight="1" x14ac:dyDescent="0.25">
      <c r="A32" s="180"/>
      <c r="B32" s="180"/>
      <c r="C32" s="180"/>
      <c r="D32" s="180"/>
      <c r="E32" s="180"/>
      <c r="F32" s="180"/>
      <c r="G32" s="180"/>
      <c r="H32" s="180"/>
      <c r="I32" s="180"/>
      <c r="J32" s="180"/>
      <c r="K32" s="180"/>
      <c r="L32" s="949" t="s">
        <v>1613</v>
      </c>
      <c r="M32" s="180"/>
      <c r="N32" s="983">
        <f>MAX(N21,N24)</f>
        <v>0</v>
      </c>
      <c r="O32" s="180"/>
    </row>
    <row r="33" spans="1:15" ht="4.5" customHeight="1" x14ac:dyDescent="0.25">
      <c r="A33" s="180"/>
      <c r="B33" s="180"/>
      <c r="C33" s="180"/>
      <c r="D33" s="180"/>
      <c r="E33" s="180"/>
      <c r="F33" s="180"/>
      <c r="G33" s="180"/>
      <c r="H33" s="180"/>
      <c r="I33" s="180"/>
      <c r="J33" s="180"/>
      <c r="K33" s="180"/>
      <c r="L33" s="180"/>
      <c r="M33" s="180"/>
      <c r="N33" s="180"/>
      <c r="O33" s="180"/>
    </row>
    <row r="34" spans="1:15" ht="15" customHeight="1" x14ac:dyDescent="0.25">
      <c r="A34" s="978" t="s">
        <v>245</v>
      </c>
      <c r="B34" s="2295" t="s">
        <v>2542</v>
      </c>
      <c r="C34" s="1442"/>
      <c r="D34" s="1442"/>
      <c r="E34" s="1442"/>
      <c r="F34" s="1442"/>
      <c r="G34" s="1442"/>
      <c r="H34" s="1442"/>
      <c r="I34" s="1442"/>
      <c r="J34" s="1442"/>
      <c r="K34" s="1442"/>
      <c r="L34" s="1442"/>
      <c r="M34" s="1442"/>
      <c r="N34" s="1443"/>
      <c r="O34" s="985"/>
    </row>
    <row r="35" spans="1:15" ht="5.25" customHeight="1" x14ac:dyDescent="0.25">
      <c r="A35" s="180"/>
      <c r="B35" s="180"/>
      <c r="C35" s="180"/>
      <c r="D35" s="180"/>
      <c r="E35" s="180"/>
      <c r="F35" s="180"/>
      <c r="G35" s="180"/>
      <c r="H35" s="180"/>
      <c r="I35" s="180"/>
      <c r="J35" s="180"/>
      <c r="K35" s="515"/>
      <c r="L35" s="515"/>
      <c r="M35" s="515"/>
      <c r="N35" s="515"/>
      <c r="O35" s="984"/>
    </row>
    <row r="36" spans="1:15" ht="15" customHeight="1" x14ac:dyDescent="0.25">
      <c r="A36" s="180"/>
      <c r="B36" s="180"/>
      <c r="C36" s="1590" t="s">
        <v>2543</v>
      </c>
      <c r="D36" s="1400"/>
      <c r="E36" s="1400"/>
      <c r="F36" s="1400"/>
      <c r="G36" s="1400"/>
      <c r="H36" s="1400"/>
      <c r="I36" s="1400"/>
      <c r="J36" s="1400"/>
      <c r="K36" s="1400"/>
      <c r="L36" s="1400"/>
      <c r="N36" s="986" t="str">
        <f>IFERROR(('24. Rent Schedule'!F73+'24. Rent Schedule'!F72)/'24. Rent Schedule'!F55,"")</f>
        <v/>
      </c>
      <c r="O36" s="984"/>
    </row>
    <row r="37" spans="1:15" ht="5.25" customHeight="1" x14ac:dyDescent="0.25">
      <c r="A37" s="180"/>
      <c r="B37" s="180"/>
      <c r="C37" s="1400"/>
      <c r="D37" s="1400"/>
      <c r="E37" s="1400"/>
      <c r="F37" s="1400"/>
      <c r="G37" s="1400"/>
      <c r="H37" s="1400"/>
      <c r="I37" s="1400"/>
      <c r="J37" s="1400"/>
      <c r="K37" s="1400"/>
      <c r="L37" s="1400"/>
      <c r="M37" s="987"/>
      <c r="N37" s="180"/>
      <c r="O37" s="984"/>
    </row>
    <row r="38" spans="1:15" ht="14.25" customHeight="1" x14ac:dyDescent="0.25">
      <c r="A38" s="180"/>
      <c r="B38" s="180"/>
      <c r="C38" s="2296" t="s">
        <v>2544</v>
      </c>
      <c r="D38" s="1400"/>
      <c r="E38" s="1400"/>
      <c r="F38" s="1400"/>
      <c r="G38" s="1400"/>
      <c r="H38" s="1400"/>
      <c r="I38" s="1400"/>
      <c r="J38" s="1400"/>
      <c r="K38" s="1400"/>
      <c r="L38" s="1400"/>
      <c r="N38" s="988" t="e">
        <f>'17. Dev. Narr.'!K137/'30. Development Cost Schedule'!C185</f>
        <v>#DIV/0!</v>
      </c>
      <c r="O38" s="984"/>
    </row>
    <row r="39" spans="1:15" ht="3.75" customHeight="1" x14ac:dyDescent="0.25">
      <c r="A39" s="180"/>
      <c r="B39" s="180"/>
      <c r="C39" s="202"/>
      <c r="D39" s="180"/>
      <c r="E39" s="180"/>
      <c r="F39" s="180"/>
      <c r="G39" s="180"/>
      <c r="H39" s="180"/>
      <c r="I39" s="180"/>
      <c r="J39" s="180"/>
      <c r="K39" s="180"/>
      <c r="L39" s="989"/>
      <c r="M39" s="989"/>
      <c r="N39" s="180"/>
      <c r="O39" s="984"/>
    </row>
    <row r="40" spans="1:15" ht="15" customHeight="1" x14ac:dyDescent="0.25">
      <c r="A40" s="180"/>
      <c r="B40" s="181" t="s">
        <v>2545</v>
      </c>
      <c r="C40" s="180"/>
      <c r="D40" s="180"/>
      <c r="E40" s="180"/>
      <c r="F40" s="180"/>
      <c r="G40" s="180"/>
      <c r="H40" s="180"/>
      <c r="I40" s="180"/>
      <c r="J40" s="180"/>
      <c r="K40" s="180"/>
      <c r="L40" s="180"/>
      <c r="M40" s="180"/>
      <c r="N40" s="180"/>
      <c r="O40" s="984"/>
    </row>
    <row r="41" spans="1:15" ht="4.5" customHeight="1" x14ac:dyDescent="0.25">
      <c r="A41" s="180"/>
      <c r="B41" s="180"/>
      <c r="C41" s="180"/>
      <c r="D41" s="180"/>
      <c r="E41" s="180"/>
      <c r="F41" s="180"/>
      <c r="G41" s="180"/>
      <c r="H41" s="180"/>
      <c r="I41" s="180"/>
      <c r="J41" s="180"/>
      <c r="K41" s="180"/>
      <c r="L41" s="181"/>
      <c r="M41" s="180"/>
      <c r="N41" s="180"/>
      <c r="O41" s="984"/>
    </row>
    <row r="42" spans="1:15" ht="15" customHeight="1" x14ac:dyDescent="0.25">
      <c r="A42" s="180"/>
      <c r="B42" s="1125"/>
      <c r="C42" s="1590" t="s">
        <v>2546</v>
      </c>
      <c r="D42" s="1400"/>
      <c r="E42" s="1400"/>
      <c r="F42" s="1400"/>
      <c r="G42" s="1400"/>
      <c r="H42" s="1400"/>
      <c r="I42" s="1400"/>
      <c r="J42" s="1400"/>
      <c r="K42" s="1400"/>
      <c r="L42" s="180"/>
      <c r="M42" s="180"/>
      <c r="N42" s="633" t="e">
        <f>IF(AND(B42="x",N38&lt;9%,N36&gt;=5%),"3","0")</f>
        <v>#DIV/0!</v>
      </c>
      <c r="O42" s="180"/>
    </row>
    <row r="43" spans="1:15" ht="16.5" customHeight="1" x14ac:dyDescent="0.25">
      <c r="A43" s="180"/>
      <c r="B43" s="180"/>
      <c r="C43" s="1400"/>
      <c r="D43" s="1400"/>
      <c r="E43" s="1400"/>
      <c r="F43" s="1400"/>
      <c r="G43" s="1400"/>
      <c r="H43" s="1400"/>
      <c r="I43" s="1400"/>
      <c r="J43" s="1400"/>
      <c r="K43" s="1400"/>
      <c r="L43" s="180"/>
      <c r="M43" s="180"/>
      <c r="N43" s="180"/>
      <c r="O43" s="180"/>
    </row>
    <row r="44" spans="1:15" ht="15" customHeight="1" x14ac:dyDescent="0.25">
      <c r="A44" s="180"/>
      <c r="B44" s="180" t="s">
        <v>2547</v>
      </c>
      <c r="C44" s="180"/>
      <c r="D44" s="180"/>
      <c r="E44" s="180"/>
      <c r="F44" s="180"/>
      <c r="G44" s="180"/>
      <c r="H44" s="180"/>
      <c r="I44" s="180"/>
      <c r="J44" s="180"/>
      <c r="K44" s="180"/>
      <c r="L44" s="180"/>
      <c r="M44" s="180"/>
      <c r="N44" s="633" t="e">
        <f>IF(AND(N38&lt; 9%,N36&gt;=5%),"3","0")</f>
        <v>#DIV/0!</v>
      </c>
      <c r="O44" s="180"/>
    </row>
    <row r="45" spans="1:15" ht="4.5" customHeight="1" x14ac:dyDescent="0.25">
      <c r="A45" s="180"/>
      <c r="B45" s="180"/>
      <c r="C45" s="180"/>
      <c r="D45" s="180"/>
      <c r="E45" s="180"/>
      <c r="F45" s="180"/>
      <c r="G45" s="180"/>
      <c r="H45" s="180"/>
      <c r="I45" s="180"/>
      <c r="J45" s="180"/>
      <c r="K45" s="180"/>
      <c r="L45" s="180"/>
      <c r="M45" s="180"/>
      <c r="N45" s="180"/>
      <c r="O45" s="180"/>
    </row>
    <row r="46" spans="1:15" ht="15" customHeight="1" x14ac:dyDescent="0.25">
      <c r="A46" s="180"/>
      <c r="B46" s="180" t="s">
        <v>2547</v>
      </c>
      <c r="C46" s="180"/>
      <c r="D46" s="180"/>
      <c r="E46" s="180"/>
      <c r="F46" s="180"/>
      <c r="G46" s="180"/>
      <c r="H46" s="180"/>
      <c r="I46" s="180"/>
      <c r="J46" s="180"/>
      <c r="K46" s="180"/>
      <c r="L46" s="180"/>
      <c r="M46" s="180"/>
      <c r="N46" s="633" t="e">
        <f>IF(AND(N38&lt;10%,N36&gt;=5%),"2","0")</f>
        <v>#DIV/0!</v>
      </c>
      <c r="O46" s="180"/>
    </row>
    <row r="47" spans="1:15" ht="4.5" customHeight="1" x14ac:dyDescent="0.25">
      <c r="A47" s="180"/>
      <c r="B47" s="180"/>
      <c r="C47" s="180"/>
      <c r="D47" s="180"/>
      <c r="E47" s="180"/>
      <c r="F47" s="180"/>
      <c r="G47" s="180"/>
      <c r="H47" s="180"/>
      <c r="I47" s="180"/>
      <c r="J47" s="180"/>
      <c r="K47" s="180"/>
      <c r="L47" s="180"/>
      <c r="M47" s="180"/>
      <c r="N47" s="180"/>
      <c r="O47" s="180"/>
    </row>
    <row r="48" spans="1:15" ht="15" customHeight="1" x14ac:dyDescent="0.25">
      <c r="A48" s="180"/>
      <c r="B48" s="180" t="s">
        <v>2547</v>
      </c>
      <c r="C48" s="180"/>
      <c r="D48" s="180"/>
      <c r="E48" s="180"/>
      <c r="F48" s="180"/>
      <c r="G48" s="180"/>
      <c r="H48" s="180"/>
      <c r="I48" s="180"/>
      <c r="J48" s="180"/>
      <c r="K48" s="180"/>
      <c r="L48" s="180"/>
      <c r="M48" s="180"/>
      <c r="N48" s="633" t="e">
        <f>IF(AND(N38&lt;11%,N36&gt;=5%),"1","0")</f>
        <v>#DIV/0!</v>
      </c>
      <c r="O48" s="180"/>
    </row>
    <row r="49" spans="1:15" ht="15" customHeight="1" x14ac:dyDescent="0.25">
      <c r="A49" s="180"/>
      <c r="B49" s="990" t="s">
        <v>2548</v>
      </c>
      <c r="C49" s="180"/>
      <c r="D49" s="180"/>
      <c r="E49" s="180"/>
      <c r="F49" s="180"/>
      <c r="G49" s="180"/>
      <c r="H49" s="180"/>
      <c r="I49" s="180"/>
      <c r="J49" s="180"/>
      <c r="K49" s="180"/>
      <c r="L49" s="180"/>
      <c r="M49" s="180"/>
      <c r="N49" s="624"/>
      <c r="O49" s="180"/>
    </row>
    <row r="50" spans="1:15" ht="15" customHeight="1" x14ac:dyDescent="0.25">
      <c r="A50" s="180"/>
      <c r="B50" s="180"/>
      <c r="C50" s="180"/>
      <c r="D50" s="180"/>
      <c r="E50" s="180"/>
      <c r="F50" s="180"/>
      <c r="G50" s="180"/>
      <c r="H50" s="180"/>
      <c r="I50" s="180"/>
      <c r="J50" s="180"/>
      <c r="K50" s="181"/>
      <c r="L50" s="949" t="s">
        <v>1613</v>
      </c>
      <c r="M50" s="180"/>
      <c r="N50" s="1330">
        <v>0</v>
      </c>
      <c r="O50" s="180"/>
    </row>
    <row r="51" spans="1:15" ht="12" customHeight="1" x14ac:dyDescent="0.2">
      <c r="A51" s="31"/>
      <c r="B51" s="31"/>
      <c r="C51" s="31"/>
      <c r="D51" s="31"/>
      <c r="E51" s="31"/>
      <c r="F51" s="31"/>
      <c r="G51" s="31"/>
      <c r="H51" s="31"/>
      <c r="I51" s="31"/>
      <c r="J51" s="31"/>
      <c r="K51" s="31"/>
      <c r="L51" s="31"/>
      <c r="M51" s="31"/>
      <c r="N51" s="31"/>
      <c r="O51" s="31"/>
    </row>
    <row r="52" spans="1:15" ht="15" customHeight="1" x14ac:dyDescent="0.25">
      <c r="A52" s="180"/>
      <c r="B52" s="180"/>
      <c r="C52" s="180"/>
      <c r="D52" s="180"/>
      <c r="E52" s="180"/>
      <c r="F52" s="180"/>
      <c r="G52" s="180"/>
      <c r="H52" s="180"/>
      <c r="I52" s="180"/>
      <c r="J52" s="180"/>
      <c r="K52" s="180"/>
      <c r="L52" s="180"/>
      <c r="M52" s="180"/>
      <c r="N52" s="180"/>
      <c r="O52" s="180"/>
    </row>
    <row r="53" spans="1:15" ht="14.25" customHeight="1" x14ac:dyDescent="0.25">
      <c r="A53" s="10"/>
      <c r="B53" s="991"/>
      <c r="C53" s="991"/>
      <c r="D53" s="991"/>
      <c r="E53" s="991"/>
      <c r="F53" s="991"/>
      <c r="G53" s="991"/>
      <c r="H53" s="991"/>
      <c r="I53" s="991"/>
      <c r="J53" s="991"/>
      <c r="K53" s="991"/>
      <c r="L53" s="991"/>
      <c r="M53" s="991"/>
      <c r="N53" s="991"/>
      <c r="O53" s="10"/>
    </row>
    <row r="54" spans="1:15" ht="14.25" customHeight="1" x14ac:dyDescent="0.2"/>
    <row r="55" spans="1:15" ht="14.25" customHeight="1" x14ac:dyDescent="0.2"/>
    <row r="56" spans="1:15" ht="14.25" customHeight="1" x14ac:dyDescent="0.2"/>
    <row r="57" spans="1:15" ht="14.25" customHeight="1" x14ac:dyDescent="0.2"/>
    <row r="58" spans="1:15" ht="14.25" customHeight="1" x14ac:dyDescent="0.2"/>
    <row r="59" spans="1:15" ht="14.25" customHeight="1" x14ac:dyDescent="0.2"/>
    <row r="60" spans="1:15" ht="14.25" customHeight="1" x14ac:dyDescent="0.2"/>
    <row r="61" spans="1:15" ht="14.25" customHeight="1" x14ac:dyDescent="0.2"/>
    <row r="62" spans="1:15" ht="14.25" customHeight="1" x14ac:dyDescent="0.2"/>
    <row r="63" spans="1:15" ht="14.25" customHeight="1" x14ac:dyDescent="0.2"/>
    <row r="64" spans="1:1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sheetData>
  <sheetProtection algorithmName="SHA-512" hashValue="DrH5EEIcLMc3CGyZvXNPhxvyP4jC+jYVn6LqF8JPyK5AZmbYFvpXKt3buyC401QxAycyEiDA49MVbHrWj1vY6g==" saltValue="a897jwhu7Jh1hS3/f5gGGw==" spinCount="100000" sheet="1" objects="1" scenarios="1"/>
  <mergeCells count="15">
    <mergeCell ref="C42:K43"/>
    <mergeCell ref="A1:N2"/>
    <mergeCell ref="B5:N5"/>
    <mergeCell ref="C9:N9"/>
    <mergeCell ref="C11:N12"/>
    <mergeCell ref="C13:N14"/>
    <mergeCell ref="C15:N16"/>
    <mergeCell ref="B19:N19"/>
    <mergeCell ref="B34:N34"/>
    <mergeCell ref="C21:M22"/>
    <mergeCell ref="C24:L25"/>
    <mergeCell ref="C27:L28"/>
    <mergeCell ref="C30:L31"/>
    <mergeCell ref="C36:L37"/>
    <mergeCell ref="C38:L38"/>
  </mergeCells>
  <dataValidations count="1">
    <dataValidation type="list" allowBlank="1" showErrorMessage="1" sqref="N50">
      <formula1>#REF!</formula1>
    </dataValidation>
  </dataValidations>
  <pageMargins left="0.5" right="0" top="0.5" bottom="0.25" header="0" footer="0"/>
  <pageSetup orientation="portrait" r:id="rId1"/>
  <headerFooter>
    <oddFooter>&amp;R&amp;D</oddFooter>
  </headerFooter>
  <colBreaks count="1" manualBreakCount="1">
    <brk id="14"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00"/>
  <sheetViews>
    <sheetView showGridLines="0" zoomScaleNormal="100" zoomScaleSheetLayoutView="120" workbookViewId="0">
      <selection sqref="A1:L3"/>
    </sheetView>
  </sheetViews>
  <sheetFormatPr defaultColWidth="12.625" defaultRowHeight="15" customHeight="1" x14ac:dyDescent="0.2"/>
  <cols>
    <col min="1" max="1" width="4.75" customWidth="1"/>
    <col min="2" max="2" width="3.125" customWidth="1"/>
    <col min="3" max="3" width="1.25" customWidth="1"/>
    <col min="4" max="4" width="3.125" customWidth="1"/>
    <col min="5" max="5" width="1.375" customWidth="1"/>
    <col min="6" max="6" width="14" customWidth="1"/>
    <col min="7" max="11" width="7.625" customWidth="1"/>
    <col min="12" max="12" width="15.25" customWidth="1"/>
  </cols>
  <sheetData>
    <row r="1" spans="1:12" ht="15" customHeight="1" x14ac:dyDescent="0.2">
      <c r="A1" s="1438" t="s">
        <v>2549</v>
      </c>
      <c r="B1" s="1397"/>
      <c r="C1" s="1397"/>
      <c r="D1" s="1397"/>
      <c r="E1" s="1397"/>
      <c r="F1" s="1397"/>
      <c r="G1" s="1397"/>
      <c r="H1" s="1397"/>
      <c r="I1" s="1397"/>
      <c r="J1" s="1397"/>
      <c r="K1" s="1397"/>
      <c r="L1" s="1398"/>
    </row>
    <row r="2" spans="1:12" ht="15" customHeight="1" x14ac:dyDescent="0.2">
      <c r="A2" s="1399"/>
      <c r="B2" s="1400"/>
      <c r="C2" s="1400"/>
      <c r="D2" s="1400"/>
      <c r="E2" s="1400"/>
      <c r="F2" s="1400"/>
      <c r="G2" s="1400"/>
      <c r="H2" s="1400"/>
      <c r="I2" s="1400"/>
      <c r="J2" s="1400"/>
      <c r="K2" s="1400"/>
      <c r="L2" s="1401"/>
    </row>
    <row r="3" spans="1:12" ht="15" customHeight="1" thickBot="1" x14ac:dyDescent="0.25">
      <c r="A3" s="1402"/>
      <c r="B3" s="1403"/>
      <c r="C3" s="1403"/>
      <c r="D3" s="1403"/>
      <c r="E3" s="1403"/>
      <c r="F3" s="1403"/>
      <c r="G3" s="1403"/>
      <c r="H3" s="1403"/>
      <c r="I3" s="1403"/>
      <c r="J3" s="1403"/>
      <c r="K3" s="1403"/>
      <c r="L3" s="1404"/>
    </row>
    <row r="4" spans="1:12" ht="14.25" customHeight="1" x14ac:dyDescent="0.25">
      <c r="A4" s="2299" t="s">
        <v>2550</v>
      </c>
      <c r="B4" s="2299"/>
      <c r="C4" s="2299"/>
      <c r="D4" s="2299"/>
      <c r="E4" s="2299"/>
      <c r="F4" s="2299"/>
      <c r="G4" s="2299"/>
      <c r="H4" s="2299"/>
      <c r="I4" s="2299"/>
      <c r="J4" s="2299"/>
      <c r="K4" s="2299"/>
      <c r="L4" s="2299"/>
    </row>
    <row r="5" spans="1:12" ht="4.5" customHeight="1" x14ac:dyDescent="0.2">
      <c r="A5" s="31"/>
      <c r="B5" s="31"/>
      <c r="C5" s="31"/>
      <c r="D5" s="31"/>
      <c r="E5" s="31"/>
      <c r="F5" s="31"/>
      <c r="G5" s="31"/>
      <c r="H5" s="31"/>
      <c r="I5" s="31"/>
      <c r="J5" s="31"/>
      <c r="K5" s="31"/>
    </row>
    <row r="6" spans="1:12" ht="4.5" customHeight="1" thickBot="1" x14ac:dyDescent="0.3">
      <c r="A6" s="31"/>
      <c r="B6" s="31"/>
      <c r="C6" s="31"/>
      <c r="D6" s="138"/>
      <c r="E6" s="138"/>
      <c r="F6" s="138"/>
      <c r="G6" s="138"/>
      <c r="H6" s="138"/>
      <c r="I6" s="138"/>
      <c r="J6" s="138"/>
      <c r="K6" s="138"/>
      <c r="L6" s="138"/>
    </row>
    <row r="7" spans="1:12" ht="15.75" customHeight="1" thickBot="1" x14ac:dyDescent="0.3">
      <c r="A7" s="31"/>
      <c r="B7" s="1125"/>
      <c r="D7" s="10" t="s">
        <v>2551</v>
      </c>
      <c r="E7" s="10"/>
      <c r="F7" s="10"/>
      <c r="G7" s="10"/>
      <c r="H7" s="10"/>
      <c r="I7" s="10"/>
      <c r="J7" s="10"/>
      <c r="K7" s="10"/>
      <c r="L7" s="10"/>
    </row>
    <row r="8" spans="1:12" ht="4.5" customHeight="1" thickBot="1" x14ac:dyDescent="0.3">
      <c r="A8" s="31"/>
      <c r="B8" s="1116"/>
      <c r="D8" s="10"/>
      <c r="E8" s="10"/>
      <c r="F8" s="10"/>
      <c r="G8" s="10"/>
      <c r="H8" s="10"/>
      <c r="I8" s="10"/>
      <c r="J8" s="10"/>
      <c r="K8" s="10"/>
      <c r="L8" s="10"/>
    </row>
    <row r="9" spans="1:12" ht="15.75" customHeight="1" thickBot="1" x14ac:dyDescent="0.3">
      <c r="A9" s="31"/>
      <c r="B9" s="1121"/>
      <c r="D9" s="10" t="s">
        <v>2552</v>
      </c>
      <c r="E9" s="10"/>
      <c r="F9" s="10"/>
      <c r="G9" s="10"/>
      <c r="H9" s="10"/>
      <c r="I9" s="10"/>
      <c r="J9" s="10"/>
      <c r="K9" s="10"/>
      <c r="L9" s="10"/>
    </row>
    <row r="10" spans="1:12" ht="4.5" customHeight="1" thickBot="1" x14ac:dyDescent="0.3">
      <c r="A10" s="31"/>
      <c r="B10" s="1116"/>
      <c r="D10" s="10"/>
      <c r="E10" s="10"/>
      <c r="F10" s="10"/>
      <c r="G10" s="10"/>
      <c r="H10" s="10"/>
      <c r="I10" s="10"/>
      <c r="J10" s="10"/>
      <c r="K10" s="10"/>
      <c r="L10" s="10"/>
    </row>
    <row r="11" spans="1:12" ht="15.75" customHeight="1" thickBot="1" x14ac:dyDescent="0.3">
      <c r="A11" s="31"/>
      <c r="B11" s="1125"/>
      <c r="D11" s="10" t="s">
        <v>2553</v>
      </c>
      <c r="E11" s="10"/>
      <c r="F11" s="10"/>
      <c r="G11" s="10"/>
      <c r="H11" s="10"/>
      <c r="I11" s="10"/>
      <c r="J11" s="10"/>
      <c r="K11" s="10"/>
      <c r="L11" s="10"/>
    </row>
    <row r="12" spans="1:12" ht="4.5" customHeight="1" x14ac:dyDescent="0.25">
      <c r="A12" s="31"/>
      <c r="B12" s="10"/>
      <c r="D12" s="10"/>
      <c r="E12" s="10"/>
      <c r="F12" s="10"/>
      <c r="G12" s="10"/>
      <c r="H12" s="10"/>
      <c r="I12" s="10"/>
      <c r="J12" s="10"/>
      <c r="K12" s="10"/>
      <c r="L12" s="10"/>
    </row>
    <row r="13" spans="1:12" ht="15" customHeight="1" x14ac:dyDescent="0.25">
      <c r="A13" s="31"/>
      <c r="B13" s="10"/>
      <c r="C13" s="10"/>
      <c r="D13" s="1637" t="s">
        <v>2554</v>
      </c>
      <c r="E13" s="1400"/>
      <c r="F13" s="1400"/>
      <c r="G13" s="1400"/>
      <c r="H13" s="1400"/>
      <c r="I13" s="1400"/>
      <c r="J13" s="1400"/>
      <c r="K13" s="1400"/>
      <c r="L13" s="1400"/>
    </row>
    <row r="14" spans="1:12" ht="46.5" customHeight="1" x14ac:dyDescent="0.25">
      <c r="A14" s="31"/>
      <c r="B14" s="10"/>
      <c r="C14" s="10"/>
      <c r="D14" s="1400"/>
      <c r="E14" s="1400"/>
      <c r="F14" s="1400"/>
      <c r="G14" s="1400"/>
      <c r="H14" s="1400"/>
      <c r="I14" s="1400"/>
      <c r="J14" s="1400"/>
      <c r="K14" s="1400"/>
      <c r="L14" s="1400"/>
    </row>
    <row r="15" spans="1:12" ht="4.5" customHeight="1" thickBot="1" x14ac:dyDescent="0.3">
      <c r="A15" s="31"/>
      <c r="B15" s="10"/>
      <c r="C15" s="10"/>
      <c r="D15" s="10"/>
      <c r="E15" s="10"/>
      <c r="F15" s="10"/>
      <c r="G15" s="10"/>
      <c r="H15" s="10"/>
      <c r="I15" s="10"/>
      <c r="J15" s="10"/>
      <c r="K15" s="10"/>
      <c r="L15" s="10"/>
    </row>
    <row r="16" spans="1:12" ht="15.75" customHeight="1" thickBot="1" x14ac:dyDescent="0.3">
      <c r="A16" s="31"/>
      <c r="B16" s="1125"/>
      <c r="D16" s="10" t="s">
        <v>2555</v>
      </c>
      <c r="E16" s="10"/>
      <c r="F16" s="10"/>
      <c r="G16" s="10"/>
      <c r="H16" s="10"/>
      <c r="I16" s="10"/>
      <c r="J16" s="10"/>
      <c r="K16" s="10"/>
      <c r="L16" s="10"/>
    </row>
    <row r="17" spans="1:12" ht="4.5" customHeight="1" thickBot="1" x14ac:dyDescent="0.3">
      <c r="A17" s="31"/>
      <c r="B17" s="1116"/>
      <c r="D17" s="10"/>
      <c r="E17" s="10"/>
      <c r="F17" s="10"/>
      <c r="G17" s="10"/>
      <c r="H17" s="10"/>
      <c r="I17" s="10"/>
      <c r="J17" s="10"/>
      <c r="K17" s="10"/>
      <c r="L17" s="10"/>
    </row>
    <row r="18" spans="1:12" ht="15.75" customHeight="1" thickBot="1" x14ac:dyDescent="0.3">
      <c r="A18" s="31"/>
      <c r="B18" s="1125"/>
      <c r="D18" s="10" t="s">
        <v>2556</v>
      </c>
      <c r="E18" s="10"/>
      <c r="F18" s="10"/>
      <c r="G18" s="10"/>
      <c r="H18" s="10"/>
      <c r="I18" s="10"/>
      <c r="J18" s="10"/>
      <c r="K18" s="10"/>
      <c r="L18" s="10"/>
    </row>
    <row r="19" spans="1:12" ht="4.5" customHeight="1" thickBot="1" x14ac:dyDescent="0.3">
      <c r="A19" s="31"/>
      <c r="B19" s="1116"/>
      <c r="D19" s="10"/>
      <c r="E19" s="10"/>
      <c r="F19" s="10"/>
      <c r="G19" s="10"/>
      <c r="H19" s="10"/>
      <c r="I19" s="10"/>
      <c r="J19" s="10"/>
      <c r="K19" s="10"/>
      <c r="L19" s="10"/>
    </row>
    <row r="20" spans="1:12" ht="15.75" customHeight="1" thickBot="1" x14ac:dyDescent="0.3">
      <c r="A20" s="31"/>
      <c r="B20" s="1125"/>
      <c r="D20" s="10" t="s">
        <v>2557</v>
      </c>
      <c r="E20" s="10"/>
      <c r="F20" s="10"/>
      <c r="G20" s="10"/>
      <c r="H20" s="10"/>
      <c r="I20" s="10"/>
      <c r="J20" s="10"/>
      <c r="K20" s="10"/>
      <c r="L20" s="10"/>
    </row>
    <row r="21" spans="1:12" ht="4.5" customHeight="1" thickBot="1" x14ac:dyDescent="0.3">
      <c r="A21" s="31"/>
      <c r="B21" s="1143"/>
      <c r="D21" s="10"/>
      <c r="E21" s="10"/>
      <c r="F21" s="10"/>
      <c r="G21" s="10"/>
      <c r="H21" s="10"/>
      <c r="I21" s="10"/>
      <c r="J21" s="10"/>
      <c r="K21" s="10"/>
      <c r="L21" s="10"/>
    </row>
    <row r="22" spans="1:12" ht="15.75" customHeight="1" thickBot="1" x14ac:dyDescent="0.25">
      <c r="A22" s="31"/>
      <c r="B22" s="1125"/>
      <c r="D22" s="1551" t="s">
        <v>2558</v>
      </c>
      <c r="E22" s="1400"/>
      <c r="F22" s="1400"/>
      <c r="G22" s="1400"/>
      <c r="H22" s="1400"/>
      <c r="I22" s="1400"/>
      <c r="J22" s="1400"/>
      <c r="K22" s="1400"/>
      <c r="L22" s="1400"/>
    </row>
    <row r="23" spans="1:12" ht="15.75" customHeight="1" x14ac:dyDescent="0.2">
      <c r="A23" s="31"/>
      <c r="B23" s="31"/>
      <c r="D23" s="1400"/>
      <c r="E23" s="1400"/>
      <c r="F23" s="1400"/>
      <c r="G23" s="1400"/>
      <c r="H23" s="1400"/>
      <c r="I23" s="1400"/>
      <c r="J23" s="1400"/>
      <c r="K23" s="1400"/>
      <c r="L23" s="1400"/>
    </row>
    <row r="24" spans="1:12" ht="15.75" customHeight="1" x14ac:dyDescent="0.2">
      <c r="A24" s="31"/>
      <c r="B24" s="31"/>
      <c r="D24" s="1400"/>
      <c r="E24" s="1400"/>
      <c r="F24" s="1400"/>
      <c r="G24" s="1400"/>
      <c r="H24" s="1400"/>
      <c r="I24" s="1400"/>
      <c r="J24" s="1400"/>
      <c r="K24" s="1400"/>
      <c r="L24" s="1400"/>
    </row>
    <row r="25" spans="1:12" ht="4.5" customHeight="1" thickBot="1" x14ac:dyDescent="0.3">
      <c r="A25" s="31"/>
      <c r="B25" s="261"/>
      <c r="D25" s="10"/>
      <c r="E25" s="10"/>
      <c r="F25" s="10"/>
      <c r="G25" s="10"/>
      <c r="H25" s="10"/>
      <c r="I25" s="10"/>
      <c r="J25" s="10"/>
      <c r="K25" s="10"/>
      <c r="L25" s="10"/>
    </row>
    <row r="26" spans="1:12" ht="15.75" customHeight="1" thickBot="1" x14ac:dyDescent="0.25">
      <c r="A26" s="31"/>
      <c r="B26" s="1125"/>
      <c r="D26" s="1551" t="s">
        <v>2559</v>
      </c>
      <c r="E26" s="1400"/>
      <c r="F26" s="1400"/>
      <c r="G26" s="1400"/>
      <c r="H26" s="1400"/>
      <c r="I26" s="1400"/>
      <c r="J26" s="1400"/>
      <c r="K26" s="1400"/>
      <c r="L26" s="1400"/>
    </row>
    <row r="27" spans="1:12" ht="15.75" customHeight="1" x14ac:dyDescent="0.2">
      <c r="A27" s="31"/>
      <c r="B27" s="31"/>
      <c r="D27" s="1400"/>
      <c r="E27" s="1400"/>
      <c r="F27" s="1400"/>
      <c r="G27" s="1400"/>
      <c r="H27" s="1400"/>
      <c r="I27" s="1400"/>
      <c r="J27" s="1400"/>
      <c r="K27" s="1400"/>
      <c r="L27" s="1400"/>
    </row>
    <row r="28" spans="1:12" ht="4.5" customHeight="1" thickBot="1" x14ac:dyDescent="0.3">
      <c r="A28" s="31"/>
      <c r="B28" s="10"/>
      <c r="D28" s="10"/>
      <c r="E28" s="10"/>
      <c r="F28" s="10"/>
      <c r="G28" s="10"/>
      <c r="H28" s="10"/>
      <c r="I28" s="10"/>
      <c r="J28" s="10"/>
      <c r="K28" s="10"/>
      <c r="L28" s="10"/>
    </row>
    <row r="29" spans="1:12" ht="15.75" customHeight="1" thickBot="1" x14ac:dyDescent="0.3">
      <c r="A29" s="31"/>
      <c r="B29" s="1125"/>
      <c r="D29" s="10" t="s">
        <v>2560</v>
      </c>
      <c r="E29" s="10"/>
      <c r="F29" s="10"/>
      <c r="G29" s="10"/>
      <c r="H29" s="10"/>
      <c r="I29" s="10"/>
      <c r="J29" s="10"/>
      <c r="K29" s="10"/>
      <c r="L29" s="10"/>
    </row>
    <row r="30" spans="1:12" ht="4.5" customHeight="1" x14ac:dyDescent="0.25">
      <c r="A30" s="31"/>
      <c r="B30" s="10"/>
      <c r="D30" s="10"/>
      <c r="E30" s="10"/>
      <c r="F30" s="10"/>
      <c r="G30" s="10"/>
      <c r="H30" s="10"/>
      <c r="I30" s="10"/>
      <c r="J30" s="10"/>
      <c r="K30" s="10"/>
      <c r="L30" s="10"/>
    </row>
    <row r="31" spans="1:12" ht="14.25" customHeight="1" x14ac:dyDescent="0.25">
      <c r="C31" s="10"/>
    </row>
    <row r="32" spans="1:12" ht="14.25" customHeight="1" x14ac:dyDescent="0.25">
      <c r="C32" s="10"/>
    </row>
    <row r="33" spans="3:3" ht="14.25" customHeight="1" x14ac:dyDescent="0.25">
      <c r="C33" s="10"/>
    </row>
    <row r="34" spans="3:3" ht="14.25" customHeight="1" x14ac:dyDescent="0.25">
      <c r="C34" s="10"/>
    </row>
    <row r="35" spans="3:3" ht="14.25" customHeight="1" x14ac:dyDescent="0.25">
      <c r="C35" s="10"/>
    </row>
    <row r="36" spans="3:3" ht="14.25" customHeight="1" x14ac:dyDescent="0.25">
      <c r="C36" s="10"/>
    </row>
    <row r="37" spans="3:3" ht="14.25" customHeight="1" x14ac:dyDescent="0.25">
      <c r="C37" s="10"/>
    </row>
    <row r="38" spans="3:3" ht="14.25" customHeight="1" x14ac:dyDescent="0.25">
      <c r="C38" s="10"/>
    </row>
    <row r="39" spans="3:3" ht="14.25" customHeight="1" x14ac:dyDescent="0.25">
      <c r="C39" s="10"/>
    </row>
    <row r="40" spans="3:3" ht="14.25" customHeight="1" x14ac:dyDescent="0.25">
      <c r="C40" s="10"/>
    </row>
    <row r="41" spans="3:3" ht="14.25" customHeight="1" x14ac:dyDescent="0.25">
      <c r="C41" s="10"/>
    </row>
    <row r="42" spans="3:3" ht="14.25" customHeight="1" x14ac:dyDescent="0.2"/>
    <row r="43" spans="3:3" ht="14.25" customHeight="1" x14ac:dyDescent="0.2"/>
    <row r="44" spans="3:3" ht="14.25" customHeight="1" x14ac:dyDescent="0.2"/>
    <row r="45" spans="3:3" ht="14.25" customHeight="1" x14ac:dyDescent="0.2"/>
    <row r="46" spans="3:3" ht="14.25" customHeight="1" x14ac:dyDescent="0.2"/>
    <row r="47" spans="3:3" ht="14.25" customHeight="1" x14ac:dyDescent="0.2"/>
    <row r="48" spans="3: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n5Tr/vAgGsVpo0rcv9x1Dqlm7MUI/MkU8pmamwcoMPDw+B4WUr9OBRpuYnGdwg9vJuM3bs56ufLr249EMAB07g==" saltValue="kBntFCVe6NeoApMJ3fwhGg==" spinCount="100000" sheet="1" objects="1" scenarios="1"/>
  <mergeCells count="5">
    <mergeCell ref="A1:L3"/>
    <mergeCell ref="D13:L14"/>
    <mergeCell ref="D22:L24"/>
    <mergeCell ref="D26:L27"/>
    <mergeCell ref="A4:L4"/>
  </mergeCells>
  <pageMargins left="0.7" right="0.7" top="0.75" bottom="0.75" header="0" footer="0"/>
  <pageSetup orientation="portrait" r:id="rId1"/>
  <headerFooter>
    <oddFooter>&amp;R&amp;D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sheetViews>
  <sheetFormatPr defaultColWidth="12.625" defaultRowHeight="15" customHeight="1" x14ac:dyDescent="0.2"/>
  <cols>
    <col min="1" max="1" width="6.625" customWidth="1"/>
    <col min="2" max="19" width="3.875" customWidth="1"/>
    <col min="20" max="20" width="3.5" customWidth="1"/>
    <col min="21" max="23" width="3.875" customWidth="1"/>
    <col min="24" max="34" width="3" customWidth="1"/>
    <col min="35" max="36" width="3.125" customWidth="1"/>
    <col min="37" max="37" width="3.875" customWidth="1"/>
    <col min="38" max="38" width="3" customWidth="1"/>
    <col min="39" max="39" width="3.875" customWidth="1"/>
    <col min="40" max="40" width="3.125" customWidth="1"/>
    <col min="41" max="41" width="3.875" customWidth="1"/>
  </cols>
  <sheetData>
    <row r="1" spans="1:41" ht="127.5" customHeight="1" x14ac:dyDescent="0.25">
      <c r="A1" s="138" t="s">
        <v>1063</v>
      </c>
      <c r="B1" s="575" t="s">
        <v>1064</v>
      </c>
      <c r="C1" s="575" t="s">
        <v>1065</v>
      </c>
      <c r="D1" s="575" t="s">
        <v>1066</v>
      </c>
      <c r="E1" s="575" t="s">
        <v>1067</v>
      </c>
      <c r="F1" s="575" t="s">
        <v>1068</v>
      </c>
      <c r="G1" s="575" t="s">
        <v>1069</v>
      </c>
      <c r="H1" s="575" t="s">
        <v>1070</v>
      </c>
      <c r="I1" s="575" t="s">
        <v>1071</v>
      </c>
      <c r="J1" s="575" t="s">
        <v>1072</v>
      </c>
      <c r="K1" s="575" t="s">
        <v>1073</v>
      </c>
      <c r="L1" s="575" t="s">
        <v>1074</v>
      </c>
      <c r="M1" s="575" t="s">
        <v>1075</v>
      </c>
      <c r="N1" s="575" t="s">
        <v>1076</v>
      </c>
      <c r="O1" s="575" t="s">
        <v>1077</v>
      </c>
      <c r="P1" s="575" t="s">
        <v>1078</v>
      </c>
      <c r="Q1" s="575" t="s">
        <v>1079</v>
      </c>
      <c r="R1" s="575" t="s">
        <v>1080</v>
      </c>
      <c r="S1" s="575" t="s">
        <v>1081</v>
      </c>
      <c r="T1" s="575" t="s">
        <v>1082</v>
      </c>
      <c r="U1" s="575" t="s">
        <v>1083</v>
      </c>
      <c r="V1" s="575" t="s">
        <v>1084</v>
      </c>
      <c r="W1" s="575" t="s">
        <v>1085</v>
      </c>
      <c r="X1" s="575" t="s">
        <v>1086</v>
      </c>
      <c r="Y1" s="575" t="s">
        <v>1087</v>
      </c>
      <c r="Z1" s="575" t="s">
        <v>1088</v>
      </c>
      <c r="AA1" s="575" t="s">
        <v>1089</v>
      </c>
      <c r="AB1" s="575" t="s">
        <v>164</v>
      </c>
      <c r="AC1" s="575" t="s">
        <v>1090</v>
      </c>
      <c r="AD1" s="575" t="s">
        <v>161</v>
      </c>
      <c r="AE1" s="575" t="s">
        <v>1091</v>
      </c>
      <c r="AF1" s="575" t="s">
        <v>1092</v>
      </c>
      <c r="AG1" s="575" t="s">
        <v>1093</v>
      </c>
      <c r="AH1" s="575" t="s">
        <v>1094</v>
      </c>
      <c r="AI1" s="575" t="s">
        <v>1095</v>
      </c>
      <c r="AJ1" s="575" t="s">
        <v>1096</v>
      </c>
      <c r="AK1" s="575" t="s">
        <v>1097</v>
      </c>
      <c r="AL1" s="575" t="s">
        <v>1098</v>
      </c>
      <c r="AM1" s="575" t="s">
        <v>1099</v>
      </c>
      <c r="AN1" s="575" t="s">
        <v>22</v>
      </c>
      <c r="AO1" s="575" t="s">
        <v>1100</v>
      </c>
    </row>
    <row r="2" spans="1:41" ht="14.25" customHeight="1" x14ac:dyDescent="0.25">
      <c r="A2" s="8">
        <f>'46. Community Input'!$G3</f>
        <v>0</v>
      </c>
      <c r="B2" s="564">
        <f>'2. Cert. of Dev. Owner'!$B$12</f>
        <v>0</v>
      </c>
      <c r="C2" s="564">
        <f>'2. Cert. of Dev. Owner'!$B$29</f>
        <v>0</v>
      </c>
      <c r="D2" s="576">
        <f>'3. Appl. Elig. Cert.'!B11</f>
        <v>0</v>
      </c>
      <c r="E2" s="576">
        <f>'7. Site Info Part I'!B20</f>
        <v>0</v>
      </c>
      <c r="F2" s="10">
        <f>'7. Site Info Part I'!B23</f>
        <v>0</v>
      </c>
      <c r="G2" s="10">
        <f>'7. Site Info Part I'!B27</f>
        <v>0</v>
      </c>
      <c r="H2" s="10">
        <f>'7. Site Info Part I'!B40</f>
        <v>0</v>
      </c>
      <c r="I2" s="10">
        <f>'7. Site Info Part I'!B52</f>
        <v>0</v>
      </c>
      <c r="J2" s="576">
        <f>'7. Site Info Part I'!L67</f>
        <v>0</v>
      </c>
      <c r="K2" s="576">
        <f>'7. Site Info Part I'!H69</f>
        <v>0</v>
      </c>
      <c r="L2" s="10" t="e">
        <f>'7. Site Info Part I'!#REF!</f>
        <v>#REF!</v>
      </c>
      <c r="M2" s="576">
        <f>'11. Site Info Part III'!Q27</f>
        <v>0</v>
      </c>
      <c r="N2" s="576">
        <f>'17. Dev. Narr.'!B6</f>
        <v>0</v>
      </c>
      <c r="O2" s="10">
        <f>'17. Dev. Narr.'!X6</f>
        <v>0</v>
      </c>
      <c r="P2" s="576">
        <f>'17. Dev. Narr.'!B16</f>
        <v>0</v>
      </c>
      <c r="Q2" s="576" t="str">
        <f>'17. Dev. Narr.'!J10</f>
        <v>If applicable</v>
      </c>
      <c r="R2" s="10">
        <f>'17. Dev. Narr.'!AN10</f>
        <v>0</v>
      </c>
      <c r="S2" s="576">
        <f>'21. Occupied Devs'!B25</f>
        <v>0</v>
      </c>
      <c r="T2" s="13">
        <f>'17. Dev. Narr.'!R133</f>
        <v>0</v>
      </c>
      <c r="U2" s="10">
        <f>'17. Dev. Narr.'!B176</f>
        <v>0</v>
      </c>
      <c r="V2" s="576">
        <f>'18. Development Activities I'!D47</f>
        <v>0</v>
      </c>
      <c r="W2" s="10">
        <f>'18. Development Activities I'!D54</f>
        <v>0</v>
      </c>
      <c r="X2" s="576">
        <f>'19. Development Activities II'!B137</f>
        <v>0</v>
      </c>
      <c r="Y2" s="576">
        <f>'20. Existing Dev Info'!D48</f>
        <v>0</v>
      </c>
      <c r="Z2" s="576">
        <f>'21. Occupied Devs'!B80</f>
        <v>0</v>
      </c>
      <c r="AA2" s="10">
        <f>'21. Occupied Devs'!B82</f>
        <v>0</v>
      </c>
      <c r="AB2" s="576">
        <f>'23. BldgUnit Config'!S9</f>
        <v>0</v>
      </c>
      <c r="AC2" s="576">
        <f>'23. BldgUnit Config'!E7</f>
        <v>0</v>
      </c>
      <c r="AD2" s="576">
        <f>'23. BldgUnit Config'!E9</f>
        <v>0</v>
      </c>
      <c r="AE2" s="20">
        <f>'30. Development Cost Schedule'!C185</f>
        <v>0</v>
      </c>
      <c r="AF2" s="576">
        <f>'25. Utility Allowance'!I13</f>
        <v>0</v>
      </c>
      <c r="AG2" s="576">
        <f>'46. Community Input'!AL6</f>
        <v>0</v>
      </c>
      <c r="AH2" s="576">
        <f>'46. Community Input'!AL15</f>
        <v>0</v>
      </c>
      <c r="AI2" s="576">
        <f>'46. Community Input'!AL21</f>
        <v>0</v>
      </c>
      <c r="AJ2" s="10">
        <f>'46. Community Input'!AL27</f>
        <v>0</v>
      </c>
      <c r="AK2" s="576">
        <f>'46. Community Input'!AL32</f>
        <v>0</v>
      </c>
      <c r="AL2" s="576">
        <f>'9. Site Info Part II'!U133</f>
        <v>0</v>
      </c>
      <c r="AM2" s="576">
        <f>'9. Site Info Part II'!U161</f>
        <v>0</v>
      </c>
      <c r="AN2" s="576" t="e">
        <f t="shared" ref="AN2:AO2" si="0">#REF!</f>
        <v>#REF!</v>
      </c>
      <c r="AO2" s="10" t="e">
        <f t="shared" si="0"/>
        <v>#REF!</v>
      </c>
    </row>
    <row r="3" spans="1:41" ht="14.25" customHeight="1" x14ac:dyDescent="0.25">
      <c r="F3" s="10"/>
      <c r="G3" s="10"/>
      <c r="H3" s="10"/>
      <c r="I3" s="10"/>
      <c r="L3" s="10"/>
      <c r="O3" s="10"/>
      <c r="R3" s="10"/>
      <c r="U3" s="10"/>
      <c r="W3" s="10"/>
      <c r="AA3" s="10"/>
      <c r="AE3" s="10"/>
      <c r="AJ3" s="10"/>
      <c r="AO3" s="10"/>
    </row>
    <row r="4" spans="1:41" ht="14.25" customHeight="1" x14ac:dyDescent="0.25">
      <c r="F4" s="10"/>
      <c r="G4" s="10"/>
      <c r="H4" s="10"/>
      <c r="I4" s="10"/>
      <c r="L4" s="10"/>
      <c r="O4" s="10"/>
      <c r="R4" s="10"/>
      <c r="U4" s="10"/>
      <c r="W4" s="10"/>
      <c r="AA4" s="10"/>
      <c r="AE4" s="10"/>
      <c r="AJ4" s="10"/>
      <c r="AO4" s="10"/>
    </row>
    <row r="5" spans="1:41" ht="14.25" customHeight="1" x14ac:dyDescent="0.25">
      <c r="F5" s="10"/>
      <c r="G5" s="10"/>
      <c r="H5" s="10"/>
      <c r="I5" s="10"/>
      <c r="L5" s="10"/>
      <c r="O5" s="10"/>
      <c r="R5" s="10"/>
      <c r="U5" s="10"/>
      <c r="W5" s="10"/>
      <c r="AA5" s="10"/>
      <c r="AE5" s="10"/>
      <c r="AJ5" s="10"/>
      <c r="AO5" s="10"/>
    </row>
    <row r="6" spans="1:41" ht="14.25" customHeight="1" x14ac:dyDescent="0.25">
      <c r="F6" s="10"/>
      <c r="G6" s="10"/>
      <c r="H6" s="10"/>
      <c r="I6" s="10"/>
      <c r="L6" s="10"/>
      <c r="O6" s="10"/>
      <c r="R6" s="10"/>
      <c r="U6" s="10"/>
      <c r="W6" s="10"/>
      <c r="AA6" s="10"/>
      <c r="AE6" s="10"/>
      <c r="AJ6" s="10"/>
      <c r="AO6" s="10"/>
    </row>
    <row r="7" spans="1:41" ht="14.25" customHeight="1" x14ac:dyDescent="0.25">
      <c r="F7" s="10"/>
      <c r="G7" s="10"/>
      <c r="H7" s="10"/>
      <c r="I7" s="10"/>
      <c r="L7" s="10"/>
      <c r="O7" s="10"/>
      <c r="R7" s="10"/>
      <c r="U7" s="10"/>
      <c r="W7" s="10"/>
      <c r="AA7" s="10"/>
      <c r="AE7" s="10"/>
      <c r="AJ7" s="10"/>
      <c r="AO7" s="10"/>
    </row>
    <row r="8" spans="1:41" ht="14.25" customHeight="1" x14ac:dyDescent="0.25">
      <c r="F8" s="10"/>
      <c r="G8" s="10"/>
      <c r="H8" s="10"/>
      <c r="I8" s="10"/>
      <c r="L8" s="10"/>
      <c r="O8" s="10"/>
      <c r="R8" s="10"/>
      <c r="U8" s="10"/>
      <c r="W8" s="10"/>
      <c r="AA8" s="10"/>
      <c r="AE8" s="10"/>
      <c r="AJ8" s="10"/>
      <c r="AO8" s="10"/>
    </row>
    <row r="9" spans="1:41" ht="14.25" customHeight="1" x14ac:dyDescent="0.25">
      <c r="F9" s="10"/>
      <c r="G9" s="10"/>
      <c r="H9" s="10"/>
      <c r="I9" s="10"/>
      <c r="L9" s="10"/>
      <c r="O9" s="10"/>
      <c r="R9" s="10"/>
      <c r="U9" s="10"/>
      <c r="W9" s="10"/>
      <c r="AA9" s="10"/>
      <c r="AE9" s="10"/>
      <c r="AJ9" s="10"/>
      <c r="AO9" s="10"/>
    </row>
    <row r="10" spans="1:41" ht="14.25" customHeight="1" x14ac:dyDescent="0.25">
      <c r="F10" s="10"/>
      <c r="G10" s="10"/>
      <c r="H10" s="10"/>
      <c r="I10" s="10"/>
      <c r="L10" s="10"/>
      <c r="O10" s="10"/>
      <c r="R10" s="10"/>
      <c r="U10" s="10"/>
      <c r="W10" s="10"/>
      <c r="AA10" s="10"/>
      <c r="AE10" s="10"/>
      <c r="AJ10" s="10"/>
      <c r="AO10" s="10"/>
    </row>
    <row r="11" spans="1:41" ht="14.25" customHeight="1" x14ac:dyDescent="0.25">
      <c r="F11" s="10"/>
      <c r="G11" s="10"/>
      <c r="H11" s="10"/>
      <c r="I11" s="10"/>
      <c r="L11" s="10"/>
      <c r="O11" s="10"/>
      <c r="R11" s="10"/>
      <c r="U11" s="10"/>
      <c r="W11" s="10"/>
      <c r="AA11" s="10"/>
      <c r="AE11" s="10"/>
      <c r="AJ11" s="10"/>
      <c r="AO11" s="10"/>
    </row>
    <row r="12" spans="1:41" ht="14.25" customHeight="1" x14ac:dyDescent="0.25">
      <c r="F12" s="10"/>
      <c r="G12" s="10"/>
      <c r="H12" s="10"/>
      <c r="I12" s="10"/>
      <c r="L12" s="10"/>
      <c r="O12" s="10"/>
      <c r="R12" s="10"/>
      <c r="U12" s="10"/>
      <c r="W12" s="10"/>
      <c r="AA12" s="10"/>
      <c r="AE12" s="10"/>
      <c r="AJ12" s="10"/>
      <c r="AO12" s="10"/>
    </row>
    <row r="13" spans="1:41" ht="14.25" customHeight="1" x14ac:dyDescent="0.25">
      <c r="F13" s="10"/>
      <c r="G13" s="10"/>
      <c r="H13" s="10"/>
      <c r="I13" s="10"/>
      <c r="L13" s="10"/>
      <c r="O13" s="10"/>
      <c r="R13" s="10"/>
      <c r="U13" s="10"/>
      <c r="W13" s="10"/>
      <c r="AA13" s="10"/>
      <c r="AE13" s="10"/>
      <c r="AJ13" s="10"/>
      <c r="AO13" s="10"/>
    </row>
    <row r="14" spans="1:41" ht="14.25" customHeight="1" x14ac:dyDescent="0.25">
      <c r="F14" s="10"/>
      <c r="G14" s="10"/>
      <c r="H14" s="10"/>
      <c r="I14" s="10"/>
      <c r="L14" s="10"/>
      <c r="O14" s="10"/>
      <c r="R14" s="10"/>
      <c r="U14" s="10"/>
      <c r="W14" s="10"/>
      <c r="AA14" s="10"/>
      <c r="AE14" s="10"/>
      <c r="AJ14" s="10"/>
      <c r="AO14" s="10"/>
    </row>
    <row r="15" spans="1:41" ht="14.25" customHeight="1" x14ac:dyDescent="0.25">
      <c r="F15" s="10"/>
      <c r="G15" s="10"/>
      <c r="H15" s="10"/>
      <c r="I15" s="10"/>
      <c r="L15" s="10"/>
      <c r="O15" s="10"/>
      <c r="R15" s="10"/>
      <c r="U15" s="10"/>
      <c r="W15" s="10"/>
      <c r="AA15" s="10"/>
      <c r="AE15" s="10"/>
      <c r="AJ15" s="10"/>
      <c r="AO15" s="10"/>
    </row>
    <row r="16" spans="1:41" ht="14.25" customHeight="1" x14ac:dyDescent="0.25">
      <c r="F16" s="10"/>
      <c r="G16" s="10"/>
      <c r="H16" s="10"/>
      <c r="I16" s="10"/>
      <c r="L16" s="10"/>
      <c r="O16" s="10"/>
      <c r="R16" s="10"/>
      <c r="U16" s="10"/>
      <c r="W16" s="10"/>
      <c r="AA16" s="10"/>
      <c r="AE16" s="10"/>
      <c r="AJ16" s="10"/>
      <c r="AO16" s="10"/>
    </row>
    <row r="17" spans="6:41" ht="14.25" customHeight="1" x14ac:dyDescent="0.25">
      <c r="F17" s="10"/>
      <c r="G17" s="10"/>
      <c r="H17" s="10"/>
      <c r="I17" s="10"/>
      <c r="L17" s="10"/>
      <c r="O17" s="10"/>
      <c r="R17" s="10"/>
      <c r="U17" s="10"/>
      <c r="W17" s="10"/>
      <c r="AA17" s="10"/>
      <c r="AE17" s="10"/>
      <c r="AJ17" s="10"/>
      <c r="AO17" s="10"/>
    </row>
    <row r="18" spans="6:41" ht="14.25" customHeight="1" x14ac:dyDescent="0.25">
      <c r="F18" s="10"/>
      <c r="G18" s="10"/>
      <c r="H18" s="10"/>
      <c r="I18" s="10"/>
      <c r="L18" s="10"/>
      <c r="O18" s="10"/>
      <c r="R18" s="10"/>
      <c r="U18" s="10"/>
      <c r="W18" s="10"/>
      <c r="AA18" s="10"/>
      <c r="AE18" s="10"/>
      <c r="AJ18" s="10"/>
      <c r="AO18" s="10"/>
    </row>
    <row r="19" spans="6:41" ht="14.25" customHeight="1" x14ac:dyDescent="0.25">
      <c r="F19" s="10"/>
      <c r="G19" s="10"/>
      <c r="H19" s="10"/>
      <c r="I19" s="10"/>
      <c r="L19" s="10"/>
      <c r="O19" s="10"/>
      <c r="R19" s="10"/>
      <c r="U19" s="10"/>
      <c r="W19" s="10"/>
      <c r="AA19" s="10"/>
      <c r="AE19" s="10"/>
      <c r="AJ19" s="10"/>
      <c r="AO19" s="10"/>
    </row>
    <row r="20" spans="6:41" ht="14.25" customHeight="1" x14ac:dyDescent="0.25">
      <c r="F20" s="10"/>
      <c r="G20" s="10"/>
      <c r="H20" s="10"/>
      <c r="I20" s="10"/>
      <c r="L20" s="10"/>
      <c r="O20" s="10"/>
      <c r="R20" s="10"/>
      <c r="U20" s="10"/>
      <c r="W20" s="10"/>
      <c r="AA20" s="10"/>
      <c r="AE20" s="10"/>
      <c r="AJ20" s="10"/>
      <c r="AO20" s="10"/>
    </row>
    <row r="21" spans="6:41" ht="14.25" customHeight="1" x14ac:dyDescent="0.25">
      <c r="F21" s="10"/>
      <c r="G21" s="10"/>
      <c r="H21" s="10"/>
      <c r="I21" s="10"/>
      <c r="L21" s="10"/>
      <c r="O21" s="10"/>
      <c r="R21" s="10"/>
      <c r="U21" s="10"/>
      <c r="W21" s="10"/>
      <c r="AA21" s="10"/>
      <c r="AE21" s="10"/>
      <c r="AJ21" s="10"/>
      <c r="AO21" s="10"/>
    </row>
    <row r="22" spans="6:41" ht="14.25" customHeight="1" x14ac:dyDescent="0.25">
      <c r="F22" s="10"/>
      <c r="G22" s="10"/>
      <c r="H22" s="10"/>
      <c r="I22" s="10"/>
      <c r="L22" s="10"/>
      <c r="O22" s="10"/>
      <c r="R22" s="10"/>
      <c r="U22" s="10"/>
      <c r="W22" s="10"/>
      <c r="AA22" s="10"/>
      <c r="AE22" s="10"/>
      <c r="AJ22" s="10"/>
      <c r="AO22" s="10"/>
    </row>
    <row r="23" spans="6:41" ht="14.25" customHeight="1" x14ac:dyDescent="0.25">
      <c r="F23" s="10"/>
      <c r="G23" s="10"/>
      <c r="H23" s="10"/>
      <c r="I23" s="10"/>
      <c r="L23" s="10"/>
      <c r="O23" s="10"/>
      <c r="R23" s="10"/>
      <c r="U23" s="10"/>
      <c r="W23" s="10"/>
      <c r="AA23" s="10"/>
      <c r="AE23" s="10"/>
      <c r="AJ23" s="10"/>
      <c r="AO23" s="10"/>
    </row>
    <row r="24" spans="6:41" ht="14.25" customHeight="1" x14ac:dyDescent="0.25">
      <c r="F24" s="10"/>
      <c r="G24" s="10"/>
      <c r="H24" s="10"/>
      <c r="I24" s="10"/>
      <c r="L24" s="10"/>
      <c r="O24" s="10"/>
      <c r="R24" s="10"/>
      <c r="U24" s="10"/>
      <c r="W24" s="10"/>
      <c r="AA24" s="10"/>
      <c r="AE24" s="10"/>
      <c r="AJ24" s="10"/>
      <c r="AO24" s="10"/>
    </row>
    <row r="25" spans="6:41" ht="14.25" customHeight="1" x14ac:dyDescent="0.25">
      <c r="F25" s="10"/>
      <c r="G25" s="10"/>
      <c r="H25" s="10"/>
      <c r="I25" s="10"/>
      <c r="L25" s="10"/>
      <c r="O25" s="10"/>
      <c r="R25" s="10"/>
      <c r="U25" s="10"/>
      <c r="W25" s="10"/>
      <c r="AA25" s="10"/>
      <c r="AE25" s="10"/>
      <c r="AJ25" s="10"/>
      <c r="AO25" s="10"/>
    </row>
    <row r="26" spans="6:41" ht="14.25" customHeight="1" x14ac:dyDescent="0.25">
      <c r="F26" s="10"/>
      <c r="G26" s="10"/>
      <c r="H26" s="10"/>
      <c r="I26" s="10"/>
      <c r="L26" s="10"/>
      <c r="O26" s="10"/>
      <c r="R26" s="10"/>
      <c r="U26" s="10"/>
      <c r="W26" s="10"/>
      <c r="AA26" s="10"/>
      <c r="AE26" s="10"/>
      <c r="AJ26" s="10"/>
      <c r="AO26" s="10"/>
    </row>
    <row r="27" spans="6:41" ht="14.25" customHeight="1" x14ac:dyDescent="0.25">
      <c r="F27" s="10"/>
      <c r="G27" s="10"/>
      <c r="H27" s="10"/>
      <c r="I27" s="10"/>
      <c r="L27" s="10"/>
      <c r="O27" s="10"/>
      <c r="R27" s="10"/>
      <c r="U27" s="10"/>
      <c r="W27" s="10"/>
      <c r="AA27" s="10"/>
      <c r="AE27" s="10"/>
      <c r="AJ27" s="10"/>
      <c r="AO27" s="10"/>
    </row>
    <row r="28" spans="6:41" ht="14.25" customHeight="1" x14ac:dyDescent="0.25">
      <c r="F28" s="10"/>
      <c r="G28" s="10"/>
      <c r="H28" s="10"/>
      <c r="I28" s="10"/>
      <c r="L28" s="10"/>
      <c r="O28" s="10"/>
      <c r="R28" s="10"/>
      <c r="U28" s="10"/>
      <c r="W28" s="10"/>
      <c r="AA28" s="10"/>
      <c r="AE28" s="10"/>
      <c r="AJ28" s="10"/>
      <c r="AO28" s="10"/>
    </row>
    <row r="29" spans="6:41" ht="14.25" customHeight="1" x14ac:dyDescent="0.25">
      <c r="F29" s="10"/>
      <c r="G29" s="10"/>
      <c r="H29" s="10"/>
      <c r="I29" s="10"/>
      <c r="L29" s="10"/>
      <c r="O29" s="10"/>
      <c r="R29" s="10"/>
      <c r="U29" s="10"/>
      <c r="W29" s="10"/>
      <c r="AA29" s="10"/>
      <c r="AE29" s="10"/>
      <c r="AJ29" s="10"/>
      <c r="AO29" s="10"/>
    </row>
    <row r="30" spans="6:41" ht="14.25" customHeight="1" x14ac:dyDescent="0.25">
      <c r="F30" s="10"/>
      <c r="G30" s="10"/>
      <c r="H30" s="10"/>
      <c r="I30" s="10"/>
      <c r="L30" s="10"/>
      <c r="O30" s="10"/>
      <c r="R30" s="10"/>
      <c r="U30" s="10"/>
      <c r="W30" s="10"/>
      <c r="AA30" s="10"/>
      <c r="AE30" s="10"/>
      <c r="AJ30" s="10"/>
      <c r="AO30" s="10"/>
    </row>
    <row r="31" spans="6:41" ht="14.25" customHeight="1" x14ac:dyDescent="0.25">
      <c r="F31" s="10"/>
      <c r="G31" s="10"/>
      <c r="H31" s="10"/>
      <c r="I31" s="10"/>
      <c r="L31" s="10"/>
      <c r="O31" s="10"/>
      <c r="R31" s="10"/>
      <c r="U31" s="10"/>
      <c r="W31" s="10"/>
      <c r="AA31" s="10"/>
      <c r="AE31" s="10"/>
      <c r="AJ31" s="10"/>
      <c r="AO31" s="10"/>
    </row>
    <row r="32" spans="6:41" ht="14.25" customHeight="1" x14ac:dyDescent="0.25">
      <c r="F32" s="10"/>
      <c r="G32" s="10"/>
      <c r="H32" s="10"/>
      <c r="I32" s="10"/>
      <c r="L32" s="10"/>
      <c r="O32" s="10"/>
      <c r="R32" s="10"/>
      <c r="U32" s="10"/>
      <c r="W32" s="10"/>
      <c r="AA32" s="10"/>
      <c r="AE32" s="10"/>
      <c r="AJ32" s="10"/>
      <c r="AO32" s="10"/>
    </row>
    <row r="33" spans="6:41" ht="14.25" customHeight="1" x14ac:dyDescent="0.25">
      <c r="F33" s="10"/>
      <c r="G33" s="10"/>
      <c r="H33" s="10"/>
      <c r="I33" s="10"/>
      <c r="L33" s="10"/>
      <c r="O33" s="10"/>
      <c r="R33" s="10"/>
      <c r="U33" s="10"/>
      <c r="W33" s="10"/>
      <c r="AA33" s="10"/>
      <c r="AE33" s="10"/>
      <c r="AJ33" s="10"/>
      <c r="AO33" s="10"/>
    </row>
    <row r="34" spans="6:41" ht="14.25" customHeight="1" x14ac:dyDescent="0.25">
      <c r="F34" s="10"/>
      <c r="G34" s="10"/>
      <c r="H34" s="10"/>
      <c r="I34" s="10"/>
      <c r="L34" s="10"/>
      <c r="O34" s="10"/>
      <c r="R34" s="10"/>
      <c r="U34" s="10"/>
      <c r="W34" s="10"/>
      <c r="AA34" s="10"/>
      <c r="AE34" s="10"/>
      <c r="AJ34" s="10"/>
      <c r="AO34" s="10"/>
    </row>
    <row r="35" spans="6:41" ht="14.25" customHeight="1" x14ac:dyDescent="0.25">
      <c r="F35" s="10"/>
      <c r="G35" s="10"/>
      <c r="H35" s="10"/>
      <c r="I35" s="10"/>
      <c r="L35" s="10"/>
      <c r="O35" s="10"/>
      <c r="R35" s="10"/>
      <c r="U35" s="10"/>
      <c r="W35" s="10"/>
      <c r="AA35" s="10"/>
      <c r="AE35" s="10"/>
      <c r="AJ35" s="10"/>
      <c r="AO35" s="10"/>
    </row>
    <row r="36" spans="6:41" ht="14.25" customHeight="1" x14ac:dyDescent="0.25">
      <c r="F36" s="10"/>
      <c r="G36" s="10"/>
      <c r="H36" s="10"/>
      <c r="I36" s="10"/>
      <c r="L36" s="10"/>
      <c r="O36" s="10"/>
      <c r="R36" s="10"/>
      <c r="U36" s="10"/>
      <c r="W36" s="10"/>
      <c r="AA36" s="10"/>
      <c r="AE36" s="10"/>
      <c r="AJ36" s="10"/>
      <c r="AO36" s="10"/>
    </row>
    <row r="37" spans="6:41" ht="14.25" customHeight="1" x14ac:dyDescent="0.25">
      <c r="F37" s="10"/>
      <c r="G37" s="10"/>
      <c r="H37" s="10"/>
      <c r="I37" s="10"/>
      <c r="L37" s="10"/>
      <c r="O37" s="10"/>
      <c r="R37" s="10"/>
      <c r="U37" s="10"/>
      <c r="W37" s="10"/>
      <c r="AA37" s="10"/>
      <c r="AE37" s="10"/>
      <c r="AJ37" s="10"/>
      <c r="AO37" s="10"/>
    </row>
    <row r="38" spans="6:41" ht="14.25" customHeight="1" x14ac:dyDescent="0.25">
      <c r="F38" s="10"/>
      <c r="G38" s="10"/>
      <c r="H38" s="10"/>
      <c r="I38" s="10"/>
      <c r="L38" s="10"/>
      <c r="O38" s="10"/>
      <c r="R38" s="10"/>
      <c r="U38" s="10"/>
      <c r="W38" s="10"/>
      <c r="AA38" s="10"/>
      <c r="AE38" s="10"/>
      <c r="AJ38" s="10"/>
      <c r="AO38" s="10"/>
    </row>
    <row r="39" spans="6:41" ht="14.25" customHeight="1" x14ac:dyDescent="0.25">
      <c r="F39" s="10"/>
      <c r="G39" s="10"/>
      <c r="H39" s="10"/>
      <c r="I39" s="10"/>
      <c r="L39" s="10"/>
      <c r="O39" s="10"/>
      <c r="R39" s="10"/>
      <c r="U39" s="10"/>
      <c r="W39" s="10"/>
      <c r="AA39" s="10"/>
      <c r="AE39" s="10"/>
      <c r="AJ39" s="10"/>
      <c r="AO39" s="10"/>
    </row>
    <row r="40" spans="6:41" ht="14.25" customHeight="1" x14ac:dyDescent="0.25">
      <c r="F40" s="10"/>
      <c r="G40" s="10"/>
      <c r="H40" s="10"/>
      <c r="I40" s="10"/>
      <c r="L40" s="10"/>
      <c r="O40" s="10"/>
      <c r="R40" s="10"/>
      <c r="U40" s="10"/>
      <c r="W40" s="10"/>
      <c r="AA40" s="10"/>
      <c r="AE40" s="10"/>
      <c r="AJ40" s="10"/>
      <c r="AO40" s="10"/>
    </row>
    <row r="41" spans="6:41" ht="14.25" customHeight="1" x14ac:dyDescent="0.25">
      <c r="F41" s="10"/>
      <c r="G41" s="10"/>
      <c r="H41" s="10"/>
      <c r="I41" s="10"/>
      <c r="L41" s="10"/>
      <c r="O41" s="10"/>
      <c r="R41" s="10"/>
      <c r="U41" s="10"/>
      <c r="W41" s="10"/>
      <c r="AA41" s="10"/>
      <c r="AE41" s="10"/>
      <c r="AJ41" s="10"/>
      <c r="AO41" s="10"/>
    </row>
    <row r="42" spans="6:41" ht="14.25" customHeight="1" x14ac:dyDescent="0.25">
      <c r="F42" s="10"/>
      <c r="G42" s="10"/>
      <c r="H42" s="10"/>
      <c r="I42" s="10"/>
      <c r="L42" s="10"/>
      <c r="O42" s="10"/>
      <c r="R42" s="10"/>
      <c r="U42" s="10"/>
      <c r="W42" s="10"/>
      <c r="AA42" s="10"/>
      <c r="AE42" s="10"/>
      <c r="AJ42" s="10"/>
      <c r="AO42" s="10"/>
    </row>
    <row r="43" spans="6:41" ht="14.25" customHeight="1" x14ac:dyDescent="0.25">
      <c r="F43" s="10"/>
      <c r="G43" s="10"/>
      <c r="H43" s="10"/>
      <c r="I43" s="10"/>
      <c r="L43" s="10"/>
      <c r="O43" s="10"/>
      <c r="R43" s="10"/>
      <c r="U43" s="10"/>
      <c r="W43" s="10"/>
      <c r="AA43" s="10"/>
      <c r="AE43" s="10"/>
      <c r="AJ43" s="10"/>
      <c r="AO43" s="10"/>
    </row>
    <row r="44" spans="6:41" ht="14.25" customHeight="1" x14ac:dyDescent="0.25">
      <c r="F44" s="10"/>
      <c r="G44" s="10"/>
      <c r="H44" s="10"/>
      <c r="I44" s="10"/>
      <c r="L44" s="10"/>
      <c r="O44" s="10"/>
      <c r="R44" s="10"/>
      <c r="U44" s="10"/>
      <c r="W44" s="10"/>
      <c r="AA44" s="10"/>
      <c r="AE44" s="10"/>
      <c r="AJ44" s="10"/>
      <c r="AO44" s="10"/>
    </row>
    <row r="45" spans="6:41" ht="14.25" customHeight="1" x14ac:dyDescent="0.25">
      <c r="F45" s="10"/>
      <c r="G45" s="10"/>
      <c r="H45" s="10"/>
      <c r="I45" s="10"/>
      <c r="L45" s="10"/>
      <c r="O45" s="10"/>
      <c r="R45" s="10"/>
      <c r="U45" s="10"/>
      <c r="W45" s="10"/>
      <c r="AA45" s="10"/>
      <c r="AE45" s="10"/>
      <c r="AJ45" s="10"/>
      <c r="AO45" s="10"/>
    </row>
    <row r="46" spans="6:41" ht="14.25" customHeight="1" x14ac:dyDescent="0.25">
      <c r="F46" s="10"/>
      <c r="G46" s="10"/>
      <c r="H46" s="10"/>
      <c r="I46" s="10"/>
      <c r="L46" s="10"/>
      <c r="O46" s="10"/>
      <c r="R46" s="10"/>
      <c r="U46" s="10"/>
      <c r="W46" s="10"/>
      <c r="AA46" s="10"/>
      <c r="AE46" s="10"/>
      <c r="AJ46" s="10"/>
      <c r="AO46" s="10"/>
    </row>
    <row r="47" spans="6:41" ht="14.25" customHeight="1" x14ac:dyDescent="0.25">
      <c r="F47" s="10"/>
      <c r="G47" s="10"/>
      <c r="H47" s="10"/>
      <c r="I47" s="10"/>
      <c r="L47" s="10"/>
      <c r="O47" s="10"/>
      <c r="R47" s="10"/>
      <c r="U47" s="10"/>
      <c r="W47" s="10"/>
      <c r="AA47" s="10"/>
      <c r="AE47" s="10"/>
      <c r="AJ47" s="10"/>
      <c r="AO47" s="10"/>
    </row>
    <row r="48" spans="6:41" ht="14.25" customHeight="1" x14ac:dyDescent="0.25">
      <c r="F48" s="10"/>
      <c r="G48" s="10"/>
      <c r="H48" s="10"/>
      <c r="I48" s="10"/>
      <c r="L48" s="10"/>
      <c r="O48" s="10"/>
      <c r="R48" s="10"/>
      <c r="U48" s="10"/>
      <c r="W48" s="10"/>
      <c r="AA48" s="10"/>
      <c r="AE48" s="10"/>
      <c r="AJ48" s="10"/>
      <c r="AO48" s="10"/>
    </row>
    <row r="49" spans="6:41" ht="14.25" customHeight="1" x14ac:dyDescent="0.25">
      <c r="F49" s="10"/>
      <c r="G49" s="10"/>
      <c r="H49" s="10"/>
      <c r="I49" s="10"/>
      <c r="L49" s="10"/>
      <c r="O49" s="10"/>
      <c r="R49" s="10"/>
      <c r="U49" s="10"/>
      <c r="W49" s="10"/>
      <c r="AA49" s="10"/>
      <c r="AE49" s="10"/>
      <c r="AJ49" s="10"/>
      <c r="AO49" s="10"/>
    </row>
    <row r="50" spans="6:41" ht="14.25" customHeight="1" x14ac:dyDescent="0.25">
      <c r="F50" s="10"/>
      <c r="G50" s="10"/>
      <c r="H50" s="10"/>
      <c r="I50" s="10"/>
      <c r="L50" s="10"/>
      <c r="O50" s="10"/>
      <c r="R50" s="10"/>
      <c r="U50" s="10"/>
      <c r="W50" s="10"/>
      <c r="AA50" s="10"/>
      <c r="AE50" s="10"/>
      <c r="AJ50" s="10"/>
      <c r="AO50" s="10"/>
    </row>
    <row r="51" spans="6:41" ht="14.25" customHeight="1" x14ac:dyDescent="0.25">
      <c r="F51" s="10"/>
      <c r="G51" s="10"/>
      <c r="H51" s="10"/>
      <c r="I51" s="10"/>
      <c r="L51" s="10"/>
      <c r="O51" s="10"/>
      <c r="R51" s="10"/>
      <c r="U51" s="10"/>
      <c r="W51" s="10"/>
      <c r="AA51" s="10"/>
      <c r="AE51" s="10"/>
      <c r="AJ51" s="10"/>
      <c r="AO51" s="10"/>
    </row>
    <row r="52" spans="6:41" ht="14.25" customHeight="1" x14ac:dyDescent="0.25">
      <c r="F52" s="10"/>
      <c r="G52" s="10"/>
      <c r="H52" s="10"/>
      <c r="I52" s="10"/>
      <c r="L52" s="10"/>
      <c r="O52" s="10"/>
      <c r="R52" s="10"/>
      <c r="U52" s="10"/>
      <c r="W52" s="10"/>
      <c r="AA52" s="10"/>
      <c r="AE52" s="10"/>
      <c r="AJ52" s="10"/>
      <c r="AO52" s="10"/>
    </row>
    <row r="53" spans="6:41" ht="14.25" customHeight="1" x14ac:dyDescent="0.25">
      <c r="F53" s="10"/>
      <c r="G53" s="10"/>
      <c r="H53" s="10"/>
      <c r="I53" s="10"/>
      <c r="L53" s="10"/>
      <c r="O53" s="10"/>
      <c r="R53" s="10"/>
      <c r="U53" s="10"/>
      <c r="W53" s="10"/>
      <c r="AA53" s="10"/>
      <c r="AE53" s="10"/>
      <c r="AJ53" s="10"/>
      <c r="AO53" s="10"/>
    </row>
    <row r="54" spans="6:41" ht="14.25" customHeight="1" x14ac:dyDescent="0.25">
      <c r="F54" s="10"/>
      <c r="G54" s="10"/>
      <c r="H54" s="10"/>
      <c r="I54" s="10"/>
      <c r="L54" s="10"/>
      <c r="O54" s="10"/>
      <c r="R54" s="10"/>
      <c r="U54" s="10"/>
      <c r="W54" s="10"/>
      <c r="AA54" s="10"/>
      <c r="AE54" s="10"/>
      <c r="AJ54" s="10"/>
      <c r="AO54" s="10"/>
    </row>
    <row r="55" spans="6:41" ht="14.25" customHeight="1" x14ac:dyDescent="0.25">
      <c r="F55" s="10"/>
      <c r="G55" s="10"/>
      <c r="H55" s="10"/>
      <c r="I55" s="10"/>
      <c r="L55" s="10"/>
      <c r="O55" s="10"/>
      <c r="R55" s="10"/>
      <c r="U55" s="10"/>
      <c r="W55" s="10"/>
      <c r="AA55" s="10"/>
      <c r="AE55" s="10"/>
      <c r="AJ55" s="10"/>
      <c r="AO55" s="10"/>
    </row>
    <row r="56" spans="6:41" ht="14.25" customHeight="1" x14ac:dyDescent="0.25">
      <c r="F56" s="10"/>
      <c r="G56" s="10"/>
      <c r="H56" s="10"/>
      <c r="I56" s="10"/>
      <c r="L56" s="10"/>
      <c r="O56" s="10"/>
      <c r="R56" s="10"/>
      <c r="U56" s="10"/>
      <c r="W56" s="10"/>
      <c r="AA56" s="10"/>
      <c r="AE56" s="10"/>
      <c r="AJ56" s="10"/>
      <c r="AO56" s="10"/>
    </row>
    <row r="57" spans="6:41" ht="14.25" customHeight="1" x14ac:dyDescent="0.25">
      <c r="F57" s="10"/>
      <c r="G57" s="10"/>
      <c r="H57" s="10"/>
      <c r="I57" s="10"/>
      <c r="L57" s="10"/>
      <c r="O57" s="10"/>
      <c r="R57" s="10"/>
      <c r="U57" s="10"/>
      <c r="W57" s="10"/>
      <c r="AA57" s="10"/>
      <c r="AE57" s="10"/>
      <c r="AJ57" s="10"/>
      <c r="AO57" s="10"/>
    </row>
    <row r="58" spans="6:41" ht="14.25" customHeight="1" x14ac:dyDescent="0.25">
      <c r="F58" s="10"/>
      <c r="G58" s="10"/>
      <c r="H58" s="10"/>
      <c r="I58" s="10"/>
      <c r="L58" s="10"/>
      <c r="O58" s="10"/>
      <c r="R58" s="10"/>
      <c r="U58" s="10"/>
      <c r="W58" s="10"/>
      <c r="AA58" s="10"/>
      <c r="AE58" s="10"/>
      <c r="AJ58" s="10"/>
      <c r="AO58" s="10"/>
    </row>
    <row r="59" spans="6:41" ht="14.25" customHeight="1" x14ac:dyDescent="0.25">
      <c r="F59" s="10"/>
      <c r="G59" s="10"/>
      <c r="H59" s="10"/>
      <c r="I59" s="10"/>
      <c r="L59" s="10"/>
      <c r="O59" s="10"/>
      <c r="R59" s="10"/>
      <c r="U59" s="10"/>
      <c r="W59" s="10"/>
      <c r="AA59" s="10"/>
      <c r="AE59" s="10"/>
      <c r="AJ59" s="10"/>
      <c r="AO59" s="10"/>
    </row>
    <row r="60" spans="6:41" ht="14.25" customHeight="1" x14ac:dyDescent="0.25">
      <c r="F60" s="10"/>
      <c r="G60" s="10"/>
      <c r="H60" s="10"/>
      <c r="I60" s="10"/>
      <c r="L60" s="10"/>
      <c r="O60" s="10"/>
      <c r="R60" s="10"/>
      <c r="U60" s="10"/>
      <c r="W60" s="10"/>
      <c r="AA60" s="10"/>
      <c r="AE60" s="10"/>
      <c r="AJ60" s="10"/>
      <c r="AO60" s="10"/>
    </row>
    <row r="61" spans="6:41" ht="14.25" customHeight="1" x14ac:dyDescent="0.25">
      <c r="F61" s="10"/>
      <c r="G61" s="10"/>
      <c r="H61" s="10"/>
      <c r="I61" s="10"/>
      <c r="L61" s="10"/>
      <c r="O61" s="10"/>
      <c r="R61" s="10"/>
      <c r="U61" s="10"/>
      <c r="W61" s="10"/>
      <c r="AA61" s="10"/>
      <c r="AE61" s="10"/>
      <c r="AJ61" s="10"/>
      <c r="AO61" s="10"/>
    </row>
    <row r="62" spans="6:41" ht="14.25" customHeight="1" x14ac:dyDescent="0.25">
      <c r="F62" s="10"/>
      <c r="G62" s="10"/>
      <c r="H62" s="10"/>
      <c r="I62" s="10"/>
      <c r="L62" s="10"/>
      <c r="O62" s="10"/>
      <c r="R62" s="10"/>
      <c r="U62" s="10"/>
      <c r="W62" s="10"/>
      <c r="AA62" s="10"/>
      <c r="AE62" s="10"/>
      <c r="AJ62" s="10"/>
      <c r="AO62" s="10"/>
    </row>
    <row r="63" spans="6:41" ht="14.25" customHeight="1" x14ac:dyDescent="0.25">
      <c r="F63" s="10"/>
      <c r="G63" s="10"/>
      <c r="H63" s="10"/>
      <c r="I63" s="10"/>
      <c r="L63" s="10"/>
      <c r="O63" s="10"/>
      <c r="R63" s="10"/>
      <c r="U63" s="10"/>
      <c r="W63" s="10"/>
      <c r="AA63" s="10"/>
      <c r="AE63" s="10"/>
      <c r="AJ63" s="10"/>
      <c r="AO63" s="10"/>
    </row>
    <row r="64" spans="6:41" ht="14.25" customHeight="1" x14ac:dyDescent="0.25">
      <c r="F64" s="10"/>
      <c r="G64" s="10"/>
      <c r="H64" s="10"/>
      <c r="I64" s="10"/>
      <c r="L64" s="10"/>
      <c r="O64" s="10"/>
      <c r="R64" s="10"/>
      <c r="U64" s="10"/>
      <c r="W64" s="10"/>
      <c r="AA64" s="10"/>
      <c r="AE64" s="10"/>
      <c r="AJ64" s="10"/>
      <c r="AO64" s="10"/>
    </row>
    <row r="65" spans="6:41" ht="14.25" customHeight="1" x14ac:dyDescent="0.25">
      <c r="F65" s="10"/>
      <c r="G65" s="10"/>
      <c r="H65" s="10"/>
      <c r="I65" s="10"/>
      <c r="L65" s="10"/>
      <c r="O65" s="10"/>
      <c r="R65" s="10"/>
      <c r="U65" s="10"/>
      <c r="W65" s="10"/>
      <c r="AA65" s="10"/>
      <c r="AE65" s="10"/>
      <c r="AJ65" s="10"/>
      <c r="AO65" s="10"/>
    </row>
    <row r="66" spans="6:41" ht="14.25" customHeight="1" x14ac:dyDescent="0.25">
      <c r="F66" s="10"/>
      <c r="G66" s="10"/>
      <c r="H66" s="10"/>
      <c r="I66" s="10"/>
      <c r="L66" s="10"/>
      <c r="O66" s="10"/>
      <c r="R66" s="10"/>
      <c r="U66" s="10"/>
      <c r="W66" s="10"/>
      <c r="AA66" s="10"/>
      <c r="AE66" s="10"/>
      <c r="AJ66" s="10"/>
      <c r="AO66" s="10"/>
    </row>
    <row r="67" spans="6:41" ht="14.25" customHeight="1" x14ac:dyDescent="0.25">
      <c r="F67" s="10"/>
      <c r="G67" s="10"/>
      <c r="H67" s="10"/>
      <c r="I67" s="10"/>
      <c r="L67" s="10"/>
      <c r="O67" s="10"/>
      <c r="R67" s="10"/>
      <c r="U67" s="10"/>
      <c r="W67" s="10"/>
      <c r="AA67" s="10"/>
      <c r="AE67" s="10"/>
      <c r="AJ67" s="10"/>
      <c r="AO67" s="10"/>
    </row>
    <row r="68" spans="6:41" ht="14.25" customHeight="1" x14ac:dyDescent="0.25">
      <c r="F68" s="10"/>
      <c r="G68" s="10"/>
      <c r="H68" s="10"/>
      <c r="I68" s="10"/>
      <c r="L68" s="10"/>
      <c r="O68" s="10"/>
      <c r="R68" s="10"/>
      <c r="U68" s="10"/>
      <c r="W68" s="10"/>
      <c r="AA68" s="10"/>
      <c r="AE68" s="10"/>
      <c r="AJ68" s="10"/>
      <c r="AO68" s="10"/>
    </row>
    <row r="69" spans="6:41" ht="14.25" customHeight="1" x14ac:dyDescent="0.25">
      <c r="F69" s="10"/>
      <c r="G69" s="10"/>
      <c r="H69" s="10"/>
      <c r="I69" s="10"/>
      <c r="L69" s="10"/>
      <c r="O69" s="10"/>
      <c r="R69" s="10"/>
      <c r="U69" s="10"/>
      <c r="W69" s="10"/>
      <c r="AA69" s="10"/>
      <c r="AE69" s="10"/>
      <c r="AJ69" s="10"/>
      <c r="AO69" s="10"/>
    </row>
    <row r="70" spans="6:41" ht="14.25" customHeight="1" x14ac:dyDescent="0.25">
      <c r="F70" s="10"/>
      <c r="G70" s="10"/>
      <c r="H70" s="10"/>
      <c r="I70" s="10"/>
      <c r="L70" s="10"/>
      <c r="O70" s="10"/>
      <c r="R70" s="10"/>
      <c r="U70" s="10"/>
      <c r="W70" s="10"/>
      <c r="AA70" s="10"/>
      <c r="AE70" s="10"/>
      <c r="AJ70" s="10"/>
      <c r="AO70" s="10"/>
    </row>
    <row r="71" spans="6:41" ht="14.25" customHeight="1" x14ac:dyDescent="0.25">
      <c r="F71" s="10"/>
      <c r="G71" s="10"/>
      <c r="H71" s="10"/>
      <c r="I71" s="10"/>
      <c r="L71" s="10"/>
      <c r="O71" s="10"/>
      <c r="R71" s="10"/>
      <c r="U71" s="10"/>
      <c r="W71" s="10"/>
      <c r="AA71" s="10"/>
      <c r="AE71" s="10"/>
      <c r="AJ71" s="10"/>
      <c r="AO71" s="10"/>
    </row>
    <row r="72" spans="6:41" ht="14.25" customHeight="1" x14ac:dyDescent="0.25">
      <c r="F72" s="10"/>
      <c r="G72" s="10"/>
      <c r="H72" s="10"/>
      <c r="I72" s="10"/>
      <c r="L72" s="10"/>
      <c r="O72" s="10"/>
      <c r="R72" s="10"/>
      <c r="U72" s="10"/>
      <c r="W72" s="10"/>
      <c r="AA72" s="10"/>
      <c r="AE72" s="10"/>
      <c r="AJ72" s="10"/>
      <c r="AO72" s="10"/>
    </row>
    <row r="73" spans="6:41" ht="14.25" customHeight="1" x14ac:dyDescent="0.25">
      <c r="F73" s="10"/>
      <c r="G73" s="10"/>
      <c r="H73" s="10"/>
      <c r="I73" s="10"/>
      <c r="L73" s="10"/>
      <c r="O73" s="10"/>
      <c r="R73" s="10"/>
      <c r="U73" s="10"/>
      <c r="W73" s="10"/>
      <c r="AA73" s="10"/>
      <c r="AE73" s="10"/>
      <c r="AJ73" s="10"/>
      <c r="AO73" s="10"/>
    </row>
    <row r="74" spans="6:41" ht="14.25" customHeight="1" x14ac:dyDescent="0.25">
      <c r="F74" s="10"/>
      <c r="G74" s="10"/>
      <c r="H74" s="10"/>
      <c r="I74" s="10"/>
      <c r="L74" s="10"/>
      <c r="O74" s="10"/>
      <c r="R74" s="10"/>
      <c r="U74" s="10"/>
      <c r="W74" s="10"/>
      <c r="AA74" s="10"/>
      <c r="AE74" s="10"/>
      <c r="AJ74" s="10"/>
      <c r="AO74" s="10"/>
    </row>
    <row r="75" spans="6:41" ht="14.25" customHeight="1" x14ac:dyDescent="0.25">
      <c r="F75" s="10"/>
      <c r="G75" s="10"/>
      <c r="H75" s="10"/>
      <c r="I75" s="10"/>
      <c r="L75" s="10"/>
      <c r="O75" s="10"/>
      <c r="R75" s="10"/>
      <c r="U75" s="10"/>
      <c r="W75" s="10"/>
      <c r="AA75" s="10"/>
      <c r="AE75" s="10"/>
      <c r="AJ75" s="10"/>
      <c r="AO75" s="10"/>
    </row>
    <row r="76" spans="6:41" ht="14.25" customHeight="1" x14ac:dyDescent="0.25">
      <c r="F76" s="10"/>
      <c r="G76" s="10"/>
      <c r="H76" s="10"/>
      <c r="I76" s="10"/>
      <c r="L76" s="10"/>
      <c r="O76" s="10"/>
      <c r="R76" s="10"/>
      <c r="U76" s="10"/>
      <c r="W76" s="10"/>
      <c r="AA76" s="10"/>
      <c r="AE76" s="10"/>
      <c r="AJ76" s="10"/>
      <c r="AO76" s="10"/>
    </row>
    <row r="77" spans="6:41" ht="14.25" customHeight="1" x14ac:dyDescent="0.25">
      <c r="F77" s="10"/>
      <c r="G77" s="10"/>
      <c r="H77" s="10"/>
      <c r="I77" s="10"/>
      <c r="L77" s="10"/>
      <c r="O77" s="10"/>
      <c r="R77" s="10"/>
      <c r="U77" s="10"/>
      <c r="W77" s="10"/>
      <c r="AA77" s="10"/>
      <c r="AE77" s="10"/>
      <c r="AJ77" s="10"/>
      <c r="AO77" s="10"/>
    </row>
    <row r="78" spans="6:41" ht="14.25" customHeight="1" x14ac:dyDescent="0.25">
      <c r="F78" s="10"/>
      <c r="G78" s="10"/>
      <c r="H78" s="10"/>
      <c r="I78" s="10"/>
      <c r="L78" s="10"/>
      <c r="O78" s="10"/>
      <c r="R78" s="10"/>
      <c r="U78" s="10"/>
      <c r="W78" s="10"/>
      <c r="AA78" s="10"/>
      <c r="AE78" s="10"/>
      <c r="AJ78" s="10"/>
      <c r="AO78" s="10"/>
    </row>
    <row r="79" spans="6:41" ht="14.25" customHeight="1" x14ac:dyDescent="0.25">
      <c r="F79" s="10"/>
      <c r="G79" s="10"/>
      <c r="H79" s="10"/>
      <c r="I79" s="10"/>
      <c r="L79" s="10"/>
      <c r="O79" s="10"/>
      <c r="R79" s="10"/>
      <c r="U79" s="10"/>
      <c r="W79" s="10"/>
      <c r="AA79" s="10"/>
      <c r="AE79" s="10"/>
      <c r="AJ79" s="10"/>
      <c r="AO79" s="10"/>
    </row>
    <row r="80" spans="6:41" ht="14.25" customHeight="1" x14ac:dyDescent="0.25">
      <c r="F80" s="10"/>
      <c r="G80" s="10"/>
      <c r="H80" s="10"/>
      <c r="I80" s="10"/>
      <c r="L80" s="10"/>
      <c r="O80" s="10"/>
      <c r="R80" s="10"/>
      <c r="U80" s="10"/>
      <c r="W80" s="10"/>
      <c r="AA80" s="10"/>
      <c r="AE80" s="10"/>
      <c r="AJ80" s="10"/>
      <c r="AO80" s="10"/>
    </row>
    <row r="81" spans="6:41" ht="14.25" customHeight="1" x14ac:dyDescent="0.25">
      <c r="F81" s="10"/>
      <c r="G81" s="10"/>
      <c r="H81" s="10"/>
      <c r="I81" s="10"/>
      <c r="L81" s="10"/>
      <c r="O81" s="10"/>
      <c r="R81" s="10"/>
      <c r="U81" s="10"/>
      <c r="W81" s="10"/>
      <c r="AA81" s="10"/>
      <c r="AE81" s="10"/>
      <c r="AJ81" s="10"/>
      <c r="AO81" s="10"/>
    </row>
    <row r="82" spans="6:41" ht="14.25" customHeight="1" x14ac:dyDescent="0.25">
      <c r="F82" s="10"/>
      <c r="G82" s="10"/>
      <c r="H82" s="10"/>
      <c r="I82" s="10"/>
      <c r="L82" s="10"/>
      <c r="O82" s="10"/>
      <c r="R82" s="10"/>
      <c r="U82" s="10"/>
      <c r="W82" s="10"/>
      <c r="AA82" s="10"/>
      <c r="AE82" s="10"/>
      <c r="AJ82" s="10"/>
      <c r="AO82" s="10"/>
    </row>
    <row r="83" spans="6:41" ht="14.25" customHeight="1" x14ac:dyDescent="0.25">
      <c r="F83" s="10"/>
      <c r="G83" s="10"/>
      <c r="H83" s="10"/>
      <c r="I83" s="10"/>
      <c r="L83" s="10"/>
      <c r="O83" s="10"/>
      <c r="R83" s="10"/>
      <c r="U83" s="10"/>
      <c r="W83" s="10"/>
      <c r="AA83" s="10"/>
      <c r="AE83" s="10"/>
      <c r="AJ83" s="10"/>
      <c r="AO83" s="10"/>
    </row>
    <row r="84" spans="6:41" ht="14.25" customHeight="1" x14ac:dyDescent="0.25">
      <c r="F84" s="10"/>
      <c r="G84" s="10"/>
      <c r="H84" s="10"/>
      <c r="I84" s="10"/>
      <c r="L84" s="10"/>
      <c r="O84" s="10"/>
      <c r="R84" s="10"/>
      <c r="U84" s="10"/>
      <c r="W84" s="10"/>
      <c r="AA84" s="10"/>
      <c r="AE84" s="10"/>
      <c r="AJ84" s="10"/>
      <c r="AO84" s="10"/>
    </row>
    <row r="85" spans="6:41" ht="14.25" customHeight="1" x14ac:dyDescent="0.25">
      <c r="F85" s="10"/>
      <c r="G85" s="10"/>
      <c r="H85" s="10"/>
      <c r="I85" s="10"/>
      <c r="L85" s="10"/>
      <c r="O85" s="10"/>
      <c r="R85" s="10"/>
      <c r="U85" s="10"/>
      <c r="W85" s="10"/>
      <c r="AA85" s="10"/>
      <c r="AE85" s="10"/>
      <c r="AJ85" s="10"/>
      <c r="AO85" s="10"/>
    </row>
    <row r="86" spans="6:41" ht="14.25" customHeight="1" x14ac:dyDescent="0.25">
      <c r="F86" s="10"/>
      <c r="G86" s="10"/>
      <c r="H86" s="10"/>
      <c r="I86" s="10"/>
      <c r="L86" s="10"/>
      <c r="O86" s="10"/>
      <c r="R86" s="10"/>
      <c r="U86" s="10"/>
      <c r="W86" s="10"/>
      <c r="AA86" s="10"/>
      <c r="AE86" s="10"/>
      <c r="AJ86" s="10"/>
      <c r="AO86" s="10"/>
    </row>
    <row r="87" spans="6:41" ht="14.25" customHeight="1" x14ac:dyDescent="0.25">
      <c r="F87" s="10"/>
      <c r="G87" s="10"/>
      <c r="H87" s="10"/>
      <c r="I87" s="10"/>
      <c r="L87" s="10"/>
      <c r="O87" s="10"/>
      <c r="R87" s="10"/>
      <c r="U87" s="10"/>
      <c r="W87" s="10"/>
      <c r="AA87" s="10"/>
      <c r="AE87" s="10"/>
      <c r="AJ87" s="10"/>
      <c r="AO87" s="10"/>
    </row>
    <row r="88" spans="6:41" ht="14.25" customHeight="1" x14ac:dyDescent="0.25">
      <c r="F88" s="10"/>
      <c r="G88" s="10"/>
      <c r="H88" s="10"/>
      <c r="I88" s="10"/>
      <c r="L88" s="10"/>
      <c r="O88" s="10"/>
      <c r="R88" s="10"/>
      <c r="U88" s="10"/>
      <c r="W88" s="10"/>
      <c r="AA88" s="10"/>
      <c r="AE88" s="10"/>
      <c r="AJ88" s="10"/>
      <c r="AO88" s="10"/>
    </row>
    <row r="89" spans="6:41" ht="14.25" customHeight="1" x14ac:dyDescent="0.25">
      <c r="F89" s="10"/>
      <c r="G89" s="10"/>
      <c r="H89" s="10"/>
      <c r="I89" s="10"/>
      <c r="L89" s="10"/>
      <c r="O89" s="10"/>
      <c r="R89" s="10"/>
      <c r="U89" s="10"/>
      <c r="W89" s="10"/>
      <c r="AA89" s="10"/>
      <c r="AE89" s="10"/>
      <c r="AJ89" s="10"/>
      <c r="AO89" s="10"/>
    </row>
    <row r="90" spans="6:41" ht="14.25" customHeight="1" x14ac:dyDescent="0.25">
      <c r="F90" s="10"/>
      <c r="G90" s="10"/>
      <c r="H90" s="10"/>
      <c r="I90" s="10"/>
      <c r="L90" s="10"/>
      <c r="O90" s="10"/>
      <c r="R90" s="10"/>
      <c r="U90" s="10"/>
      <c r="W90" s="10"/>
      <c r="AA90" s="10"/>
      <c r="AE90" s="10"/>
      <c r="AJ90" s="10"/>
      <c r="AO90" s="10"/>
    </row>
    <row r="91" spans="6:41" ht="14.25" customHeight="1" x14ac:dyDescent="0.25">
      <c r="F91" s="10"/>
      <c r="G91" s="10"/>
      <c r="H91" s="10"/>
      <c r="I91" s="10"/>
      <c r="L91" s="10"/>
      <c r="O91" s="10"/>
      <c r="R91" s="10"/>
      <c r="U91" s="10"/>
      <c r="W91" s="10"/>
      <c r="AA91" s="10"/>
      <c r="AE91" s="10"/>
      <c r="AJ91" s="10"/>
      <c r="AO91" s="10"/>
    </row>
    <row r="92" spans="6:41" ht="14.25" customHeight="1" x14ac:dyDescent="0.25">
      <c r="F92" s="10"/>
      <c r="G92" s="10"/>
      <c r="H92" s="10"/>
      <c r="I92" s="10"/>
      <c r="L92" s="10"/>
      <c r="O92" s="10"/>
      <c r="R92" s="10"/>
      <c r="U92" s="10"/>
      <c r="W92" s="10"/>
      <c r="AA92" s="10"/>
      <c r="AE92" s="10"/>
      <c r="AJ92" s="10"/>
      <c r="AO92" s="10"/>
    </row>
    <row r="93" spans="6:41" ht="14.25" customHeight="1" x14ac:dyDescent="0.25">
      <c r="F93" s="10"/>
      <c r="G93" s="10"/>
      <c r="H93" s="10"/>
      <c r="I93" s="10"/>
      <c r="L93" s="10"/>
      <c r="O93" s="10"/>
      <c r="R93" s="10"/>
      <c r="U93" s="10"/>
      <c r="W93" s="10"/>
      <c r="AA93" s="10"/>
      <c r="AE93" s="10"/>
      <c r="AJ93" s="10"/>
      <c r="AO93" s="10"/>
    </row>
    <row r="94" spans="6:41" ht="14.25" customHeight="1" x14ac:dyDescent="0.25">
      <c r="F94" s="10"/>
      <c r="G94" s="10"/>
      <c r="H94" s="10"/>
      <c r="I94" s="10"/>
      <c r="L94" s="10"/>
      <c r="O94" s="10"/>
      <c r="R94" s="10"/>
      <c r="U94" s="10"/>
      <c r="W94" s="10"/>
      <c r="AA94" s="10"/>
      <c r="AE94" s="10"/>
      <c r="AJ94" s="10"/>
      <c r="AO94" s="10"/>
    </row>
    <row r="95" spans="6:41" ht="14.25" customHeight="1" x14ac:dyDescent="0.25">
      <c r="F95" s="10"/>
      <c r="G95" s="10"/>
      <c r="H95" s="10"/>
      <c r="I95" s="10"/>
      <c r="L95" s="10"/>
      <c r="O95" s="10"/>
      <c r="R95" s="10"/>
      <c r="U95" s="10"/>
      <c r="W95" s="10"/>
      <c r="AA95" s="10"/>
      <c r="AE95" s="10"/>
      <c r="AJ95" s="10"/>
      <c r="AO95" s="10"/>
    </row>
    <row r="96" spans="6:41" ht="14.25" customHeight="1" x14ac:dyDescent="0.25">
      <c r="F96" s="10"/>
      <c r="G96" s="10"/>
      <c r="H96" s="10"/>
      <c r="I96" s="10"/>
      <c r="L96" s="10"/>
      <c r="O96" s="10"/>
      <c r="R96" s="10"/>
      <c r="U96" s="10"/>
      <c r="W96" s="10"/>
      <c r="AA96" s="10"/>
      <c r="AE96" s="10"/>
      <c r="AJ96" s="10"/>
      <c r="AO96" s="10"/>
    </row>
    <row r="97" spans="6:41" ht="14.25" customHeight="1" x14ac:dyDescent="0.25">
      <c r="F97" s="10"/>
      <c r="G97" s="10"/>
      <c r="H97" s="10"/>
      <c r="I97" s="10"/>
      <c r="L97" s="10"/>
      <c r="O97" s="10"/>
      <c r="R97" s="10"/>
      <c r="U97" s="10"/>
      <c r="W97" s="10"/>
      <c r="AA97" s="10"/>
      <c r="AE97" s="10"/>
      <c r="AJ97" s="10"/>
      <c r="AO97" s="10"/>
    </row>
    <row r="98" spans="6:41" ht="14.25" customHeight="1" x14ac:dyDescent="0.25">
      <c r="F98" s="10"/>
      <c r="G98" s="10"/>
      <c r="H98" s="10"/>
      <c r="I98" s="10"/>
      <c r="L98" s="10"/>
      <c r="O98" s="10"/>
      <c r="R98" s="10"/>
      <c r="U98" s="10"/>
      <c r="W98" s="10"/>
      <c r="AA98" s="10"/>
      <c r="AE98" s="10"/>
      <c r="AJ98" s="10"/>
      <c r="AO98" s="10"/>
    </row>
    <row r="99" spans="6:41" ht="14.25" customHeight="1" x14ac:dyDescent="0.25">
      <c r="F99" s="10"/>
      <c r="G99" s="10"/>
      <c r="H99" s="10"/>
      <c r="I99" s="10"/>
      <c r="L99" s="10"/>
      <c r="O99" s="10"/>
      <c r="R99" s="10"/>
      <c r="U99" s="10"/>
      <c r="W99" s="10"/>
      <c r="AA99" s="10"/>
      <c r="AE99" s="10"/>
      <c r="AJ99" s="10"/>
      <c r="AO99" s="10"/>
    </row>
    <row r="100" spans="6:41" ht="14.25" customHeight="1" x14ac:dyDescent="0.25">
      <c r="F100" s="10"/>
      <c r="G100" s="10"/>
      <c r="H100" s="10"/>
      <c r="I100" s="10"/>
      <c r="L100" s="10"/>
      <c r="O100" s="10"/>
      <c r="R100" s="10"/>
      <c r="U100" s="10"/>
      <c r="W100" s="10"/>
      <c r="AA100" s="10"/>
      <c r="AE100" s="10"/>
      <c r="AJ100" s="10"/>
      <c r="AO100" s="10"/>
    </row>
    <row r="101" spans="6:41" ht="14.25" customHeight="1" x14ac:dyDescent="0.25">
      <c r="F101" s="10"/>
      <c r="G101" s="10"/>
      <c r="H101" s="10"/>
      <c r="I101" s="10"/>
      <c r="L101" s="10"/>
      <c r="O101" s="10"/>
      <c r="R101" s="10"/>
      <c r="U101" s="10"/>
      <c r="W101" s="10"/>
      <c r="AA101" s="10"/>
      <c r="AE101" s="10"/>
      <c r="AJ101" s="10"/>
      <c r="AO101" s="10"/>
    </row>
    <row r="102" spans="6:41" ht="14.25" customHeight="1" x14ac:dyDescent="0.25">
      <c r="F102" s="10"/>
      <c r="G102" s="10"/>
      <c r="H102" s="10"/>
      <c r="I102" s="10"/>
      <c r="L102" s="10"/>
      <c r="O102" s="10"/>
      <c r="R102" s="10"/>
      <c r="U102" s="10"/>
      <c r="W102" s="10"/>
      <c r="AA102" s="10"/>
      <c r="AE102" s="10"/>
      <c r="AJ102" s="10"/>
      <c r="AO102" s="10"/>
    </row>
    <row r="103" spans="6:41" ht="14.25" customHeight="1" x14ac:dyDescent="0.25">
      <c r="F103" s="10"/>
      <c r="G103" s="10"/>
      <c r="H103" s="10"/>
      <c r="I103" s="10"/>
      <c r="L103" s="10"/>
      <c r="O103" s="10"/>
      <c r="R103" s="10"/>
      <c r="U103" s="10"/>
      <c r="W103" s="10"/>
      <c r="AA103" s="10"/>
      <c r="AE103" s="10"/>
      <c r="AJ103" s="10"/>
      <c r="AO103" s="10"/>
    </row>
    <row r="104" spans="6:41" ht="14.25" customHeight="1" x14ac:dyDescent="0.25">
      <c r="F104" s="10"/>
      <c r="G104" s="10"/>
      <c r="H104" s="10"/>
      <c r="I104" s="10"/>
      <c r="L104" s="10"/>
      <c r="O104" s="10"/>
      <c r="R104" s="10"/>
      <c r="U104" s="10"/>
      <c r="W104" s="10"/>
      <c r="AA104" s="10"/>
      <c r="AE104" s="10"/>
      <c r="AJ104" s="10"/>
      <c r="AO104" s="10"/>
    </row>
    <row r="105" spans="6:41" ht="14.25" customHeight="1" x14ac:dyDescent="0.25">
      <c r="F105" s="10"/>
      <c r="G105" s="10"/>
      <c r="H105" s="10"/>
      <c r="I105" s="10"/>
      <c r="L105" s="10"/>
      <c r="O105" s="10"/>
      <c r="R105" s="10"/>
      <c r="U105" s="10"/>
      <c r="W105" s="10"/>
      <c r="AA105" s="10"/>
      <c r="AE105" s="10"/>
      <c r="AJ105" s="10"/>
      <c r="AO105" s="10"/>
    </row>
    <row r="106" spans="6:41" ht="14.25" customHeight="1" x14ac:dyDescent="0.25">
      <c r="F106" s="10"/>
      <c r="G106" s="10"/>
      <c r="H106" s="10"/>
      <c r="I106" s="10"/>
      <c r="L106" s="10"/>
      <c r="O106" s="10"/>
      <c r="R106" s="10"/>
      <c r="U106" s="10"/>
      <c r="W106" s="10"/>
      <c r="AA106" s="10"/>
      <c r="AE106" s="10"/>
      <c r="AJ106" s="10"/>
      <c r="AO106" s="10"/>
    </row>
    <row r="107" spans="6:41" ht="14.25" customHeight="1" x14ac:dyDescent="0.25">
      <c r="F107" s="10"/>
      <c r="G107" s="10"/>
      <c r="H107" s="10"/>
      <c r="I107" s="10"/>
      <c r="L107" s="10"/>
      <c r="O107" s="10"/>
      <c r="R107" s="10"/>
      <c r="U107" s="10"/>
      <c r="W107" s="10"/>
      <c r="AA107" s="10"/>
      <c r="AE107" s="10"/>
      <c r="AJ107" s="10"/>
      <c r="AO107" s="10"/>
    </row>
    <row r="108" spans="6:41" ht="14.25" customHeight="1" x14ac:dyDescent="0.25">
      <c r="F108" s="10"/>
      <c r="G108" s="10"/>
      <c r="H108" s="10"/>
      <c r="I108" s="10"/>
      <c r="L108" s="10"/>
      <c r="O108" s="10"/>
      <c r="R108" s="10"/>
      <c r="U108" s="10"/>
      <c r="W108" s="10"/>
      <c r="AA108" s="10"/>
      <c r="AE108" s="10"/>
      <c r="AJ108" s="10"/>
      <c r="AO108" s="10"/>
    </row>
    <row r="109" spans="6:41" ht="14.25" customHeight="1" x14ac:dyDescent="0.25">
      <c r="F109" s="10"/>
      <c r="G109" s="10"/>
      <c r="H109" s="10"/>
      <c r="I109" s="10"/>
      <c r="L109" s="10"/>
      <c r="O109" s="10"/>
      <c r="R109" s="10"/>
      <c r="U109" s="10"/>
      <c r="W109" s="10"/>
      <c r="AA109" s="10"/>
      <c r="AE109" s="10"/>
      <c r="AJ109" s="10"/>
      <c r="AO109" s="10"/>
    </row>
    <row r="110" spans="6:41" ht="14.25" customHeight="1" x14ac:dyDescent="0.25">
      <c r="F110" s="10"/>
      <c r="G110" s="10"/>
      <c r="H110" s="10"/>
      <c r="I110" s="10"/>
      <c r="L110" s="10"/>
      <c r="O110" s="10"/>
      <c r="R110" s="10"/>
      <c r="U110" s="10"/>
      <c r="W110" s="10"/>
      <c r="AA110" s="10"/>
      <c r="AE110" s="10"/>
      <c r="AJ110" s="10"/>
      <c r="AO110" s="10"/>
    </row>
    <row r="111" spans="6:41" ht="14.25" customHeight="1" x14ac:dyDescent="0.25">
      <c r="F111" s="10"/>
      <c r="G111" s="10"/>
      <c r="H111" s="10"/>
      <c r="I111" s="10"/>
      <c r="L111" s="10"/>
      <c r="O111" s="10"/>
      <c r="R111" s="10"/>
      <c r="U111" s="10"/>
      <c r="W111" s="10"/>
      <c r="AA111" s="10"/>
      <c r="AE111" s="10"/>
      <c r="AJ111" s="10"/>
      <c r="AO111" s="10"/>
    </row>
    <row r="112" spans="6:41" ht="14.25" customHeight="1" x14ac:dyDescent="0.25">
      <c r="F112" s="10"/>
      <c r="G112" s="10"/>
      <c r="H112" s="10"/>
      <c r="I112" s="10"/>
      <c r="L112" s="10"/>
      <c r="O112" s="10"/>
      <c r="R112" s="10"/>
      <c r="U112" s="10"/>
      <c r="W112" s="10"/>
      <c r="AA112" s="10"/>
      <c r="AE112" s="10"/>
      <c r="AJ112" s="10"/>
      <c r="AO112" s="10"/>
    </row>
    <row r="113" spans="6:41" ht="14.25" customHeight="1" x14ac:dyDescent="0.25">
      <c r="F113" s="10"/>
      <c r="G113" s="10"/>
      <c r="H113" s="10"/>
      <c r="I113" s="10"/>
      <c r="L113" s="10"/>
      <c r="O113" s="10"/>
      <c r="R113" s="10"/>
      <c r="U113" s="10"/>
      <c r="W113" s="10"/>
      <c r="AA113" s="10"/>
      <c r="AE113" s="10"/>
      <c r="AJ113" s="10"/>
      <c r="AO113" s="10"/>
    </row>
    <row r="114" spans="6:41" ht="14.25" customHeight="1" x14ac:dyDescent="0.25">
      <c r="F114" s="10"/>
      <c r="G114" s="10"/>
      <c r="H114" s="10"/>
      <c r="I114" s="10"/>
      <c r="L114" s="10"/>
      <c r="O114" s="10"/>
      <c r="R114" s="10"/>
      <c r="U114" s="10"/>
      <c r="W114" s="10"/>
      <c r="AA114" s="10"/>
      <c r="AE114" s="10"/>
      <c r="AJ114" s="10"/>
      <c r="AO114" s="10"/>
    </row>
    <row r="115" spans="6:41" ht="14.25" customHeight="1" x14ac:dyDescent="0.25">
      <c r="F115" s="10"/>
      <c r="G115" s="10"/>
      <c r="H115" s="10"/>
      <c r="I115" s="10"/>
      <c r="L115" s="10"/>
      <c r="O115" s="10"/>
      <c r="R115" s="10"/>
      <c r="U115" s="10"/>
      <c r="W115" s="10"/>
      <c r="AA115" s="10"/>
      <c r="AE115" s="10"/>
      <c r="AJ115" s="10"/>
      <c r="AO115" s="10"/>
    </row>
    <row r="116" spans="6:41" ht="14.25" customHeight="1" x14ac:dyDescent="0.25">
      <c r="F116" s="10"/>
      <c r="G116" s="10"/>
      <c r="H116" s="10"/>
      <c r="I116" s="10"/>
      <c r="L116" s="10"/>
      <c r="O116" s="10"/>
      <c r="R116" s="10"/>
      <c r="U116" s="10"/>
      <c r="W116" s="10"/>
      <c r="AA116" s="10"/>
      <c r="AE116" s="10"/>
      <c r="AJ116" s="10"/>
      <c r="AO116" s="10"/>
    </row>
    <row r="117" spans="6:41" ht="14.25" customHeight="1" x14ac:dyDescent="0.25">
      <c r="F117" s="10"/>
      <c r="G117" s="10"/>
      <c r="H117" s="10"/>
      <c r="I117" s="10"/>
      <c r="L117" s="10"/>
      <c r="O117" s="10"/>
      <c r="R117" s="10"/>
      <c r="U117" s="10"/>
      <c r="W117" s="10"/>
      <c r="AA117" s="10"/>
      <c r="AE117" s="10"/>
      <c r="AJ117" s="10"/>
      <c r="AO117" s="10"/>
    </row>
    <row r="118" spans="6:41" ht="14.25" customHeight="1" x14ac:dyDescent="0.25">
      <c r="F118" s="10"/>
      <c r="G118" s="10"/>
      <c r="H118" s="10"/>
      <c r="I118" s="10"/>
      <c r="L118" s="10"/>
      <c r="O118" s="10"/>
      <c r="R118" s="10"/>
      <c r="U118" s="10"/>
      <c r="W118" s="10"/>
      <c r="AA118" s="10"/>
      <c r="AE118" s="10"/>
      <c r="AJ118" s="10"/>
      <c r="AO118" s="10"/>
    </row>
    <row r="119" spans="6:41" ht="14.25" customHeight="1" x14ac:dyDescent="0.25">
      <c r="F119" s="10"/>
      <c r="G119" s="10"/>
      <c r="H119" s="10"/>
      <c r="I119" s="10"/>
      <c r="L119" s="10"/>
      <c r="O119" s="10"/>
      <c r="R119" s="10"/>
      <c r="U119" s="10"/>
      <c r="W119" s="10"/>
      <c r="AA119" s="10"/>
      <c r="AE119" s="10"/>
      <c r="AJ119" s="10"/>
      <c r="AO119" s="10"/>
    </row>
    <row r="120" spans="6:41" ht="14.25" customHeight="1" x14ac:dyDescent="0.25">
      <c r="F120" s="10"/>
      <c r="G120" s="10"/>
      <c r="H120" s="10"/>
      <c r="I120" s="10"/>
      <c r="L120" s="10"/>
      <c r="O120" s="10"/>
      <c r="R120" s="10"/>
      <c r="U120" s="10"/>
      <c r="W120" s="10"/>
      <c r="AA120" s="10"/>
      <c r="AE120" s="10"/>
      <c r="AJ120" s="10"/>
      <c r="AO120" s="10"/>
    </row>
    <row r="121" spans="6:41" ht="14.25" customHeight="1" x14ac:dyDescent="0.25">
      <c r="F121" s="10"/>
      <c r="G121" s="10"/>
      <c r="H121" s="10"/>
      <c r="I121" s="10"/>
      <c r="L121" s="10"/>
      <c r="O121" s="10"/>
      <c r="R121" s="10"/>
      <c r="U121" s="10"/>
      <c r="W121" s="10"/>
      <c r="AA121" s="10"/>
      <c r="AE121" s="10"/>
      <c r="AJ121" s="10"/>
      <c r="AO121" s="10"/>
    </row>
    <row r="122" spans="6:41" ht="14.25" customHeight="1" x14ac:dyDescent="0.25">
      <c r="F122" s="10"/>
      <c r="G122" s="10"/>
      <c r="H122" s="10"/>
      <c r="I122" s="10"/>
      <c r="L122" s="10"/>
      <c r="O122" s="10"/>
      <c r="R122" s="10"/>
      <c r="U122" s="10"/>
      <c r="W122" s="10"/>
      <c r="AA122" s="10"/>
      <c r="AE122" s="10"/>
      <c r="AJ122" s="10"/>
      <c r="AO122" s="10"/>
    </row>
    <row r="123" spans="6:41" ht="14.25" customHeight="1" x14ac:dyDescent="0.25">
      <c r="F123" s="10"/>
      <c r="G123" s="10"/>
      <c r="H123" s="10"/>
      <c r="I123" s="10"/>
      <c r="L123" s="10"/>
      <c r="O123" s="10"/>
      <c r="R123" s="10"/>
      <c r="U123" s="10"/>
      <c r="W123" s="10"/>
      <c r="AA123" s="10"/>
      <c r="AE123" s="10"/>
      <c r="AJ123" s="10"/>
      <c r="AO123" s="10"/>
    </row>
    <row r="124" spans="6:41" ht="14.25" customHeight="1" x14ac:dyDescent="0.25">
      <c r="F124" s="10"/>
      <c r="G124" s="10"/>
      <c r="H124" s="10"/>
      <c r="I124" s="10"/>
      <c r="L124" s="10"/>
      <c r="O124" s="10"/>
      <c r="R124" s="10"/>
      <c r="U124" s="10"/>
      <c r="W124" s="10"/>
      <c r="AA124" s="10"/>
      <c r="AE124" s="10"/>
      <c r="AJ124" s="10"/>
      <c r="AO124" s="10"/>
    </row>
    <row r="125" spans="6:41" ht="14.25" customHeight="1" x14ac:dyDescent="0.25">
      <c r="F125" s="10"/>
      <c r="G125" s="10"/>
      <c r="H125" s="10"/>
      <c r="I125" s="10"/>
      <c r="L125" s="10"/>
      <c r="O125" s="10"/>
      <c r="R125" s="10"/>
      <c r="U125" s="10"/>
      <c r="W125" s="10"/>
      <c r="AA125" s="10"/>
      <c r="AE125" s="10"/>
      <c r="AJ125" s="10"/>
      <c r="AO125" s="10"/>
    </row>
    <row r="126" spans="6:41" ht="14.25" customHeight="1" x14ac:dyDescent="0.25">
      <c r="F126" s="10"/>
      <c r="G126" s="10"/>
      <c r="H126" s="10"/>
      <c r="I126" s="10"/>
      <c r="L126" s="10"/>
      <c r="O126" s="10"/>
      <c r="R126" s="10"/>
      <c r="U126" s="10"/>
      <c r="W126" s="10"/>
      <c r="AA126" s="10"/>
      <c r="AE126" s="10"/>
      <c r="AJ126" s="10"/>
      <c r="AO126" s="10"/>
    </row>
    <row r="127" spans="6:41" ht="14.25" customHeight="1" x14ac:dyDescent="0.25">
      <c r="F127" s="10"/>
      <c r="G127" s="10"/>
      <c r="H127" s="10"/>
      <c r="I127" s="10"/>
      <c r="L127" s="10"/>
      <c r="O127" s="10"/>
      <c r="R127" s="10"/>
      <c r="U127" s="10"/>
      <c r="W127" s="10"/>
      <c r="AA127" s="10"/>
      <c r="AE127" s="10"/>
      <c r="AJ127" s="10"/>
      <c r="AO127" s="10"/>
    </row>
    <row r="128" spans="6:41" ht="14.25" customHeight="1" x14ac:dyDescent="0.25">
      <c r="F128" s="10"/>
      <c r="G128" s="10"/>
      <c r="H128" s="10"/>
      <c r="I128" s="10"/>
      <c r="L128" s="10"/>
      <c r="O128" s="10"/>
      <c r="R128" s="10"/>
      <c r="U128" s="10"/>
      <c r="W128" s="10"/>
      <c r="AA128" s="10"/>
      <c r="AE128" s="10"/>
      <c r="AJ128" s="10"/>
      <c r="AO128" s="10"/>
    </row>
    <row r="129" spans="6:41" ht="14.25" customHeight="1" x14ac:dyDescent="0.25">
      <c r="F129" s="10"/>
      <c r="G129" s="10"/>
      <c r="H129" s="10"/>
      <c r="I129" s="10"/>
      <c r="L129" s="10"/>
      <c r="O129" s="10"/>
      <c r="R129" s="10"/>
      <c r="U129" s="10"/>
      <c r="W129" s="10"/>
      <c r="AA129" s="10"/>
      <c r="AE129" s="10"/>
      <c r="AJ129" s="10"/>
      <c r="AO129" s="10"/>
    </row>
    <row r="130" spans="6:41" ht="14.25" customHeight="1" x14ac:dyDescent="0.25">
      <c r="F130" s="10"/>
      <c r="G130" s="10"/>
      <c r="H130" s="10"/>
      <c r="I130" s="10"/>
      <c r="L130" s="10"/>
      <c r="O130" s="10"/>
      <c r="R130" s="10"/>
      <c r="U130" s="10"/>
      <c r="W130" s="10"/>
      <c r="AA130" s="10"/>
      <c r="AE130" s="10"/>
      <c r="AJ130" s="10"/>
      <c r="AO130" s="10"/>
    </row>
    <row r="131" spans="6:41" ht="14.25" customHeight="1" x14ac:dyDescent="0.25">
      <c r="F131" s="10"/>
      <c r="G131" s="10"/>
      <c r="H131" s="10"/>
      <c r="I131" s="10"/>
      <c r="L131" s="10"/>
      <c r="O131" s="10"/>
      <c r="R131" s="10"/>
      <c r="U131" s="10"/>
      <c r="W131" s="10"/>
      <c r="AA131" s="10"/>
      <c r="AE131" s="10"/>
      <c r="AJ131" s="10"/>
      <c r="AO131" s="10"/>
    </row>
    <row r="132" spans="6:41" ht="14.25" customHeight="1" x14ac:dyDescent="0.25">
      <c r="F132" s="10"/>
      <c r="G132" s="10"/>
      <c r="H132" s="10"/>
      <c r="I132" s="10"/>
      <c r="L132" s="10"/>
      <c r="O132" s="10"/>
      <c r="R132" s="10"/>
      <c r="U132" s="10"/>
      <c r="W132" s="10"/>
      <c r="AA132" s="10"/>
      <c r="AE132" s="10"/>
      <c r="AJ132" s="10"/>
      <c r="AO132" s="10"/>
    </row>
    <row r="133" spans="6:41" ht="14.25" customHeight="1" x14ac:dyDescent="0.25">
      <c r="F133" s="10"/>
      <c r="G133" s="10"/>
      <c r="H133" s="10"/>
      <c r="I133" s="10"/>
      <c r="L133" s="10"/>
      <c r="O133" s="10"/>
      <c r="R133" s="10"/>
      <c r="U133" s="10"/>
      <c r="W133" s="10"/>
      <c r="AA133" s="10"/>
      <c r="AE133" s="10"/>
      <c r="AJ133" s="10"/>
      <c r="AO133" s="10"/>
    </row>
    <row r="134" spans="6:41" ht="14.25" customHeight="1" x14ac:dyDescent="0.25">
      <c r="F134" s="10"/>
      <c r="G134" s="10"/>
      <c r="H134" s="10"/>
      <c r="I134" s="10"/>
      <c r="L134" s="10"/>
      <c r="O134" s="10"/>
      <c r="R134" s="10"/>
      <c r="U134" s="10"/>
      <c r="W134" s="10"/>
      <c r="AA134" s="10"/>
      <c r="AE134" s="10"/>
      <c r="AJ134" s="10"/>
      <c r="AO134" s="10"/>
    </row>
    <row r="135" spans="6:41" ht="14.25" customHeight="1" x14ac:dyDescent="0.25">
      <c r="F135" s="10"/>
      <c r="G135" s="10"/>
      <c r="H135" s="10"/>
      <c r="I135" s="10"/>
      <c r="L135" s="10"/>
      <c r="O135" s="10"/>
      <c r="R135" s="10"/>
      <c r="U135" s="10"/>
      <c r="W135" s="10"/>
      <c r="AA135" s="10"/>
      <c r="AE135" s="10"/>
      <c r="AJ135" s="10"/>
      <c r="AO135" s="10"/>
    </row>
    <row r="136" spans="6:41" ht="14.25" customHeight="1" x14ac:dyDescent="0.25">
      <c r="F136" s="10"/>
      <c r="G136" s="10"/>
      <c r="H136" s="10"/>
      <c r="I136" s="10"/>
      <c r="L136" s="10"/>
      <c r="O136" s="10"/>
      <c r="R136" s="10"/>
      <c r="U136" s="10"/>
      <c r="W136" s="10"/>
      <c r="AA136" s="10"/>
      <c r="AE136" s="10"/>
      <c r="AJ136" s="10"/>
      <c r="AO136" s="10"/>
    </row>
    <row r="137" spans="6:41" ht="14.25" customHeight="1" x14ac:dyDescent="0.25">
      <c r="F137" s="10"/>
      <c r="G137" s="10"/>
      <c r="H137" s="10"/>
      <c r="I137" s="10"/>
      <c r="L137" s="10"/>
      <c r="O137" s="10"/>
      <c r="R137" s="10"/>
      <c r="U137" s="10"/>
      <c r="W137" s="10"/>
      <c r="AA137" s="10"/>
      <c r="AE137" s="10"/>
      <c r="AJ137" s="10"/>
      <c r="AO137" s="10"/>
    </row>
    <row r="138" spans="6:41" ht="14.25" customHeight="1" x14ac:dyDescent="0.25">
      <c r="F138" s="10"/>
      <c r="G138" s="10"/>
      <c r="H138" s="10"/>
      <c r="I138" s="10"/>
      <c r="L138" s="10"/>
      <c r="O138" s="10"/>
      <c r="R138" s="10"/>
      <c r="U138" s="10"/>
      <c r="W138" s="10"/>
      <c r="AA138" s="10"/>
      <c r="AE138" s="10"/>
      <c r="AJ138" s="10"/>
      <c r="AO138" s="10"/>
    </row>
    <row r="139" spans="6:41" ht="14.25" customHeight="1" x14ac:dyDescent="0.25">
      <c r="F139" s="10"/>
      <c r="G139" s="10"/>
      <c r="H139" s="10"/>
      <c r="I139" s="10"/>
      <c r="L139" s="10"/>
      <c r="O139" s="10"/>
      <c r="R139" s="10"/>
      <c r="U139" s="10"/>
      <c r="W139" s="10"/>
      <c r="AA139" s="10"/>
      <c r="AE139" s="10"/>
      <c r="AJ139" s="10"/>
      <c r="AO139" s="10"/>
    </row>
    <row r="140" spans="6:41" ht="14.25" customHeight="1" x14ac:dyDescent="0.25">
      <c r="F140" s="10"/>
      <c r="G140" s="10"/>
      <c r="H140" s="10"/>
      <c r="I140" s="10"/>
      <c r="L140" s="10"/>
      <c r="O140" s="10"/>
      <c r="R140" s="10"/>
      <c r="U140" s="10"/>
      <c r="W140" s="10"/>
      <c r="AA140" s="10"/>
      <c r="AE140" s="10"/>
      <c r="AJ140" s="10"/>
      <c r="AO140" s="10"/>
    </row>
    <row r="141" spans="6:41" ht="14.25" customHeight="1" x14ac:dyDescent="0.25">
      <c r="F141" s="10"/>
      <c r="G141" s="10"/>
      <c r="H141" s="10"/>
      <c r="I141" s="10"/>
      <c r="L141" s="10"/>
      <c r="O141" s="10"/>
      <c r="R141" s="10"/>
      <c r="U141" s="10"/>
      <c r="W141" s="10"/>
      <c r="AA141" s="10"/>
      <c r="AE141" s="10"/>
      <c r="AJ141" s="10"/>
      <c r="AO141" s="10"/>
    </row>
    <row r="142" spans="6:41" ht="14.25" customHeight="1" x14ac:dyDescent="0.25">
      <c r="F142" s="10"/>
      <c r="G142" s="10"/>
      <c r="H142" s="10"/>
      <c r="I142" s="10"/>
      <c r="L142" s="10"/>
      <c r="O142" s="10"/>
      <c r="R142" s="10"/>
      <c r="U142" s="10"/>
      <c r="W142" s="10"/>
      <c r="AA142" s="10"/>
      <c r="AE142" s="10"/>
      <c r="AJ142" s="10"/>
      <c r="AO142" s="10"/>
    </row>
    <row r="143" spans="6:41" ht="14.25" customHeight="1" x14ac:dyDescent="0.25">
      <c r="F143" s="10"/>
      <c r="G143" s="10"/>
      <c r="H143" s="10"/>
      <c r="I143" s="10"/>
      <c r="L143" s="10"/>
      <c r="O143" s="10"/>
      <c r="R143" s="10"/>
      <c r="U143" s="10"/>
      <c r="W143" s="10"/>
      <c r="AA143" s="10"/>
      <c r="AE143" s="10"/>
      <c r="AJ143" s="10"/>
      <c r="AO143" s="10"/>
    </row>
    <row r="144" spans="6:41" ht="14.25" customHeight="1" x14ac:dyDescent="0.25">
      <c r="F144" s="10"/>
      <c r="G144" s="10"/>
      <c r="H144" s="10"/>
      <c r="I144" s="10"/>
      <c r="L144" s="10"/>
      <c r="O144" s="10"/>
      <c r="R144" s="10"/>
      <c r="U144" s="10"/>
      <c r="W144" s="10"/>
      <c r="AA144" s="10"/>
      <c r="AE144" s="10"/>
      <c r="AJ144" s="10"/>
      <c r="AO144" s="10"/>
    </row>
    <row r="145" spans="6:41" ht="14.25" customHeight="1" x14ac:dyDescent="0.25">
      <c r="F145" s="10"/>
      <c r="G145" s="10"/>
      <c r="H145" s="10"/>
      <c r="I145" s="10"/>
      <c r="L145" s="10"/>
      <c r="O145" s="10"/>
      <c r="R145" s="10"/>
      <c r="U145" s="10"/>
      <c r="W145" s="10"/>
      <c r="AA145" s="10"/>
      <c r="AE145" s="10"/>
      <c r="AJ145" s="10"/>
      <c r="AO145" s="10"/>
    </row>
    <row r="146" spans="6:41" ht="14.25" customHeight="1" x14ac:dyDescent="0.25">
      <c r="F146" s="10"/>
      <c r="G146" s="10"/>
      <c r="H146" s="10"/>
      <c r="I146" s="10"/>
      <c r="L146" s="10"/>
      <c r="O146" s="10"/>
      <c r="R146" s="10"/>
      <c r="U146" s="10"/>
      <c r="W146" s="10"/>
      <c r="AA146" s="10"/>
      <c r="AE146" s="10"/>
      <c r="AJ146" s="10"/>
      <c r="AO146" s="10"/>
    </row>
    <row r="147" spans="6:41" ht="14.25" customHeight="1" x14ac:dyDescent="0.25">
      <c r="F147" s="10"/>
      <c r="G147" s="10"/>
      <c r="H147" s="10"/>
      <c r="I147" s="10"/>
      <c r="L147" s="10"/>
      <c r="O147" s="10"/>
      <c r="R147" s="10"/>
      <c r="U147" s="10"/>
      <c r="W147" s="10"/>
      <c r="AA147" s="10"/>
      <c r="AE147" s="10"/>
      <c r="AJ147" s="10"/>
      <c r="AO147" s="10"/>
    </row>
    <row r="148" spans="6:41" ht="14.25" customHeight="1" x14ac:dyDescent="0.25">
      <c r="F148" s="10"/>
      <c r="G148" s="10"/>
      <c r="H148" s="10"/>
      <c r="I148" s="10"/>
      <c r="L148" s="10"/>
      <c r="O148" s="10"/>
      <c r="R148" s="10"/>
      <c r="U148" s="10"/>
      <c r="W148" s="10"/>
      <c r="AA148" s="10"/>
      <c r="AE148" s="10"/>
      <c r="AJ148" s="10"/>
      <c r="AO148" s="10"/>
    </row>
    <row r="149" spans="6:41" ht="14.25" customHeight="1" x14ac:dyDescent="0.25">
      <c r="F149" s="10"/>
      <c r="G149" s="10"/>
      <c r="H149" s="10"/>
      <c r="I149" s="10"/>
      <c r="L149" s="10"/>
      <c r="O149" s="10"/>
      <c r="R149" s="10"/>
      <c r="U149" s="10"/>
      <c r="W149" s="10"/>
      <c r="AA149" s="10"/>
      <c r="AE149" s="10"/>
      <c r="AJ149" s="10"/>
      <c r="AO149" s="10"/>
    </row>
    <row r="150" spans="6:41" ht="14.25" customHeight="1" x14ac:dyDescent="0.25">
      <c r="F150" s="10"/>
      <c r="G150" s="10"/>
      <c r="H150" s="10"/>
      <c r="I150" s="10"/>
      <c r="L150" s="10"/>
      <c r="O150" s="10"/>
      <c r="R150" s="10"/>
      <c r="U150" s="10"/>
      <c r="W150" s="10"/>
      <c r="AA150" s="10"/>
      <c r="AE150" s="10"/>
      <c r="AJ150" s="10"/>
      <c r="AO150" s="10"/>
    </row>
    <row r="151" spans="6:41" ht="14.25" customHeight="1" x14ac:dyDescent="0.25">
      <c r="F151" s="10"/>
      <c r="G151" s="10"/>
      <c r="H151" s="10"/>
      <c r="I151" s="10"/>
      <c r="L151" s="10"/>
      <c r="O151" s="10"/>
      <c r="R151" s="10"/>
      <c r="U151" s="10"/>
      <c r="W151" s="10"/>
      <c r="AA151" s="10"/>
      <c r="AE151" s="10"/>
      <c r="AJ151" s="10"/>
      <c r="AO151" s="10"/>
    </row>
    <row r="152" spans="6:41" ht="14.25" customHeight="1" x14ac:dyDescent="0.25">
      <c r="F152" s="10"/>
      <c r="G152" s="10"/>
      <c r="H152" s="10"/>
      <c r="I152" s="10"/>
      <c r="L152" s="10"/>
      <c r="O152" s="10"/>
      <c r="R152" s="10"/>
      <c r="U152" s="10"/>
      <c r="W152" s="10"/>
      <c r="AA152" s="10"/>
      <c r="AE152" s="10"/>
      <c r="AJ152" s="10"/>
      <c r="AO152" s="10"/>
    </row>
    <row r="153" spans="6:41" ht="14.25" customHeight="1" x14ac:dyDescent="0.25">
      <c r="F153" s="10"/>
      <c r="G153" s="10"/>
      <c r="H153" s="10"/>
      <c r="I153" s="10"/>
      <c r="L153" s="10"/>
      <c r="O153" s="10"/>
      <c r="R153" s="10"/>
      <c r="U153" s="10"/>
      <c r="W153" s="10"/>
      <c r="AA153" s="10"/>
      <c r="AE153" s="10"/>
      <c r="AJ153" s="10"/>
      <c r="AO153" s="10"/>
    </row>
    <row r="154" spans="6:41" ht="14.25" customHeight="1" x14ac:dyDescent="0.25">
      <c r="F154" s="10"/>
      <c r="G154" s="10"/>
      <c r="H154" s="10"/>
      <c r="I154" s="10"/>
      <c r="L154" s="10"/>
      <c r="O154" s="10"/>
      <c r="R154" s="10"/>
      <c r="U154" s="10"/>
      <c r="W154" s="10"/>
      <c r="AA154" s="10"/>
      <c r="AE154" s="10"/>
      <c r="AJ154" s="10"/>
      <c r="AO154" s="10"/>
    </row>
    <row r="155" spans="6:41" ht="14.25" customHeight="1" x14ac:dyDescent="0.25">
      <c r="F155" s="10"/>
      <c r="G155" s="10"/>
      <c r="H155" s="10"/>
      <c r="I155" s="10"/>
      <c r="L155" s="10"/>
      <c r="O155" s="10"/>
      <c r="R155" s="10"/>
      <c r="U155" s="10"/>
      <c r="W155" s="10"/>
      <c r="AA155" s="10"/>
      <c r="AE155" s="10"/>
      <c r="AJ155" s="10"/>
      <c r="AO155" s="10"/>
    </row>
    <row r="156" spans="6:41" ht="14.25" customHeight="1" x14ac:dyDescent="0.25">
      <c r="F156" s="10"/>
      <c r="G156" s="10"/>
      <c r="H156" s="10"/>
      <c r="I156" s="10"/>
      <c r="L156" s="10"/>
      <c r="O156" s="10"/>
      <c r="R156" s="10"/>
      <c r="U156" s="10"/>
      <c r="W156" s="10"/>
      <c r="AA156" s="10"/>
      <c r="AE156" s="10"/>
      <c r="AJ156" s="10"/>
      <c r="AO156" s="10"/>
    </row>
    <row r="157" spans="6:41" ht="14.25" customHeight="1" x14ac:dyDescent="0.25">
      <c r="F157" s="10"/>
      <c r="G157" s="10"/>
      <c r="H157" s="10"/>
      <c r="I157" s="10"/>
      <c r="L157" s="10"/>
      <c r="O157" s="10"/>
      <c r="R157" s="10"/>
      <c r="U157" s="10"/>
      <c r="W157" s="10"/>
      <c r="AA157" s="10"/>
      <c r="AE157" s="10"/>
      <c r="AJ157" s="10"/>
      <c r="AO157" s="10"/>
    </row>
    <row r="158" spans="6:41" ht="14.25" customHeight="1" x14ac:dyDescent="0.25">
      <c r="F158" s="10"/>
      <c r="G158" s="10"/>
      <c r="H158" s="10"/>
      <c r="I158" s="10"/>
      <c r="L158" s="10"/>
      <c r="O158" s="10"/>
      <c r="R158" s="10"/>
      <c r="U158" s="10"/>
      <c r="W158" s="10"/>
      <c r="AA158" s="10"/>
      <c r="AE158" s="10"/>
      <c r="AJ158" s="10"/>
      <c r="AO158" s="10"/>
    </row>
    <row r="159" spans="6:41" ht="14.25" customHeight="1" x14ac:dyDescent="0.25">
      <c r="F159" s="10"/>
      <c r="G159" s="10"/>
      <c r="H159" s="10"/>
      <c r="I159" s="10"/>
      <c r="L159" s="10"/>
      <c r="O159" s="10"/>
      <c r="R159" s="10"/>
      <c r="U159" s="10"/>
      <c r="W159" s="10"/>
      <c r="AA159" s="10"/>
      <c r="AE159" s="10"/>
      <c r="AJ159" s="10"/>
      <c r="AO159" s="10"/>
    </row>
    <row r="160" spans="6:41" ht="14.25" customHeight="1" x14ac:dyDescent="0.25">
      <c r="F160" s="10"/>
      <c r="G160" s="10"/>
      <c r="H160" s="10"/>
      <c r="I160" s="10"/>
      <c r="L160" s="10"/>
      <c r="O160" s="10"/>
      <c r="R160" s="10"/>
      <c r="U160" s="10"/>
      <c r="W160" s="10"/>
      <c r="AA160" s="10"/>
      <c r="AE160" s="10"/>
      <c r="AJ160" s="10"/>
      <c r="AO160" s="10"/>
    </row>
    <row r="161" spans="6:41" ht="14.25" customHeight="1" x14ac:dyDescent="0.25">
      <c r="F161" s="10"/>
      <c r="G161" s="10"/>
      <c r="H161" s="10"/>
      <c r="I161" s="10"/>
      <c r="L161" s="10"/>
      <c r="O161" s="10"/>
      <c r="R161" s="10"/>
      <c r="U161" s="10"/>
      <c r="W161" s="10"/>
      <c r="AA161" s="10"/>
      <c r="AE161" s="10"/>
      <c r="AJ161" s="10"/>
      <c r="AO161" s="10"/>
    </row>
    <row r="162" spans="6:41" ht="14.25" customHeight="1" x14ac:dyDescent="0.25">
      <c r="F162" s="10"/>
      <c r="G162" s="10"/>
      <c r="H162" s="10"/>
      <c r="I162" s="10"/>
      <c r="L162" s="10"/>
      <c r="O162" s="10"/>
      <c r="R162" s="10"/>
      <c r="U162" s="10"/>
      <c r="W162" s="10"/>
      <c r="AA162" s="10"/>
      <c r="AE162" s="10"/>
      <c r="AJ162" s="10"/>
      <c r="AO162" s="10"/>
    </row>
    <row r="163" spans="6:41" ht="14.25" customHeight="1" x14ac:dyDescent="0.25">
      <c r="F163" s="10"/>
      <c r="G163" s="10"/>
      <c r="H163" s="10"/>
      <c r="I163" s="10"/>
      <c r="L163" s="10"/>
      <c r="O163" s="10"/>
      <c r="R163" s="10"/>
      <c r="U163" s="10"/>
      <c r="W163" s="10"/>
      <c r="AA163" s="10"/>
      <c r="AE163" s="10"/>
      <c r="AJ163" s="10"/>
      <c r="AO163" s="10"/>
    </row>
    <row r="164" spans="6:41" ht="14.25" customHeight="1" x14ac:dyDescent="0.25">
      <c r="F164" s="10"/>
      <c r="G164" s="10"/>
      <c r="H164" s="10"/>
      <c r="I164" s="10"/>
      <c r="L164" s="10"/>
      <c r="O164" s="10"/>
      <c r="R164" s="10"/>
      <c r="U164" s="10"/>
      <c r="W164" s="10"/>
      <c r="AA164" s="10"/>
      <c r="AE164" s="10"/>
      <c r="AJ164" s="10"/>
      <c r="AO164" s="10"/>
    </row>
    <row r="165" spans="6:41" ht="14.25" customHeight="1" x14ac:dyDescent="0.25">
      <c r="F165" s="10"/>
      <c r="G165" s="10"/>
      <c r="H165" s="10"/>
      <c r="I165" s="10"/>
      <c r="L165" s="10"/>
      <c r="O165" s="10"/>
      <c r="R165" s="10"/>
      <c r="U165" s="10"/>
      <c r="W165" s="10"/>
      <c r="AA165" s="10"/>
      <c r="AE165" s="10"/>
      <c r="AJ165" s="10"/>
      <c r="AO165" s="10"/>
    </row>
    <row r="166" spans="6:41" ht="14.25" customHeight="1" x14ac:dyDescent="0.25">
      <c r="F166" s="10"/>
      <c r="G166" s="10"/>
      <c r="H166" s="10"/>
      <c r="I166" s="10"/>
      <c r="L166" s="10"/>
      <c r="O166" s="10"/>
      <c r="R166" s="10"/>
      <c r="U166" s="10"/>
      <c r="W166" s="10"/>
      <c r="AA166" s="10"/>
      <c r="AE166" s="10"/>
      <c r="AJ166" s="10"/>
      <c r="AO166" s="10"/>
    </row>
    <row r="167" spans="6:41" ht="14.25" customHeight="1" x14ac:dyDescent="0.25">
      <c r="F167" s="10"/>
      <c r="G167" s="10"/>
      <c r="H167" s="10"/>
      <c r="I167" s="10"/>
      <c r="L167" s="10"/>
      <c r="O167" s="10"/>
      <c r="R167" s="10"/>
      <c r="U167" s="10"/>
      <c r="W167" s="10"/>
      <c r="AA167" s="10"/>
      <c r="AE167" s="10"/>
      <c r="AJ167" s="10"/>
      <c r="AO167" s="10"/>
    </row>
    <row r="168" spans="6:41" ht="14.25" customHeight="1" x14ac:dyDescent="0.25">
      <c r="F168" s="10"/>
      <c r="G168" s="10"/>
      <c r="H168" s="10"/>
      <c r="I168" s="10"/>
      <c r="L168" s="10"/>
      <c r="O168" s="10"/>
      <c r="R168" s="10"/>
      <c r="U168" s="10"/>
      <c r="W168" s="10"/>
      <c r="AA168" s="10"/>
      <c r="AE168" s="10"/>
      <c r="AJ168" s="10"/>
      <c r="AO168" s="10"/>
    </row>
    <row r="169" spans="6:41" ht="14.25" customHeight="1" x14ac:dyDescent="0.25">
      <c r="F169" s="10"/>
      <c r="G169" s="10"/>
      <c r="H169" s="10"/>
      <c r="I169" s="10"/>
      <c r="L169" s="10"/>
      <c r="O169" s="10"/>
      <c r="R169" s="10"/>
      <c r="U169" s="10"/>
      <c r="W169" s="10"/>
      <c r="AA169" s="10"/>
      <c r="AE169" s="10"/>
      <c r="AJ169" s="10"/>
      <c r="AO169" s="10"/>
    </row>
    <row r="170" spans="6:41" ht="14.25" customHeight="1" x14ac:dyDescent="0.25">
      <c r="F170" s="10"/>
      <c r="G170" s="10"/>
      <c r="H170" s="10"/>
      <c r="I170" s="10"/>
      <c r="L170" s="10"/>
      <c r="O170" s="10"/>
      <c r="R170" s="10"/>
      <c r="U170" s="10"/>
      <c r="W170" s="10"/>
      <c r="AA170" s="10"/>
      <c r="AE170" s="10"/>
      <c r="AJ170" s="10"/>
      <c r="AO170" s="10"/>
    </row>
    <row r="171" spans="6:41" ht="14.25" customHeight="1" x14ac:dyDescent="0.25">
      <c r="F171" s="10"/>
      <c r="G171" s="10"/>
      <c r="H171" s="10"/>
      <c r="I171" s="10"/>
      <c r="L171" s="10"/>
      <c r="O171" s="10"/>
      <c r="R171" s="10"/>
      <c r="U171" s="10"/>
      <c r="W171" s="10"/>
      <c r="AA171" s="10"/>
      <c r="AE171" s="10"/>
      <c r="AJ171" s="10"/>
      <c r="AO171" s="10"/>
    </row>
    <row r="172" spans="6:41" ht="14.25" customHeight="1" x14ac:dyDescent="0.25">
      <c r="F172" s="10"/>
      <c r="G172" s="10"/>
      <c r="H172" s="10"/>
      <c r="I172" s="10"/>
      <c r="L172" s="10"/>
      <c r="O172" s="10"/>
      <c r="R172" s="10"/>
      <c r="U172" s="10"/>
      <c r="W172" s="10"/>
      <c r="AA172" s="10"/>
      <c r="AE172" s="10"/>
      <c r="AJ172" s="10"/>
      <c r="AO172" s="10"/>
    </row>
    <row r="173" spans="6:41" ht="14.25" customHeight="1" x14ac:dyDescent="0.25">
      <c r="F173" s="10"/>
      <c r="G173" s="10"/>
      <c r="H173" s="10"/>
      <c r="I173" s="10"/>
      <c r="L173" s="10"/>
      <c r="O173" s="10"/>
      <c r="R173" s="10"/>
      <c r="U173" s="10"/>
      <c r="W173" s="10"/>
      <c r="AA173" s="10"/>
      <c r="AE173" s="10"/>
      <c r="AJ173" s="10"/>
      <c r="AO173" s="10"/>
    </row>
    <row r="174" spans="6:41" ht="14.25" customHeight="1" x14ac:dyDescent="0.25">
      <c r="F174" s="10"/>
      <c r="G174" s="10"/>
      <c r="H174" s="10"/>
      <c r="I174" s="10"/>
      <c r="L174" s="10"/>
      <c r="O174" s="10"/>
      <c r="R174" s="10"/>
      <c r="U174" s="10"/>
      <c r="W174" s="10"/>
      <c r="AA174" s="10"/>
      <c r="AE174" s="10"/>
      <c r="AJ174" s="10"/>
      <c r="AO174" s="10"/>
    </row>
    <row r="175" spans="6:41" ht="14.25" customHeight="1" x14ac:dyDescent="0.25">
      <c r="F175" s="10"/>
      <c r="G175" s="10"/>
      <c r="H175" s="10"/>
      <c r="I175" s="10"/>
      <c r="L175" s="10"/>
      <c r="O175" s="10"/>
      <c r="R175" s="10"/>
      <c r="U175" s="10"/>
      <c r="W175" s="10"/>
      <c r="AA175" s="10"/>
      <c r="AE175" s="10"/>
      <c r="AJ175" s="10"/>
      <c r="AO175" s="10"/>
    </row>
    <row r="176" spans="6:41" ht="14.25" customHeight="1" x14ac:dyDescent="0.25">
      <c r="F176" s="10"/>
      <c r="G176" s="10"/>
      <c r="H176" s="10"/>
      <c r="I176" s="10"/>
      <c r="L176" s="10"/>
      <c r="O176" s="10"/>
      <c r="R176" s="10"/>
      <c r="U176" s="10"/>
      <c r="W176" s="10"/>
      <c r="AA176" s="10"/>
      <c r="AE176" s="10"/>
      <c r="AJ176" s="10"/>
      <c r="AO176" s="10"/>
    </row>
    <row r="177" spans="6:41" ht="14.25" customHeight="1" x14ac:dyDescent="0.25">
      <c r="F177" s="10"/>
      <c r="G177" s="10"/>
      <c r="H177" s="10"/>
      <c r="I177" s="10"/>
      <c r="L177" s="10"/>
      <c r="O177" s="10"/>
      <c r="R177" s="10"/>
      <c r="U177" s="10"/>
      <c r="W177" s="10"/>
      <c r="AA177" s="10"/>
      <c r="AE177" s="10"/>
      <c r="AJ177" s="10"/>
      <c r="AO177" s="10"/>
    </row>
    <row r="178" spans="6:41" ht="14.25" customHeight="1" x14ac:dyDescent="0.25">
      <c r="F178" s="10"/>
      <c r="G178" s="10"/>
      <c r="H178" s="10"/>
      <c r="I178" s="10"/>
      <c r="L178" s="10"/>
      <c r="O178" s="10"/>
      <c r="R178" s="10"/>
      <c r="U178" s="10"/>
      <c r="W178" s="10"/>
      <c r="AA178" s="10"/>
      <c r="AE178" s="10"/>
      <c r="AJ178" s="10"/>
      <c r="AO178" s="10"/>
    </row>
    <row r="179" spans="6:41" ht="14.25" customHeight="1" x14ac:dyDescent="0.25">
      <c r="F179" s="10"/>
      <c r="G179" s="10"/>
      <c r="H179" s="10"/>
      <c r="I179" s="10"/>
      <c r="L179" s="10"/>
      <c r="O179" s="10"/>
      <c r="R179" s="10"/>
      <c r="U179" s="10"/>
      <c r="W179" s="10"/>
      <c r="AA179" s="10"/>
      <c r="AE179" s="10"/>
      <c r="AJ179" s="10"/>
      <c r="AO179" s="10"/>
    </row>
    <row r="180" spans="6:41" ht="14.25" customHeight="1" x14ac:dyDescent="0.25">
      <c r="F180" s="10"/>
      <c r="G180" s="10"/>
      <c r="H180" s="10"/>
      <c r="I180" s="10"/>
      <c r="L180" s="10"/>
      <c r="O180" s="10"/>
      <c r="R180" s="10"/>
      <c r="U180" s="10"/>
      <c r="W180" s="10"/>
      <c r="AA180" s="10"/>
      <c r="AE180" s="10"/>
      <c r="AJ180" s="10"/>
      <c r="AO180" s="10"/>
    </row>
    <row r="181" spans="6:41" ht="14.25" customHeight="1" x14ac:dyDescent="0.25">
      <c r="F181" s="10"/>
      <c r="G181" s="10"/>
      <c r="H181" s="10"/>
      <c r="I181" s="10"/>
      <c r="L181" s="10"/>
      <c r="O181" s="10"/>
      <c r="R181" s="10"/>
      <c r="U181" s="10"/>
      <c r="W181" s="10"/>
      <c r="AA181" s="10"/>
      <c r="AE181" s="10"/>
      <c r="AJ181" s="10"/>
      <c r="AO181" s="10"/>
    </row>
    <row r="182" spans="6:41" ht="14.25" customHeight="1" x14ac:dyDescent="0.25">
      <c r="F182" s="10"/>
      <c r="G182" s="10"/>
      <c r="H182" s="10"/>
      <c r="I182" s="10"/>
      <c r="L182" s="10"/>
      <c r="O182" s="10"/>
      <c r="R182" s="10"/>
      <c r="U182" s="10"/>
      <c r="W182" s="10"/>
      <c r="AA182" s="10"/>
      <c r="AE182" s="10"/>
      <c r="AJ182" s="10"/>
      <c r="AO182" s="10"/>
    </row>
    <row r="183" spans="6:41" ht="14.25" customHeight="1" x14ac:dyDescent="0.25">
      <c r="F183" s="10"/>
      <c r="G183" s="10"/>
      <c r="H183" s="10"/>
      <c r="I183" s="10"/>
      <c r="L183" s="10"/>
      <c r="O183" s="10"/>
      <c r="R183" s="10"/>
      <c r="U183" s="10"/>
      <c r="W183" s="10"/>
      <c r="AA183" s="10"/>
      <c r="AE183" s="10"/>
      <c r="AJ183" s="10"/>
      <c r="AO183" s="10"/>
    </row>
    <row r="184" spans="6:41" ht="14.25" customHeight="1" x14ac:dyDescent="0.25">
      <c r="F184" s="10"/>
      <c r="G184" s="10"/>
      <c r="H184" s="10"/>
      <c r="I184" s="10"/>
      <c r="L184" s="10"/>
      <c r="O184" s="10"/>
      <c r="R184" s="10"/>
      <c r="U184" s="10"/>
      <c r="W184" s="10"/>
      <c r="AA184" s="10"/>
      <c r="AE184" s="10"/>
      <c r="AJ184" s="10"/>
      <c r="AO184" s="10"/>
    </row>
    <row r="185" spans="6:41" ht="14.25" customHeight="1" x14ac:dyDescent="0.25">
      <c r="F185" s="10"/>
      <c r="G185" s="10"/>
      <c r="H185" s="10"/>
      <c r="I185" s="10"/>
      <c r="L185" s="10"/>
      <c r="O185" s="10"/>
      <c r="R185" s="10"/>
      <c r="U185" s="10"/>
      <c r="W185" s="10"/>
      <c r="AA185" s="10"/>
      <c r="AE185" s="10"/>
      <c r="AJ185" s="10"/>
      <c r="AO185" s="10"/>
    </row>
    <row r="186" spans="6:41" ht="14.25" customHeight="1" x14ac:dyDescent="0.25">
      <c r="F186" s="10"/>
      <c r="G186" s="10"/>
      <c r="H186" s="10"/>
      <c r="I186" s="10"/>
      <c r="L186" s="10"/>
      <c r="O186" s="10"/>
      <c r="R186" s="10"/>
      <c r="U186" s="10"/>
      <c r="W186" s="10"/>
      <c r="AA186" s="10"/>
      <c r="AE186" s="10"/>
      <c r="AJ186" s="10"/>
      <c r="AO186" s="10"/>
    </row>
    <row r="187" spans="6:41" ht="14.25" customHeight="1" x14ac:dyDescent="0.25">
      <c r="F187" s="10"/>
      <c r="G187" s="10"/>
      <c r="H187" s="10"/>
      <c r="I187" s="10"/>
      <c r="L187" s="10"/>
      <c r="O187" s="10"/>
      <c r="R187" s="10"/>
      <c r="U187" s="10"/>
      <c r="W187" s="10"/>
      <c r="AA187" s="10"/>
      <c r="AE187" s="10"/>
      <c r="AJ187" s="10"/>
      <c r="AO187" s="10"/>
    </row>
    <row r="188" spans="6:41" ht="14.25" customHeight="1" x14ac:dyDescent="0.25">
      <c r="F188" s="10"/>
      <c r="G188" s="10"/>
      <c r="H188" s="10"/>
      <c r="I188" s="10"/>
      <c r="L188" s="10"/>
      <c r="O188" s="10"/>
      <c r="R188" s="10"/>
      <c r="U188" s="10"/>
      <c r="W188" s="10"/>
      <c r="AA188" s="10"/>
      <c r="AE188" s="10"/>
      <c r="AJ188" s="10"/>
      <c r="AO188" s="10"/>
    </row>
    <row r="189" spans="6:41" ht="14.25" customHeight="1" x14ac:dyDescent="0.25">
      <c r="F189" s="10"/>
      <c r="G189" s="10"/>
      <c r="H189" s="10"/>
      <c r="I189" s="10"/>
      <c r="L189" s="10"/>
      <c r="O189" s="10"/>
      <c r="R189" s="10"/>
      <c r="U189" s="10"/>
      <c r="W189" s="10"/>
      <c r="AA189" s="10"/>
      <c r="AE189" s="10"/>
      <c r="AJ189" s="10"/>
      <c r="AO189" s="10"/>
    </row>
    <row r="190" spans="6:41" ht="14.25" customHeight="1" x14ac:dyDescent="0.25">
      <c r="F190" s="10"/>
      <c r="G190" s="10"/>
      <c r="H190" s="10"/>
      <c r="I190" s="10"/>
      <c r="L190" s="10"/>
      <c r="O190" s="10"/>
      <c r="R190" s="10"/>
      <c r="U190" s="10"/>
      <c r="W190" s="10"/>
      <c r="AA190" s="10"/>
      <c r="AE190" s="10"/>
      <c r="AJ190" s="10"/>
      <c r="AO190" s="10"/>
    </row>
    <row r="191" spans="6:41" ht="14.25" customHeight="1" x14ac:dyDescent="0.25">
      <c r="F191" s="10"/>
      <c r="G191" s="10"/>
      <c r="H191" s="10"/>
      <c r="I191" s="10"/>
      <c r="L191" s="10"/>
      <c r="O191" s="10"/>
      <c r="R191" s="10"/>
      <c r="U191" s="10"/>
      <c r="W191" s="10"/>
      <c r="AA191" s="10"/>
      <c r="AE191" s="10"/>
      <c r="AJ191" s="10"/>
      <c r="AO191" s="10"/>
    </row>
    <row r="192" spans="6:41" ht="14.25" customHeight="1" x14ac:dyDescent="0.25">
      <c r="F192" s="10"/>
      <c r="G192" s="10"/>
      <c r="H192" s="10"/>
      <c r="I192" s="10"/>
      <c r="L192" s="10"/>
      <c r="O192" s="10"/>
      <c r="R192" s="10"/>
      <c r="U192" s="10"/>
      <c r="W192" s="10"/>
      <c r="AA192" s="10"/>
      <c r="AE192" s="10"/>
      <c r="AJ192" s="10"/>
      <c r="AO192" s="10"/>
    </row>
    <row r="193" spans="6:41" ht="14.25" customHeight="1" x14ac:dyDescent="0.25">
      <c r="F193" s="10"/>
      <c r="G193" s="10"/>
      <c r="H193" s="10"/>
      <c r="I193" s="10"/>
      <c r="L193" s="10"/>
      <c r="O193" s="10"/>
      <c r="R193" s="10"/>
      <c r="U193" s="10"/>
      <c r="W193" s="10"/>
      <c r="AA193" s="10"/>
      <c r="AE193" s="10"/>
      <c r="AJ193" s="10"/>
      <c r="AO193" s="10"/>
    </row>
    <row r="194" spans="6:41" ht="14.25" customHeight="1" x14ac:dyDescent="0.25">
      <c r="F194" s="10"/>
      <c r="G194" s="10"/>
      <c r="H194" s="10"/>
      <c r="I194" s="10"/>
      <c r="L194" s="10"/>
      <c r="O194" s="10"/>
      <c r="R194" s="10"/>
      <c r="U194" s="10"/>
      <c r="W194" s="10"/>
      <c r="AA194" s="10"/>
      <c r="AE194" s="10"/>
      <c r="AJ194" s="10"/>
      <c r="AO194" s="10"/>
    </row>
    <row r="195" spans="6:41" ht="14.25" customHeight="1" x14ac:dyDescent="0.25">
      <c r="F195" s="10"/>
      <c r="G195" s="10"/>
      <c r="H195" s="10"/>
      <c r="I195" s="10"/>
      <c r="L195" s="10"/>
      <c r="O195" s="10"/>
      <c r="R195" s="10"/>
      <c r="U195" s="10"/>
      <c r="W195" s="10"/>
      <c r="AA195" s="10"/>
      <c r="AE195" s="10"/>
      <c r="AJ195" s="10"/>
      <c r="AO195" s="10"/>
    </row>
    <row r="196" spans="6:41" ht="14.25" customHeight="1" x14ac:dyDescent="0.25">
      <c r="F196" s="10"/>
      <c r="G196" s="10"/>
      <c r="H196" s="10"/>
      <c r="I196" s="10"/>
      <c r="L196" s="10"/>
      <c r="O196" s="10"/>
      <c r="R196" s="10"/>
      <c r="U196" s="10"/>
      <c r="W196" s="10"/>
      <c r="AA196" s="10"/>
      <c r="AE196" s="10"/>
      <c r="AJ196" s="10"/>
      <c r="AO196" s="10"/>
    </row>
    <row r="197" spans="6:41" ht="14.25" customHeight="1" x14ac:dyDescent="0.25">
      <c r="F197" s="10"/>
      <c r="G197" s="10"/>
      <c r="H197" s="10"/>
      <c r="I197" s="10"/>
      <c r="L197" s="10"/>
      <c r="O197" s="10"/>
      <c r="R197" s="10"/>
      <c r="U197" s="10"/>
      <c r="W197" s="10"/>
      <c r="AA197" s="10"/>
      <c r="AE197" s="10"/>
      <c r="AJ197" s="10"/>
      <c r="AO197" s="10"/>
    </row>
    <row r="198" spans="6:41" ht="14.25" customHeight="1" x14ac:dyDescent="0.25">
      <c r="F198" s="10"/>
      <c r="G198" s="10"/>
      <c r="H198" s="10"/>
      <c r="I198" s="10"/>
      <c r="L198" s="10"/>
      <c r="O198" s="10"/>
      <c r="R198" s="10"/>
      <c r="U198" s="10"/>
      <c r="W198" s="10"/>
      <c r="AA198" s="10"/>
      <c r="AE198" s="10"/>
      <c r="AJ198" s="10"/>
      <c r="AO198" s="10"/>
    </row>
    <row r="199" spans="6:41" ht="14.25" customHeight="1" x14ac:dyDescent="0.25">
      <c r="F199" s="10"/>
      <c r="G199" s="10"/>
      <c r="H199" s="10"/>
      <c r="I199" s="10"/>
      <c r="L199" s="10"/>
      <c r="O199" s="10"/>
      <c r="R199" s="10"/>
      <c r="U199" s="10"/>
      <c r="W199" s="10"/>
      <c r="AA199" s="10"/>
      <c r="AE199" s="10"/>
      <c r="AJ199" s="10"/>
      <c r="AO199" s="10"/>
    </row>
    <row r="200" spans="6:41" ht="14.25" customHeight="1" x14ac:dyDescent="0.25">
      <c r="F200" s="10"/>
      <c r="G200" s="10"/>
      <c r="H200" s="10"/>
      <c r="I200" s="10"/>
      <c r="L200" s="10"/>
      <c r="O200" s="10"/>
      <c r="R200" s="10"/>
      <c r="U200" s="10"/>
      <c r="W200" s="10"/>
      <c r="AA200" s="10"/>
      <c r="AE200" s="10"/>
      <c r="AJ200" s="10"/>
      <c r="AO200" s="10"/>
    </row>
    <row r="201" spans="6:41" ht="14.25" customHeight="1" x14ac:dyDescent="0.25">
      <c r="F201" s="10"/>
      <c r="G201" s="10"/>
      <c r="H201" s="10"/>
      <c r="I201" s="10"/>
      <c r="L201" s="10"/>
      <c r="O201" s="10"/>
      <c r="R201" s="10"/>
      <c r="U201" s="10"/>
      <c r="W201" s="10"/>
      <c r="AA201" s="10"/>
      <c r="AE201" s="10"/>
      <c r="AJ201" s="10"/>
      <c r="AO201" s="10"/>
    </row>
    <row r="202" spans="6:41" ht="14.25" customHeight="1" x14ac:dyDescent="0.25">
      <c r="F202" s="10"/>
      <c r="G202" s="10"/>
      <c r="H202" s="10"/>
      <c r="I202" s="10"/>
      <c r="L202" s="10"/>
      <c r="O202" s="10"/>
      <c r="R202" s="10"/>
      <c r="U202" s="10"/>
      <c r="W202" s="10"/>
      <c r="AA202" s="10"/>
      <c r="AE202" s="10"/>
      <c r="AJ202" s="10"/>
      <c r="AO202" s="10"/>
    </row>
    <row r="203" spans="6:41" ht="14.25" customHeight="1" x14ac:dyDescent="0.25">
      <c r="F203" s="10"/>
      <c r="G203" s="10"/>
      <c r="H203" s="10"/>
      <c r="I203" s="10"/>
      <c r="L203" s="10"/>
      <c r="O203" s="10"/>
      <c r="R203" s="10"/>
      <c r="U203" s="10"/>
      <c r="W203" s="10"/>
      <c r="AA203" s="10"/>
      <c r="AE203" s="10"/>
      <c r="AJ203" s="10"/>
      <c r="AO203" s="10"/>
    </row>
    <row r="204" spans="6:41" ht="14.25" customHeight="1" x14ac:dyDescent="0.25">
      <c r="F204" s="10"/>
      <c r="G204" s="10"/>
      <c r="H204" s="10"/>
      <c r="I204" s="10"/>
      <c r="L204" s="10"/>
      <c r="O204" s="10"/>
      <c r="R204" s="10"/>
      <c r="U204" s="10"/>
      <c r="W204" s="10"/>
      <c r="AA204" s="10"/>
      <c r="AE204" s="10"/>
      <c r="AJ204" s="10"/>
      <c r="AO204" s="10"/>
    </row>
    <row r="205" spans="6:41" ht="14.25" customHeight="1" x14ac:dyDescent="0.25">
      <c r="F205" s="10"/>
      <c r="G205" s="10"/>
      <c r="H205" s="10"/>
      <c r="I205" s="10"/>
      <c r="L205" s="10"/>
      <c r="O205" s="10"/>
      <c r="R205" s="10"/>
      <c r="U205" s="10"/>
      <c r="W205" s="10"/>
      <c r="AA205" s="10"/>
      <c r="AE205" s="10"/>
      <c r="AJ205" s="10"/>
      <c r="AO205" s="10"/>
    </row>
    <row r="206" spans="6:41" ht="14.25" customHeight="1" x14ac:dyDescent="0.25">
      <c r="F206" s="10"/>
      <c r="G206" s="10"/>
      <c r="H206" s="10"/>
      <c r="I206" s="10"/>
      <c r="L206" s="10"/>
      <c r="O206" s="10"/>
      <c r="R206" s="10"/>
      <c r="U206" s="10"/>
      <c r="W206" s="10"/>
      <c r="AA206" s="10"/>
      <c r="AE206" s="10"/>
      <c r="AJ206" s="10"/>
      <c r="AO206" s="10"/>
    </row>
    <row r="207" spans="6:41" ht="14.25" customHeight="1" x14ac:dyDescent="0.25">
      <c r="F207" s="10"/>
      <c r="G207" s="10"/>
      <c r="H207" s="10"/>
      <c r="I207" s="10"/>
      <c r="L207" s="10"/>
      <c r="O207" s="10"/>
      <c r="R207" s="10"/>
      <c r="U207" s="10"/>
      <c r="W207" s="10"/>
      <c r="AA207" s="10"/>
      <c r="AE207" s="10"/>
      <c r="AJ207" s="10"/>
      <c r="AO207" s="10"/>
    </row>
    <row r="208" spans="6:41" ht="14.25" customHeight="1" x14ac:dyDescent="0.25">
      <c r="F208" s="10"/>
      <c r="G208" s="10"/>
      <c r="H208" s="10"/>
      <c r="I208" s="10"/>
      <c r="L208" s="10"/>
      <c r="O208" s="10"/>
      <c r="R208" s="10"/>
      <c r="U208" s="10"/>
      <c r="W208" s="10"/>
      <c r="AA208" s="10"/>
      <c r="AE208" s="10"/>
      <c r="AJ208" s="10"/>
      <c r="AO208" s="10"/>
    </row>
    <row r="209" spans="6:41" ht="14.25" customHeight="1" x14ac:dyDescent="0.25">
      <c r="F209" s="10"/>
      <c r="G209" s="10"/>
      <c r="H209" s="10"/>
      <c r="I209" s="10"/>
      <c r="L209" s="10"/>
      <c r="O209" s="10"/>
      <c r="R209" s="10"/>
      <c r="U209" s="10"/>
      <c r="W209" s="10"/>
      <c r="AA209" s="10"/>
      <c r="AE209" s="10"/>
      <c r="AJ209" s="10"/>
      <c r="AO209" s="10"/>
    </row>
    <row r="210" spans="6:41" ht="14.25" customHeight="1" x14ac:dyDescent="0.25">
      <c r="F210" s="10"/>
      <c r="G210" s="10"/>
      <c r="H210" s="10"/>
      <c r="I210" s="10"/>
      <c r="L210" s="10"/>
      <c r="O210" s="10"/>
      <c r="R210" s="10"/>
      <c r="U210" s="10"/>
      <c r="W210" s="10"/>
      <c r="AA210" s="10"/>
      <c r="AE210" s="10"/>
      <c r="AJ210" s="10"/>
      <c r="AO210" s="10"/>
    </row>
    <row r="211" spans="6:41" ht="14.25" customHeight="1" x14ac:dyDescent="0.25">
      <c r="F211" s="10"/>
      <c r="G211" s="10"/>
      <c r="H211" s="10"/>
      <c r="I211" s="10"/>
      <c r="L211" s="10"/>
      <c r="O211" s="10"/>
      <c r="R211" s="10"/>
      <c r="U211" s="10"/>
      <c r="W211" s="10"/>
      <c r="AA211" s="10"/>
      <c r="AE211" s="10"/>
      <c r="AJ211" s="10"/>
      <c r="AO211" s="10"/>
    </row>
    <row r="212" spans="6:41" ht="14.25" customHeight="1" x14ac:dyDescent="0.25">
      <c r="F212" s="10"/>
      <c r="G212" s="10"/>
      <c r="H212" s="10"/>
      <c r="I212" s="10"/>
      <c r="L212" s="10"/>
      <c r="O212" s="10"/>
      <c r="R212" s="10"/>
      <c r="U212" s="10"/>
      <c r="W212" s="10"/>
      <c r="AA212" s="10"/>
      <c r="AE212" s="10"/>
      <c r="AJ212" s="10"/>
      <c r="AO212" s="10"/>
    </row>
    <row r="213" spans="6:41" ht="14.25" customHeight="1" x14ac:dyDescent="0.25">
      <c r="F213" s="10"/>
      <c r="G213" s="10"/>
      <c r="H213" s="10"/>
      <c r="I213" s="10"/>
      <c r="L213" s="10"/>
      <c r="O213" s="10"/>
      <c r="R213" s="10"/>
      <c r="U213" s="10"/>
      <c r="W213" s="10"/>
      <c r="AA213" s="10"/>
      <c r="AE213" s="10"/>
      <c r="AJ213" s="10"/>
      <c r="AO213" s="10"/>
    </row>
    <row r="214" spans="6:41" ht="14.25" customHeight="1" x14ac:dyDescent="0.25">
      <c r="F214" s="10"/>
      <c r="G214" s="10"/>
      <c r="H214" s="10"/>
      <c r="I214" s="10"/>
      <c r="L214" s="10"/>
      <c r="O214" s="10"/>
      <c r="R214" s="10"/>
      <c r="U214" s="10"/>
      <c r="W214" s="10"/>
      <c r="AA214" s="10"/>
      <c r="AE214" s="10"/>
      <c r="AJ214" s="10"/>
      <c r="AO214" s="10"/>
    </row>
    <row r="215" spans="6:41" ht="14.25" customHeight="1" x14ac:dyDescent="0.25">
      <c r="F215" s="10"/>
      <c r="G215" s="10"/>
      <c r="H215" s="10"/>
      <c r="I215" s="10"/>
      <c r="L215" s="10"/>
      <c r="O215" s="10"/>
      <c r="R215" s="10"/>
      <c r="U215" s="10"/>
      <c r="W215" s="10"/>
      <c r="AA215" s="10"/>
      <c r="AE215" s="10"/>
      <c r="AJ215" s="10"/>
      <c r="AO215" s="10"/>
    </row>
    <row r="216" spans="6:41" ht="14.25" customHeight="1" x14ac:dyDescent="0.25">
      <c r="F216" s="10"/>
      <c r="G216" s="10"/>
      <c r="H216" s="10"/>
      <c r="I216" s="10"/>
      <c r="L216" s="10"/>
      <c r="O216" s="10"/>
      <c r="R216" s="10"/>
      <c r="U216" s="10"/>
      <c r="W216" s="10"/>
      <c r="AA216" s="10"/>
      <c r="AE216" s="10"/>
      <c r="AJ216" s="10"/>
      <c r="AO216" s="10"/>
    </row>
    <row r="217" spans="6:41" ht="14.25" customHeight="1" x14ac:dyDescent="0.25">
      <c r="F217" s="10"/>
      <c r="G217" s="10"/>
      <c r="H217" s="10"/>
      <c r="I217" s="10"/>
      <c r="L217" s="10"/>
      <c r="O217" s="10"/>
      <c r="R217" s="10"/>
      <c r="U217" s="10"/>
      <c r="W217" s="10"/>
      <c r="AA217" s="10"/>
      <c r="AE217" s="10"/>
      <c r="AJ217" s="10"/>
      <c r="AO217" s="10"/>
    </row>
    <row r="218" spans="6:41" ht="14.25" customHeight="1" x14ac:dyDescent="0.25">
      <c r="F218" s="10"/>
      <c r="G218" s="10"/>
      <c r="H218" s="10"/>
      <c r="I218" s="10"/>
      <c r="L218" s="10"/>
      <c r="O218" s="10"/>
      <c r="R218" s="10"/>
      <c r="U218" s="10"/>
      <c r="W218" s="10"/>
      <c r="AA218" s="10"/>
      <c r="AE218" s="10"/>
      <c r="AJ218" s="10"/>
      <c r="AO218" s="10"/>
    </row>
    <row r="219" spans="6:41" ht="14.25" customHeight="1" x14ac:dyDescent="0.25">
      <c r="F219" s="10"/>
      <c r="G219" s="10"/>
      <c r="H219" s="10"/>
      <c r="I219" s="10"/>
      <c r="L219" s="10"/>
      <c r="O219" s="10"/>
      <c r="R219" s="10"/>
      <c r="U219" s="10"/>
      <c r="W219" s="10"/>
      <c r="AA219" s="10"/>
      <c r="AE219" s="10"/>
      <c r="AJ219" s="10"/>
      <c r="AO219" s="10"/>
    </row>
    <row r="220" spans="6:41" ht="14.25" customHeight="1" x14ac:dyDescent="0.25">
      <c r="F220" s="10"/>
      <c r="G220" s="10"/>
      <c r="H220" s="10"/>
      <c r="I220" s="10"/>
      <c r="L220" s="10"/>
      <c r="O220" s="10"/>
      <c r="R220" s="10"/>
      <c r="U220" s="10"/>
      <c r="W220" s="10"/>
      <c r="AA220" s="10"/>
      <c r="AE220" s="10"/>
      <c r="AJ220" s="10"/>
      <c r="AO220" s="10"/>
    </row>
    <row r="221" spans="6:41" ht="14.25" customHeight="1" x14ac:dyDescent="0.25">
      <c r="F221" s="10"/>
      <c r="G221" s="10"/>
      <c r="H221" s="10"/>
      <c r="I221" s="10"/>
      <c r="L221" s="10"/>
      <c r="O221" s="10"/>
      <c r="R221" s="10"/>
      <c r="U221" s="10"/>
      <c r="W221" s="10"/>
      <c r="AA221" s="10"/>
      <c r="AE221" s="10"/>
      <c r="AJ221" s="10"/>
      <c r="AO221" s="10"/>
    </row>
    <row r="222" spans="6:41" ht="14.25" customHeight="1" x14ac:dyDescent="0.25">
      <c r="F222" s="10"/>
      <c r="G222" s="10"/>
      <c r="H222" s="10"/>
      <c r="I222" s="10"/>
      <c r="L222" s="10"/>
      <c r="O222" s="10"/>
      <c r="R222" s="10"/>
      <c r="U222" s="10"/>
      <c r="W222" s="10"/>
      <c r="AA222" s="10"/>
      <c r="AE222" s="10"/>
      <c r="AJ222" s="10"/>
      <c r="AO222" s="10"/>
    </row>
    <row r="223" spans="6:41" ht="14.25" customHeight="1" x14ac:dyDescent="0.25">
      <c r="F223" s="10"/>
      <c r="G223" s="10"/>
      <c r="H223" s="10"/>
      <c r="I223" s="10"/>
      <c r="L223" s="10"/>
      <c r="O223" s="10"/>
      <c r="R223" s="10"/>
      <c r="U223" s="10"/>
      <c r="W223" s="10"/>
      <c r="AA223" s="10"/>
      <c r="AE223" s="10"/>
      <c r="AJ223" s="10"/>
      <c r="AO223" s="10"/>
    </row>
    <row r="224" spans="6:41" ht="14.25" customHeight="1" x14ac:dyDescent="0.25">
      <c r="F224" s="10"/>
      <c r="G224" s="10"/>
      <c r="H224" s="10"/>
      <c r="I224" s="10"/>
      <c r="L224" s="10"/>
      <c r="O224" s="10"/>
      <c r="R224" s="10"/>
      <c r="U224" s="10"/>
      <c r="W224" s="10"/>
      <c r="AA224" s="10"/>
      <c r="AE224" s="10"/>
      <c r="AJ224" s="10"/>
      <c r="AO224" s="10"/>
    </row>
    <row r="225" spans="6:41" ht="14.25" customHeight="1" x14ac:dyDescent="0.25">
      <c r="F225" s="10"/>
      <c r="G225" s="10"/>
      <c r="H225" s="10"/>
      <c r="I225" s="10"/>
      <c r="L225" s="10"/>
      <c r="O225" s="10"/>
      <c r="R225" s="10"/>
      <c r="U225" s="10"/>
      <c r="W225" s="10"/>
      <c r="AA225" s="10"/>
      <c r="AE225" s="10"/>
      <c r="AJ225" s="10"/>
      <c r="AO225" s="10"/>
    </row>
    <row r="226" spans="6:41" ht="14.25" customHeight="1" x14ac:dyDescent="0.25">
      <c r="F226" s="10"/>
      <c r="G226" s="10"/>
      <c r="H226" s="10"/>
      <c r="I226" s="10"/>
      <c r="L226" s="10"/>
      <c r="O226" s="10"/>
      <c r="R226" s="10"/>
      <c r="U226" s="10"/>
      <c r="W226" s="10"/>
      <c r="AA226" s="10"/>
      <c r="AE226" s="10"/>
      <c r="AJ226" s="10"/>
      <c r="AO226" s="10"/>
    </row>
    <row r="227" spans="6:41" ht="14.25" customHeight="1" x14ac:dyDescent="0.25">
      <c r="F227" s="10"/>
      <c r="G227" s="10"/>
      <c r="H227" s="10"/>
      <c r="I227" s="10"/>
      <c r="L227" s="10"/>
      <c r="O227" s="10"/>
      <c r="R227" s="10"/>
      <c r="U227" s="10"/>
      <c r="W227" s="10"/>
      <c r="AA227" s="10"/>
      <c r="AE227" s="10"/>
      <c r="AJ227" s="10"/>
      <c r="AO227" s="10"/>
    </row>
    <row r="228" spans="6:41" ht="14.25" customHeight="1" x14ac:dyDescent="0.25">
      <c r="F228" s="10"/>
      <c r="G228" s="10"/>
      <c r="H228" s="10"/>
      <c r="I228" s="10"/>
      <c r="L228" s="10"/>
      <c r="O228" s="10"/>
      <c r="R228" s="10"/>
      <c r="U228" s="10"/>
      <c r="W228" s="10"/>
      <c r="AA228" s="10"/>
      <c r="AE228" s="10"/>
      <c r="AJ228" s="10"/>
      <c r="AO228" s="10"/>
    </row>
    <row r="229" spans="6:41" ht="14.25" customHeight="1" x14ac:dyDescent="0.25">
      <c r="F229" s="10"/>
      <c r="G229" s="10"/>
      <c r="H229" s="10"/>
      <c r="I229" s="10"/>
      <c r="L229" s="10"/>
      <c r="O229" s="10"/>
      <c r="R229" s="10"/>
      <c r="U229" s="10"/>
      <c r="W229" s="10"/>
      <c r="AA229" s="10"/>
      <c r="AE229" s="10"/>
      <c r="AJ229" s="10"/>
      <c r="AO229" s="10"/>
    </row>
    <row r="230" spans="6:41" ht="14.25" customHeight="1" x14ac:dyDescent="0.25">
      <c r="F230" s="10"/>
      <c r="G230" s="10"/>
      <c r="H230" s="10"/>
      <c r="I230" s="10"/>
      <c r="L230" s="10"/>
      <c r="O230" s="10"/>
      <c r="R230" s="10"/>
      <c r="U230" s="10"/>
      <c r="W230" s="10"/>
      <c r="AA230" s="10"/>
      <c r="AE230" s="10"/>
      <c r="AJ230" s="10"/>
      <c r="AO230" s="10"/>
    </row>
    <row r="231" spans="6:41" ht="14.25" customHeight="1" x14ac:dyDescent="0.25">
      <c r="F231" s="10"/>
      <c r="G231" s="10"/>
      <c r="H231" s="10"/>
      <c r="I231" s="10"/>
      <c r="L231" s="10"/>
      <c r="O231" s="10"/>
      <c r="R231" s="10"/>
      <c r="U231" s="10"/>
      <c r="W231" s="10"/>
      <c r="AA231" s="10"/>
      <c r="AE231" s="10"/>
      <c r="AJ231" s="10"/>
      <c r="AO231" s="10"/>
    </row>
    <row r="232" spans="6:41" ht="14.25" customHeight="1" x14ac:dyDescent="0.25">
      <c r="F232" s="10"/>
      <c r="G232" s="10"/>
      <c r="H232" s="10"/>
      <c r="I232" s="10"/>
      <c r="L232" s="10"/>
      <c r="O232" s="10"/>
      <c r="R232" s="10"/>
      <c r="U232" s="10"/>
      <c r="W232" s="10"/>
      <c r="AA232" s="10"/>
      <c r="AE232" s="10"/>
      <c r="AJ232" s="10"/>
      <c r="AO232" s="10"/>
    </row>
    <row r="233" spans="6:41" ht="14.25" customHeight="1" x14ac:dyDescent="0.25">
      <c r="F233" s="10"/>
      <c r="G233" s="10"/>
      <c r="H233" s="10"/>
      <c r="I233" s="10"/>
      <c r="L233" s="10"/>
      <c r="O233" s="10"/>
      <c r="R233" s="10"/>
      <c r="U233" s="10"/>
      <c r="W233" s="10"/>
      <c r="AA233" s="10"/>
      <c r="AE233" s="10"/>
      <c r="AJ233" s="10"/>
      <c r="AO233" s="10"/>
    </row>
    <row r="234" spans="6:41" ht="14.25" customHeight="1" x14ac:dyDescent="0.25">
      <c r="F234" s="10"/>
      <c r="G234" s="10"/>
      <c r="H234" s="10"/>
      <c r="I234" s="10"/>
      <c r="L234" s="10"/>
      <c r="O234" s="10"/>
      <c r="R234" s="10"/>
      <c r="U234" s="10"/>
      <c r="W234" s="10"/>
      <c r="AA234" s="10"/>
      <c r="AE234" s="10"/>
      <c r="AJ234" s="10"/>
      <c r="AO234" s="10"/>
    </row>
    <row r="235" spans="6:41" ht="14.25" customHeight="1" x14ac:dyDescent="0.25">
      <c r="F235" s="10"/>
      <c r="G235" s="10"/>
      <c r="H235" s="10"/>
      <c r="I235" s="10"/>
      <c r="L235" s="10"/>
      <c r="O235" s="10"/>
      <c r="R235" s="10"/>
      <c r="U235" s="10"/>
      <c r="W235" s="10"/>
      <c r="AA235" s="10"/>
      <c r="AE235" s="10"/>
      <c r="AJ235" s="10"/>
      <c r="AO235" s="10"/>
    </row>
    <row r="236" spans="6:41" ht="14.25" customHeight="1" x14ac:dyDescent="0.25">
      <c r="F236" s="10"/>
      <c r="G236" s="10"/>
      <c r="H236" s="10"/>
      <c r="I236" s="10"/>
      <c r="L236" s="10"/>
      <c r="O236" s="10"/>
      <c r="R236" s="10"/>
      <c r="U236" s="10"/>
      <c r="W236" s="10"/>
      <c r="AA236" s="10"/>
      <c r="AE236" s="10"/>
      <c r="AJ236" s="10"/>
      <c r="AO236" s="10"/>
    </row>
    <row r="237" spans="6:41" ht="14.25" customHeight="1" x14ac:dyDescent="0.25">
      <c r="F237" s="10"/>
      <c r="G237" s="10"/>
      <c r="H237" s="10"/>
      <c r="I237" s="10"/>
      <c r="L237" s="10"/>
      <c r="O237" s="10"/>
      <c r="R237" s="10"/>
      <c r="U237" s="10"/>
      <c r="W237" s="10"/>
      <c r="AA237" s="10"/>
      <c r="AE237" s="10"/>
      <c r="AJ237" s="10"/>
      <c r="AO237" s="10"/>
    </row>
    <row r="238" spans="6:41" ht="14.25" customHeight="1" x14ac:dyDescent="0.25">
      <c r="F238" s="10"/>
      <c r="G238" s="10"/>
      <c r="H238" s="10"/>
      <c r="I238" s="10"/>
      <c r="L238" s="10"/>
      <c r="O238" s="10"/>
      <c r="R238" s="10"/>
      <c r="U238" s="10"/>
      <c r="W238" s="10"/>
      <c r="AA238" s="10"/>
      <c r="AE238" s="10"/>
      <c r="AJ238" s="10"/>
      <c r="AO238" s="10"/>
    </row>
    <row r="239" spans="6:41" ht="14.25" customHeight="1" x14ac:dyDescent="0.25">
      <c r="F239" s="10"/>
      <c r="G239" s="10"/>
      <c r="H239" s="10"/>
      <c r="I239" s="10"/>
      <c r="L239" s="10"/>
      <c r="O239" s="10"/>
      <c r="R239" s="10"/>
      <c r="U239" s="10"/>
      <c r="W239" s="10"/>
      <c r="AA239" s="10"/>
      <c r="AE239" s="10"/>
      <c r="AJ239" s="10"/>
      <c r="AO239" s="10"/>
    </row>
    <row r="240" spans="6:41" ht="14.25" customHeight="1" x14ac:dyDescent="0.25">
      <c r="F240" s="10"/>
      <c r="G240" s="10"/>
      <c r="H240" s="10"/>
      <c r="I240" s="10"/>
      <c r="L240" s="10"/>
      <c r="O240" s="10"/>
      <c r="R240" s="10"/>
      <c r="U240" s="10"/>
      <c r="W240" s="10"/>
      <c r="AA240" s="10"/>
      <c r="AE240" s="10"/>
      <c r="AJ240" s="10"/>
      <c r="AO240" s="10"/>
    </row>
    <row r="241" spans="6:41" ht="14.25" customHeight="1" x14ac:dyDescent="0.25">
      <c r="F241" s="10"/>
      <c r="G241" s="10"/>
      <c r="H241" s="10"/>
      <c r="I241" s="10"/>
      <c r="L241" s="10"/>
      <c r="O241" s="10"/>
      <c r="R241" s="10"/>
      <c r="U241" s="10"/>
      <c r="W241" s="10"/>
      <c r="AA241" s="10"/>
      <c r="AE241" s="10"/>
      <c r="AJ241" s="10"/>
      <c r="AO241" s="10"/>
    </row>
    <row r="242" spans="6:41" ht="14.25" customHeight="1" x14ac:dyDescent="0.25">
      <c r="F242" s="10"/>
      <c r="G242" s="10"/>
      <c r="H242" s="10"/>
      <c r="I242" s="10"/>
      <c r="L242" s="10"/>
      <c r="O242" s="10"/>
      <c r="R242" s="10"/>
      <c r="U242" s="10"/>
      <c r="W242" s="10"/>
      <c r="AA242" s="10"/>
      <c r="AE242" s="10"/>
      <c r="AJ242" s="10"/>
      <c r="AO242" s="10"/>
    </row>
    <row r="243" spans="6:41" ht="14.25" customHeight="1" x14ac:dyDescent="0.25">
      <c r="F243" s="10"/>
      <c r="G243" s="10"/>
      <c r="H243" s="10"/>
      <c r="I243" s="10"/>
      <c r="L243" s="10"/>
      <c r="O243" s="10"/>
      <c r="R243" s="10"/>
      <c r="U243" s="10"/>
      <c r="W243" s="10"/>
      <c r="AA243" s="10"/>
      <c r="AE243" s="10"/>
      <c r="AJ243" s="10"/>
      <c r="AO243" s="10"/>
    </row>
    <row r="244" spans="6:41" ht="14.25" customHeight="1" x14ac:dyDescent="0.25">
      <c r="F244" s="10"/>
      <c r="G244" s="10"/>
      <c r="H244" s="10"/>
      <c r="I244" s="10"/>
      <c r="L244" s="10"/>
      <c r="O244" s="10"/>
      <c r="R244" s="10"/>
      <c r="U244" s="10"/>
      <c r="W244" s="10"/>
      <c r="AA244" s="10"/>
      <c r="AE244" s="10"/>
      <c r="AJ244" s="10"/>
      <c r="AO244" s="10"/>
    </row>
    <row r="245" spans="6:41" ht="14.25" customHeight="1" x14ac:dyDescent="0.25">
      <c r="F245" s="10"/>
      <c r="G245" s="10"/>
      <c r="H245" s="10"/>
      <c r="I245" s="10"/>
      <c r="L245" s="10"/>
      <c r="O245" s="10"/>
      <c r="R245" s="10"/>
      <c r="U245" s="10"/>
      <c r="W245" s="10"/>
      <c r="AA245" s="10"/>
      <c r="AE245" s="10"/>
      <c r="AJ245" s="10"/>
      <c r="AO245" s="10"/>
    </row>
    <row r="246" spans="6:41" ht="14.25" customHeight="1" x14ac:dyDescent="0.25">
      <c r="F246" s="10"/>
      <c r="G246" s="10"/>
      <c r="H246" s="10"/>
      <c r="I246" s="10"/>
      <c r="L246" s="10"/>
      <c r="O246" s="10"/>
      <c r="R246" s="10"/>
      <c r="U246" s="10"/>
      <c r="W246" s="10"/>
      <c r="AA246" s="10"/>
      <c r="AE246" s="10"/>
      <c r="AJ246" s="10"/>
      <c r="AO246" s="10"/>
    </row>
    <row r="247" spans="6:41" ht="14.25" customHeight="1" x14ac:dyDescent="0.25">
      <c r="F247" s="10"/>
      <c r="G247" s="10"/>
      <c r="H247" s="10"/>
      <c r="I247" s="10"/>
      <c r="L247" s="10"/>
      <c r="O247" s="10"/>
      <c r="R247" s="10"/>
      <c r="U247" s="10"/>
      <c r="W247" s="10"/>
      <c r="AA247" s="10"/>
      <c r="AE247" s="10"/>
      <c r="AJ247" s="10"/>
      <c r="AO247" s="10"/>
    </row>
    <row r="248" spans="6:41" ht="14.25" customHeight="1" x14ac:dyDescent="0.25">
      <c r="F248" s="10"/>
      <c r="G248" s="10"/>
      <c r="H248" s="10"/>
      <c r="I248" s="10"/>
      <c r="L248" s="10"/>
      <c r="O248" s="10"/>
      <c r="R248" s="10"/>
      <c r="U248" s="10"/>
      <c r="W248" s="10"/>
      <c r="AA248" s="10"/>
      <c r="AE248" s="10"/>
      <c r="AJ248" s="10"/>
      <c r="AO248" s="10"/>
    </row>
    <row r="249" spans="6:41" ht="14.25" customHeight="1" x14ac:dyDescent="0.25">
      <c r="F249" s="10"/>
      <c r="G249" s="10"/>
      <c r="H249" s="10"/>
      <c r="I249" s="10"/>
      <c r="L249" s="10"/>
      <c r="O249" s="10"/>
      <c r="R249" s="10"/>
      <c r="U249" s="10"/>
      <c r="W249" s="10"/>
      <c r="AA249" s="10"/>
      <c r="AE249" s="10"/>
      <c r="AJ249" s="10"/>
      <c r="AO249" s="10"/>
    </row>
    <row r="250" spans="6:41" ht="14.25" customHeight="1" x14ac:dyDescent="0.25">
      <c r="F250" s="10"/>
      <c r="G250" s="10"/>
      <c r="H250" s="10"/>
      <c r="I250" s="10"/>
      <c r="L250" s="10"/>
      <c r="O250" s="10"/>
      <c r="R250" s="10"/>
      <c r="U250" s="10"/>
      <c r="W250" s="10"/>
      <c r="AA250" s="10"/>
      <c r="AE250" s="10"/>
      <c r="AJ250" s="10"/>
      <c r="AO250" s="10"/>
    </row>
    <row r="251" spans="6:41" ht="14.25" customHeight="1" x14ac:dyDescent="0.25">
      <c r="F251" s="10"/>
      <c r="G251" s="10"/>
      <c r="H251" s="10"/>
      <c r="I251" s="10"/>
      <c r="L251" s="10"/>
      <c r="O251" s="10"/>
      <c r="R251" s="10"/>
      <c r="U251" s="10"/>
      <c r="W251" s="10"/>
      <c r="AA251" s="10"/>
      <c r="AE251" s="10"/>
      <c r="AJ251" s="10"/>
      <c r="AO251" s="10"/>
    </row>
    <row r="252" spans="6:41" ht="14.25" customHeight="1" x14ac:dyDescent="0.25">
      <c r="F252" s="10"/>
      <c r="G252" s="10"/>
      <c r="H252" s="10"/>
      <c r="I252" s="10"/>
      <c r="L252" s="10"/>
      <c r="O252" s="10"/>
      <c r="R252" s="10"/>
      <c r="U252" s="10"/>
      <c r="W252" s="10"/>
      <c r="AA252" s="10"/>
      <c r="AE252" s="10"/>
      <c r="AJ252" s="10"/>
      <c r="AO252" s="10"/>
    </row>
    <row r="253" spans="6:41" ht="14.25" customHeight="1" x14ac:dyDescent="0.25">
      <c r="F253" s="10"/>
      <c r="G253" s="10"/>
      <c r="H253" s="10"/>
      <c r="I253" s="10"/>
      <c r="L253" s="10"/>
      <c r="O253" s="10"/>
      <c r="R253" s="10"/>
      <c r="U253" s="10"/>
      <c r="W253" s="10"/>
      <c r="AA253" s="10"/>
      <c r="AE253" s="10"/>
      <c r="AJ253" s="10"/>
      <c r="AO253" s="10"/>
    </row>
    <row r="254" spans="6:41" ht="14.25" customHeight="1" x14ac:dyDescent="0.25">
      <c r="F254" s="10"/>
      <c r="G254" s="10"/>
      <c r="H254" s="10"/>
      <c r="I254" s="10"/>
      <c r="L254" s="10"/>
      <c r="O254" s="10"/>
      <c r="R254" s="10"/>
      <c r="U254" s="10"/>
      <c r="W254" s="10"/>
      <c r="AA254" s="10"/>
      <c r="AE254" s="10"/>
      <c r="AJ254" s="10"/>
      <c r="AO254" s="10"/>
    </row>
    <row r="255" spans="6:41" ht="14.25" customHeight="1" x14ac:dyDescent="0.25">
      <c r="F255" s="10"/>
      <c r="G255" s="10"/>
      <c r="H255" s="10"/>
      <c r="I255" s="10"/>
      <c r="L255" s="10"/>
      <c r="O255" s="10"/>
      <c r="R255" s="10"/>
      <c r="U255" s="10"/>
      <c r="W255" s="10"/>
      <c r="AA255" s="10"/>
      <c r="AE255" s="10"/>
      <c r="AJ255" s="10"/>
      <c r="AO255" s="10"/>
    </row>
    <row r="256" spans="6:41" ht="14.25" customHeight="1" x14ac:dyDescent="0.25">
      <c r="F256" s="10"/>
      <c r="G256" s="10"/>
      <c r="H256" s="10"/>
      <c r="I256" s="10"/>
      <c r="L256" s="10"/>
      <c r="O256" s="10"/>
      <c r="R256" s="10"/>
      <c r="U256" s="10"/>
      <c r="W256" s="10"/>
      <c r="AA256" s="10"/>
      <c r="AE256" s="10"/>
      <c r="AJ256" s="10"/>
      <c r="AO256" s="10"/>
    </row>
    <row r="257" spans="6:41" ht="14.25" customHeight="1" x14ac:dyDescent="0.25">
      <c r="F257" s="10"/>
      <c r="G257" s="10"/>
      <c r="H257" s="10"/>
      <c r="I257" s="10"/>
      <c r="L257" s="10"/>
      <c r="O257" s="10"/>
      <c r="R257" s="10"/>
      <c r="U257" s="10"/>
      <c r="W257" s="10"/>
      <c r="AA257" s="10"/>
      <c r="AE257" s="10"/>
      <c r="AJ257" s="10"/>
      <c r="AO257" s="10"/>
    </row>
    <row r="258" spans="6:41" ht="14.25" customHeight="1" x14ac:dyDescent="0.25">
      <c r="F258" s="10"/>
      <c r="G258" s="10"/>
      <c r="H258" s="10"/>
      <c r="I258" s="10"/>
      <c r="L258" s="10"/>
      <c r="O258" s="10"/>
      <c r="R258" s="10"/>
      <c r="U258" s="10"/>
      <c r="W258" s="10"/>
      <c r="AA258" s="10"/>
      <c r="AE258" s="10"/>
      <c r="AJ258" s="10"/>
      <c r="AO258" s="10"/>
    </row>
    <row r="259" spans="6:41" ht="14.25" customHeight="1" x14ac:dyDescent="0.25">
      <c r="F259" s="10"/>
      <c r="G259" s="10"/>
      <c r="H259" s="10"/>
      <c r="I259" s="10"/>
      <c r="L259" s="10"/>
      <c r="O259" s="10"/>
      <c r="R259" s="10"/>
      <c r="U259" s="10"/>
      <c r="W259" s="10"/>
      <c r="AA259" s="10"/>
      <c r="AE259" s="10"/>
      <c r="AJ259" s="10"/>
      <c r="AO259" s="10"/>
    </row>
    <row r="260" spans="6:41" ht="14.25" customHeight="1" x14ac:dyDescent="0.25">
      <c r="F260" s="10"/>
      <c r="G260" s="10"/>
      <c r="H260" s="10"/>
      <c r="I260" s="10"/>
      <c r="L260" s="10"/>
      <c r="O260" s="10"/>
      <c r="R260" s="10"/>
      <c r="U260" s="10"/>
      <c r="W260" s="10"/>
      <c r="AA260" s="10"/>
      <c r="AE260" s="10"/>
      <c r="AJ260" s="10"/>
      <c r="AO260" s="10"/>
    </row>
    <row r="261" spans="6:41" ht="14.25" customHeight="1" x14ac:dyDescent="0.25">
      <c r="F261" s="10"/>
      <c r="G261" s="10"/>
      <c r="H261" s="10"/>
      <c r="I261" s="10"/>
      <c r="L261" s="10"/>
      <c r="O261" s="10"/>
      <c r="R261" s="10"/>
      <c r="U261" s="10"/>
      <c r="W261" s="10"/>
      <c r="AA261" s="10"/>
      <c r="AE261" s="10"/>
      <c r="AJ261" s="10"/>
      <c r="AO261" s="10"/>
    </row>
    <row r="262" spans="6:41" ht="14.25" customHeight="1" x14ac:dyDescent="0.25">
      <c r="F262" s="10"/>
      <c r="G262" s="10"/>
      <c r="H262" s="10"/>
      <c r="I262" s="10"/>
      <c r="L262" s="10"/>
      <c r="O262" s="10"/>
      <c r="R262" s="10"/>
      <c r="U262" s="10"/>
      <c r="W262" s="10"/>
      <c r="AA262" s="10"/>
      <c r="AE262" s="10"/>
      <c r="AJ262" s="10"/>
      <c r="AO262" s="10"/>
    </row>
    <row r="263" spans="6:41" ht="14.25" customHeight="1" x14ac:dyDescent="0.25">
      <c r="F263" s="10"/>
      <c r="G263" s="10"/>
      <c r="H263" s="10"/>
      <c r="I263" s="10"/>
      <c r="L263" s="10"/>
      <c r="O263" s="10"/>
      <c r="R263" s="10"/>
      <c r="U263" s="10"/>
      <c r="W263" s="10"/>
      <c r="AA263" s="10"/>
      <c r="AE263" s="10"/>
      <c r="AJ263" s="10"/>
      <c r="AO263" s="10"/>
    </row>
    <row r="264" spans="6:41" ht="14.25" customHeight="1" x14ac:dyDescent="0.25">
      <c r="F264" s="10"/>
      <c r="G264" s="10"/>
      <c r="H264" s="10"/>
      <c r="I264" s="10"/>
      <c r="L264" s="10"/>
      <c r="O264" s="10"/>
      <c r="R264" s="10"/>
      <c r="U264" s="10"/>
      <c r="W264" s="10"/>
      <c r="AA264" s="10"/>
      <c r="AE264" s="10"/>
      <c r="AJ264" s="10"/>
      <c r="AO264" s="10"/>
    </row>
    <row r="265" spans="6:41" ht="14.25" customHeight="1" x14ac:dyDescent="0.25">
      <c r="F265" s="10"/>
      <c r="G265" s="10"/>
      <c r="H265" s="10"/>
      <c r="I265" s="10"/>
      <c r="L265" s="10"/>
      <c r="O265" s="10"/>
      <c r="R265" s="10"/>
      <c r="U265" s="10"/>
      <c r="W265" s="10"/>
      <c r="AA265" s="10"/>
      <c r="AE265" s="10"/>
      <c r="AJ265" s="10"/>
      <c r="AO265" s="10"/>
    </row>
    <row r="266" spans="6:41" ht="14.25" customHeight="1" x14ac:dyDescent="0.25">
      <c r="F266" s="10"/>
      <c r="G266" s="10"/>
      <c r="H266" s="10"/>
      <c r="I266" s="10"/>
      <c r="L266" s="10"/>
      <c r="O266" s="10"/>
      <c r="R266" s="10"/>
      <c r="U266" s="10"/>
      <c r="W266" s="10"/>
      <c r="AA266" s="10"/>
      <c r="AE266" s="10"/>
      <c r="AJ266" s="10"/>
      <c r="AO266" s="10"/>
    </row>
    <row r="267" spans="6:41" ht="14.25" customHeight="1" x14ac:dyDescent="0.25">
      <c r="F267" s="10"/>
      <c r="G267" s="10"/>
      <c r="H267" s="10"/>
      <c r="I267" s="10"/>
      <c r="L267" s="10"/>
      <c r="O267" s="10"/>
      <c r="R267" s="10"/>
      <c r="U267" s="10"/>
      <c r="W267" s="10"/>
      <c r="AA267" s="10"/>
      <c r="AE267" s="10"/>
      <c r="AJ267" s="10"/>
      <c r="AO267" s="10"/>
    </row>
    <row r="268" spans="6:41" ht="14.25" customHeight="1" x14ac:dyDescent="0.25">
      <c r="F268" s="10"/>
      <c r="G268" s="10"/>
      <c r="H268" s="10"/>
      <c r="I268" s="10"/>
      <c r="L268" s="10"/>
      <c r="O268" s="10"/>
      <c r="R268" s="10"/>
      <c r="U268" s="10"/>
      <c r="W268" s="10"/>
      <c r="AA268" s="10"/>
      <c r="AE268" s="10"/>
      <c r="AJ268" s="10"/>
      <c r="AO268" s="10"/>
    </row>
    <row r="269" spans="6:41" ht="14.25" customHeight="1" x14ac:dyDescent="0.25">
      <c r="F269" s="10"/>
      <c r="G269" s="10"/>
      <c r="H269" s="10"/>
      <c r="I269" s="10"/>
      <c r="L269" s="10"/>
      <c r="O269" s="10"/>
      <c r="R269" s="10"/>
      <c r="U269" s="10"/>
      <c r="W269" s="10"/>
      <c r="AA269" s="10"/>
      <c r="AE269" s="10"/>
      <c r="AJ269" s="10"/>
      <c r="AO269" s="10"/>
    </row>
    <row r="270" spans="6:41" ht="14.25" customHeight="1" x14ac:dyDescent="0.25">
      <c r="F270" s="10"/>
      <c r="G270" s="10"/>
      <c r="H270" s="10"/>
      <c r="I270" s="10"/>
      <c r="L270" s="10"/>
      <c r="O270" s="10"/>
      <c r="R270" s="10"/>
      <c r="U270" s="10"/>
      <c r="W270" s="10"/>
      <c r="AA270" s="10"/>
      <c r="AE270" s="10"/>
      <c r="AJ270" s="10"/>
      <c r="AO270" s="10"/>
    </row>
    <row r="271" spans="6:41" ht="14.25" customHeight="1" x14ac:dyDescent="0.25">
      <c r="F271" s="10"/>
      <c r="G271" s="10"/>
      <c r="H271" s="10"/>
      <c r="I271" s="10"/>
      <c r="L271" s="10"/>
      <c r="O271" s="10"/>
      <c r="R271" s="10"/>
      <c r="U271" s="10"/>
      <c r="W271" s="10"/>
      <c r="AA271" s="10"/>
      <c r="AE271" s="10"/>
      <c r="AJ271" s="10"/>
      <c r="AO271" s="10"/>
    </row>
    <row r="272" spans="6:41" ht="14.25" customHeight="1" x14ac:dyDescent="0.25">
      <c r="F272" s="10"/>
      <c r="G272" s="10"/>
      <c r="H272" s="10"/>
      <c r="I272" s="10"/>
      <c r="L272" s="10"/>
      <c r="O272" s="10"/>
      <c r="R272" s="10"/>
      <c r="U272" s="10"/>
      <c r="W272" s="10"/>
      <c r="AA272" s="10"/>
      <c r="AE272" s="10"/>
      <c r="AJ272" s="10"/>
      <c r="AO272" s="10"/>
    </row>
    <row r="273" spans="6:41" ht="14.25" customHeight="1" x14ac:dyDescent="0.25">
      <c r="F273" s="10"/>
      <c r="G273" s="10"/>
      <c r="H273" s="10"/>
      <c r="I273" s="10"/>
      <c r="L273" s="10"/>
      <c r="O273" s="10"/>
      <c r="R273" s="10"/>
      <c r="U273" s="10"/>
      <c r="W273" s="10"/>
      <c r="AA273" s="10"/>
      <c r="AE273" s="10"/>
      <c r="AJ273" s="10"/>
      <c r="AO273" s="10"/>
    </row>
    <row r="274" spans="6:41" ht="14.25" customHeight="1" x14ac:dyDescent="0.25">
      <c r="F274" s="10"/>
      <c r="G274" s="10"/>
      <c r="H274" s="10"/>
      <c r="I274" s="10"/>
      <c r="L274" s="10"/>
      <c r="O274" s="10"/>
      <c r="R274" s="10"/>
      <c r="U274" s="10"/>
      <c r="W274" s="10"/>
      <c r="AA274" s="10"/>
      <c r="AE274" s="10"/>
      <c r="AJ274" s="10"/>
      <c r="AO274" s="10"/>
    </row>
    <row r="275" spans="6:41" ht="14.25" customHeight="1" x14ac:dyDescent="0.25">
      <c r="F275" s="10"/>
      <c r="G275" s="10"/>
      <c r="H275" s="10"/>
      <c r="I275" s="10"/>
      <c r="L275" s="10"/>
      <c r="O275" s="10"/>
      <c r="R275" s="10"/>
      <c r="U275" s="10"/>
      <c r="W275" s="10"/>
      <c r="AA275" s="10"/>
      <c r="AE275" s="10"/>
      <c r="AJ275" s="10"/>
      <c r="AO275" s="10"/>
    </row>
    <row r="276" spans="6:41" ht="14.25" customHeight="1" x14ac:dyDescent="0.25">
      <c r="F276" s="10"/>
      <c r="G276" s="10"/>
      <c r="H276" s="10"/>
      <c r="I276" s="10"/>
      <c r="L276" s="10"/>
      <c r="O276" s="10"/>
      <c r="R276" s="10"/>
      <c r="U276" s="10"/>
      <c r="W276" s="10"/>
      <c r="AA276" s="10"/>
      <c r="AE276" s="10"/>
      <c r="AJ276" s="10"/>
      <c r="AO276" s="10"/>
    </row>
    <row r="277" spans="6:41" ht="14.25" customHeight="1" x14ac:dyDescent="0.25">
      <c r="F277" s="10"/>
      <c r="G277" s="10"/>
      <c r="H277" s="10"/>
      <c r="I277" s="10"/>
      <c r="L277" s="10"/>
      <c r="O277" s="10"/>
      <c r="R277" s="10"/>
      <c r="U277" s="10"/>
      <c r="W277" s="10"/>
      <c r="AA277" s="10"/>
      <c r="AE277" s="10"/>
      <c r="AJ277" s="10"/>
      <c r="AO277" s="10"/>
    </row>
    <row r="278" spans="6:41" ht="14.25" customHeight="1" x14ac:dyDescent="0.25">
      <c r="F278" s="10"/>
      <c r="G278" s="10"/>
      <c r="H278" s="10"/>
      <c r="I278" s="10"/>
      <c r="L278" s="10"/>
      <c r="O278" s="10"/>
      <c r="R278" s="10"/>
      <c r="U278" s="10"/>
      <c r="W278" s="10"/>
      <c r="AA278" s="10"/>
      <c r="AE278" s="10"/>
      <c r="AJ278" s="10"/>
      <c r="AO278" s="10"/>
    </row>
    <row r="279" spans="6:41" ht="14.25" customHeight="1" x14ac:dyDescent="0.25">
      <c r="F279" s="10"/>
      <c r="G279" s="10"/>
      <c r="H279" s="10"/>
      <c r="I279" s="10"/>
      <c r="L279" s="10"/>
      <c r="O279" s="10"/>
      <c r="R279" s="10"/>
      <c r="U279" s="10"/>
      <c r="W279" s="10"/>
      <c r="AA279" s="10"/>
      <c r="AE279" s="10"/>
      <c r="AJ279" s="10"/>
      <c r="AO279" s="10"/>
    </row>
    <row r="280" spans="6:41" ht="14.25" customHeight="1" x14ac:dyDescent="0.25">
      <c r="F280" s="10"/>
      <c r="G280" s="10"/>
      <c r="H280" s="10"/>
      <c r="I280" s="10"/>
      <c r="L280" s="10"/>
      <c r="O280" s="10"/>
      <c r="R280" s="10"/>
      <c r="U280" s="10"/>
      <c r="W280" s="10"/>
      <c r="AA280" s="10"/>
      <c r="AE280" s="10"/>
      <c r="AJ280" s="10"/>
      <c r="AO280" s="10"/>
    </row>
    <row r="281" spans="6:41" ht="14.25" customHeight="1" x14ac:dyDescent="0.25">
      <c r="F281" s="10"/>
      <c r="G281" s="10"/>
      <c r="H281" s="10"/>
      <c r="I281" s="10"/>
      <c r="L281" s="10"/>
      <c r="O281" s="10"/>
      <c r="R281" s="10"/>
      <c r="U281" s="10"/>
      <c r="W281" s="10"/>
      <c r="AA281" s="10"/>
      <c r="AE281" s="10"/>
      <c r="AJ281" s="10"/>
      <c r="AO281" s="10"/>
    </row>
    <row r="282" spans="6:41" ht="14.25" customHeight="1" x14ac:dyDescent="0.25">
      <c r="F282" s="10"/>
      <c r="G282" s="10"/>
      <c r="H282" s="10"/>
      <c r="I282" s="10"/>
      <c r="L282" s="10"/>
      <c r="O282" s="10"/>
      <c r="R282" s="10"/>
      <c r="U282" s="10"/>
      <c r="W282" s="10"/>
      <c r="AA282" s="10"/>
      <c r="AE282" s="10"/>
      <c r="AJ282" s="10"/>
      <c r="AO282" s="10"/>
    </row>
    <row r="283" spans="6:41" ht="14.25" customHeight="1" x14ac:dyDescent="0.25">
      <c r="F283" s="10"/>
      <c r="G283" s="10"/>
      <c r="H283" s="10"/>
      <c r="I283" s="10"/>
      <c r="L283" s="10"/>
      <c r="O283" s="10"/>
      <c r="R283" s="10"/>
      <c r="U283" s="10"/>
      <c r="W283" s="10"/>
      <c r="AA283" s="10"/>
      <c r="AE283" s="10"/>
      <c r="AJ283" s="10"/>
      <c r="AO283" s="10"/>
    </row>
    <row r="284" spans="6:41" ht="14.25" customHeight="1" x14ac:dyDescent="0.25">
      <c r="F284" s="10"/>
      <c r="G284" s="10"/>
      <c r="H284" s="10"/>
      <c r="I284" s="10"/>
      <c r="L284" s="10"/>
      <c r="O284" s="10"/>
      <c r="R284" s="10"/>
      <c r="U284" s="10"/>
      <c r="W284" s="10"/>
      <c r="AA284" s="10"/>
      <c r="AE284" s="10"/>
      <c r="AJ284" s="10"/>
      <c r="AO284" s="10"/>
    </row>
    <row r="285" spans="6:41" ht="14.25" customHeight="1" x14ac:dyDescent="0.25">
      <c r="F285" s="10"/>
      <c r="G285" s="10"/>
      <c r="H285" s="10"/>
      <c r="I285" s="10"/>
      <c r="L285" s="10"/>
      <c r="O285" s="10"/>
      <c r="R285" s="10"/>
      <c r="U285" s="10"/>
      <c r="W285" s="10"/>
      <c r="AA285" s="10"/>
      <c r="AE285" s="10"/>
      <c r="AJ285" s="10"/>
      <c r="AO285" s="10"/>
    </row>
    <row r="286" spans="6:41" ht="14.25" customHeight="1" x14ac:dyDescent="0.25">
      <c r="F286" s="10"/>
      <c r="G286" s="10"/>
      <c r="H286" s="10"/>
      <c r="I286" s="10"/>
      <c r="L286" s="10"/>
      <c r="O286" s="10"/>
      <c r="R286" s="10"/>
      <c r="U286" s="10"/>
      <c r="W286" s="10"/>
      <c r="AA286" s="10"/>
      <c r="AE286" s="10"/>
      <c r="AJ286" s="10"/>
      <c r="AO286" s="10"/>
    </row>
    <row r="287" spans="6:41" ht="14.25" customHeight="1" x14ac:dyDescent="0.25">
      <c r="F287" s="10"/>
      <c r="G287" s="10"/>
      <c r="H287" s="10"/>
      <c r="I287" s="10"/>
      <c r="L287" s="10"/>
      <c r="O287" s="10"/>
      <c r="R287" s="10"/>
      <c r="U287" s="10"/>
      <c r="W287" s="10"/>
      <c r="AA287" s="10"/>
      <c r="AE287" s="10"/>
      <c r="AJ287" s="10"/>
      <c r="AO287" s="10"/>
    </row>
    <row r="288" spans="6:41" ht="14.25" customHeight="1" x14ac:dyDescent="0.25">
      <c r="F288" s="10"/>
      <c r="G288" s="10"/>
      <c r="H288" s="10"/>
      <c r="I288" s="10"/>
      <c r="L288" s="10"/>
      <c r="O288" s="10"/>
      <c r="R288" s="10"/>
      <c r="U288" s="10"/>
      <c r="W288" s="10"/>
      <c r="AA288" s="10"/>
      <c r="AE288" s="10"/>
      <c r="AJ288" s="10"/>
      <c r="AO288" s="10"/>
    </row>
    <row r="289" spans="6:41" ht="14.25" customHeight="1" x14ac:dyDescent="0.25">
      <c r="F289" s="10"/>
      <c r="G289" s="10"/>
      <c r="H289" s="10"/>
      <c r="I289" s="10"/>
      <c r="L289" s="10"/>
      <c r="O289" s="10"/>
      <c r="R289" s="10"/>
      <c r="U289" s="10"/>
      <c r="W289" s="10"/>
      <c r="AA289" s="10"/>
      <c r="AE289" s="10"/>
      <c r="AJ289" s="10"/>
      <c r="AO289" s="10"/>
    </row>
    <row r="290" spans="6:41" ht="14.25" customHeight="1" x14ac:dyDescent="0.25">
      <c r="F290" s="10"/>
      <c r="G290" s="10"/>
      <c r="H290" s="10"/>
      <c r="I290" s="10"/>
      <c r="L290" s="10"/>
      <c r="O290" s="10"/>
      <c r="R290" s="10"/>
      <c r="U290" s="10"/>
      <c r="W290" s="10"/>
      <c r="AA290" s="10"/>
      <c r="AE290" s="10"/>
      <c r="AJ290" s="10"/>
      <c r="AO290" s="10"/>
    </row>
    <row r="291" spans="6:41" ht="14.25" customHeight="1" x14ac:dyDescent="0.25">
      <c r="F291" s="10"/>
      <c r="G291" s="10"/>
      <c r="H291" s="10"/>
      <c r="I291" s="10"/>
      <c r="L291" s="10"/>
      <c r="O291" s="10"/>
      <c r="R291" s="10"/>
      <c r="U291" s="10"/>
      <c r="W291" s="10"/>
      <c r="AA291" s="10"/>
      <c r="AE291" s="10"/>
      <c r="AJ291" s="10"/>
      <c r="AO291" s="10"/>
    </row>
    <row r="292" spans="6:41" ht="14.25" customHeight="1" x14ac:dyDescent="0.25">
      <c r="F292" s="10"/>
      <c r="G292" s="10"/>
      <c r="H292" s="10"/>
      <c r="I292" s="10"/>
      <c r="L292" s="10"/>
      <c r="O292" s="10"/>
      <c r="R292" s="10"/>
      <c r="U292" s="10"/>
      <c r="W292" s="10"/>
      <c r="AA292" s="10"/>
      <c r="AE292" s="10"/>
      <c r="AJ292" s="10"/>
      <c r="AO292" s="10"/>
    </row>
    <row r="293" spans="6:41" ht="14.25" customHeight="1" x14ac:dyDescent="0.25">
      <c r="F293" s="10"/>
      <c r="G293" s="10"/>
      <c r="H293" s="10"/>
      <c r="I293" s="10"/>
      <c r="L293" s="10"/>
      <c r="O293" s="10"/>
      <c r="R293" s="10"/>
      <c r="U293" s="10"/>
      <c r="W293" s="10"/>
      <c r="AA293" s="10"/>
      <c r="AE293" s="10"/>
      <c r="AJ293" s="10"/>
      <c r="AO293" s="10"/>
    </row>
    <row r="294" spans="6:41" ht="14.25" customHeight="1" x14ac:dyDescent="0.25">
      <c r="F294" s="10"/>
      <c r="G294" s="10"/>
      <c r="H294" s="10"/>
      <c r="I294" s="10"/>
      <c r="L294" s="10"/>
      <c r="O294" s="10"/>
      <c r="R294" s="10"/>
      <c r="U294" s="10"/>
      <c r="W294" s="10"/>
      <c r="AA294" s="10"/>
      <c r="AE294" s="10"/>
      <c r="AJ294" s="10"/>
      <c r="AO294" s="10"/>
    </row>
    <row r="295" spans="6:41" ht="14.25" customHeight="1" x14ac:dyDescent="0.25">
      <c r="F295" s="10"/>
      <c r="G295" s="10"/>
      <c r="H295" s="10"/>
      <c r="I295" s="10"/>
      <c r="L295" s="10"/>
      <c r="O295" s="10"/>
      <c r="R295" s="10"/>
      <c r="U295" s="10"/>
      <c r="W295" s="10"/>
      <c r="AA295" s="10"/>
      <c r="AE295" s="10"/>
      <c r="AJ295" s="10"/>
      <c r="AO295" s="10"/>
    </row>
    <row r="296" spans="6:41" ht="14.25" customHeight="1" x14ac:dyDescent="0.25">
      <c r="F296" s="10"/>
      <c r="G296" s="10"/>
      <c r="H296" s="10"/>
      <c r="I296" s="10"/>
      <c r="L296" s="10"/>
      <c r="O296" s="10"/>
      <c r="R296" s="10"/>
      <c r="U296" s="10"/>
      <c r="W296" s="10"/>
      <c r="AA296" s="10"/>
      <c r="AE296" s="10"/>
      <c r="AJ296" s="10"/>
      <c r="AO296" s="10"/>
    </row>
    <row r="297" spans="6:41" ht="14.25" customHeight="1" x14ac:dyDescent="0.25">
      <c r="F297" s="10"/>
      <c r="G297" s="10"/>
      <c r="H297" s="10"/>
      <c r="I297" s="10"/>
      <c r="L297" s="10"/>
      <c r="O297" s="10"/>
      <c r="R297" s="10"/>
      <c r="U297" s="10"/>
      <c r="W297" s="10"/>
      <c r="AA297" s="10"/>
      <c r="AE297" s="10"/>
      <c r="AJ297" s="10"/>
      <c r="AO297" s="10"/>
    </row>
    <row r="298" spans="6:41" ht="14.25" customHeight="1" x14ac:dyDescent="0.25">
      <c r="F298" s="10"/>
      <c r="G298" s="10"/>
      <c r="H298" s="10"/>
      <c r="I298" s="10"/>
      <c r="L298" s="10"/>
      <c r="O298" s="10"/>
      <c r="R298" s="10"/>
      <c r="U298" s="10"/>
      <c r="W298" s="10"/>
      <c r="AA298" s="10"/>
      <c r="AE298" s="10"/>
      <c r="AJ298" s="10"/>
      <c r="AO298" s="10"/>
    </row>
    <row r="299" spans="6:41" ht="14.25" customHeight="1" x14ac:dyDescent="0.25">
      <c r="F299" s="10"/>
      <c r="G299" s="10"/>
      <c r="H299" s="10"/>
      <c r="I299" s="10"/>
      <c r="L299" s="10"/>
      <c r="O299" s="10"/>
      <c r="R299" s="10"/>
      <c r="U299" s="10"/>
      <c r="W299" s="10"/>
      <c r="AA299" s="10"/>
      <c r="AE299" s="10"/>
      <c r="AJ299" s="10"/>
      <c r="AO299" s="10"/>
    </row>
    <row r="300" spans="6:41" ht="14.25" customHeight="1" x14ac:dyDescent="0.25">
      <c r="F300" s="10"/>
      <c r="G300" s="10"/>
      <c r="H300" s="10"/>
      <c r="I300" s="10"/>
      <c r="L300" s="10"/>
      <c r="O300" s="10"/>
      <c r="R300" s="10"/>
      <c r="U300" s="10"/>
      <c r="W300" s="10"/>
      <c r="AA300" s="10"/>
      <c r="AE300" s="10"/>
      <c r="AJ300" s="10"/>
      <c r="AO300" s="10"/>
    </row>
    <row r="301" spans="6:41" ht="14.25" customHeight="1" x14ac:dyDescent="0.25">
      <c r="F301" s="10"/>
      <c r="G301" s="10"/>
      <c r="H301" s="10"/>
      <c r="I301" s="10"/>
      <c r="L301" s="10"/>
      <c r="O301" s="10"/>
      <c r="R301" s="10"/>
      <c r="U301" s="10"/>
      <c r="W301" s="10"/>
      <c r="AA301" s="10"/>
      <c r="AE301" s="10"/>
      <c r="AJ301" s="10"/>
      <c r="AO301" s="10"/>
    </row>
    <row r="302" spans="6:41" ht="14.25" customHeight="1" x14ac:dyDescent="0.25">
      <c r="F302" s="10"/>
      <c r="G302" s="10"/>
      <c r="H302" s="10"/>
      <c r="I302" s="10"/>
      <c r="L302" s="10"/>
      <c r="O302" s="10"/>
      <c r="R302" s="10"/>
      <c r="U302" s="10"/>
      <c r="W302" s="10"/>
      <c r="AA302" s="10"/>
      <c r="AE302" s="10"/>
      <c r="AJ302" s="10"/>
      <c r="AO302" s="10"/>
    </row>
    <row r="303" spans="6:41" ht="14.25" customHeight="1" x14ac:dyDescent="0.25">
      <c r="F303" s="10"/>
      <c r="G303" s="10"/>
      <c r="H303" s="10"/>
      <c r="I303" s="10"/>
      <c r="L303" s="10"/>
      <c r="O303" s="10"/>
      <c r="R303" s="10"/>
      <c r="U303" s="10"/>
      <c r="W303" s="10"/>
      <c r="AA303" s="10"/>
      <c r="AE303" s="10"/>
      <c r="AJ303" s="10"/>
      <c r="AO303" s="10"/>
    </row>
    <row r="304" spans="6:41" ht="14.25" customHeight="1" x14ac:dyDescent="0.25">
      <c r="F304" s="10"/>
      <c r="G304" s="10"/>
      <c r="H304" s="10"/>
      <c r="I304" s="10"/>
      <c r="L304" s="10"/>
      <c r="O304" s="10"/>
      <c r="R304" s="10"/>
      <c r="U304" s="10"/>
      <c r="W304" s="10"/>
      <c r="AA304" s="10"/>
      <c r="AE304" s="10"/>
      <c r="AJ304" s="10"/>
      <c r="AO304" s="10"/>
    </row>
    <row r="305" spans="6:41" ht="14.25" customHeight="1" x14ac:dyDescent="0.25">
      <c r="F305" s="10"/>
      <c r="G305" s="10"/>
      <c r="H305" s="10"/>
      <c r="I305" s="10"/>
      <c r="L305" s="10"/>
      <c r="O305" s="10"/>
      <c r="R305" s="10"/>
      <c r="U305" s="10"/>
      <c r="W305" s="10"/>
      <c r="AA305" s="10"/>
      <c r="AE305" s="10"/>
      <c r="AJ305" s="10"/>
      <c r="AO305" s="10"/>
    </row>
    <row r="306" spans="6:41" ht="14.25" customHeight="1" x14ac:dyDescent="0.25">
      <c r="F306" s="10"/>
      <c r="G306" s="10"/>
      <c r="H306" s="10"/>
      <c r="I306" s="10"/>
      <c r="L306" s="10"/>
      <c r="O306" s="10"/>
      <c r="R306" s="10"/>
      <c r="U306" s="10"/>
      <c r="W306" s="10"/>
      <c r="AA306" s="10"/>
      <c r="AE306" s="10"/>
      <c r="AJ306" s="10"/>
      <c r="AO306" s="10"/>
    </row>
    <row r="307" spans="6:41" ht="14.25" customHeight="1" x14ac:dyDescent="0.25">
      <c r="F307" s="10"/>
      <c r="G307" s="10"/>
      <c r="H307" s="10"/>
      <c r="I307" s="10"/>
      <c r="L307" s="10"/>
      <c r="O307" s="10"/>
      <c r="R307" s="10"/>
      <c r="U307" s="10"/>
      <c r="W307" s="10"/>
      <c r="AA307" s="10"/>
      <c r="AE307" s="10"/>
      <c r="AJ307" s="10"/>
      <c r="AO307" s="10"/>
    </row>
    <row r="308" spans="6:41" ht="14.25" customHeight="1" x14ac:dyDescent="0.25">
      <c r="F308" s="10"/>
      <c r="G308" s="10"/>
      <c r="H308" s="10"/>
      <c r="I308" s="10"/>
      <c r="L308" s="10"/>
      <c r="O308" s="10"/>
      <c r="R308" s="10"/>
      <c r="U308" s="10"/>
      <c r="W308" s="10"/>
      <c r="AA308" s="10"/>
      <c r="AE308" s="10"/>
      <c r="AJ308" s="10"/>
      <c r="AO308" s="10"/>
    </row>
    <row r="309" spans="6:41" ht="14.25" customHeight="1" x14ac:dyDescent="0.25">
      <c r="F309" s="10"/>
      <c r="G309" s="10"/>
      <c r="H309" s="10"/>
      <c r="I309" s="10"/>
      <c r="L309" s="10"/>
      <c r="O309" s="10"/>
      <c r="R309" s="10"/>
      <c r="U309" s="10"/>
      <c r="W309" s="10"/>
      <c r="AA309" s="10"/>
      <c r="AE309" s="10"/>
      <c r="AJ309" s="10"/>
      <c r="AO309" s="10"/>
    </row>
    <row r="310" spans="6:41" ht="14.25" customHeight="1" x14ac:dyDescent="0.25">
      <c r="F310" s="10"/>
      <c r="G310" s="10"/>
      <c r="H310" s="10"/>
      <c r="I310" s="10"/>
      <c r="L310" s="10"/>
      <c r="O310" s="10"/>
      <c r="R310" s="10"/>
      <c r="U310" s="10"/>
      <c r="W310" s="10"/>
      <c r="AA310" s="10"/>
      <c r="AE310" s="10"/>
      <c r="AJ310" s="10"/>
      <c r="AO310" s="10"/>
    </row>
    <row r="311" spans="6:41" ht="14.25" customHeight="1" x14ac:dyDescent="0.25">
      <c r="F311" s="10"/>
      <c r="G311" s="10"/>
      <c r="H311" s="10"/>
      <c r="I311" s="10"/>
      <c r="L311" s="10"/>
      <c r="O311" s="10"/>
      <c r="R311" s="10"/>
      <c r="U311" s="10"/>
      <c r="W311" s="10"/>
      <c r="AA311" s="10"/>
      <c r="AE311" s="10"/>
      <c r="AJ311" s="10"/>
      <c r="AO311" s="10"/>
    </row>
    <row r="312" spans="6:41" ht="14.25" customHeight="1" x14ac:dyDescent="0.25">
      <c r="F312" s="10"/>
      <c r="G312" s="10"/>
      <c r="H312" s="10"/>
      <c r="I312" s="10"/>
      <c r="L312" s="10"/>
      <c r="O312" s="10"/>
      <c r="R312" s="10"/>
      <c r="U312" s="10"/>
      <c r="W312" s="10"/>
      <c r="AA312" s="10"/>
      <c r="AE312" s="10"/>
      <c r="AJ312" s="10"/>
      <c r="AO312" s="10"/>
    </row>
    <row r="313" spans="6:41" ht="14.25" customHeight="1" x14ac:dyDescent="0.25">
      <c r="F313" s="10"/>
      <c r="G313" s="10"/>
      <c r="H313" s="10"/>
      <c r="I313" s="10"/>
      <c r="L313" s="10"/>
      <c r="O313" s="10"/>
      <c r="R313" s="10"/>
      <c r="U313" s="10"/>
      <c r="W313" s="10"/>
      <c r="AA313" s="10"/>
      <c r="AE313" s="10"/>
      <c r="AJ313" s="10"/>
      <c r="AO313" s="10"/>
    </row>
    <row r="314" spans="6:41" ht="14.25" customHeight="1" x14ac:dyDescent="0.25">
      <c r="F314" s="10"/>
      <c r="G314" s="10"/>
      <c r="H314" s="10"/>
      <c r="I314" s="10"/>
      <c r="L314" s="10"/>
      <c r="O314" s="10"/>
      <c r="R314" s="10"/>
      <c r="U314" s="10"/>
      <c r="W314" s="10"/>
      <c r="AA314" s="10"/>
      <c r="AE314" s="10"/>
      <c r="AJ314" s="10"/>
      <c r="AO314" s="10"/>
    </row>
    <row r="315" spans="6:41" ht="14.25" customHeight="1" x14ac:dyDescent="0.25">
      <c r="F315" s="10"/>
      <c r="G315" s="10"/>
      <c r="H315" s="10"/>
      <c r="I315" s="10"/>
      <c r="L315" s="10"/>
      <c r="O315" s="10"/>
      <c r="R315" s="10"/>
      <c r="U315" s="10"/>
      <c r="W315" s="10"/>
      <c r="AA315" s="10"/>
      <c r="AE315" s="10"/>
      <c r="AJ315" s="10"/>
      <c r="AO315" s="10"/>
    </row>
    <row r="316" spans="6:41" ht="14.25" customHeight="1" x14ac:dyDescent="0.25">
      <c r="F316" s="10"/>
      <c r="G316" s="10"/>
      <c r="H316" s="10"/>
      <c r="I316" s="10"/>
      <c r="L316" s="10"/>
      <c r="O316" s="10"/>
      <c r="R316" s="10"/>
      <c r="U316" s="10"/>
      <c r="W316" s="10"/>
      <c r="AA316" s="10"/>
      <c r="AE316" s="10"/>
      <c r="AJ316" s="10"/>
      <c r="AO316" s="10"/>
    </row>
    <row r="317" spans="6:41" ht="14.25" customHeight="1" x14ac:dyDescent="0.25">
      <c r="F317" s="10"/>
      <c r="G317" s="10"/>
      <c r="H317" s="10"/>
      <c r="I317" s="10"/>
      <c r="L317" s="10"/>
      <c r="O317" s="10"/>
      <c r="R317" s="10"/>
      <c r="U317" s="10"/>
      <c r="W317" s="10"/>
      <c r="AA317" s="10"/>
      <c r="AE317" s="10"/>
      <c r="AJ317" s="10"/>
      <c r="AO317" s="10"/>
    </row>
    <row r="318" spans="6:41" ht="14.25" customHeight="1" x14ac:dyDescent="0.25">
      <c r="F318" s="10"/>
      <c r="G318" s="10"/>
      <c r="H318" s="10"/>
      <c r="I318" s="10"/>
      <c r="L318" s="10"/>
      <c r="O318" s="10"/>
      <c r="R318" s="10"/>
      <c r="U318" s="10"/>
      <c r="W318" s="10"/>
      <c r="AA318" s="10"/>
      <c r="AE318" s="10"/>
      <c r="AJ318" s="10"/>
      <c r="AO318" s="10"/>
    </row>
    <row r="319" spans="6:41" ht="14.25" customHeight="1" x14ac:dyDescent="0.25">
      <c r="F319" s="10"/>
      <c r="G319" s="10"/>
      <c r="H319" s="10"/>
      <c r="I319" s="10"/>
      <c r="L319" s="10"/>
      <c r="O319" s="10"/>
      <c r="R319" s="10"/>
      <c r="U319" s="10"/>
      <c r="W319" s="10"/>
      <c r="AA319" s="10"/>
      <c r="AE319" s="10"/>
      <c r="AJ319" s="10"/>
      <c r="AO319" s="10"/>
    </row>
    <row r="320" spans="6:41" ht="14.25" customHeight="1" x14ac:dyDescent="0.25">
      <c r="F320" s="10"/>
      <c r="G320" s="10"/>
      <c r="H320" s="10"/>
      <c r="I320" s="10"/>
      <c r="L320" s="10"/>
      <c r="O320" s="10"/>
      <c r="R320" s="10"/>
      <c r="U320" s="10"/>
      <c r="W320" s="10"/>
      <c r="AA320" s="10"/>
      <c r="AE320" s="10"/>
      <c r="AJ320" s="10"/>
      <c r="AO320" s="10"/>
    </row>
    <row r="321" spans="6:41" ht="14.25" customHeight="1" x14ac:dyDescent="0.25">
      <c r="F321" s="10"/>
      <c r="G321" s="10"/>
      <c r="H321" s="10"/>
      <c r="I321" s="10"/>
      <c r="L321" s="10"/>
      <c r="O321" s="10"/>
      <c r="R321" s="10"/>
      <c r="U321" s="10"/>
      <c r="W321" s="10"/>
      <c r="AA321" s="10"/>
      <c r="AE321" s="10"/>
      <c r="AJ321" s="10"/>
      <c r="AO321" s="10"/>
    </row>
    <row r="322" spans="6:41" ht="14.25" customHeight="1" x14ac:dyDescent="0.25">
      <c r="F322" s="10"/>
      <c r="G322" s="10"/>
      <c r="H322" s="10"/>
      <c r="I322" s="10"/>
      <c r="L322" s="10"/>
      <c r="O322" s="10"/>
      <c r="R322" s="10"/>
      <c r="U322" s="10"/>
      <c r="W322" s="10"/>
      <c r="AA322" s="10"/>
      <c r="AE322" s="10"/>
      <c r="AJ322" s="10"/>
      <c r="AO322" s="10"/>
    </row>
    <row r="323" spans="6:41" ht="14.25" customHeight="1" x14ac:dyDescent="0.25">
      <c r="F323" s="10"/>
      <c r="G323" s="10"/>
      <c r="H323" s="10"/>
      <c r="I323" s="10"/>
      <c r="L323" s="10"/>
      <c r="O323" s="10"/>
      <c r="R323" s="10"/>
      <c r="U323" s="10"/>
      <c r="W323" s="10"/>
      <c r="AA323" s="10"/>
      <c r="AE323" s="10"/>
      <c r="AJ323" s="10"/>
      <c r="AO323" s="10"/>
    </row>
    <row r="324" spans="6:41" ht="14.25" customHeight="1" x14ac:dyDescent="0.25">
      <c r="F324" s="10"/>
      <c r="G324" s="10"/>
      <c r="H324" s="10"/>
      <c r="I324" s="10"/>
      <c r="L324" s="10"/>
      <c r="O324" s="10"/>
      <c r="R324" s="10"/>
      <c r="U324" s="10"/>
      <c r="W324" s="10"/>
      <c r="AA324" s="10"/>
      <c r="AE324" s="10"/>
      <c r="AJ324" s="10"/>
      <c r="AO324" s="10"/>
    </row>
    <row r="325" spans="6:41" ht="14.25" customHeight="1" x14ac:dyDescent="0.25">
      <c r="F325" s="10"/>
      <c r="G325" s="10"/>
      <c r="H325" s="10"/>
      <c r="I325" s="10"/>
      <c r="L325" s="10"/>
      <c r="O325" s="10"/>
      <c r="R325" s="10"/>
      <c r="U325" s="10"/>
      <c r="W325" s="10"/>
      <c r="AA325" s="10"/>
      <c r="AE325" s="10"/>
      <c r="AJ325" s="10"/>
      <c r="AO325" s="10"/>
    </row>
    <row r="326" spans="6:41" ht="14.25" customHeight="1" x14ac:dyDescent="0.25">
      <c r="F326" s="10"/>
      <c r="G326" s="10"/>
      <c r="H326" s="10"/>
      <c r="I326" s="10"/>
      <c r="L326" s="10"/>
      <c r="O326" s="10"/>
      <c r="R326" s="10"/>
      <c r="U326" s="10"/>
      <c r="W326" s="10"/>
      <c r="AA326" s="10"/>
      <c r="AE326" s="10"/>
      <c r="AJ326" s="10"/>
      <c r="AO326" s="10"/>
    </row>
    <row r="327" spans="6:41" ht="14.25" customHeight="1" x14ac:dyDescent="0.25">
      <c r="F327" s="10"/>
      <c r="G327" s="10"/>
      <c r="H327" s="10"/>
      <c r="I327" s="10"/>
      <c r="L327" s="10"/>
      <c r="O327" s="10"/>
      <c r="R327" s="10"/>
      <c r="U327" s="10"/>
      <c r="W327" s="10"/>
      <c r="AA327" s="10"/>
      <c r="AE327" s="10"/>
      <c r="AJ327" s="10"/>
      <c r="AO327" s="10"/>
    </row>
    <row r="328" spans="6:41" ht="14.25" customHeight="1" x14ac:dyDescent="0.25">
      <c r="F328" s="10"/>
      <c r="G328" s="10"/>
      <c r="H328" s="10"/>
      <c r="I328" s="10"/>
      <c r="L328" s="10"/>
      <c r="O328" s="10"/>
      <c r="R328" s="10"/>
      <c r="U328" s="10"/>
      <c r="W328" s="10"/>
      <c r="AA328" s="10"/>
      <c r="AE328" s="10"/>
      <c r="AJ328" s="10"/>
      <c r="AO328" s="10"/>
    </row>
    <row r="329" spans="6:41" ht="14.25" customHeight="1" x14ac:dyDescent="0.25">
      <c r="F329" s="10"/>
      <c r="G329" s="10"/>
      <c r="H329" s="10"/>
      <c r="I329" s="10"/>
      <c r="L329" s="10"/>
      <c r="O329" s="10"/>
      <c r="R329" s="10"/>
      <c r="U329" s="10"/>
      <c r="W329" s="10"/>
      <c r="AA329" s="10"/>
      <c r="AE329" s="10"/>
      <c r="AJ329" s="10"/>
      <c r="AO329" s="10"/>
    </row>
    <row r="330" spans="6:41" ht="14.25" customHeight="1" x14ac:dyDescent="0.25">
      <c r="F330" s="10"/>
      <c r="G330" s="10"/>
      <c r="H330" s="10"/>
      <c r="I330" s="10"/>
      <c r="L330" s="10"/>
      <c r="O330" s="10"/>
      <c r="R330" s="10"/>
      <c r="U330" s="10"/>
      <c r="W330" s="10"/>
      <c r="AA330" s="10"/>
      <c r="AE330" s="10"/>
      <c r="AJ330" s="10"/>
      <c r="AO330" s="10"/>
    </row>
    <row r="331" spans="6:41" ht="14.25" customHeight="1" x14ac:dyDescent="0.25">
      <c r="F331" s="10"/>
      <c r="G331" s="10"/>
      <c r="H331" s="10"/>
      <c r="I331" s="10"/>
      <c r="L331" s="10"/>
      <c r="O331" s="10"/>
      <c r="R331" s="10"/>
      <c r="U331" s="10"/>
      <c r="W331" s="10"/>
      <c r="AA331" s="10"/>
      <c r="AE331" s="10"/>
      <c r="AJ331" s="10"/>
      <c r="AO331" s="10"/>
    </row>
    <row r="332" spans="6:41" ht="14.25" customHeight="1" x14ac:dyDescent="0.25">
      <c r="F332" s="10"/>
      <c r="G332" s="10"/>
      <c r="H332" s="10"/>
      <c r="I332" s="10"/>
      <c r="L332" s="10"/>
      <c r="O332" s="10"/>
      <c r="R332" s="10"/>
      <c r="U332" s="10"/>
      <c r="W332" s="10"/>
      <c r="AA332" s="10"/>
      <c r="AE332" s="10"/>
      <c r="AJ332" s="10"/>
      <c r="AO332" s="10"/>
    </row>
    <row r="333" spans="6:41" ht="14.25" customHeight="1" x14ac:dyDescent="0.25">
      <c r="F333" s="10"/>
      <c r="G333" s="10"/>
      <c r="H333" s="10"/>
      <c r="I333" s="10"/>
      <c r="L333" s="10"/>
      <c r="O333" s="10"/>
      <c r="R333" s="10"/>
      <c r="U333" s="10"/>
      <c r="W333" s="10"/>
      <c r="AA333" s="10"/>
      <c r="AE333" s="10"/>
      <c r="AJ333" s="10"/>
      <c r="AO333" s="10"/>
    </row>
    <row r="334" spans="6:41" ht="14.25" customHeight="1" x14ac:dyDescent="0.25">
      <c r="F334" s="10"/>
      <c r="G334" s="10"/>
      <c r="H334" s="10"/>
      <c r="I334" s="10"/>
      <c r="L334" s="10"/>
      <c r="O334" s="10"/>
      <c r="R334" s="10"/>
      <c r="U334" s="10"/>
      <c r="W334" s="10"/>
      <c r="AA334" s="10"/>
      <c r="AE334" s="10"/>
      <c r="AJ334" s="10"/>
      <c r="AO334" s="10"/>
    </row>
    <row r="335" spans="6:41" ht="14.25" customHeight="1" x14ac:dyDescent="0.25">
      <c r="F335" s="10"/>
      <c r="G335" s="10"/>
      <c r="H335" s="10"/>
      <c r="I335" s="10"/>
      <c r="L335" s="10"/>
      <c r="O335" s="10"/>
      <c r="R335" s="10"/>
      <c r="U335" s="10"/>
      <c r="W335" s="10"/>
      <c r="AA335" s="10"/>
      <c r="AE335" s="10"/>
      <c r="AJ335" s="10"/>
      <c r="AO335" s="10"/>
    </row>
    <row r="336" spans="6:41" ht="14.25" customHeight="1" x14ac:dyDescent="0.25">
      <c r="F336" s="10"/>
      <c r="G336" s="10"/>
      <c r="H336" s="10"/>
      <c r="I336" s="10"/>
      <c r="L336" s="10"/>
      <c r="O336" s="10"/>
      <c r="R336" s="10"/>
      <c r="U336" s="10"/>
      <c r="W336" s="10"/>
      <c r="AA336" s="10"/>
      <c r="AE336" s="10"/>
      <c r="AJ336" s="10"/>
      <c r="AO336" s="10"/>
    </row>
    <row r="337" spans="6:41" ht="14.25" customHeight="1" x14ac:dyDescent="0.25">
      <c r="F337" s="10"/>
      <c r="G337" s="10"/>
      <c r="H337" s="10"/>
      <c r="I337" s="10"/>
      <c r="L337" s="10"/>
      <c r="O337" s="10"/>
      <c r="R337" s="10"/>
      <c r="U337" s="10"/>
      <c r="W337" s="10"/>
      <c r="AA337" s="10"/>
      <c r="AE337" s="10"/>
      <c r="AJ337" s="10"/>
      <c r="AO337" s="10"/>
    </row>
    <row r="338" spans="6:41" ht="14.25" customHeight="1" x14ac:dyDescent="0.25">
      <c r="F338" s="10"/>
      <c r="G338" s="10"/>
      <c r="H338" s="10"/>
      <c r="I338" s="10"/>
      <c r="L338" s="10"/>
      <c r="O338" s="10"/>
      <c r="R338" s="10"/>
      <c r="U338" s="10"/>
      <c r="W338" s="10"/>
      <c r="AA338" s="10"/>
      <c r="AE338" s="10"/>
      <c r="AJ338" s="10"/>
      <c r="AO338" s="10"/>
    </row>
    <row r="339" spans="6:41" ht="14.25" customHeight="1" x14ac:dyDescent="0.25">
      <c r="F339" s="10"/>
      <c r="G339" s="10"/>
      <c r="H339" s="10"/>
      <c r="I339" s="10"/>
      <c r="L339" s="10"/>
      <c r="O339" s="10"/>
      <c r="R339" s="10"/>
      <c r="U339" s="10"/>
      <c r="W339" s="10"/>
      <c r="AA339" s="10"/>
      <c r="AE339" s="10"/>
      <c r="AJ339" s="10"/>
      <c r="AO339" s="10"/>
    </row>
    <row r="340" spans="6:41" ht="14.25" customHeight="1" x14ac:dyDescent="0.25">
      <c r="F340" s="10"/>
      <c r="G340" s="10"/>
      <c r="H340" s="10"/>
      <c r="I340" s="10"/>
      <c r="L340" s="10"/>
      <c r="O340" s="10"/>
      <c r="R340" s="10"/>
      <c r="U340" s="10"/>
      <c r="W340" s="10"/>
      <c r="AA340" s="10"/>
      <c r="AE340" s="10"/>
      <c r="AJ340" s="10"/>
      <c r="AO340" s="10"/>
    </row>
    <row r="341" spans="6:41" ht="14.25" customHeight="1" x14ac:dyDescent="0.25">
      <c r="F341" s="10"/>
      <c r="G341" s="10"/>
      <c r="H341" s="10"/>
      <c r="I341" s="10"/>
      <c r="L341" s="10"/>
      <c r="O341" s="10"/>
      <c r="R341" s="10"/>
      <c r="U341" s="10"/>
      <c r="W341" s="10"/>
      <c r="AA341" s="10"/>
      <c r="AE341" s="10"/>
      <c r="AJ341" s="10"/>
      <c r="AO341" s="10"/>
    </row>
    <row r="342" spans="6:41" ht="14.25" customHeight="1" x14ac:dyDescent="0.25">
      <c r="F342" s="10"/>
      <c r="G342" s="10"/>
      <c r="H342" s="10"/>
      <c r="I342" s="10"/>
      <c r="L342" s="10"/>
      <c r="O342" s="10"/>
      <c r="R342" s="10"/>
      <c r="U342" s="10"/>
      <c r="W342" s="10"/>
      <c r="AA342" s="10"/>
      <c r="AE342" s="10"/>
      <c r="AJ342" s="10"/>
      <c r="AO342" s="10"/>
    </row>
    <row r="343" spans="6:41" ht="14.25" customHeight="1" x14ac:dyDescent="0.25">
      <c r="F343" s="10"/>
      <c r="G343" s="10"/>
      <c r="H343" s="10"/>
      <c r="I343" s="10"/>
      <c r="L343" s="10"/>
      <c r="O343" s="10"/>
      <c r="R343" s="10"/>
      <c r="U343" s="10"/>
      <c r="W343" s="10"/>
      <c r="AA343" s="10"/>
      <c r="AE343" s="10"/>
      <c r="AJ343" s="10"/>
      <c r="AO343" s="10"/>
    </row>
    <row r="344" spans="6:41" ht="14.25" customHeight="1" x14ac:dyDescent="0.25">
      <c r="F344" s="10"/>
      <c r="G344" s="10"/>
      <c r="H344" s="10"/>
      <c r="I344" s="10"/>
      <c r="L344" s="10"/>
      <c r="O344" s="10"/>
      <c r="R344" s="10"/>
      <c r="U344" s="10"/>
      <c r="W344" s="10"/>
      <c r="AA344" s="10"/>
      <c r="AE344" s="10"/>
      <c r="AJ344" s="10"/>
      <c r="AO344" s="10"/>
    </row>
    <row r="345" spans="6:41" ht="14.25" customHeight="1" x14ac:dyDescent="0.25">
      <c r="F345" s="10"/>
      <c r="G345" s="10"/>
      <c r="H345" s="10"/>
      <c r="I345" s="10"/>
      <c r="L345" s="10"/>
      <c r="O345" s="10"/>
      <c r="R345" s="10"/>
      <c r="U345" s="10"/>
      <c r="W345" s="10"/>
      <c r="AA345" s="10"/>
      <c r="AE345" s="10"/>
      <c r="AJ345" s="10"/>
      <c r="AO345" s="10"/>
    </row>
    <row r="346" spans="6:41" ht="14.25" customHeight="1" x14ac:dyDescent="0.25">
      <c r="F346" s="10"/>
      <c r="G346" s="10"/>
      <c r="H346" s="10"/>
      <c r="I346" s="10"/>
      <c r="L346" s="10"/>
      <c r="O346" s="10"/>
      <c r="R346" s="10"/>
      <c r="U346" s="10"/>
      <c r="W346" s="10"/>
      <c r="AA346" s="10"/>
      <c r="AE346" s="10"/>
      <c r="AJ346" s="10"/>
      <c r="AO346" s="10"/>
    </row>
    <row r="347" spans="6:41" ht="14.25" customHeight="1" x14ac:dyDescent="0.25">
      <c r="F347" s="10"/>
      <c r="G347" s="10"/>
      <c r="H347" s="10"/>
      <c r="I347" s="10"/>
      <c r="L347" s="10"/>
      <c r="O347" s="10"/>
      <c r="R347" s="10"/>
      <c r="U347" s="10"/>
      <c r="W347" s="10"/>
      <c r="AA347" s="10"/>
      <c r="AE347" s="10"/>
      <c r="AJ347" s="10"/>
      <c r="AO347" s="10"/>
    </row>
    <row r="348" spans="6:41" ht="14.25" customHeight="1" x14ac:dyDescent="0.25">
      <c r="F348" s="10"/>
      <c r="G348" s="10"/>
      <c r="H348" s="10"/>
      <c r="I348" s="10"/>
      <c r="L348" s="10"/>
      <c r="O348" s="10"/>
      <c r="R348" s="10"/>
      <c r="U348" s="10"/>
      <c r="W348" s="10"/>
      <c r="AA348" s="10"/>
      <c r="AE348" s="10"/>
      <c r="AJ348" s="10"/>
      <c r="AO348" s="10"/>
    </row>
    <row r="349" spans="6:41" ht="14.25" customHeight="1" x14ac:dyDescent="0.25">
      <c r="F349" s="10"/>
      <c r="G349" s="10"/>
      <c r="H349" s="10"/>
      <c r="I349" s="10"/>
      <c r="L349" s="10"/>
      <c r="O349" s="10"/>
      <c r="R349" s="10"/>
      <c r="U349" s="10"/>
      <c r="W349" s="10"/>
      <c r="AA349" s="10"/>
      <c r="AE349" s="10"/>
      <c r="AJ349" s="10"/>
      <c r="AO349" s="10"/>
    </row>
    <row r="350" spans="6:41" ht="14.25" customHeight="1" x14ac:dyDescent="0.25">
      <c r="F350" s="10"/>
      <c r="G350" s="10"/>
      <c r="H350" s="10"/>
      <c r="I350" s="10"/>
      <c r="L350" s="10"/>
      <c r="O350" s="10"/>
      <c r="R350" s="10"/>
      <c r="U350" s="10"/>
      <c r="W350" s="10"/>
      <c r="AA350" s="10"/>
      <c r="AE350" s="10"/>
      <c r="AJ350" s="10"/>
      <c r="AO350" s="10"/>
    </row>
    <row r="351" spans="6:41" ht="14.25" customHeight="1" x14ac:dyDescent="0.25">
      <c r="F351" s="10"/>
      <c r="G351" s="10"/>
      <c r="H351" s="10"/>
      <c r="I351" s="10"/>
      <c r="L351" s="10"/>
      <c r="O351" s="10"/>
      <c r="R351" s="10"/>
      <c r="U351" s="10"/>
      <c r="W351" s="10"/>
      <c r="AA351" s="10"/>
      <c r="AE351" s="10"/>
      <c r="AJ351" s="10"/>
      <c r="AO351" s="10"/>
    </row>
    <row r="352" spans="6:41" ht="14.25" customHeight="1" x14ac:dyDescent="0.25">
      <c r="F352" s="10"/>
      <c r="G352" s="10"/>
      <c r="H352" s="10"/>
      <c r="I352" s="10"/>
      <c r="L352" s="10"/>
      <c r="O352" s="10"/>
      <c r="R352" s="10"/>
      <c r="U352" s="10"/>
      <c r="W352" s="10"/>
      <c r="AA352" s="10"/>
      <c r="AE352" s="10"/>
      <c r="AJ352" s="10"/>
      <c r="AO352" s="10"/>
    </row>
    <row r="353" spans="6:41" ht="14.25" customHeight="1" x14ac:dyDescent="0.25">
      <c r="F353" s="10"/>
      <c r="G353" s="10"/>
      <c r="H353" s="10"/>
      <c r="I353" s="10"/>
      <c r="L353" s="10"/>
      <c r="O353" s="10"/>
      <c r="R353" s="10"/>
      <c r="U353" s="10"/>
      <c r="W353" s="10"/>
      <c r="AA353" s="10"/>
      <c r="AE353" s="10"/>
      <c r="AJ353" s="10"/>
      <c r="AO353" s="10"/>
    </row>
    <row r="354" spans="6:41" ht="14.25" customHeight="1" x14ac:dyDescent="0.25">
      <c r="F354" s="10"/>
      <c r="G354" s="10"/>
      <c r="H354" s="10"/>
      <c r="I354" s="10"/>
      <c r="L354" s="10"/>
      <c r="O354" s="10"/>
      <c r="R354" s="10"/>
      <c r="U354" s="10"/>
      <c r="W354" s="10"/>
      <c r="AA354" s="10"/>
      <c r="AE354" s="10"/>
      <c r="AJ354" s="10"/>
      <c r="AO354" s="10"/>
    </row>
    <row r="355" spans="6:41" ht="14.25" customHeight="1" x14ac:dyDescent="0.25">
      <c r="F355" s="10"/>
      <c r="G355" s="10"/>
      <c r="H355" s="10"/>
      <c r="I355" s="10"/>
      <c r="L355" s="10"/>
      <c r="O355" s="10"/>
      <c r="R355" s="10"/>
      <c r="U355" s="10"/>
      <c r="W355" s="10"/>
      <c r="AA355" s="10"/>
      <c r="AE355" s="10"/>
      <c r="AJ355" s="10"/>
      <c r="AO355" s="10"/>
    </row>
    <row r="356" spans="6:41" ht="14.25" customHeight="1" x14ac:dyDescent="0.25">
      <c r="F356" s="10"/>
      <c r="G356" s="10"/>
      <c r="H356" s="10"/>
      <c r="I356" s="10"/>
      <c r="L356" s="10"/>
      <c r="O356" s="10"/>
      <c r="R356" s="10"/>
      <c r="U356" s="10"/>
      <c r="W356" s="10"/>
      <c r="AA356" s="10"/>
      <c r="AE356" s="10"/>
      <c r="AJ356" s="10"/>
      <c r="AO356" s="10"/>
    </row>
    <row r="357" spans="6:41" ht="14.25" customHeight="1" x14ac:dyDescent="0.25">
      <c r="F357" s="10"/>
      <c r="G357" s="10"/>
      <c r="H357" s="10"/>
      <c r="I357" s="10"/>
      <c r="L357" s="10"/>
      <c r="O357" s="10"/>
      <c r="R357" s="10"/>
      <c r="U357" s="10"/>
      <c r="W357" s="10"/>
      <c r="AA357" s="10"/>
      <c r="AE357" s="10"/>
      <c r="AJ357" s="10"/>
      <c r="AO357" s="10"/>
    </row>
    <row r="358" spans="6:41" ht="14.25" customHeight="1" x14ac:dyDescent="0.25">
      <c r="F358" s="10"/>
      <c r="G358" s="10"/>
      <c r="H358" s="10"/>
      <c r="I358" s="10"/>
      <c r="L358" s="10"/>
      <c r="O358" s="10"/>
      <c r="R358" s="10"/>
      <c r="U358" s="10"/>
      <c r="W358" s="10"/>
      <c r="AA358" s="10"/>
      <c r="AE358" s="10"/>
      <c r="AJ358" s="10"/>
      <c r="AO358" s="10"/>
    </row>
    <row r="359" spans="6:41" ht="14.25" customHeight="1" x14ac:dyDescent="0.25">
      <c r="F359" s="10"/>
      <c r="G359" s="10"/>
      <c r="H359" s="10"/>
      <c r="I359" s="10"/>
      <c r="L359" s="10"/>
      <c r="O359" s="10"/>
      <c r="R359" s="10"/>
      <c r="U359" s="10"/>
      <c r="W359" s="10"/>
      <c r="AA359" s="10"/>
      <c r="AE359" s="10"/>
      <c r="AJ359" s="10"/>
      <c r="AO359" s="10"/>
    </row>
    <row r="360" spans="6:41" ht="14.25" customHeight="1" x14ac:dyDescent="0.25">
      <c r="F360" s="10"/>
      <c r="G360" s="10"/>
      <c r="H360" s="10"/>
      <c r="I360" s="10"/>
      <c r="L360" s="10"/>
      <c r="O360" s="10"/>
      <c r="R360" s="10"/>
      <c r="U360" s="10"/>
      <c r="W360" s="10"/>
      <c r="AA360" s="10"/>
      <c r="AE360" s="10"/>
      <c r="AJ360" s="10"/>
      <c r="AO360" s="10"/>
    </row>
    <row r="361" spans="6:41" ht="14.25" customHeight="1" x14ac:dyDescent="0.25">
      <c r="F361" s="10"/>
      <c r="G361" s="10"/>
      <c r="H361" s="10"/>
      <c r="I361" s="10"/>
      <c r="L361" s="10"/>
      <c r="O361" s="10"/>
      <c r="R361" s="10"/>
      <c r="U361" s="10"/>
      <c r="W361" s="10"/>
      <c r="AA361" s="10"/>
      <c r="AE361" s="10"/>
      <c r="AJ361" s="10"/>
      <c r="AO361" s="10"/>
    </row>
    <row r="362" spans="6:41" ht="14.25" customHeight="1" x14ac:dyDescent="0.25">
      <c r="F362" s="10"/>
      <c r="G362" s="10"/>
      <c r="H362" s="10"/>
      <c r="I362" s="10"/>
      <c r="L362" s="10"/>
      <c r="O362" s="10"/>
      <c r="R362" s="10"/>
      <c r="U362" s="10"/>
      <c r="W362" s="10"/>
      <c r="AA362" s="10"/>
      <c r="AE362" s="10"/>
      <c r="AJ362" s="10"/>
      <c r="AO362" s="10"/>
    </row>
    <row r="363" spans="6:41" ht="14.25" customHeight="1" x14ac:dyDescent="0.25">
      <c r="F363" s="10"/>
      <c r="G363" s="10"/>
      <c r="H363" s="10"/>
      <c r="I363" s="10"/>
      <c r="L363" s="10"/>
      <c r="O363" s="10"/>
      <c r="R363" s="10"/>
      <c r="U363" s="10"/>
      <c r="W363" s="10"/>
      <c r="AA363" s="10"/>
      <c r="AE363" s="10"/>
      <c r="AJ363" s="10"/>
      <c r="AO363" s="10"/>
    </row>
    <row r="364" spans="6:41" ht="14.25" customHeight="1" x14ac:dyDescent="0.25">
      <c r="F364" s="10"/>
      <c r="G364" s="10"/>
      <c r="H364" s="10"/>
      <c r="I364" s="10"/>
      <c r="L364" s="10"/>
      <c r="O364" s="10"/>
      <c r="R364" s="10"/>
      <c r="U364" s="10"/>
      <c r="W364" s="10"/>
      <c r="AA364" s="10"/>
      <c r="AE364" s="10"/>
      <c r="AJ364" s="10"/>
      <c r="AO364" s="10"/>
    </row>
    <row r="365" spans="6:41" ht="14.25" customHeight="1" x14ac:dyDescent="0.25">
      <c r="F365" s="10"/>
      <c r="G365" s="10"/>
      <c r="H365" s="10"/>
      <c r="I365" s="10"/>
      <c r="L365" s="10"/>
      <c r="O365" s="10"/>
      <c r="R365" s="10"/>
      <c r="U365" s="10"/>
      <c r="W365" s="10"/>
      <c r="AA365" s="10"/>
      <c r="AE365" s="10"/>
      <c r="AJ365" s="10"/>
      <c r="AO365" s="10"/>
    </row>
    <row r="366" spans="6:41" ht="14.25" customHeight="1" x14ac:dyDescent="0.25">
      <c r="F366" s="10"/>
      <c r="G366" s="10"/>
      <c r="H366" s="10"/>
      <c r="I366" s="10"/>
      <c r="L366" s="10"/>
      <c r="O366" s="10"/>
      <c r="R366" s="10"/>
      <c r="U366" s="10"/>
      <c r="W366" s="10"/>
      <c r="AA366" s="10"/>
      <c r="AE366" s="10"/>
      <c r="AJ366" s="10"/>
      <c r="AO366" s="10"/>
    </row>
    <row r="367" spans="6:41" ht="14.25" customHeight="1" x14ac:dyDescent="0.25">
      <c r="F367" s="10"/>
      <c r="G367" s="10"/>
      <c r="H367" s="10"/>
      <c r="I367" s="10"/>
      <c r="L367" s="10"/>
      <c r="O367" s="10"/>
      <c r="R367" s="10"/>
      <c r="U367" s="10"/>
      <c r="W367" s="10"/>
      <c r="AA367" s="10"/>
      <c r="AE367" s="10"/>
      <c r="AJ367" s="10"/>
      <c r="AO367" s="10"/>
    </row>
    <row r="368" spans="6:41" ht="14.25" customHeight="1" x14ac:dyDescent="0.25">
      <c r="F368" s="10"/>
      <c r="G368" s="10"/>
      <c r="H368" s="10"/>
      <c r="I368" s="10"/>
      <c r="L368" s="10"/>
      <c r="O368" s="10"/>
      <c r="R368" s="10"/>
      <c r="U368" s="10"/>
      <c r="W368" s="10"/>
      <c r="AA368" s="10"/>
      <c r="AE368" s="10"/>
      <c r="AJ368" s="10"/>
      <c r="AO368" s="10"/>
    </row>
    <row r="369" spans="6:41" ht="14.25" customHeight="1" x14ac:dyDescent="0.25">
      <c r="F369" s="10"/>
      <c r="G369" s="10"/>
      <c r="H369" s="10"/>
      <c r="I369" s="10"/>
      <c r="L369" s="10"/>
      <c r="O369" s="10"/>
      <c r="R369" s="10"/>
      <c r="U369" s="10"/>
      <c r="W369" s="10"/>
      <c r="AA369" s="10"/>
      <c r="AE369" s="10"/>
      <c r="AJ369" s="10"/>
      <c r="AO369" s="10"/>
    </row>
    <row r="370" spans="6:41" ht="14.25" customHeight="1" x14ac:dyDescent="0.25">
      <c r="F370" s="10"/>
      <c r="G370" s="10"/>
      <c r="H370" s="10"/>
      <c r="I370" s="10"/>
      <c r="L370" s="10"/>
      <c r="O370" s="10"/>
      <c r="R370" s="10"/>
      <c r="U370" s="10"/>
      <c r="W370" s="10"/>
      <c r="AA370" s="10"/>
      <c r="AE370" s="10"/>
      <c r="AJ370" s="10"/>
      <c r="AO370" s="10"/>
    </row>
    <row r="371" spans="6:41" ht="14.25" customHeight="1" x14ac:dyDescent="0.25">
      <c r="F371" s="10"/>
      <c r="G371" s="10"/>
      <c r="H371" s="10"/>
      <c r="I371" s="10"/>
      <c r="L371" s="10"/>
      <c r="O371" s="10"/>
      <c r="R371" s="10"/>
      <c r="U371" s="10"/>
      <c r="W371" s="10"/>
      <c r="AA371" s="10"/>
      <c r="AE371" s="10"/>
      <c r="AJ371" s="10"/>
      <c r="AO371" s="10"/>
    </row>
    <row r="372" spans="6:41" ht="14.25" customHeight="1" x14ac:dyDescent="0.25">
      <c r="F372" s="10"/>
      <c r="G372" s="10"/>
      <c r="H372" s="10"/>
      <c r="I372" s="10"/>
      <c r="L372" s="10"/>
      <c r="O372" s="10"/>
      <c r="R372" s="10"/>
      <c r="U372" s="10"/>
      <c r="W372" s="10"/>
      <c r="AA372" s="10"/>
      <c r="AE372" s="10"/>
      <c r="AJ372" s="10"/>
      <c r="AO372" s="10"/>
    </row>
    <row r="373" spans="6:41" ht="14.25" customHeight="1" x14ac:dyDescent="0.25">
      <c r="F373" s="10"/>
      <c r="G373" s="10"/>
      <c r="H373" s="10"/>
      <c r="I373" s="10"/>
      <c r="L373" s="10"/>
      <c r="O373" s="10"/>
      <c r="R373" s="10"/>
      <c r="U373" s="10"/>
      <c r="W373" s="10"/>
      <c r="AA373" s="10"/>
      <c r="AE373" s="10"/>
      <c r="AJ373" s="10"/>
      <c r="AO373" s="10"/>
    </row>
    <row r="374" spans="6:41" ht="14.25" customHeight="1" x14ac:dyDescent="0.25">
      <c r="F374" s="10"/>
      <c r="G374" s="10"/>
      <c r="H374" s="10"/>
      <c r="I374" s="10"/>
      <c r="L374" s="10"/>
      <c r="O374" s="10"/>
      <c r="R374" s="10"/>
      <c r="U374" s="10"/>
      <c r="W374" s="10"/>
      <c r="AA374" s="10"/>
      <c r="AE374" s="10"/>
      <c r="AJ374" s="10"/>
      <c r="AO374" s="10"/>
    </row>
    <row r="375" spans="6:41" ht="14.25" customHeight="1" x14ac:dyDescent="0.25">
      <c r="F375" s="10"/>
      <c r="G375" s="10"/>
      <c r="H375" s="10"/>
      <c r="I375" s="10"/>
      <c r="L375" s="10"/>
      <c r="O375" s="10"/>
      <c r="R375" s="10"/>
      <c r="U375" s="10"/>
      <c r="W375" s="10"/>
      <c r="AA375" s="10"/>
      <c r="AE375" s="10"/>
      <c r="AJ375" s="10"/>
      <c r="AO375" s="10"/>
    </row>
    <row r="376" spans="6:41" ht="14.25" customHeight="1" x14ac:dyDescent="0.25">
      <c r="F376" s="10"/>
      <c r="G376" s="10"/>
      <c r="H376" s="10"/>
      <c r="I376" s="10"/>
      <c r="L376" s="10"/>
      <c r="O376" s="10"/>
      <c r="R376" s="10"/>
      <c r="U376" s="10"/>
      <c r="W376" s="10"/>
      <c r="AA376" s="10"/>
      <c r="AE376" s="10"/>
      <c r="AJ376" s="10"/>
      <c r="AO376" s="10"/>
    </row>
    <row r="377" spans="6:41" ht="14.25" customHeight="1" x14ac:dyDescent="0.25">
      <c r="F377" s="10"/>
      <c r="G377" s="10"/>
      <c r="H377" s="10"/>
      <c r="I377" s="10"/>
      <c r="L377" s="10"/>
      <c r="O377" s="10"/>
      <c r="R377" s="10"/>
      <c r="U377" s="10"/>
      <c r="W377" s="10"/>
      <c r="AA377" s="10"/>
      <c r="AE377" s="10"/>
      <c r="AJ377" s="10"/>
      <c r="AO377" s="10"/>
    </row>
    <row r="378" spans="6:41" ht="14.25" customHeight="1" x14ac:dyDescent="0.25">
      <c r="F378" s="10"/>
      <c r="G378" s="10"/>
      <c r="H378" s="10"/>
      <c r="I378" s="10"/>
      <c r="L378" s="10"/>
      <c r="O378" s="10"/>
      <c r="R378" s="10"/>
      <c r="U378" s="10"/>
      <c r="W378" s="10"/>
      <c r="AA378" s="10"/>
      <c r="AE378" s="10"/>
      <c r="AJ378" s="10"/>
      <c r="AO378" s="10"/>
    </row>
    <row r="379" spans="6:41" ht="14.25" customHeight="1" x14ac:dyDescent="0.25">
      <c r="F379" s="10"/>
      <c r="G379" s="10"/>
      <c r="H379" s="10"/>
      <c r="I379" s="10"/>
      <c r="L379" s="10"/>
      <c r="O379" s="10"/>
      <c r="R379" s="10"/>
      <c r="U379" s="10"/>
      <c r="W379" s="10"/>
      <c r="AA379" s="10"/>
      <c r="AE379" s="10"/>
      <c r="AJ379" s="10"/>
      <c r="AO379" s="10"/>
    </row>
    <row r="380" spans="6:41" ht="14.25" customHeight="1" x14ac:dyDescent="0.25">
      <c r="F380" s="10"/>
      <c r="G380" s="10"/>
      <c r="H380" s="10"/>
      <c r="I380" s="10"/>
      <c r="L380" s="10"/>
      <c r="O380" s="10"/>
      <c r="R380" s="10"/>
      <c r="U380" s="10"/>
      <c r="W380" s="10"/>
      <c r="AA380" s="10"/>
      <c r="AE380" s="10"/>
      <c r="AJ380" s="10"/>
      <c r="AO380" s="10"/>
    </row>
    <row r="381" spans="6:41" ht="14.25" customHeight="1" x14ac:dyDescent="0.25">
      <c r="F381" s="10"/>
      <c r="G381" s="10"/>
      <c r="H381" s="10"/>
      <c r="I381" s="10"/>
      <c r="L381" s="10"/>
      <c r="O381" s="10"/>
      <c r="R381" s="10"/>
      <c r="U381" s="10"/>
      <c r="W381" s="10"/>
      <c r="AA381" s="10"/>
      <c r="AE381" s="10"/>
      <c r="AJ381" s="10"/>
      <c r="AO381" s="10"/>
    </row>
    <row r="382" spans="6:41" ht="14.25" customHeight="1" x14ac:dyDescent="0.25">
      <c r="F382" s="10"/>
      <c r="G382" s="10"/>
      <c r="H382" s="10"/>
      <c r="I382" s="10"/>
      <c r="L382" s="10"/>
      <c r="O382" s="10"/>
      <c r="R382" s="10"/>
      <c r="U382" s="10"/>
      <c r="W382" s="10"/>
      <c r="AA382" s="10"/>
      <c r="AE382" s="10"/>
      <c r="AJ382" s="10"/>
      <c r="AO382" s="10"/>
    </row>
    <row r="383" spans="6:41" ht="14.25" customHeight="1" x14ac:dyDescent="0.25">
      <c r="F383" s="10"/>
      <c r="G383" s="10"/>
      <c r="H383" s="10"/>
      <c r="I383" s="10"/>
      <c r="L383" s="10"/>
      <c r="O383" s="10"/>
      <c r="R383" s="10"/>
      <c r="U383" s="10"/>
      <c r="W383" s="10"/>
      <c r="AA383" s="10"/>
      <c r="AE383" s="10"/>
      <c r="AJ383" s="10"/>
      <c r="AO383" s="10"/>
    </row>
    <row r="384" spans="6:41" ht="14.25" customHeight="1" x14ac:dyDescent="0.25">
      <c r="F384" s="10"/>
      <c r="G384" s="10"/>
      <c r="H384" s="10"/>
      <c r="I384" s="10"/>
      <c r="L384" s="10"/>
      <c r="O384" s="10"/>
      <c r="R384" s="10"/>
      <c r="U384" s="10"/>
      <c r="W384" s="10"/>
      <c r="AA384" s="10"/>
      <c r="AE384" s="10"/>
      <c r="AJ384" s="10"/>
      <c r="AO384" s="10"/>
    </row>
    <row r="385" spans="6:41" ht="14.25" customHeight="1" x14ac:dyDescent="0.25">
      <c r="F385" s="10"/>
      <c r="G385" s="10"/>
      <c r="H385" s="10"/>
      <c r="I385" s="10"/>
      <c r="L385" s="10"/>
      <c r="O385" s="10"/>
      <c r="R385" s="10"/>
      <c r="U385" s="10"/>
      <c r="W385" s="10"/>
      <c r="AA385" s="10"/>
      <c r="AE385" s="10"/>
      <c r="AJ385" s="10"/>
      <c r="AO385" s="10"/>
    </row>
    <row r="386" spans="6:41" ht="14.25" customHeight="1" x14ac:dyDescent="0.25">
      <c r="F386" s="10"/>
      <c r="G386" s="10"/>
      <c r="H386" s="10"/>
      <c r="I386" s="10"/>
      <c r="L386" s="10"/>
      <c r="O386" s="10"/>
      <c r="R386" s="10"/>
      <c r="U386" s="10"/>
      <c r="W386" s="10"/>
      <c r="AA386" s="10"/>
      <c r="AE386" s="10"/>
      <c r="AJ386" s="10"/>
      <c r="AO386" s="10"/>
    </row>
    <row r="387" spans="6:41" ht="14.25" customHeight="1" x14ac:dyDescent="0.25">
      <c r="F387" s="10"/>
      <c r="G387" s="10"/>
      <c r="H387" s="10"/>
      <c r="I387" s="10"/>
      <c r="L387" s="10"/>
      <c r="O387" s="10"/>
      <c r="R387" s="10"/>
      <c r="U387" s="10"/>
      <c r="W387" s="10"/>
      <c r="AA387" s="10"/>
      <c r="AE387" s="10"/>
      <c r="AJ387" s="10"/>
      <c r="AO387" s="10"/>
    </row>
    <row r="388" spans="6:41" ht="14.25" customHeight="1" x14ac:dyDescent="0.25">
      <c r="F388" s="10"/>
      <c r="G388" s="10"/>
      <c r="H388" s="10"/>
      <c r="I388" s="10"/>
      <c r="L388" s="10"/>
      <c r="O388" s="10"/>
      <c r="R388" s="10"/>
      <c r="U388" s="10"/>
      <c r="W388" s="10"/>
      <c r="AA388" s="10"/>
      <c r="AE388" s="10"/>
      <c r="AJ388" s="10"/>
      <c r="AO388" s="10"/>
    </row>
    <row r="389" spans="6:41" ht="14.25" customHeight="1" x14ac:dyDescent="0.25">
      <c r="F389" s="10"/>
      <c r="G389" s="10"/>
      <c r="H389" s="10"/>
      <c r="I389" s="10"/>
      <c r="L389" s="10"/>
      <c r="O389" s="10"/>
      <c r="R389" s="10"/>
      <c r="U389" s="10"/>
      <c r="W389" s="10"/>
      <c r="AA389" s="10"/>
      <c r="AE389" s="10"/>
      <c r="AJ389" s="10"/>
      <c r="AO389" s="10"/>
    </row>
    <row r="390" spans="6:41" ht="14.25" customHeight="1" x14ac:dyDescent="0.25">
      <c r="F390" s="10"/>
      <c r="G390" s="10"/>
      <c r="H390" s="10"/>
      <c r="I390" s="10"/>
      <c r="L390" s="10"/>
      <c r="O390" s="10"/>
      <c r="R390" s="10"/>
      <c r="U390" s="10"/>
      <c r="W390" s="10"/>
      <c r="AA390" s="10"/>
      <c r="AE390" s="10"/>
      <c r="AJ390" s="10"/>
      <c r="AO390" s="10"/>
    </row>
    <row r="391" spans="6:41" ht="14.25" customHeight="1" x14ac:dyDescent="0.25">
      <c r="F391" s="10"/>
      <c r="G391" s="10"/>
      <c r="H391" s="10"/>
      <c r="I391" s="10"/>
      <c r="L391" s="10"/>
      <c r="O391" s="10"/>
      <c r="R391" s="10"/>
      <c r="U391" s="10"/>
      <c r="W391" s="10"/>
      <c r="AA391" s="10"/>
      <c r="AE391" s="10"/>
      <c r="AJ391" s="10"/>
      <c r="AO391" s="10"/>
    </row>
    <row r="392" spans="6:41" ht="14.25" customHeight="1" x14ac:dyDescent="0.25">
      <c r="F392" s="10"/>
      <c r="G392" s="10"/>
      <c r="H392" s="10"/>
      <c r="I392" s="10"/>
      <c r="L392" s="10"/>
      <c r="O392" s="10"/>
      <c r="R392" s="10"/>
      <c r="U392" s="10"/>
      <c r="W392" s="10"/>
      <c r="AA392" s="10"/>
      <c r="AE392" s="10"/>
      <c r="AJ392" s="10"/>
      <c r="AO392" s="10"/>
    </row>
    <row r="393" spans="6:41" ht="14.25" customHeight="1" x14ac:dyDescent="0.25">
      <c r="F393" s="10"/>
      <c r="G393" s="10"/>
      <c r="H393" s="10"/>
      <c r="I393" s="10"/>
      <c r="L393" s="10"/>
      <c r="O393" s="10"/>
      <c r="R393" s="10"/>
      <c r="U393" s="10"/>
      <c r="W393" s="10"/>
      <c r="AA393" s="10"/>
      <c r="AE393" s="10"/>
      <c r="AJ393" s="10"/>
      <c r="AO393" s="10"/>
    </row>
    <row r="394" spans="6:41" ht="14.25" customHeight="1" x14ac:dyDescent="0.25">
      <c r="F394" s="10"/>
      <c r="G394" s="10"/>
      <c r="H394" s="10"/>
      <c r="I394" s="10"/>
      <c r="L394" s="10"/>
      <c r="O394" s="10"/>
      <c r="R394" s="10"/>
      <c r="U394" s="10"/>
      <c r="W394" s="10"/>
      <c r="AA394" s="10"/>
      <c r="AE394" s="10"/>
      <c r="AJ394" s="10"/>
      <c r="AO394" s="10"/>
    </row>
    <row r="395" spans="6:41" ht="14.25" customHeight="1" x14ac:dyDescent="0.25">
      <c r="F395" s="10"/>
      <c r="G395" s="10"/>
      <c r="H395" s="10"/>
      <c r="I395" s="10"/>
      <c r="L395" s="10"/>
      <c r="O395" s="10"/>
      <c r="R395" s="10"/>
      <c r="U395" s="10"/>
      <c r="W395" s="10"/>
      <c r="AA395" s="10"/>
      <c r="AE395" s="10"/>
      <c r="AJ395" s="10"/>
      <c r="AO395" s="10"/>
    </row>
    <row r="396" spans="6:41" ht="14.25" customHeight="1" x14ac:dyDescent="0.25">
      <c r="F396" s="10"/>
      <c r="G396" s="10"/>
      <c r="H396" s="10"/>
      <c r="I396" s="10"/>
      <c r="L396" s="10"/>
      <c r="O396" s="10"/>
      <c r="R396" s="10"/>
      <c r="U396" s="10"/>
      <c r="W396" s="10"/>
      <c r="AA396" s="10"/>
      <c r="AE396" s="10"/>
      <c r="AJ396" s="10"/>
      <c r="AO396" s="10"/>
    </row>
    <row r="397" spans="6:41" ht="14.25" customHeight="1" x14ac:dyDescent="0.25">
      <c r="F397" s="10"/>
      <c r="G397" s="10"/>
      <c r="H397" s="10"/>
      <c r="I397" s="10"/>
      <c r="L397" s="10"/>
      <c r="O397" s="10"/>
      <c r="R397" s="10"/>
      <c r="U397" s="10"/>
      <c r="W397" s="10"/>
      <c r="AA397" s="10"/>
      <c r="AE397" s="10"/>
      <c r="AJ397" s="10"/>
      <c r="AO397" s="10"/>
    </row>
    <row r="398" spans="6:41" ht="14.25" customHeight="1" x14ac:dyDescent="0.25">
      <c r="F398" s="10"/>
      <c r="G398" s="10"/>
      <c r="H398" s="10"/>
      <c r="I398" s="10"/>
      <c r="L398" s="10"/>
      <c r="O398" s="10"/>
      <c r="R398" s="10"/>
      <c r="U398" s="10"/>
      <c r="W398" s="10"/>
      <c r="AA398" s="10"/>
      <c r="AE398" s="10"/>
      <c r="AJ398" s="10"/>
      <c r="AO398" s="10"/>
    </row>
    <row r="399" spans="6:41" ht="14.25" customHeight="1" x14ac:dyDescent="0.25">
      <c r="F399" s="10"/>
      <c r="G399" s="10"/>
      <c r="H399" s="10"/>
      <c r="I399" s="10"/>
      <c r="L399" s="10"/>
      <c r="O399" s="10"/>
      <c r="R399" s="10"/>
      <c r="U399" s="10"/>
      <c r="W399" s="10"/>
      <c r="AA399" s="10"/>
      <c r="AE399" s="10"/>
      <c r="AJ399" s="10"/>
      <c r="AO399" s="10"/>
    </row>
    <row r="400" spans="6:41" ht="14.25" customHeight="1" x14ac:dyDescent="0.25">
      <c r="F400" s="10"/>
      <c r="G400" s="10"/>
      <c r="H400" s="10"/>
      <c r="I400" s="10"/>
      <c r="L400" s="10"/>
      <c r="O400" s="10"/>
      <c r="R400" s="10"/>
      <c r="U400" s="10"/>
      <c r="W400" s="10"/>
      <c r="AA400" s="10"/>
      <c r="AE400" s="10"/>
      <c r="AJ400" s="10"/>
      <c r="AO400" s="10"/>
    </row>
    <row r="401" spans="6:41" ht="14.25" customHeight="1" x14ac:dyDescent="0.25">
      <c r="F401" s="10"/>
      <c r="G401" s="10"/>
      <c r="H401" s="10"/>
      <c r="I401" s="10"/>
      <c r="L401" s="10"/>
      <c r="O401" s="10"/>
      <c r="R401" s="10"/>
      <c r="U401" s="10"/>
      <c r="W401" s="10"/>
      <c r="AA401" s="10"/>
      <c r="AE401" s="10"/>
      <c r="AJ401" s="10"/>
      <c r="AO401" s="10"/>
    </row>
    <row r="402" spans="6:41" ht="14.25" customHeight="1" x14ac:dyDescent="0.25">
      <c r="F402" s="10"/>
      <c r="G402" s="10"/>
      <c r="H402" s="10"/>
      <c r="I402" s="10"/>
      <c r="L402" s="10"/>
      <c r="O402" s="10"/>
      <c r="R402" s="10"/>
      <c r="U402" s="10"/>
      <c r="W402" s="10"/>
      <c r="AA402" s="10"/>
      <c r="AE402" s="10"/>
      <c r="AJ402" s="10"/>
      <c r="AO402" s="10"/>
    </row>
    <row r="403" spans="6:41" ht="14.25" customHeight="1" x14ac:dyDescent="0.25">
      <c r="F403" s="10"/>
      <c r="G403" s="10"/>
      <c r="H403" s="10"/>
      <c r="I403" s="10"/>
      <c r="L403" s="10"/>
      <c r="O403" s="10"/>
      <c r="R403" s="10"/>
      <c r="U403" s="10"/>
      <c r="W403" s="10"/>
      <c r="AA403" s="10"/>
      <c r="AE403" s="10"/>
      <c r="AJ403" s="10"/>
      <c r="AO403" s="10"/>
    </row>
    <row r="404" spans="6:41" ht="14.25" customHeight="1" x14ac:dyDescent="0.25">
      <c r="F404" s="10"/>
      <c r="G404" s="10"/>
      <c r="H404" s="10"/>
      <c r="I404" s="10"/>
      <c r="L404" s="10"/>
      <c r="O404" s="10"/>
      <c r="R404" s="10"/>
      <c r="U404" s="10"/>
      <c r="W404" s="10"/>
      <c r="AA404" s="10"/>
      <c r="AE404" s="10"/>
      <c r="AJ404" s="10"/>
      <c r="AO404" s="10"/>
    </row>
    <row r="405" spans="6:41" ht="14.25" customHeight="1" x14ac:dyDescent="0.25">
      <c r="F405" s="10"/>
      <c r="G405" s="10"/>
      <c r="H405" s="10"/>
      <c r="I405" s="10"/>
      <c r="L405" s="10"/>
      <c r="O405" s="10"/>
      <c r="R405" s="10"/>
      <c r="U405" s="10"/>
      <c r="W405" s="10"/>
      <c r="AA405" s="10"/>
      <c r="AE405" s="10"/>
      <c r="AJ405" s="10"/>
      <c r="AO405" s="10"/>
    </row>
    <row r="406" spans="6:41" ht="14.25" customHeight="1" x14ac:dyDescent="0.25">
      <c r="F406" s="10"/>
      <c r="G406" s="10"/>
      <c r="H406" s="10"/>
      <c r="I406" s="10"/>
      <c r="L406" s="10"/>
      <c r="O406" s="10"/>
      <c r="R406" s="10"/>
      <c r="U406" s="10"/>
      <c r="W406" s="10"/>
      <c r="AA406" s="10"/>
      <c r="AE406" s="10"/>
      <c r="AJ406" s="10"/>
      <c r="AO406" s="10"/>
    </row>
    <row r="407" spans="6:41" ht="14.25" customHeight="1" x14ac:dyDescent="0.25">
      <c r="F407" s="10"/>
      <c r="G407" s="10"/>
      <c r="H407" s="10"/>
      <c r="I407" s="10"/>
      <c r="L407" s="10"/>
      <c r="O407" s="10"/>
      <c r="R407" s="10"/>
      <c r="U407" s="10"/>
      <c r="W407" s="10"/>
      <c r="AA407" s="10"/>
      <c r="AE407" s="10"/>
      <c r="AJ407" s="10"/>
      <c r="AO407" s="10"/>
    </row>
    <row r="408" spans="6:41" ht="14.25" customHeight="1" x14ac:dyDescent="0.25">
      <c r="F408" s="10"/>
      <c r="G408" s="10"/>
      <c r="H408" s="10"/>
      <c r="I408" s="10"/>
      <c r="L408" s="10"/>
      <c r="O408" s="10"/>
      <c r="R408" s="10"/>
      <c r="U408" s="10"/>
      <c r="W408" s="10"/>
      <c r="AA408" s="10"/>
      <c r="AE408" s="10"/>
      <c r="AJ408" s="10"/>
      <c r="AO408" s="10"/>
    </row>
    <row r="409" spans="6:41" ht="14.25" customHeight="1" x14ac:dyDescent="0.25">
      <c r="F409" s="10"/>
      <c r="G409" s="10"/>
      <c r="H409" s="10"/>
      <c r="I409" s="10"/>
      <c r="L409" s="10"/>
      <c r="O409" s="10"/>
      <c r="R409" s="10"/>
      <c r="U409" s="10"/>
      <c r="W409" s="10"/>
      <c r="AA409" s="10"/>
      <c r="AE409" s="10"/>
      <c r="AJ409" s="10"/>
      <c r="AO409" s="10"/>
    </row>
    <row r="410" spans="6:41" ht="14.25" customHeight="1" x14ac:dyDescent="0.25">
      <c r="F410" s="10"/>
      <c r="G410" s="10"/>
      <c r="H410" s="10"/>
      <c r="I410" s="10"/>
      <c r="L410" s="10"/>
      <c r="O410" s="10"/>
      <c r="R410" s="10"/>
      <c r="U410" s="10"/>
      <c r="W410" s="10"/>
      <c r="AA410" s="10"/>
      <c r="AE410" s="10"/>
      <c r="AJ410" s="10"/>
      <c r="AO410" s="10"/>
    </row>
    <row r="411" spans="6:41" ht="14.25" customHeight="1" x14ac:dyDescent="0.25">
      <c r="F411" s="10"/>
      <c r="G411" s="10"/>
      <c r="H411" s="10"/>
      <c r="I411" s="10"/>
      <c r="L411" s="10"/>
      <c r="O411" s="10"/>
      <c r="R411" s="10"/>
      <c r="U411" s="10"/>
      <c r="W411" s="10"/>
      <c r="AA411" s="10"/>
      <c r="AE411" s="10"/>
      <c r="AJ411" s="10"/>
      <c r="AO411" s="10"/>
    </row>
    <row r="412" spans="6:41" ht="14.25" customHeight="1" x14ac:dyDescent="0.25">
      <c r="F412" s="10"/>
      <c r="G412" s="10"/>
      <c r="H412" s="10"/>
      <c r="I412" s="10"/>
      <c r="L412" s="10"/>
      <c r="O412" s="10"/>
      <c r="R412" s="10"/>
      <c r="U412" s="10"/>
      <c r="W412" s="10"/>
      <c r="AA412" s="10"/>
      <c r="AE412" s="10"/>
      <c r="AJ412" s="10"/>
      <c r="AO412" s="10"/>
    </row>
    <row r="413" spans="6:41" ht="14.25" customHeight="1" x14ac:dyDescent="0.25">
      <c r="F413" s="10"/>
      <c r="G413" s="10"/>
      <c r="H413" s="10"/>
      <c r="I413" s="10"/>
      <c r="L413" s="10"/>
      <c r="O413" s="10"/>
      <c r="R413" s="10"/>
      <c r="U413" s="10"/>
      <c r="W413" s="10"/>
      <c r="AA413" s="10"/>
      <c r="AE413" s="10"/>
      <c r="AJ413" s="10"/>
      <c r="AO413" s="10"/>
    </row>
    <row r="414" spans="6:41" ht="14.25" customHeight="1" x14ac:dyDescent="0.25">
      <c r="F414" s="10"/>
      <c r="G414" s="10"/>
      <c r="H414" s="10"/>
      <c r="I414" s="10"/>
      <c r="L414" s="10"/>
      <c r="O414" s="10"/>
      <c r="R414" s="10"/>
      <c r="U414" s="10"/>
      <c r="W414" s="10"/>
      <c r="AA414" s="10"/>
      <c r="AE414" s="10"/>
      <c r="AJ414" s="10"/>
      <c r="AO414" s="10"/>
    </row>
    <row r="415" spans="6:41" ht="14.25" customHeight="1" x14ac:dyDescent="0.25">
      <c r="F415" s="10"/>
      <c r="G415" s="10"/>
      <c r="H415" s="10"/>
      <c r="I415" s="10"/>
      <c r="L415" s="10"/>
      <c r="O415" s="10"/>
      <c r="R415" s="10"/>
      <c r="U415" s="10"/>
      <c r="W415" s="10"/>
      <c r="AA415" s="10"/>
      <c r="AE415" s="10"/>
      <c r="AJ415" s="10"/>
      <c r="AO415" s="10"/>
    </row>
    <row r="416" spans="6:41" ht="14.25" customHeight="1" x14ac:dyDescent="0.25">
      <c r="F416" s="10"/>
      <c r="G416" s="10"/>
      <c r="H416" s="10"/>
      <c r="I416" s="10"/>
      <c r="L416" s="10"/>
      <c r="O416" s="10"/>
      <c r="R416" s="10"/>
      <c r="U416" s="10"/>
      <c r="W416" s="10"/>
      <c r="AA416" s="10"/>
      <c r="AE416" s="10"/>
      <c r="AJ416" s="10"/>
      <c r="AO416" s="10"/>
    </row>
    <row r="417" spans="6:41" ht="14.25" customHeight="1" x14ac:dyDescent="0.25">
      <c r="F417" s="10"/>
      <c r="G417" s="10"/>
      <c r="H417" s="10"/>
      <c r="I417" s="10"/>
      <c r="L417" s="10"/>
      <c r="O417" s="10"/>
      <c r="R417" s="10"/>
      <c r="U417" s="10"/>
      <c r="W417" s="10"/>
      <c r="AA417" s="10"/>
      <c r="AE417" s="10"/>
      <c r="AJ417" s="10"/>
      <c r="AO417" s="10"/>
    </row>
    <row r="418" spans="6:41" ht="14.25" customHeight="1" x14ac:dyDescent="0.25">
      <c r="F418" s="10"/>
      <c r="G418" s="10"/>
      <c r="H418" s="10"/>
      <c r="I418" s="10"/>
      <c r="L418" s="10"/>
      <c r="O418" s="10"/>
      <c r="R418" s="10"/>
      <c r="U418" s="10"/>
      <c r="W418" s="10"/>
      <c r="AA418" s="10"/>
      <c r="AE418" s="10"/>
      <c r="AJ418" s="10"/>
      <c r="AO418" s="10"/>
    </row>
    <row r="419" spans="6:41" ht="14.25" customHeight="1" x14ac:dyDescent="0.25">
      <c r="F419" s="10"/>
      <c r="G419" s="10"/>
      <c r="H419" s="10"/>
      <c r="I419" s="10"/>
      <c r="L419" s="10"/>
      <c r="O419" s="10"/>
      <c r="R419" s="10"/>
      <c r="U419" s="10"/>
      <c r="W419" s="10"/>
      <c r="AA419" s="10"/>
      <c r="AE419" s="10"/>
      <c r="AJ419" s="10"/>
      <c r="AO419" s="10"/>
    </row>
    <row r="420" spans="6:41" ht="14.25" customHeight="1" x14ac:dyDescent="0.25">
      <c r="F420" s="10"/>
      <c r="G420" s="10"/>
      <c r="H420" s="10"/>
      <c r="I420" s="10"/>
      <c r="L420" s="10"/>
      <c r="O420" s="10"/>
      <c r="R420" s="10"/>
      <c r="U420" s="10"/>
      <c r="W420" s="10"/>
      <c r="AA420" s="10"/>
      <c r="AE420" s="10"/>
      <c r="AJ420" s="10"/>
      <c r="AO420" s="10"/>
    </row>
    <row r="421" spans="6:41" ht="14.25" customHeight="1" x14ac:dyDescent="0.25">
      <c r="F421" s="10"/>
      <c r="G421" s="10"/>
      <c r="H421" s="10"/>
      <c r="I421" s="10"/>
      <c r="L421" s="10"/>
      <c r="O421" s="10"/>
      <c r="R421" s="10"/>
      <c r="U421" s="10"/>
      <c r="W421" s="10"/>
      <c r="AA421" s="10"/>
      <c r="AE421" s="10"/>
      <c r="AJ421" s="10"/>
      <c r="AO421" s="10"/>
    </row>
    <row r="422" spans="6:41" ht="14.25" customHeight="1" x14ac:dyDescent="0.25">
      <c r="F422" s="10"/>
      <c r="G422" s="10"/>
      <c r="H422" s="10"/>
      <c r="I422" s="10"/>
      <c r="L422" s="10"/>
      <c r="O422" s="10"/>
      <c r="R422" s="10"/>
      <c r="U422" s="10"/>
      <c r="W422" s="10"/>
      <c r="AA422" s="10"/>
      <c r="AE422" s="10"/>
      <c r="AJ422" s="10"/>
      <c r="AO422" s="10"/>
    </row>
    <row r="423" spans="6:41" ht="14.25" customHeight="1" x14ac:dyDescent="0.25">
      <c r="F423" s="10"/>
      <c r="G423" s="10"/>
      <c r="H423" s="10"/>
      <c r="I423" s="10"/>
      <c r="L423" s="10"/>
      <c r="O423" s="10"/>
      <c r="R423" s="10"/>
      <c r="U423" s="10"/>
      <c r="W423" s="10"/>
      <c r="AA423" s="10"/>
      <c r="AE423" s="10"/>
      <c r="AJ423" s="10"/>
      <c r="AO423" s="10"/>
    </row>
    <row r="424" spans="6:41" ht="14.25" customHeight="1" x14ac:dyDescent="0.25">
      <c r="F424" s="10"/>
      <c r="G424" s="10"/>
      <c r="H424" s="10"/>
      <c r="I424" s="10"/>
      <c r="L424" s="10"/>
      <c r="O424" s="10"/>
      <c r="R424" s="10"/>
      <c r="U424" s="10"/>
      <c r="W424" s="10"/>
      <c r="AA424" s="10"/>
      <c r="AE424" s="10"/>
      <c r="AJ424" s="10"/>
      <c r="AO424" s="10"/>
    </row>
    <row r="425" spans="6:41" ht="14.25" customHeight="1" x14ac:dyDescent="0.25">
      <c r="F425" s="10"/>
      <c r="G425" s="10"/>
      <c r="H425" s="10"/>
      <c r="I425" s="10"/>
      <c r="L425" s="10"/>
      <c r="O425" s="10"/>
      <c r="R425" s="10"/>
      <c r="U425" s="10"/>
      <c r="W425" s="10"/>
      <c r="AA425" s="10"/>
      <c r="AE425" s="10"/>
      <c r="AJ425" s="10"/>
      <c r="AO425" s="10"/>
    </row>
    <row r="426" spans="6:41" ht="14.25" customHeight="1" x14ac:dyDescent="0.25">
      <c r="F426" s="10"/>
      <c r="G426" s="10"/>
      <c r="H426" s="10"/>
      <c r="I426" s="10"/>
      <c r="L426" s="10"/>
      <c r="O426" s="10"/>
      <c r="R426" s="10"/>
      <c r="U426" s="10"/>
      <c r="W426" s="10"/>
      <c r="AA426" s="10"/>
      <c r="AE426" s="10"/>
      <c r="AJ426" s="10"/>
      <c r="AO426" s="10"/>
    </row>
    <row r="427" spans="6:41" ht="14.25" customHeight="1" x14ac:dyDescent="0.25">
      <c r="F427" s="10"/>
      <c r="G427" s="10"/>
      <c r="H427" s="10"/>
      <c r="I427" s="10"/>
      <c r="L427" s="10"/>
      <c r="O427" s="10"/>
      <c r="R427" s="10"/>
      <c r="U427" s="10"/>
      <c r="W427" s="10"/>
      <c r="AA427" s="10"/>
      <c r="AE427" s="10"/>
      <c r="AJ427" s="10"/>
      <c r="AO427" s="10"/>
    </row>
    <row r="428" spans="6:41" ht="14.25" customHeight="1" x14ac:dyDescent="0.25">
      <c r="F428" s="10"/>
      <c r="G428" s="10"/>
      <c r="H428" s="10"/>
      <c r="I428" s="10"/>
      <c r="L428" s="10"/>
      <c r="O428" s="10"/>
      <c r="R428" s="10"/>
      <c r="U428" s="10"/>
      <c r="W428" s="10"/>
      <c r="AA428" s="10"/>
      <c r="AE428" s="10"/>
      <c r="AJ428" s="10"/>
      <c r="AO428" s="10"/>
    </row>
    <row r="429" spans="6:41" ht="14.25" customHeight="1" x14ac:dyDescent="0.25">
      <c r="F429" s="10"/>
      <c r="G429" s="10"/>
      <c r="H429" s="10"/>
      <c r="I429" s="10"/>
      <c r="L429" s="10"/>
      <c r="O429" s="10"/>
      <c r="R429" s="10"/>
      <c r="U429" s="10"/>
      <c r="W429" s="10"/>
      <c r="AA429" s="10"/>
      <c r="AE429" s="10"/>
      <c r="AJ429" s="10"/>
      <c r="AO429" s="10"/>
    </row>
    <row r="430" spans="6:41" ht="14.25" customHeight="1" x14ac:dyDescent="0.25">
      <c r="F430" s="10"/>
      <c r="G430" s="10"/>
      <c r="H430" s="10"/>
      <c r="I430" s="10"/>
      <c r="L430" s="10"/>
      <c r="O430" s="10"/>
      <c r="R430" s="10"/>
      <c r="U430" s="10"/>
      <c r="W430" s="10"/>
      <c r="AA430" s="10"/>
      <c r="AE430" s="10"/>
      <c r="AJ430" s="10"/>
      <c r="AO430" s="10"/>
    </row>
    <row r="431" spans="6:41" ht="14.25" customHeight="1" x14ac:dyDescent="0.25">
      <c r="F431" s="10"/>
      <c r="G431" s="10"/>
      <c r="H431" s="10"/>
      <c r="I431" s="10"/>
      <c r="L431" s="10"/>
      <c r="O431" s="10"/>
      <c r="R431" s="10"/>
      <c r="U431" s="10"/>
      <c r="W431" s="10"/>
      <c r="AA431" s="10"/>
      <c r="AE431" s="10"/>
      <c r="AJ431" s="10"/>
      <c r="AO431" s="10"/>
    </row>
    <row r="432" spans="6:41" ht="14.25" customHeight="1" x14ac:dyDescent="0.25">
      <c r="F432" s="10"/>
      <c r="G432" s="10"/>
      <c r="H432" s="10"/>
      <c r="I432" s="10"/>
      <c r="L432" s="10"/>
      <c r="O432" s="10"/>
      <c r="R432" s="10"/>
      <c r="U432" s="10"/>
      <c r="W432" s="10"/>
      <c r="AA432" s="10"/>
      <c r="AE432" s="10"/>
      <c r="AJ432" s="10"/>
      <c r="AO432" s="10"/>
    </row>
    <row r="433" spans="6:41" ht="14.25" customHeight="1" x14ac:dyDescent="0.25">
      <c r="F433" s="10"/>
      <c r="G433" s="10"/>
      <c r="H433" s="10"/>
      <c r="I433" s="10"/>
      <c r="L433" s="10"/>
      <c r="O433" s="10"/>
      <c r="R433" s="10"/>
      <c r="U433" s="10"/>
      <c r="W433" s="10"/>
      <c r="AA433" s="10"/>
      <c r="AE433" s="10"/>
      <c r="AJ433" s="10"/>
      <c r="AO433" s="10"/>
    </row>
    <row r="434" spans="6:41" ht="14.25" customHeight="1" x14ac:dyDescent="0.25">
      <c r="F434" s="10"/>
      <c r="G434" s="10"/>
      <c r="H434" s="10"/>
      <c r="I434" s="10"/>
      <c r="L434" s="10"/>
      <c r="O434" s="10"/>
      <c r="R434" s="10"/>
      <c r="U434" s="10"/>
      <c r="W434" s="10"/>
      <c r="AA434" s="10"/>
      <c r="AE434" s="10"/>
      <c r="AJ434" s="10"/>
      <c r="AO434" s="10"/>
    </row>
    <row r="435" spans="6:41" ht="14.25" customHeight="1" x14ac:dyDescent="0.25">
      <c r="F435" s="10"/>
      <c r="G435" s="10"/>
      <c r="H435" s="10"/>
      <c r="I435" s="10"/>
      <c r="L435" s="10"/>
      <c r="O435" s="10"/>
      <c r="R435" s="10"/>
      <c r="U435" s="10"/>
      <c r="W435" s="10"/>
      <c r="AA435" s="10"/>
      <c r="AE435" s="10"/>
      <c r="AJ435" s="10"/>
      <c r="AO435" s="10"/>
    </row>
    <row r="436" spans="6:41" ht="14.25" customHeight="1" x14ac:dyDescent="0.25">
      <c r="F436" s="10"/>
      <c r="G436" s="10"/>
      <c r="H436" s="10"/>
      <c r="I436" s="10"/>
      <c r="L436" s="10"/>
      <c r="O436" s="10"/>
      <c r="R436" s="10"/>
      <c r="U436" s="10"/>
      <c r="W436" s="10"/>
      <c r="AA436" s="10"/>
      <c r="AE436" s="10"/>
      <c r="AJ436" s="10"/>
      <c r="AO436" s="10"/>
    </row>
    <row r="437" spans="6:41" ht="14.25" customHeight="1" x14ac:dyDescent="0.25">
      <c r="F437" s="10"/>
      <c r="G437" s="10"/>
      <c r="H437" s="10"/>
      <c r="I437" s="10"/>
      <c r="L437" s="10"/>
      <c r="O437" s="10"/>
      <c r="R437" s="10"/>
      <c r="U437" s="10"/>
      <c r="W437" s="10"/>
      <c r="AA437" s="10"/>
      <c r="AE437" s="10"/>
      <c r="AJ437" s="10"/>
      <c r="AO437" s="10"/>
    </row>
    <row r="438" spans="6:41" ht="14.25" customHeight="1" x14ac:dyDescent="0.25">
      <c r="F438" s="10"/>
      <c r="G438" s="10"/>
      <c r="H438" s="10"/>
      <c r="I438" s="10"/>
      <c r="L438" s="10"/>
      <c r="O438" s="10"/>
      <c r="R438" s="10"/>
      <c r="U438" s="10"/>
      <c r="W438" s="10"/>
      <c r="AA438" s="10"/>
      <c r="AE438" s="10"/>
      <c r="AJ438" s="10"/>
      <c r="AO438" s="10"/>
    </row>
    <row r="439" spans="6:41" ht="14.25" customHeight="1" x14ac:dyDescent="0.25">
      <c r="F439" s="10"/>
      <c r="G439" s="10"/>
      <c r="H439" s="10"/>
      <c r="I439" s="10"/>
      <c r="L439" s="10"/>
      <c r="O439" s="10"/>
      <c r="R439" s="10"/>
      <c r="U439" s="10"/>
      <c r="W439" s="10"/>
      <c r="AA439" s="10"/>
      <c r="AE439" s="10"/>
      <c r="AJ439" s="10"/>
      <c r="AO439" s="10"/>
    </row>
    <row r="440" spans="6:41" ht="14.25" customHeight="1" x14ac:dyDescent="0.25">
      <c r="F440" s="10"/>
      <c r="G440" s="10"/>
      <c r="H440" s="10"/>
      <c r="I440" s="10"/>
      <c r="L440" s="10"/>
      <c r="O440" s="10"/>
      <c r="R440" s="10"/>
      <c r="U440" s="10"/>
      <c r="W440" s="10"/>
      <c r="AA440" s="10"/>
      <c r="AE440" s="10"/>
      <c r="AJ440" s="10"/>
      <c r="AO440" s="10"/>
    </row>
    <row r="441" spans="6:41" ht="14.25" customHeight="1" x14ac:dyDescent="0.25">
      <c r="F441" s="10"/>
      <c r="G441" s="10"/>
      <c r="H441" s="10"/>
      <c r="I441" s="10"/>
      <c r="L441" s="10"/>
      <c r="O441" s="10"/>
      <c r="R441" s="10"/>
      <c r="U441" s="10"/>
      <c r="W441" s="10"/>
      <c r="AA441" s="10"/>
      <c r="AE441" s="10"/>
      <c r="AJ441" s="10"/>
      <c r="AO441" s="10"/>
    </row>
    <row r="442" spans="6:41" ht="14.25" customHeight="1" x14ac:dyDescent="0.25">
      <c r="F442" s="10"/>
      <c r="G442" s="10"/>
      <c r="H442" s="10"/>
      <c r="I442" s="10"/>
      <c r="L442" s="10"/>
      <c r="O442" s="10"/>
      <c r="R442" s="10"/>
      <c r="U442" s="10"/>
      <c r="W442" s="10"/>
      <c r="AA442" s="10"/>
      <c r="AE442" s="10"/>
      <c r="AJ442" s="10"/>
      <c r="AO442" s="10"/>
    </row>
    <row r="443" spans="6:41" ht="14.25" customHeight="1" x14ac:dyDescent="0.25">
      <c r="F443" s="10"/>
      <c r="G443" s="10"/>
      <c r="H443" s="10"/>
      <c r="I443" s="10"/>
      <c r="L443" s="10"/>
      <c r="O443" s="10"/>
      <c r="R443" s="10"/>
      <c r="U443" s="10"/>
      <c r="W443" s="10"/>
      <c r="AA443" s="10"/>
      <c r="AE443" s="10"/>
      <c r="AJ443" s="10"/>
      <c r="AO443" s="10"/>
    </row>
    <row r="444" spans="6:41" ht="14.25" customHeight="1" x14ac:dyDescent="0.25">
      <c r="F444" s="10"/>
      <c r="G444" s="10"/>
      <c r="H444" s="10"/>
      <c r="I444" s="10"/>
      <c r="L444" s="10"/>
      <c r="O444" s="10"/>
      <c r="R444" s="10"/>
      <c r="U444" s="10"/>
      <c r="W444" s="10"/>
      <c r="AA444" s="10"/>
      <c r="AE444" s="10"/>
      <c r="AJ444" s="10"/>
      <c r="AO444" s="10"/>
    </row>
    <row r="445" spans="6:41" ht="14.25" customHeight="1" x14ac:dyDescent="0.25">
      <c r="F445" s="10"/>
      <c r="G445" s="10"/>
      <c r="H445" s="10"/>
      <c r="I445" s="10"/>
      <c r="L445" s="10"/>
      <c r="O445" s="10"/>
      <c r="R445" s="10"/>
      <c r="U445" s="10"/>
      <c r="W445" s="10"/>
      <c r="AA445" s="10"/>
      <c r="AE445" s="10"/>
      <c r="AJ445" s="10"/>
      <c r="AO445" s="10"/>
    </row>
    <row r="446" spans="6:41" ht="14.25" customHeight="1" x14ac:dyDescent="0.25">
      <c r="F446" s="10"/>
      <c r="G446" s="10"/>
      <c r="H446" s="10"/>
      <c r="I446" s="10"/>
      <c r="L446" s="10"/>
      <c r="O446" s="10"/>
      <c r="R446" s="10"/>
      <c r="U446" s="10"/>
      <c r="W446" s="10"/>
      <c r="AA446" s="10"/>
      <c r="AE446" s="10"/>
      <c r="AJ446" s="10"/>
      <c r="AO446" s="10"/>
    </row>
    <row r="447" spans="6:41" ht="14.25" customHeight="1" x14ac:dyDescent="0.25">
      <c r="F447" s="10"/>
      <c r="G447" s="10"/>
      <c r="H447" s="10"/>
      <c r="I447" s="10"/>
      <c r="L447" s="10"/>
      <c r="O447" s="10"/>
      <c r="R447" s="10"/>
      <c r="U447" s="10"/>
      <c r="W447" s="10"/>
      <c r="AA447" s="10"/>
      <c r="AE447" s="10"/>
      <c r="AJ447" s="10"/>
      <c r="AO447" s="10"/>
    </row>
    <row r="448" spans="6:41" ht="14.25" customHeight="1" x14ac:dyDescent="0.25">
      <c r="F448" s="10"/>
      <c r="G448" s="10"/>
      <c r="H448" s="10"/>
      <c r="I448" s="10"/>
      <c r="L448" s="10"/>
      <c r="O448" s="10"/>
      <c r="R448" s="10"/>
      <c r="U448" s="10"/>
      <c r="W448" s="10"/>
      <c r="AA448" s="10"/>
      <c r="AE448" s="10"/>
      <c r="AJ448" s="10"/>
      <c r="AO448" s="10"/>
    </row>
    <row r="449" spans="6:41" ht="14.25" customHeight="1" x14ac:dyDescent="0.25">
      <c r="F449" s="10"/>
      <c r="G449" s="10"/>
      <c r="H449" s="10"/>
      <c r="I449" s="10"/>
      <c r="L449" s="10"/>
      <c r="O449" s="10"/>
      <c r="R449" s="10"/>
      <c r="U449" s="10"/>
      <c r="W449" s="10"/>
      <c r="AA449" s="10"/>
      <c r="AE449" s="10"/>
      <c r="AJ449" s="10"/>
      <c r="AO449" s="10"/>
    </row>
    <row r="450" spans="6:41" ht="14.25" customHeight="1" x14ac:dyDescent="0.25">
      <c r="F450" s="10"/>
      <c r="G450" s="10"/>
      <c r="H450" s="10"/>
      <c r="I450" s="10"/>
      <c r="L450" s="10"/>
      <c r="O450" s="10"/>
      <c r="R450" s="10"/>
      <c r="U450" s="10"/>
      <c r="W450" s="10"/>
      <c r="AA450" s="10"/>
      <c r="AE450" s="10"/>
      <c r="AJ450" s="10"/>
      <c r="AO450" s="10"/>
    </row>
    <row r="451" spans="6:41" ht="14.25" customHeight="1" x14ac:dyDescent="0.25">
      <c r="F451" s="10"/>
      <c r="G451" s="10"/>
      <c r="H451" s="10"/>
      <c r="I451" s="10"/>
      <c r="L451" s="10"/>
      <c r="O451" s="10"/>
      <c r="R451" s="10"/>
      <c r="U451" s="10"/>
      <c r="W451" s="10"/>
      <c r="AA451" s="10"/>
      <c r="AE451" s="10"/>
      <c r="AJ451" s="10"/>
      <c r="AO451" s="10"/>
    </row>
    <row r="452" spans="6:41" ht="14.25" customHeight="1" x14ac:dyDescent="0.25">
      <c r="F452" s="10"/>
      <c r="G452" s="10"/>
      <c r="H452" s="10"/>
      <c r="I452" s="10"/>
      <c r="L452" s="10"/>
      <c r="O452" s="10"/>
      <c r="R452" s="10"/>
      <c r="U452" s="10"/>
      <c r="W452" s="10"/>
      <c r="AA452" s="10"/>
      <c r="AE452" s="10"/>
      <c r="AJ452" s="10"/>
      <c r="AO452" s="10"/>
    </row>
    <row r="453" spans="6:41" ht="14.25" customHeight="1" x14ac:dyDescent="0.25">
      <c r="F453" s="10"/>
      <c r="G453" s="10"/>
      <c r="H453" s="10"/>
      <c r="I453" s="10"/>
      <c r="L453" s="10"/>
      <c r="O453" s="10"/>
      <c r="R453" s="10"/>
      <c r="U453" s="10"/>
      <c r="W453" s="10"/>
      <c r="AA453" s="10"/>
      <c r="AE453" s="10"/>
      <c r="AJ453" s="10"/>
      <c r="AO453" s="10"/>
    </row>
    <row r="454" spans="6:41" ht="14.25" customHeight="1" x14ac:dyDescent="0.25">
      <c r="F454" s="10"/>
      <c r="G454" s="10"/>
      <c r="H454" s="10"/>
      <c r="I454" s="10"/>
      <c r="L454" s="10"/>
      <c r="O454" s="10"/>
      <c r="R454" s="10"/>
      <c r="U454" s="10"/>
      <c r="W454" s="10"/>
      <c r="AA454" s="10"/>
      <c r="AE454" s="10"/>
      <c r="AJ454" s="10"/>
      <c r="AO454" s="10"/>
    </row>
    <row r="455" spans="6:41" ht="14.25" customHeight="1" x14ac:dyDescent="0.25">
      <c r="F455" s="10"/>
      <c r="G455" s="10"/>
      <c r="H455" s="10"/>
      <c r="I455" s="10"/>
      <c r="L455" s="10"/>
      <c r="O455" s="10"/>
      <c r="R455" s="10"/>
      <c r="U455" s="10"/>
      <c r="W455" s="10"/>
      <c r="AA455" s="10"/>
      <c r="AE455" s="10"/>
      <c r="AJ455" s="10"/>
      <c r="AO455" s="10"/>
    </row>
    <row r="456" spans="6:41" ht="14.25" customHeight="1" x14ac:dyDescent="0.25">
      <c r="F456" s="10"/>
      <c r="G456" s="10"/>
      <c r="H456" s="10"/>
      <c r="I456" s="10"/>
      <c r="L456" s="10"/>
      <c r="O456" s="10"/>
      <c r="R456" s="10"/>
      <c r="U456" s="10"/>
      <c r="W456" s="10"/>
      <c r="AA456" s="10"/>
      <c r="AE456" s="10"/>
      <c r="AJ456" s="10"/>
      <c r="AO456" s="10"/>
    </row>
    <row r="457" spans="6:41" ht="14.25" customHeight="1" x14ac:dyDescent="0.25">
      <c r="F457" s="10"/>
      <c r="G457" s="10"/>
      <c r="H457" s="10"/>
      <c r="I457" s="10"/>
      <c r="L457" s="10"/>
      <c r="O457" s="10"/>
      <c r="R457" s="10"/>
      <c r="U457" s="10"/>
      <c r="W457" s="10"/>
      <c r="AA457" s="10"/>
      <c r="AE457" s="10"/>
      <c r="AJ457" s="10"/>
      <c r="AO457" s="10"/>
    </row>
    <row r="458" spans="6:41" ht="14.25" customHeight="1" x14ac:dyDescent="0.25">
      <c r="F458" s="10"/>
      <c r="G458" s="10"/>
      <c r="H458" s="10"/>
      <c r="I458" s="10"/>
      <c r="L458" s="10"/>
      <c r="O458" s="10"/>
      <c r="R458" s="10"/>
      <c r="U458" s="10"/>
      <c r="W458" s="10"/>
      <c r="AA458" s="10"/>
      <c r="AE458" s="10"/>
      <c r="AJ458" s="10"/>
      <c r="AO458" s="10"/>
    </row>
    <row r="459" spans="6:41" ht="14.25" customHeight="1" x14ac:dyDescent="0.25">
      <c r="F459" s="10"/>
      <c r="G459" s="10"/>
      <c r="H459" s="10"/>
      <c r="I459" s="10"/>
      <c r="L459" s="10"/>
      <c r="O459" s="10"/>
      <c r="R459" s="10"/>
      <c r="U459" s="10"/>
      <c r="W459" s="10"/>
      <c r="AA459" s="10"/>
      <c r="AE459" s="10"/>
      <c r="AJ459" s="10"/>
      <c r="AO459" s="10"/>
    </row>
    <row r="460" spans="6:41" ht="14.25" customHeight="1" x14ac:dyDescent="0.25">
      <c r="F460" s="10"/>
      <c r="G460" s="10"/>
      <c r="H460" s="10"/>
      <c r="I460" s="10"/>
      <c r="L460" s="10"/>
      <c r="O460" s="10"/>
      <c r="R460" s="10"/>
      <c r="U460" s="10"/>
      <c r="W460" s="10"/>
      <c r="AA460" s="10"/>
      <c r="AE460" s="10"/>
      <c r="AJ460" s="10"/>
      <c r="AO460" s="10"/>
    </row>
    <row r="461" spans="6:41" ht="14.25" customHeight="1" x14ac:dyDescent="0.25">
      <c r="F461" s="10"/>
      <c r="G461" s="10"/>
      <c r="H461" s="10"/>
      <c r="I461" s="10"/>
      <c r="L461" s="10"/>
      <c r="O461" s="10"/>
      <c r="R461" s="10"/>
      <c r="U461" s="10"/>
      <c r="W461" s="10"/>
      <c r="AA461" s="10"/>
      <c r="AE461" s="10"/>
      <c r="AJ461" s="10"/>
      <c r="AO461" s="10"/>
    </row>
    <row r="462" spans="6:41" ht="14.25" customHeight="1" x14ac:dyDescent="0.25">
      <c r="F462" s="10"/>
      <c r="G462" s="10"/>
      <c r="H462" s="10"/>
      <c r="I462" s="10"/>
      <c r="L462" s="10"/>
      <c r="O462" s="10"/>
      <c r="R462" s="10"/>
      <c r="U462" s="10"/>
      <c r="W462" s="10"/>
      <c r="AA462" s="10"/>
      <c r="AE462" s="10"/>
      <c r="AJ462" s="10"/>
      <c r="AO462" s="10"/>
    </row>
    <row r="463" spans="6:41" ht="14.25" customHeight="1" x14ac:dyDescent="0.25">
      <c r="F463" s="10"/>
      <c r="G463" s="10"/>
      <c r="H463" s="10"/>
      <c r="I463" s="10"/>
      <c r="L463" s="10"/>
      <c r="O463" s="10"/>
      <c r="R463" s="10"/>
      <c r="U463" s="10"/>
      <c r="W463" s="10"/>
      <c r="AA463" s="10"/>
      <c r="AE463" s="10"/>
      <c r="AJ463" s="10"/>
      <c r="AO463" s="10"/>
    </row>
    <row r="464" spans="6:41" ht="14.25" customHeight="1" x14ac:dyDescent="0.25">
      <c r="F464" s="10"/>
      <c r="G464" s="10"/>
      <c r="H464" s="10"/>
      <c r="I464" s="10"/>
      <c r="L464" s="10"/>
      <c r="O464" s="10"/>
      <c r="R464" s="10"/>
      <c r="U464" s="10"/>
      <c r="W464" s="10"/>
      <c r="AA464" s="10"/>
      <c r="AE464" s="10"/>
      <c r="AJ464" s="10"/>
      <c r="AO464" s="10"/>
    </row>
    <row r="465" spans="6:41" ht="14.25" customHeight="1" x14ac:dyDescent="0.25">
      <c r="F465" s="10"/>
      <c r="G465" s="10"/>
      <c r="H465" s="10"/>
      <c r="I465" s="10"/>
      <c r="L465" s="10"/>
      <c r="O465" s="10"/>
      <c r="R465" s="10"/>
      <c r="U465" s="10"/>
      <c r="W465" s="10"/>
      <c r="AA465" s="10"/>
      <c r="AE465" s="10"/>
      <c r="AJ465" s="10"/>
      <c r="AO465" s="10"/>
    </row>
    <row r="466" spans="6:41" ht="14.25" customHeight="1" x14ac:dyDescent="0.25">
      <c r="F466" s="10"/>
      <c r="G466" s="10"/>
      <c r="H466" s="10"/>
      <c r="I466" s="10"/>
      <c r="L466" s="10"/>
      <c r="O466" s="10"/>
      <c r="R466" s="10"/>
      <c r="U466" s="10"/>
      <c r="W466" s="10"/>
      <c r="AA466" s="10"/>
      <c r="AE466" s="10"/>
      <c r="AJ466" s="10"/>
      <c r="AO466" s="10"/>
    </row>
    <row r="467" spans="6:41" ht="14.25" customHeight="1" x14ac:dyDescent="0.25">
      <c r="F467" s="10"/>
      <c r="G467" s="10"/>
      <c r="H467" s="10"/>
      <c r="I467" s="10"/>
      <c r="L467" s="10"/>
      <c r="O467" s="10"/>
      <c r="R467" s="10"/>
      <c r="U467" s="10"/>
      <c r="W467" s="10"/>
      <c r="AA467" s="10"/>
      <c r="AE467" s="10"/>
      <c r="AJ467" s="10"/>
      <c r="AO467" s="10"/>
    </row>
    <row r="468" spans="6:41" ht="14.25" customHeight="1" x14ac:dyDescent="0.25">
      <c r="F468" s="10"/>
      <c r="G468" s="10"/>
      <c r="H468" s="10"/>
      <c r="I468" s="10"/>
      <c r="L468" s="10"/>
      <c r="O468" s="10"/>
      <c r="R468" s="10"/>
      <c r="U468" s="10"/>
      <c r="W468" s="10"/>
      <c r="AA468" s="10"/>
      <c r="AE468" s="10"/>
      <c r="AJ468" s="10"/>
      <c r="AO468" s="10"/>
    </row>
    <row r="469" spans="6:41" ht="14.25" customHeight="1" x14ac:dyDescent="0.25">
      <c r="F469" s="10"/>
      <c r="G469" s="10"/>
      <c r="H469" s="10"/>
      <c r="I469" s="10"/>
      <c r="L469" s="10"/>
      <c r="O469" s="10"/>
      <c r="R469" s="10"/>
      <c r="U469" s="10"/>
      <c r="W469" s="10"/>
      <c r="AA469" s="10"/>
      <c r="AE469" s="10"/>
      <c r="AJ469" s="10"/>
      <c r="AO469" s="10"/>
    </row>
    <row r="470" spans="6:41" ht="14.25" customHeight="1" x14ac:dyDescent="0.25">
      <c r="F470" s="10"/>
      <c r="G470" s="10"/>
      <c r="H470" s="10"/>
      <c r="I470" s="10"/>
      <c r="L470" s="10"/>
      <c r="O470" s="10"/>
      <c r="R470" s="10"/>
      <c r="U470" s="10"/>
      <c r="W470" s="10"/>
      <c r="AA470" s="10"/>
      <c r="AE470" s="10"/>
      <c r="AJ470" s="10"/>
      <c r="AO470" s="10"/>
    </row>
    <row r="471" spans="6:41" ht="14.25" customHeight="1" x14ac:dyDescent="0.25">
      <c r="F471" s="10"/>
      <c r="G471" s="10"/>
      <c r="H471" s="10"/>
      <c r="I471" s="10"/>
      <c r="L471" s="10"/>
      <c r="O471" s="10"/>
      <c r="R471" s="10"/>
      <c r="U471" s="10"/>
      <c r="W471" s="10"/>
      <c r="AA471" s="10"/>
      <c r="AE471" s="10"/>
      <c r="AJ471" s="10"/>
      <c r="AO471" s="10"/>
    </row>
    <row r="472" spans="6:41" ht="14.25" customHeight="1" x14ac:dyDescent="0.25">
      <c r="F472" s="10"/>
      <c r="G472" s="10"/>
      <c r="H472" s="10"/>
      <c r="I472" s="10"/>
      <c r="L472" s="10"/>
      <c r="O472" s="10"/>
      <c r="R472" s="10"/>
      <c r="U472" s="10"/>
      <c r="W472" s="10"/>
      <c r="AA472" s="10"/>
      <c r="AE472" s="10"/>
      <c r="AJ472" s="10"/>
      <c r="AO472" s="10"/>
    </row>
    <row r="473" spans="6:41" ht="14.25" customHeight="1" x14ac:dyDescent="0.25">
      <c r="F473" s="10"/>
      <c r="G473" s="10"/>
      <c r="H473" s="10"/>
      <c r="I473" s="10"/>
      <c r="L473" s="10"/>
      <c r="O473" s="10"/>
      <c r="R473" s="10"/>
      <c r="U473" s="10"/>
      <c r="W473" s="10"/>
      <c r="AA473" s="10"/>
      <c r="AE473" s="10"/>
      <c r="AJ473" s="10"/>
      <c r="AO473" s="10"/>
    </row>
    <row r="474" spans="6:41" ht="14.25" customHeight="1" x14ac:dyDescent="0.25">
      <c r="F474" s="10"/>
      <c r="G474" s="10"/>
      <c r="H474" s="10"/>
      <c r="I474" s="10"/>
      <c r="L474" s="10"/>
      <c r="O474" s="10"/>
      <c r="R474" s="10"/>
      <c r="U474" s="10"/>
      <c r="W474" s="10"/>
      <c r="AA474" s="10"/>
      <c r="AE474" s="10"/>
      <c r="AJ474" s="10"/>
      <c r="AO474" s="10"/>
    </row>
    <row r="475" spans="6:41" ht="14.25" customHeight="1" x14ac:dyDescent="0.25">
      <c r="F475" s="10"/>
      <c r="G475" s="10"/>
      <c r="H475" s="10"/>
      <c r="I475" s="10"/>
      <c r="L475" s="10"/>
      <c r="O475" s="10"/>
      <c r="R475" s="10"/>
      <c r="U475" s="10"/>
      <c r="W475" s="10"/>
      <c r="AA475" s="10"/>
      <c r="AE475" s="10"/>
      <c r="AJ475" s="10"/>
      <c r="AO475" s="10"/>
    </row>
    <row r="476" spans="6:41" ht="14.25" customHeight="1" x14ac:dyDescent="0.25">
      <c r="F476" s="10"/>
      <c r="G476" s="10"/>
      <c r="H476" s="10"/>
      <c r="I476" s="10"/>
      <c r="L476" s="10"/>
      <c r="O476" s="10"/>
      <c r="R476" s="10"/>
      <c r="U476" s="10"/>
      <c r="W476" s="10"/>
      <c r="AA476" s="10"/>
      <c r="AE476" s="10"/>
      <c r="AJ476" s="10"/>
      <c r="AO476" s="10"/>
    </row>
    <row r="477" spans="6:41" ht="14.25" customHeight="1" x14ac:dyDescent="0.25">
      <c r="F477" s="10"/>
      <c r="G477" s="10"/>
      <c r="H477" s="10"/>
      <c r="I477" s="10"/>
      <c r="L477" s="10"/>
      <c r="O477" s="10"/>
      <c r="R477" s="10"/>
      <c r="U477" s="10"/>
      <c r="W477" s="10"/>
      <c r="AA477" s="10"/>
      <c r="AE477" s="10"/>
      <c r="AJ477" s="10"/>
      <c r="AO477" s="10"/>
    </row>
    <row r="478" spans="6:41" ht="14.25" customHeight="1" x14ac:dyDescent="0.25">
      <c r="F478" s="10"/>
      <c r="G478" s="10"/>
      <c r="H478" s="10"/>
      <c r="I478" s="10"/>
      <c r="L478" s="10"/>
      <c r="O478" s="10"/>
      <c r="R478" s="10"/>
      <c r="U478" s="10"/>
      <c r="W478" s="10"/>
      <c r="AA478" s="10"/>
      <c r="AE478" s="10"/>
      <c r="AJ478" s="10"/>
      <c r="AO478" s="10"/>
    </row>
    <row r="479" spans="6:41" ht="14.25" customHeight="1" x14ac:dyDescent="0.25">
      <c r="F479" s="10"/>
      <c r="G479" s="10"/>
      <c r="H479" s="10"/>
      <c r="I479" s="10"/>
      <c r="L479" s="10"/>
      <c r="O479" s="10"/>
      <c r="R479" s="10"/>
      <c r="U479" s="10"/>
      <c r="W479" s="10"/>
      <c r="AA479" s="10"/>
      <c r="AE479" s="10"/>
      <c r="AJ479" s="10"/>
      <c r="AO479" s="10"/>
    </row>
    <row r="480" spans="6:41" ht="14.25" customHeight="1" x14ac:dyDescent="0.25">
      <c r="F480" s="10"/>
      <c r="G480" s="10"/>
      <c r="H480" s="10"/>
      <c r="I480" s="10"/>
      <c r="L480" s="10"/>
      <c r="O480" s="10"/>
      <c r="R480" s="10"/>
      <c r="U480" s="10"/>
      <c r="W480" s="10"/>
      <c r="AA480" s="10"/>
      <c r="AE480" s="10"/>
      <c r="AJ480" s="10"/>
      <c r="AO480" s="10"/>
    </row>
    <row r="481" spans="6:41" ht="14.25" customHeight="1" x14ac:dyDescent="0.25">
      <c r="F481" s="10"/>
      <c r="G481" s="10"/>
      <c r="H481" s="10"/>
      <c r="I481" s="10"/>
      <c r="L481" s="10"/>
      <c r="O481" s="10"/>
      <c r="R481" s="10"/>
      <c r="U481" s="10"/>
      <c r="W481" s="10"/>
      <c r="AA481" s="10"/>
      <c r="AE481" s="10"/>
      <c r="AJ481" s="10"/>
      <c r="AO481" s="10"/>
    </row>
    <row r="482" spans="6:41" ht="14.25" customHeight="1" x14ac:dyDescent="0.25">
      <c r="F482" s="10"/>
      <c r="G482" s="10"/>
      <c r="H482" s="10"/>
      <c r="I482" s="10"/>
      <c r="L482" s="10"/>
      <c r="O482" s="10"/>
      <c r="R482" s="10"/>
      <c r="U482" s="10"/>
      <c r="W482" s="10"/>
      <c r="AA482" s="10"/>
      <c r="AE482" s="10"/>
      <c r="AJ482" s="10"/>
      <c r="AO482" s="10"/>
    </row>
    <row r="483" spans="6:41" ht="14.25" customHeight="1" x14ac:dyDescent="0.25">
      <c r="F483" s="10"/>
      <c r="G483" s="10"/>
      <c r="H483" s="10"/>
      <c r="I483" s="10"/>
      <c r="L483" s="10"/>
      <c r="O483" s="10"/>
      <c r="R483" s="10"/>
      <c r="U483" s="10"/>
      <c r="W483" s="10"/>
      <c r="AA483" s="10"/>
      <c r="AE483" s="10"/>
      <c r="AJ483" s="10"/>
      <c r="AO483" s="10"/>
    </row>
    <row r="484" spans="6:41" ht="14.25" customHeight="1" x14ac:dyDescent="0.25">
      <c r="F484" s="10"/>
      <c r="G484" s="10"/>
      <c r="H484" s="10"/>
      <c r="I484" s="10"/>
      <c r="L484" s="10"/>
      <c r="O484" s="10"/>
      <c r="R484" s="10"/>
      <c r="U484" s="10"/>
      <c r="W484" s="10"/>
      <c r="AA484" s="10"/>
      <c r="AE484" s="10"/>
      <c r="AJ484" s="10"/>
      <c r="AO484" s="10"/>
    </row>
    <row r="485" spans="6:41" ht="14.25" customHeight="1" x14ac:dyDescent="0.25">
      <c r="F485" s="10"/>
      <c r="G485" s="10"/>
      <c r="H485" s="10"/>
      <c r="I485" s="10"/>
      <c r="L485" s="10"/>
      <c r="O485" s="10"/>
      <c r="R485" s="10"/>
      <c r="U485" s="10"/>
      <c r="W485" s="10"/>
      <c r="AA485" s="10"/>
      <c r="AE485" s="10"/>
      <c r="AJ485" s="10"/>
      <c r="AO485" s="10"/>
    </row>
    <row r="486" spans="6:41" ht="14.25" customHeight="1" x14ac:dyDescent="0.25">
      <c r="F486" s="10"/>
      <c r="G486" s="10"/>
      <c r="H486" s="10"/>
      <c r="I486" s="10"/>
      <c r="L486" s="10"/>
      <c r="O486" s="10"/>
      <c r="R486" s="10"/>
      <c r="U486" s="10"/>
      <c r="W486" s="10"/>
      <c r="AA486" s="10"/>
      <c r="AE486" s="10"/>
      <c r="AJ486" s="10"/>
      <c r="AO486" s="10"/>
    </row>
    <row r="487" spans="6:41" ht="14.25" customHeight="1" x14ac:dyDescent="0.25">
      <c r="F487" s="10"/>
      <c r="G487" s="10"/>
      <c r="H487" s="10"/>
      <c r="I487" s="10"/>
      <c r="L487" s="10"/>
      <c r="O487" s="10"/>
      <c r="R487" s="10"/>
      <c r="U487" s="10"/>
      <c r="W487" s="10"/>
      <c r="AA487" s="10"/>
      <c r="AE487" s="10"/>
      <c r="AJ487" s="10"/>
      <c r="AO487" s="10"/>
    </row>
    <row r="488" spans="6:41" ht="14.25" customHeight="1" x14ac:dyDescent="0.25">
      <c r="F488" s="10"/>
      <c r="G488" s="10"/>
      <c r="H488" s="10"/>
      <c r="I488" s="10"/>
      <c r="L488" s="10"/>
      <c r="O488" s="10"/>
      <c r="R488" s="10"/>
      <c r="U488" s="10"/>
      <c r="W488" s="10"/>
      <c r="AA488" s="10"/>
      <c r="AE488" s="10"/>
      <c r="AJ488" s="10"/>
      <c r="AO488" s="10"/>
    </row>
    <row r="489" spans="6:41" ht="14.25" customHeight="1" x14ac:dyDescent="0.25">
      <c r="F489" s="10"/>
      <c r="G489" s="10"/>
      <c r="H489" s="10"/>
      <c r="I489" s="10"/>
      <c r="L489" s="10"/>
      <c r="O489" s="10"/>
      <c r="R489" s="10"/>
      <c r="U489" s="10"/>
      <c r="W489" s="10"/>
      <c r="AA489" s="10"/>
      <c r="AE489" s="10"/>
      <c r="AJ489" s="10"/>
      <c r="AO489" s="10"/>
    </row>
    <row r="490" spans="6:41" ht="14.25" customHeight="1" x14ac:dyDescent="0.25">
      <c r="F490" s="10"/>
      <c r="G490" s="10"/>
      <c r="H490" s="10"/>
      <c r="I490" s="10"/>
      <c r="L490" s="10"/>
      <c r="O490" s="10"/>
      <c r="R490" s="10"/>
      <c r="U490" s="10"/>
      <c r="W490" s="10"/>
      <c r="AA490" s="10"/>
      <c r="AE490" s="10"/>
      <c r="AJ490" s="10"/>
      <c r="AO490" s="10"/>
    </row>
    <row r="491" spans="6:41" ht="14.25" customHeight="1" x14ac:dyDescent="0.25">
      <c r="F491" s="10"/>
      <c r="G491" s="10"/>
      <c r="H491" s="10"/>
      <c r="I491" s="10"/>
      <c r="L491" s="10"/>
      <c r="O491" s="10"/>
      <c r="R491" s="10"/>
      <c r="U491" s="10"/>
      <c r="W491" s="10"/>
      <c r="AA491" s="10"/>
      <c r="AE491" s="10"/>
      <c r="AJ491" s="10"/>
      <c r="AO491" s="10"/>
    </row>
    <row r="492" spans="6:41" ht="14.25" customHeight="1" x14ac:dyDescent="0.25">
      <c r="F492" s="10"/>
      <c r="G492" s="10"/>
      <c r="H492" s="10"/>
      <c r="I492" s="10"/>
      <c r="L492" s="10"/>
      <c r="O492" s="10"/>
      <c r="R492" s="10"/>
      <c r="U492" s="10"/>
      <c r="W492" s="10"/>
      <c r="AA492" s="10"/>
      <c r="AE492" s="10"/>
      <c r="AJ492" s="10"/>
      <c r="AO492" s="10"/>
    </row>
    <row r="493" spans="6:41" ht="14.25" customHeight="1" x14ac:dyDescent="0.25">
      <c r="F493" s="10"/>
      <c r="G493" s="10"/>
      <c r="H493" s="10"/>
      <c r="I493" s="10"/>
      <c r="L493" s="10"/>
      <c r="O493" s="10"/>
      <c r="R493" s="10"/>
      <c r="U493" s="10"/>
      <c r="W493" s="10"/>
      <c r="AA493" s="10"/>
      <c r="AE493" s="10"/>
      <c r="AJ493" s="10"/>
      <c r="AO493" s="10"/>
    </row>
    <row r="494" spans="6:41" ht="14.25" customHeight="1" x14ac:dyDescent="0.25">
      <c r="F494" s="10"/>
      <c r="G494" s="10"/>
      <c r="H494" s="10"/>
      <c r="I494" s="10"/>
      <c r="L494" s="10"/>
      <c r="O494" s="10"/>
      <c r="R494" s="10"/>
      <c r="U494" s="10"/>
      <c r="W494" s="10"/>
      <c r="AA494" s="10"/>
      <c r="AE494" s="10"/>
      <c r="AJ494" s="10"/>
      <c r="AO494" s="10"/>
    </row>
    <row r="495" spans="6:41" ht="14.25" customHeight="1" x14ac:dyDescent="0.25">
      <c r="F495" s="10"/>
      <c r="G495" s="10"/>
      <c r="H495" s="10"/>
      <c r="I495" s="10"/>
      <c r="L495" s="10"/>
      <c r="O495" s="10"/>
      <c r="R495" s="10"/>
      <c r="U495" s="10"/>
      <c r="W495" s="10"/>
      <c r="AA495" s="10"/>
      <c r="AE495" s="10"/>
      <c r="AJ495" s="10"/>
      <c r="AO495" s="10"/>
    </row>
    <row r="496" spans="6:41" ht="14.25" customHeight="1" x14ac:dyDescent="0.25">
      <c r="F496" s="10"/>
      <c r="G496" s="10"/>
      <c r="H496" s="10"/>
      <c r="I496" s="10"/>
      <c r="L496" s="10"/>
      <c r="O496" s="10"/>
      <c r="R496" s="10"/>
      <c r="U496" s="10"/>
      <c r="W496" s="10"/>
      <c r="AA496" s="10"/>
      <c r="AE496" s="10"/>
      <c r="AJ496" s="10"/>
      <c r="AO496" s="10"/>
    </row>
    <row r="497" spans="6:41" ht="14.25" customHeight="1" x14ac:dyDescent="0.25">
      <c r="F497" s="10"/>
      <c r="G497" s="10"/>
      <c r="H497" s="10"/>
      <c r="I497" s="10"/>
      <c r="L497" s="10"/>
      <c r="O497" s="10"/>
      <c r="R497" s="10"/>
      <c r="U497" s="10"/>
      <c r="W497" s="10"/>
      <c r="AA497" s="10"/>
      <c r="AE497" s="10"/>
      <c r="AJ497" s="10"/>
      <c r="AO497" s="10"/>
    </row>
    <row r="498" spans="6:41" ht="14.25" customHeight="1" x14ac:dyDescent="0.25">
      <c r="F498" s="10"/>
      <c r="G498" s="10"/>
      <c r="H498" s="10"/>
      <c r="I498" s="10"/>
      <c r="L498" s="10"/>
      <c r="O498" s="10"/>
      <c r="R498" s="10"/>
      <c r="U498" s="10"/>
      <c r="W498" s="10"/>
      <c r="AA498" s="10"/>
      <c r="AE498" s="10"/>
      <c r="AJ498" s="10"/>
      <c r="AO498" s="10"/>
    </row>
    <row r="499" spans="6:41" ht="14.25" customHeight="1" x14ac:dyDescent="0.25">
      <c r="F499" s="10"/>
      <c r="G499" s="10"/>
      <c r="H499" s="10"/>
      <c r="I499" s="10"/>
      <c r="L499" s="10"/>
      <c r="O499" s="10"/>
      <c r="R499" s="10"/>
      <c r="U499" s="10"/>
      <c r="W499" s="10"/>
      <c r="AA499" s="10"/>
      <c r="AE499" s="10"/>
      <c r="AJ499" s="10"/>
      <c r="AO499" s="10"/>
    </row>
    <row r="500" spans="6:41" ht="14.25" customHeight="1" x14ac:dyDescent="0.25">
      <c r="F500" s="10"/>
      <c r="G500" s="10"/>
      <c r="H500" s="10"/>
      <c r="I500" s="10"/>
      <c r="L500" s="10"/>
      <c r="O500" s="10"/>
      <c r="R500" s="10"/>
      <c r="U500" s="10"/>
      <c r="W500" s="10"/>
      <c r="AA500" s="10"/>
      <c r="AE500" s="10"/>
      <c r="AJ500" s="10"/>
      <c r="AO500" s="10"/>
    </row>
    <row r="501" spans="6:41" ht="14.25" customHeight="1" x14ac:dyDescent="0.25">
      <c r="F501" s="10"/>
      <c r="G501" s="10"/>
      <c r="H501" s="10"/>
      <c r="I501" s="10"/>
      <c r="L501" s="10"/>
      <c r="O501" s="10"/>
      <c r="R501" s="10"/>
      <c r="U501" s="10"/>
      <c r="W501" s="10"/>
      <c r="AA501" s="10"/>
      <c r="AE501" s="10"/>
      <c r="AJ501" s="10"/>
      <c r="AO501" s="10"/>
    </row>
    <row r="502" spans="6:41" ht="14.25" customHeight="1" x14ac:dyDescent="0.25">
      <c r="F502" s="10"/>
      <c r="G502" s="10"/>
      <c r="H502" s="10"/>
      <c r="I502" s="10"/>
      <c r="L502" s="10"/>
      <c r="O502" s="10"/>
      <c r="R502" s="10"/>
      <c r="U502" s="10"/>
      <c r="W502" s="10"/>
      <c r="AA502" s="10"/>
      <c r="AE502" s="10"/>
      <c r="AJ502" s="10"/>
      <c r="AO502" s="10"/>
    </row>
    <row r="503" spans="6:41" ht="14.25" customHeight="1" x14ac:dyDescent="0.25">
      <c r="F503" s="10"/>
      <c r="G503" s="10"/>
      <c r="H503" s="10"/>
      <c r="I503" s="10"/>
      <c r="L503" s="10"/>
      <c r="O503" s="10"/>
      <c r="R503" s="10"/>
      <c r="U503" s="10"/>
      <c r="W503" s="10"/>
      <c r="AA503" s="10"/>
      <c r="AE503" s="10"/>
      <c r="AJ503" s="10"/>
      <c r="AO503" s="10"/>
    </row>
    <row r="504" spans="6:41" ht="14.25" customHeight="1" x14ac:dyDescent="0.25">
      <c r="F504" s="10"/>
      <c r="G504" s="10"/>
      <c r="H504" s="10"/>
      <c r="I504" s="10"/>
      <c r="L504" s="10"/>
      <c r="O504" s="10"/>
      <c r="R504" s="10"/>
      <c r="U504" s="10"/>
      <c r="W504" s="10"/>
      <c r="AA504" s="10"/>
      <c r="AE504" s="10"/>
      <c r="AJ504" s="10"/>
      <c r="AO504" s="10"/>
    </row>
    <row r="505" spans="6:41" ht="14.25" customHeight="1" x14ac:dyDescent="0.25">
      <c r="F505" s="10"/>
      <c r="G505" s="10"/>
      <c r="H505" s="10"/>
      <c r="I505" s="10"/>
      <c r="L505" s="10"/>
      <c r="O505" s="10"/>
      <c r="R505" s="10"/>
      <c r="U505" s="10"/>
      <c r="W505" s="10"/>
      <c r="AA505" s="10"/>
      <c r="AE505" s="10"/>
      <c r="AJ505" s="10"/>
      <c r="AO505" s="10"/>
    </row>
    <row r="506" spans="6:41" ht="14.25" customHeight="1" x14ac:dyDescent="0.25">
      <c r="F506" s="10"/>
      <c r="G506" s="10"/>
      <c r="H506" s="10"/>
      <c r="I506" s="10"/>
      <c r="L506" s="10"/>
      <c r="O506" s="10"/>
      <c r="R506" s="10"/>
      <c r="U506" s="10"/>
      <c r="W506" s="10"/>
      <c r="AA506" s="10"/>
      <c r="AE506" s="10"/>
      <c r="AJ506" s="10"/>
      <c r="AO506" s="10"/>
    </row>
    <row r="507" spans="6:41" ht="14.25" customHeight="1" x14ac:dyDescent="0.25">
      <c r="F507" s="10"/>
      <c r="G507" s="10"/>
      <c r="H507" s="10"/>
      <c r="I507" s="10"/>
      <c r="L507" s="10"/>
      <c r="O507" s="10"/>
      <c r="R507" s="10"/>
      <c r="U507" s="10"/>
      <c r="W507" s="10"/>
      <c r="AA507" s="10"/>
      <c r="AE507" s="10"/>
      <c r="AJ507" s="10"/>
      <c r="AO507" s="10"/>
    </row>
    <row r="508" spans="6:41" ht="14.25" customHeight="1" x14ac:dyDescent="0.25">
      <c r="F508" s="10"/>
      <c r="G508" s="10"/>
      <c r="H508" s="10"/>
      <c r="I508" s="10"/>
      <c r="L508" s="10"/>
      <c r="O508" s="10"/>
      <c r="R508" s="10"/>
      <c r="U508" s="10"/>
      <c r="W508" s="10"/>
      <c r="AA508" s="10"/>
      <c r="AE508" s="10"/>
      <c r="AJ508" s="10"/>
      <c r="AO508" s="10"/>
    </row>
    <row r="509" spans="6:41" ht="14.25" customHeight="1" x14ac:dyDescent="0.25">
      <c r="F509" s="10"/>
      <c r="G509" s="10"/>
      <c r="H509" s="10"/>
      <c r="I509" s="10"/>
      <c r="L509" s="10"/>
      <c r="O509" s="10"/>
      <c r="R509" s="10"/>
      <c r="U509" s="10"/>
      <c r="W509" s="10"/>
      <c r="AA509" s="10"/>
      <c r="AE509" s="10"/>
      <c r="AJ509" s="10"/>
      <c r="AO509" s="10"/>
    </row>
    <row r="510" spans="6:41" ht="14.25" customHeight="1" x14ac:dyDescent="0.25">
      <c r="F510" s="10"/>
      <c r="G510" s="10"/>
      <c r="H510" s="10"/>
      <c r="I510" s="10"/>
      <c r="L510" s="10"/>
      <c r="O510" s="10"/>
      <c r="R510" s="10"/>
      <c r="U510" s="10"/>
      <c r="W510" s="10"/>
      <c r="AA510" s="10"/>
      <c r="AE510" s="10"/>
      <c r="AJ510" s="10"/>
      <c r="AO510" s="10"/>
    </row>
    <row r="511" spans="6:41" ht="14.25" customHeight="1" x14ac:dyDescent="0.25">
      <c r="F511" s="10"/>
      <c r="G511" s="10"/>
      <c r="H511" s="10"/>
      <c r="I511" s="10"/>
      <c r="L511" s="10"/>
      <c r="O511" s="10"/>
      <c r="R511" s="10"/>
      <c r="U511" s="10"/>
      <c r="W511" s="10"/>
      <c r="AA511" s="10"/>
      <c r="AE511" s="10"/>
      <c r="AJ511" s="10"/>
      <c r="AO511" s="10"/>
    </row>
    <row r="512" spans="6:41" ht="14.25" customHeight="1" x14ac:dyDescent="0.25">
      <c r="F512" s="10"/>
      <c r="G512" s="10"/>
      <c r="H512" s="10"/>
      <c r="I512" s="10"/>
      <c r="L512" s="10"/>
      <c r="O512" s="10"/>
      <c r="R512" s="10"/>
      <c r="U512" s="10"/>
      <c r="W512" s="10"/>
      <c r="AA512" s="10"/>
      <c r="AE512" s="10"/>
      <c r="AJ512" s="10"/>
      <c r="AO512" s="10"/>
    </row>
    <row r="513" spans="6:41" ht="14.25" customHeight="1" x14ac:dyDescent="0.25">
      <c r="F513" s="10"/>
      <c r="G513" s="10"/>
      <c r="H513" s="10"/>
      <c r="I513" s="10"/>
      <c r="L513" s="10"/>
      <c r="O513" s="10"/>
      <c r="R513" s="10"/>
      <c r="U513" s="10"/>
      <c r="W513" s="10"/>
      <c r="AA513" s="10"/>
      <c r="AE513" s="10"/>
      <c r="AJ513" s="10"/>
      <c r="AO513" s="10"/>
    </row>
    <row r="514" spans="6:41" ht="14.25" customHeight="1" x14ac:dyDescent="0.25">
      <c r="F514" s="10"/>
      <c r="G514" s="10"/>
      <c r="H514" s="10"/>
      <c r="I514" s="10"/>
      <c r="L514" s="10"/>
      <c r="O514" s="10"/>
      <c r="R514" s="10"/>
      <c r="U514" s="10"/>
      <c r="W514" s="10"/>
      <c r="AA514" s="10"/>
      <c r="AE514" s="10"/>
      <c r="AJ514" s="10"/>
      <c r="AO514" s="10"/>
    </row>
    <row r="515" spans="6:41" ht="14.25" customHeight="1" x14ac:dyDescent="0.25">
      <c r="F515" s="10"/>
      <c r="G515" s="10"/>
      <c r="H515" s="10"/>
      <c r="I515" s="10"/>
      <c r="L515" s="10"/>
      <c r="O515" s="10"/>
      <c r="R515" s="10"/>
      <c r="U515" s="10"/>
      <c r="W515" s="10"/>
      <c r="AA515" s="10"/>
      <c r="AE515" s="10"/>
      <c r="AJ515" s="10"/>
      <c r="AO515" s="10"/>
    </row>
    <row r="516" spans="6:41" ht="14.25" customHeight="1" x14ac:dyDescent="0.25">
      <c r="F516" s="10"/>
      <c r="G516" s="10"/>
      <c r="H516" s="10"/>
      <c r="I516" s="10"/>
      <c r="L516" s="10"/>
      <c r="O516" s="10"/>
      <c r="R516" s="10"/>
      <c r="U516" s="10"/>
      <c r="W516" s="10"/>
      <c r="AA516" s="10"/>
      <c r="AE516" s="10"/>
      <c r="AJ516" s="10"/>
      <c r="AO516" s="10"/>
    </row>
    <row r="517" spans="6:41" ht="14.25" customHeight="1" x14ac:dyDescent="0.25">
      <c r="F517" s="10"/>
      <c r="G517" s="10"/>
      <c r="H517" s="10"/>
      <c r="I517" s="10"/>
      <c r="L517" s="10"/>
      <c r="O517" s="10"/>
      <c r="R517" s="10"/>
      <c r="U517" s="10"/>
      <c r="W517" s="10"/>
      <c r="AA517" s="10"/>
      <c r="AE517" s="10"/>
      <c r="AJ517" s="10"/>
      <c r="AO517" s="10"/>
    </row>
    <row r="518" spans="6:41" ht="14.25" customHeight="1" x14ac:dyDescent="0.25">
      <c r="F518" s="10"/>
      <c r="G518" s="10"/>
      <c r="H518" s="10"/>
      <c r="I518" s="10"/>
      <c r="L518" s="10"/>
      <c r="O518" s="10"/>
      <c r="R518" s="10"/>
      <c r="U518" s="10"/>
      <c r="W518" s="10"/>
      <c r="AA518" s="10"/>
      <c r="AE518" s="10"/>
      <c r="AJ518" s="10"/>
      <c r="AO518" s="10"/>
    </row>
    <row r="519" spans="6:41" ht="14.25" customHeight="1" x14ac:dyDescent="0.25">
      <c r="F519" s="10"/>
      <c r="G519" s="10"/>
      <c r="H519" s="10"/>
      <c r="I519" s="10"/>
      <c r="L519" s="10"/>
      <c r="O519" s="10"/>
      <c r="R519" s="10"/>
      <c r="U519" s="10"/>
      <c r="W519" s="10"/>
      <c r="AA519" s="10"/>
      <c r="AE519" s="10"/>
      <c r="AJ519" s="10"/>
      <c r="AO519" s="10"/>
    </row>
    <row r="520" spans="6:41" ht="14.25" customHeight="1" x14ac:dyDescent="0.25">
      <c r="F520" s="10"/>
      <c r="G520" s="10"/>
      <c r="H520" s="10"/>
      <c r="I520" s="10"/>
      <c r="L520" s="10"/>
      <c r="O520" s="10"/>
      <c r="R520" s="10"/>
      <c r="U520" s="10"/>
      <c r="W520" s="10"/>
      <c r="AA520" s="10"/>
      <c r="AE520" s="10"/>
      <c r="AJ520" s="10"/>
      <c r="AO520" s="10"/>
    </row>
    <row r="521" spans="6:41" ht="14.25" customHeight="1" x14ac:dyDescent="0.25">
      <c r="F521" s="10"/>
      <c r="G521" s="10"/>
      <c r="H521" s="10"/>
      <c r="I521" s="10"/>
      <c r="L521" s="10"/>
      <c r="O521" s="10"/>
      <c r="R521" s="10"/>
      <c r="U521" s="10"/>
      <c r="W521" s="10"/>
      <c r="AA521" s="10"/>
      <c r="AE521" s="10"/>
      <c r="AJ521" s="10"/>
      <c r="AO521" s="10"/>
    </row>
    <row r="522" spans="6:41" ht="14.25" customHeight="1" x14ac:dyDescent="0.25">
      <c r="F522" s="10"/>
      <c r="G522" s="10"/>
      <c r="H522" s="10"/>
      <c r="I522" s="10"/>
      <c r="L522" s="10"/>
      <c r="O522" s="10"/>
      <c r="R522" s="10"/>
      <c r="U522" s="10"/>
      <c r="W522" s="10"/>
      <c r="AA522" s="10"/>
      <c r="AE522" s="10"/>
      <c r="AJ522" s="10"/>
      <c r="AO522" s="10"/>
    </row>
    <row r="523" spans="6:41" ht="14.25" customHeight="1" x14ac:dyDescent="0.25">
      <c r="F523" s="10"/>
      <c r="G523" s="10"/>
      <c r="H523" s="10"/>
      <c r="I523" s="10"/>
      <c r="L523" s="10"/>
      <c r="O523" s="10"/>
      <c r="R523" s="10"/>
      <c r="U523" s="10"/>
      <c r="W523" s="10"/>
      <c r="AA523" s="10"/>
      <c r="AE523" s="10"/>
      <c r="AJ523" s="10"/>
      <c r="AO523" s="10"/>
    </row>
    <row r="524" spans="6:41" ht="14.25" customHeight="1" x14ac:dyDescent="0.25">
      <c r="F524" s="10"/>
      <c r="G524" s="10"/>
      <c r="H524" s="10"/>
      <c r="I524" s="10"/>
      <c r="L524" s="10"/>
      <c r="O524" s="10"/>
      <c r="R524" s="10"/>
      <c r="U524" s="10"/>
      <c r="W524" s="10"/>
      <c r="AA524" s="10"/>
      <c r="AE524" s="10"/>
      <c r="AJ524" s="10"/>
      <c r="AO524" s="10"/>
    </row>
    <row r="525" spans="6:41" ht="14.25" customHeight="1" x14ac:dyDescent="0.25">
      <c r="F525" s="10"/>
      <c r="G525" s="10"/>
      <c r="H525" s="10"/>
      <c r="I525" s="10"/>
      <c r="L525" s="10"/>
      <c r="O525" s="10"/>
      <c r="R525" s="10"/>
      <c r="U525" s="10"/>
      <c r="W525" s="10"/>
      <c r="AA525" s="10"/>
      <c r="AE525" s="10"/>
      <c r="AJ525" s="10"/>
      <c r="AO525" s="10"/>
    </row>
    <row r="526" spans="6:41" ht="14.25" customHeight="1" x14ac:dyDescent="0.25">
      <c r="F526" s="10"/>
      <c r="G526" s="10"/>
      <c r="H526" s="10"/>
      <c r="I526" s="10"/>
      <c r="L526" s="10"/>
      <c r="O526" s="10"/>
      <c r="R526" s="10"/>
      <c r="U526" s="10"/>
      <c r="W526" s="10"/>
      <c r="AA526" s="10"/>
      <c r="AE526" s="10"/>
      <c r="AJ526" s="10"/>
      <c r="AO526" s="10"/>
    </row>
    <row r="527" spans="6:41" ht="14.25" customHeight="1" x14ac:dyDescent="0.25">
      <c r="F527" s="10"/>
      <c r="G527" s="10"/>
      <c r="H527" s="10"/>
      <c r="I527" s="10"/>
      <c r="L527" s="10"/>
      <c r="O527" s="10"/>
      <c r="R527" s="10"/>
      <c r="U527" s="10"/>
      <c r="W527" s="10"/>
      <c r="AA527" s="10"/>
      <c r="AE527" s="10"/>
      <c r="AJ527" s="10"/>
      <c r="AO527" s="10"/>
    </row>
    <row r="528" spans="6:41" ht="14.25" customHeight="1" x14ac:dyDescent="0.25">
      <c r="F528" s="10"/>
      <c r="G528" s="10"/>
      <c r="H528" s="10"/>
      <c r="I528" s="10"/>
      <c r="L528" s="10"/>
      <c r="O528" s="10"/>
      <c r="R528" s="10"/>
      <c r="U528" s="10"/>
      <c r="W528" s="10"/>
      <c r="AA528" s="10"/>
      <c r="AE528" s="10"/>
      <c r="AJ528" s="10"/>
      <c r="AO528" s="10"/>
    </row>
    <row r="529" spans="6:41" ht="14.25" customHeight="1" x14ac:dyDescent="0.25">
      <c r="F529" s="10"/>
      <c r="G529" s="10"/>
      <c r="H529" s="10"/>
      <c r="I529" s="10"/>
      <c r="L529" s="10"/>
      <c r="O529" s="10"/>
      <c r="R529" s="10"/>
      <c r="U529" s="10"/>
      <c r="W529" s="10"/>
      <c r="AA529" s="10"/>
      <c r="AE529" s="10"/>
      <c r="AJ529" s="10"/>
      <c r="AO529" s="10"/>
    </row>
    <row r="530" spans="6:41" ht="14.25" customHeight="1" x14ac:dyDescent="0.25">
      <c r="F530" s="10"/>
      <c r="G530" s="10"/>
      <c r="H530" s="10"/>
      <c r="I530" s="10"/>
      <c r="L530" s="10"/>
      <c r="O530" s="10"/>
      <c r="R530" s="10"/>
      <c r="U530" s="10"/>
      <c r="W530" s="10"/>
      <c r="AA530" s="10"/>
      <c r="AE530" s="10"/>
      <c r="AJ530" s="10"/>
      <c r="AO530" s="10"/>
    </row>
    <row r="531" spans="6:41" ht="14.25" customHeight="1" x14ac:dyDescent="0.25">
      <c r="F531" s="10"/>
      <c r="G531" s="10"/>
      <c r="H531" s="10"/>
      <c r="I531" s="10"/>
      <c r="L531" s="10"/>
      <c r="O531" s="10"/>
      <c r="R531" s="10"/>
      <c r="U531" s="10"/>
      <c r="W531" s="10"/>
      <c r="AA531" s="10"/>
      <c r="AE531" s="10"/>
      <c r="AJ531" s="10"/>
      <c r="AO531" s="10"/>
    </row>
    <row r="532" spans="6:41" ht="14.25" customHeight="1" x14ac:dyDescent="0.25">
      <c r="F532" s="10"/>
      <c r="G532" s="10"/>
      <c r="H532" s="10"/>
      <c r="I532" s="10"/>
      <c r="L532" s="10"/>
      <c r="O532" s="10"/>
      <c r="R532" s="10"/>
      <c r="U532" s="10"/>
      <c r="W532" s="10"/>
      <c r="AA532" s="10"/>
      <c r="AE532" s="10"/>
      <c r="AJ532" s="10"/>
      <c r="AO532" s="10"/>
    </row>
    <row r="533" spans="6:41" ht="14.25" customHeight="1" x14ac:dyDescent="0.25">
      <c r="F533" s="10"/>
      <c r="G533" s="10"/>
      <c r="H533" s="10"/>
      <c r="I533" s="10"/>
      <c r="L533" s="10"/>
      <c r="O533" s="10"/>
      <c r="R533" s="10"/>
      <c r="U533" s="10"/>
      <c r="W533" s="10"/>
      <c r="AA533" s="10"/>
      <c r="AE533" s="10"/>
      <c r="AJ533" s="10"/>
      <c r="AO533" s="10"/>
    </row>
    <row r="534" spans="6:41" ht="14.25" customHeight="1" x14ac:dyDescent="0.25">
      <c r="F534" s="10"/>
      <c r="G534" s="10"/>
      <c r="H534" s="10"/>
      <c r="I534" s="10"/>
      <c r="L534" s="10"/>
      <c r="O534" s="10"/>
      <c r="R534" s="10"/>
      <c r="U534" s="10"/>
      <c r="W534" s="10"/>
      <c r="AA534" s="10"/>
      <c r="AE534" s="10"/>
      <c r="AJ534" s="10"/>
      <c r="AO534" s="10"/>
    </row>
    <row r="535" spans="6:41" ht="14.25" customHeight="1" x14ac:dyDescent="0.25">
      <c r="F535" s="10"/>
      <c r="G535" s="10"/>
      <c r="H535" s="10"/>
      <c r="I535" s="10"/>
      <c r="L535" s="10"/>
      <c r="O535" s="10"/>
      <c r="R535" s="10"/>
      <c r="U535" s="10"/>
      <c r="W535" s="10"/>
      <c r="AA535" s="10"/>
      <c r="AE535" s="10"/>
      <c r="AJ535" s="10"/>
      <c r="AO535" s="10"/>
    </row>
    <row r="536" spans="6:41" ht="14.25" customHeight="1" x14ac:dyDescent="0.25">
      <c r="F536" s="10"/>
      <c r="G536" s="10"/>
      <c r="H536" s="10"/>
      <c r="I536" s="10"/>
      <c r="L536" s="10"/>
      <c r="O536" s="10"/>
      <c r="R536" s="10"/>
      <c r="U536" s="10"/>
      <c r="W536" s="10"/>
      <c r="AA536" s="10"/>
      <c r="AE536" s="10"/>
      <c r="AJ536" s="10"/>
      <c r="AO536" s="10"/>
    </row>
    <row r="537" spans="6:41" ht="14.25" customHeight="1" x14ac:dyDescent="0.25">
      <c r="F537" s="10"/>
      <c r="G537" s="10"/>
      <c r="H537" s="10"/>
      <c r="I537" s="10"/>
      <c r="L537" s="10"/>
      <c r="O537" s="10"/>
      <c r="R537" s="10"/>
      <c r="U537" s="10"/>
      <c r="W537" s="10"/>
      <c r="AA537" s="10"/>
      <c r="AE537" s="10"/>
      <c r="AJ537" s="10"/>
      <c r="AO537" s="10"/>
    </row>
    <row r="538" spans="6:41" ht="14.25" customHeight="1" x14ac:dyDescent="0.25">
      <c r="F538" s="10"/>
      <c r="G538" s="10"/>
      <c r="H538" s="10"/>
      <c r="I538" s="10"/>
      <c r="L538" s="10"/>
      <c r="O538" s="10"/>
      <c r="R538" s="10"/>
      <c r="U538" s="10"/>
      <c r="W538" s="10"/>
      <c r="AA538" s="10"/>
      <c r="AE538" s="10"/>
      <c r="AJ538" s="10"/>
      <c r="AO538" s="10"/>
    </row>
    <row r="539" spans="6:41" ht="14.25" customHeight="1" x14ac:dyDescent="0.25">
      <c r="F539" s="10"/>
      <c r="G539" s="10"/>
      <c r="H539" s="10"/>
      <c r="I539" s="10"/>
      <c r="L539" s="10"/>
      <c r="O539" s="10"/>
      <c r="R539" s="10"/>
      <c r="U539" s="10"/>
      <c r="W539" s="10"/>
      <c r="AA539" s="10"/>
      <c r="AE539" s="10"/>
      <c r="AJ539" s="10"/>
      <c r="AO539" s="10"/>
    </row>
    <row r="540" spans="6:41" ht="14.25" customHeight="1" x14ac:dyDescent="0.25">
      <c r="F540" s="10"/>
      <c r="G540" s="10"/>
      <c r="H540" s="10"/>
      <c r="I540" s="10"/>
      <c r="L540" s="10"/>
      <c r="O540" s="10"/>
      <c r="R540" s="10"/>
      <c r="U540" s="10"/>
      <c r="W540" s="10"/>
      <c r="AA540" s="10"/>
      <c r="AE540" s="10"/>
      <c r="AJ540" s="10"/>
      <c r="AO540" s="10"/>
    </row>
    <row r="541" spans="6:41" ht="14.25" customHeight="1" x14ac:dyDescent="0.25">
      <c r="F541" s="10"/>
      <c r="G541" s="10"/>
      <c r="H541" s="10"/>
      <c r="I541" s="10"/>
      <c r="L541" s="10"/>
      <c r="O541" s="10"/>
      <c r="R541" s="10"/>
      <c r="U541" s="10"/>
      <c r="W541" s="10"/>
      <c r="AA541" s="10"/>
      <c r="AE541" s="10"/>
      <c r="AJ541" s="10"/>
      <c r="AO541" s="10"/>
    </row>
    <row r="542" spans="6:41" ht="14.25" customHeight="1" x14ac:dyDescent="0.25">
      <c r="F542" s="10"/>
      <c r="G542" s="10"/>
      <c r="H542" s="10"/>
      <c r="I542" s="10"/>
      <c r="L542" s="10"/>
      <c r="O542" s="10"/>
      <c r="R542" s="10"/>
      <c r="U542" s="10"/>
      <c r="W542" s="10"/>
      <c r="AA542" s="10"/>
      <c r="AE542" s="10"/>
      <c r="AJ542" s="10"/>
      <c r="AO542" s="10"/>
    </row>
    <row r="543" spans="6:41" ht="14.25" customHeight="1" x14ac:dyDescent="0.25">
      <c r="F543" s="10"/>
      <c r="G543" s="10"/>
      <c r="H543" s="10"/>
      <c r="I543" s="10"/>
      <c r="L543" s="10"/>
      <c r="O543" s="10"/>
      <c r="R543" s="10"/>
      <c r="U543" s="10"/>
      <c r="W543" s="10"/>
      <c r="AA543" s="10"/>
      <c r="AE543" s="10"/>
      <c r="AJ543" s="10"/>
      <c r="AO543" s="10"/>
    </row>
    <row r="544" spans="6:41" ht="14.25" customHeight="1" x14ac:dyDescent="0.25">
      <c r="F544" s="10"/>
      <c r="G544" s="10"/>
      <c r="H544" s="10"/>
      <c r="I544" s="10"/>
      <c r="L544" s="10"/>
      <c r="O544" s="10"/>
      <c r="R544" s="10"/>
      <c r="U544" s="10"/>
      <c r="W544" s="10"/>
      <c r="AA544" s="10"/>
      <c r="AE544" s="10"/>
      <c r="AJ544" s="10"/>
      <c r="AO544" s="10"/>
    </row>
    <row r="545" spans="6:41" ht="14.25" customHeight="1" x14ac:dyDescent="0.25">
      <c r="F545" s="10"/>
      <c r="G545" s="10"/>
      <c r="H545" s="10"/>
      <c r="I545" s="10"/>
      <c r="L545" s="10"/>
      <c r="O545" s="10"/>
      <c r="R545" s="10"/>
      <c r="U545" s="10"/>
      <c r="W545" s="10"/>
      <c r="AA545" s="10"/>
      <c r="AE545" s="10"/>
      <c r="AJ545" s="10"/>
      <c r="AO545" s="10"/>
    </row>
    <row r="546" spans="6:41" ht="14.25" customHeight="1" x14ac:dyDescent="0.25">
      <c r="F546" s="10"/>
      <c r="G546" s="10"/>
      <c r="H546" s="10"/>
      <c r="I546" s="10"/>
      <c r="L546" s="10"/>
      <c r="O546" s="10"/>
      <c r="R546" s="10"/>
      <c r="U546" s="10"/>
      <c r="W546" s="10"/>
      <c r="AA546" s="10"/>
      <c r="AE546" s="10"/>
      <c r="AJ546" s="10"/>
      <c r="AO546" s="10"/>
    </row>
    <row r="547" spans="6:41" ht="14.25" customHeight="1" x14ac:dyDescent="0.25">
      <c r="F547" s="10"/>
      <c r="G547" s="10"/>
      <c r="H547" s="10"/>
      <c r="I547" s="10"/>
      <c r="L547" s="10"/>
      <c r="O547" s="10"/>
      <c r="R547" s="10"/>
      <c r="U547" s="10"/>
      <c r="W547" s="10"/>
      <c r="AA547" s="10"/>
      <c r="AE547" s="10"/>
      <c r="AJ547" s="10"/>
      <c r="AO547" s="10"/>
    </row>
    <row r="548" spans="6:41" ht="14.25" customHeight="1" x14ac:dyDescent="0.25">
      <c r="F548" s="10"/>
      <c r="G548" s="10"/>
      <c r="H548" s="10"/>
      <c r="I548" s="10"/>
      <c r="L548" s="10"/>
      <c r="O548" s="10"/>
      <c r="R548" s="10"/>
      <c r="U548" s="10"/>
      <c r="W548" s="10"/>
      <c r="AA548" s="10"/>
      <c r="AE548" s="10"/>
      <c r="AJ548" s="10"/>
      <c r="AO548" s="10"/>
    </row>
    <row r="549" spans="6:41" ht="14.25" customHeight="1" x14ac:dyDescent="0.25">
      <c r="F549" s="10"/>
      <c r="G549" s="10"/>
      <c r="H549" s="10"/>
      <c r="I549" s="10"/>
      <c r="L549" s="10"/>
      <c r="O549" s="10"/>
      <c r="R549" s="10"/>
      <c r="U549" s="10"/>
      <c r="W549" s="10"/>
      <c r="AA549" s="10"/>
      <c r="AE549" s="10"/>
      <c r="AJ549" s="10"/>
      <c r="AO549" s="10"/>
    </row>
    <row r="550" spans="6:41" ht="14.25" customHeight="1" x14ac:dyDescent="0.25">
      <c r="F550" s="10"/>
      <c r="G550" s="10"/>
      <c r="H550" s="10"/>
      <c r="I550" s="10"/>
      <c r="L550" s="10"/>
      <c r="O550" s="10"/>
      <c r="R550" s="10"/>
      <c r="U550" s="10"/>
      <c r="W550" s="10"/>
      <c r="AA550" s="10"/>
      <c r="AE550" s="10"/>
      <c r="AJ550" s="10"/>
      <c r="AO550" s="10"/>
    </row>
    <row r="551" spans="6:41" ht="14.25" customHeight="1" x14ac:dyDescent="0.25">
      <c r="F551" s="10"/>
      <c r="G551" s="10"/>
      <c r="H551" s="10"/>
      <c r="I551" s="10"/>
      <c r="L551" s="10"/>
      <c r="O551" s="10"/>
      <c r="R551" s="10"/>
      <c r="U551" s="10"/>
      <c r="W551" s="10"/>
      <c r="AA551" s="10"/>
      <c r="AE551" s="10"/>
      <c r="AJ551" s="10"/>
      <c r="AO551" s="10"/>
    </row>
    <row r="552" spans="6:41" ht="14.25" customHeight="1" x14ac:dyDescent="0.25">
      <c r="F552" s="10"/>
      <c r="G552" s="10"/>
      <c r="H552" s="10"/>
      <c r="I552" s="10"/>
      <c r="L552" s="10"/>
      <c r="O552" s="10"/>
      <c r="R552" s="10"/>
      <c r="U552" s="10"/>
      <c r="W552" s="10"/>
      <c r="AA552" s="10"/>
      <c r="AE552" s="10"/>
      <c r="AJ552" s="10"/>
      <c r="AO552" s="10"/>
    </row>
    <row r="553" spans="6:41" ht="14.25" customHeight="1" x14ac:dyDescent="0.25">
      <c r="F553" s="10"/>
      <c r="G553" s="10"/>
      <c r="H553" s="10"/>
      <c r="I553" s="10"/>
      <c r="L553" s="10"/>
      <c r="O553" s="10"/>
      <c r="R553" s="10"/>
      <c r="U553" s="10"/>
      <c r="W553" s="10"/>
      <c r="AA553" s="10"/>
      <c r="AE553" s="10"/>
      <c r="AJ553" s="10"/>
      <c r="AO553" s="10"/>
    </row>
    <row r="554" spans="6:41" ht="14.25" customHeight="1" x14ac:dyDescent="0.25">
      <c r="F554" s="10"/>
      <c r="G554" s="10"/>
      <c r="H554" s="10"/>
      <c r="I554" s="10"/>
      <c r="L554" s="10"/>
      <c r="O554" s="10"/>
      <c r="R554" s="10"/>
      <c r="U554" s="10"/>
      <c r="W554" s="10"/>
      <c r="AA554" s="10"/>
      <c r="AE554" s="10"/>
      <c r="AJ554" s="10"/>
      <c r="AO554" s="10"/>
    </row>
    <row r="555" spans="6:41" ht="14.25" customHeight="1" x14ac:dyDescent="0.25">
      <c r="F555" s="10"/>
      <c r="G555" s="10"/>
      <c r="H555" s="10"/>
      <c r="I555" s="10"/>
      <c r="L555" s="10"/>
      <c r="O555" s="10"/>
      <c r="R555" s="10"/>
      <c r="U555" s="10"/>
      <c r="W555" s="10"/>
      <c r="AA555" s="10"/>
      <c r="AE555" s="10"/>
      <c r="AJ555" s="10"/>
      <c r="AO555" s="10"/>
    </row>
    <row r="556" spans="6:41" ht="14.25" customHeight="1" x14ac:dyDescent="0.25">
      <c r="F556" s="10"/>
      <c r="G556" s="10"/>
      <c r="H556" s="10"/>
      <c r="I556" s="10"/>
      <c r="L556" s="10"/>
      <c r="O556" s="10"/>
      <c r="R556" s="10"/>
      <c r="U556" s="10"/>
      <c r="W556" s="10"/>
      <c r="AA556" s="10"/>
      <c r="AE556" s="10"/>
      <c r="AJ556" s="10"/>
      <c r="AO556" s="10"/>
    </row>
    <row r="557" spans="6:41" ht="14.25" customHeight="1" x14ac:dyDescent="0.25">
      <c r="F557" s="10"/>
      <c r="G557" s="10"/>
      <c r="H557" s="10"/>
      <c r="I557" s="10"/>
      <c r="L557" s="10"/>
      <c r="O557" s="10"/>
      <c r="R557" s="10"/>
      <c r="U557" s="10"/>
      <c r="W557" s="10"/>
      <c r="AA557" s="10"/>
      <c r="AE557" s="10"/>
      <c r="AJ557" s="10"/>
      <c r="AO557" s="10"/>
    </row>
    <row r="558" spans="6:41" ht="14.25" customHeight="1" x14ac:dyDescent="0.25">
      <c r="F558" s="10"/>
      <c r="G558" s="10"/>
      <c r="H558" s="10"/>
      <c r="I558" s="10"/>
      <c r="L558" s="10"/>
      <c r="O558" s="10"/>
      <c r="R558" s="10"/>
      <c r="U558" s="10"/>
      <c r="W558" s="10"/>
      <c r="AA558" s="10"/>
      <c r="AE558" s="10"/>
      <c r="AJ558" s="10"/>
      <c r="AO558" s="10"/>
    </row>
    <row r="559" spans="6:41" ht="14.25" customHeight="1" x14ac:dyDescent="0.25">
      <c r="F559" s="10"/>
      <c r="G559" s="10"/>
      <c r="H559" s="10"/>
      <c r="I559" s="10"/>
      <c r="L559" s="10"/>
      <c r="O559" s="10"/>
      <c r="R559" s="10"/>
      <c r="U559" s="10"/>
      <c r="W559" s="10"/>
      <c r="AA559" s="10"/>
      <c r="AE559" s="10"/>
      <c r="AJ559" s="10"/>
      <c r="AO559" s="10"/>
    </row>
    <row r="560" spans="6:41" ht="14.25" customHeight="1" x14ac:dyDescent="0.25">
      <c r="F560" s="10"/>
      <c r="G560" s="10"/>
      <c r="H560" s="10"/>
      <c r="I560" s="10"/>
      <c r="L560" s="10"/>
      <c r="O560" s="10"/>
      <c r="R560" s="10"/>
      <c r="U560" s="10"/>
      <c r="W560" s="10"/>
      <c r="AA560" s="10"/>
      <c r="AE560" s="10"/>
      <c r="AJ560" s="10"/>
      <c r="AO560" s="10"/>
    </row>
    <row r="561" spans="6:41" ht="14.25" customHeight="1" x14ac:dyDescent="0.25">
      <c r="F561" s="10"/>
      <c r="G561" s="10"/>
      <c r="H561" s="10"/>
      <c r="I561" s="10"/>
      <c r="L561" s="10"/>
      <c r="O561" s="10"/>
      <c r="R561" s="10"/>
      <c r="U561" s="10"/>
      <c r="W561" s="10"/>
      <c r="AA561" s="10"/>
      <c r="AE561" s="10"/>
      <c r="AJ561" s="10"/>
      <c r="AO561" s="10"/>
    </row>
    <row r="562" spans="6:41" ht="14.25" customHeight="1" x14ac:dyDescent="0.25">
      <c r="F562" s="10"/>
      <c r="G562" s="10"/>
      <c r="H562" s="10"/>
      <c r="I562" s="10"/>
      <c r="L562" s="10"/>
      <c r="O562" s="10"/>
      <c r="R562" s="10"/>
      <c r="U562" s="10"/>
      <c r="W562" s="10"/>
      <c r="AA562" s="10"/>
      <c r="AE562" s="10"/>
      <c r="AJ562" s="10"/>
      <c r="AO562" s="10"/>
    </row>
    <row r="563" spans="6:41" ht="14.25" customHeight="1" x14ac:dyDescent="0.25">
      <c r="F563" s="10"/>
      <c r="G563" s="10"/>
      <c r="H563" s="10"/>
      <c r="I563" s="10"/>
      <c r="L563" s="10"/>
      <c r="O563" s="10"/>
      <c r="R563" s="10"/>
      <c r="U563" s="10"/>
      <c r="W563" s="10"/>
      <c r="AA563" s="10"/>
      <c r="AE563" s="10"/>
      <c r="AJ563" s="10"/>
      <c r="AO563" s="10"/>
    </row>
    <row r="564" spans="6:41" ht="14.25" customHeight="1" x14ac:dyDescent="0.25">
      <c r="F564" s="10"/>
      <c r="G564" s="10"/>
      <c r="H564" s="10"/>
      <c r="I564" s="10"/>
      <c r="L564" s="10"/>
      <c r="O564" s="10"/>
      <c r="R564" s="10"/>
      <c r="U564" s="10"/>
      <c r="W564" s="10"/>
      <c r="AA564" s="10"/>
      <c r="AE564" s="10"/>
      <c r="AJ564" s="10"/>
      <c r="AO564" s="10"/>
    </row>
    <row r="565" spans="6:41" ht="14.25" customHeight="1" x14ac:dyDescent="0.25">
      <c r="F565" s="10"/>
      <c r="G565" s="10"/>
      <c r="H565" s="10"/>
      <c r="I565" s="10"/>
      <c r="L565" s="10"/>
      <c r="O565" s="10"/>
      <c r="R565" s="10"/>
      <c r="U565" s="10"/>
      <c r="W565" s="10"/>
      <c r="AA565" s="10"/>
      <c r="AE565" s="10"/>
      <c r="AJ565" s="10"/>
      <c r="AO565" s="10"/>
    </row>
    <row r="566" spans="6:41" ht="14.25" customHeight="1" x14ac:dyDescent="0.25">
      <c r="F566" s="10"/>
      <c r="G566" s="10"/>
      <c r="H566" s="10"/>
      <c r="I566" s="10"/>
      <c r="L566" s="10"/>
      <c r="O566" s="10"/>
      <c r="R566" s="10"/>
      <c r="U566" s="10"/>
      <c r="W566" s="10"/>
      <c r="AA566" s="10"/>
      <c r="AE566" s="10"/>
      <c r="AJ566" s="10"/>
      <c r="AO566" s="10"/>
    </row>
    <row r="567" spans="6:41" ht="14.25" customHeight="1" x14ac:dyDescent="0.25">
      <c r="F567" s="10"/>
      <c r="G567" s="10"/>
      <c r="H567" s="10"/>
      <c r="I567" s="10"/>
      <c r="L567" s="10"/>
      <c r="O567" s="10"/>
      <c r="R567" s="10"/>
      <c r="U567" s="10"/>
      <c r="W567" s="10"/>
      <c r="AA567" s="10"/>
      <c r="AE567" s="10"/>
      <c r="AJ567" s="10"/>
      <c r="AO567" s="10"/>
    </row>
    <row r="568" spans="6:41" ht="14.25" customHeight="1" x14ac:dyDescent="0.25">
      <c r="F568" s="10"/>
      <c r="G568" s="10"/>
      <c r="H568" s="10"/>
      <c r="I568" s="10"/>
      <c r="L568" s="10"/>
      <c r="O568" s="10"/>
      <c r="R568" s="10"/>
      <c r="U568" s="10"/>
      <c r="W568" s="10"/>
      <c r="AA568" s="10"/>
      <c r="AE568" s="10"/>
      <c r="AJ568" s="10"/>
      <c r="AO568" s="10"/>
    </row>
    <row r="569" spans="6:41" ht="14.25" customHeight="1" x14ac:dyDescent="0.25">
      <c r="F569" s="10"/>
      <c r="G569" s="10"/>
      <c r="H569" s="10"/>
      <c r="I569" s="10"/>
      <c r="L569" s="10"/>
      <c r="O569" s="10"/>
      <c r="R569" s="10"/>
      <c r="U569" s="10"/>
      <c r="W569" s="10"/>
      <c r="AA569" s="10"/>
      <c r="AE569" s="10"/>
      <c r="AJ569" s="10"/>
      <c r="AO569" s="10"/>
    </row>
    <row r="570" spans="6:41" ht="14.25" customHeight="1" x14ac:dyDescent="0.25">
      <c r="F570" s="10"/>
      <c r="G570" s="10"/>
      <c r="H570" s="10"/>
      <c r="I570" s="10"/>
      <c r="L570" s="10"/>
      <c r="O570" s="10"/>
      <c r="R570" s="10"/>
      <c r="U570" s="10"/>
      <c r="W570" s="10"/>
      <c r="AA570" s="10"/>
      <c r="AE570" s="10"/>
      <c r="AJ570" s="10"/>
      <c r="AO570" s="10"/>
    </row>
    <row r="571" spans="6:41" ht="14.25" customHeight="1" x14ac:dyDescent="0.25">
      <c r="F571" s="10"/>
      <c r="G571" s="10"/>
      <c r="H571" s="10"/>
      <c r="I571" s="10"/>
      <c r="L571" s="10"/>
      <c r="O571" s="10"/>
      <c r="R571" s="10"/>
      <c r="U571" s="10"/>
      <c r="W571" s="10"/>
      <c r="AA571" s="10"/>
      <c r="AE571" s="10"/>
      <c r="AJ571" s="10"/>
      <c r="AO571" s="10"/>
    </row>
    <row r="572" spans="6:41" ht="14.25" customHeight="1" x14ac:dyDescent="0.25">
      <c r="F572" s="10"/>
      <c r="G572" s="10"/>
      <c r="H572" s="10"/>
      <c r="I572" s="10"/>
      <c r="L572" s="10"/>
      <c r="O572" s="10"/>
      <c r="R572" s="10"/>
      <c r="U572" s="10"/>
      <c r="W572" s="10"/>
      <c r="AA572" s="10"/>
      <c r="AE572" s="10"/>
      <c r="AJ572" s="10"/>
      <c r="AO572" s="10"/>
    </row>
    <row r="573" spans="6:41" ht="14.25" customHeight="1" x14ac:dyDescent="0.25">
      <c r="F573" s="10"/>
      <c r="G573" s="10"/>
      <c r="H573" s="10"/>
      <c r="I573" s="10"/>
      <c r="L573" s="10"/>
      <c r="O573" s="10"/>
      <c r="R573" s="10"/>
      <c r="U573" s="10"/>
      <c r="W573" s="10"/>
      <c r="AA573" s="10"/>
      <c r="AE573" s="10"/>
      <c r="AJ573" s="10"/>
      <c r="AO573" s="10"/>
    </row>
    <row r="574" spans="6:41" ht="14.25" customHeight="1" x14ac:dyDescent="0.25">
      <c r="F574" s="10"/>
      <c r="G574" s="10"/>
      <c r="H574" s="10"/>
      <c r="I574" s="10"/>
      <c r="L574" s="10"/>
      <c r="O574" s="10"/>
      <c r="R574" s="10"/>
      <c r="U574" s="10"/>
      <c r="W574" s="10"/>
      <c r="AA574" s="10"/>
      <c r="AE574" s="10"/>
      <c r="AJ574" s="10"/>
      <c r="AO574" s="10"/>
    </row>
    <row r="575" spans="6:41" ht="14.25" customHeight="1" x14ac:dyDescent="0.25">
      <c r="F575" s="10"/>
      <c r="G575" s="10"/>
      <c r="H575" s="10"/>
      <c r="I575" s="10"/>
      <c r="L575" s="10"/>
      <c r="O575" s="10"/>
      <c r="R575" s="10"/>
      <c r="U575" s="10"/>
      <c r="W575" s="10"/>
      <c r="AA575" s="10"/>
      <c r="AE575" s="10"/>
      <c r="AJ575" s="10"/>
      <c r="AO575" s="10"/>
    </row>
    <row r="576" spans="6:41" ht="14.25" customHeight="1" x14ac:dyDescent="0.25">
      <c r="F576" s="10"/>
      <c r="G576" s="10"/>
      <c r="H576" s="10"/>
      <c r="I576" s="10"/>
      <c r="L576" s="10"/>
      <c r="O576" s="10"/>
      <c r="R576" s="10"/>
      <c r="U576" s="10"/>
      <c r="W576" s="10"/>
      <c r="AA576" s="10"/>
      <c r="AE576" s="10"/>
      <c r="AJ576" s="10"/>
      <c r="AO576" s="10"/>
    </row>
    <row r="577" spans="6:41" ht="14.25" customHeight="1" x14ac:dyDescent="0.25">
      <c r="F577" s="10"/>
      <c r="G577" s="10"/>
      <c r="H577" s="10"/>
      <c r="I577" s="10"/>
      <c r="L577" s="10"/>
      <c r="O577" s="10"/>
      <c r="R577" s="10"/>
      <c r="U577" s="10"/>
      <c r="W577" s="10"/>
      <c r="AA577" s="10"/>
      <c r="AE577" s="10"/>
      <c r="AJ577" s="10"/>
      <c r="AO577" s="10"/>
    </row>
    <row r="578" spans="6:41" ht="14.25" customHeight="1" x14ac:dyDescent="0.25">
      <c r="F578" s="10"/>
      <c r="G578" s="10"/>
      <c r="H578" s="10"/>
      <c r="I578" s="10"/>
      <c r="L578" s="10"/>
      <c r="O578" s="10"/>
      <c r="R578" s="10"/>
      <c r="U578" s="10"/>
      <c r="W578" s="10"/>
      <c r="AA578" s="10"/>
      <c r="AE578" s="10"/>
      <c r="AJ578" s="10"/>
      <c r="AO578" s="10"/>
    </row>
    <row r="579" spans="6:41" ht="14.25" customHeight="1" x14ac:dyDescent="0.25">
      <c r="F579" s="10"/>
      <c r="G579" s="10"/>
      <c r="H579" s="10"/>
      <c r="I579" s="10"/>
      <c r="L579" s="10"/>
      <c r="O579" s="10"/>
      <c r="R579" s="10"/>
      <c r="U579" s="10"/>
      <c r="W579" s="10"/>
      <c r="AA579" s="10"/>
      <c r="AE579" s="10"/>
      <c r="AJ579" s="10"/>
      <c r="AO579" s="10"/>
    </row>
    <row r="580" spans="6:41" ht="14.25" customHeight="1" x14ac:dyDescent="0.25">
      <c r="F580" s="10"/>
      <c r="G580" s="10"/>
      <c r="H580" s="10"/>
      <c r="I580" s="10"/>
      <c r="L580" s="10"/>
      <c r="O580" s="10"/>
      <c r="R580" s="10"/>
      <c r="U580" s="10"/>
      <c r="W580" s="10"/>
      <c r="AA580" s="10"/>
      <c r="AE580" s="10"/>
      <c r="AJ580" s="10"/>
      <c r="AO580" s="10"/>
    </row>
    <row r="581" spans="6:41" ht="14.25" customHeight="1" x14ac:dyDescent="0.25">
      <c r="F581" s="10"/>
      <c r="G581" s="10"/>
      <c r="H581" s="10"/>
      <c r="I581" s="10"/>
      <c r="L581" s="10"/>
      <c r="O581" s="10"/>
      <c r="R581" s="10"/>
      <c r="U581" s="10"/>
      <c r="W581" s="10"/>
      <c r="AA581" s="10"/>
      <c r="AE581" s="10"/>
      <c r="AJ581" s="10"/>
      <c r="AO581" s="10"/>
    </row>
    <row r="582" spans="6:41" ht="14.25" customHeight="1" x14ac:dyDescent="0.25">
      <c r="F582" s="10"/>
      <c r="G582" s="10"/>
      <c r="H582" s="10"/>
      <c r="I582" s="10"/>
      <c r="L582" s="10"/>
      <c r="O582" s="10"/>
      <c r="R582" s="10"/>
      <c r="U582" s="10"/>
      <c r="W582" s="10"/>
      <c r="AA582" s="10"/>
      <c r="AE582" s="10"/>
      <c r="AJ582" s="10"/>
      <c r="AO582" s="10"/>
    </row>
    <row r="583" spans="6:41" ht="14.25" customHeight="1" x14ac:dyDescent="0.25">
      <c r="F583" s="10"/>
      <c r="G583" s="10"/>
      <c r="H583" s="10"/>
      <c r="I583" s="10"/>
      <c r="L583" s="10"/>
      <c r="O583" s="10"/>
      <c r="R583" s="10"/>
      <c r="U583" s="10"/>
      <c r="W583" s="10"/>
      <c r="AA583" s="10"/>
      <c r="AE583" s="10"/>
      <c r="AJ583" s="10"/>
      <c r="AO583" s="10"/>
    </row>
    <row r="584" spans="6:41" ht="14.25" customHeight="1" x14ac:dyDescent="0.25">
      <c r="F584" s="10"/>
      <c r="G584" s="10"/>
      <c r="H584" s="10"/>
      <c r="I584" s="10"/>
      <c r="L584" s="10"/>
      <c r="O584" s="10"/>
      <c r="R584" s="10"/>
      <c r="U584" s="10"/>
      <c r="W584" s="10"/>
      <c r="AA584" s="10"/>
      <c r="AE584" s="10"/>
      <c r="AJ584" s="10"/>
      <c r="AO584" s="10"/>
    </row>
    <row r="585" spans="6:41" ht="14.25" customHeight="1" x14ac:dyDescent="0.25">
      <c r="F585" s="10"/>
      <c r="G585" s="10"/>
      <c r="H585" s="10"/>
      <c r="I585" s="10"/>
      <c r="L585" s="10"/>
      <c r="O585" s="10"/>
      <c r="R585" s="10"/>
      <c r="U585" s="10"/>
      <c r="W585" s="10"/>
      <c r="AA585" s="10"/>
      <c r="AE585" s="10"/>
      <c r="AJ585" s="10"/>
      <c r="AO585" s="10"/>
    </row>
    <row r="586" spans="6:41" ht="14.25" customHeight="1" x14ac:dyDescent="0.25">
      <c r="F586" s="10"/>
      <c r="G586" s="10"/>
      <c r="H586" s="10"/>
      <c r="I586" s="10"/>
      <c r="L586" s="10"/>
      <c r="O586" s="10"/>
      <c r="R586" s="10"/>
      <c r="U586" s="10"/>
      <c r="W586" s="10"/>
      <c r="AA586" s="10"/>
      <c r="AE586" s="10"/>
      <c r="AJ586" s="10"/>
      <c r="AO586" s="10"/>
    </row>
    <row r="587" spans="6:41" ht="14.25" customHeight="1" x14ac:dyDescent="0.25">
      <c r="F587" s="10"/>
      <c r="G587" s="10"/>
      <c r="H587" s="10"/>
      <c r="I587" s="10"/>
      <c r="L587" s="10"/>
      <c r="O587" s="10"/>
      <c r="R587" s="10"/>
      <c r="U587" s="10"/>
      <c r="W587" s="10"/>
      <c r="AA587" s="10"/>
      <c r="AE587" s="10"/>
      <c r="AJ587" s="10"/>
      <c r="AO587" s="10"/>
    </row>
    <row r="588" spans="6:41" ht="14.25" customHeight="1" x14ac:dyDescent="0.25">
      <c r="F588" s="10"/>
      <c r="G588" s="10"/>
      <c r="H588" s="10"/>
      <c r="I588" s="10"/>
      <c r="L588" s="10"/>
      <c r="O588" s="10"/>
      <c r="R588" s="10"/>
      <c r="U588" s="10"/>
      <c r="W588" s="10"/>
      <c r="AA588" s="10"/>
      <c r="AE588" s="10"/>
      <c r="AJ588" s="10"/>
      <c r="AO588" s="10"/>
    </row>
    <row r="589" spans="6:41" ht="14.25" customHeight="1" x14ac:dyDescent="0.25">
      <c r="F589" s="10"/>
      <c r="G589" s="10"/>
      <c r="H589" s="10"/>
      <c r="I589" s="10"/>
      <c r="L589" s="10"/>
      <c r="O589" s="10"/>
      <c r="R589" s="10"/>
      <c r="U589" s="10"/>
      <c r="W589" s="10"/>
      <c r="AA589" s="10"/>
      <c r="AE589" s="10"/>
      <c r="AJ589" s="10"/>
      <c r="AO589" s="10"/>
    </row>
    <row r="590" spans="6:41" ht="14.25" customHeight="1" x14ac:dyDescent="0.25">
      <c r="F590" s="10"/>
      <c r="G590" s="10"/>
      <c r="H590" s="10"/>
      <c r="I590" s="10"/>
      <c r="L590" s="10"/>
      <c r="O590" s="10"/>
      <c r="R590" s="10"/>
      <c r="U590" s="10"/>
      <c r="W590" s="10"/>
      <c r="AA590" s="10"/>
      <c r="AE590" s="10"/>
      <c r="AJ590" s="10"/>
      <c r="AO590" s="10"/>
    </row>
    <row r="591" spans="6:41" ht="14.25" customHeight="1" x14ac:dyDescent="0.25">
      <c r="F591" s="10"/>
      <c r="G591" s="10"/>
      <c r="H591" s="10"/>
      <c r="I591" s="10"/>
      <c r="L591" s="10"/>
      <c r="O591" s="10"/>
      <c r="R591" s="10"/>
      <c r="U591" s="10"/>
      <c r="W591" s="10"/>
      <c r="AA591" s="10"/>
      <c r="AE591" s="10"/>
      <c r="AJ591" s="10"/>
      <c r="AO591" s="10"/>
    </row>
    <row r="592" spans="6:41" ht="14.25" customHeight="1" x14ac:dyDescent="0.25">
      <c r="F592" s="10"/>
      <c r="G592" s="10"/>
      <c r="H592" s="10"/>
      <c r="I592" s="10"/>
      <c r="L592" s="10"/>
      <c r="O592" s="10"/>
      <c r="R592" s="10"/>
      <c r="U592" s="10"/>
      <c r="W592" s="10"/>
      <c r="AA592" s="10"/>
      <c r="AE592" s="10"/>
      <c r="AJ592" s="10"/>
      <c r="AO592" s="10"/>
    </row>
    <row r="593" spans="6:41" ht="14.25" customHeight="1" x14ac:dyDescent="0.25">
      <c r="F593" s="10"/>
      <c r="G593" s="10"/>
      <c r="H593" s="10"/>
      <c r="I593" s="10"/>
      <c r="L593" s="10"/>
      <c r="O593" s="10"/>
      <c r="R593" s="10"/>
      <c r="U593" s="10"/>
      <c r="W593" s="10"/>
      <c r="AA593" s="10"/>
      <c r="AE593" s="10"/>
      <c r="AJ593" s="10"/>
      <c r="AO593" s="10"/>
    </row>
    <row r="594" spans="6:41" ht="14.25" customHeight="1" x14ac:dyDescent="0.25">
      <c r="F594" s="10"/>
      <c r="G594" s="10"/>
      <c r="H594" s="10"/>
      <c r="I594" s="10"/>
      <c r="L594" s="10"/>
      <c r="O594" s="10"/>
      <c r="R594" s="10"/>
      <c r="U594" s="10"/>
      <c r="W594" s="10"/>
      <c r="AA594" s="10"/>
      <c r="AE594" s="10"/>
      <c r="AJ594" s="10"/>
      <c r="AO594" s="10"/>
    </row>
    <row r="595" spans="6:41" ht="14.25" customHeight="1" x14ac:dyDescent="0.25">
      <c r="F595" s="10"/>
      <c r="G595" s="10"/>
      <c r="H595" s="10"/>
      <c r="I595" s="10"/>
      <c r="L595" s="10"/>
      <c r="O595" s="10"/>
      <c r="R595" s="10"/>
      <c r="U595" s="10"/>
      <c r="W595" s="10"/>
      <c r="AA595" s="10"/>
      <c r="AE595" s="10"/>
      <c r="AJ595" s="10"/>
      <c r="AO595" s="10"/>
    </row>
    <row r="596" spans="6:41" ht="14.25" customHeight="1" x14ac:dyDescent="0.25">
      <c r="F596" s="10"/>
      <c r="G596" s="10"/>
      <c r="H596" s="10"/>
      <c r="I596" s="10"/>
      <c r="L596" s="10"/>
      <c r="O596" s="10"/>
      <c r="R596" s="10"/>
      <c r="U596" s="10"/>
      <c r="W596" s="10"/>
      <c r="AA596" s="10"/>
      <c r="AE596" s="10"/>
      <c r="AJ596" s="10"/>
      <c r="AO596" s="10"/>
    </row>
    <row r="597" spans="6:41" ht="14.25" customHeight="1" x14ac:dyDescent="0.25">
      <c r="F597" s="10"/>
      <c r="G597" s="10"/>
      <c r="H597" s="10"/>
      <c r="I597" s="10"/>
      <c r="L597" s="10"/>
      <c r="O597" s="10"/>
      <c r="R597" s="10"/>
      <c r="U597" s="10"/>
      <c r="W597" s="10"/>
      <c r="AA597" s="10"/>
      <c r="AE597" s="10"/>
      <c r="AJ597" s="10"/>
      <c r="AO597" s="10"/>
    </row>
    <row r="598" spans="6:41" ht="14.25" customHeight="1" x14ac:dyDescent="0.25">
      <c r="F598" s="10"/>
      <c r="G598" s="10"/>
      <c r="H598" s="10"/>
      <c r="I598" s="10"/>
      <c r="L598" s="10"/>
      <c r="O598" s="10"/>
      <c r="R598" s="10"/>
      <c r="U598" s="10"/>
      <c r="W598" s="10"/>
      <c r="AA598" s="10"/>
      <c r="AE598" s="10"/>
      <c r="AJ598" s="10"/>
      <c r="AO598" s="10"/>
    </row>
    <row r="599" spans="6:41" ht="14.25" customHeight="1" x14ac:dyDescent="0.25">
      <c r="F599" s="10"/>
      <c r="G599" s="10"/>
      <c r="H599" s="10"/>
      <c r="I599" s="10"/>
      <c r="L599" s="10"/>
      <c r="O599" s="10"/>
      <c r="R599" s="10"/>
      <c r="U599" s="10"/>
      <c r="W599" s="10"/>
      <c r="AA599" s="10"/>
      <c r="AE599" s="10"/>
      <c r="AJ599" s="10"/>
      <c r="AO599" s="10"/>
    </row>
    <row r="600" spans="6:41" ht="14.25" customHeight="1" x14ac:dyDescent="0.25">
      <c r="F600" s="10"/>
      <c r="G600" s="10"/>
      <c r="H600" s="10"/>
      <c r="I600" s="10"/>
      <c r="L600" s="10"/>
      <c r="O600" s="10"/>
      <c r="R600" s="10"/>
      <c r="U600" s="10"/>
      <c r="W600" s="10"/>
      <c r="AA600" s="10"/>
      <c r="AE600" s="10"/>
      <c r="AJ600" s="10"/>
      <c r="AO600" s="10"/>
    </row>
    <row r="601" spans="6:41" ht="14.25" customHeight="1" x14ac:dyDescent="0.25">
      <c r="F601" s="10"/>
      <c r="G601" s="10"/>
      <c r="H601" s="10"/>
      <c r="I601" s="10"/>
      <c r="L601" s="10"/>
      <c r="O601" s="10"/>
      <c r="R601" s="10"/>
      <c r="U601" s="10"/>
      <c r="W601" s="10"/>
      <c r="AA601" s="10"/>
      <c r="AE601" s="10"/>
      <c r="AJ601" s="10"/>
      <c r="AO601" s="10"/>
    </row>
    <row r="602" spans="6:41" ht="14.25" customHeight="1" x14ac:dyDescent="0.25">
      <c r="F602" s="10"/>
      <c r="G602" s="10"/>
      <c r="H602" s="10"/>
      <c r="I602" s="10"/>
      <c r="L602" s="10"/>
      <c r="O602" s="10"/>
      <c r="R602" s="10"/>
      <c r="U602" s="10"/>
      <c r="W602" s="10"/>
      <c r="AA602" s="10"/>
      <c r="AE602" s="10"/>
      <c r="AJ602" s="10"/>
      <c r="AO602" s="10"/>
    </row>
    <row r="603" spans="6:41" ht="14.25" customHeight="1" x14ac:dyDescent="0.25">
      <c r="F603" s="10"/>
      <c r="G603" s="10"/>
      <c r="H603" s="10"/>
      <c r="I603" s="10"/>
      <c r="L603" s="10"/>
      <c r="O603" s="10"/>
      <c r="R603" s="10"/>
      <c r="U603" s="10"/>
      <c r="W603" s="10"/>
      <c r="AA603" s="10"/>
      <c r="AE603" s="10"/>
      <c r="AJ603" s="10"/>
      <c r="AO603" s="10"/>
    </row>
    <row r="604" spans="6:41" ht="14.25" customHeight="1" x14ac:dyDescent="0.25">
      <c r="F604" s="10"/>
      <c r="G604" s="10"/>
      <c r="H604" s="10"/>
      <c r="I604" s="10"/>
      <c r="L604" s="10"/>
      <c r="O604" s="10"/>
      <c r="R604" s="10"/>
      <c r="U604" s="10"/>
      <c r="W604" s="10"/>
      <c r="AA604" s="10"/>
      <c r="AE604" s="10"/>
      <c r="AJ604" s="10"/>
      <c r="AO604" s="10"/>
    </row>
    <row r="605" spans="6:41" ht="14.25" customHeight="1" x14ac:dyDescent="0.25">
      <c r="F605" s="10"/>
      <c r="G605" s="10"/>
      <c r="H605" s="10"/>
      <c r="I605" s="10"/>
      <c r="L605" s="10"/>
      <c r="O605" s="10"/>
      <c r="R605" s="10"/>
      <c r="U605" s="10"/>
      <c r="W605" s="10"/>
      <c r="AA605" s="10"/>
      <c r="AE605" s="10"/>
      <c r="AJ605" s="10"/>
      <c r="AO605" s="10"/>
    </row>
    <row r="606" spans="6:41" ht="14.25" customHeight="1" x14ac:dyDescent="0.25">
      <c r="F606" s="10"/>
      <c r="G606" s="10"/>
      <c r="H606" s="10"/>
      <c r="I606" s="10"/>
      <c r="L606" s="10"/>
      <c r="O606" s="10"/>
      <c r="R606" s="10"/>
      <c r="U606" s="10"/>
      <c r="W606" s="10"/>
      <c r="AA606" s="10"/>
      <c r="AE606" s="10"/>
      <c r="AJ606" s="10"/>
      <c r="AO606" s="10"/>
    </row>
    <row r="607" spans="6:41" ht="14.25" customHeight="1" x14ac:dyDescent="0.25">
      <c r="F607" s="10"/>
      <c r="G607" s="10"/>
      <c r="H607" s="10"/>
      <c r="I607" s="10"/>
      <c r="L607" s="10"/>
      <c r="O607" s="10"/>
      <c r="R607" s="10"/>
      <c r="U607" s="10"/>
      <c r="W607" s="10"/>
      <c r="AA607" s="10"/>
      <c r="AE607" s="10"/>
      <c r="AJ607" s="10"/>
      <c r="AO607" s="10"/>
    </row>
    <row r="608" spans="6:41" ht="14.25" customHeight="1" x14ac:dyDescent="0.25">
      <c r="F608" s="10"/>
      <c r="G608" s="10"/>
      <c r="H608" s="10"/>
      <c r="I608" s="10"/>
      <c r="L608" s="10"/>
      <c r="O608" s="10"/>
      <c r="R608" s="10"/>
      <c r="U608" s="10"/>
      <c r="W608" s="10"/>
      <c r="AA608" s="10"/>
      <c r="AE608" s="10"/>
      <c r="AJ608" s="10"/>
      <c r="AO608" s="10"/>
    </row>
    <row r="609" spans="6:41" ht="14.25" customHeight="1" x14ac:dyDescent="0.25">
      <c r="F609" s="10"/>
      <c r="G609" s="10"/>
      <c r="H609" s="10"/>
      <c r="I609" s="10"/>
      <c r="L609" s="10"/>
      <c r="O609" s="10"/>
      <c r="R609" s="10"/>
      <c r="U609" s="10"/>
      <c r="W609" s="10"/>
      <c r="AA609" s="10"/>
      <c r="AE609" s="10"/>
      <c r="AJ609" s="10"/>
      <c r="AO609" s="10"/>
    </row>
    <row r="610" spans="6:41" ht="14.25" customHeight="1" x14ac:dyDescent="0.25">
      <c r="F610" s="10"/>
      <c r="G610" s="10"/>
      <c r="H610" s="10"/>
      <c r="I610" s="10"/>
      <c r="L610" s="10"/>
      <c r="O610" s="10"/>
      <c r="R610" s="10"/>
      <c r="U610" s="10"/>
      <c r="W610" s="10"/>
      <c r="AA610" s="10"/>
      <c r="AE610" s="10"/>
      <c r="AJ610" s="10"/>
      <c r="AO610" s="10"/>
    </row>
    <row r="611" spans="6:41" ht="14.25" customHeight="1" x14ac:dyDescent="0.25">
      <c r="F611" s="10"/>
      <c r="G611" s="10"/>
      <c r="H611" s="10"/>
      <c r="I611" s="10"/>
      <c r="L611" s="10"/>
      <c r="O611" s="10"/>
      <c r="R611" s="10"/>
      <c r="U611" s="10"/>
      <c r="W611" s="10"/>
      <c r="AA611" s="10"/>
      <c r="AE611" s="10"/>
      <c r="AJ611" s="10"/>
      <c r="AO611" s="10"/>
    </row>
    <row r="612" spans="6:41" ht="14.25" customHeight="1" x14ac:dyDescent="0.25">
      <c r="F612" s="10"/>
      <c r="G612" s="10"/>
      <c r="H612" s="10"/>
      <c r="I612" s="10"/>
      <c r="L612" s="10"/>
      <c r="O612" s="10"/>
      <c r="R612" s="10"/>
      <c r="U612" s="10"/>
      <c r="W612" s="10"/>
      <c r="AA612" s="10"/>
      <c r="AE612" s="10"/>
      <c r="AJ612" s="10"/>
      <c r="AO612" s="10"/>
    </row>
    <row r="613" spans="6:41" ht="14.25" customHeight="1" x14ac:dyDescent="0.25">
      <c r="F613" s="10"/>
      <c r="G613" s="10"/>
      <c r="H613" s="10"/>
      <c r="I613" s="10"/>
      <c r="L613" s="10"/>
      <c r="O613" s="10"/>
      <c r="R613" s="10"/>
      <c r="U613" s="10"/>
      <c r="W613" s="10"/>
      <c r="AA613" s="10"/>
      <c r="AE613" s="10"/>
      <c r="AJ613" s="10"/>
      <c r="AO613" s="10"/>
    </row>
    <row r="614" spans="6:41" ht="14.25" customHeight="1" x14ac:dyDescent="0.25">
      <c r="F614" s="10"/>
      <c r="G614" s="10"/>
      <c r="H614" s="10"/>
      <c r="I614" s="10"/>
      <c r="L614" s="10"/>
      <c r="O614" s="10"/>
      <c r="R614" s="10"/>
      <c r="U614" s="10"/>
      <c r="W614" s="10"/>
      <c r="AA614" s="10"/>
      <c r="AE614" s="10"/>
      <c r="AJ614" s="10"/>
      <c r="AO614" s="10"/>
    </row>
    <row r="615" spans="6:41" ht="14.25" customHeight="1" x14ac:dyDescent="0.25">
      <c r="F615" s="10"/>
      <c r="G615" s="10"/>
      <c r="H615" s="10"/>
      <c r="I615" s="10"/>
      <c r="L615" s="10"/>
      <c r="O615" s="10"/>
      <c r="R615" s="10"/>
      <c r="U615" s="10"/>
      <c r="W615" s="10"/>
      <c r="AA615" s="10"/>
      <c r="AE615" s="10"/>
      <c r="AJ615" s="10"/>
      <c r="AO615" s="10"/>
    </row>
    <row r="616" spans="6:41" ht="14.25" customHeight="1" x14ac:dyDescent="0.25">
      <c r="F616" s="10"/>
      <c r="G616" s="10"/>
      <c r="H616" s="10"/>
      <c r="I616" s="10"/>
      <c r="L616" s="10"/>
      <c r="O616" s="10"/>
      <c r="R616" s="10"/>
      <c r="U616" s="10"/>
      <c r="W616" s="10"/>
      <c r="AA616" s="10"/>
      <c r="AE616" s="10"/>
      <c r="AJ616" s="10"/>
      <c r="AO616" s="10"/>
    </row>
    <row r="617" spans="6:41" ht="14.25" customHeight="1" x14ac:dyDescent="0.25">
      <c r="F617" s="10"/>
      <c r="G617" s="10"/>
      <c r="H617" s="10"/>
      <c r="I617" s="10"/>
      <c r="L617" s="10"/>
      <c r="O617" s="10"/>
      <c r="R617" s="10"/>
      <c r="U617" s="10"/>
      <c r="W617" s="10"/>
      <c r="AA617" s="10"/>
      <c r="AE617" s="10"/>
      <c r="AJ617" s="10"/>
      <c r="AO617" s="10"/>
    </row>
    <row r="618" spans="6:41" ht="14.25" customHeight="1" x14ac:dyDescent="0.25">
      <c r="F618" s="10"/>
      <c r="G618" s="10"/>
      <c r="H618" s="10"/>
      <c r="I618" s="10"/>
      <c r="L618" s="10"/>
      <c r="O618" s="10"/>
      <c r="R618" s="10"/>
      <c r="U618" s="10"/>
      <c r="W618" s="10"/>
      <c r="AA618" s="10"/>
      <c r="AE618" s="10"/>
      <c r="AJ618" s="10"/>
      <c r="AO618" s="10"/>
    </row>
    <row r="619" spans="6:41" ht="14.25" customHeight="1" x14ac:dyDescent="0.25">
      <c r="F619" s="10"/>
      <c r="G619" s="10"/>
      <c r="H619" s="10"/>
      <c r="I619" s="10"/>
      <c r="L619" s="10"/>
      <c r="O619" s="10"/>
      <c r="R619" s="10"/>
      <c r="U619" s="10"/>
      <c r="W619" s="10"/>
      <c r="AA619" s="10"/>
      <c r="AE619" s="10"/>
      <c r="AJ619" s="10"/>
      <c r="AO619" s="10"/>
    </row>
    <row r="620" spans="6:41" ht="14.25" customHeight="1" x14ac:dyDescent="0.25">
      <c r="F620" s="10"/>
      <c r="G620" s="10"/>
      <c r="H620" s="10"/>
      <c r="I620" s="10"/>
      <c r="L620" s="10"/>
      <c r="O620" s="10"/>
      <c r="R620" s="10"/>
      <c r="U620" s="10"/>
      <c r="W620" s="10"/>
      <c r="AA620" s="10"/>
      <c r="AE620" s="10"/>
      <c r="AJ620" s="10"/>
      <c r="AO620" s="10"/>
    </row>
    <row r="621" spans="6:41" ht="14.25" customHeight="1" x14ac:dyDescent="0.25">
      <c r="F621" s="10"/>
      <c r="G621" s="10"/>
      <c r="H621" s="10"/>
      <c r="I621" s="10"/>
      <c r="L621" s="10"/>
      <c r="O621" s="10"/>
      <c r="R621" s="10"/>
      <c r="U621" s="10"/>
      <c r="W621" s="10"/>
      <c r="AA621" s="10"/>
      <c r="AE621" s="10"/>
      <c r="AJ621" s="10"/>
      <c r="AO621" s="10"/>
    </row>
    <row r="622" spans="6:41" ht="14.25" customHeight="1" x14ac:dyDescent="0.25">
      <c r="F622" s="10"/>
      <c r="G622" s="10"/>
      <c r="H622" s="10"/>
      <c r="I622" s="10"/>
      <c r="L622" s="10"/>
      <c r="O622" s="10"/>
      <c r="R622" s="10"/>
      <c r="U622" s="10"/>
      <c r="W622" s="10"/>
      <c r="AA622" s="10"/>
      <c r="AE622" s="10"/>
      <c r="AJ622" s="10"/>
      <c r="AO622" s="10"/>
    </row>
    <row r="623" spans="6:41" ht="14.25" customHeight="1" x14ac:dyDescent="0.25">
      <c r="F623" s="10"/>
      <c r="G623" s="10"/>
      <c r="H623" s="10"/>
      <c r="I623" s="10"/>
      <c r="L623" s="10"/>
      <c r="O623" s="10"/>
      <c r="R623" s="10"/>
      <c r="U623" s="10"/>
      <c r="W623" s="10"/>
      <c r="AA623" s="10"/>
      <c r="AE623" s="10"/>
      <c r="AJ623" s="10"/>
      <c r="AO623" s="10"/>
    </row>
    <row r="624" spans="6:41" ht="14.25" customHeight="1" x14ac:dyDescent="0.25">
      <c r="F624" s="10"/>
      <c r="G624" s="10"/>
      <c r="H624" s="10"/>
      <c r="I624" s="10"/>
      <c r="L624" s="10"/>
      <c r="O624" s="10"/>
      <c r="R624" s="10"/>
      <c r="U624" s="10"/>
      <c r="W624" s="10"/>
      <c r="AA624" s="10"/>
      <c r="AE624" s="10"/>
      <c r="AJ624" s="10"/>
      <c r="AO624" s="10"/>
    </row>
    <row r="625" spans="6:41" ht="14.25" customHeight="1" x14ac:dyDescent="0.25">
      <c r="F625" s="10"/>
      <c r="G625" s="10"/>
      <c r="H625" s="10"/>
      <c r="I625" s="10"/>
      <c r="L625" s="10"/>
      <c r="O625" s="10"/>
      <c r="R625" s="10"/>
      <c r="U625" s="10"/>
      <c r="W625" s="10"/>
      <c r="AA625" s="10"/>
      <c r="AE625" s="10"/>
      <c r="AJ625" s="10"/>
      <c r="AO625" s="10"/>
    </row>
    <row r="626" spans="6:41" ht="14.25" customHeight="1" x14ac:dyDescent="0.25">
      <c r="F626" s="10"/>
      <c r="G626" s="10"/>
      <c r="H626" s="10"/>
      <c r="I626" s="10"/>
      <c r="L626" s="10"/>
      <c r="O626" s="10"/>
      <c r="R626" s="10"/>
      <c r="U626" s="10"/>
      <c r="W626" s="10"/>
      <c r="AA626" s="10"/>
      <c r="AE626" s="10"/>
      <c r="AJ626" s="10"/>
      <c r="AO626" s="10"/>
    </row>
    <row r="627" spans="6:41" ht="14.25" customHeight="1" x14ac:dyDescent="0.25">
      <c r="F627" s="10"/>
      <c r="G627" s="10"/>
      <c r="H627" s="10"/>
      <c r="I627" s="10"/>
      <c r="L627" s="10"/>
      <c r="O627" s="10"/>
      <c r="R627" s="10"/>
      <c r="U627" s="10"/>
      <c r="W627" s="10"/>
      <c r="AA627" s="10"/>
      <c r="AE627" s="10"/>
      <c r="AJ627" s="10"/>
      <c r="AO627" s="10"/>
    </row>
    <row r="628" spans="6:41" ht="14.25" customHeight="1" x14ac:dyDescent="0.25">
      <c r="F628" s="10"/>
      <c r="G628" s="10"/>
      <c r="H628" s="10"/>
      <c r="I628" s="10"/>
      <c r="L628" s="10"/>
      <c r="O628" s="10"/>
      <c r="R628" s="10"/>
      <c r="U628" s="10"/>
      <c r="W628" s="10"/>
      <c r="AA628" s="10"/>
      <c r="AE628" s="10"/>
      <c r="AJ628" s="10"/>
      <c r="AO628" s="10"/>
    </row>
    <row r="629" spans="6:41" ht="14.25" customHeight="1" x14ac:dyDescent="0.25">
      <c r="F629" s="10"/>
      <c r="G629" s="10"/>
      <c r="H629" s="10"/>
      <c r="I629" s="10"/>
      <c r="L629" s="10"/>
      <c r="O629" s="10"/>
      <c r="R629" s="10"/>
      <c r="U629" s="10"/>
      <c r="W629" s="10"/>
      <c r="AA629" s="10"/>
      <c r="AE629" s="10"/>
      <c r="AJ629" s="10"/>
      <c r="AO629" s="10"/>
    </row>
    <row r="630" spans="6:41" ht="14.25" customHeight="1" x14ac:dyDescent="0.25">
      <c r="F630" s="10"/>
      <c r="G630" s="10"/>
      <c r="H630" s="10"/>
      <c r="I630" s="10"/>
      <c r="L630" s="10"/>
      <c r="O630" s="10"/>
      <c r="R630" s="10"/>
      <c r="U630" s="10"/>
      <c r="W630" s="10"/>
      <c r="AA630" s="10"/>
      <c r="AE630" s="10"/>
      <c r="AJ630" s="10"/>
      <c r="AO630" s="10"/>
    </row>
    <row r="631" spans="6:41" ht="14.25" customHeight="1" x14ac:dyDescent="0.25">
      <c r="F631" s="10"/>
      <c r="G631" s="10"/>
      <c r="H631" s="10"/>
      <c r="I631" s="10"/>
      <c r="L631" s="10"/>
      <c r="O631" s="10"/>
      <c r="R631" s="10"/>
      <c r="U631" s="10"/>
      <c r="W631" s="10"/>
      <c r="AA631" s="10"/>
      <c r="AE631" s="10"/>
      <c r="AJ631" s="10"/>
      <c r="AO631" s="10"/>
    </row>
    <row r="632" spans="6:41" ht="14.25" customHeight="1" x14ac:dyDescent="0.25">
      <c r="F632" s="10"/>
      <c r="G632" s="10"/>
      <c r="H632" s="10"/>
      <c r="I632" s="10"/>
      <c r="L632" s="10"/>
      <c r="O632" s="10"/>
      <c r="R632" s="10"/>
      <c r="U632" s="10"/>
      <c r="W632" s="10"/>
      <c r="AA632" s="10"/>
      <c r="AE632" s="10"/>
      <c r="AJ632" s="10"/>
      <c r="AO632" s="10"/>
    </row>
    <row r="633" spans="6:41" ht="14.25" customHeight="1" x14ac:dyDescent="0.25">
      <c r="F633" s="10"/>
      <c r="G633" s="10"/>
      <c r="H633" s="10"/>
      <c r="I633" s="10"/>
      <c r="L633" s="10"/>
      <c r="O633" s="10"/>
      <c r="R633" s="10"/>
      <c r="U633" s="10"/>
      <c r="W633" s="10"/>
      <c r="AA633" s="10"/>
      <c r="AE633" s="10"/>
      <c r="AJ633" s="10"/>
      <c r="AO633" s="10"/>
    </row>
    <row r="634" spans="6:41" ht="14.25" customHeight="1" x14ac:dyDescent="0.25">
      <c r="F634" s="10"/>
      <c r="G634" s="10"/>
      <c r="H634" s="10"/>
      <c r="I634" s="10"/>
      <c r="L634" s="10"/>
      <c r="O634" s="10"/>
      <c r="R634" s="10"/>
      <c r="U634" s="10"/>
      <c r="W634" s="10"/>
      <c r="AA634" s="10"/>
      <c r="AE634" s="10"/>
      <c r="AJ634" s="10"/>
      <c r="AO634" s="10"/>
    </row>
    <row r="635" spans="6:41" ht="14.25" customHeight="1" x14ac:dyDescent="0.25">
      <c r="F635" s="10"/>
      <c r="G635" s="10"/>
      <c r="H635" s="10"/>
      <c r="I635" s="10"/>
      <c r="L635" s="10"/>
      <c r="O635" s="10"/>
      <c r="R635" s="10"/>
      <c r="U635" s="10"/>
      <c r="W635" s="10"/>
      <c r="AA635" s="10"/>
      <c r="AE635" s="10"/>
      <c r="AJ635" s="10"/>
      <c r="AO635" s="10"/>
    </row>
    <row r="636" spans="6:41" ht="14.25" customHeight="1" x14ac:dyDescent="0.25">
      <c r="F636" s="10"/>
      <c r="G636" s="10"/>
      <c r="H636" s="10"/>
      <c r="I636" s="10"/>
      <c r="L636" s="10"/>
      <c r="O636" s="10"/>
      <c r="R636" s="10"/>
      <c r="U636" s="10"/>
      <c r="W636" s="10"/>
      <c r="AA636" s="10"/>
      <c r="AE636" s="10"/>
      <c r="AJ636" s="10"/>
      <c r="AO636" s="10"/>
    </row>
    <row r="637" spans="6:41" ht="14.25" customHeight="1" x14ac:dyDescent="0.25">
      <c r="F637" s="10"/>
      <c r="G637" s="10"/>
      <c r="H637" s="10"/>
      <c r="I637" s="10"/>
      <c r="L637" s="10"/>
      <c r="O637" s="10"/>
      <c r="R637" s="10"/>
      <c r="U637" s="10"/>
      <c r="W637" s="10"/>
      <c r="AA637" s="10"/>
      <c r="AE637" s="10"/>
      <c r="AJ637" s="10"/>
      <c r="AO637" s="10"/>
    </row>
    <row r="638" spans="6:41" ht="14.25" customHeight="1" x14ac:dyDescent="0.25">
      <c r="F638" s="10"/>
      <c r="G638" s="10"/>
      <c r="H638" s="10"/>
      <c r="I638" s="10"/>
      <c r="L638" s="10"/>
      <c r="O638" s="10"/>
      <c r="R638" s="10"/>
      <c r="U638" s="10"/>
      <c r="W638" s="10"/>
      <c r="AA638" s="10"/>
      <c r="AE638" s="10"/>
      <c r="AJ638" s="10"/>
      <c r="AO638" s="10"/>
    </row>
    <row r="639" spans="6:41" ht="14.25" customHeight="1" x14ac:dyDescent="0.25">
      <c r="F639" s="10"/>
      <c r="G639" s="10"/>
      <c r="H639" s="10"/>
      <c r="I639" s="10"/>
      <c r="L639" s="10"/>
      <c r="O639" s="10"/>
      <c r="R639" s="10"/>
      <c r="U639" s="10"/>
      <c r="W639" s="10"/>
      <c r="AA639" s="10"/>
      <c r="AE639" s="10"/>
      <c r="AJ639" s="10"/>
      <c r="AO639" s="10"/>
    </row>
    <row r="640" spans="6:41" ht="14.25" customHeight="1" x14ac:dyDescent="0.25">
      <c r="F640" s="10"/>
      <c r="G640" s="10"/>
      <c r="H640" s="10"/>
      <c r="I640" s="10"/>
      <c r="L640" s="10"/>
      <c r="O640" s="10"/>
      <c r="R640" s="10"/>
      <c r="U640" s="10"/>
      <c r="W640" s="10"/>
      <c r="AA640" s="10"/>
      <c r="AE640" s="10"/>
      <c r="AJ640" s="10"/>
      <c r="AO640" s="10"/>
    </row>
    <row r="641" spans="6:41" ht="14.25" customHeight="1" x14ac:dyDescent="0.25">
      <c r="F641" s="10"/>
      <c r="G641" s="10"/>
      <c r="H641" s="10"/>
      <c r="I641" s="10"/>
      <c r="L641" s="10"/>
      <c r="O641" s="10"/>
      <c r="R641" s="10"/>
      <c r="U641" s="10"/>
      <c r="W641" s="10"/>
      <c r="AA641" s="10"/>
      <c r="AE641" s="10"/>
      <c r="AJ641" s="10"/>
      <c r="AO641" s="10"/>
    </row>
    <row r="642" spans="6:41" ht="14.25" customHeight="1" x14ac:dyDescent="0.25">
      <c r="F642" s="10"/>
      <c r="G642" s="10"/>
      <c r="H642" s="10"/>
      <c r="I642" s="10"/>
      <c r="L642" s="10"/>
      <c r="O642" s="10"/>
      <c r="R642" s="10"/>
      <c r="U642" s="10"/>
      <c r="W642" s="10"/>
      <c r="AA642" s="10"/>
      <c r="AE642" s="10"/>
      <c r="AJ642" s="10"/>
      <c r="AO642" s="10"/>
    </row>
    <row r="643" spans="6:41" ht="14.25" customHeight="1" x14ac:dyDescent="0.25">
      <c r="F643" s="10"/>
      <c r="G643" s="10"/>
      <c r="H643" s="10"/>
      <c r="I643" s="10"/>
      <c r="L643" s="10"/>
      <c r="O643" s="10"/>
      <c r="R643" s="10"/>
      <c r="U643" s="10"/>
      <c r="W643" s="10"/>
      <c r="AA643" s="10"/>
      <c r="AE643" s="10"/>
      <c r="AJ643" s="10"/>
      <c r="AO643" s="10"/>
    </row>
    <row r="644" spans="6:41" ht="14.25" customHeight="1" x14ac:dyDescent="0.25">
      <c r="F644" s="10"/>
      <c r="G644" s="10"/>
      <c r="H644" s="10"/>
      <c r="I644" s="10"/>
      <c r="L644" s="10"/>
      <c r="O644" s="10"/>
      <c r="R644" s="10"/>
      <c r="U644" s="10"/>
      <c r="W644" s="10"/>
      <c r="AA644" s="10"/>
      <c r="AE644" s="10"/>
      <c r="AJ644" s="10"/>
      <c r="AO644" s="10"/>
    </row>
    <row r="645" spans="6:41" ht="14.25" customHeight="1" x14ac:dyDescent="0.25">
      <c r="F645" s="10"/>
      <c r="G645" s="10"/>
      <c r="H645" s="10"/>
      <c r="I645" s="10"/>
      <c r="L645" s="10"/>
      <c r="O645" s="10"/>
      <c r="R645" s="10"/>
      <c r="U645" s="10"/>
      <c r="W645" s="10"/>
      <c r="AA645" s="10"/>
      <c r="AE645" s="10"/>
      <c r="AJ645" s="10"/>
      <c r="AO645" s="10"/>
    </row>
    <row r="646" spans="6:41" ht="14.25" customHeight="1" x14ac:dyDescent="0.25">
      <c r="F646" s="10"/>
      <c r="G646" s="10"/>
      <c r="H646" s="10"/>
      <c r="I646" s="10"/>
      <c r="L646" s="10"/>
      <c r="O646" s="10"/>
      <c r="R646" s="10"/>
      <c r="U646" s="10"/>
      <c r="W646" s="10"/>
      <c r="AA646" s="10"/>
      <c r="AE646" s="10"/>
      <c r="AJ646" s="10"/>
      <c r="AO646" s="10"/>
    </row>
    <row r="647" spans="6:41" ht="14.25" customHeight="1" x14ac:dyDescent="0.25">
      <c r="F647" s="10"/>
      <c r="G647" s="10"/>
      <c r="H647" s="10"/>
      <c r="I647" s="10"/>
      <c r="L647" s="10"/>
      <c r="O647" s="10"/>
      <c r="R647" s="10"/>
      <c r="U647" s="10"/>
      <c r="W647" s="10"/>
      <c r="AA647" s="10"/>
      <c r="AE647" s="10"/>
      <c r="AJ647" s="10"/>
      <c r="AO647" s="10"/>
    </row>
    <row r="648" spans="6:41" ht="14.25" customHeight="1" x14ac:dyDescent="0.25">
      <c r="F648" s="10"/>
      <c r="G648" s="10"/>
      <c r="H648" s="10"/>
      <c r="I648" s="10"/>
      <c r="L648" s="10"/>
      <c r="O648" s="10"/>
      <c r="R648" s="10"/>
      <c r="U648" s="10"/>
      <c r="W648" s="10"/>
      <c r="AA648" s="10"/>
      <c r="AE648" s="10"/>
      <c r="AJ648" s="10"/>
      <c r="AO648" s="10"/>
    </row>
    <row r="649" spans="6:41" ht="14.25" customHeight="1" x14ac:dyDescent="0.25">
      <c r="F649" s="10"/>
      <c r="G649" s="10"/>
      <c r="H649" s="10"/>
      <c r="I649" s="10"/>
      <c r="L649" s="10"/>
      <c r="O649" s="10"/>
      <c r="R649" s="10"/>
      <c r="U649" s="10"/>
      <c r="W649" s="10"/>
      <c r="AA649" s="10"/>
      <c r="AE649" s="10"/>
      <c r="AJ649" s="10"/>
      <c r="AO649" s="10"/>
    </row>
    <row r="650" spans="6:41" ht="14.25" customHeight="1" x14ac:dyDescent="0.25">
      <c r="F650" s="10"/>
      <c r="G650" s="10"/>
      <c r="H650" s="10"/>
      <c r="I650" s="10"/>
      <c r="L650" s="10"/>
      <c r="O650" s="10"/>
      <c r="R650" s="10"/>
      <c r="U650" s="10"/>
      <c r="W650" s="10"/>
      <c r="AA650" s="10"/>
      <c r="AE650" s="10"/>
      <c r="AJ650" s="10"/>
      <c r="AO650" s="10"/>
    </row>
    <row r="651" spans="6:41" ht="14.25" customHeight="1" x14ac:dyDescent="0.25">
      <c r="F651" s="10"/>
      <c r="G651" s="10"/>
      <c r="H651" s="10"/>
      <c r="I651" s="10"/>
      <c r="L651" s="10"/>
      <c r="O651" s="10"/>
      <c r="R651" s="10"/>
      <c r="U651" s="10"/>
      <c r="W651" s="10"/>
      <c r="AA651" s="10"/>
      <c r="AE651" s="10"/>
      <c r="AJ651" s="10"/>
      <c r="AO651" s="10"/>
    </row>
    <row r="652" spans="6:41" ht="14.25" customHeight="1" x14ac:dyDescent="0.25">
      <c r="F652" s="10"/>
      <c r="G652" s="10"/>
      <c r="H652" s="10"/>
      <c r="I652" s="10"/>
      <c r="L652" s="10"/>
      <c r="O652" s="10"/>
      <c r="R652" s="10"/>
      <c r="U652" s="10"/>
      <c r="W652" s="10"/>
      <c r="AA652" s="10"/>
      <c r="AE652" s="10"/>
      <c r="AJ652" s="10"/>
      <c r="AO652" s="10"/>
    </row>
    <row r="653" spans="6:41" ht="14.25" customHeight="1" x14ac:dyDescent="0.25">
      <c r="F653" s="10"/>
      <c r="G653" s="10"/>
      <c r="H653" s="10"/>
      <c r="I653" s="10"/>
      <c r="L653" s="10"/>
      <c r="O653" s="10"/>
      <c r="R653" s="10"/>
      <c r="U653" s="10"/>
      <c r="W653" s="10"/>
      <c r="AA653" s="10"/>
      <c r="AE653" s="10"/>
      <c r="AJ653" s="10"/>
      <c r="AO653" s="10"/>
    </row>
    <row r="654" spans="6:41" ht="14.25" customHeight="1" x14ac:dyDescent="0.25">
      <c r="F654" s="10"/>
      <c r="G654" s="10"/>
      <c r="H654" s="10"/>
      <c r="I654" s="10"/>
      <c r="L654" s="10"/>
      <c r="O654" s="10"/>
      <c r="R654" s="10"/>
      <c r="U654" s="10"/>
      <c r="W654" s="10"/>
      <c r="AA654" s="10"/>
      <c r="AE654" s="10"/>
      <c r="AJ654" s="10"/>
      <c r="AO654" s="10"/>
    </row>
    <row r="655" spans="6:41" ht="14.25" customHeight="1" x14ac:dyDescent="0.25">
      <c r="F655" s="10"/>
      <c r="G655" s="10"/>
      <c r="H655" s="10"/>
      <c r="I655" s="10"/>
      <c r="L655" s="10"/>
      <c r="O655" s="10"/>
      <c r="R655" s="10"/>
      <c r="U655" s="10"/>
      <c r="W655" s="10"/>
      <c r="AA655" s="10"/>
      <c r="AE655" s="10"/>
      <c r="AJ655" s="10"/>
      <c r="AO655" s="10"/>
    </row>
    <row r="656" spans="6:41" ht="14.25" customHeight="1" x14ac:dyDescent="0.25">
      <c r="F656" s="10"/>
      <c r="G656" s="10"/>
      <c r="H656" s="10"/>
      <c r="I656" s="10"/>
      <c r="L656" s="10"/>
      <c r="O656" s="10"/>
      <c r="R656" s="10"/>
      <c r="U656" s="10"/>
      <c r="W656" s="10"/>
      <c r="AA656" s="10"/>
      <c r="AE656" s="10"/>
      <c r="AJ656" s="10"/>
      <c r="AO656" s="10"/>
    </row>
    <row r="657" spans="6:41" ht="14.25" customHeight="1" x14ac:dyDescent="0.25">
      <c r="F657" s="10"/>
      <c r="G657" s="10"/>
      <c r="H657" s="10"/>
      <c r="I657" s="10"/>
      <c r="L657" s="10"/>
      <c r="O657" s="10"/>
      <c r="R657" s="10"/>
      <c r="U657" s="10"/>
      <c r="W657" s="10"/>
      <c r="AA657" s="10"/>
      <c r="AE657" s="10"/>
      <c r="AJ657" s="10"/>
      <c r="AO657" s="10"/>
    </row>
    <row r="658" spans="6:41" ht="14.25" customHeight="1" x14ac:dyDescent="0.25">
      <c r="F658" s="10"/>
      <c r="G658" s="10"/>
      <c r="H658" s="10"/>
      <c r="I658" s="10"/>
      <c r="L658" s="10"/>
      <c r="O658" s="10"/>
      <c r="R658" s="10"/>
      <c r="U658" s="10"/>
      <c r="W658" s="10"/>
      <c r="AA658" s="10"/>
      <c r="AE658" s="10"/>
      <c r="AJ658" s="10"/>
      <c r="AO658" s="10"/>
    </row>
    <row r="659" spans="6:41" ht="14.25" customHeight="1" x14ac:dyDescent="0.25">
      <c r="F659" s="10"/>
      <c r="G659" s="10"/>
      <c r="H659" s="10"/>
      <c r="I659" s="10"/>
      <c r="L659" s="10"/>
      <c r="O659" s="10"/>
      <c r="R659" s="10"/>
      <c r="U659" s="10"/>
      <c r="W659" s="10"/>
      <c r="AA659" s="10"/>
      <c r="AE659" s="10"/>
      <c r="AJ659" s="10"/>
      <c r="AO659" s="10"/>
    </row>
    <row r="660" spans="6:41" ht="14.25" customHeight="1" x14ac:dyDescent="0.25">
      <c r="F660" s="10"/>
      <c r="G660" s="10"/>
      <c r="H660" s="10"/>
      <c r="I660" s="10"/>
      <c r="L660" s="10"/>
      <c r="O660" s="10"/>
      <c r="R660" s="10"/>
      <c r="U660" s="10"/>
      <c r="W660" s="10"/>
      <c r="AA660" s="10"/>
      <c r="AE660" s="10"/>
      <c r="AJ660" s="10"/>
      <c r="AO660" s="10"/>
    </row>
    <row r="661" spans="6:41" ht="14.25" customHeight="1" x14ac:dyDescent="0.25">
      <c r="F661" s="10"/>
      <c r="G661" s="10"/>
      <c r="H661" s="10"/>
      <c r="I661" s="10"/>
      <c r="L661" s="10"/>
      <c r="O661" s="10"/>
      <c r="R661" s="10"/>
      <c r="U661" s="10"/>
      <c r="W661" s="10"/>
      <c r="AA661" s="10"/>
      <c r="AE661" s="10"/>
      <c r="AJ661" s="10"/>
      <c r="AO661" s="10"/>
    </row>
    <row r="662" spans="6:41" ht="14.25" customHeight="1" x14ac:dyDescent="0.25">
      <c r="F662" s="10"/>
      <c r="G662" s="10"/>
      <c r="H662" s="10"/>
      <c r="I662" s="10"/>
      <c r="L662" s="10"/>
      <c r="O662" s="10"/>
      <c r="R662" s="10"/>
      <c r="U662" s="10"/>
      <c r="W662" s="10"/>
      <c r="AA662" s="10"/>
      <c r="AE662" s="10"/>
      <c r="AJ662" s="10"/>
      <c r="AO662" s="10"/>
    </row>
    <row r="663" spans="6:41" ht="14.25" customHeight="1" x14ac:dyDescent="0.25">
      <c r="F663" s="10"/>
      <c r="G663" s="10"/>
      <c r="H663" s="10"/>
      <c r="I663" s="10"/>
      <c r="L663" s="10"/>
      <c r="O663" s="10"/>
      <c r="R663" s="10"/>
      <c r="U663" s="10"/>
      <c r="W663" s="10"/>
      <c r="AA663" s="10"/>
      <c r="AE663" s="10"/>
      <c r="AJ663" s="10"/>
      <c r="AO663" s="10"/>
    </row>
    <row r="664" spans="6:41" ht="14.25" customHeight="1" x14ac:dyDescent="0.25">
      <c r="F664" s="10"/>
      <c r="G664" s="10"/>
      <c r="H664" s="10"/>
      <c r="I664" s="10"/>
      <c r="L664" s="10"/>
      <c r="O664" s="10"/>
      <c r="R664" s="10"/>
      <c r="U664" s="10"/>
      <c r="W664" s="10"/>
      <c r="AA664" s="10"/>
      <c r="AE664" s="10"/>
      <c r="AJ664" s="10"/>
      <c r="AO664" s="10"/>
    </row>
    <row r="665" spans="6:41" ht="14.25" customHeight="1" x14ac:dyDescent="0.25">
      <c r="F665" s="10"/>
      <c r="G665" s="10"/>
      <c r="H665" s="10"/>
      <c r="I665" s="10"/>
      <c r="L665" s="10"/>
      <c r="O665" s="10"/>
      <c r="R665" s="10"/>
      <c r="U665" s="10"/>
      <c r="W665" s="10"/>
      <c r="AA665" s="10"/>
      <c r="AE665" s="10"/>
      <c r="AJ665" s="10"/>
      <c r="AO665" s="10"/>
    </row>
    <row r="666" spans="6:41" ht="14.25" customHeight="1" x14ac:dyDescent="0.25">
      <c r="F666" s="10"/>
      <c r="G666" s="10"/>
      <c r="H666" s="10"/>
      <c r="I666" s="10"/>
      <c r="L666" s="10"/>
      <c r="O666" s="10"/>
      <c r="R666" s="10"/>
      <c r="U666" s="10"/>
      <c r="W666" s="10"/>
      <c r="AA666" s="10"/>
      <c r="AE666" s="10"/>
      <c r="AJ666" s="10"/>
      <c r="AO666" s="10"/>
    </row>
    <row r="667" spans="6:41" ht="14.25" customHeight="1" x14ac:dyDescent="0.25">
      <c r="F667" s="10"/>
      <c r="G667" s="10"/>
      <c r="H667" s="10"/>
      <c r="I667" s="10"/>
      <c r="L667" s="10"/>
      <c r="O667" s="10"/>
      <c r="R667" s="10"/>
      <c r="U667" s="10"/>
      <c r="W667" s="10"/>
      <c r="AA667" s="10"/>
      <c r="AE667" s="10"/>
      <c r="AJ667" s="10"/>
      <c r="AO667" s="10"/>
    </row>
    <row r="668" spans="6:41" ht="14.25" customHeight="1" x14ac:dyDescent="0.25">
      <c r="F668" s="10"/>
      <c r="G668" s="10"/>
      <c r="H668" s="10"/>
      <c r="I668" s="10"/>
      <c r="L668" s="10"/>
      <c r="O668" s="10"/>
      <c r="R668" s="10"/>
      <c r="U668" s="10"/>
      <c r="W668" s="10"/>
      <c r="AA668" s="10"/>
      <c r="AE668" s="10"/>
      <c r="AJ668" s="10"/>
      <c r="AO668" s="10"/>
    </row>
    <row r="669" spans="6:41" ht="14.25" customHeight="1" x14ac:dyDescent="0.25">
      <c r="F669" s="10"/>
      <c r="G669" s="10"/>
      <c r="H669" s="10"/>
      <c r="I669" s="10"/>
      <c r="L669" s="10"/>
      <c r="O669" s="10"/>
      <c r="R669" s="10"/>
      <c r="U669" s="10"/>
      <c r="W669" s="10"/>
      <c r="AA669" s="10"/>
      <c r="AE669" s="10"/>
      <c r="AJ669" s="10"/>
      <c r="AO669" s="10"/>
    </row>
    <row r="670" spans="6:41" ht="14.25" customHeight="1" x14ac:dyDescent="0.25">
      <c r="F670" s="10"/>
      <c r="G670" s="10"/>
      <c r="H670" s="10"/>
      <c r="I670" s="10"/>
      <c r="L670" s="10"/>
      <c r="O670" s="10"/>
      <c r="R670" s="10"/>
      <c r="U670" s="10"/>
      <c r="W670" s="10"/>
      <c r="AA670" s="10"/>
      <c r="AE670" s="10"/>
      <c r="AJ670" s="10"/>
      <c r="AO670" s="10"/>
    </row>
    <row r="671" spans="6:41" ht="14.25" customHeight="1" x14ac:dyDescent="0.25">
      <c r="F671" s="10"/>
      <c r="G671" s="10"/>
      <c r="H671" s="10"/>
      <c r="I671" s="10"/>
      <c r="L671" s="10"/>
      <c r="O671" s="10"/>
      <c r="R671" s="10"/>
      <c r="U671" s="10"/>
      <c r="W671" s="10"/>
      <c r="AA671" s="10"/>
      <c r="AE671" s="10"/>
      <c r="AJ671" s="10"/>
      <c r="AO671" s="10"/>
    </row>
    <row r="672" spans="6:41" ht="14.25" customHeight="1" x14ac:dyDescent="0.25">
      <c r="F672" s="10"/>
      <c r="G672" s="10"/>
      <c r="H672" s="10"/>
      <c r="I672" s="10"/>
      <c r="L672" s="10"/>
      <c r="O672" s="10"/>
      <c r="R672" s="10"/>
      <c r="U672" s="10"/>
      <c r="W672" s="10"/>
      <c r="AA672" s="10"/>
      <c r="AE672" s="10"/>
      <c r="AJ672" s="10"/>
      <c r="AO672" s="10"/>
    </row>
    <row r="673" spans="6:41" ht="14.25" customHeight="1" x14ac:dyDescent="0.25">
      <c r="F673" s="10"/>
      <c r="G673" s="10"/>
      <c r="H673" s="10"/>
      <c r="I673" s="10"/>
      <c r="L673" s="10"/>
      <c r="O673" s="10"/>
      <c r="R673" s="10"/>
      <c r="U673" s="10"/>
      <c r="W673" s="10"/>
      <c r="AA673" s="10"/>
      <c r="AE673" s="10"/>
      <c r="AJ673" s="10"/>
      <c r="AO673" s="10"/>
    </row>
    <row r="674" spans="6:41" ht="14.25" customHeight="1" x14ac:dyDescent="0.25">
      <c r="F674" s="10"/>
      <c r="G674" s="10"/>
      <c r="H674" s="10"/>
      <c r="I674" s="10"/>
      <c r="L674" s="10"/>
      <c r="O674" s="10"/>
      <c r="R674" s="10"/>
      <c r="U674" s="10"/>
      <c r="W674" s="10"/>
      <c r="AA674" s="10"/>
      <c r="AE674" s="10"/>
      <c r="AJ674" s="10"/>
      <c r="AO674" s="10"/>
    </row>
    <row r="675" spans="6:41" ht="14.25" customHeight="1" x14ac:dyDescent="0.25">
      <c r="F675" s="10"/>
      <c r="G675" s="10"/>
      <c r="H675" s="10"/>
      <c r="I675" s="10"/>
      <c r="L675" s="10"/>
      <c r="O675" s="10"/>
      <c r="R675" s="10"/>
      <c r="U675" s="10"/>
      <c r="W675" s="10"/>
      <c r="AA675" s="10"/>
      <c r="AE675" s="10"/>
      <c r="AJ675" s="10"/>
      <c r="AO675" s="10"/>
    </row>
    <row r="676" spans="6:41" ht="14.25" customHeight="1" x14ac:dyDescent="0.25">
      <c r="F676" s="10"/>
      <c r="G676" s="10"/>
      <c r="H676" s="10"/>
      <c r="I676" s="10"/>
      <c r="L676" s="10"/>
      <c r="O676" s="10"/>
      <c r="R676" s="10"/>
      <c r="U676" s="10"/>
      <c r="W676" s="10"/>
      <c r="AA676" s="10"/>
      <c r="AE676" s="10"/>
      <c r="AJ676" s="10"/>
      <c r="AO676" s="10"/>
    </row>
    <row r="677" spans="6:41" ht="14.25" customHeight="1" x14ac:dyDescent="0.25">
      <c r="F677" s="10"/>
      <c r="G677" s="10"/>
      <c r="H677" s="10"/>
      <c r="I677" s="10"/>
      <c r="L677" s="10"/>
      <c r="O677" s="10"/>
      <c r="R677" s="10"/>
      <c r="U677" s="10"/>
      <c r="W677" s="10"/>
      <c r="AA677" s="10"/>
      <c r="AE677" s="10"/>
      <c r="AJ677" s="10"/>
      <c r="AO677" s="10"/>
    </row>
    <row r="678" spans="6:41" ht="14.25" customHeight="1" x14ac:dyDescent="0.25">
      <c r="F678" s="10"/>
      <c r="G678" s="10"/>
      <c r="H678" s="10"/>
      <c r="I678" s="10"/>
      <c r="L678" s="10"/>
      <c r="O678" s="10"/>
      <c r="R678" s="10"/>
      <c r="U678" s="10"/>
      <c r="W678" s="10"/>
      <c r="AA678" s="10"/>
      <c r="AE678" s="10"/>
      <c r="AJ678" s="10"/>
      <c r="AO678" s="10"/>
    </row>
    <row r="679" spans="6:41" ht="14.25" customHeight="1" x14ac:dyDescent="0.25">
      <c r="F679" s="10"/>
      <c r="G679" s="10"/>
      <c r="H679" s="10"/>
      <c r="I679" s="10"/>
      <c r="L679" s="10"/>
      <c r="O679" s="10"/>
      <c r="R679" s="10"/>
      <c r="U679" s="10"/>
      <c r="W679" s="10"/>
      <c r="AA679" s="10"/>
      <c r="AE679" s="10"/>
      <c r="AJ679" s="10"/>
      <c r="AO679" s="10"/>
    </row>
    <row r="680" spans="6:41" ht="14.25" customHeight="1" x14ac:dyDescent="0.25">
      <c r="F680" s="10"/>
      <c r="G680" s="10"/>
      <c r="H680" s="10"/>
      <c r="I680" s="10"/>
      <c r="L680" s="10"/>
      <c r="O680" s="10"/>
      <c r="R680" s="10"/>
      <c r="U680" s="10"/>
      <c r="W680" s="10"/>
      <c r="AA680" s="10"/>
      <c r="AE680" s="10"/>
      <c r="AJ680" s="10"/>
      <c r="AO680" s="10"/>
    </row>
    <row r="681" spans="6:41" ht="14.25" customHeight="1" x14ac:dyDescent="0.25">
      <c r="F681" s="10"/>
      <c r="G681" s="10"/>
      <c r="H681" s="10"/>
      <c r="I681" s="10"/>
      <c r="L681" s="10"/>
      <c r="O681" s="10"/>
      <c r="R681" s="10"/>
      <c r="U681" s="10"/>
      <c r="W681" s="10"/>
      <c r="AA681" s="10"/>
      <c r="AE681" s="10"/>
      <c r="AJ681" s="10"/>
      <c r="AO681" s="10"/>
    </row>
    <row r="682" spans="6:41" ht="14.25" customHeight="1" x14ac:dyDescent="0.25">
      <c r="F682" s="10"/>
      <c r="G682" s="10"/>
      <c r="H682" s="10"/>
      <c r="I682" s="10"/>
      <c r="L682" s="10"/>
      <c r="O682" s="10"/>
      <c r="R682" s="10"/>
      <c r="U682" s="10"/>
      <c r="W682" s="10"/>
      <c r="AA682" s="10"/>
      <c r="AE682" s="10"/>
      <c r="AJ682" s="10"/>
      <c r="AO682" s="10"/>
    </row>
    <row r="683" spans="6:41" ht="14.25" customHeight="1" x14ac:dyDescent="0.25">
      <c r="F683" s="10"/>
      <c r="G683" s="10"/>
      <c r="H683" s="10"/>
      <c r="I683" s="10"/>
      <c r="L683" s="10"/>
      <c r="O683" s="10"/>
      <c r="R683" s="10"/>
      <c r="U683" s="10"/>
      <c r="W683" s="10"/>
      <c r="AA683" s="10"/>
      <c r="AE683" s="10"/>
      <c r="AJ683" s="10"/>
      <c r="AO683" s="10"/>
    </row>
    <row r="684" spans="6:41" ht="14.25" customHeight="1" x14ac:dyDescent="0.25">
      <c r="F684" s="10"/>
      <c r="G684" s="10"/>
      <c r="H684" s="10"/>
      <c r="I684" s="10"/>
      <c r="L684" s="10"/>
      <c r="O684" s="10"/>
      <c r="R684" s="10"/>
      <c r="U684" s="10"/>
      <c r="W684" s="10"/>
      <c r="AA684" s="10"/>
      <c r="AE684" s="10"/>
      <c r="AJ684" s="10"/>
      <c r="AO684" s="10"/>
    </row>
    <row r="685" spans="6:41" ht="14.25" customHeight="1" x14ac:dyDescent="0.25">
      <c r="F685" s="10"/>
      <c r="G685" s="10"/>
      <c r="H685" s="10"/>
      <c r="I685" s="10"/>
      <c r="L685" s="10"/>
      <c r="O685" s="10"/>
      <c r="R685" s="10"/>
      <c r="U685" s="10"/>
      <c r="W685" s="10"/>
      <c r="AA685" s="10"/>
      <c r="AE685" s="10"/>
      <c r="AJ685" s="10"/>
      <c r="AO685" s="10"/>
    </row>
    <row r="686" spans="6:41" ht="14.25" customHeight="1" x14ac:dyDescent="0.25">
      <c r="F686" s="10"/>
      <c r="G686" s="10"/>
      <c r="H686" s="10"/>
      <c r="I686" s="10"/>
      <c r="L686" s="10"/>
      <c r="O686" s="10"/>
      <c r="R686" s="10"/>
      <c r="U686" s="10"/>
      <c r="W686" s="10"/>
      <c r="AA686" s="10"/>
      <c r="AE686" s="10"/>
      <c r="AJ686" s="10"/>
      <c r="AO686" s="10"/>
    </row>
    <row r="687" spans="6:41" ht="14.25" customHeight="1" x14ac:dyDescent="0.25">
      <c r="F687" s="10"/>
      <c r="G687" s="10"/>
      <c r="H687" s="10"/>
      <c r="I687" s="10"/>
      <c r="L687" s="10"/>
      <c r="O687" s="10"/>
      <c r="R687" s="10"/>
      <c r="U687" s="10"/>
      <c r="W687" s="10"/>
      <c r="AA687" s="10"/>
      <c r="AE687" s="10"/>
      <c r="AJ687" s="10"/>
      <c r="AO687" s="10"/>
    </row>
    <row r="688" spans="6:41" ht="14.25" customHeight="1" x14ac:dyDescent="0.25">
      <c r="F688" s="10"/>
      <c r="G688" s="10"/>
      <c r="H688" s="10"/>
      <c r="I688" s="10"/>
      <c r="L688" s="10"/>
      <c r="O688" s="10"/>
      <c r="R688" s="10"/>
      <c r="U688" s="10"/>
      <c r="W688" s="10"/>
      <c r="AA688" s="10"/>
      <c r="AE688" s="10"/>
      <c r="AJ688" s="10"/>
      <c r="AO688" s="10"/>
    </row>
    <row r="689" spans="6:41" ht="14.25" customHeight="1" x14ac:dyDescent="0.25">
      <c r="F689" s="10"/>
      <c r="G689" s="10"/>
      <c r="H689" s="10"/>
      <c r="I689" s="10"/>
      <c r="L689" s="10"/>
      <c r="O689" s="10"/>
      <c r="R689" s="10"/>
      <c r="U689" s="10"/>
      <c r="W689" s="10"/>
      <c r="AA689" s="10"/>
      <c r="AE689" s="10"/>
      <c r="AJ689" s="10"/>
      <c r="AO689" s="10"/>
    </row>
    <row r="690" spans="6:41" ht="14.25" customHeight="1" x14ac:dyDescent="0.25">
      <c r="F690" s="10"/>
      <c r="G690" s="10"/>
      <c r="H690" s="10"/>
      <c r="I690" s="10"/>
      <c r="L690" s="10"/>
      <c r="O690" s="10"/>
      <c r="R690" s="10"/>
      <c r="U690" s="10"/>
      <c r="W690" s="10"/>
      <c r="AA690" s="10"/>
      <c r="AE690" s="10"/>
      <c r="AJ690" s="10"/>
      <c r="AO690" s="10"/>
    </row>
    <row r="691" spans="6:41" ht="14.25" customHeight="1" x14ac:dyDescent="0.25">
      <c r="F691" s="10"/>
      <c r="G691" s="10"/>
      <c r="H691" s="10"/>
      <c r="I691" s="10"/>
      <c r="L691" s="10"/>
      <c r="O691" s="10"/>
      <c r="R691" s="10"/>
      <c r="U691" s="10"/>
      <c r="W691" s="10"/>
      <c r="AA691" s="10"/>
      <c r="AE691" s="10"/>
      <c r="AJ691" s="10"/>
      <c r="AO691" s="10"/>
    </row>
    <row r="692" spans="6:41" ht="14.25" customHeight="1" x14ac:dyDescent="0.25">
      <c r="F692" s="10"/>
      <c r="G692" s="10"/>
      <c r="H692" s="10"/>
      <c r="I692" s="10"/>
      <c r="L692" s="10"/>
      <c r="O692" s="10"/>
      <c r="R692" s="10"/>
      <c r="U692" s="10"/>
      <c r="W692" s="10"/>
      <c r="AA692" s="10"/>
      <c r="AE692" s="10"/>
      <c r="AJ692" s="10"/>
      <c r="AO692" s="10"/>
    </row>
    <row r="693" spans="6:41" ht="14.25" customHeight="1" x14ac:dyDescent="0.25">
      <c r="F693" s="10"/>
      <c r="G693" s="10"/>
      <c r="H693" s="10"/>
      <c r="I693" s="10"/>
      <c r="L693" s="10"/>
      <c r="O693" s="10"/>
      <c r="R693" s="10"/>
      <c r="U693" s="10"/>
      <c r="W693" s="10"/>
      <c r="AA693" s="10"/>
      <c r="AE693" s="10"/>
      <c r="AJ693" s="10"/>
      <c r="AO693" s="10"/>
    </row>
    <row r="694" spans="6:41" ht="14.25" customHeight="1" x14ac:dyDescent="0.25">
      <c r="F694" s="10"/>
      <c r="G694" s="10"/>
      <c r="H694" s="10"/>
      <c r="I694" s="10"/>
      <c r="L694" s="10"/>
      <c r="O694" s="10"/>
      <c r="R694" s="10"/>
      <c r="U694" s="10"/>
      <c r="W694" s="10"/>
      <c r="AA694" s="10"/>
      <c r="AE694" s="10"/>
      <c r="AJ694" s="10"/>
      <c r="AO694" s="10"/>
    </row>
    <row r="695" spans="6:41" ht="14.25" customHeight="1" x14ac:dyDescent="0.25">
      <c r="F695" s="10"/>
      <c r="G695" s="10"/>
      <c r="H695" s="10"/>
      <c r="I695" s="10"/>
      <c r="L695" s="10"/>
      <c r="O695" s="10"/>
      <c r="R695" s="10"/>
      <c r="U695" s="10"/>
      <c r="W695" s="10"/>
      <c r="AA695" s="10"/>
      <c r="AE695" s="10"/>
      <c r="AJ695" s="10"/>
      <c r="AO695" s="10"/>
    </row>
    <row r="696" spans="6:41" ht="14.25" customHeight="1" x14ac:dyDescent="0.25">
      <c r="F696" s="10"/>
      <c r="G696" s="10"/>
      <c r="H696" s="10"/>
      <c r="I696" s="10"/>
      <c r="L696" s="10"/>
      <c r="O696" s="10"/>
      <c r="R696" s="10"/>
      <c r="U696" s="10"/>
      <c r="W696" s="10"/>
      <c r="AA696" s="10"/>
      <c r="AE696" s="10"/>
      <c r="AJ696" s="10"/>
      <c r="AO696" s="10"/>
    </row>
    <row r="697" spans="6:41" ht="14.25" customHeight="1" x14ac:dyDescent="0.25">
      <c r="F697" s="10"/>
      <c r="G697" s="10"/>
      <c r="H697" s="10"/>
      <c r="I697" s="10"/>
      <c r="L697" s="10"/>
      <c r="O697" s="10"/>
      <c r="R697" s="10"/>
      <c r="U697" s="10"/>
      <c r="W697" s="10"/>
      <c r="AA697" s="10"/>
      <c r="AE697" s="10"/>
      <c r="AJ697" s="10"/>
      <c r="AO697" s="10"/>
    </row>
    <row r="698" spans="6:41" ht="14.25" customHeight="1" x14ac:dyDescent="0.25">
      <c r="F698" s="10"/>
      <c r="G698" s="10"/>
      <c r="H698" s="10"/>
      <c r="I698" s="10"/>
      <c r="L698" s="10"/>
      <c r="O698" s="10"/>
      <c r="R698" s="10"/>
      <c r="U698" s="10"/>
      <c r="W698" s="10"/>
      <c r="AA698" s="10"/>
      <c r="AE698" s="10"/>
      <c r="AJ698" s="10"/>
      <c r="AO698" s="10"/>
    </row>
    <row r="699" spans="6:41" ht="14.25" customHeight="1" x14ac:dyDescent="0.25">
      <c r="F699" s="10"/>
      <c r="G699" s="10"/>
      <c r="H699" s="10"/>
      <c r="I699" s="10"/>
      <c r="L699" s="10"/>
      <c r="O699" s="10"/>
      <c r="R699" s="10"/>
      <c r="U699" s="10"/>
      <c r="W699" s="10"/>
      <c r="AA699" s="10"/>
      <c r="AE699" s="10"/>
      <c r="AJ699" s="10"/>
      <c r="AO699" s="10"/>
    </row>
    <row r="700" spans="6:41" ht="14.25" customHeight="1" x14ac:dyDescent="0.25">
      <c r="F700" s="10"/>
      <c r="G700" s="10"/>
      <c r="H700" s="10"/>
      <c r="I700" s="10"/>
      <c r="L700" s="10"/>
      <c r="O700" s="10"/>
      <c r="R700" s="10"/>
      <c r="U700" s="10"/>
      <c r="W700" s="10"/>
      <c r="AA700" s="10"/>
      <c r="AE700" s="10"/>
      <c r="AJ700" s="10"/>
      <c r="AO700" s="10"/>
    </row>
    <row r="701" spans="6:41" ht="14.25" customHeight="1" x14ac:dyDescent="0.25">
      <c r="F701" s="10"/>
      <c r="G701" s="10"/>
      <c r="H701" s="10"/>
      <c r="I701" s="10"/>
      <c r="L701" s="10"/>
      <c r="O701" s="10"/>
      <c r="R701" s="10"/>
      <c r="U701" s="10"/>
      <c r="W701" s="10"/>
      <c r="AA701" s="10"/>
      <c r="AE701" s="10"/>
      <c r="AJ701" s="10"/>
      <c r="AO701" s="10"/>
    </row>
    <row r="702" spans="6:41" ht="14.25" customHeight="1" x14ac:dyDescent="0.25">
      <c r="F702" s="10"/>
      <c r="G702" s="10"/>
      <c r="H702" s="10"/>
      <c r="I702" s="10"/>
      <c r="L702" s="10"/>
      <c r="O702" s="10"/>
      <c r="R702" s="10"/>
      <c r="U702" s="10"/>
      <c r="W702" s="10"/>
      <c r="AA702" s="10"/>
      <c r="AE702" s="10"/>
      <c r="AJ702" s="10"/>
      <c r="AO702" s="10"/>
    </row>
    <row r="703" spans="6:41" ht="14.25" customHeight="1" x14ac:dyDescent="0.25">
      <c r="F703" s="10"/>
      <c r="G703" s="10"/>
      <c r="H703" s="10"/>
      <c r="I703" s="10"/>
      <c r="L703" s="10"/>
      <c r="O703" s="10"/>
      <c r="R703" s="10"/>
      <c r="U703" s="10"/>
      <c r="W703" s="10"/>
      <c r="AA703" s="10"/>
      <c r="AE703" s="10"/>
      <c r="AJ703" s="10"/>
      <c r="AO703" s="10"/>
    </row>
    <row r="704" spans="6:41" ht="14.25" customHeight="1" x14ac:dyDescent="0.25">
      <c r="F704" s="10"/>
      <c r="G704" s="10"/>
      <c r="H704" s="10"/>
      <c r="I704" s="10"/>
      <c r="L704" s="10"/>
      <c r="O704" s="10"/>
      <c r="R704" s="10"/>
      <c r="U704" s="10"/>
      <c r="W704" s="10"/>
      <c r="AA704" s="10"/>
      <c r="AE704" s="10"/>
      <c r="AJ704" s="10"/>
      <c r="AO704" s="10"/>
    </row>
    <row r="705" spans="6:41" ht="14.25" customHeight="1" x14ac:dyDescent="0.25">
      <c r="F705" s="10"/>
      <c r="G705" s="10"/>
      <c r="H705" s="10"/>
      <c r="I705" s="10"/>
      <c r="L705" s="10"/>
      <c r="O705" s="10"/>
      <c r="R705" s="10"/>
      <c r="U705" s="10"/>
      <c r="W705" s="10"/>
      <c r="AA705" s="10"/>
      <c r="AE705" s="10"/>
      <c r="AJ705" s="10"/>
      <c r="AO705" s="10"/>
    </row>
    <row r="706" spans="6:41" ht="14.25" customHeight="1" x14ac:dyDescent="0.25">
      <c r="F706" s="10"/>
      <c r="G706" s="10"/>
      <c r="H706" s="10"/>
      <c r="I706" s="10"/>
      <c r="L706" s="10"/>
      <c r="O706" s="10"/>
      <c r="R706" s="10"/>
      <c r="U706" s="10"/>
      <c r="W706" s="10"/>
      <c r="AA706" s="10"/>
      <c r="AE706" s="10"/>
      <c r="AJ706" s="10"/>
      <c r="AO706" s="10"/>
    </row>
    <row r="707" spans="6:41" ht="14.25" customHeight="1" x14ac:dyDescent="0.25">
      <c r="F707" s="10"/>
      <c r="G707" s="10"/>
      <c r="H707" s="10"/>
      <c r="I707" s="10"/>
      <c r="L707" s="10"/>
      <c r="O707" s="10"/>
      <c r="R707" s="10"/>
      <c r="U707" s="10"/>
      <c r="W707" s="10"/>
      <c r="AA707" s="10"/>
      <c r="AE707" s="10"/>
      <c r="AJ707" s="10"/>
      <c r="AO707" s="10"/>
    </row>
    <row r="708" spans="6:41" ht="14.25" customHeight="1" x14ac:dyDescent="0.25">
      <c r="F708" s="10"/>
      <c r="G708" s="10"/>
      <c r="H708" s="10"/>
      <c r="I708" s="10"/>
      <c r="L708" s="10"/>
      <c r="O708" s="10"/>
      <c r="R708" s="10"/>
      <c r="U708" s="10"/>
      <c r="W708" s="10"/>
      <c r="AA708" s="10"/>
      <c r="AE708" s="10"/>
      <c r="AJ708" s="10"/>
      <c r="AO708" s="10"/>
    </row>
    <row r="709" spans="6:41" ht="14.25" customHeight="1" x14ac:dyDescent="0.25">
      <c r="F709" s="10"/>
      <c r="G709" s="10"/>
      <c r="H709" s="10"/>
      <c r="I709" s="10"/>
      <c r="L709" s="10"/>
      <c r="O709" s="10"/>
      <c r="R709" s="10"/>
      <c r="U709" s="10"/>
      <c r="W709" s="10"/>
      <c r="AA709" s="10"/>
      <c r="AE709" s="10"/>
      <c r="AJ709" s="10"/>
      <c r="AO709" s="10"/>
    </row>
    <row r="710" spans="6:41" ht="14.25" customHeight="1" x14ac:dyDescent="0.25">
      <c r="F710" s="10"/>
      <c r="G710" s="10"/>
      <c r="H710" s="10"/>
      <c r="I710" s="10"/>
      <c r="L710" s="10"/>
      <c r="O710" s="10"/>
      <c r="R710" s="10"/>
      <c r="U710" s="10"/>
      <c r="W710" s="10"/>
      <c r="AA710" s="10"/>
      <c r="AE710" s="10"/>
      <c r="AJ710" s="10"/>
      <c r="AO710" s="10"/>
    </row>
    <row r="711" spans="6:41" ht="14.25" customHeight="1" x14ac:dyDescent="0.25">
      <c r="F711" s="10"/>
      <c r="G711" s="10"/>
      <c r="H711" s="10"/>
      <c r="I711" s="10"/>
      <c r="L711" s="10"/>
      <c r="O711" s="10"/>
      <c r="R711" s="10"/>
      <c r="U711" s="10"/>
      <c r="W711" s="10"/>
      <c r="AA711" s="10"/>
      <c r="AE711" s="10"/>
      <c r="AJ711" s="10"/>
      <c r="AO711" s="10"/>
    </row>
    <row r="712" spans="6:41" ht="14.25" customHeight="1" x14ac:dyDescent="0.25">
      <c r="F712" s="10"/>
      <c r="G712" s="10"/>
      <c r="H712" s="10"/>
      <c r="I712" s="10"/>
      <c r="L712" s="10"/>
      <c r="O712" s="10"/>
      <c r="R712" s="10"/>
      <c r="U712" s="10"/>
      <c r="W712" s="10"/>
      <c r="AA712" s="10"/>
      <c r="AE712" s="10"/>
      <c r="AJ712" s="10"/>
      <c r="AO712" s="10"/>
    </row>
    <row r="713" spans="6:41" ht="14.25" customHeight="1" x14ac:dyDescent="0.25">
      <c r="F713" s="10"/>
      <c r="G713" s="10"/>
      <c r="H713" s="10"/>
      <c r="I713" s="10"/>
      <c r="L713" s="10"/>
      <c r="O713" s="10"/>
      <c r="R713" s="10"/>
      <c r="U713" s="10"/>
      <c r="W713" s="10"/>
      <c r="AA713" s="10"/>
      <c r="AE713" s="10"/>
      <c r="AJ713" s="10"/>
      <c r="AO713" s="10"/>
    </row>
    <row r="714" spans="6:41" ht="14.25" customHeight="1" x14ac:dyDescent="0.25">
      <c r="F714" s="10"/>
      <c r="G714" s="10"/>
      <c r="H714" s="10"/>
      <c r="I714" s="10"/>
      <c r="L714" s="10"/>
      <c r="O714" s="10"/>
      <c r="R714" s="10"/>
      <c r="U714" s="10"/>
      <c r="W714" s="10"/>
      <c r="AA714" s="10"/>
      <c r="AE714" s="10"/>
      <c r="AJ714" s="10"/>
      <c r="AO714" s="10"/>
    </row>
    <row r="715" spans="6:41" ht="14.25" customHeight="1" x14ac:dyDescent="0.25">
      <c r="F715" s="10"/>
      <c r="G715" s="10"/>
      <c r="H715" s="10"/>
      <c r="I715" s="10"/>
      <c r="L715" s="10"/>
      <c r="O715" s="10"/>
      <c r="R715" s="10"/>
      <c r="U715" s="10"/>
      <c r="W715" s="10"/>
      <c r="AA715" s="10"/>
      <c r="AE715" s="10"/>
      <c r="AJ715" s="10"/>
      <c r="AO715" s="10"/>
    </row>
    <row r="716" spans="6:41" ht="14.25" customHeight="1" x14ac:dyDescent="0.25">
      <c r="F716" s="10"/>
      <c r="G716" s="10"/>
      <c r="H716" s="10"/>
      <c r="I716" s="10"/>
      <c r="L716" s="10"/>
      <c r="O716" s="10"/>
      <c r="R716" s="10"/>
      <c r="U716" s="10"/>
      <c r="W716" s="10"/>
      <c r="AA716" s="10"/>
      <c r="AE716" s="10"/>
      <c r="AJ716" s="10"/>
      <c r="AO716" s="10"/>
    </row>
    <row r="717" spans="6:41" ht="14.25" customHeight="1" x14ac:dyDescent="0.25">
      <c r="F717" s="10"/>
      <c r="G717" s="10"/>
      <c r="H717" s="10"/>
      <c r="I717" s="10"/>
      <c r="L717" s="10"/>
      <c r="O717" s="10"/>
      <c r="R717" s="10"/>
      <c r="U717" s="10"/>
      <c r="W717" s="10"/>
      <c r="AA717" s="10"/>
      <c r="AE717" s="10"/>
      <c r="AJ717" s="10"/>
      <c r="AO717" s="10"/>
    </row>
    <row r="718" spans="6:41" ht="14.25" customHeight="1" x14ac:dyDescent="0.25">
      <c r="F718" s="10"/>
      <c r="G718" s="10"/>
      <c r="H718" s="10"/>
      <c r="I718" s="10"/>
      <c r="L718" s="10"/>
      <c r="O718" s="10"/>
      <c r="R718" s="10"/>
      <c r="U718" s="10"/>
      <c r="W718" s="10"/>
      <c r="AA718" s="10"/>
      <c r="AE718" s="10"/>
      <c r="AJ718" s="10"/>
      <c r="AO718" s="10"/>
    </row>
    <row r="719" spans="6:41" ht="14.25" customHeight="1" x14ac:dyDescent="0.25">
      <c r="F719" s="10"/>
      <c r="G719" s="10"/>
      <c r="H719" s="10"/>
      <c r="I719" s="10"/>
      <c r="L719" s="10"/>
      <c r="O719" s="10"/>
      <c r="R719" s="10"/>
      <c r="U719" s="10"/>
      <c r="W719" s="10"/>
      <c r="AA719" s="10"/>
      <c r="AE719" s="10"/>
      <c r="AJ719" s="10"/>
      <c r="AO719" s="10"/>
    </row>
    <row r="720" spans="6:41" ht="14.25" customHeight="1" x14ac:dyDescent="0.25">
      <c r="F720" s="10"/>
      <c r="G720" s="10"/>
      <c r="H720" s="10"/>
      <c r="I720" s="10"/>
      <c r="L720" s="10"/>
      <c r="O720" s="10"/>
      <c r="R720" s="10"/>
      <c r="U720" s="10"/>
      <c r="W720" s="10"/>
      <c r="AA720" s="10"/>
      <c r="AE720" s="10"/>
      <c r="AJ720" s="10"/>
      <c r="AO720" s="10"/>
    </row>
    <row r="721" spans="6:41" ht="14.25" customHeight="1" x14ac:dyDescent="0.25">
      <c r="F721" s="10"/>
      <c r="G721" s="10"/>
      <c r="H721" s="10"/>
      <c r="I721" s="10"/>
      <c r="L721" s="10"/>
      <c r="O721" s="10"/>
      <c r="R721" s="10"/>
      <c r="U721" s="10"/>
      <c r="W721" s="10"/>
      <c r="AA721" s="10"/>
      <c r="AE721" s="10"/>
      <c r="AJ721" s="10"/>
      <c r="AO721" s="10"/>
    </row>
    <row r="722" spans="6:41" ht="14.25" customHeight="1" x14ac:dyDescent="0.25">
      <c r="F722" s="10"/>
      <c r="G722" s="10"/>
      <c r="H722" s="10"/>
      <c r="I722" s="10"/>
      <c r="L722" s="10"/>
      <c r="O722" s="10"/>
      <c r="R722" s="10"/>
      <c r="U722" s="10"/>
      <c r="W722" s="10"/>
      <c r="AA722" s="10"/>
      <c r="AE722" s="10"/>
      <c r="AJ722" s="10"/>
      <c r="AO722" s="10"/>
    </row>
    <row r="723" spans="6:41" ht="14.25" customHeight="1" x14ac:dyDescent="0.25">
      <c r="F723" s="10"/>
      <c r="G723" s="10"/>
      <c r="H723" s="10"/>
      <c r="I723" s="10"/>
      <c r="L723" s="10"/>
      <c r="O723" s="10"/>
      <c r="R723" s="10"/>
      <c r="U723" s="10"/>
      <c r="W723" s="10"/>
      <c r="AA723" s="10"/>
      <c r="AE723" s="10"/>
      <c r="AJ723" s="10"/>
      <c r="AO723" s="10"/>
    </row>
    <row r="724" spans="6:41" ht="14.25" customHeight="1" x14ac:dyDescent="0.25">
      <c r="F724" s="10"/>
      <c r="G724" s="10"/>
      <c r="H724" s="10"/>
      <c r="I724" s="10"/>
      <c r="L724" s="10"/>
      <c r="O724" s="10"/>
      <c r="R724" s="10"/>
      <c r="U724" s="10"/>
      <c r="W724" s="10"/>
      <c r="AA724" s="10"/>
      <c r="AE724" s="10"/>
      <c r="AJ724" s="10"/>
      <c r="AO724" s="10"/>
    </row>
    <row r="725" spans="6:41" ht="14.25" customHeight="1" x14ac:dyDescent="0.25">
      <c r="F725" s="10"/>
      <c r="G725" s="10"/>
      <c r="H725" s="10"/>
      <c r="I725" s="10"/>
      <c r="L725" s="10"/>
      <c r="O725" s="10"/>
      <c r="R725" s="10"/>
      <c r="U725" s="10"/>
      <c r="W725" s="10"/>
      <c r="AA725" s="10"/>
      <c r="AE725" s="10"/>
      <c r="AJ725" s="10"/>
      <c r="AO725" s="10"/>
    </row>
    <row r="726" spans="6:41" ht="14.25" customHeight="1" x14ac:dyDescent="0.25">
      <c r="F726" s="10"/>
      <c r="G726" s="10"/>
      <c r="H726" s="10"/>
      <c r="I726" s="10"/>
      <c r="L726" s="10"/>
      <c r="O726" s="10"/>
      <c r="R726" s="10"/>
      <c r="U726" s="10"/>
      <c r="W726" s="10"/>
      <c r="AA726" s="10"/>
      <c r="AE726" s="10"/>
      <c r="AJ726" s="10"/>
      <c r="AO726" s="10"/>
    </row>
    <row r="727" spans="6:41" ht="14.25" customHeight="1" x14ac:dyDescent="0.25">
      <c r="F727" s="10"/>
      <c r="G727" s="10"/>
      <c r="H727" s="10"/>
      <c r="I727" s="10"/>
      <c r="L727" s="10"/>
      <c r="O727" s="10"/>
      <c r="R727" s="10"/>
      <c r="U727" s="10"/>
      <c r="W727" s="10"/>
      <c r="AA727" s="10"/>
      <c r="AE727" s="10"/>
      <c r="AJ727" s="10"/>
      <c r="AO727" s="10"/>
    </row>
    <row r="728" spans="6:41" ht="14.25" customHeight="1" x14ac:dyDescent="0.25">
      <c r="F728" s="10"/>
      <c r="G728" s="10"/>
      <c r="H728" s="10"/>
      <c r="I728" s="10"/>
      <c r="L728" s="10"/>
      <c r="O728" s="10"/>
      <c r="R728" s="10"/>
      <c r="U728" s="10"/>
      <c r="W728" s="10"/>
      <c r="AA728" s="10"/>
      <c r="AE728" s="10"/>
      <c r="AJ728" s="10"/>
      <c r="AO728" s="10"/>
    </row>
    <row r="729" spans="6:41" ht="14.25" customHeight="1" x14ac:dyDescent="0.25">
      <c r="F729" s="10"/>
      <c r="G729" s="10"/>
      <c r="H729" s="10"/>
      <c r="I729" s="10"/>
      <c r="L729" s="10"/>
      <c r="O729" s="10"/>
      <c r="R729" s="10"/>
      <c r="U729" s="10"/>
      <c r="W729" s="10"/>
      <c r="AA729" s="10"/>
      <c r="AE729" s="10"/>
      <c r="AJ729" s="10"/>
      <c r="AO729" s="10"/>
    </row>
    <row r="730" spans="6:41" ht="14.25" customHeight="1" x14ac:dyDescent="0.25">
      <c r="F730" s="10"/>
      <c r="G730" s="10"/>
      <c r="H730" s="10"/>
      <c r="I730" s="10"/>
      <c r="L730" s="10"/>
      <c r="O730" s="10"/>
      <c r="R730" s="10"/>
      <c r="U730" s="10"/>
      <c r="W730" s="10"/>
      <c r="AA730" s="10"/>
      <c r="AE730" s="10"/>
      <c r="AJ730" s="10"/>
      <c r="AO730" s="10"/>
    </row>
    <row r="731" spans="6:41" ht="14.25" customHeight="1" x14ac:dyDescent="0.25">
      <c r="F731" s="10"/>
      <c r="G731" s="10"/>
      <c r="H731" s="10"/>
      <c r="I731" s="10"/>
      <c r="L731" s="10"/>
      <c r="O731" s="10"/>
      <c r="R731" s="10"/>
      <c r="U731" s="10"/>
      <c r="W731" s="10"/>
      <c r="AA731" s="10"/>
      <c r="AE731" s="10"/>
      <c r="AJ731" s="10"/>
      <c r="AO731" s="10"/>
    </row>
    <row r="732" spans="6:41" ht="14.25" customHeight="1" x14ac:dyDescent="0.25">
      <c r="F732" s="10"/>
      <c r="G732" s="10"/>
      <c r="H732" s="10"/>
      <c r="I732" s="10"/>
      <c r="L732" s="10"/>
      <c r="O732" s="10"/>
      <c r="R732" s="10"/>
      <c r="U732" s="10"/>
      <c r="W732" s="10"/>
      <c r="AA732" s="10"/>
      <c r="AE732" s="10"/>
      <c r="AJ732" s="10"/>
      <c r="AO732" s="10"/>
    </row>
    <row r="733" spans="6:41" ht="14.25" customHeight="1" x14ac:dyDescent="0.25">
      <c r="F733" s="10"/>
      <c r="G733" s="10"/>
      <c r="H733" s="10"/>
      <c r="I733" s="10"/>
      <c r="L733" s="10"/>
      <c r="O733" s="10"/>
      <c r="R733" s="10"/>
      <c r="U733" s="10"/>
      <c r="W733" s="10"/>
      <c r="AA733" s="10"/>
      <c r="AE733" s="10"/>
      <c r="AJ733" s="10"/>
      <c r="AO733" s="10"/>
    </row>
    <row r="734" spans="6:41" ht="14.25" customHeight="1" x14ac:dyDescent="0.25">
      <c r="F734" s="10"/>
      <c r="G734" s="10"/>
      <c r="H734" s="10"/>
      <c r="I734" s="10"/>
      <c r="L734" s="10"/>
      <c r="O734" s="10"/>
      <c r="R734" s="10"/>
      <c r="U734" s="10"/>
      <c r="W734" s="10"/>
      <c r="AA734" s="10"/>
      <c r="AE734" s="10"/>
      <c r="AJ734" s="10"/>
      <c r="AO734" s="10"/>
    </row>
    <row r="735" spans="6:41" ht="14.25" customHeight="1" x14ac:dyDescent="0.25">
      <c r="F735" s="10"/>
      <c r="G735" s="10"/>
      <c r="H735" s="10"/>
      <c r="I735" s="10"/>
      <c r="L735" s="10"/>
      <c r="O735" s="10"/>
      <c r="R735" s="10"/>
      <c r="U735" s="10"/>
      <c r="W735" s="10"/>
      <c r="AA735" s="10"/>
      <c r="AE735" s="10"/>
      <c r="AJ735" s="10"/>
      <c r="AO735" s="10"/>
    </row>
    <row r="736" spans="6:41" ht="14.25" customHeight="1" x14ac:dyDescent="0.25">
      <c r="F736" s="10"/>
      <c r="G736" s="10"/>
      <c r="H736" s="10"/>
      <c r="I736" s="10"/>
      <c r="L736" s="10"/>
      <c r="O736" s="10"/>
      <c r="R736" s="10"/>
      <c r="U736" s="10"/>
      <c r="W736" s="10"/>
      <c r="AA736" s="10"/>
      <c r="AE736" s="10"/>
      <c r="AJ736" s="10"/>
      <c r="AO736" s="10"/>
    </row>
    <row r="737" spans="6:41" ht="14.25" customHeight="1" x14ac:dyDescent="0.25">
      <c r="F737" s="10"/>
      <c r="G737" s="10"/>
      <c r="H737" s="10"/>
      <c r="I737" s="10"/>
      <c r="L737" s="10"/>
      <c r="O737" s="10"/>
      <c r="R737" s="10"/>
      <c r="U737" s="10"/>
      <c r="W737" s="10"/>
      <c r="AA737" s="10"/>
      <c r="AE737" s="10"/>
      <c r="AJ737" s="10"/>
      <c r="AO737" s="10"/>
    </row>
    <row r="738" spans="6:41" ht="14.25" customHeight="1" x14ac:dyDescent="0.25">
      <c r="F738" s="10"/>
      <c r="G738" s="10"/>
      <c r="H738" s="10"/>
      <c r="I738" s="10"/>
      <c r="L738" s="10"/>
      <c r="O738" s="10"/>
      <c r="R738" s="10"/>
      <c r="U738" s="10"/>
      <c r="W738" s="10"/>
      <c r="AA738" s="10"/>
      <c r="AE738" s="10"/>
      <c r="AJ738" s="10"/>
      <c r="AO738" s="10"/>
    </row>
    <row r="739" spans="6:41" ht="14.25" customHeight="1" x14ac:dyDescent="0.25">
      <c r="F739" s="10"/>
      <c r="G739" s="10"/>
      <c r="H739" s="10"/>
      <c r="I739" s="10"/>
      <c r="L739" s="10"/>
      <c r="O739" s="10"/>
      <c r="R739" s="10"/>
      <c r="U739" s="10"/>
      <c r="W739" s="10"/>
      <c r="AA739" s="10"/>
      <c r="AE739" s="10"/>
      <c r="AJ739" s="10"/>
      <c r="AO739" s="10"/>
    </row>
    <row r="740" spans="6:41" ht="14.25" customHeight="1" x14ac:dyDescent="0.25">
      <c r="F740" s="10"/>
      <c r="G740" s="10"/>
      <c r="H740" s="10"/>
      <c r="I740" s="10"/>
      <c r="L740" s="10"/>
      <c r="O740" s="10"/>
      <c r="R740" s="10"/>
      <c r="U740" s="10"/>
      <c r="W740" s="10"/>
      <c r="AA740" s="10"/>
      <c r="AE740" s="10"/>
      <c r="AJ740" s="10"/>
      <c r="AO740" s="10"/>
    </row>
    <row r="741" spans="6:41" ht="14.25" customHeight="1" x14ac:dyDescent="0.25">
      <c r="F741" s="10"/>
      <c r="G741" s="10"/>
      <c r="H741" s="10"/>
      <c r="I741" s="10"/>
      <c r="L741" s="10"/>
      <c r="O741" s="10"/>
      <c r="R741" s="10"/>
      <c r="U741" s="10"/>
      <c r="W741" s="10"/>
      <c r="AA741" s="10"/>
      <c r="AE741" s="10"/>
      <c r="AJ741" s="10"/>
      <c r="AO741" s="10"/>
    </row>
    <row r="742" spans="6:41" ht="14.25" customHeight="1" x14ac:dyDescent="0.25">
      <c r="F742" s="10"/>
      <c r="G742" s="10"/>
      <c r="H742" s="10"/>
      <c r="I742" s="10"/>
      <c r="L742" s="10"/>
      <c r="O742" s="10"/>
      <c r="R742" s="10"/>
      <c r="U742" s="10"/>
      <c r="W742" s="10"/>
      <c r="AA742" s="10"/>
      <c r="AE742" s="10"/>
      <c r="AJ742" s="10"/>
      <c r="AO742" s="10"/>
    </row>
    <row r="743" spans="6:41" ht="14.25" customHeight="1" x14ac:dyDescent="0.25">
      <c r="F743" s="10"/>
      <c r="G743" s="10"/>
      <c r="H743" s="10"/>
      <c r="I743" s="10"/>
      <c r="L743" s="10"/>
      <c r="O743" s="10"/>
      <c r="R743" s="10"/>
      <c r="U743" s="10"/>
      <c r="W743" s="10"/>
      <c r="AA743" s="10"/>
      <c r="AE743" s="10"/>
      <c r="AJ743" s="10"/>
      <c r="AO743" s="10"/>
    </row>
    <row r="744" spans="6:41" ht="14.25" customHeight="1" x14ac:dyDescent="0.25">
      <c r="F744" s="10"/>
      <c r="G744" s="10"/>
      <c r="H744" s="10"/>
      <c r="I744" s="10"/>
      <c r="L744" s="10"/>
      <c r="O744" s="10"/>
      <c r="R744" s="10"/>
      <c r="U744" s="10"/>
      <c r="W744" s="10"/>
      <c r="AA744" s="10"/>
      <c r="AE744" s="10"/>
      <c r="AJ744" s="10"/>
      <c r="AO744" s="10"/>
    </row>
    <row r="745" spans="6:41" ht="14.25" customHeight="1" x14ac:dyDescent="0.25">
      <c r="F745" s="10"/>
      <c r="G745" s="10"/>
      <c r="H745" s="10"/>
      <c r="I745" s="10"/>
      <c r="L745" s="10"/>
      <c r="O745" s="10"/>
      <c r="R745" s="10"/>
      <c r="U745" s="10"/>
      <c r="W745" s="10"/>
      <c r="AA745" s="10"/>
      <c r="AE745" s="10"/>
      <c r="AJ745" s="10"/>
      <c r="AO745" s="10"/>
    </row>
    <row r="746" spans="6:41" ht="14.25" customHeight="1" x14ac:dyDescent="0.25">
      <c r="F746" s="10"/>
      <c r="G746" s="10"/>
      <c r="H746" s="10"/>
      <c r="I746" s="10"/>
      <c r="L746" s="10"/>
      <c r="O746" s="10"/>
      <c r="R746" s="10"/>
      <c r="U746" s="10"/>
      <c r="W746" s="10"/>
      <c r="AA746" s="10"/>
      <c r="AE746" s="10"/>
      <c r="AJ746" s="10"/>
      <c r="AO746" s="10"/>
    </row>
    <row r="747" spans="6:41" ht="14.25" customHeight="1" x14ac:dyDescent="0.25">
      <c r="F747" s="10"/>
      <c r="G747" s="10"/>
      <c r="H747" s="10"/>
      <c r="I747" s="10"/>
      <c r="L747" s="10"/>
      <c r="O747" s="10"/>
      <c r="R747" s="10"/>
      <c r="U747" s="10"/>
      <c r="W747" s="10"/>
      <c r="AA747" s="10"/>
      <c r="AE747" s="10"/>
      <c r="AJ747" s="10"/>
      <c r="AO747" s="10"/>
    </row>
    <row r="748" spans="6:41" ht="14.25" customHeight="1" x14ac:dyDescent="0.25">
      <c r="F748" s="10"/>
      <c r="G748" s="10"/>
      <c r="H748" s="10"/>
      <c r="I748" s="10"/>
      <c r="L748" s="10"/>
      <c r="O748" s="10"/>
      <c r="R748" s="10"/>
      <c r="U748" s="10"/>
      <c r="W748" s="10"/>
      <c r="AA748" s="10"/>
      <c r="AE748" s="10"/>
      <c r="AJ748" s="10"/>
      <c r="AO748" s="10"/>
    </row>
    <row r="749" spans="6:41" ht="14.25" customHeight="1" x14ac:dyDescent="0.25">
      <c r="F749" s="10"/>
      <c r="G749" s="10"/>
      <c r="H749" s="10"/>
      <c r="I749" s="10"/>
      <c r="L749" s="10"/>
      <c r="O749" s="10"/>
      <c r="R749" s="10"/>
      <c r="U749" s="10"/>
      <c r="W749" s="10"/>
      <c r="AA749" s="10"/>
      <c r="AE749" s="10"/>
      <c r="AJ749" s="10"/>
      <c r="AO749" s="10"/>
    </row>
    <row r="750" spans="6:41" ht="14.25" customHeight="1" x14ac:dyDescent="0.25">
      <c r="F750" s="10"/>
      <c r="G750" s="10"/>
      <c r="H750" s="10"/>
      <c r="I750" s="10"/>
      <c r="L750" s="10"/>
      <c r="O750" s="10"/>
      <c r="R750" s="10"/>
      <c r="U750" s="10"/>
      <c r="W750" s="10"/>
      <c r="AA750" s="10"/>
      <c r="AE750" s="10"/>
      <c r="AJ750" s="10"/>
      <c r="AO750" s="10"/>
    </row>
    <row r="751" spans="6:41" ht="14.25" customHeight="1" x14ac:dyDescent="0.25">
      <c r="F751" s="10"/>
      <c r="G751" s="10"/>
      <c r="H751" s="10"/>
      <c r="I751" s="10"/>
      <c r="L751" s="10"/>
      <c r="O751" s="10"/>
      <c r="R751" s="10"/>
      <c r="U751" s="10"/>
      <c r="W751" s="10"/>
      <c r="AA751" s="10"/>
      <c r="AE751" s="10"/>
      <c r="AJ751" s="10"/>
      <c r="AO751" s="10"/>
    </row>
    <row r="752" spans="6:41" ht="14.25" customHeight="1" x14ac:dyDescent="0.25">
      <c r="F752" s="10"/>
      <c r="G752" s="10"/>
      <c r="H752" s="10"/>
      <c r="I752" s="10"/>
      <c r="L752" s="10"/>
      <c r="O752" s="10"/>
      <c r="R752" s="10"/>
      <c r="U752" s="10"/>
      <c r="W752" s="10"/>
      <c r="AA752" s="10"/>
      <c r="AE752" s="10"/>
      <c r="AJ752" s="10"/>
      <c r="AO752" s="10"/>
    </row>
    <row r="753" spans="6:41" ht="14.25" customHeight="1" x14ac:dyDescent="0.25">
      <c r="F753" s="10"/>
      <c r="G753" s="10"/>
      <c r="H753" s="10"/>
      <c r="I753" s="10"/>
      <c r="L753" s="10"/>
      <c r="O753" s="10"/>
      <c r="R753" s="10"/>
      <c r="U753" s="10"/>
      <c r="W753" s="10"/>
      <c r="AA753" s="10"/>
      <c r="AE753" s="10"/>
      <c r="AJ753" s="10"/>
      <c r="AO753" s="10"/>
    </row>
    <row r="754" spans="6:41" ht="14.25" customHeight="1" x14ac:dyDescent="0.25">
      <c r="F754" s="10"/>
      <c r="G754" s="10"/>
      <c r="H754" s="10"/>
      <c r="I754" s="10"/>
      <c r="L754" s="10"/>
      <c r="O754" s="10"/>
      <c r="R754" s="10"/>
      <c r="U754" s="10"/>
      <c r="W754" s="10"/>
      <c r="AA754" s="10"/>
      <c r="AE754" s="10"/>
      <c r="AJ754" s="10"/>
      <c r="AO754" s="10"/>
    </row>
    <row r="755" spans="6:41" ht="14.25" customHeight="1" x14ac:dyDescent="0.25">
      <c r="F755" s="10"/>
      <c r="G755" s="10"/>
      <c r="H755" s="10"/>
      <c r="I755" s="10"/>
      <c r="L755" s="10"/>
      <c r="O755" s="10"/>
      <c r="R755" s="10"/>
      <c r="U755" s="10"/>
      <c r="W755" s="10"/>
      <c r="AA755" s="10"/>
      <c r="AE755" s="10"/>
      <c r="AJ755" s="10"/>
      <c r="AO755" s="10"/>
    </row>
    <row r="756" spans="6:41" ht="14.25" customHeight="1" x14ac:dyDescent="0.25">
      <c r="F756" s="10"/>
      <c r="G756" s="10"/>
      <c r="H756" s="10"/>
      <c r="I756" s="10"/>
      <c r="L756" s="10"/>
      <c r="O756" s="10"/>
      <c r="R756" s="10"/>
      <c r="U756" s="10"/>
      <c r="W756" s="10"/>
      <c r="AA756" s="10"/>
      <c r="AE756" s="10"/>
      <c r="AJ756" s="10"/>
      <c r="AO756" s="10"/>
    </row>
    <row r="757" spans="6:41" ht="14.25" customHeight="1" x14ac:dyDescent="0.25">
      <c r="F757" s="10"/>
      <c r="G757" s="10"/>
      <c r="H757" s="10"/>
      <c r="I757" s="10"/>
      <c r="L757" s="10"/>
      <c r="O757" s="10"/>
      <c r="R757" s="10"/>
      <c r="U757" s="10"/>
      <c r="W757" s="10"/>
      <c r="AA757" s="10"/>
      <c r="AE757" s="10"/>
      <c r="AJ757" s="10"/>
      <c r="AO757" s="10"/>
    </row>
    <row r="758" spans="6:41" ht="14.25" customHeight="1" x14ac:dyDescent="0.25">
      <c r="F758" s="10"/>
      <c r="G758" s="10"/>
      <c r="H758" s="10"/>
      <c r="I758" s="10"/>
      <c r="L758" s="10"/>
      <c r="O758" s="10"/>
      <c r="R758" s="10"/>
      <c r="U758" s="10"/>
      <c r="W758" s="10"/>
      <c r="AA758" s="10"/>
      <c r="AE758" s="10"/>
      <c r="AJ758" s="10"/>
      <c r="AO758" s="10"/>
    </row>
    <row r="759" spans="6:41" ht="14.25" customHeight="1" x14ac:dyDescent="0.25">
      <c r="F759" s="10"/>
      <c r="G759" s="10"/>
      <c r="H759" s="10"/>
      <c r="I759" s="10"/>
      <c r="L759" s="10"/>
      <c r="O759" s="10"/>
      <c r="R759" s="10"/>
      <c r="U759" s="10"/>
      <c r="W759" s="10"/>
      <c r="AA759" s="10"/>
      <c r="AE759" s="10"/>
      <c r="AJ759" s="10"/>
      <c r="AO759" s="10"/>
    </row>
    <row r="760" spans="6:41" ht="14.25" customHeight="1" x14ac:dyDescent="0.25">
      <c r="F760" s="10"/>
      <c r="G760" s="10"/>
      <c r="H760" s="10"/>
      <c r="I760" s="10"/>
      <c r="L760" s="10"/>
      <c r="O760" s="10"/>
      <c r="R760" s="10"/>
      <c r="U760" s="10"/>
      <c r="W760" s="10"/>
      <c r="AA760" s="10"/>
      <c r="AE760" s="10"/>
      <c r="AJ760" s="10"/>
      <c r="AO760" s="10"/>
    </row>
    <row r="761" spans="6:41" ht="14.25" customHeight="1" x14ac:dyDescent="0.25">
      <c r="F761" s="10"/>
      <c r="G761" s="10"/>
      <c r="H761" s="10"/>
      <c r="I761" s="10"/>
      <c r="L761" s="10"/>
      <c r="O761" s="10"/>
      <c r="R761" s="10"/>
      <c r="U761" s="10"/>
      <c r="W761" s="10"/>
      <c r="AA761" s="10"/>
      <c r="AE761" s="10"/>
      <c r="AJ761" s="10"/>
      <c r="AO761" s="10"/>
    </row>
    <row r="762" spans="6:41" ht="14.25" customHeight="1" x14ac:dyDescent="0.25">
      <c r="F762" s="10"/>
      <c r="G762" s="10"/>
      <c r="H762" s="10"/>
      <c r="I762" s="10"/>
      <c r="L762" s="10"/>
      <c r="O762" s="10"/>
      <c r="R762" s="10"/>
      <c r="U762" s="10"/>
      <c r="W762" s="10"/>
      <c r="AA762" s="10"/>
      <c r="AE762" s="10"/>
      <c r="AJ762" s="10"/>
      <c r="AO762" s="10"/>
    </row>
    <row r="763" spans="6:41" ht="14.25" customHeight="1" x14ac:dyDescent="0.25">
      <c r="F763" s="10"/>
      <c r="G763" s="10"/>
      <c r="H763" s="10"/>
      <c r="I763" s="10"/>
      <c r="L763" s="10"/>
      <c r="O763" s="10"/>
      <c r="R763" s="10"/>
      <c r="U763" s="10"/>
      <c r="W763" s="10"/>
      <c r="AA763" s="10"/>
      <c r="AE763" s="10"/>
      <c r="AJ763" s="10"/>
      <c r="AO763" s="10"/>
    </row>
    <row r="764" spans="6:41" ht="14.25" customHeight="1" x14ac:dyDescent="0.25">
      <c r="F764" s="10"/>
      <c r="G764" s="10"/>
      <c r="H764" s="10"/>
      <c r="I764" s="10"/>
      <c r="L764" s="10"/>
      <c r="O764" s="10"/>
      <c r="R764" s="10"/>
      <c r="U764" s="10"/>
      <c r="W764" s="10"/>
      <c r="AA764" s="10"/>
      <c r="AE764" s="10"/>
      <c r="AJ764" s="10"/>
      <c r="AO764" s="10"/>
    </row>
    <row r="765" spans="6:41" ht="14.25" customHeight="1" x14ac:dyDescent="0.25">
      <c r="F765" s="10"/>
      <c r="G765" s="10"/>
      <c r="H765" s="10"/>
      <c r="I765" s="10"/>
      <c r="L765" s="10"/>
      <c r="O765" s="10"/>
      <c r="R765" s="10"/>
      <c r="U765" s="10"/>
      <c r="W765" s="10"/>
      <c r="AA765" s="10"/>
      <c r="AE765" s="10"/>
      <c r="AJ765" s="10"/>
      <c r="AO765" s="10"/>
    </row>
    <row r="766" spans="6:41" ht="14.25" customHeight="1" x14ac:dyDescent="0.25">
      <c r="F766" s="10"/>
      <c r="G766" s="10"/>
      <c r="H766" s="10"/>
      <c r="I766" s="10"/>
      <c r="L766" s="10"/>
      <c r="O766" s="10"/>
      <c r="R766" s="10"/>
      <c r="U766" s="10"/>
      <c r="W766" s="10"/>
      <c r="AA766" s="10"/>
      <c r="AE766" s="10"/>
      <c r="AJ766" s="10"/>
      <c r="AO766" s="10"/>
    </row>
    <row r="767" spans="6:41" ht="14.25" customHeight="1" x14ac:dyDescent="0.25">
      <c r="F767" s="10"/>
      <c r="G767" s="10"/>
      <c r="H767" s="10"/>
      <c r="I767" s="10"/>
      <c r="L767" s="10"/>
      <c r="O767" s="10"/>
      <c r="R767" s="10"/>
      <c r="U767" s="10"/>
      <c r="W767" s="10"/>
      <c r="AA767" s="10"/>
      <c r="AE767" s="10"/>
      <c r="AJ767" s="10"/>
      <c r="AO767" s="10"/>
    </row>
    <row r="768" spans="6:41" ht="14.25" customHeight="1" x14ac:dyDescent="0.25">
      <c r="F768" s="10"/>
      <c r="G768" s="10"/>
      <c r="H768" s="10"/>
      <c r="I768" s="10"/>
      <c r="L768" s="10"/>
      <c r="O768" s="10"/>
      <c r="R768" s="10"/>
      <c r="U768" s="10"/>
      <c r="W768" s="10"/>
      <c r="AA768" s="10"/>
      <c r="AE768" s="10"/>
      <c r="AJ768" s="10"/>
      <c r="AO768" s="10"/>
    </row>
    <row r="769" spans="6:41" ht="14.25" customHeight="1" x14ac:dyDescent="0.25">
      <c r="F769" s="10"/>
      <c r="G769" s="10"/>
      <c r="H769" s="10"/>
      <c r="I769" s="10"/>
      <c r="L769" s="10"/>
      <c r="O769" s="10"/>
      <c r="R769" s="10"/>
      <c r="U769" s="10"/>
      <c r="W769" s="10"/>
      <c r="AA769" s="10"/>
      <c r="AE769" s="10"/>
      <c r="AJ769" s="10"/>
      <c r="AO769" s="10"/>
    </row>
    <row r="770" spans="6:41" ht="14.25" customHeight="1" x14ac:dyDescent="0.25">
      <c r="F770" s="10"/>
      <c r="G770" s="10"/>
      <c r="H770" s="10"/>
      <c r="I770" s="10"/>
      <c r="L770" s="10"/>
      <c r="O770" s="10"/>
      <c r="R770" s="10"/>
      <c r="U770" s="10"/>
      <c r="W770" s="10"/>
      <c r="AA770" s="10"/>
      <c r="AE770" s="10"/>
      <c r="AJ770" s="10"/>
      <c r="AO770" s="10"/>
    </row>
    <row r="771" spans="6:41" ht="14.25" customHeight="1" x14ac:dyDescent="0.25">
      <c r="F771" s="10"/>
      <c r="G771" s="10"/>
      <c r="H771" s="10"/>
      <c r="I771" s="10"/>
      <c r="L771" s="10"/>
      <c r="O771" s="10"/>
      <c r="R771" s="10"/>
      <c r="U771" s="10"/>
      <c r="W771" s="10"/>
      <c r="AA771" s="10"/>
      <c r="AE771" s="10"/>
      <c r="AJ771" s="10"/>
      <c r="AO771" s="10"/>
    </row>
    <row r="772" spans="6:41" ht="14.25" customHeight="1" x14ac:dyDescent="0.25">
      <c r="F772" s="10"/>
      <c r="G772" s="10"/>
      <c r="H772" s="10"/>
      <c r="I772" s="10"/>
      <c r="L772" s="10"/>
      <c r="O772" s="10"/>
      <c r="R772" s="10"/>
      <c r="U772" s="10"/>
      <c r="W772" s="10"/>
      <c r="AA772" s="10"/>
      <c r="AE772" s="10"/>
      <c r="AJ772" s="10"/>
      <c r="AO772" s="10"/>
    </row>
    <row r="773" spans="6:41" ht="14.25" customHeight="1" x14ac:dyDescent="0.25">
      <c r="F773" s="10"/>
      <c r="G773" s="10"/>
      <c r="H773" s="10"/>
      <c r="I773" s="10"/>
      <c r="L773" s="10"/>
      <c r="O773" s="10"/>
      <c r="R773" s="10"/>
      <c r="U773" s="10"/>
      <c r="W773" s="10"/>
      <c r="AA773" s="10"/>
      <c r="AE773" s="10"/>
      <c r="AJ773" s="10"/>
      <c r="AO773" s="10"/>
    </row>
    <row r="774" spans="6:41" ht="14.25" customHeight="1" x14ac:dyDescent="0.25">
      <c r="F774" s="10"/>
      <c r="G774" s="10"/>
      <c r="H774" s="10"/>
      <c r="I774" s="10"/>
      <c r="L774" s="10"/>
      <c r="O774" s="10"/>
      <c r="R774" s="10"/>
      <c r="U774" s="10"/>
      <c r="W774" s="10"/>
      <c r="AA774" s="10"/>
      <c r="AE774" s="10"/>
      <c r="AJ774" s="10"/>
      <c r="AO774" s="10"/>
    </row>
    <row r="775" spans="6:41" ht="14.25" customHeight="1" x14ac:dyDescent="0.25">
      <c r="F775" s="10"/>
      <c r="G775" s="10"/>
      <c r="H775" s="10"/>
      <c r="I775" s="10"/>
      <c r="L775" s="10"/>
      <c r="O775" s="10"/>
      <c r="R775" s="10"/>
      <c r="U775" s="10"/>
      <c r="W775" s="10"/>
      <c r="AA775" s="10"/>
      <c r="AE775" s="10"/>
      <c r="AJ775" s="10"/>
      <c r="AO775" s="10"/>
    </row>
    <row r="776" spans="6:41" ht="14.25" customHeight="1" x14ac:dyDescent="0.25">
      <c r="F776" s="10"/>
      <c r="G776" s="10"/>
      <c r="H776" s="10"/>
      <c r="I776" s="10"/>
      <c r="L776" s="10"/>
      <c r="O776" s="10"/>
      <c r="R776" s="10"/>
      <c r="U776" s="10"/>
      <c r="W776" s="10"/>
      <c r="AA776" s="10"/>
      <c r="AE776" s="10"/>
      <c r="AJ776" s="10"/>
      <c r="AO776" s="10"/>
    </row>
    <row r="777" spans="6:41" ht="14.25" customHeight="1" x14ac:dyDescent="0.25">
      <c r="F777" s="10"/>
      <c r="G777" s="10"/>
      <c r="H777" s="10"/>
      <c r="I777" s="10"/>
      <c r="L777" s="10"/>
      <c r="O777" s="10"/>
      <c r="R777" s="10"/>
      <c r="U777" s="10"/>
      <c r="W777" s="10"/>
      <c r="AA777" s="10"/>
      <c r="AE777" s="10"/>
      <c r="AJ777" s="10"/>
      <c r="AO777" s="10"/>
    </row>
    <row r="778" spans="6:41" ht="14.25" customHeight="1" x14ac:dyDescent="0.25">
      <c r="F778" s="10"/>
      <c r="G778" s="10"/>
      <c r="H778" s="10"/>
      <c r="I778" s="10"/>
      <c r="L778" s="10"/>
      <c r="O778" s="10"/>
      <c r="R778" s="10"/>
      <c r="U778" s="10"/>
      <c r="W778" s="10"/>
      <c r="AA778" s="10"/>
      <c r="AE778" s="10"/>
      <c r="AJ778" s="10"/>
      <c r="AO778" s="10"/>
    </row>
    <row r="779" spans="6:41" ht="14.25" customHeight="1" x14ac:dyDescent="0.25">
      <c r="F779" s="10"/>
      <c r="G779" s="10"/>
      <c r="H779" s="10"/>
      <c r="I779" s="10"/>
      <c r="L779" s="10"/>
      <c r="O779" s="10"/>
      <c r="R779" s="10"/>
      <c r="U779" s="10"/>
      <c r="W779" s="10"/>
      <c r="AA779" s="10"/>
      <c r="AE779" s="10"/>
      <c r="AJ779" s="10"/>
      <c r="AO779" s="10"/>
    </row>
    <row r="780" spans="6:41" ht="14.25" customHeight="1" x14ac:dyDescent="0.25">
      <c r="F780" s="10"/>
      <c r="G780" s="10"/>
      <c r="H780" s="10"/>
      <c r="I780" s="10"/>
      <c r="L780" s="10"/>
      <c r="O780" s="10"/>
      <c r="R780" s="10"/>
      <c r="U780" s="10"/>
      <c r="W780" s="10"/>
      <c r="AA780" s="10"/>
      <c r="AE780" s="10"/>
      <c r="AJ780" s="10"/>
      <c r="AO780" s="10"/>
    </row>
    <row r="781" spans="6:41" ht="14.25" customHeight="1" x14ac:dyDescent="0.25">
      <c r="F781" s="10"/>
      <c r="G781" s="10"/>
      <c r="H781" s="10"/>
      <c r="I781" s="10"/>
      <c r="L781" s="10"/>
      <c r="O781" s="10"/>
      <c r="R781" s="10"/>
      <c r="U781" s="10"/>
      <c r="W781" s="10"/>
      <c r="AA781" s="10"/>
      <c r="AE781" s="10"/>
      <c r="AJ781" s="10"/>
      <c r="AO781" s="10"/>
    </row>
    <row r="782" spans="6:41" ht="14.25" customHeight="1" x14ac:dyDescent="0.25">
      <c r="F782" s="10"/>
      <c r="G782" s="10"/>
      <c r="H782" s="10"/>
      <c r="I782" s="10"/>
      <c r="L782" s="10"/>
      <c r="O782" s="10"/>
      <c r="R782" s="10"/>
      <c r="U782" s="10"/>
      <c r="W782" s="10"/>
      <c r="AA782" s="10"/>
      <c r="AE782" s="10"/>
      <c r="AJ782" s="10"/>
      <c r="AO782" s="10"/>
    </row>
    <row r="783" spans="6:41" ht="14.25" customHeight="1" x14ac:dyDescent="0.25">
      <c r="F783" s="10"/>
      <c r="G783" s="10"/>
      <c r="H783" s="10"/>
      <c r="I783" s="10"/>
      <c r="L783" s="10"/>
      <c r="O783" s="10"/>
      <c r="R783" s="10"/>
      <c r="U783" s="10"/>
      <c r="W783" s="10"/>
      <c r="AA783" s="10"/>
      <c r="AE783" s="10"/>
      <c r="AJ783" s="10"/>
      <c r="AO783" s="10"/>
    </row>
    <row r="784" spans="6:41" ht="14.25" customHeight="1" x14ac:dyDescent="0.25">
      <c r="F784" s="10"/>
      <c r="G784" s="10"/>
      <c r="H784" s="10"/>
      <c r="I784" s="10"/>
      <c r="L784" s="10"/>
      <c r="O784" s="10"/>
      <c r="R784" s="10"/>
      <c r="U784" s="10"/>
      <c r="W784" s="10"/>
      <c r="AA784" s="10"/>
      <c r="AE784" s="10"/>
      <c r="AJ784" s="10"/>
      <c r="AO784" s="10"/>
    </row>
    <row r="785" spans="6:41" ht="14.25" customHeight="1" x14ac:dyDescent="0.25">
      <c r="F785" s="10"/>
      <c r="G785" s="10"/>
      <c r="H785" s="10"/>
      <c r="I785" s="10"/>
      <c r="L785" s="10"/>
      <c r="O785" s="10"/>
      <c r="R785" s="10"/>
      <c r="U785" s="10"/>
      <c r="W785" s="10"/>
      <c r="AA785" s="10"/>
      <c r="AE785" s="10"/>
      <c r="AJ785" s="10"/>
      <c r="AO785" s="10"/>
    </row>
    <row r="786" spans="6:41" ht="14.25" customHeight="1" x14ac:dyDescent="0.25">
      <c r="F786" s="10"/>
      <c r="G786" s="10"/>
      <c r="H786" s="10"/>
      <c r="I786" s="10"/>
      <c r="L786" s="10"/>
      <c r="O786" s="10"/>
      <c r="R786" s="10"/>
      <c r="U786" s="10"/>
      <c r="W786" s="10"/>
      <c r="AA786" s="10"/>
      <c r="AE786" s="10"/>
      <c r="AJ786" s="10"/>
      <c r="AO786" s="10"/>
    </row>
    <row r="787" spans="6:41" ht="14.25" customHeight="1" x14ac:dyDescent="0.25">
      <c r="F787" s="10"/>
      <c r="G787" s="10"/>
      <c r="H787" s="10"/>
      <c r="I787" s="10"/>
      <c r="L787" s="10"/>
      <c r="O787" s="10"/>
      <c r="R787" s="10"/>
      <c r="U787" s="10"/>
      <c r="W787" s="10"/>
      <c r="AA787" s="10"/>
      <c r="AE787" s="10"/>
      <c r="AJ787" s="10"/>
      <c r="AO787" s="10"/>
    </row>
    <row r="788" spans="6:41" ht="14.25" customHeight="1" x14ac:dyDescent="0.25">
      <c r="F788" s="10"/>
      <c r="G788" s="10"/>
      <c r="H788" s="10"/>
      <c r="I788" s="10"/>
      <c r="L788" s="10"/>
      <c r="O788" s="10"/>
      <c r="R788" s="10"/>
      <c r="U788" s="10"/>
      <c r="W788" s="10"/>
      <c r="AA788" s="10"/>
      <c r="AE788" s="10"/>
      <c r="AJ788" s="10"/>
      <c r="AO788" s="10"/>
    </row>
    <row r="789" spans="6:41" ht="14.25" customHeight="1" x14ac:dyDescent="0.25">
      <c r="F789" s="10"/>
      <c r="G789" s="10"/>
      <c r="H789" s="10"/>
      <c r="I789" s="10"/>
      <c r="L789" s="10"/>
      <c r="O789" s="10"/>
      <c r="R789" s="10"/>
      <c r="U789" s="10"/>
      <c r="W789" s="10"/>
      <c r="AA789" s="10"/>
      <c r="AE789" s="10"/>
      <c r="AJ789" s="10"/>
      <c r="AO789" s="10"/>
    </row>
    <row r="790" spans="6:41" ht="14.25" customHeight="1" x14ac:dyDescent="0.25">
      <c r="F790" s="10"/>
      <c r="G790" s="10"/>
      <c r="H790" s="10"/>
      <c r="I790" s="10"/>
      <c r="L790" s="10"/>
      <c r="O790" s="10"/>
      <c r="R790" s="10"/>
      <c r="U790" s="10"/>
      <c r="W790" s="10"/>
      <c r="AA790" s="10"/>
      <c r="AE790" s="10"/>
      <c r="AJ790" s="10"/>
      <c r="AO790" s="10"/>
    </row>
    <row r="791" spans="6:41" ht="14.25" customHeight="1" x14ac:dyDescent="0.25">
      <c r="F791" s="10"/>
      <c r="G791" s="10"/>
      <c r="H791" s="10"/>
      <c r="I791" s="10"/>
      <c r="L791" s="10"/>
      <c r="O791" s="10"/>
      <c r="R791" s="10"/>
      <c r="U791" s="10"/>
      <c r="W791" s="10"/>
      <c r="AA791" s="10"/>
      <c r="AE791" s="10"/>
      <c r="AJ791" s="10"/>
      <c r="AO791" s="10"/>
    </row>
    <row r="792" spans="6:41" ht="14.25" customHeight="1" x14ac:dyDescent="0.25">
      <c r="F792" s="10"/>
      <c r="G792" s="10"/>
      <c r="H792" s="10"/>
      <c r="I792" s="10"/>
      <c r="L792" s="10"/>
      <c r="O792" s="10"/>
      <c r="R792" s="10"/>
      <c r="U792" s="10"/>
      <c r="W792" s="10"/>
      <c r="AA792" s="10"/>
      <c r="AE792" s="10"/>
      <c r="AJ792" s="10"/>
      <c r="AO792" s="10"/>
    </row>
    <row r="793" spans="6:41" ht="14.25" customHeight="1" x14ac:dyDescent="0.25">
      <c r="F793" s="10"/>
      <c r="G793" s="10"/>
      <c r="H793" s="10"/>
      <c r="I793" s="10"/>
      <c r="L793" s="10"/>
      <c r="O793" s="10"/>
      <c r="R793" s="10"/>
      <c r="U793" s="10"/>
      <c r="W793" s="10"/>
      <c r="AA793" s="10"/>
      <c r="AE793" s="10"/>
      <c r="AJ793" s="10"/>
      <c r="AO793" s="10"/>
    </row>
    <row r="794" spans="6:41" ht="14.25" customHeight="1" x14ac:dyDescent="0.25">
      <c r="F794" s="10"/>
      <c r="G794" s="10"/>
      <c r="H794" s="10"/>
      <c r="I794" s="10"/>
      <c r="L794" s="10"/>
      <c r="O794" s="10"/>
      <c r="R794" s="10"/>
      <c r="U794" s="10"/>
      <c r="W794" s="10"/>
      <c r="AA794" s="10"/>
      <c r="AE794" s="10"/>
      <c r="AJ794" s="10"/>
      <c r="AO794" s="10"/>
    </row>
    <row r="795" spans="6:41" ht="14.25" customHeight="1" x14ac:dyDescent="0.25">
      <c r="F795" s="10"/>
      <c r="G795" s="10"/>
      <c r="H795" s="10"/>
      <c r="I795" s="10"/>
      <c r="L795" s="10"/>
      <c r="O795" s="10"/>
      <c r="R795" s="10"/>
      <c r="U795" s="10"/>
      <c r="W795" s="10"/>
      <c r="AA795" s="10"/>
      <c r="AE795" s="10"/>
      <c r="AJ795" s="10"/>
      <c r="AO795" s="10"/>
    </row>
    <row r="796" spans="6:41" ht="14.25" customHeight="1" x14ac:dyDescent="0.25">
      <c r="F796" s="10"/>
      <c r="G796" s="10"/>
      <c r="H796" s="10"/>
      <c r="I796" s="10"/>
      <c r="L796" s="10"/>
      <c r="O796" s="10"/>
      <c r="R796" s="10"/>
      <c r="U796" s="10"/>
      <c r="W796" s="10"/>
      <c r="AA796" s="10"/>
      <c r="AE796" s="10"/>
      <c r="AJ796" s="10"/>
      <c r="AO796" s="10"/>
    </row>
    <row r="797" spans="6:41" ht="14.25" customHeight="1" x14ac:dyDescent="0.25">
      <c r="F797" s="10"/>
      <c r="G797" s="10"/>
      <c r="H797" s="10"/>
      <c r="I797" s="10"/>
      <c r="L797" s="10"/>
      <c r="O797" s="10"/>
      <c r="R797" s="10"/>
      <c r="U797" s="10"/>
      <c r="W797" s="10"/>
      <c r="AA797" s="10"/>
      <c r="AE797" s="10"/>
      <c r="AJ797" s="10"/>
      <c r="AO797" s="10"/>
    </row>
    <row r="798" spans="6:41" ht="14.25" customHeight="1" x14ac:dyDescent="0.25">
      <c r="F798" s="10"/>
      <c r="G798" s="10"/>
      <c r="H798" s="10"/>
      <c r="I798" s="10"/>
      <c r="L798" s="10"/>
      <c r="O798" s="10"/>
      <c r="R798" s="10"/>
      <c r="U798" s="10"/>
      <c r="W798" s="10"/>
      <c r="AA798" s="10"/>
      <c r="AE798" s="10"/>
      <c r="AJ798" s="10"/>
      <c r="AO798" s="10"/>
    </row>
    <row r="799" spans="6:41" ht="14.25" customHeight="1" x14ac:dyDescent="0.25">
      <c r="F799" s="10"/>
      <c r="G799" s="10"/>
      <c r="H799" s="10"/>
      <c r="I799" s="10"/>
      <c r="L799" s="10"/>
      <c r="O799" s="10"/>
      <c r="R799" s="10"/>
      <c r="U799" s="10"/>
      <c r="W799" s="10"/>
      <c r="AA799" s="10"/>
      <c r="AE799" s="10"/>
      <c r="AJ799" s="10"/>
      <c r="AO799" s="10"/>
    </row>
    <row r="800" spans="6:41" ht="14.25" customHeight="1" x14ac:dyDescent="0.25">
      <c r="F800" s="10"/>
      <c r="G800" s="10"/>
      <c r="H800" s="10"/>
      <c r="I800" s="10"/>
      <c r="L800" s="10"/>
      <c r="O800" s="10"/>
      <c r="R800" s="10"/>
      <c r="U800" s="10"/>
      <c r="W800" s="10"/>
      <c r="AA800" s="10"/>
      <c r="AE800" s="10"/>
      <c r="AJ800" s="10"/>
      <c r="AO800" s="10"/>
    </row>
    <row r="801" spans="6:41" ht="14.25" customHeight="1" x14ac:dyDescent="0.25">
      <c r="F801" s="10"/>
      <c r="G801" s="10"/>
      <c r="H801" s="10"/>
      <c r="I801" s="10"/>
      <c r="L801" s="10"/>
      <c r="O801" s="10"/>
      <c r="R801" s="10"/>
      <c r="U801" s="10"/>
      <c r="W801" s="10"/>
      <c r="AA801" s="10"/>
      <c r="AE801" s="10"/>
      <c r="AJ801" s="10"/>
      <c r="AO801" s="10"/>
    </row>
    <row r="802" spans="6:41" ht="14.25" customHeight="1" x14ac:dyDescent="0.25">
      <c r="F802" s="10"/>
      <c r="G802" s="10"/>
      <c r="H802" s="10"/>
      <c r="I802" s="10"/>
      <c r="L802" s="10"/>
      <c r="O802" s="10"/>
      <c r="R802" s="10"/>
      <c r="U802" s="10"/>
      <c r="W802" s="10"/>
      <c r="AA802" s="10"/>
      <c r="AE802" s="10"/>
      <c r="AJ802" s="10"/>
      <c r="AO802" s="10"/>
    </row>
    <row r="803" spans="6:41" ht="14.25" customHeight="1" x14ac:dyDescent="0.25">
      <c r="F803" s="10"/>
      <c r="G803" s="10"/>
      <c r="H803" s="10"/>
      <c r="I803" s="10"/>
      <c r="L803" s="10"/>
      <c r="O803" s="10"/>
      <c r="R803" s="10"/>
      <c r="U803" s="10"/>
      <c r="W803" s="10"/>
      <c r="AA803" s="10"/>
      <c r="AE803" s="10"/>
      <c r="AJ803" s="10"/>
      <c r="AO803" s="10"/>
    </row>
    <row r="804" spans="6:41" ht="14.25" customHeight="1" x14ac:dyDescent="0.25">
      <c r="F804" s="10"/>
      <c r="G804" s="10"/>
      <c r="H804" s="10"/>
      <c r="I804" s="10"/>
      <c r="L804" s="10"/>
      <c r="O804" s="10"/>
      <c r="R804" s="10"/>
      <c r="U804" s="10"/>
      <c r="W804" s="10"/>
      <c r="AA804" s="10"/>
      <c r="AE804" s="10"/>
      <c r="AJ804" s="10"/>
      <c r="AO804" s="10"/>
    </row>
    <row r="805" spans="6:41" ht="14.25" customHeight="1" x14ac:dyDescent="0.25">
      <c r="F805" s="10"/>
      <c r="G805" s="10"/>
      <c r="H805" s="10"/>
      <c r="I805" s="10"/>
      <c r="L805" s="10"/>
      <c r="O805" s="10"/>
      <c r="R805" s="10"/>
      <c r="U805" s="10"/>
      <c r="W805" s="10"/>
      <c r="AA805" s="10"/>
      <c r="AE805" s="10"/>
      <c r="AJ805" s="10"/>
      <c r="AO805" s="10"/>
    </row>
    <row r="806" spans="6:41" ht="14.25" customHeight="1" x14ac:dyDescent="0.25">
      <c r="F806" s="10"/>
      <c r="G806" s="10"/>
      <c r="H806" s="10"/>
      <c r="I806" s="10"/>
      <c r="L806" s="10"/>
      <c r="O806" s="10"/>
      <c r="R806" s="10"/>
      <c r="U806" s="10"/>
      <c r="W806" s="10"/>
      <c r="AA806" s="10"/>
      <c r="AE806" s="10"/>
      <c r="AJ806" s="10"/>
      <c r="AO806" s="10"/>
    </row>
    <row r="807" spans="6:41" ht="14.25" customHeight="1" x14ac:dyDescent="0.25">
      <c r="F807" s="10"/>
      <c r="G807" s="10"/>
      <c r="H807" s="10"/>
      <c r="I807" s="10"/>
      <c r="L807" s="10"/>
      <c r="O807" s="10"/>
      <c r="R807" s="10"/>
      <c r="U807" s="10"/>
      <c r="W807" s="10"/>
      <c r="AA807" s="10"/>
      <c r="AE807" s="10"/>
      <c r="AJ807" s="10"/>
      <c r="AO807" s="10"/>
    </row>
    <row r="808" spans="6:41" ht="14.25" customHeight="1" x14ac:dyDescent="0.25">
      <c r="F808" s="10"/>
      <c r="G808" s="10"/>
      <c r="H808" s="10"/>
      <c r="I808" s="10"/>
      <c r="L808" s="10"/>
      <c r="O808" s="10"/>
      <c r="R808" s="10"/>
      <c r="U808" s="10"/>
      <c r="W808" s="10"/>
      <c r="AA808" s="10"/>
      <c r="AE808" s="10"/>
      <c r="AJ808" s="10"/>
      <c r="AO808" s="10"/>
    </row>
    <row r="809" spans="6:41" ht="14.25" customHeight="1" x14ac:dyDescent="0.25">
      <c r="F809" s="10"/>
      <c r="G809" s="10"/>
      <c r="H809" s="10"/>
      <c r="I809" s="10"/>
      <c r="L809" s="10"/>
      <c r="O809" s="10"/>
      <c r="R809" s="10"/>
      <c r="U809" s="10"/>
      <c r="W809" s="10"/>
      <c r="AA809" s="10"/>
      <c r="AE809" s="10"/>
      <c r="AJ809" s="10"/>
      <c r="AO809" s="10"/>
    </row>
    <row r="810" spans="6:41" ht="14.25" customHeight="1" x14ac:dyDescent="0.25">
      <c r="F810" s="10"/>
      <c r="G810" s="10"/>
      <c r="H810" s="10"/>
      <c r="I810" s="10"/>
      <c r="L810" s="10"/>
      <c r="O810" s="10"/>
      <c r="R810" s="10"/>
      <c r="U810" s="10"/>
      <c r="W810" s="10"/>
      <c r="AA810" s="10"/>
      <c r="AE810" s="10"/>
      <c r="AJ810" s="10"/>
      <c r="AO810" s="10"/>
    </row>
    <row r="811" spans="6:41" ht="14.25" customHeight="1" x14ac:dyDescent="0.25">
      <c r="F811" s="10"/>
      <c r="G811" s="10"/>
      <c r="H811" s="10"/>
      <c r="I811" s="10"/>
      <c r="L811" s="10"/>
      <c r="O811" s="10"/>
      <c r="R811" s="10"/>
      <c r="U811" s="10"/>
      <c r="W811" s="10"/>
      <c r="AA811" s="10"/>
      <c r="AE811" s="10"/>
      <c r="AJ811" s="10"/>
      <c r="AO811" s="10"/>
    </row>
    <row r="812" spans="6:41" ht="14.25" customHeight="1" x14ac:dyDescent="0.25">
      <c r="F812" s="10"/>
      <c r="G812" s="10"/>
      <c r="H812" s="10"/>
      <c r="I812" s="10"/>
      <c r="L812" s="10"/>
      <c r="O812" s="10"/>
      <c r="R812" s="10"/>
      <c r="U812" s="10"/>
      <c r="W812" s="10"/>
      <c r="AA812" s="10"/>
      <c r="AE812" s="10"/>
      <c r="AJ812" s="10"/>
      <c r="AO812" s="10"/>
    </row>
    <row r="813" spans="6:41" ht="14.25" customHeight="1" x14ac:dyDescent="0.25">
      <c r="F813" s="10"/>
      <c r="G813" s="10"/>
      <c r="H813" s="10"/>
      <c r="I813" s="10"/>
      <c r="L813" s="10"/>
      <c r="O813" s="10"/>
      <c r="R813" s="10"/>
      <c r="U813" s="10"/>
      <c r="W813" s="10"/>
      <c r="AA813" s="10"/>
      <c r="AE813" s="10"/>
      <c r="AJ813" s="10"/>
      <c r="AO813" s="10"/>
    </row>
    <row r="814" spans="6:41" ht="14.25" customHeight="1" x14ac:dyDescent="0.25">
      <c r="F814" s="10"/>
      <c r="G814" s="10"/>
      <c r="H814" s="10"/>
      <c r="I814" s="10"/>
      <c r="L814" s="10"/>
      <c r="O814" s="10"/>
      <c r="R814" s="10"/>
      <c r="U814" s="10"/>
      <c r="W814" s="10"/>
      <c r="AA814" s="10"/>
      <c r="AE814" s="10"/>
      <c r="AJ814" s="10"/>
      <c r="AO814" s="10"/>
    </row>
    <row r="815" spans="6:41" ht="14.25" customHeight="1" x14ac:dyDescent="0.25">
      <c r="F815" s="10"/>
      <c r="G815" s="10"/>
      <c r="H815" s="10"/>
      <c r="I815" s="10"/>
      <c r="L815" s="10"/>
      <c r="O815" s="10"/>
      <c r="R815" s="10"/>
      <c r="U815" s="10"/>
      <c r="W815" s="10"/>
      <c r="AA815" s="10"/>
      <c r="AE815" s="10"/>
      <c r="AJ815" s="10"/>
      <c r="AO815" s="10"/>
    </row>
    <row r="816" spans="6:41" ht="14.25" customHeight="1" x14ac:dyDescent="0.25">
      <c r="F816" s="10"/>
      <c r="G816" s="10"/>
      <c r="H816" s="10"/>
      <c r="I816" s="10"/>
      <c r="L816" s="10"/>
      <c r="O816" s="10"/>
      <c r="R816" s="10"/>
      <c r="U816" s="10"/>
      <c r="W816" s="10"/>
      <c r="AA816" s="10"/>
      <c r="AE816" s="10"/>
      <c r="AJ816" s="10"/>
      <c r="AO816" s="10"/>
    </row>
    <row r="817" spans="6:41" ht="14.25" customHeight="1" x14ac:dyDescent="0.25">
      <c r="F817" s="10"/>
      <c r="G817" s="10"/>
      <c r="H817" s="10"/>
      <c r="I817" s="10"/>
      <c r="L817" s="10"/>
      <c r="O817" s="10"/>
      <c r="R817" s="10"/>
      <c r="U817" s="10"/>
      <c r="W817" s="10"/>
      <c r="AA817" s="10"/>
      <c r="AE817" s="10"/>
      <c r="AJ817" s="10"/>
      <c r="AO817" s="10"/>
    </row>
    <row r="818" spans="6:41" ht="14.25" customHeight="1" x14ac:dyDescent="0.25">
      <c r="F818" s="10"/>
      <c r="G818" s="10"/>
      <c r="H818" s="10"/>
      <c r="I818" s="10"/>
      <c r="L818" s="10"/>
      <c r="O818" s="10"/>
      <c r="R818" s="10"/>
      <c r="U818" s="10"/>
      <c r="W818" s="10"/>
      <c r="AA818" s="10"/>
      <c r="AE818" s="10"/>
      <c r="AJ818" s="10"/>
      <c r="AO818" s="10"/>
    </row>
    <row r="819" spans="6:41" ht="14.25" customHeight="1" x14ac:dyDescent="0.25">
      <c r="F819" s="10"/>
      <c r="G819" s="10"/>
      <c r="H819" s="10"/>
      <c r="I819" s="10"/>
      <c r="L819" s="10"/>
      <c r="O819" s="10"/>
      <c r="R819" s="10"/>
      <c r="U819" s="10"/>
      <c r="W819" s="10"/>
      <c r="AA819" s="10"/>
      <c r="AE819" s="10"/>
      <c r="AJ819" s="10"/>
      <c r="AO819" s="10"/>
    </row>
    <row r="820" spans="6:41" ht="14.25" customHeight="1" x14ac:dyDescent="0.25">
      <c r="F820" s="10"/>
      <c r="G820" s="10"/>
      <c r="H820" s="10"/>
      <c r="I820" s="10"/>
      <c r="L820" s="10"/>
      <c r="O820" s="10"/>
      <c r="R820" s="10"/>
      <c r="U820" s="10"/>
      <c r="W820" s="10"/>
      <c r="AA820" s="10"/>
      <c r="AE820" s="10"/>
      <c r="AJ820" s="10"/>
      <c r="AO820" s="10"/>
    </row>
    <row r="821" spans="6:41" ht="14.25" customHeight="1" x14ac:dyDescent="0.25">
      <c r="F821" s="10"/>
      <c r="G821" s="10"/>
      <c r="H821" s="10"/>
      <c r="I821" s="10"/>
      <c r="L821" s="10"/>
      <c r="O821" s="10"/>
      <c r="R821" s="10"/>
      <c r="U821" s="10"/>
      <c r="W821" s="10"/>
      <c r="AA821" s="10"/>
      <c r="AE821" s="10"/>
      <c r="AJ821" s="10"/>
      <c r="AO821" s="10"/>
    </row>
    <row r="822" spans="6:41" ht="14.25" customHeight="1" x14ac:dyDescent="0.25">
      <c r="F822" s="10"/>
      <c r="G822" s="10"/>
      <c r="H822" s="10"/>
      <c r="I822" s="10"/>
      <c r="L822" s="10"/>
      <c r="O822" s="10"/>
      <c r="R822" s="10"/>
      <c r="U822" s="10"/>
      <c r="W822" s="10"/>
      <c r="AA822" s="10"/>
      <c r="AE822" s="10"/>
      <c r="AJ822" s="10"/>
      <c r="AO822" s="10"/>
    </row>
    <row r="823" spans="6:41" ht="14.25" customHeight="1" x14ac:dyDescent="0.25">
      <c r="F823" s="10"/>
      <c r="G823" s="10"/>
      <c r="H823" s="10"/>
      <c r="I823" s="10"/>
      <c r="L823" s="10"/>
      <c r="O823" s="10"/>
      <c r="R823" s="10"/>
      <c r="U823" s="10"/>
      <c r="W823" s="10"/>
      <c r="AA823" s="10"/>
      <c r="AE823" s="10"/>
      <c r="AJ823" s="10"/>
      <c r="AO823" s="10"/>
    </row>
    <row r="824" spans="6:41" ht="14.25" customHeight="1" x14ac:dyDescent="0.25">
      <c r="F824" s="10"/>
      <c r="G824" s="10"/>
      <c r="H824" s="10"/>
      <c r="I824" s="10"/>
      <c r="L824" s="10"/>
      <c r="O824" s="10"/>
      <c r="R824" s="10"/>
      <c r="U824" s="10"/>
      <c r="W824" s="10"/>
      <c r="AA824" s="10"/>
      <c r="AE824" s="10"/>
      <c r="AJ824" s="10"/>
      <c r="AO824" s="10"/>
    </row>
    <row r="825" spans="6:41" ht="14.25" customHeight="1" x14ac:dyDescent="0.25">
      <c r="F825" s="10"/>
      <c r="G825" s="10"/>
      <c r="H825" s="10"/>
      <c r="I825" s="10"/>
      <c r="L825" s="10"/>
      <c r="O825" s="10"/>
      <c r="R825" s="10"/>
      <c r="U825" s="10"/>
      <c r="W825" s="10"/>
      <c r="AA825" s="10"/>
      <c r="AE825" s="10"/>
      <c r="AJ825" s="10"/>
      <c r="AO825" s="10"/>
    </row>
    <row r="826" spans="6:41" ht="14.25" customHeight="1" x14ac:dyDescent="0.25">
      <c r="F826" s="10"/>
      <c r="G826" s="10"/>
      <c r="H826" s="10"/>
      <c r="I826" s="10"/>
      <c r="L826" s="10"/>
      <c r="O826" s="10"/>
      <c r="R826" s="10"/>
      <c r="U826" s="10"/>
      <c r="W826" s="10"/>
      <c r="AA826" s="10"/>
      <c r="AE826" s="10"/>
      <c r="AJ826" s="10"/>
      <c r="AO826" s="10"/>
    </row>
    <row r="827" spans="6:41" ht="14.25" customHeight="1" x14ac:dyDescent="0.25">
      <c r="F827" s="10"/>
      <c r="G827" s="10"/>
      <c r="H827" s="10"/>
      <c r="I827" s="10"/>
      <c r="L827" s="10"/>
      <c r="O827" s="10"/>
      <c r="R827" s="10"/>
      <c r="U827" s="10"/>
      <c r="W827" s="10"/>
      <c r="AA827" s="10"/>
      <c r="AE827" s="10"/>
      <c r="AJ827" s="10"/>
      <c r="AO827" s="10"/>
    </row>
    <row r="828" spans="6:41" ht="14.25" customHeight="1" x14ac:dyDescent="0.25">
      <c r="F828" s="10"/>
      <c r="G828" s="10"/>
      <c r="H828" s="10"/>
      <c r="I828" s="10"/>
      <c r="L828" s="10"/>
      <c r="O828" s="10"/>
      <c r="R828" s="10"/>
      <c r="U828" s="10"/>
      <c r="W828" s="10"/>
      <c r="AA828" s="10"/>
      <c r="AE828" s="10"/>
      <c r="AJ828" s="10"/>
      <c r="AO828" s="10"/>
    </row>
    <row r="829" spans="6:41" ht="14.25" customHeight="1" x14ac:dyDescent="0.25">
      <c r="F829" s="10"/>
      <c r="G829" s="10"/>
      <c r="H829" s="10"/>
      <c r="I829" s="10"/>
      <c r="L829" s="10"/>
      <c r="O829" s="10"/>
      <c r="R829" s="10"/>
      <c r="U829" s="10"/>
      <c r="W829" s="10"/>
      <c r="AA829" s="10"/>
      <c r="AE829" s="10"/>
      <c r="AJ829" s="10"/>
      <c r="AO829" s="10"/>
    </row>
    <row r="830" spans="6:41" ht="14.25" customHeight="1" x14ac:dyDescent="0.25">
      <c r="F830" s="10"/>
      <c r="G830" s="10"/>
      <c r="H830" s="10"/>
      <c r="I830" s="10"/>
      <c r="L830" s="10"/>
      <c r="O830" s="10"/>
      <c r="R830" s="10"/>
      <c r="U830" s="10"/>
      <c r="W830" s="10"/>
      <c r="AA830" s="10"/>
      <c r="AE830" s="10"/>
      <c r="AJ830" s="10"/>
      <c r="AO830" s="10"/>
    </row>
    <row r="831" spans="6:41" ht="14.25" customHeight="1" x14ac:dyDescent="0.25">
      <c r="F831" s="10"/>
      <c r="G831" s="10"/>
      <c r="H831" s="10"/>
      <c r="I831" s="10"/>
      <c r="L831" s="10"/>
      <c r="O831" s="10"/>
      <c r="R831" s="10"/>
      <c r="U831" s="10"/>
      <c r="W831" s="10"/>
      <c r="AA831" s="10"/>
      <c r="AE831" s="10"/>
      <c r="AJ831" s="10"/>
      <c r="AO831" s="10"/>
    </row>
    <row r="832" spans="6:41" ht="14.25" customHeight="1" x14ac:dyDescent="0.25">
      <c r="F832" s="10"/>
      <c r="G832" s="10"/>
      <c r="H832" s="10"/>
      <c r="I832" s="10"/>
      <c r="L832" s="10"/>
      <c r="O832" s="10"/>
      <c r="R832" s="10"/>
      <c r="U832" s="10"/>
      <c r="W832" s="10"/>
      <c r="AA832" s="10"/>
      <c r="AE832" s="10"/>
      <c r="AJ832" s="10"/>
      <c r="AO832" s="10"/>
    </row>
    <row r="833" spans="6:41" ht="14.25" customHeight="1" x14ac:dyDescent="0.25">
      <c r="F833" s="10"/>
      <c r="G833" s="10"/>
      <c r="H833" s="10"/>
      <c r="I833" s="10"/>
      <c r="L833" s="10"/>
      <c r="O833" s="10"/>
      <c r="R833" s="10"/>
      <c r="U833" s="10"/>
      <c r="W833" s="10"/>
      <c r="AA833" s="10"/>
      <c r="AE833" s="10"/>
      <c r="AJ833" s="10"/>
      <c r="AO833" s="10"/>
    </row>
    <row r="834" spans="6:41" ht="14.25" customHeight="1" x14ac:dyDescent="0.25">
      <c r="F834" s="10"/>
      <c r="G834" s="10"/>
      <c r="H834" s="10"/>
      <c r="I834" s="10"/>
      <c r="L834" s="10"/>
      <c r="O834" s="10"/>
      <c r="R834" s="10"/>
      <c r="U834" s="10"/>
      <c r="W834" s="10"/>
      <c r="AA834" s="10"/>
      <c r="AE834" s="10"/>
      <c r="AJ834" s="10"/>
      <c r="AO834" s="10"/>
    </row>
    <row r="835" spans="6:41" ht="14.25" customHeight="1" x14ac:dyDescent="0.25">
      <c r="F835" s="10"/>
      <c r="G835" s="10"/>
      <c r="H835" s="10"/>
      <c r="I835" s="10"/>
      <c r="L835" s="10"/>
      <c r="O835" s="10"/>
      <c r="R835" s="10"/>
      <c r="U835" s="10"/>
      <c r="W835" s="10"/>
      <c r="AA835" s="10"/>
      <c r="AE835" s="10"/>
      <c r="AJ835" s="10"/>
      <c r="AO835" s="10"/>
    </row>
    <row r="836" spans="6:41" ht="14.25" customHeight="1" x14ac:dyDescent="0.25">
      <c r="F836" s="10"/>
      <c r="G836" s="10"/>
      <c r="H836" s="10"/>
      <c r="I836" s="10"/>
      <c r="L836" s="10"/>
      <c r="O836" s="10"/>
      <c r="R836" s="10"/>
      <c r="U836" s="10"/>
      <c r="W836" s="10"/>
      <c r="AA836" s="10"/>
      <c r="AE836" s="10"/>
      <c r="AJ836" s="10"/>
      <c r="AO836" s="10"/>
    </row>
    <row r="837" spans="6:41" ht="14.25" customHeight="1" x14ac:dyDescent="0.25">
      <c r="F837" s="10"/>
      <c r="G837" s="10"/>
      <c r="H837" s="10"/>
      <c r="I837" s="10"/>
      <c r="L837" s="10"/>
      <c r="O837" s="10"/>
      <c r="R837" s="10"/>
      <c r="U837" s="10"/>
      <c r="W837" s="10"/>
      <c r="AA837" s="10"/>
      <c r="AE837" s="10"/>
      <c r="AJ837" s="10"/>
      <c r="AO837" s="10"/>
    </row>
    <row r="838" spans="6:41" ht="14.25" customHeight="1" x14ac:dyDescent="0.25">
      <c r="F838" s="10"/>
      <c r="G838" s="10"/>
      <c r="H838" s="10"/>
      <c r="I838" s="10"/>
      <c r="L838" s="10"/>
      <c r="O838" s="10"/>
      <c r="R838" s="10"/>
      <c r="U838" s="10"/>
      <c r="W838" s="10"/>
      <c r="AA838" s="10"/>
      <c r="AE838" s="10"/>
      <c r="AJ838" s="10"/>
      <c r="AO838" s="10"/>
    </row>
    <row r="839" spans="6:41" ht="14.25" customHeight="1" x14ac:dyDescent="0.25">
      <c r="F839" s="10"/>
      <c r="G839" s="10"/>
      <c r="H839" s="10"/>
      <c r="I839" s="10"/>
      <c r="L839" s="10"/>
      <c r="O839" s="10"/>
      <c r="R839" s="10"/>
      <c r="U839" s="10"/>
      <c r="W839" s="10"/>
      <c r="AA839" s="10"/>
      <c r="AE839" s="10"/>
      <c r="AJ839" s="10"/>
      <c r="AO839" s="10"/>
    </row>
    <row r="840" spans="6:41" ht="14.25" customHeight="1" x14ac:dyDescent="0.25">
      <c r="F840" s="10"/>
      <c r="G840" s="10"/>
      <c r="H840" s="10"/>
      <c r="I840" s="10"/>
      <c r="L840" s="10"/>
      <c r="O840" s="10"/>
      <c r="R840" s="10"/>
      <c r="U840" s="10"/>
      <c r="W840" s="10"/>
      <c r="AA840" s="10"/>
      <c r="AE840" s="10"/>
      <c r="AJ840" s="10"/>
      <c r="AO840" s="10"/>
    </row>
    <row r="841" spans="6:41" ht="14.25" customHeight="1" x14ac:dyDescent="0.25">
      <c r="F841" s="10"/>
      <c r="G841" s="10"/>
      <c r="H841" s="10"/>
      <c r="I841" s="10"/>
      <c r="L841" s="10"/>
      <c r="O841" s="10"/>
      <c r="R841" s="10"/>
      <c r="U841" s="10"/>
      <c r="W841" s="10"/>
      <c r="AA841" s="10"/>
      <c r="AE841" s="10"/>
      <c r="AJ841" s="10"/>
      <c r="AO841" s="10"/>
    </row>
    <row r="842" spans="6:41" ht="14.25" customHeight="1" x14ac:dyDescent="0.25">
      <c r="F842" s="10"/>
      <c r="G842" s="10"/>
      <c r="H842" s="10"/>
      <c r="I842" s="10"/>
      <c r="L842" s="10"/>
      <c r="O842" s="10"/>
      <c r="R842" s="10"/>
      <c r="U842" s="10"/>
      <c r="W842" s="10"/>
      <c r="AA842" s="10"/>
      <c r="AE842" s="10"/>
      <c r="AJ842" s="10"/>
      <c r="AO842" s="10"/>
    </row>
    <row r="843" spans="6:41" ht="14.25" customHeight="1" x14ac:dyDescent="0.25">
      <c r="F843" s="10"/>
      <c r="G843" s="10"/>
      <c r="H843" s="10"/>
      <c r="I843" s="10"/>
      <c r="L843" s="10"/>
      <c r="O843" s="10"/>
      <c r="R843" s="10"/>
      <c r="U843" s="10"/>
      <c r="W843" s="10"/>
      <c r="AA843" s="10"/>
      <c r="AE843" s="10"/>
      <c r="AJ843" s="10"/>
      <c r="AO843" s="10"/>
    </row>
    <row r="844" spans="6:41" ht="14.25" customHeight="1" x14ac:dyDescent="0.25">
      <c r="F844" s="10"/>
      <c r="G844" s="10"/>
      <c r="H844" s="10"/>
      <c r="I844" s="10"/>
      <c r="L844" s="10"/>
      <c r="O844" s="10"/>
      <c r="R844" s="10"/>
      <c r="U844" s="10"/>
      <c r="W844" s="10"/>
      <c r="AA844" s="10"/>
      <c r="AE844" s="10"/>
      <c r="AJ844" s="10"/>
      <c r="AO844" s="10"/>
    </row>
    <row r="845" spans="6:41" ht="14.25" customHeight="1" x14ac:dyDescent="0.25">
      <c r="F845" s="10"/>
      <c r="G845" s="10"/>
      <c r="H845" s="10"/>
      <c r="I845" s="10"/>
      <c r="L845" s="10"/>
      <c r="O845" s="10"/>
      <c r="R845" s="10"/>
      <c r="U845" s="10"/>
      <c r="W845" s="10"/>
      <c r="AA845" s="10"/>
      <c r="AE845" s="10"/>
      <c r="AJ845" s="10"/>
      <c r="AO845" s="10"/>
    </row>
    <row r="846" spans="6:41" ht="14.25" customHeight="1" x14ac:dyDescent="0.25">
      <c r="F846" s="10"/>
      <c r="G846" s="10"/>
      <c r="H846" s="10"/>
      <c r="I846" s="10"/>
      <c r="L846" s="10"/>
      <c r="O846" s="10"/>
      <c r="R846" s="10"/>
      <c r="U846" s="10"/>
      <c r="W846" s="10"/>
      <c r="AA846" s="10"/>
      <c r="AE846" s="10"/>
      <c r="AJ846" s="10"/>
      <c r="AO846" s="10"/>
    </row>
    <row r="847" spans="6:41" ht="14.25" customHeight="1" x14ac:dyDescent="0.25">
      <c r="F847" s="10"/>
      <c r="G847" s="10"/>
      <c r="H847" s="10"/>
      <c r="I847" s="10"/>
      <c r="L847" s="10"/>
      <c r="O847" s="10"/>
      <c r="R847" s="10"/>
      <c r="U847" s="10"/>
      <c r="W847" s="10"/>
      <c r="AA847" s="10"/>
      <c r="AE847" s="10"/>
      <c r="AJ847" s="10"/>
      <c r="AO847" s="10"/>
    </row>
    <row r="848" spans="6:41" ht="14.25" customHeight="1" x14ac:dyDescent="0.25">
      <c r="F848" s="10"/>
      <c r="G848" s="10"/>
      <c r="H848" s="10"/>
      <c r="I848" s="10"/>
      <c r="L848" s="10"/>
      <c r="O848" s="10"/>
      <c r="R848" s="10"/>
      <c r="U848" s="10"/>
      <c r="W848" s="10"/>
      <c r="AA848" s="10"/>
      <c r="AE848" s="10"/>
      <c r="AJ848" s="10"/>
      <c r="AO848" s="10"/>
    </row>
    <row r="849" spans="6:41" ht="14.25" customHeight="1" x14ac:dyDescent="0.25">
      <c r="F849" s="10"/>
      <c r="G849" s="10"/>
      <c r="H849" s="10"/>
      <c r="I849" s="10"/>
      <c r="L849" s="10"/>
      <c r="O849" s="10"/>
      <c r="R849" s="10"/>
      <c r="U849" s="10"/>
      <c r="W849" s="10"/>
      <c r="AA849" s="10"/>
      <c r="AE849" s="10"/>
      <c r="AJ849" s="10"/>
      <c r="AO849" s="10"/>
    </row>
    <row r="850" spans="6:41" ht="14.25" customHeight="1" x14ac:dyDescent="0.25">
      <c r="F850" s="10"/>
      <c r="G850" s="10"/>
      <c r="H850" s="10"/>
      <c r="I850" s="10"/>
      <c r="L850" s="10"/>
      <c r="O850" s="10"/>
      <c r="R850" s="10"/>
      <c r="U850" s="10"/>
      <c r="W850" s="10"/>
      <c r="AA850" s="10"/>
      <c r="AE850" s="10"/>
      <c r="AJ850" s="10"/>
      <c r="AO850" s="10"/>
    </row>
    <row r="851" spans="6:41" ht="14.25" customHeight="1" x14ac:dyDescent="0.25">
      <c r="F851" s="10"/>
      <c r="G851" s="10"/>
      <c r="H851" s="10"/>
      <c r="I851" s="10"/>
      <c r="L851" s="10"/>
      <c r="O851" s="10"/>
      <c r="R851" s="10"/>
      <c r="U851" s="10"/>
      <c r="W851" s="10"/>
      <c r="AA851" s="10"/>
      <c r="AE851" s="10"/>
      <c r="AJ851" s="10"/>
      <c r="AO851" s="10"/>
    </row>
    <row r="852" spans="6:41" ht="14.25" customHeight="1" x14ac:dyDescent="0.25">
      <c r="F852" s="10"/>
      <c r="G852" s="10"/>
      <c r="H852" s="10"/>
      <c r="I852" s="10"/>
      <c r="L852" s="10"/>
      <c r="O852" s="10"/>
      <c r="R852" s="10"/>
      <c r="U852" s="10"/>
      <c r="W852" s="10"/>
      <c r="AA852" s="10"/>
      <c r="AE852" s="10"/>
      <c r="AJ852" s="10"/>
      <c r="AO852" s="10"/>
    </row>
    <row r="853" spans="6:41" ht="14.25" customHeight="1" x14ac:dyDescent="0.25">
      <c r="F853" s="10"/>
      <c r="G853" s="10"/>
      <c r="H853" s="10"/>
      <c r="I853" s="10"/>
      <c r="L853" s="10"/>
      <c r="O853" s="10"/>
      <c r="R853" s="10"/>
      <c r="U853" s="10"/>
      <c r="W853" s="10"/>
      <c r="AA853" s="10"/>
      <c r="AE853" s="10"/>
      <c r="AJ853" s="10"/>
      <c r="AO853" s="10"/>
    </row>
    <row r="854" spans="6:41" ht="14.25" customHeight="1" x14ac:dyDescent="0.25">
      <c r="F854" s="10"/>
      <c r="G854" s="10"/>
      <c r="H854" s="10"/>
      <c r="I854" s="10"/>
      <c r="L854" s="10"/>
      <c r="O854" s="10"/>
      <c r="R854" s="10"/>
      <c r="U854" s="10"/>
      <c r="W854" s="10"/>
      <c r="AA854" s="10"/>
      <c r="AE854" s="10"/>
      <c r="AJ854" s="10"/>
      <c r="AO854" s="10"/>
    </row>
    <row r="855" spans="6:41" ht="14.25" customHeight="1" x14ac:dyDescent="0.25">
      <c r="F855" s="10"/>
      <c r="G855" s="10"/>
      <c r="H855" s="10"/>
      <c r="I855" s="10"/>
      <c r="L855" s="10"/>
      <c r="O855" s="10"/>
      <c r="R855" s="10"/>
      <c r="U855" s="10"/>
      <c r="W855" s="10"/>
      <c r="AA855" s="10"/>
      <c r="AE855" s="10"/>
      <c r="AJ855" s="10"/>
      <c r="AO855" s="10"/>
    </row>
    <row r="856" spans="6:41" ht="14.25" customHeight="1" x14ac:dyDescent="0.25">
      <c r="F856" s="10"/>
      <c r="G856" s="10"/>
      <c r="H856" s="10"/>
      <c r="I856" s="10"/>
      <c r="L856" s="10"/>
      <c r="O856" s="10"/>
      <c r="R856" s="10"/>
      <c r="U856" s="10"/>
      <c r="W856" s="10"/>
      <c r="AA856" s="10"/>
      <c r="AE856" s="10"/>
      <c r="AJ856" s="10"/>
      <c r="AO856" s="10"/>
    </row>
    <row r="857" spans="6:41" ht="14.25" customHeight="1" x14ac:dyDescent="0.25">
      <c r="F857" s="10"/>
      <c r="G857" s="10"/>
      <c r="H857" s="10"/>
      <c r="I857" s="10"/>
      <c r="L857" s="10"/>
      <c r="O857" s="10"/>
      <c r="R857" s="10"/>
      <c r="U857" s="10"/>
      <c r="W857" s="10"/>
      <c r="AA857" s="10"/>
      <c r="AE857" s="10"/>
      <c r="AJ857" s="10"/>
      <c r="AO857" s="10"/>
    </row>
    <row r="858" spans="6:41" ht="14.25" customHeight="1" x14ac:dyDescent="0.25">
      <c r="F858" s="10"/>
      <c r="G858" s="10"/>
      <c r="H858" s="10"/>
      <c r="I858" s="10"/>
      <c r="L858" s="10"/>
      <c r="O858" s="10"/>
      <c r="R858" s="10"/>
      <c r="U858" s="10"/>
      <c r="W858" s="10"/>
      <c r="AA858" s="10"/>
      <c r="AE858" s="10"/>
      <c r="AJ858" s="10"/>
      <c r="AO858" s="10"/>
    </row>
    <row r="859" spans="6:41" ht="14.25" customHeight="1" x14ac:dyDescent="0.25">
      <c r="F859" s="10"/>
      <c r="G859" s="10"/>
      <c r="H859" s="10"/>
      <c r="I859" s="10"/>
      <c r="L859" s="10"/>
      <c r="O859" s="10"/>
      <c r="R859" s="10"/>
      <c r="U859" s="10"/>
      <c r="W859" s="10"/>
      <c r="AA859" s="10"/>
      <c r="AE859" s="10"/>
      <c r="AJ859" s="10"/>
      <c r="AO859" s="10"/>
    </row>
    <row r="860" spans="6:41" ht="14.25" customHeight="1" x14ac:dyDescent="0.25">
      <c r="F860" s="10"/>
      <c r="G860" s="10"/>
      <c r="H860" s="10"/>
      <c r="I860" s="10"/>
      <c r="L860" s="10"/>
      <c r="O860" s="10"/>
      <c r="R860" s="10"/>
      <c r="U860" s="10"/>
      <c r="W860" s="10"/>
      <c r="AA860" s="10"/>
      <c r="AE860" s="10"/>
      <c r="AJ860" s="10"/>
      <c r="AO860" s="10"/>
    </row>
    <row r="861" spans="6:41" ht="14.25" customHeight="1" x14ac:dyDescent="0.25">
      <c r="F861" s="10"/>
      <c r="G861" s="10"/>
      <c r="H861" s="10"/>
      <c r="I861" s="10"/>
      <c r="L861" s="10"/>
      <c r="O861" s="10"/>
      <c r="R861" s="10"/>
      <c r="U861" s="10"/>
      <c r="W861" s="10"/>
      <c r="AA861" s="10"/>
      <c r="AE861" s="10"/>
      <c r="AJ861" s="10"/>
      <c r="AO861" s="10"/>
    </row>
    <row r="862" spans="6:41" ht="14.25" customHeight="1" x14ac:dyDescent="0.25">
      <c r="F862" s="10"/>
      <c r="G862" s="10"/>
      <c r="H862" s="10"/>
      <c r="I862" s="10"/>
      <c r="L862" s="10"/>
      <c r="O862" s="10"/>
      <c r="R862" s="10"/>
      <c r="U862" s="10"/>
      <c r="W862" s="10"/>
      <c r="AA862" s="10"/>
      <c r="AE862" s="10"/>
      <c r="AJ862" s="10"/>
      <c r="AO862" s="10"/>
    </row>
    <row r="863" spans="6:41" ht="14.25" customHeight="1" x14ac:dyDescent="0.25">
      <c r="F863" s="10"/>
      <c r="G863" s="10"/>
      <c r="H863" s="10"/>
      <c r="I863" s="10"/>
      <c r="L863" s="10"/>
      <c r="O863" s="10"/>
      <c r="R863" s="10"/>
      <c r="U863" s="10"/>
      <c r="W863" s="10"/>
      <c r="AA863" s="10"/>
      <c r="AE863" s="10"/>
      <c r="AJ863" s="10"/>
      <c r="AO863" s="10"/>
    </row>
    <row r="864" spans="6:41" ht="14.25" customHeight="1" x14ac:dyDescent="0.25">
      <c r="F864" s="10"/>
      <c r="G864" s="10"/>
      <c r="H864" s="10"/>
      <c r="I864" s="10"/>
      <c r="L864" s="10"/>
      <c r="O864" s="10"/>
      <c r="R864" s="10"/>
      <c r="U864" s="10"/>
      <c r="W864" s="10"/>
      <c r="AA864" s="10"/>
      <c r="AE864" s="10"/>
      <c r="AJ864" s="10"/>
      <c r="AO864" s="10"/>
    </row>
    <row r="865" spans="6:41" ht="14.25" customHeight="1" x14ac:dyDescent="0.25">
      <c r="F865" s="10"/>
      <c r="G865" s="10"/>
      <c r="H865" s="10"/>
      <c r="I865" s="10"/>
      <c r="L865" s="10"/>
      <c r="O865" s="10"/>
      <c r="R865" s="10"/>
      <c r="U865" s="10"/>
      <c r="W865" s="10"/>
      <c r="AA865" s="10"/>
      <c r="AE865" s="10"/>
      <c r="AJ865" s="10"/>
      <c r="AO865" s="10"/>
    </row>
    <row r="866" spans="6:41" ht="14.25" customHeight="1" x14ac:dyDescent="0.25">
      <c r="F866" s="10"/>
      <c r="G866" s="10"/>
      <c r="H866" s="10"/>
      <c r="I866" s="10"/>
      <c r="L866" s="10"/>
      <c r="O866" s="10"/>
      <c r="R866" s="10"/>
      <c r="U866" s="10"/>
      <c r="W866" s="10"/>
      <c r="AA866" s="10"/>
      <c r="AE866" s="10"/>
      <c r="AJ866" s="10"/>
      <c r="AO866" s="10"/>
    </row>
    <row r="867" spans="6:41" ht="14.25" customHeight="1" x14ac:dyDescent="0.25">
      <c r="F867" s="10"/>
      <c r="G867" s="10"/>
      <c r="H867" s="10"/>
      <c r="I867" s="10"/>
      <c r="L867" s="10"/>
      <c r="O867" s="10"/>
      <c r="R867" s="10"/>
      <c r="U867" s="10"/>
      <c r="W867" s="10"/>
      <c r="AA867" s="10"/>
      <c r="AE867" s="10"/>
      <c r="AJ867" s="10"/>
      <c r="AO867" s="10"/>
    </row>
    <row r="868" spans="6:41" ht="14.25" customHeight="1" x14ac:dyDescent="0.25">
      <c r="F868" s="10"/>
      <c r="G868" s="10"/>
      <c r="H868" s="10"/>
      <c r="I868" s="10"/>
      <c r="L868" s="10"/>
      <c r="O868" s="10"/>
      <c r="R868" s="10"/>
      <c r="U868" s="10"/>
      <c r="W868" s="10"/>
      <c r="AA868" s="10"/>
      <c r="AE868" s="10"/>
      <c r="AJ868" s="10"/>
      <c r="AO868" s="10"/>
    </row>
    <row r="869" spans="6:41" ht="14.25" customHeight="1" x14ac:dyDescent="0.25">
      <c r="F869" s="10"/>
      <c r="G869" s="10"/>
      <c r="H869" s="10"/>
      <c r="I869" s="10"/>
      <c r="L869" s="10"/>
      <c r="O869" s="10"/>
      <c r="R869" s="10"/>
      <c r="U869" s="10"/>
      <c r="W869" s="10"/>
      <c r="AA869" s="10"/>
      <c r="AE869" s="10"/>
      <c r="AJ869" s="10"/>
      <c r="AO869" s="10"/>
    </row>
    <row r="870" spans="6:41" ht="14.25" customHeight="1" x14ac:dyDescent="0.25">
      <c r="F870" s="10"/>
      <c r="G870" s="10"/>
      <c r="H870" s="10"/>
      <c r="I870" s="10"/>
      <c r="L870" s="10"/>
      <c r="O870" s="10"/>
      <c r="R870" s="10"/>
      <c r="U870" s="10"/>
      <c r="W870" s="10"/>
      <c r="AA870" s="10"/>
      <c r="AE870" s="10"/>
      <c r="AJ870" s="10"/>
      <c r="AO870" s="10"/>
    </row>
    <row r="871" spans="6:41" ht="14.25" customHeight="1" x14ac:dyDescent="0.25">
      <c r="F871" s="10"/>
      <c r="G871" s="10"/>
      <c r="H871" s="10"/>
      <c r="I871" s="10"/>
      <c r="L871" s="10"/>
      <c r="O871" s="10"/>
      <c r="R871" s="10"/>
      <c r="U871" s="10"/>
      <c r="W871" s="10"/>
      <c r="AA871" s="10"/>
      <c r="AE871" s="10"/>
      <c r="AJ871" s="10"/>
      <c r="AO871" s="10"/>
    </row>
    <row r="872" spans="6:41" ht="14.25" customHeight="1" x14ac:dyDescent="0.25">
      <c r="F872" s="10"/>
      <c r="G872" s="10"/>
      <c r="H872" s="10"/>
      <c r="I872" s="10"/>
      <c r="L872" s="10"/>
      <c r="O872" s="10"/>
      <c r="R872" s="10"/>
      <c r="U872" s="10"/>
      <c r="W872" s="10"/>
      <c r="AA872" s="10"/>
      <c r="AE872" s="10"/>
      <c r="AJ872" s="10"/>
      <c r="AO872" s="10"/>
    </row>
    <row r="873" spans="6:41" ht="14.25" customHeight="1" x14ac:dyDescent="0.25">
      <c r="F873" s="10"/>
      <c r="G873" s="10"/>
      <c r="H873" s="10"/>
      <c r="I873" s="10"/>
      <c r="L873" s="10"/>
      <c r="O873" s="10"/>
      <c r="R873" s="10"/>
      <c r="U873" s="10"/>
      <c r="W873" s="10"/>
      <c r="AA873" s="10"/>
      <c r="AE873" s="10"/>
      <c r="AJ873" s="10"/>
      <c r="AO873" s="10"/>
    </row>
    <row r="874" spans="6:41" ht="14.25" customHeight="1" x14ac:dyDescent="0.25">
      <c r="F874" s="10"/>
      <c r="G874" s="10"/>
      <c r="H874" s="10"/>
      <c r="I874" s="10"/>
      <c r="L874" s="10"/>
      <c r="O874" s="10"/>
      <c r="R874" s="10"/>
      <c r="U874" s="10"/>
      <c r="W874" s="10"/>
      <c r="AA874" s="10"/>
      <c r="AE874" s="10"/>
      <c r="AJ874" s="10"/>
      <c r="AO874" s="10"/>
    </row>
    <row r="875" spans="6:41" ht="14.25" customHeight="1" x14ac:dyDescent="0.25">
      <c r="F875" s="10"/>
      <c r="G875" s="10"/>
      <c r="H875" s="10"/>
      <c r="I875" s="10"/>
      <c r="L875" s="10"/>
      <c r="O875" s="10"/>
      <c r="R875" s="10"/>
      <c r="U875" s="10"/>
      <c r="W875" s="10"/>
      <c r="AA875" s="10"/>
      <c r="AE875" s="10"/>
      <c r="AJ875" s="10"/>
      <c r="AO875" s="10"/>
    </row>
    <row r="876" spans="6:41" ht="14.25" customHeight="1" x14ac:dyDescent="0.25">
      <c r="F876" s="10"/>
      <c r="G876" s="10"/>
      <c r="H876" s="10"/>
      <c r="I876" s="10"/>
      <c r="L876" s="10"/>
      <c r="O876" s="10"/>
      <c r="R876" s="10"/>
      <c r="U876" s="10"/>
      <c r="W876" s="10"/>
      <c r="AA876" s="10"/>
      <c r="AE876" s="10"/>
      <c r="AJ876" s="10"/>
      <c r="AO876" s="10"/>
    </row>
    <row r="877" spans="6:41" ht="14.25" customHeight="1" x14ac:dyDescent="0.25">
      <c r="F877" s="10"/>
      <c r="G877" s="10"/>
      <c r="H877" s="10"/>
      <c r="I877" s="10"/>
      <c r="L877" s="10"/>
      <c r="O877" s="10"/>
      <c r="R877" s="10"/>
      <c r="U877" s="10"/>
      <c r="W877" s="10"/>
      <c r="AA877" s="10"/>
      <c r="AE877" s="10"/>
      <c r="AJ877" s="10"/>
      <c r="AO877" s="10"/>
    </row>
    <row r="878" spans="6:41" ht="14.25" customHeight="1" x14ac:dyDescent="0.25">
      <c r="F878" s="10"/>
      <c r="G878" s="10"/>
      <c r="H878" s="10"/>
      <c r="I878" s="10"/>
      <c r="L878" s="10"/>
      <c r="O878" s="10"/>
      <c r="R878" s="10"/>
      <c r="U878" s="10"/>
      <c r="W878" s="10"/>
      <c r="AA878" s="10"/>
      <c r="AE878" s="10"/>
      <c r="AJ878" s="10"/>
      <c r="AO878" s="10"/>
    </row>
    <row r="879" spans="6:41" ht="14.25" customHeight="1" x14ac:dyDescent="0.25">
      <c r="F879" s="10"/>
      <c r="G879" s="10"/>
      <c r="H879" s="10"/>
      <c r="I879" s="10"/>
      <c r="L879" s="10"/>
      <c r="O879" s="10"/>
      <c r="R879" s="10"/>
      <c r="U879" s="10"/>
      <c r="W879" s="10"/>
      <c r="AA879" s="10"/>
      <c r="AE879" s="10"/>
      <c r="AJ879" s="10"/>
      <c r="AO879" s="10"/>
    </row>
    <row r="880" spans="6:41" ht="14.25" customHeight="1" x14ac:dyDescent="0.25">
      <c r="F880" s="10"/>
      <c r="G880" s="10"/>
      <c r="H880" s="10"/>
      <c r="I880" s="10"/>
      <c r="L880" s="10"/>
      <c r="O880" s="10"/>
      <c r="R880" s="10"/>
      <c r="U880" s="10"/>
      <c r="W880" s="10"/>
      <c r="AA880" s="10"/>
      <c r="AE880" s="10"/>
      <c r="AJ880" s="10"/>
      <c r="AO880" s="10"/>
    </row>
    <row r="881" spans="6:41" ht="14.25" customHeight="1" x14ac:dyDescent="0.25">
      <c r="F881" s="10"/>
      <c r="G881" s="10"/>
      <c r="H881" s="10"/>
      <c r="I881" s="10"/>
      <c r="L881" s="10"/>
      <c r="O881" s="10"/>
      <c r="R881" s="10"/>
      <c r="U881" s="10"/>
      <c r="W881" s="10"/>
      <c r="AA881" s="10"/>
      <c r="AE881" s="10"/>
      <c r="AJ881" s="10"/>
      <c r="AO881" s="10"/>
    </row>
    <row r="882" spans="6:41" ht="14.25" customHeight="1" x14ac:dyDescent="0.25">
      <c r="F882" s="10"/>
      <c r="G882" s="10"/>
      <c r="H882" s="10"/>
      <c r="I882" s="10"/>
      <c r="L882" s="10"/>
      <c r="O882" s="10"/>
      <c r="R882" s="10"/>
      <c r="U882" s="10"/>
      <c r="W882" s="10"/>
      <c r="AA882" s="10"/>
      <c r="AE882" s="10"/>
      <c r="AJ882" s="10"/>
      <c r="AO882" s="10"/>
    </row>
    <row r="883" spans="6:41" ht="14.25" customHeight="1" x14ac:dyDescent="0.25">
      <c r="F883" s="10"/>
      <c r="G883" s="10"/>
      <c r="H883" s="10"/>
      <c r="I883" s="10"/>
      <c r="L883" s="10"/>
      <c r="O883" s="10"/>
      <c r="R883" s="10"/>
      <c r="U883" s="10"/>
      <c r="W883" s="10"/>
      <c r="AA883" s="10"/>
      <c r="AE883" s="10"/>
      <c r="AJ883" s="10"/>
      <c r="AO883" s="10"/>
    </row>
    <row r="884" spans="6:41" ht="14.25" customHeight="1" x14ac:dyDescent="0.25">
      <c r="F884" s="10"/>
      <c r="G884" s="10"/>
      <c r="H884" s="10"/>
      <c r="I884" s="10"/>
      <c r="L884" s="10"/>
      <c r="O884" s="10"/>
      <c r="R884" s="10"/>
      <c r="U884" s="10"/>
      <c r="W884" s="10"/>
      <c r="AA884" s="10"/>
      <c r="AE884" s="10"/>
      <c r="AJ884" s="10"/>
      <c r="AO884" s="10"/>
    </row>
    <row r="885" spans="6:41" ht="14.25" customHeight="1" x14ac:dyDescent="0.25">
      <c r="F885" s="10"/>
      <c r="G885" s="10"/>
      <c r="H885" s="10"/>
      <c r="I885" s="10"/>
      <c r="L885" s="10"/>
      <c r="O885" s="10"/>
      <c r="R885" s="10"/>
      <c r="U885" s="10"/>
      <c r="W885" s="10"/>
      <c r="AA885" s="10"/>
      <c r="AE885" s="10"/>
      <c r="AJ885" s="10"/>
      <c r="AO885" s="10"/>
    </row>
    <row r="886" spans="6:41" ht="14.25" customHeight="1" x14ac:dyDescent="0.25">
      <c r="F886" s="10"/>
      <c r="G886" s="10"/>
      <c r="H886" s="10"/>
      <c r="I886" s="10"/>
      <c r="L886" s="10"/>
      <c r="O886" s="10"/>
      <c r="R886" s="10"/>
      <c r="U886" s="10"/>
      <c r="W886" s="10"/>
      <c r="AA886" s="10"/>
      <c r="AE886" s="10"/>
      <c r="AJ886" s="10"/>
      <c r="AO886" s="10"/>
    </row>
    <row r="887" spans="6:41" ht="14.25" customHeight="1" x14ac:dyDescent="0.25">
      <c r="F887" s="10"/>
      <c r="G887" s="10"/>
      <c r="H887" s="10"/>
      <c r="I887" s="10"/>
      <c r="L887" s="10"/>
      <c r="O887" s="10"/>
      <c r="R887" s="10"/>
      <c r="U887" s="10"/>
      <c r="W887" s="10"/>
      <c r="AA887" s="10"/>
      <c r="AE887" s="10"/>
      <c r="AJ887" s="10"/>
      <c r="AO887" s="10"/>
    </row>
    <row r="888" spans="6:41" ht="14.25" customHeight="1" x14ac:dyDescent="0.25">
      <c r="F888" s="10"/>
      <c r="G888" s="10"/>
      <c r="H888" s="10"/>
      <c r="I888" s="10"/>
      <c r="L888" s="10"/>
      <c r="O888" s="10"/>
      <c r="R888" s="10"/>
      <c r="U888" s="10"/>
      <c r="W888" s="10"/>
      <c r="AA888" s="10"/>
      <c r="AE888" s="10"/>
      <c r="AJ888" s="10"/>
      <c r="AO888" s="10"/>
    </row>
    <row r="889" spans="6:41" ht="14.25" customHeight="1" x14ac:dyDescent="0.25">
      <c r="F889" s="10"/>
      <c r="G889" s="10"/>
      <c r="H889" s="10"/>
      <c r="I889" s="10"/>
      <c r="L889" s="10"/>
      <c r="O889" s="10"/>
      <c r="R889" s="10"/>
      <c r="U889" s="10"/>
      <c r="W889" s="10"/>
      <c r="AA889" s="10"/>
      <c r="AE889" s="10"/>
      <c r="AJ889" s="10"/>
      <c r="AO889" s="10"/>
    </row>
    <row r="890" spans="6:41" ht="14.25" customHeight="1" x14ac:dyDescent="0.25">
      <c r="F890" s="10"/>
      <c r="G890" s="10"/>
      <c r="H890" s="10"/>
      <c r="I890" s="10"/>
      <c r="L890" s="10"/>
      <c r="O890" s="10"/>
      <c r="R890" s="10"/>
      <c r="U890" s="10"/>
      <c r="W890" s="10"/>
      <c r="AA890" s="10"/>
      <c r="AE890" s="10"/>
      <c r="AJ890" s="10"/>
      <c r="AO890" s="10"/>
    </row>
    <row r="891" spans="6:41" ht="14.25" customHeight="1" x14ac:dyDescent="0.25">
      <c r="F891" s="10"/>
      <c r="G891" s="10"/>
      <c r="H891" s="10"/>
      <c r="I891" s="10"/>
      <c r="L891" s="10"/>
      <c r="O891" s="10"/>
      <c r="R891" s="10"/>
      <c r="U891" s="10"/>
      <c r="W891" s="10"/>
      <c r="AA891" s="10"/>
      <c r="AE891" s="10"/>
      <c r="AJ891" s="10"/>
      <c r="AO891" s="10"/>
    </row>
    <row r="892" spans="6:41" ht="14.25" customHeight="1" x14ac:dyDescent="0.25">
      <c r="F892" s="10"/>
      <c r="G892" s="10"/>
      <c r="H892" s="10"/>
      <c r="I892" s="10"/>
      <c r="L892" s="10"/>
      <c r="O892" s="10"/>
      <c r="R892" s="10"/>
      <c r="U892" s="10"/>
      <c r="W892" s="10"/>
      <c r="AA892" s="10"/>
      <c r="AE892" s="10"/>
      <c r="AJ892" s="10"/>
      <c r="AO892" s="10"/>
    </row>
    <row r="893" spans="6:41" ht="14.25" customHeight="1" x14ac:dyDescent="0.25">
      <c r="F893" s="10"/>
      <c r="G893" s="10"/>
      <c r="H893" s="10"/>
      <c r="I893" s="10"/>
      <c r="L893" s="10"/>
      <c r="O893" s="10"/>
      <c r="R893" s="10"/>
      <c r="U893" s="10"/>
      <c r="W893" s="10"/>
      <c r="AA893" s="10"/>
      <c r="AE893" s="10"/>
      <c r="AJ893" s="10"/>
      <c r="AO893" s="10"/>
    </row>
    <row r="894" spans="6:41" ht="14.25" customHeight="1" x14ac:dyDescent="0.25">
      <c r="F894" s="10"/>
      <c r="G894" s="10"/>
      <c r="H894" s="10"/>
      <c r="I894" s="10"/>
      <c r="L894" s="10"/>
      <c r="O894" s="10"/>
      <c r="R894" s="10"/>
      <c r="U894" s="10"/>
      <c r="W894" s="10"/>
      <c r="AA894" s="10"/>
      <c r="AE894" s="10"/>
      <c r="AJ894" s="10"/>
      <c r="AO894" s="10"/>
    </row>
    <row r="895" spans="6:41" ht="14.25" customHeight="1" x14ac:dyDescent="0.25">
      <c r="F895" s="10"/>
      <c r="G895" s="10"/>
      <c r="H895" s="10"/>
      <c r="I895" s="10"/>
      <c r="L895" s="10"/>
      <c r="O895" s="10"/>
      <c r="R895" s="10"/>
      <c r="U895" s="10"/>
      <c r="W895" s="10"/>
      <c r="AA895" s="10"/>
      <c r="AE895" s="10"/>
      <c r="AJ895" s="10"/>
      <c r="AO895" s="10"/>
    </row>
    <row r="896" spans="6:41" ht="14.25" customHeight="1" x14ac:dyDescent="0.25">
      <c r="F896" s="10"/>
      <c r="G896" s="10"/>
      <c r="H896" s="10"/>
      <c r="I896" s="10"/>
      <c r="L896" s="10"/>
      <c r="O896" s="10"/>
      <c r="R896" s="10"/>
      <c r="U896" s="10"/>
      <c r="W896" s="10"/>
      <c r="AA896" s="10"/>
      <c r="AE896" s="10"/>
      <c r="AJ896" s="10"/>
      <c r="AO896" s="10"/>
    </row>
    <row r="897" spans="6:41" ht="14.25" customHeight="1" x14ac:dyDescent="0.25">
      <c r="F897" s="10"/>
      <c r="G897" s="10"/>
      <c r="H897" s="10"/>
      <c r="I897" s="10"/>
      <c r="L897" s="10"/>
      <c r="O897" s="10"/>
      <c r="R897" s="10"/>
      <c r="U897" s="10"/>
      <c r="W897" s="10"/>
      <c r="AA897" s="10"/>
      <c r="AE897" s="10"/>
      <c r="AJ897" s="10"/>
      <c r="AO897" s="10"/>
    </row>
    <row r="898" spans="6:41" ht="14.25" customHeight="1" x14ac:dyDescent="0.25">
      <c r="F898" s="10"/>
      <c r="G898" s="10"/>
      <c r="H898" s="10"/>
      <c r="I898" s="10"/>
      <c r="L898" s="10"/>
      <c r="O898" s="10"/>
      <c r="R898" s="10"/>
      <c r="U898" s="10"/>
      <c r="W898" s="10"/>
      <c r="AA898" s="10"/>
      <c r="AE898" s="10"/>
      <c r="AJ898" s="10"/>
      <c r="AO898" s="10"/>
    </row>
    <row r="899" spans="6:41" ht="14.25" customHeight="1" x14ac:dyDescent="0.25">
      <c r="F899" s="10"/>
      <c r="G899" s="10"/>
      <c r="H899" s="10"/>
      <c r="I899" s="10"/>
      <c r="L899" s="10"/>
      <c r="O899" s="10"/>
      <c r="R899" s="10"/>
      <c r="U899" s="10"/>
      <c r="W899" s="10"/>
      <c r="AA899" s="10"/>
      <c r="AE899" s="10"/>
      <c r="AJ899" s="10"/>
      <c r="AO899" s="10"/>
    </row>
    <row r="900" spans="6:41" ht="14.25" customHeight="1" x14ac:dyDescent="0.25">
      <c r="F900" s="10"/>
      <c r="G900" s="10"/>
      <c r="H900" s="10"/>
      <c r="I900" s="10"/>
      <c r="L900" s="10"/>
      <c r="O900" s="10"/>
      <c r="R900" s="10"/>
      <c r="U900" s="10"/>
      <c r="W900" s="10"/>
      <c r="AA900" s="10"/>
      <c r="AE900" s="10"/>
      <c r="AJ900" s="10"/>
      <c r="AO900" s="10"/>
    </row>
    <row r="901" spans="6:41" ht="14.25" customHeight="1" x14ac:dyDescent="0.25">
      <c r="F901" s="10"/>
      <c r="G901" s="10"/>
      <c r="H901" s="10"/>
      <c r="I901" s="10"/>
      <c r="L901" s="10"/>
      <c r="O901" s="10"/>
      <c r="R901" s="10"/>
      <c r="U901" s="10"/>
      <c r="W901" s="10"/>
      <c r="AA901" s="10"/>
      <c r="AE901" s="10"/>
      <c r="AJ901" s="10"/>
      <c r="AO901" s="10"/>
    </row>
    <row r="902" spans="6:41" ht="14.25" customHeight="1" x14ac:dyDescent="0.25">
      <c r="F902" s="10"/>
      <c r="G902" s="10"/>
      <c r="H902" s="10"/>
      <c r="I902" s="10"/>
      <c r="L902" s="10"/>
      <c r="O902" s="10"/>
      <c r="R902" s="10"/>
      <c r="U902" s="10"/>
      <c r="W902" s="10"/>
      <c r="AA902" s="10"/>
      <c r="AE902" s="10"/>
      <c r="AJ902" s="10"/>
      <c r="AO902" s="10"/>
    </row>
    <row r="903" spans="6:41" ht="14.25" customHeight="1" x14ac:dyDescent="0.25">
      <c r="F903" s="10"/>
      <c r="G903" s="10"/>
      <c r="H903" s="10"/>
      <c r="I903" s="10"/>
      <c r="L903" s="10"/>
      <c r="O903" s="10"/>
      <c r="R903" s="10"/>
      <c r="U903" s="10"/>
      <c r="W903" s="10"/>
      <c r="AA903" s="10"/>
      <c r="AE903" s="10"/>
      <c r="AJ903" s="10"/>
      <c r="AO903" s="10"/>
    </row>
    <row r="904" spans="6:41" ht="14.25" customHeight="1" x14ac:dyDescent="0.25">
      <c r="F904" s="10"/>
      <c r="G904" s="10"/>
      <c r="H904" s="10"/>
      <c r="I904" s="10"/>
      <c r="L904" s="10"/>
      <c r="O904" s="10"/>
      <c r="R904" s="10"/>
      <c r="U904" s="10"/>
      <c r="W904" s="10"/>
      <c r="AA904" s="10"/>
      <c r="AE904" s="10"/>
      <c r="AJ904" s="10"/>
      <c r="AO904" s="10"/>
    </row>
    <row r="905" spans="6:41" ht="14.25" customHeight="1" x14ac:dyDescent="0.25">
      <c r="F905" s="10"/>
      <c r="G905" s="10"/>
      <c r="H905" s="10"/>
      <c r="I905" s="10"/>
      <c r="L905" s="10"/>
      <c r="O905" s="10"/>
      <c r="R905" s="10"/>
      <c r="U905" s="10"/>
      <c r="W905" s="10"/>
      <c r="AA905" s="10"/>
      <c r="AE905" s="10"/>
      <c r="AJ905" s="10"/>
      <c r="AO905" s="10"/>
    </row>
    <row r="906" spans="6:41" ht="14.25" customHeight="1" x14ac:dyDescent="0.25">
      <c r="F906" s="10"/>
      <c r="G906" s="10"/>
      <c r="H906" s="10"/>
      <c r="I906" s="10"/>
      <c r="L906" s="10"/>
      <c r="O906" s="10"/>
      <c r="R906" s="10"/>
      <c r="U906" s="10"/>
      <c r="W906" s="10"/>
      <c r="AA906" s="10"/>
      <c r="AE906" s="10"/>
      <c r="AJ906" s="10"/>
      <c r="AO906" s="10"/>
    </row>
    <row r="907" spans="6:41" ht="14.25" customHeight="1" x14ac:dyDescent="0.25">
      <c r="F907" s="10"/>
      <c r="G907" s="10"/>
      <c r="H907" s="10"/>
      <c r="I907" s="10"/>
      <c r="L907" s="10"/>
      <c r="O907" s="10"/>
      <c r="R907" s="10"/>
      <c r="U907" s="10"/>
      <c r="W907" s="10"/>
      <c r="AA907" s="10"/>
      <c r="AE907" s="10"/>
      <c r="AJ907" s="10"/>
      <c r="AO907" s="10"/>
    </row>
    <row r="908" spans="6:41" ht="14.25" customHeight="1" x14ac:dyDescent="0.25">
      <c r="F908" s="10"/>
      <c r="G908" s="10"/>
      <c r="H908" s="10"/>
      <c r="I908" s="10"/>
      <c r="L908" s="10"/>
      <c r="O908" s="10"/>
      <c r="R908" s="10"/>
      <c r="U908" s="10"/>
      <c r="W908" s="10"/>
      <c r="AA908" s="10"/>
      <c r="AE908" s="10"/>
      <c r="AJ908" s="10"/>
      <c r="AO908" s="10"/>
    </row>
    <row r="909" spans="6:41" ht="14.25" customHeight="1" x14ac:dyDescent="0.25">
      <c r="F909" s="10"/>
      <c r="G909" s="10"/>
      <c r="H909" s="10"/>
      <c r="I909" s="10"/>
      <c r="L909" s="10"/>
      <c r="O909" s="10"/>
      <c r="R909" s="10"/>
      <c r="U909" s="10"/>
      <c r="W909" s="10"/>
      <c r="AA909" s="10"/>
      <c r="AE909" s="10"/>
      <c r="AJ909" s="10"/>
      <c r="AO909" s="10"/>
    </row>
    <row r="910" spans="6:41" ht="14.25" customHeight="1" x14ac:dyDescent="0.25">
      <c r="F910" s="10"/>
      <c r="G910" s="10"/>
      <c r="H910" s="10"/>
      <c r="I910" s="10"/>
      <c r="L910" s="10"/>
      <c r="O910" s="10"/>
      <c r="R910" s="10"/>
      <c r="U910" s="10"/>
      <c r="W910" s="10"/>
      <c r="AA910" s="10"/>
      <c r="AE910" s="10"/>
      <c r="AJ910" s="10"/>
      <c r="AO910" s="10"/>
    </row>
    <row r="911" spans="6:41" ht="14.25" customHeight="1" x14ac:dyDescent="0.25">
      <c r="F911" s="10"/>
      <c r="G911" s="10"/>
      <c r="H911" s="10"/>
      <c r="I911" s="10"/>
      <c r="L911" s="10"/>
      <c r="O911" s="10"/>
      <c r="R911" s="10"/>
      <c r="U911" s="10"/>
      <c r="W911" s="10"/>
      <c r="AA911" s="10"/>
      <c r="AE911" s="10"/>
      <c r="AJ911" s="10"/>
      <c r="AO911" s="10"/>
    </row>
    <row r="912" spans="6:41" ht="14.25" customHeight="1" x14ac:dyDescent="0.25">
      <c r="F912" s="10"/>
      <c r="G912" s="10"/>
      <c r="H912" s="10"/>
      <c r="I912" s="10"/>
      <c r="L912" s="10"/>
      <c r="O912" s="10"/>
      <c r="R912" s="10"/>
      <c r="U912" s="10"/>
      <c r="W912" s="10"/>
      <c r="AA912" s="10"/>
      <c r="AE912" s="10"/>
      <c r="AJ912" s="10"/>
      <c r="AO912" s="10"/>
    </row>
    <row r="913" spans="6:41" ht="14.25" customHeight="1" x14ac:dyDescent="0.25">
      <c r="F913" s="10"/>
      <c r="G913" s="10"/>
      <c r="H913" s="10"/>
      <c r="I913" s="10"/>
      <c r="L913" s="10"/>
      <c r="O913" s="10"/>
      <c r="R913" s="10"/>
      <c r="U913" s="10"/>
      <c r="W913" s="10"/>
      <c r="AA913" s="10"/>
      <c r="AE913" s="10"/>
      <c r="AJ913" s="10"/>
      <c r="AO913" s="10"/>
    </row>
    <row r="914" spans="6:41" ht="14.25" customHeight="1" x14ac:dyDescent="0.25">
      <c r="F914" s="10"/>
      <c r="G914" s="10"/>
      <c r="H914" s="10"/>
      <c r="I914" s="10"/>
      <c r="L914" s="10"/>
      <c r="O914" s="10"/>
      <c r="R914" s="10"/>
      <c r="U914" s="10"/>
      <c r="W914" s="10"/>
      <c r="AA914" s="10"/>
      <c r="AE914" s="10"/>
      <c r="AJ914" s="10"/>
      <c r="AO914" s="10"/>
    </row>
    <row r="915" spans="6:41" ht="14.25" customHeight="1" x14ac:dyDescent="0.25">
      <c r="F915" s="10"/>
      <c r="G915" s="10"/>
      <c r="H915" s="10"/>
      <c r="I915" s="10"/>
      <c r="L915" s="10"/>
      <c r="O915" s="10"/>
      <c r="R915" s="10"/>
      <c r="U915" s="10"/>
      <c r="W915" s="10"/>
      <c r="AA915" s="10"/>
      <c r="AE915" s="10"/>
      <c r="AJ915" s="10"/>
      <c r="AO915" s="10"/>
    </row>
    <row r="916" spans="6:41" ht="14.25" customHeight="1" x14ac:dyDescent="0.25">
      <c r="F916" s="10"/>
      <c r="G916" s="10"/>
      <c r="H916" s="10"/>
      <c r="I916" s="10"/>
      <c r="L916" s="10"/>
      <c r="O916" s="10"/>
      <c r="R916" s="10"/>
      <c r="U916" s="10"/>
      <c r="W916" s="10"/>
      <c r="AA916" s="10"/>
      <c r="AE916" s="10"/>
      <c r="AJ916" s="10"/>
      <c r="AO916" s="10"/>
    </row>
    <row r="917" spans="6:41" ht="14.25" customHeight="1" x14ac:dyDescent="0.25">
      <c r="F917" s="10"/>
      <c r="G917" s="10"/>
      <c r="H917" s="10"/>
      <c r="I917" s="10"/>
      <c r="L917" s="10"/>
      <c r="O917" s="10"/>
      <c r="R917" s="10"/>
      <c r="U917" s="10"/>
      <c r="W917" s="10"/>
      <c r="AA917" s="10"/>
      <c r="AE917" s="10"/>
      <c r="AJ917" s="10"/>
      <c r="AO917" s="10"/>
    </row>
    <row r="918" spans="6:41" ht="14.25" customHeight="1" x14ac:dyDescent="0.25">
      <c r="F918" s="10"/>
      <c r="G918" s="10"/>
      <c r="H918" s="10"/>
      <c r="I918" s="10"/>
      <c r="L918" s="10"/>
      <c r="O918" s="10"/>
      <c r="R918" s="10"/>
      <c r="U918" s="10"/>
      <c r="W918" s="10"/>
      <c r="AA918" s="10"/>
      <c r="AE918" s="10"/>
      <c r="AJ918" s="10"/>
      <c r="AO918" s="10"/>
    </row>
    <row r="919" spans="6:41" ht="14.25" customHeight="1" x14ac:dyDescent="0.25">
      <c r="F919" s="10"/>
      <c r="G919" s="10"/>
      <c r="H919" s="10"/>
      <c r="I919" s="10"/>
      <c r="L919" s="10"/>
      <c r="O919" s="10"/>
      <c r="R919" s="10"/>
      <c r="U919" s="10"/>
      <c r="W919" s="10"/>
      <c r="AA919" s="10"/>
      <c r="AE919" s="10"/>
      <c r="AJ919" s="10"/>
      <c r="AO919" s="10"/>
    </row>
    <row r="920" spans="6:41" ht="14.25" customHeight="1" x14ac:dyDescent="0.25">
      <c r="F920" s="10"/>
      <c r="G920" s="10"/>
      <c r="H920" s="10"/>
      <c r="I920" s="10"/>
      <c r="L920" s="10"/>
      <c r="O920" s="10"/>
      <c r="R920" s="10"/>
      <c r="U920" s="10"/>
      <c r="W920" s="10"/>
      <c r="AA920" s="10"/>
      <c r="AE920" s="10"/>
      <c r="AJ920" s="10"/>
      <c r="AO920" s="10"/>
    </row>
    <row r="921" spans="6:41" ht="14.25" customHeight="1" x14ac:dyDescent="0.25">
      <c r="F921" s="10"/>
      <c r="G921" s="10"/>
      <c r="H921" s="10"/>
      <c r="I921" s="10"/>
      <c r="L921" s="10"/>
      <c r="O921" s="10"/>
      <c r="R921" s="10"/>
      <c r="U921" s="10"/>
      <c r="W921" s="10"/>
      <c r="AA921" s="10"/>
      <c r="AE921" s="10"/>
      <c r="AJ921" s="10"/>
      <c r="AO921" s="10"/>
    </row>
    <row r="922" spans="6:41" ht="14.25" customHeight="1" x14ac:dyDescent="0.25">
      <c r="F922" s="10"/>
      <c r="G922" s="10"/>
      <c r="H922" s="10"/>
      <c r="I922" s="10"/>
      <c r="L922" s="10"/>
      <c r="O922" s="10"/>
      <c r="R922" s="10"/>
      <c r="U922" s="10"/>
      <c r="W922" s="10"/>
      <c r="AA922" s="10"/>
      <c r="AE922" s="10"/>
      <c r="AJ922" s="10"/>
      <c r="AO922" s="10"/>
    </row>
    <row r="923" spans="6:41" ht="14.25" customHeight="1" x14ac:dyDescent="0.25">
      <c r="F923" s="10"/>
      <c r="G923" s="10"/>
      <c r="H923" s="10"/>
      <c r="I923" s="10"/>
      <c r="L923" s="10"/>
      <c r="O923" s="10"/>
      <c r="R923" s="10"/>
      <c r="U923" s="10"/>
      <c r="W923" s="10"/>
      <c r="AA923" s="10"/>
      <c r="AE923" s="10"/>
      <c r="AJ923" s="10"/>
      <c r="AO923" s="10"/>
    </row>
    <row r="924" spans="6:41" ht="14.25" customHeight="1" x14ac:dyDescent="0.25">
      <c r="F924" s="10"/>
      <c r="G924" s="10"/>
      <c r="H924" s="10"/>
      <c r="I924" s="10"/>
      <c r="L924" s="10"/>
      <c r="O924" s="10"/>
      <c r="R924" s="10"/>
      <c r="U924" s="10"/>
      <c r="W924" s="10"/>
      <c r="AA924" s="10"/>
      <c r="AE924" s="10"/>
      <c r="AJ924" s="10"/>
      <c r="AO924" s="10"/>
    </row>
    <row r="925" spans="6:41" ht="14.25" customHeight="1" x14ac:dyDescent="0.25">
      <c r="F925" s="10"/>
      <c r="G925" s="10"/>
      <c r="H925" s="10"/>
      <c r="I925" s="10"/>
      <c r="L925" s="10"/>
      <c r="O925" s="10"/>
      <c r="R925" s="10"/>
      <c r="U925" s="10"/>
      <c r="W925" s="10"/>
      <c r="AA925" s="10"/>
      <c r="AE925" s="10"/>
      <c r="AJ925" s="10"/>
      <c r="AO925" s="10"/>
    </row>
    <row r="926" spans="6:41" ht="14.25" customHeight="1" x14ac:dyDescent="0.25">
      <c r="F926" s="10"/>
      <c r="G926" s="10"/>
      <c r="H926" s="10"/>
      <c r="I926" s="10"/>
      <c r="L926" s="10"/>
      <c r="O926" s="10"/>
      <c r="R926" s="10"/>
      <c r="U926" s="10"/>
      <c r="W926" s="10"/>
      <c r="AA926" s="10"/>
      <c r="AE926" s="10"/>
      <c r="AJ926" s="10"/>
      <c r="AO926" s="10"/>
    </row>
    <row r="927" spans="6:41" ht="14.25" customHeight="1" x14ac:dyDescent="0.25">
      <c r="F927" s="10"/>
      <c r="G927" s="10"/>
      <c r="H927" s="10"/>
      <c r="I927" s="10"/>
      <c r="L927" s="10"/>
      <c r="O927" s="10"/>
      <c r="R927" s="10"/>
      <c r="U927" s="10"/>
      <c r="W927" s="10"/>
      <c r="AA927" s="10"/>
      <c r="AE927" s="10"/>
      <c r="AJ927" s="10"/>
      <c r="AO927" s="10"/>
    </row>
    <row r="928" spans="6:41" ht="14.25" customHeight="1" x14ac:dyDescent="0.25">
      <c r="F928" s="10"/>
      <c r="G928" s="10"/>
      <c r="H928" s="10"/>
      <c r="I928" s="10"/>
      <c r="L928" s="10"/>
      <c r="O928" s="10"/>
      <c r="R928" s="10"/>
      <c r="U928" s="10"/>
      <c r="W928" s="10"/>
      <c r="AA928" s="10"/>
      <c r="AE928" s="10"/>
      <c r="AJ928" s="10"/>
      <c r="AO928" s="10"/>
    </row>
    <row r="929" spans="6:41" ht="14.25" customHeight="1" x14ac:dyDescent="0.25">
      <c r="F929" s="10"/>
      <c r="G929" s="10"/>
      <c r="H929" s="10"/>
      <c r="I929" s="10"/>
      <c r="L929" s="10"/>
      <c r="O929" s="10"/>
      <c r="R929" s="10"/>
      <c r="U929" s="10"/>
      <c r="W929" s="10"/>
      <c r="AA929" s="10"/>
      <c r="AE929" s="10"/>
      <c r="AJ929" s="10"/>
      <c r="AO929" s="10"/>
    </row>
    <row r="930" spans="6:41" ht="14.25" customHeight="1" x14ac:dyDescent="0.25">
      <c r="F930" s="10"/>
      <c r="G930" s="10"/>
      <c r="H930" s="10"/>
      <c r="I930" s="10"/>
      <c r="L930" s="10"/>
      <c r="O930" s="10"/>
      <c r="R930" s="10"/>
      <c r="U930" s="10"/>
      <c r="W930" s="10"/>
      <c r="AA930" s="10"/>
      <c r="AE930" s="10"/>
      <c r="AJ930" s="10"/>
      <c r="AO930" s="10"/>
    </row>
    <row r="931" spans="6:41" ht="14.25" customHeight="1" x14ac:dyDescent="0.25">
      <c r="F931" s="10"/>
      <c r="G931" s="10"/>
      <c r="H931" s="10"/>
      <c r="I931" s="10"/>
      <c r="L931" s="10"/>
      <c r="O931" s="10"/>
      <c r="R931" s="10"/>
      <c r="U931" s="10"/>
      <c r="W931" s="10"/>
      <c r="AA931" s="10"/>
      <c r="AE931" s="10"/>
      <c r="AJ931" s="10"/>
      <c r="AO931" s="10"/>
    </row>
    <row r="932" spans="6:41" ht="14.25" customHeight="1" x14ac:dyDescent="0.25">
      <c r="F932" s="10"/>
      <c r="G932" s="10"/>
      <c r="H932" s="10"/>
      <c r="I932" s="10"/>
      <c r="L932" s="10"/>
      <c r="O932" s="10"/>
      <c r="R932" s="10"/>
      <c r="U932" s="10"/>
      <c r="W932" s="10"/>
      <c r="AA932" s="10"/>
      <c r="AE932" s="10"/>
      <c r="AJ932" s="10"/>
      <c r="AO932" s="10"/>
    </row>
    <row r="933" spans="6:41" ht="14.25" customHeight="1" x14ac:dyDescent="0.25">
      <c r="F933" s="10"/>
      <c r="G933" s="10"/>
      <c r="H933" s="10"/>
      <c r="I933" s="10"/>
      <c r="L933" s="10"/>
      <c r="O933" s="10"/>
      <c r="R933" s="10"/>
      <c r="U933" s="10"/>
      <c r="W933" s="10"/>
      <c r="AA933" s="10"/>
      <c r="AE933" s="10"/>
      <c r="AJ933" s="10"/>
      <c r="AO933" s="10"/>
    </row>
    <row r="934" spans="6:41" ht="14.25" customHeight="1" x14ac:dyDescent="0.25">
      <c r="F934" s="10"/>
      <c r="G934" s="10"/>
      <c r="H934" s="10"/>
      <c r="I934" s="10"/>
      <c r="L934" s="10"/>
      <c r="O934" s="10"/>
      <c r="R934" s="10"/>
      <c r="U934" s="10"/>
      <c r="W934" s="10"/>
      <c r="AA934" s="10"/>
      <c r="AE934" s="10"/>
      <c r="AJ934" s="10"/>
      <c r="AO934" s="10"/>
    </row>
    <row r="935" spans="6:41" ht="14.25" customHeight="1" x14ac:dyDescent="0.25">
      <c r="F935" s="10"/>
      <c r="G935" s="10"/>
      <c r="H935" s="10"/>
      <c r="I935" s="10"/>
      <c r="L935" s="10"/>
      <c r="O935" s="10"/>
      <c r="R935" s="10"/>
      <c r="U935" s="10"/>
      <c r="W935" s="10"/>
      <c r="AA935" s="10"/>
      <c r="AE935" s="10"/>
      <c r="AJ935" s="10"/>
      <c r="AO935" s="10"/>
    </row>
    <row r="936" spans="6:41" ht="14.25" customHeight="1" x14ac:dyDescent="0.25">
      <c r="F936" s="10"/>
      <c r="G936" s="10"/>
      <c r="H936" s="10"/>
      <c r="I936" s="10"/>
      <c r="L936" s="10"/>
      <c r="O936" s="10"/>
      <c r="R936" s="10"/>
      <c r="U936" s="10"/>
      <c r="W936" s="10"/>
      <c r="AA936" s="10"/>
      <c r="AE936" s="10"/>
      <c r="AJ936" s="10"/>
      <c r="AO936" s="10"/>
    </row>
    <row r="937" spans="6:41" ht="14.25" customHeight="1" x14ac:dyDescent="0.25">
      <c r="F937" s="10"/>
      <c r="G937" s="10"/>
      <c r="H937" s="10"/>
      <c r="I937" s="10"/>
      <c r="L937" s="10"/>
      <c r="O937" s="10"/>
      <c r="R937" s="10"/>
      <c r="U937" s="10"/>
      <c r="W937" s="10"/>
      <c r="AA937" s="10"/>
      <c r="AE937" s="10"/>
      <c r="AJ937" s="10"/>
      <c r="AO937" s="10"/>
    </row>
    <row r="938" spans="6:41" ht="14.25" customHeight="1" x14ac:dyDescent="0.25">
      <c r="F938" s="10"/>
      <c r="G938" s="10"/>
      <c r="H938" s="10"/>
      <c r="I938" s="10"/>
      <c r="L938" s="10"/>
      <c r="O938" s="10"/>
      <c r="R938" s="10"/>
      <c r="U938" s="10"/>
      <c r="W938" s="10"/>
      <c r="AA938" s="10"/>
      <c r="AE938" s="10"/>
      <c r="AJ938" s="10"/>
      <c r="AO938" s="10"/>
    </row>
    <row r="939" spans="6:41" ht="14.25" customHeight="1" x14ac:dyDescent="0.25">
      <c r="F939" s="10"/>
      <c r="G939" s="10"/>
      <c r="H939" s="10"/>
      <c r="I939" s="10"/>
      <c r="L939" s="10"/>
      <c r="O939" s="10"/>
      <c r="R939" s="10"/>
      <c r="U939" s="10"/>
      <c r="W939" s="10"/>
      <c r="AA939" s="10"/>
      <c r="AE939" s="10"/>
      <c r="AJ939" s="10"/>
      <c r="AO939" s="10"/>
    </row>
    <row r="940" spans="6:41" ht="14.25" customHeight="1" x14ac:dyDescent="0.25">
      <c r="F940" s="10"/>
      <c r="G940" s="10"/>
      <c r="H940" s="10"/>
      <c r="I940" s="10"/>
      <c r="L940" s="10"/>
      <c r="O940" s="10"/>
      <c r="R940" s="10"/>
      <c r="U940" s="10"/>
      <c r="W940" s="10"/>
      <c r="AA940" s="10"/>
      <c r="AE940" s="10"/>
      <c r="AJ940" s="10"/>
      <c r="AO940" s="10"/>
    </row>
    <row r="941" spans="6:41" ht="14.25" customHeight="1" x14ac:dyDescent="0.25">
      <c r="F941" s="10"/>
      <c r="G941" s="10"/>
      <c r="H941" s="10"/>
      <c r="I941" s="10"/>
      <c r="L941" s="10"/>
      <c r="O941" s="10"/>
      <c r="R941" s="10"/>
      <c r="U941" s="10"/>
      <c r="W941" s="10"/>
      <c r="AA941" s="10"/>
      <c r="AE941" s="10"/>
      <c r="AJ941" s="10"/>
      <c r="AO941" s="10"/>
    </row>
    <row r="942" spans="6:41" ht="14.25" customHeight="1" x14ac:dyDescent="0.25">
      <c r="F942" s="10"/>
      <c r="G942" s="10"/>
      <c r="H942" s="10"/>
      <c r="I942" s="10"/>
      <c r="L942" s="10"/>
      <c r="O942" s="10"/>
      <c r="R942" s="10"/>
      <c r="U942" s="10"/>
      <c r="W942" s="10"/>
      <c r="AA942" s="10"/>
      <c r="AE942" s="10"/>
      <c r="AJ942" s="10"/>
      <c r="AO942" s="10"/>
    </row>
    <row r="943" spans="6:41" ht="14.25" customHeight="1" x14ac:dyDescent="0.25">
      <c r="F943" s="10"/>
      <c r="G943" s="10"/>
      <c r="H943" s="10"/>
      <c r="I943" s="10"/>
      <c r="L943" s="10"/>
      <c r="O943" s="10"/>
      <c r="R943" s="10"/>
      <c r="U943" s="10"/>
      <c r="W943" s="10"/>
      <c r="AA943" s="10"/>
      <c r="AE943" s="10"/>
      <c r="AJ943" s="10"/>
      <c r="AO943" s="10"/>
    </row>
    <row r="944" spans="6:41" ht="14.25" customHeight="1" x14ac:dyDescent="0.25">
      <c r="F944" s="10"/>
      <c r="G944" s="10"/>
      <c r="H944" s="10"/>
      <c r="I944" s="10"/>
      <c r="L944" s="10"/>
      <c r="O944" s="10"/>
      <c r="R944" s="10"/>
      <c r="U944" s="10"/>
      <c r="W944" s="10"/>
      <c r="AA944" s="10"/>
      <c r="AE944" s="10"/>
      <c r="AJ944" s="10"/>
      <c r="AO944" s="10"/>
    </row>
    <row r="945" spans="6:41" ht="14.25" customHeight="1" x14ac:dyDescent="0.25">
      <c r="F945" s="10"/>
      <c r="G945" s="10"/>
      <c r="H945" s="10"/>
      <c r="I945" s="10"/>
      <c r="L945" s="10"/>
      <c r="O945" s="10"/>
      <c r="R945" s="10"/>
      <c r="U945" s="10"/>
      <c r="W945" s="10"/>
      <c r="AA945" s="10"/>
      <c r="AE945" s="10"/>
      <c r="AJ945" s="10"/>
      <c r="AO945" s="10"/>
    </row>
    <row r="946" spans="6:41" ht="14.25" customHeight="1" x14ac:dyDescent="0.25">
      <c r="F946" s="10"/>
      <c r="G946" s="10"/>
      <c r="H946" s="10"/>
      <c r="I946" s="10"/>
      <c r="L946" s="10"/>
      <c r="O946" s="10"/>
      <c r="R946" s="10"/>
      <c r="U946" s="10"/>
      <c r="W946" s="10"/>
      <c r="AA946" s="10"/>
      <c r="AE946" s="10"/>
      <c r="AJ946" s="10"/>
      <c r="AO946" s="10"/>
    </row>
    <row r="947" spans="6:41" ht="14.25" customHeight="1" x14ac:dyDescent="0.25">
      <c r="F947" s="10"/>
      <c r="G947" s="10"/>
      <c r="H947" s="10"/>
      <c r="I947" s="10"/>
      <c r="L947" s="10"/>
      <c r="O947" s="10"/>
      <c r="R947" s="10"/>
      <c r="U947" s="10"/>
      <c r="W947" s="10"/>
      <c r="AA947" s="10"/>
      <c r="AE947" s="10"/>
      <c r="AJ947" s="10"/>
      <c r="AO947" s="10"/>
    </row>
    <row r="948" spans="6:41" ht="14.25" customHeight="1" x14ac:dyDescent="0.25">
      <c r="F948" s="10"/>
      <c r="G948" s="10"/>
      <c r="H948" s="10"/>
      <c r="I948" s="10"/>
      <c r="L948" s="10"/>
      <c r="O948" s="10"/>
      <c r="R948" s="10"/>
      <c r="U948" s="10"/>
      <c r="W948" s="10"/>
      <c r="AA948" s="10"/>
      <c r="AE948" s="10"/>
      <c r="AJ948" s="10"/>
      <c r="AO948" s="10"/>
    </row>
    <row r="949" spans="6:41" ht="14.25" customHeight="1" x14ac:dyDescent="0.25">
      <c r="F949" s="10"/>
      <c r="G949" s="10"/>
      <c r="H949" s="10"/>
      <c r="I949" s="10"/>
      <c r="L949" s="10"/>
      <c r="O949" s="10"/>
      <c r="R949" s="10"/>
      <c r="U949" s="10"/>
      <c r="W949" s="10"/>
      <c r="AA949" s="10"/>
      <c r="AE949" s="10"/>
      <c r="AJ949" s="10"/>
      <c r="AO949" s="10"/>
    </row>
    <row r="950" spans="6:41" ht="14.25" customHeight="1" x14ac:dyDescent="0.25">
      <c r="F950" s="10"/>
      <c r="G950" s="10"/>
      <c r="H950" s="10"/>
      <c r="I950" s="10"/>
      <c r="L950" s="10"/>
      <c r="O950" s="10"/>
      <c r="R950" s="10"/>
      <c r="U950" s="10"/>
      <c r="W950" s="10"/>
      <c r="AA950" s="10"/>
      <c r="AE950" s="10"/>
      <c r="AJ950" s="10"/>
      <c r="AO950" s="10"/>
    </row>
    <row r="951" spans="6:41" ht="14.25" customHeight="1" x14ac:dyDescent="0.25">
      <c r="F951" s="10"/>
      <c r="G951" s="10"/>
      <c r="H951" s="10"/>
      <c r="I951" s="10"/>
      <c r="L951" s="10"/>
      <c r="O951" s="10"/>
      <c r="R951" s="10"/>
      <c r="U951" s="10"/>
      <c r="W951" s="10"/>
      <c r="AA951" s="10"/>
      <c r="AE951" s="10"/>
      <c r="AJ951" s="10"/>
      <c r="AO951" s="10"/>
    </row>
    <row r="952" spans="6:41" ht="14.25" customHeight="1" x14ac:dyDescent="0.25">
      <c r="F952" s="10"/>
      <c r="G952" s="10"/>
      <c r="H952" s="10"/>
      <c r="I952" s="10"/>
      <c r="L952" s="10"/>
      <c r="O952" s="10"/>
      <c r="R952" s="10"/>
      <c r="U952" s="10"/>
      <c r="W952" s="10"/>
      <c r="AA952" s="10"/>
      <c r="AE952" s="10"/>
      <c r="AJ952" s="10"/>
      <c r="AO952" s="10"/>
    </row>
    <row r="953" spans="6:41" ht="14.25" customHeight="1" x14ac:dyDescent="0.25">
      <c r="F953" s="10"/>
      <c r="G953" s="10"/>
      <c r="H953" s="10"/>
      <c r="I953" s="10"/>
      <c r="L953" s="10"/>
      <c r="O953" s="10"/>
      <c r="R953" s="10"/>
      <c r="U953" s="10"/>
      <c r="W953" s="10"/>
      <c r="AA953" s="10"/>
      <c r="AE953" s="10"/>
      <c r="AJ953" s="10"/>
      <c r="AO953" s="10"/>
    </row>
    <row r="954" spans="6:41" ht="14.25" customHeight="1" x14ac:dyDescent="0.25">
      <c r="F954" s="10"/>
      <c r="G954" s="10"/>
      <c r="H954" s="10"/>
      <c r="I954" s="10"/>
      <c r="L954" s="10"/>
      <c r="O954" s="10"/>
      <c r="R954" s="10"/>
      <c r="U954" s="10"/>
      <c r="W954" s="10"/>
      <c r="AA954" s="10"/>
      <c r="AE954" s="10"/>
      <c r="AJ954" s="10"/>
      <c r="AO954" s="10"/>
    </row>
    <row r="955" spans="6:41" ht="14.25" customHeight="1" x14ac:dyDescent="0.25">
      <c r="F955" s="10"/>
      <c r="G955" s="10"/>
      <c r="H955" s="10"/>
      <c r="I955" s="10"/>
      <c r="L955" s="10"/>
      <c r="O955" s="10"/>
      <c r="R955" s="10"/>
      <c r="U955" s="10"/>
      <c r="W955" s="10"/>
      <c r="AA955" s="10"/>
      <c r="AE955" s="10"/>
      <c r="AJ955" s="10"/>
      <c r="AO955" s="10"/>
    </row>
    <row r="956" spans="6:41" ht="14.25" customHeight="1" x14ac:dyDescent="0.25">
      <c r="F956" s="10"/>
      <c r="G956" s="10"/>
      <c r="H956" s="10"/>
      <c r="I956" s="10"/>
      <c r="L956" s="10"/>
      <c r="O956" s="10"/>
      <c r="R956" s="10"/>
      <c r="U956" s="10"/>
      <c r="W956" s="10"/>
      <c r="AA956" s="10"/>
      <c r="AE956" s="10"/>
      <c r="AJ956" s="10"/>
      <c r="AO956" s="10"/>
    </row>
    <row r="957" spans="6:41" ht="14.25" customHeight="1" x14ac:dyDescent="0.25">
      <c r="F957" s="10"/>
      <c r="G957" s="10"/>
      <c r="H957" s="10"/>
      <c r="I957" s="10"/>
      <c r="L957" s="10"/>
      <c r="O957" s="10"/>
      <c r="R957" s="10"/>
      <c r="U957" s="10"/>
      <c r="W957" s="10"/>
      <c r="AA957" s="10"/>
      <c r="AE957" s="10"/>
      <c r="AJ957" s="10"/>
      <c r="AO957" s="10"/>
    </row>
    <row r="958" spans="6:41" ht="14.25" customHeight="1" x14ac:dyDescent="0.25">
      <c r="F958" s="10"/>
      <c r="G958" s="10"/>
      <c r="H958" s="10"/>
      <c r="I958" s="10"/>
      <c r="L958" s="10"/>
      <c r="O958" s="10"/>
      <c r="R958" s="10"/>
      <c r="U958" s="10"/>
      <c r="W958" s="10"/>
      <c r="AA958" s="10"/>
      <c r="AE958" s="10"/>
      <c r="AJ958" s="10"/>
      <c r="AO958" s="10"/>
    </row>
    <row r="959" spans="6:41" ht="14.25" customHeight="1" x14ac:dyDescent="0.25">
      <c r="F959" s="10"/>
      <c r="G959" s="10"/>
      <c r="H959" s="10"/>
      <c r="I959" s="10"/>
      <c r="L959" s="10"/>
      <c r="O959" s="10"/>
      <c r="R959" s="10"/>
      <c r="U959" s="10"/>
      <c r="W959" s="10"/>
      <c r="AA959" s="10"/>
      <c r="AE959" s="10"/>
      <c r="AJ959" s="10"/>
      <c r="AO959" s="10"/>
    </row>
    <row r="960" spans="6:41" ht="14.25" customHeight="1" x14ac:dyDescent="0.25">
      <c r="F960" s="10"/>
      <c r="G960" s="10"/>
      <c r="H960" s="10"/>
      <c r="I960" s="10"/>
      <c r="L960" s="10"/>
      <c r="O960" s="10"/>
      <c r="R960" s="10"/>
      <c r="U960" s="10"/>
      <c r="W960" s="10"/>
      <c r="AA960" s="10"/>
      <c r="AE960" s="10"/>
      <c r="AJ960" s="10"/>
      <c r="AO960" s="10"/>
    </row>
    <row r="961" spans="6:41" ht="14.25" customHeight="1" x14ac:dyDescent="0.25">
      <c r="F961" s="10"/>
      <c r="G961" s="10"/>
      <c r="H961" s="10"/>
      <c r="I961" s="10"/>
      <c r="L961" s="10"/>
      <c r="O961" s="10"/>
      <c r="R961" s="10"/>
      <c r="U961" s="10"/>
      <c r="W961" s="10"/>
      <c r="AA961" s="10"/>
      <c r="AE961" s="10"/>
      <c r="AJ961" s="10"/>
      <c r="AO961" s="10"/>
    </row>
    <row r="962" spans="6:41" ht="14.25" customHeight="1" x14ac:dyDescent="0.25">
      <c r="F962" s="10"/>
      <c r="G962" s="10"/>
      <c r="H962" s="10"/>
      <c r="I962" s="10"/>
      <c r="L962" s="10"/>
      <c r="O962" s="10"/>
      <c r="R962" s="10"/>
      <c r="U962" s="10"/>
      <c r="W962" s="10"/>
      <c r="AA962" s="10"/>
      <c r="AE962" s="10"/>
      <c r="AJ962" s="10"/>
      <c r="AO962" s="10"/>
    </row>
    <row r="963" spans="6:41" ht="14.25" customHeight="1" x14ac:dyDescent="0.25">
      <c r="F963" s="10"/>
      <c r="G963" s="10"/>
      <c r="H963" s="10"/>
      <c r="I963" s="10"/>
      <c r="L963" s="10"/>
      <c r="O963" s="10"/>
      <c r="R963" s="10"/>
      <c r="U963" s="10"/>
      <c r="W963" s="10"/>
      <c r="AA963" s="10"/>
      <c r="AE963" s="10"/>
      <c r="AJ963" s="10"/>
      <c r="AO963" s="10"/>
    </row>
    <row r="964" spans="6:41" ht="14.25" customHeight="1" x14ac:dyDescent="0.25">
      <c r="F964" s="10"/>
      <c r="G964" s="10"/>
      <c r="H964" s="10"/>
      <c r="I964" s="10"/>
      <c r="L964" s="10"/>
      <c r="O964" s="10"/>
      <c r="R964" s="10"/>
      <c r="U964" s="10"/>
      <c r="W964" s="10"/>
      <c r="AA964" s="10"/>
      <c r="AE964" s="10"/>
      <c r="AJ964" s="10"/>
      <c r="AO964" s="10"/>
    </row>
    <row r="965" spans="6:41" ht="14.25" customHeight="1" x14ac:dyDescent="0.25">
      <c r="F965" s="10"/>
      <c r="G965" s="10"/>
      <c r="H965" s="10"/>
      <c r="I965" s="10"/>
      <c r="L965" s="10"/>
      <c r="O965" s="10"/>
      <c r="R965" s="10"/>
      <c r="U965" s="10"/>
      <c r="W965" s="10"/>
      <c r="AA965" s="10"/>
      <c r="AE965" s="10"/>
      <c r="AJ965" s="10"/>
      <c r="AO965" s="10"/>
    </row>
    <row r="966" spans="6:41" ht="14.25" customHeight="1" x14ac:dyDescent="0.25">
      <c r="F966" s="10"/>
      <c r="G966" s="10"/>
      <c r="H966" s="10"/>
      <c r="I966" s="10"/>
      <c r="L966" s="10"/>
      <c r="O966" s="10"/>
      <c r="R966" s="10"/>
      <c r="U966" s="10"/>
      <c r="W966" s="10"/>
      <c r="AA966" s="10"/>
      <c r="AE966" s="10"/>
      <c r="AJ966" s="10"/>
      <c r="AO966" s="10"/>
    </row>
    <row r="967" spans="6:41" ht="14.25" customHeight="1" x14ac:dyDescent="0.25">
      <c r="F967" s="10"/>
      <c r="G967" s="10"/>
      <c r="H967" s="10"/>
      <c r="I967" s="10"/>
      <c r="L967" s="10"/>
      <c r="O967" s="10"/>
      <c r="R967" s="10"/>
      <c r="U967" s="10"/>
      <c r="W967" s="10"/>
      <c r="AA967" s="10"/>
      <c r="AE967" s="10"/>
      <c r="AJ967" s="10"/>
      <c r="AO967" s="10"/>
    </row>
    <row r="968" spans="6:41" ht="14.25" customHeight="1" x14ac:dyDescent="0.25">
      <c r="F968" s="10"/>
      <c r="G968" s="10"/>
      <c r="H968" s="10"/>
      <c r="I968" s="10"/>
      <c r="L968" s="10"/>
      <c r="O968" s="10"/>
      <c r="R968" s="10"/>
      <c r="U968" s="10"/>
      <c r="W968" s="10"/>
      <c r="AA968" s="10"/>
      <c r="AE968" s="10"/>
      <c r="AJ968" s="10"/>
      <c r="AO968" s="10"/>
    </row>
    <row r="969" spans="6:41" ht="14.25" customHeight="1" x14ac:dyDescent="0.25">
      <c r="F969" s="10"/>
      <c r="G969" s="10"/>
      <c r="H969" s="10"/>
      <c r="I969" s="10"/>
      <c r="L969" s="10"/>
      <c r="O969" s="10"/>
      <c r="R969" s="10"/>
      <c r="U969" s="10"/>
      <c r="W969" s="10"/>
      <c r="AA969" s="10"/>
      <c r="AE969" s="10"/>
      <c r="AJ969" s="10"/>
      <c r="AO969" s="10"/>
    </row>
    <row r="970" spans="6:41" ht="14.25" customHeight="1" x14ac:dyDescent="0.25">
      <c r="F970" s="10"/>
      <c r="G970" s="10"/>
      <c r="H970" s="10"/>
      <c r="I970" s="10"/>
      <c r="L970" s="10"/>
      <c r="O970" s="10"/>
      <c r="R970" s="10"/>
      <c r="U970" s="10"/>
      <c r="W970" s="10"/>
      <c r="AA970" s="10"/>
      <c r="AE970" s="10"/>
      <c r="AJ970" s="10"/>
      <c r="AO970" s="10"/>
    </row>
    <row r="971" spans="6:41" ht="14.25" customHeight="1" x14ac:dyDescent="0.25">
      <c r="F971" s="10"/>
      <c r="G971" s="10"/>
      <c r="H971" s="10"/>
      <c r="I971" s="10"/>
      <c r="L971" s="10"/>
      <c r="O971" s="10"/>
      <c r="R971" s="10"/>
      <c r="U971" s="10"/>
      <c r="W971" s="10"/>
      <c r="AA971" s="10"/>
      <c r="AE971" s="10"/>
      <c r="AJ971" s="10"/>
      <c r="AO971" s="10"/>
    </row>
    <row r="972" spans="6:41" ht="14.25" customHeight="1" x14ac:dyDescent="0.25">
      <c r="F972" s="10"/>
      <c r="G972" s="10"/>
      <c r="H972" s="10"/>
      <c r="I972" s="10"/>
      <c r="L972" s="10"/>
      <c r="O972" s="10"/>
      <c r="R972" s="10"/>
      <c r="U972" s="10"/>
      <c r="W972" s="10"/>
      <c r="AA972" s="10"/>
      <c r="AE972" s="10"/>
      <c r="AJ972" s="10"/>
      <c r="AO972" s="10"/>
    </row>
    <row r="973" spans="6:41" ht="14.25" customHeight="1" x14ac:dyDescent="0.25">
      <c r="F973" s="10"/>
      <c r="G973" s="10"/>
      <c r="H973" s="10"/>
      <c r="I973" s="10"/>
      <c r="L973" s="10"/>
      <c r="O973" s="10"/>
      <c r="R973" s="10"/>
      <c r="U973" s="10"/>
      <c r="W973" s="10"/>
      <c r="AA973" s="10"/>
      <c r="AE973" s="10"/>
      <c r="AJ973" s="10"/>
      <c r="AO973" s="10"/>
    </row>
    <row r="974" spans="6:41" ht="14.25" customHeight="1" x14ac:dyDescent="0.25">
      <c r="F974" s="10"/>
      <c r="G974" s="10"/>
      <c r="H974" s="10"/>
      <c r="I974" s="10"/>
      <c r="L974" s="10"/>
      <c r="O974" s="10"/>
      <c r="R974" s="10"/>
      <c r="U974" s="10"/>
      <c r="W974" s="10"/>
      <c r="AA974" s="10"/>
      <c r="AE974" s="10"/>
      <c r="AJ974" s="10"/>
      <c r="AO974" s="10"/>
    </row>
    <row r="975" spans="6:41" ht="14.25" customHeight="1" x14ac:dyDescent="0.25">
      <c r="F975" s="10"/>
      <c r="G975" s="10"/>
      <c r="H975" s="10"/>
      <c r="I975" s="10"/>
      <c r="L975" s="10"/>
      <c r="O975" s="10"/>
      <c r="R975" s="10"/>
      <c r="U975" s="10"/>
      <c r="W975" s="10"/>
      <c r="AA975" s="10"/>
      <c r="AE975" s="10"/>
      <c r="AJ975" s="10"/>
      <c r="AO975" s="10"/>
    </row>
    <row r="976" spans="6:41" ht="14.25" customHeight="1" x14ac:dyDescent="0.25">
      <c r="F976" s="10"/>
      <c r="G976" s="10"/>
      <c r="H976" s="10"/>
      <c r="I976" s="10"/>
      <c r="L976" s="10"/>
      <c r="O976" s="10"/>
      <c r="R976" s="10"/>
      <c r="U976" s="10"/>
      <c r="W976" s="10"/>
      <c r="AA976" s="10"/>
      <c r="AE976" s="10"/>
      <c r="AJ976" s="10"/>
      <c r="AO976" s="10"/>
    </row>
    <row r="977" spans="6:41" ht="14.25" customHeight="1" x14ac:dyDescent="0.25">
      <c r="F977" s="10"/>
      <c r="G977" s="10"/>
      <c r="H977" s="10"/>
      <c r="I977" s="10"/>
      <c r="L977" s="10"/>
      <c r="O977" s="10"/>
      <c r="R977" s="10"/>
      <c r="U977" s="10"/>
      <c r="W977" s="10"/>
      <c r="AA977" s="10"/>
      <c r="AE977" s="10"/>
      <c r="AJ977" s="10"/>
      <c r="AO977" s="10"/>
    </row>
    <row r="978" spans="6:41" ht="14.25" customHeight="1" x14ac:dyDescent="0.25">
      <c r="F978" s="10"/>
      <c r="G978" s="10"/>
      <c r="H978" s="10"/>
      <c r="I978" s="10"/>
      <c r="L978" s="10"/>
      <c r="O978" s="10"/>
      <c r="R978" s="10"/>
      <c r="U978" s="10"/>
      <c r="W978" s="10"/>
      <c r="AA978" s="10"/>
      <c r="AE978" s="10"/>
      <c r="AJ978" s="10"/>
      <c r="AO978" s="10"/>
    </row>
    <row r="979" spans="6:41" ht="14.25" customHeight="1" x14ac:dyDescent="0.25">
      <c r="F979" s="10"/>
      <c r="G979" s="10"/>
      <c r="H979" s="10"/>
      <c r="I979" s="10"/>
      <c r="L979" s="10"/>
      <c r="O979" s="10"/>
      <c r="R979" s="10"/>
      <c r="U979" s="10"/>
      <c r="W979" s="10"/>
      <c r="AA979" s="10"/>
      <c r="AE979" s="10"/>
      <c r="AJ979" s="10"/>
      <c r="AO979" s="10"/>
    </row>
    <row r="980" spans="6:41" ht="14.25" customHeight="1" x14ac:dyDescent="0.25">
      <c r="F980" s="10"/>
      <c r="G980" s="10"/>
      <c r="H980" s="10"/>
      <c r="I980" s="10"/>
      <c r="L980" s="10"/>
      <c r="O980" s="10"/>
      <c r="R980" s="10"/>
      <c r="U980" s="10"/>
      <c r="W980" s="10"/>
      <c r="AA980" s="10"/>
      <c r="AE980" s="10"/>
      <c r="AJ980" s="10"/>
      <c r="AO980" s="10"/>
    </row>
    <row r="981" spans="6:41" ht="14.25" customHeight="1" x14ac:dyDescent="0.25">
      <c r="F981" s="10"/>
      <c r="G981" s="10"/>
      <c r="H981" s="10"/>
      <c r="I981" s="10"/>
      <c r="L981" s="10"/>
      <c r="O981" s="10"/>
      <c r="R981" s="10"/>
      <c r="U981" s="10"/>
      <c r="W981" s="10"/>
      <c r="AA981" s="10"/>
      <c r="AE981" s="10"/>
      <c r="AJ981" s="10"/>
      <c r="AO981" s="10"/>
    </row>
    <row r="982" spans="6:41" ht="14.25" customHeight="1" x14ac:dyDescent="0.25">
      <c r="F982" s="10"/>
      <c r="G982" s="10"/>
      <c r="H982" s="10"/>
      <c r="I982" s="10"/>
      <c r="L982" s="10"/>
      <c r="O982" s="10"/>
      <c r="R982" s="10"/>
      <c r="U982" s="10"/>
      <c r="W982" s="10"/>
      <c r="AA982" s="10"/>
      <c r="AE982" s="10"/>
      <c r="AJ982" s="10"/>
      <c r="AO982" s="10"/>
    </row>
    <row r="983" spans="6:41" ht="14.25" customHeight="1" x14ac:dyDescent="0.25">
      <c r="F983" s="10"/>
      <c r="G983" s="10"/>
      <c r="H983" s="10"/>
      <c r="I983" s="10"/>
      <c r="L983" s="10"/>
      <c r="O983" s="10"/>
      <c r="R983" s="10"/>
      <c r="U983" s="10"/>
      <c r="W983" s="10"/>
      <c r="AA983" s="10"/>
      <c r="AE983" s="10"/>
      <c r="AJ983" s="10"/>
      <c r="AO983" s="10"/>
    </row>
    <row r="984" spans="6:41" ht="14.25" customHeight="1" x14ac:dyDescent="0.25">
      <c r="F984" s="10"/>
      <c r="G984" s="10"/>
      <c r="H984" s="10"/>
      <c r="I984" s="10"/>
      <c r="L984" s="10"/>
      <c r="O984" s="10"/>
      <c r="R984" s="10"/>
      <c r="U984" s="10"/>
      <c r="W984" s="10"/>
      <c r="AA984" s="10"/>
      <c r="AE984" s="10"/>
      <c r="AJ984" s="10"/>
      <c r="AO984" s="10"/>
    </row>
    <row r="985" spans="6:41" ht="14.25" customHeight="1" x14ac:dyDescent="0.25">
      <c r="F985" s="10"/>
      <c r="G985" s="10"/>
      <c r="H985" s="10"/>
      <c r="I985" s="10"/>
      <c r="L985" s="10"/>
      <c r="O985" s="10"/>
      <c r="R985" s="10"/>
      <c r="U985" s="10"/>
      <c r="W985" s="10"/>
      <c r="AA985" s="10"/>
      <c r="AE985" s="10"/>
      <c r="AJ985" s="10"/>
      <c r="AO985" s="10"/>
    </row>
    <row r="986" spans="6:41" ht="14.25" customHeight="1" x14ac:dyDescent="0.25">
      <c r="F986" s="10"/>
      <c r="G986" s="10"/>
      <c r="H986" s="10"/>
      <c r="I986" s="10"/>
      <c r="L986" s="10"/>
      <c r="O986" s="10"/>
      <c r="R986" s="10"/>
      <c r="U986" s="10"/>
      <c r="W986" s="10"/>
      <c r="AA986" s="10"/>
      <c r="AE986" s="10"/>
      <c r="AJ986" s="10"/>
      <c r="AO986" s="10"/>
    </row>
    <row r="987" spans="6:41" ht="14.25" customHeight="1" x14ac:dyDescent="0.25">
      <c r="F987" s="10"/>
      <c r="G987" s="10"/>
      <c r="H987" s="10"/>
      <c r="I987" s="10"/>
      <c r="L987" s="10"/>
      <c r="O987" s="10"/>
      <c r="R987" s="10"/>
      <c r="U987" s="10"/>
      <c r="W987" s="10"/>
      <c r="AA987" s="10"/>
      <c r="AE987" s="10"/>
      <c r="AJ987" s="10"/>
      <c r="AO987" s="10"/>
    </row>
    <row r="988" spans="6:41" ht="14.25" customHeight="1" x14ac:dyDescent="0.25">
      <c r="F988" s="10"/>
      <c r="G988" s="10"/>
      <c r="H988" s="10"/>
      <c r="I988" s="10"/>
      <c r="L988" s="10"/>
      <c r="O988" s="10"/>
      <c r="R988" s="10"/>
      <c r="U988" s="10"/>
      <c r="W988" s="10"/>
      <c r="AA988" s="10"/>
      <c r="AE988" s="10"/>
      <c r="AJ988" s="10"/>
      <c r="AO988" s="10"/>
    </row>
    <row r="989" spans="6:41" ht="14.25" customHeight="1" x14ac:dyDescent="0.25">
      <c r="F989" s="10"/>
      <c r="G989" s="10"/>
      <c r="H989" s="10"/>
      <c r="I989" s="10"/>
      <c r="L989" s="10"/>
      <c r="O989" s="10"/>
      <c r="R989" s="10"/>
      <c r="U989" s="10"/>
      <c r="W989" s="10"/>
      <c r="AA989" s="10"/>
      <c r="AE989" s="10"/>
      <c r="AJ989" s="10"/>
      <c r="AO989" s="10"/>
    </row>
    <row r="990" spans="6:41" ht="14.25" customHeight="1" x14ac:dyDescent="0.25">
      <c r="F990" s="10"/>
      <c r="G990" s="10"/>
      <c r="H990" s="10"/>
      <c r="I990" s="10"/>
      <c r="L990" s="10"/>
      <c r="O990" s="10"/>
      <c r="R990" s="10"/>
      <c r="U990" s="10"/>
      <c r="W990" s="10"/>
      <c r="AA990" s="10"/>
      <c r="AE990" s="10"/>
      <c r="AJ990" s="10"/>
      <c r="AO990" s="10"/>
    </row>
    <row r="991" spans="6:41" ht="14.25" customHeight="1" x14ac:dyDescent="0.25">
      <c r="F991" s="10"/>
      <c r="G991" s="10"/>
      <c r="H991" s="10"/>
      <c r="I991" s="10"/>
      <c r="L991" s="10"/>
      <c r="O991" s="10"/>
      <c r="R991" s="10"/>
      <c r="U991" s="10"/>
      <c r="W991" s="10"/>
      <c r="AA991" s="10"/>
      <c r="AE991" s="10"/>
      <c r="AJ991" s="10"/>
      <c r="AO991" s="10"/>
    </row>
    <row r="992" spans="6:41" ht="14.25" customHeight="1" x14ac:dyDescent="0.25">
      <c r="F992" s="10"/>
      <c r="G992" s="10"/>
      <c r="H992" s="10"/>
      <c r="I992" s="10"/>
      <c r="L992" s="10"/>
      <c r="O992" s="10"/>
      <c r="R992" s="10"/>
      <c r="U992" s="10"/>
      <c r="W992" s="10"/>
      <c r="AA992" s="10"/>
      <c r="AE992" s="10"/>
      <c r="AJ992" s="10"/>
      <c r="AO992" s="10"/>
    </row>
    <row r="993" spans="6:41" ht="14.25" customHeight="1" x14ac:dyDescent="0.25">
      <c r="F993" s="10"/>
      <c r="G993" s="10"/>
      <c r="H993" s="10"/>
      <c r="I993" s="10"/>
      <c r="L993" s="10"/>
      <c r="O993" s="10"/>
      <c r="R993" s="10"/>
      <c r="U993" s="10"/>
      <c r="W993" s="10"/>
      <c r="AA993" s="10"/>
      <c r="AE993" s="10"/>
      <c r="AJ993" s="10"/>
      <c r="AO993" s="10"/>
    </row>
    <row r="994" spans="6:41" ht="14.25" customHeight="1" x14ac:dyDescent="0.25">
      <c r="F994" s="10"/>
      <c r="G994" s="10"/>
      <c r="H994" s="10"/>
      <c r="I994" s="10"/>
      <c r="L994" s="10"/>
      <c r="O994" s="10"/>
      <c r="R994" s="10"/>
      <c r="U994" s="10"/>
      <c r="W994" s="10"/>
      <c r="AA994" s="10"/>
      <c r="AE994" s="10"/>
      <c r="AJ994" s="10"/>
      <c r="AO994" s="10"/>
    </row>
    <row r="995" spans="6:41" ht="14.25" customHeight="1" x14ac:dyDescent="0.25">
      <c r="F995" s="10"/>
      <c r="G995" s="10"/>
      <c r="H995" s="10"/>
      <c r="I995" s="10"/>
      <c r="L995" s="10"/>
      <c r="O995" s="10"/>
      <c r="R995" s="10"/>
      <c r="U995" s="10"/>
      <c r="W995" s="10"/>
      <c r="AA995" s="10"/>
      <c r="AE995" s="10"/>
      <c r="AJ995" s="10"/>
      <c r="AO995" s="10"/>
    </row>
    <row r="996" spans="6:41" ht="14.25" customHeight="1" x14ac:dyDescent="0.25">
      <c r="F996" s="10"/>
      <c r="G996" s="10"/>
      <c r="H996" s="10"/>
      <c r="I996" s="10"/>
      <c r="L996" s="10"/>
      <c r="O996" s="10"/>
      <c r="R996" s="10"/>
      <c r="U996" s="10"/>
      <c r="W996" s="10"/>
      <c r="AA996" s="10"/>
      <c r="AE996" s="10"/>
      <c r="AJ996" s="10"/>
      <c r="AO996" s="10"/>
    </row>
    <row r="997" spans="6:41" ht="14.25" customHeight="1" x14ac:dyDescent="0.25">
      <c r="F997" s="10"/>
      <c r="G997" s="10"/>
      <c r="H997" s="10"/>
      <c r="I997" s="10"/>
      <c r="L997" s="10"/>
      <c r="O997" s="10"/>
      <c r="R997" s="10"/>
      <c r="U997" s="10"/>
      <c r="W997" s="10"/>
      <c r="AA997" s="10"/>
      <c r="AE997" s="10"/>
      <c r="AJ997" s="10"/>
      <c r="AO997" s="10"/>
    </row>
    <row r="998" spans="6:41" ht="14.25" customHeight="1" x14ac:dyDescent="0.25">
      <c r="F998" s="10"/>
      <c r="G998" s="10"/>
      <c r="H998" s="10"/>
      <c r="I998" s="10"/>
      <c r="L998" s="10"/>
      <c r="O998" s="10"/>
      <c r="R998" s="10"/>
      <c r="U998" s="10"/>
      <c r="W998" s="10"/>
      <c r="AA998" s="10"/>
      <c r="AE998" s="10"/>
      <c r="AJ998" s="10"/>
      <c r="AO998" s="10"/>
    </row>
    <row r="999" spans="6:41" ht="14.25" customHeight="1" x14ac:dyDescent="0.25">
      <c r="F999" s="10"/>
      <c r="G999" s="10"/>
      <c r="H999" s="10"/>
      <c r="I999" s="10"/>
      <c r="L999" s="10"/>
      <c r="O999" s="10"/>
      <c r="R999" s="10"/>
      <c r="U999" s="10"/>
      <c r="W999" s="10"/>
      <c r="AA999" s="10"/>
      <c r="AE999" s="10"/>
      <c r="AJ999" s="10"/>
      <c r="AO999" s="10"/>
    </row>
    <row r="1000" spans="6:41" ht="14.25" customHeight="1" x14ac:dyDescent="0.25">
      <c r="F1000" s="10"/>
      <c r="G1000" s="10"/>
      <c r="H1000" s="10"/>
      <c r="I1000" s="10"/>
      <c r="L1000" s="10"/>
      <c r="O1000" s="10"/>
      <c r="R1000" s="10"/>
      <c r="U1000" s="10"/>
      <c r="W1000" s="10"/>
      <c r="AA1000" s="10"/>
      <c r="AE1000" s="10"/>
      <c r="AJ1000" s="10"/>
      <c r="AO1000" s="10"/>
    </row>
  </sheetData>
  <pageMargins left="0.2" right="0.2" top="0.25" bottom="0.25" header="0" footer="0"/>
  <pageSetup paperSize="5"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1002"/>
  <sheetViews>
    <sheetView showGridLines="0" zoomScaleNormal="100" zoomScaleSheetLayoutView="110" workbookViewId="0">
      <selection sqref="A1:AG2"/>
    </sheetView>
  </sheetViews>
  <sheetFormatPr defaultColWidth="12.625" defaultRowHeight="15" customHeight="1" x14ac:dyDescent="0.2"/>
  <cols>
    <col min="1" max="2" width="2.125" customWidth="1"/>
    <col min="3" max="3" width="3" customWidth="1"/>
    <col min="4" max="8" width="2.125" customWidth="1"/>
    <col min="9" max="9" width="3" customWidth="1"/>
    <col min="10" max="12" width="2.125" customWidth="1"/>
    <col min="13" max="13" width="6.625" customWidth="1"/>
    <col min="14" max="15" width="2.125" customWidth="1"/>
    <col min="16" max="16" width="9.25" customWidth="1"/>
    <col min="17" max="17" width="2.125" customWidth="1"/>
    <col min="18" max="18" width="3.5" customWidth="1"/>
    <col min="19" max="24" width="2.125" customWidth="1"/>
    <col min="25" max="25" width="10" customWidth="1"/>
    <col min="26" max="33" width="2.125" customWidth="1"/>
  </cols>
  <sheetData>
    <row r="1" spans="1:33" ht="12.75" customHeight="1" x14ac:dyDescent="0.2">
      <c r="A1" s="2195" t="s">
        <v>2561</v>
      </c>
      <c r="B1" s="2196"/>
      <c r="C1" s="2196"/>
      <c r="D1" s="2196"/>
      <c r="E1" s="2196"/>
      <c r="F1" s="2196"/>
      <c r="G1" s="2196"/>
      <c r="H1" s="2196"/>
      <c r="I1" s="2196"/>
      <c r="J1" s="2196"/>
      <c r="K1" s="2196"/>
      <c r="L1" s="2196"/>
      <c r="M1" s="2196"/>
      <c r="N1" s="2196"/>
      <c r="O1" s="2196"/>
      <c r="P1" s="2196"/>
      <c r="Q1" s="2196"/>
      <c r="R1" s="2196"/>
      <c r="S1" s="2196"/>
      <c r="T1" s="2196"/>
      <c r="U1" s="2196"/>
      <c r="V1" s="2196"/>
      <c r="W1" s="2196"/>
      <c r="X1" s="2196"/>
      <c r="Y1" s="2196"/>
      <c r="Z1" s="2196"/>
      <c r="AA1" s="2196"/>
      <c r="AB1" s="2196"/>
      <c r="AC1" s="2196"/>
      <c r="AD1" s="2196"/>
      <c r="AE1" s="2196"/>
      <c r="AF1" s="2196"/>
      <c r="AG1" s="2197"/>
    </row>
    <row r="2" spans="1:33" ht="13.5" customHeight="1" thickBot="1" x14ac:dyDescent="0.25">
      <c r="A2" s="2198"/>
      <c r="B2" s="2199"/>
      <c r="C2" s="2199"/>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200"/>
    </row>
    <row r="3" spans="1:33" s="1069" customFormat="1" ht="6.6" customHeight="1" thickBot="1" x14ac:dyDescent="0.25">
      <c r="A3" s="1332"/>
      <c r="B3" s="1332"/>
      <c r="C3" s="133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1332"/>
      <c r="AF3" s="1332"/>
      <c r="AG3" s="1332"/>
    </row>
    <row r="4" spans="1:33" ht="15" customHeight="1" thickBot="1" x14ac:dyDescent="0.3">
      <c r="A4" s="1109"/>
      <c r="B4" s="1109"/>
      <c r="C4" s="1109"/>
      <c r="D4" s="1109"/>
      <c r="E4" s="1109"/>
      <c r="F4" s="1109"/>
      <c r="G4" s="1109"/>
      <c r="H4" s="1109"/>
      <c r="I4" s="1109"/>
      <c r="J4" s="1109"/>
      <c r="K4" s="1109"/>
      <c r="L4" s="1109"/>
      <c r="M4" s="1109"/>
      <c r="N4" s="1109"/>
      <c r="O4" s="1109"/>
      <c r="P4" s="1109"/>
      <c r="Q4" s="1109"/>
      <c r="R4" s="1109"/>
      <c r="S4" s="1109"/>
      <c r="T4" s="1109"/>
      <c r="U4" s="1109"/>
      <c r="V4" s="1109"/>
      <c r="W4" s="1109"/>
      <c r="X4" s="1073"/>
      <c r="Y4" s="1073"/>
      <c r="Z4" s="1073"/>
      <c r="AA4" s="1109"/>
      <c r="AB4" s="1073"/>
      <c r="AC4" s="1081" t="s">
        <v>85</v>
      </c>
      <c r="AD4" s="2306">
        <f>'6a. Competitive HTC Self Score'!AI47</f>
        <v>0</v>
      </c>
      <c r="AE4" s="2139"/>
      <c r="AF4" s="2139"/>
      <c r="AG4" s="2140"/>
    </row>
    <row r="5" spans="1:33" ht="4.5" customHeight="1" x14ac:dyDescent="0.2">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row>
    <row r="6" spans="1:33" ht="15" customHeight="1" x14ac:dyDescent="0.2">
      <c r="A6" s="1511" t="s">
        <v>2562</v>
      </c>
      <c r="B6" s="1511"/>
      <c r="C6" s="1511"/>
      <c r="D6" s="1511"/>
      <c r="E6" s="1511"/>
      <c r="F6" s="1511"/>
      <c r="G6" s="1511"/>
      <c r="H6" s="1511"/>
      <c r="I6" s="1511"/>
      <c r="J6" s="1511"/>
      <c r="K6" s="1511"/>
      <c r="L6" s="1511"/>
      <c r="M6" s="1511"/>
      <c r="N6" s="1511"/>
      <c r="O6" s="1511"/>
      <c r="P6" s="1511"/>
      <c r="Q6" s="1511"/>
      <c r="R6" s="1511"/>
      <c r="S6" s="1511"/>
      <c r="T6" s="1511"/>
      <c r="U6" s="1511"/>
      <c r="V6" s="1511"/>
      <c r="W6" s="1511"/>
      <c r="X6" s="1511"/>
      <c r="Y6" s="1511"/>
      <c r="Z6" s="1511"/>
      <c r="AA6" s="1511"/>
      <c r="AB6" s="1511"/>
      <c r="AC6" s="1511"/>
      <c r="AD6" s="1511"/>
      <c r="AE6" s="1511"/>
      <c r="AF6" s="1511"/>
      <c r="AG6" s="1511"/>
    </row>
    <row r="7" spans="1:33" ht="15" customHeight="1" x14ac:dyDescent="0.2">
      <c r="A7" s="1511"/>
      <c r="B7" s="1511"/>
      <c r="C7" s="1511"/>
      <c r="D7" s="1511"/>
      <c r="E7" s="1511"/>
      <c r="F7" s="1511"/>
      <c r="G7" s="1511"/>
      <c r="H7" s="1511"/>
      <c r="I7" s="1511"/>
      <c r="J7" s="1511"/>
      <c r="K7" s="1511"/>
      <c r="L7" s="1511"/>
      <c r="M7" s="1511"/>
      <c r="N7" s="1511"/>
      <c r="O7" s="1511"/>
      <c r="P7" s="1511"/>
      <c r="Q7" s="1511"/>
      <c r="R7" s="1511"/>
      <c r="S7" s="1511"/>
      <c r="T7" s="1511"/>
      <c r="U7" s="1511"/>
      <c r="V7" s="1511"/>
      <c r="W7" s="1511"/>
      <c r="X7" s="1511"/>
      <c r="Y7" s="1511"/>
      <c r="Z7" s="1511"/>
      <c r="AA7" s="1511"/>
      <c r="AB7" s="1511"/>
      <c r="AC7" s="1511"/>
      <c r="AD7" s="1511"/>
      <c r="AE7" s="1511"/>
      <c r="AF7" s="1511"/>
      <c r="AG7" s="1511"/>
    </row>
    <row r="8" spans="1:33" ht="4.5" customHeight="1" x14ac:dyDescent="0.2">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row>
    <row r="9" spans="1:33" ht="15" customHeight="1" x14ac:dyDescent="0.2">
      <c r="A9" s="68" t="s">
        <v>96</v>
      </c>
      <c r="B9" s="1880" t="s">
        <v>2563</v>
      </c>
      <c r="C9" s="1880"/>
      <c r="D9" s="1880"/>
      <c r="E9" s="1880"/>
      <c r="F9" s="1880"/>
      <c r="G9" s="1880"/>
      <c r="H9" s="1880"/>
      <c r="I9" s="1880"/>
      <c r="J9" s="1880"/>
      <c r="K9" s="1880"/>
      <c r="L9" s="1880"/>
      <c r="M9" s="1880"/>
      <c r="N9" s="1880"/>
      <c r="O9" s="1880"/>
      <c r="P9" s="1880"/>
      <c r="Q9" s="1880"/>
      <c r="R9" s="1880"/>
      <c r="S9" s="1880"/>
      <c r="T9" s="1880"/>
      <c r="U9" s="1880"/>
      <c r="V9" s="1880"/>
      <c r="W9" s="1880"/>
      <c r="X9" s="1880"/>
      <c r="Y9" s="1880"/>
      <c r="Z9" s="1880"/>
      <c r="AA9" s="1880"/>
      <c r="AB9" s="1880"/>
      <c r="AC9" s="1880"/>
      <c r="AD9" s="1880"/>
      <c r="AE9" s="1880"/>
      <c r="AF9" s="1880"/>
      <c r="AG9" s="1880"/>
    </row>
    <row r="10" spans="1:33" ht="14.25" customHeight="1" thickBot="1" x14ac:dyDescent="0.25">
      <c r="A10" s="31"/>
      <c r="B10" s="1880"/>
      <c r="C10" s="1880"/>
      <c r="D10" s="1880"/>
      <c r="E10" s="1880"/>
      <c r="F10" s="1880"/>
      <c r="G10" s="1880"/>
      <c r="H10" s="1880"/>
      <c r="I10" s="1880"/>
      <c r="J10" s="1880"/>
      <c r="K10" s="1880"/>
      <c r="L10" s="1880"/>
      <c r="M10" s="1880"/>
      <c r="N10" s="1880"/>
      <c r="O10" s="1880"/>
      <c r="P10" s="1880"/>
      <c r="Q10" s="1880"/>
      <c r="R10" s="1880"/>
      <c r="S10" s="1880"/>
      <c r="T10" s="1880"/>
      <c r="U10" s="1880"/>
      <c r="V10" s="1880"/>
      <c r="W10" s="1880"/>
      <c r="X10" s="1880"/>
      <c r="Y10" s="1880"/>
      <c r="Z10" s="1880"/>
      <c r="AA10" s="1880"/>
      <c r="AB10" s="1880"/>
      <c r="AC10" s="1880"/>
      <c r="AD10" s="1880"/>
      <c r="AE10" s="1880"/>
      <c r="AF10" s="1880"/>
      <c r="AG10" s="1880"/>
    </row>
    <row r="11" spans="1:33" ht="15" customHeight="1" thickBot="1" x14ac:dyDescent="0.25">
      <c r="A11" s="31"/>
      <c r="B11" s="1669" t="str">
        <f>IF('17. Dev. Narr.'!L147="x","Yes","No")</f>
        <v>No</v>
      </c>
      <c r="C11" s="1443"/>
      <c r="D11" s="1852" t="s">
        <v>2564</v>
      </c>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31"/>
      <c r="AE11" s="31"/>
      <c r="AF11" s="31"/>
      <c r="AG11" s="31"/>
    </row>
    <row r="12" spans="1:33" ht="12" customHeight="1" thickBot="1" x14ac:dyDescent="0.25">
      <c r="A12" s="31"/>
      <c r="B12" s="58"/>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row>
    <row r="13" spans="1:33" ht="15" customHeight="1" thickBot="1" x14ac:dyDescent="0.3">
      <c r="A13" s="31"/>
      <c r="B13" s="1811"/>
      <c r="C13" s="2307"/>
      <c r="D13" s="2304" t="s">
        <v>2565</v>
      </c>
      <c r="E13" s="2304"/>
      <c r="F13" s="2304"/>
      <c r="G13" s="2304"/>
      <c r="H13" s="2304"/>
      <c r="I13" s="2304"/>
      <c r="J13" s="2304"/>
      <c r="K13" s="2304"/>
      <c r="L13" s="2304"/>
      <c r="M13" s="2304"/>
      <c r="N13" s="2304"/>
      <c r="O13" s="2304"/>
      <c r="P13" s="2304"/>
      <c r="Q13" s="2304"/>
      <c r="R13" s="2304"/>
      <c r="S13" s="2304"/>
      <c r="T13" s="2304"/>
      <c r="U13" s="2304"/>
      <c r="V13" s="2304"/>
      <c r="W13" s="2304"/>
      <c r="X13" s="2304"/>
      <c r="Y13" s="2304"/>
      <c r="Z13" s="2304"/>
      <c r="AA13" s="2304"/>
      <c r="AB13" s="2304"/>
      <c r="AC13" s="2304"/>
      <c r="AD13" s="2304"/>
      <c r="AE13" s="2304"/>
      <c r="AF13" s="2304"/>
      <c r="AG13" s="2304"/>
    </row>
    <row r="14" spans="1:33" ht="12" customHeight="1" thickBot="1" x14ac:dyDescent="0.25">
      <c r="A14" s="31"/>
      <c r="B14" s="58"/>
      <c r="C14" s="31"/>
      <c r="D14" s="2304"/>
      <c r="E14" s="2304"/>
      <c r="F14" s="2304"/>
      <c r="G14" s="2304"/>
      <c r="H14" s="2304"/>
      <c r="I14" s="2304"/>
      <c r="J14" s="2304"/>
      <c r="K14" s="2304"/>
      <c r="L14" s="2304"/>
      <c r="M14" s="2304"/>
      <c r="N14" s="2304"/>
      <c r="O14" s="2304"/>
      <c r="P14" s="2304"/>
      <c r="Q14" s="2304"/>
      <c r="R14" s="2304"/>
      <c r="S14" s="2304"/>
      <c r="T14" s="2304"/>
      <c r="U14" s="2304"/>
      <c r="V14" s="2304"/>
      <c r="W14" s="2304"/>
      <c r="X14" s="2304"/>
      <c r="Y14" s="2304"/>
      <c r="Z14" s="2304"/>
      <c r="AA14" s="2304"/>
      <c r="AB14" s="2304"/>
      <c r="AC14" s="2304"/>
      <c r="AD14" s="2304"/>
      <c r="AE14" s="2304"/>
      <c r="AF14" s="2304"/>
      <c r="AG14" s="2304"/>
    </row>
    <row r="15" spans="1:33" ht="15" customHeight="1" thickBot="1" x14ac:dyDescent="0.25">
      <c r="A15" s="31"/>
      <c r="B15" s="1669" t="str">
        <f>IF(AND(M18&gt;=5%,M20&gt;=5%,M22&gt;=5%,M24&gt;=50%),"Yes","No")</f>
        <v>No</v>
      </c>
      <c r="C15" s="1443"/>
      <c r="D15" s="2305" t="s">
        <v>2566</v>
      </c>
      <c r="E15" s="2305"/>
      <c r="F15" s="2305"/>
      <c r="G15" s="2305"/>
      <c r="H15" s="2305"/>
      <c r="I15" s="2305"/>
      <c r="J15" s="2305"/>
      <c r="K15" s="2305"/>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row>
    <row r="16" spans="1:33" ht="12.75" customHeight="1" x14ac:dyDescent="0.2">
      <c r="A16" s="31"/>
      <c r="B16" s="993"/>
      <c r="C16" s="993"/>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row>
    <row r="17" spans="1:33" ht="4.5" customHeight="1" x14ac:dyDescent="0.2">
      <c r="A17" s="31"/>
      <c r="B17" s="58"/>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row>
    <row r="18" spans="1:33" ht="15" customHeight="1" thickBot="1" x14ac:dyDescent="0.25">
      <c r="A18" s="31"/>
      <c r="B18" s="642"/>
      <c r="C18" s="31"/>
      <c r="D18" s="31"/>
      <c r="E18" s="31"/>
      <c r="F18" s="31"/>
      <c r="G18" s="31"/>
      <c r="H18" s="31"/>
      <c r="I18" s="31"/>
      <c r="J18" s="31"/>
      <c r="K18" s="31"/>
      <c r="L18" s="42" t="s">
        <v>2567</v>
      </c>
      <c r="M18" s="2313"/>
      <c r="N18" s="1804"/>
      <c r="O18" s="994" t="str">
        <f>IF(M18&lt;5%,"CANNOT BE LESS THAN 5%","")</f>
        <v>CANNOT BE LESS THAN 5%</v>
      </c>
      <c r="P18" s="641"/>
      <c r="Q18" s="641"/>
      <c r="R18" s="641"/>
      <c r="S18" s="641"/>
      <c r="T18" s="641"/>
      <c r="U18" s="2308" t="s">
        <v>2903</v>
      </c>
      <c r="V18" s="2308"/>
      <c r="W18" s="2308"/>
      <c r="X18" s="2308"/>
      <c r="Y18" s="2308"/>
      <c r="Z18" s="2308"/>
      <c r="AA18" s="2308"/>
      <c r="AB18" s="2308"/>
      <c r="AC18" s="2308"/>
      <c r="AD18" s="2308"/>
      <c r="AE18" s="2308"/>
      <c r="AF18" s="2308"/>
      <c r="AG18" s="2308"/>
    </row>
    <row r="19" spans="1:33" ht="4.5" customHeight="1" x14ac:dyDescent="0.2">
      <c r="A19" s="31"/>
      <c r="B19" s="58"/>
      <c r="C19" s="31"/>
      <c r="D19" s="31"/>
      <c r="E19" s="31"/>
      <c r="F19" s="31"/>
      <c r="G19" s="31"/>
      <c r="H19" s="31"/>
      <c r="I19" s="31"/>
      <c r="J19" s="31"/>
      <c r="K19" s="31"/>
      <c r="L19" s="42"/>
      <c r="M19" s="68"/>
      <c r="N19" s="995"/>
      <c r="O19" s="996"/>
      <c r="P19" s="996"/>
      <c r="Q19" s="996"/>
      <c r="R19" s="996"/>
      <c r="S19" s="996"/>
      <c r="T19" s="996"/>
      <c r="U19" s="996"/>
      <c r="V19" s="996"/>
      <c r="W19" s="996"/>
      <c r="X19" s="996"/>
      <c r="Y19" s="996"/>
      <c r="Z19" s="996"/>
      <c r="AA19" s="996"/>
      <c r="AB19" s="996"/>
      <c r="AC19" s="996"/>
      <c r="AD19" s="996"/>
      <c r="AE19" s="996"/>
      <c r="AF19" s="996"/>
      <c r="AG19" s="996"/>
    </row>
    <row r="20" spans="1:33" ht="15" customHeight="1" thickBot="1" x14ac:dyDescent="0.25">
      <c r="A20" s="31"/>
      <c r="B20" s="58"/>
      <c r="C20" s="31"/>
      <c r="D20" s="31"/>
      <c r="E20" s="31"/>
      <c r="F20" s="31"/>
      <c r="G20" s="31"/>
      <c r="H20" s="31"/>
      <c r="I20" s="31"/>
      <c r="J20" s="31"/>
      <c r="K20" s="31"/>
      <c r="L20" s="42" t="s">
        <v>2568</v>
      </c>
      <c r="M20" s="2313"/>
      <c r="N20" s="1804"/>
      <c r="O20" s="994" t="str">
        <f>IF(M20&lt;5%,"CANNOT BE LESS THAN 5%","")</f>
        <v>CANNOT BE LESS THAN 5%</v>
      </c>
      <c r="P20" s="41"/>
      <c r="Q20" s="41"/>
      <c r="R20" s="41"/>
      <c r="S20" s="41"/>
      <c r="T20" s="41"/>
      <c r="U20" s="41"/>
      <c r="V20" s="41"/>
      <c r="W20" s="41"/>
      <c r="X20" s="41"/>
      <c r="Y20" s="41"/>
      <c r="Z20" s="41"/>
      <c r="AA20" s="41"/>
      <c r="AB20" s="41"/>
      <c r="AC20" s="41"/>
      <c r="AD20" s="41"/>
      <c r="AE20" s="41"/>
      <c r="AF20" s="41"/>
      <c r="AG20" s="41"/>
    </row>
    <row r="21" spans="1:33" ht="4.5" customHeight="1" x14ac:dyDescent="0.2">
      <c r="A21" s="31"/>
      <c r="B21" s="58"/>
      <c r="C21" s="31"/>
      <c r="D21" s="31"/>
      <c r="E21" s="31"/>
      <c r="F21" s="31"/>
      <c r="G21" s="31"/>
      <c r="H21" s="31"/>
      <c r="I21" s="31"/>
      <c r="J21" s="31"/>
      <c r="K21" s="31"/>
      <c r="L21" s="42"/>
      <c r="M21" s="68"/>
      <c r="N21" s="995"/>
      <c r="O21" s="996"/>
      <c r="P21" s="996"/>
      <c r="Q21" s="996"/>
      <c r="R21" s="996"/>
      <c r="S21" s="996"/>
      <c r="T21" s="996"/>
      <c r="U21" s="996"/>
      <c r="V21" s="996"/>
      <c r="W21" s="996"/>
      <c r="X21" s="996"/>
      <c r="Y21" s="996"/>
      <c r="Z21" s="996"/>
      <c r="AA21" s="996"/>
      <c r="AB21" s="996"/>
      <c r="AC21" s="996"/>
      <c r="AD21" s="996"/>
      <c r="AE21" s="996"/>
      <c r="AF21" s="996"/>
      <c r="AG21" s="996"/>
    </row>
    <row r="22" spans="1:33" ht="15" customHeight="1" thickBot="1" x14ac:dyDescent="0.25">
      <c r="A22" s="31"/>
      <c r="B22" s="58"/>
      <c r="C22" s="31"/>
      <c r="D22" s="31"/>
      <c r="E22" s="31"/>
      <c r="F22" s="31"/>
      <c r="G22" s="31"/>
      <c r="H22" s="31"/>
      <c r="I22" s="31"/>
      <c r="J22" s="31"/>
      <c r="K22" s="31"/>
      <c r="L22" s="42" t="s">
        <v>2569</v>
      </c>
      <c r="M22" s="2313"/>
      <c r="N22" s="1804"/>
      <c r="O22" s="994" t="str">
        <f>IF(M22&lt;5%,"CANNOT BE LESS THAN 5%","")</f>
        <v>CANNOT BE LESS THAN 5%</v>
      </c>
      <c r="P22" s="41"/>
      <c r="Q22" s="41"/>
      <c r="R22" s="41"/>
      <c r="S22" s="41"/>
      <c r="T22" s="41"/>
      <c r="U22" s="41"/>
      <c r="V22" s="41"/>
      <c r="W22" s="41"/>
      <c r="X22" s="41"/>
      <c r="Y22" s="41"/>
      <c r="Z22" s="41"/>
      <c r="AA22" s="41"/>
      <c r="AB22" s="41"/>
      <c r="AC22" s="41"/>
      <c r="AD22" s="41"/>
      <c r="AE22" s="41"/>
      <c r="AF22" s="41"/>
      <c r="AG22" s="41"/>
    </row>
    <row r="23" spans="1:33" ht="4.5" customHeight="1" x14ac:dyDescent="0.2">
      <c r="A23" s="31"/>
      <c r="B23" s="58"/>
      <c r="C23" s="31"/>
      <c r="D23" s="31"/>
      <c r="E23" s="31"/>
      <c r="F23" s="31"/>
      <c r="G23" s="31"/>
      <c r="H23" s="31"/>
      <c r="I23" s="31"/>
      <c r="J23" s="31"/>
      <c r="K23" s="31"/>
      <c r="L23" s="31"/>
      <c r="M23" s="68"/>
      <c r="N23" s="996"/>
      <c r="O23" s="996"/>
      <c r="P23" s="996"/>
      <c r="Q23" s="996"/>
      <c r="R23" s="996"/>
      <c r="S23" s="996"/>
      <c r="T23" s="996"/>
      <c r="U23" s="996"/>
      <c r="V23" s="996"/>
      <c r="W23" s="996"/>
      <c r="X23" s="996"/>
      <c r="Y23" s="996"/>
      <c r="Z23" s="996"/>
      <c r="AA23" s="996"/>
      <c r="AB23" s="996"/>
      <c r="AC23" s="996"/>
      <c r="AD23" s="996"/>
      <c r="AE23" s="996"/>
      <c r="AF23" s="996"/>
      <c r="AG23" s="996"/>
    </row>
    <row r="24" spans="1:33" ht="15" customHeight="1" thickBot="1" x14ac:dyDescent="0.25">
      <c r="A24" s="31"/>
      <c r="B24" s="58"/>
      <c r="C24" s="31"/>
      <c r="D24" s="31"/>
      <c r="E24" s="31"/>
      <c r="F24" s="31"/>
      <c r="G24" s="31"/>
      <c r="H24" s="31"/>
      <c r="I24" s="31"/>
      <c r="J24" s="31"/>
      <c r="K24" s="31"/>
      <c r="L24" s="42" t="s">
        <v>2570</v>
      </c>
      <c r="M24" s="997">
        <f>M18+M20+M22</f>
        <v>0</v>
      </c>
      <c r="N24" s="41"/>
      <c r="O24" s="647" t="s">
        <v>2571</v>
      </c>
      <c r="P24" s="41"/>
      <c r="Q24" s="41"/>
      <c r="R24" s="41"/>
      <c r="S24" s="41"/>
      <c r="T24" s="41"/>
      <c r="U24" s="41"/>
      <c r="V24" s="41"/>
      <c r="W24" s="41"/>
      <c r="X24" s="41"/>
      <c r="Y24" s="41"/>
      <c r="Z24" s="41"/>
      <c r="AA24" s="41"/>
      <c r="AB24" s="41"/>
      <c r="AC24" s="41"/>
      <c r="AD24" s="41"/>
      <c r="AE24" s="41"/>
      <c r="AF24" s="41"/>
      <c r="AG24" s="41"/>
    </row>
    <row r="25" spans="1:33" ht="12" customHeight="1" x14ac:dyDescent="0.2">
      <c r="A25" s="31"/>
      <c r="B25" s="642"/>
      <c r="C25" s="31"/>
      <c r="D25" s="31"/>
      <c r="E25" s="31"/>
      <c r="F25" s="31"/>
      <c r="G25" s="31"/>
      <c r="H25" s="31"/>
      <c r="I25" s="31"/>
      <c r="J25" s="31"/>
      <c r="K25" s="31"/>
      <c r="L25" s="31"/>
      <c r="M25" s="104"/>
      <c r="N25" s="996"/>
      <c r="O25" s="996"/>
      <c r="P25" s="996"/>
      <c r="Q25" s="996"/>
      <c r="R25" s="996"/>
      <c r="S25" s="996"/>
      <c r="T25" s="996"/>
      <c r="U25" s="996"/>
      <c r="V25" s="996"/>
      <c r="W25" s="996"/>
      <c r="X25" s="996"/>
      <c r="Y25" s="996"/>
      <c r="Z25" s="996"/>
      <c r="AA25" s="996"/>
      <c r="AB25" s="996"/>
      <c r="AC25" s="996"/>
      <c r="AD25" s="996"/>
      <c r="AE25" s="996"/>
      <c r="AF25" s="996"/>
      <c r="AG25" s="996"/>
    </row>
    <row r="26" spans="1:33" ht="15" customHeight="1" thickBot="1" x14ac:dyDescent="0.25">
      <c r="A26" s="31"/>
      <c r="B26" s="2311"/>
      <c r="C26" s="1804"/>
      <c r="D26" s="1511" t="s">
        <v>2572</v>
      </c>
      <c r="E26" s="1511"/>
      <c r="F26" s="1511"/>
      <c r="G26" s="1511"/>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row>
    <row r="27" spans="1:33" ht="10.5" customHeight="1" x14ac:dyDescent="0.2">
      <c r="A27" s="31"/>
      <c r="B27" s="642"/>
      <c r="C27" s="31"/>
      <c r="D27" s="1511"/>
      <c r="E27" s="1511"/>
      <c r="F27" s="1511"/>
      <c r="G27" s="1511"/>
      <c r="H27" s="1511"/>
      <c r="I27" s="1511"/>
      <c r="J27" s="1511"/>
      <c r="K27" s="1511"/>
      <c r="L27" s="15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row>
    <row r="28" spans="1:33" ht="12" customHeight="1" x14ac:dyDescent="0.2">
      <c r="A28" s="31"/>
      <c r="B28" s="642"/>
      <c r="C28" s="31"/>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row>
    <row r="29" spans="1:33" ht="15" customHeight="1" thickBot="1" x14ac:dyDescent="0.25">
      <c r="A29" s="31"/>
      <c r="B29" s="31"/>
      <c r="C29" s="31"/>
      <c r="D29" s="2311"/>
      <c r="E29" s="1804"/>
      <c r="F29" s="102" t="s">
        <v>2573</v>
      </c>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79"/>
    </row>
    <row r="30" spans="1:33" ht="12"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row>
    <row r="31" spans="1:33" ht="15" customHeight="1" thickBot="1" x14ac:dyDescent="0.25">
      <c r="A31" s="31"/>
      <c r="B31" s="2311"/>
      <c r="C31" s="1804"/>
      <c r="D31" s="2309" t="s">
        <v>2574</v>
      </c>
      <c r="E31" s="2309"/>
      <c r="F31" s="2309"/>
      <c r="G31" s="2309"/>
      <c r="H31" s="2309"/>
      <c r="I31" s="2309"/>
      <c r="J31" s="2309"/>
      <c r="K31" s="2309"/>
      <c r="L31" s="2309"/>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row>
    <row r="32" spans="1:33" ht="12" customHeight="1" x14ac:dyDescent="0.2">
      <c r="A32" s="31"/>
      <c r="B32" s="998"/>
      <c r="C32" s="998"/>
      <c r="D32" s="992"/>
      <c r="E32" s="992"/>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row>
    <row r="33" spans="1:33" ht="15" customHeight="1" thickBot="1" x14ac:dyDescent="0.25">
      <c r="A33" s="31"/>
      <c r="B33" s="31"/>
      <c r="C33" s="31"/>
      <c r="D33" s="2311"/>
      <c r="E33" s="1804"/>
      <c r="F33" s="102" t="s">
        <v>2575</v>
      </c>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79"/>
    </row>
    <row r="34" spans="1:33" ht="12"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row>
    <row r="35" spans="1:33" ht="24.75" customHeight="1" thickBot="1" x14ac:dyDescent="0.25">
      <c r="A35" s="31"/>
      <c r="B35" s="2312" t="s">
        <v>2576</v>
      </c>
      <c r="C35" s="1400"/>
      <c r="D35" s="1400"/>
      <c r="E35" s="1400"/>
      <c r="F35" s="1400"/>
      <c r="G35" s="1400"/>
      <c r="H35" s="1400"/>
      <c r="I35" s="1400"/>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row>
    <row r="36" spans="1:33" ht="15" customHeight="1" thickBot="1" x14ac:dyDescent="0.25">
      <c r="A36" s="31"/>
      <c r="B36" s="31"/>
      <c r="C36" s="1331"/>
      <c r="D36" s="31" t="s">
        <v>2577</v>
      </c>
      <c r="E36" s="31"/>
      <c r="F36" s="31"/>
      <c r="G36" s="31"/>
      <c r="H36" s="31"/>
      <c r="I36" s="31"/>
      <c r="J36" s="31"/>
      <c r="K36" s="31"/>
      <c r="L36" s="1119"/>
      <c r="M36" s="31" t="s">
        <v>2578</v>
      </c>
      <c r="N36" s="31"/>
      <c r="O36" s="31"/>
      <c r="P36" s="31"/>
      <c r="Q36" s="1119"/>
      <c r="R36" s="31" t="s">
        <v>2579</v>
      </c>
      <c r="S36" s="31"/>
      <c r="T36" s="31"/>
      <c r="U36" s="31"/>
      <c r="V36" s="31"/>
      <c r="W36" s="31"/>
      <c r="X36" s="1119"/>
      <c r="Y36" s="31" t="s">
        <v>2580</v>
      </c>
      <c r="Z36" s="1119"/>
      <c r="AA36" s="31" t="s">
        <v>2581</v>
      </c>
      <c r="AB36" s="31"/>
      <c r="AC36" s="31"/>
      <c r="AD36" s="31"/>
      <c r="AE36" s="31"/>
      <c r="AF36" s="31"/>
      <c r="AG36" s="31"/>
    </row>
    <row r="37" spans="1:33" ht="15" customHeight="1" thickBot="1" x14ac:dyDescent="0.25">
      <c r="A37" s="31"/>
      <c r="B37" s="642"/>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row>
    <row r="38" spans="1:33" ht="15" customHeight="1" thickBot="1" x14ac:dyDescent="0.25">
      <c r="A38" s="31"/>
      <c r="B38" s="1331"/>
      <c r="C38" s="2303" t="s">
        <v>2582</v>
      </c>
      <c r="D38" s="2303"/>
      <c r="E38" s="2303"/>
      <c r="F38" s="2303"/>
      <c r="G38" s="2303"/>
      <c r="H38" s="2303"/>
      <c r="I38" s="2303"/>
      <c r="J38" s="2303"/>
      <c r="K38" s="2303"/>
      <c r="L38" s="2303"/>
      <c r="M38" s="2303"/>
      <c r="N38" s="2303"/>
      <c r="O38" s="2303"/>
      <c r="P38" s="2303"/>
      <c r="Q38" s="2303"/>
      <c r="R38" s="2303"/>
      <c r="S38" s="2303"/>
      <c r="T38" s="2303"/>
      <c r="U38" s="2303"/>
      <c r="V38" s="2303"/>
      <c r="W38" s="2303"/>
      <c r="X38" s="2303"/>
      <c r="Y38" s="2303"/>
      <c r="Z38" s="2303"/>
      <c r="AA38" s="2303"/>
      <c r="AB38" s="2303"/>
      <c r="AC38" s="2303"/>
      <c r="AD38" s="2303"/>
      <c r="AE38" s="2303"/>
      <c r="AF38" s="2303"/>
      <c r="AG38" s="1057"/>
    </row>
    <row r="39" spans="1:33" ht="12" customHeight="1" x14ac:dyDescent="0.2">
      <c r="A39" s="31"/>
      <c r="B39" s="642"/>
      <c r="C39" s="2303"/>
      <c r="D39" s="2303"/>
      <c r="E39" s="2303"/>
      <c r="F39" s="2303"/>
      <c r="G39" s="2303"/>
      <c r="H39" s="2303"/>
      <c r="I39" s="2303"/>
      <c r="J39" s="2303"/>
      <c r="K39" s="2303"/>
      <c r="L39" s="2303"/>
      <c r="M39" s="2303"/>
      <c r="N39" s="2303"/>
      <c r="O39" s="2303"/>
      <c r="P39" s="2303"/>
      <c r="Q39" s="2303"/>
      <c r="R39" s="2303"/>
      <c r="S39" s="2303"/>
      <c r="T39" s="2303"/>
      <c r="U39" s="2303"/>
      <c r="V39" s="2303"/>
      <c r="W39" s="2303"/>
      <c r="X39" s="2303"/>
      <c r="Y39" s="2303"/>
      <c r="Z39" s="2303"/>
      <c r="AA39" s="2303"/>
      <c r="AB39" s="2303"/>
      <c r="AC39" s="2303"/>
      <c r="AD39" s="2303"/>
      <c r="AE39" s="2303"/>
      <c r="AF39" s="2303"/>
      <c r="AG39" s="241"/>
    </row>
    <row r="40" spans="1:33" s="1057" customFormat="1" ht="4.9000000000000004" customHeight="1" thickBot="1" x14ac:dyDescent="0.25">
      <c r="A40" s="31"/>
      <c r="B40" s="642"/>
      <c r="C40" s="1060"/>
      <c r="D40" s="1060"/>
      <c r="E40" s="1060"/>
      <c r="F40" s="1060"/>
      <c r="G40" s="1060"/>
      <c r="H40" s="1060"/>
      <c r="I40" s="1060"/>
      <c r="J40" s="1060"/>
      <c r="K40" s="1060"/>
      <c r="L40" s="1060"/>
      <c r="M40" s="1060"/>
      <c r="N40" s="1060"/>
      <c r="O40" s="1060"/>
      <c r="P40" s="1060"/>
      <c r="Q40" s="1060"/>
      <c r="R40" s="1060"/>
      <c r="S40" s="1060"/>
      <c r="T40" s="1060"/>
      <c r="U40" s="1060"/>
      <c r="V40" s="1060"/>
      <c r="W40" s="1060"/>
      <c r="X40" s="1060"/>
      <c r="Y40" s="1060"/>
      <c r="Z40" s="1060"/>
      <c r="AA40" s="1060"/>
      <c r="AB40" s="1060"/>
      <c r="AC40" s="1060"/>
      <c r="AD40" s="1060"/>
      <c r="AE40" s="1060"/>
      <c r="AF40" s="1060"/>
      <c r="AG40" s="1060"/>
    </row>
    <row r="41" spans="1:33" ht="15" customHeight="1" thickBot="1" x14ac:dyDescent="0.25">
      <c r="A41" s="31"/>
      <c r="B41" s="1331"/>
      <c r="C41" s="2310" t="s">
        <v>2583</v>
      </c>
      <c r="D41" s="2303"/>
      <c r="E41" s="2303"/>
      <c r="F41" s="2303"/>
      <c r="G41" s="2303"/>
      <c r="H41" s="2303"/>
      <c r="I41" s="2303"/>
      <c r="J41" s="2303"/>
      <c r="K41" s="2303"/>
      <c r="L41" s="2303"/>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row>
    <row r="42" spans="1:33" ht="12" customHeight="1" thickBot="1" x14ac:dyDescent="0.25">
      <c r="A42" s="31"/>
      <c r="B42" s="642"/>
      <c r="C42" s="1057"/>
      <c r="D42" s="1057"/>
      <c r="E42" s="1057"/>
      <c r="F42" s="1057"/>
      <c r="G42" s="1057"/>
      <c r="H42" s="1057"/>
      <c r="I42" s="1057"/>
      <c r="J42" s="1057"/>
      <c r="K42" s="1057"/>
      <c r="L42" s="1057"/>
      <c r="M42" s="1057"/>
      <c r="N42" s="1057"/>
      <c r="O42" s="1057"/>
      <c r="P42" s="1057"/>
      <c r="Q42" s="1057"/>
      <c r="R42" s="1057"/>
      <c r="S42" s="1057"/>
      <c r="T42" s="1057"/>
      <c r="U42" s="1057"/>
      <c r="V42" s="1057"/>
      <c r="W42" s="1057"/>
      <c r="X42" s="1057"/>
      <c r="Y42" s="1057"/>
      <c r="Z42" s="1057"/>
      <c r="AA42" s="1057"/>
      <c r="AB42" s="1057"/>
      <c r="AC42" s="1057"/>
      <c r="AD42" s="1057"/>
      <c r="AE42" s="1057"/>
      <c r="AF42" s="1057"/>
      <c r="AG42" s="1057"/>
    </row>
    <row r="43" spans="1:33" ht="15" customHeight="1" thickBot="1" x14ac:dyDescent="0.3">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180"/>
      <c r="AA43" s="10"/>
      <c r="AB43" s="949" t="s">
        <v>2016</v>
      </c>
      <c r="AE43" s="1943">
        <v>0</v>
      </c>
      <c r="AF43" s="1808"/>
      <c r="AG43" s="31"/>
    </row>
    <row r="44" spans="1:33" ht="7.15" customHeight="1" thickBot="1"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row>
    <row r="45" spans="1:33" ht="15" customHeight="1" thickBot="1" x14ac:dyDescent="0.25">
      <c r="A45" s="642" t="s">
        <v>201</v>
      </c>
      <c r="B45" s="2301" t="s">
        <v>2584</v>
      </c>
      <c r="C45" s="1442"/>
      <c r="D45" s="1442"/>
      <c r="E45" s="1442"/>
      <c r="F45" s="1442"/>
      <c r="G45" s="1442"/>
      <c r="H45" s="1442"/>
      <c r="I45" s="1442"/>
      <c r="J45" s="1442"/>
      <c r="K45" s="1442"/>
      <c r="L45" s="1442"/>
      <c r="M45" s="1442"/>
      <c r="N45" s="1442"/>
      <c r="O45" s="1442"/>
      <c r="P45" s="1442"/>
      <c r="Q45" s="1442"/>
      <c r="R45" s="1442"/>
      <c r="S45" s="1442"/>
      <c r="T45" s="1442"/>
      <c r="U45" s="1442"/>
      <c r="V45" s="1442"/>
      <c r="W45" s="1442"/>
      <c r="X45" s="1442"/>
      <c r="Y45" s="1442"/>
      <c r="Z45" s="1442"/>
      <c r="AA45" s="1442"/>
      <c r="AB45" s="1442"/>
      <c r="AC45" s="1442"/>
      <c r="AD45" s="1442"/>
      <c r="AE45" s="1442"/>
      <c r="AF45" s="1443"/>
    </row>
    <row r="46" spans="1:33" ht="7.9"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row>
    <row r="47" spans="1:33" ht="15" customHeight="1" thickBot="1" x14ac:dyDescent="0.25">
      <c r="A47" s="31"/>
      <c r="B47" s="2302"/>
      <c r="C47" s="1804"/>
      <c r="D47" s="1517" t="s">
        <v>2585</v>
      </c>
      <c r="E47" s="1517"/>
      <c r="F47" s="1517"/>
      <c r="G47" s="1517"/>
      <c r="H47" s="1517"/>
      <c r="I47" s="1517"/>
      <c r="J47" s="1517"/>
      <c r="K47" s="1517"/>
      <c r="L47" s="1517"/>
      <c r="M47" s="1517"/>
      <c r="N47" s="1517"/>
      <c r="O47" s="1517"/>
      <c r="P47" s="1517"/>
      <c r="Q47" s="1517"/>
      <c r="R47" s="1517"/>
      <c r="S47" s="1517"/>
      <c r="T47" s="1517"/>
      <c r="U47" s="1517"/>
      <c r="V47" s="1517"/>
      <c r="W47" s="1517"/>
      <c r="X47" s="1517"/>
      <c r="Y47" s="1517"/>
      <c r="Z47" s="1517"/>
      <c r="AA47" s="1517"/>
      <c r="AB47" s="1517"/>
      <c r="AC47" s="1517"/>
      <c r="AD47" s="1517"/>
      <c r="AE47" s="1517"/>
      <c r="AF47" s="1517"/>
      <c r="AG47" s="1517"/>
    </row>
    <row r="48" spans="1:33" ht="11.25" customHeight="1" x14ac:dyDescent="0.2">
      <c r="A48" s="31"/>
      <c r="B48" s="642"/>
      <c r="C48" s="31"/>
      <c r="D48" s="1517"/>
      <c r="E48" s="1517"/>
      <c r="F48" s="1517"/>
      <c r="G48" s="1517"/>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row>
    <row r="49" spans="1:33" ht="12" customHeight="1" x14ac:dyDescent="0.2">
      <c r="A49" s="31"/>
      <c r="B49" s="642"/>
      <c r="C49" s="31"/>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31"/>
      <c r="AG49" s="31"/>
    </row>
    <row r="50" spans="1:33" ht="15" customHeight="1" thickBot="1" x14ac:dyDescent="0.25">
      <c r="A50" s="31"/>
      <c r="B50" s="2302"/>
      <c r="C50" s="1804"/>
      <c r="D50" s="1517" t="s">
        <v>2586</v>
      </c>
      <c r="E50" s="1517"/>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row>
    <row r="51" spans="1:33" ht="11.25" customHeight="1" x14ac:dyDescent="0.2">
      <c r="A51" s="31"/>
      <c r="B51" s="642"/>
      <c r="C51" s="31"/>
      <c r="D51" s="1517"/>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1517"/>
      <c r="AB51" s="1517"/>
      <c r="AC51" s="1517"/>
      <c r="AD51" s="1517"/>
      <c r="AE51" s="1517"/>
      <c r="AF51" s="1517"/>
      <c r="AG51" s="1517"/>
    </row>
    <row r="52" spans="1:33" ht="12" customHeight="1" thickBot="1" x14ac:dyDescent="0.25">
      <c r="A52" s="31"/>
      <c r="B52" s="642"/>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row>
    <row r="53" spans="1:33" ht="13.5" customHeight="1" thickBot="1" x14ac:dyDescent="0.25">
      <c r="A53" s="31"/>
      <c r="B53" s="1331"/>
      <c r="C53" s="2303" t="s">
        <v>2587</v>
      </c>
      <c r="D53" s="2303"/>
      <c r="E53" s="2303"/>
      <c r="F53" s="2303"/>
      <c r="G53" s="2303"/>
      <c r="H53" s="2303"/>
      <c r="I53" s="2303"/>
      <c r="J53" s="2303"/>
      <c r="K53" s="2303"/>
      <c r="L53" s="2303"/>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row>
    <row r="54" spans="1:33" ht="19.149999999999999" customHeight="1" thickBot="1" x14ac:dyDescent="0.25">
      <c r="A54" s="31"/>
      <c r="B54" s="642"/>
      <c r="C54" s="2303"/>
      <c r="D54" s="2303"/>
      <c r="E54" s="2303"/>
      <c r="F54" s="2303"/>
      <c r="G54" s="2303"/>
      <c r="H54" s="2303"/>
      <c r="I54" s="2303"/>
      <c r="J54" s="2303"/>
      <c r="K54" s="2303"/>
      <c r="L54" s="2303"/>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row>
    <row r="55" spans="1:33" ht="15" customHeight="1" thickBot="1" x14ac:dyDescent="0.3">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180"/>
      <c r="AA55" s="10"/>
      <c r="AB55" s="949" t="s">
        <v>2016</v>
      </c>
      <c r="AC55" s="10"/>
      <c r="AD55" s="10"/>
      <c r="AE55" s="1943">
        <v>0</v>
      </c>
      <c r="AF55" s="1808"/>
      <c r="AG55" s="31"/>
    </row>
    <row r="56" spans="1:33" ht="13.5" customHeight="1" thickBot="1"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13.5" customHeight="1" thickBot="1"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42" t="s">
        <v>1613</v>
      </c>
      <c r="AD57" s="2300">
        <f>IF(AE43&gt;0, AE43,AE55)</f>
        <v>0</v>
      </c>
      <c r="AE57" s="1442"/>
      <c r="AF57" s="1442"/>
      <c r="AG57" s="1443"/>
    </row>
    <row r="58" spans="1:33" ht="13.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row>
    <row r="59" spans="1:33" ht="13.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row>
    <row r="60" spans="1:33" ht="13.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row>
    <row r="61" spans="1:33" ht="13.5" customHeight="1" x14ac:dyDescent="0.2">
      <c r="A61" s="31"/>
      <c r="B61" s="31"/>
      <c r="C61" s="31"/>
      <c r="D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row>
    <row r="62" spans="1:33" ht="13.5" customHeight="1" x14ac:dyDescent="0.2">
      <c r="A62" s="31"/>
      <c r="B62" s="999">
        <v>0</v>
      </c>
      <c r="C62" s="31"/>
      <c r="D62" s="31">
        <v>0</v>
      </c>
      <c r="F62" s="31">
        <v>0</v>
      </c>
      <c r="G62" s="31"/>
      <c r="H62" s="31" t="s">
        <v>1284</v>
      </c>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row>
    <row r="63" spans="1:33" ht="13.5" customHeight="1" x14ac:dyDescent="0.2">
      <c r="A63" s="31"/>
      <c r="B63" s="999">
        <v>1</v>
      </c>
      <c r="C63" s="31"/>
      <c r="D63" s="31">
        <v>2</v>
      </c>
      <c r="F63" s="31">
        <v>1</v>
      </c>
      <c r="G63" s="31"/>
      <c r="H63" s="31" t="s">
        <v>1289</v>
      </c>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row>
    <row r="64" spans="1:33" ht="13.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row>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sheetData>
  <sheetProtection algorithmName="SHA-512" hashValue="iscIDj9d3+Fp0n6UgVSFVK/oYn/chc8sUSw8erfcHg1/Jds4fSzebHHjp49WgugXggLKgmJjzEK9DIa+kqef+w==" saltValue="Tnp6LABK/kwXm1T3MO8DmA==" spinCount="100000" sheet="1" objects="1" scenarios="1"/>
  <mergeCells count="32">
    <mergeCell ref="U18:AG18"/>
    <mergeCell ref="D26:AG27"/>
    <mergeCell ref="C38:AF39"/>
    <mergeCell ref="D31:AG31"/>
    <mergeCell ref="C41:AG41"/>
    <mergeCell ref="D33:E33"/>
    <mergeCell ref="B35:I35"/>
    <mergeCell ref="M18:N18"/>
    <mergeCell ref="M20:N20"/>
    <mergeCell ref="M22:N22"/>
    <mergeCell ref="B26:C26"/>
    <mergeCell ref="D29:E29"/>
    <mergeCell ref="B31:C31"/>
    <mergeCell ref="A1:AG2"/>
    <mergeCell ref="A6:AG7"/>
    <mergeCell ref="B9:AG10"/>
    <mergeCell ref="D13:AG14"/>
    <mergeCell ref="D15:AG16"/>
    <mergeCell ref="AD4:AG4"/>
    <mergeCell ref="B11:C11"/>
    <mergeCell ref="D11:AC11"/>
    <mergeCell ref="B13:C13"/>
    <mergeCell ref="B15:C15"/>
    <mergeCell ref="AE55:AF55"/>
    <mergeCell ref="AD57:AG57"/>
    <mergeCell ref="AE43:AF43"/>
    <mergeCell ref="B45:AF45"/>
    <mergeCell ref="B47:C47"/>
    <mergeCell ref="B50:C50"/>
    <mergeCell ref="D47:AG48"/>
    <mergeCell ref="D50:AG51"/>
    <mergeCell ref="C53:AG54"/>
  </mergeCells>
  <dataValidations count="4">
    <dataValidation type="list" allowBlank="1" showErrorMessage="1" sqref="AE43">
      <formula1>$D$62:$D$63</formula1>
    </dataValidation>
    <dataValidation type="list" allowBlank="1" showErrorMessage="1" sqref="AE55">
      <formula1>$F$62:$F$63</formula1>
    </dataValidation>
    <dataValidation type="list" showInputMessage="1" showErrorMessage="1" sqref="B13:C13">
      <formula1>$H$61:$H$63</formula1>
    </dataValidation>
    <dataValidation type="list" allowBlank="1" showErrorMessage="1" sqref="B26 B50 B47 D33 B31 D29">
      <formula1>#REF!</formula1>
    </dataValidation>
  </dataValidations>
  <pageMargins left="0.5" right="0.25" top="0.5" bottom="0.5" header="0" footer="0"/>
  <pageSetup scale="95" orientation="portrait" r:id="rId1"/>
  <headerFooter>
    <oddFooter>&amp;R&amp;D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000"/>
  <sheetViews>
    <sheetView showGridLines="0" zoomScaleNormal="100" zoomScaleSheetLayoutView="100" workbookViewId="0">
      <selection sqref="A1:AC2"/>
    </sheetView>
  </sheetViews>
  <sheetFormatPr defaultColWidth="12.625" defaultRowHeight="15" customHeight="1" x14ac:dyDescent="0.2"/>
  <cols>
    <col min="1" max="2" width="2.125" customWidth="1"/>
    <col min="3" max="3" width="3" customWidth="1"/>
    <col min="4" max="19" width="2.125" customWidth="1"/>
    <col min="20" max="20" width="18" customWidth="1"/>
    <col min="21" max="28" width="2.125" customWidth="1"/>
    <col min="29" max="29" width="17.125" customWidth="1"/>
    <col min="30" max="30" width="2.125" customWidth="1"/>
  </cols>
  <sheetData>
    <row r="1" spans="1:30" ht="15" customHeight="1" x14ac:dyDescent="0.25">
      <c r="A1" s="2195" t="s">
        <v>2588</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9"/>
      <c r="AD1" s="10"/>
    </row>
    <row r="2" spans="1:30" ht="15" customHeight="1" thickBot="1" x14ac:dyDescent="0.3">
      <c r="A2" s="2112"/>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2113"/>
      <c r="AD2" s="10"/>
    </row>
    <row r="3" spans="1:30" ht="4.5" customHeight="1" x14ac:dyDescent="0.2">
      <c r="A3" s="228"/>
      <c r="B3" s="228"/>
      <c r="C3" s="228"/>
      <c r="D3" s="228"/>
      <c r="E3" s="228"/>
      <c r="F3" s="228"/>
      <c r="G3" s="228"/>
      <c r="H3" s="228"/>
      <c r="I3" s="228"/>
      <c r="J3" s="228"/>
      <c r="K3" s="228"/>
      <c r="L3" s="228"/>
      <c r="M3" s="228"/>
      <c r="N3" s="228"/>
      <c r="O3" s="228"/>
      <c r="P3" s="228"/>
      <c r="Q3" s="228"/>
      <c r="R3" s="228"/>
      <c r="S3" s="228"/>
      <c r="T3" s="228"/>
      <c r="U3" s="228"/>
      <c r="V3" s="228"/>
      <c r="W3" s="228"/>
      <c r="X3" s="228"/>
      <c r="Y3" s="31"/>
      <c r="Z3" s="31"/>
      <c r="AA3" s="31"/>
      <c r="AB3" s="31"/>
      <c r="AC3" s="31"/>
      <c r="AD3" s="31"/>
    </row>
    <row r="4" spans="1:30" ht="15" customHeight="1" x14ac:dyDescent="0.2">
      <c r="A4" s="2314" t="s">
        <v>2589</v>
      </c>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31"/>
    </row>
    <row r="5" spans="1:30" ht="14.25" customHeight="1" x14ac:dyDescent="0.2">
      <c r="A5" s="1400"/>
      <c r="B5" s="1400"/>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31"/>
    </row>
    <row r="6" spans="1:30" ht="4.5" customHeight="1" x14ac:dyDescent="0.2">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row>
    <row r="7" spans="1:30" ht="15" customHeight="1" x14ac:dyDescent="0.2">
      <c r="A7" s="1609" t="s">
        <v>2590</v>
      </c>
      <c r="B7" s="1400"/>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31"/>
    </row>
    <row r="8" spans="1:30" ht="12.75" customHeight="1" x14ac:dyDescent="0.2">
      <c r="A8" s="1400"/>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31"/>
    </row>
    <row r="9" spans="1:30" ht="4.5" customHeight="1" x14ac:dyDescent="0.2">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30" ht="14.25" customHeight="1" x14ac:dyDescent="0.2">
      <c r="A10" s="31"/>
      <c r="B10" s="31" t="s">
        <v>2591</v>
      </c>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30" ht="4.5" customHeight="1" thickBot="1"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30" ht="15.75" customHeight="1" thickBot="1" x14ac:dyDescent="0.25">
      <c r="A12" s="31"/>
      <c r="B12" s="31"/>
      <c r="C12" s="1119"/>
      <c r="D12" s="1511" t="s">
        <v>2592</v>
      </c>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31"/>
    </row>
    <row r="13" spans="1:30" ht="14.25" customHeight="1" x14ac:dyDescent="0.2">
      <c r="A13" s="31"/>
      <c r="B13" s="31"/>
      <c r="C13" s="31"/>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31"/>
    </row>
    <row r="14" spans="1:30" ht="4.5" customHeight="1" thickBot="1"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row>
    <row r="15" spans="1:30" ht="15.75" customHeight="1" thickBot="1" x14ac:dyDescent="0.25">
      <c r="A15" s="31"/>
      <c r="B15" s="31"/>
      <c r="C15" s="1119"/>
      <c r="D15" s="1511" t="s">
        <v>2593</v>
      </c>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31"/>
    </row>
    <row r="16" spans="1:30" ht="14.25" customHeight="1" x14ac:dyDescent="0.2">
      <c r="A16" s="31"/>
      <c r="B16" s="31"/>
      <c r="C16" s="31"/>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31"/>
    </row>
    <row r="17" spans="1:30" ht="4.5" customHeight="1" thickBot="1"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ht="15.75" customHeight="1" thickBot="1" x14ac:dyDescent="0.25">
      <c r="A18" s="31"/>
      <c r="B18" s="31"/>
      <c r="C18" s="1119"/>
      <c r="D18" s="1511" t="s">
        <v>2594</v>
      </c>
      <c r="E18" s="1400"/>
      <c r="F18" s="1400"/>
      <c r="G18" s="1400"/>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31"/>
    </row>
    <row r="19" spans="1:30" ht="14.25" customHeight="1" x14ac:dyDescent="0.2">
      <c r="A19" s="31"/>
      <c r="B19" s="31"/>
      <c r="C19" s="31"/>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31"/>
    </row>
    <row r="20" spans="1:30" ht="4.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row>
    <row r="21" spans="1:30" ht="14.25" customHeight="1" x14ac:dyDescent="0.2">
      <c r="A21" s="31"/>
      <c r="B21" s="31" t="s">
        <v>2595</v>
      </c>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row>
    <row r="22" spans="1:30" ht="4.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row>
    <row r="23" spans="1:30" ht="15" customHeight="1" x14ac:dyDescent="0.2">
      <c r="A23" s="31"/>
      <c r="B23" s="31"/>
      <c r="C23" s="31" t="s">
        <v>154</v>
      </c>
      <c r="D23" s="1639" t="s">
        <v>2596</v>
      </c>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31"/>
    </row>
    <row r="24" spans="1:30" ht="5.45" customHeight="1" x14ac:dyDescent="0.2">
      <c r="A24" s="31"/>
      <c r="B24" s="31"/>
      <c r="C24" s="31"/>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31"/>
    </row>
    <row r="25" spans="1:30" ht="14.25" customHeight="1" x14ac:dyDescent="0.2">
      <c r="A25" s="31"/>
      <c r="B25" s="31"/>
      <c r="C25" s="31" t="s">
        <v>155</v>
      </c>
      <c r="D25" s="1511" t="s">
        <v>2597</v>
      </c>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D25" s="31"/>
    </row>
    <row r="26" spans="1:30" ht="14.25" customHeight="1" x14ac:dyDescent="0.2">
      <c r="A26" s="31"/>
      <c r="B26" s="31"/>
      <c r="C26" s="31"/>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c r="AD26" s="31"/>
    </row>
    <row r="27" spans="1:30" ht="12.6" customHeight="1" x14ac:dyDescent="0.2">
      <c r="A27" s="31"/>
      <c r="B27" s="31"/>
      <c r="C27" s="31"/>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1400"/>
      <c r="AD27" s="31"/>
    </row>
    <row r="28" spans="1:30" ht="4.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row>
    <row r="29" spans="1:30" ht="14.25" customHeight="1" x14ac:dyDescent="0.2">
      <c r="A29" s="31"/>
      <c r="B29" s="31"/>
      <c r="C29" s="31" t="s">
        <v>2598</v>
      </c>
      <c r="D29" s="1602" t="s">
        <v>2599</v>
      </c>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1400"/>
      <c r="AD29" s="31"/>
    </row>
    <row r="30" spans="1:30" ht="4.9000000000000004"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row>
    <row r="31" spans="1:30" ht="14.25" customHeight="1" x14ac:dyDescent="0.2">
      <c r="A31" s="58" t="s">
        <v>2600</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row>
    <row r="32" spans="1:30" ht="5.4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row>
    <row r="33" spans="1:30" ht="14.25" customHeight="1" x14ac:dyDescent="0.2">
      <c r="A33" s="31"/>
      <c r="B33" s="2317" t="s">
        <v>2601</v>
      </c>
      <c r="C33" s="1423"/>
      <c r="D33" s="1423"/>
      <c r="E33" s="1423"/>
      <c r="F33" s="1423"/>
      <c r="G33" s="1423"/>
      <c r="H33" s="1423"/>
      <c r="I33" s="1423"/>
      <c r="J33" s="1423"/>
      <c r="K33" s="1424"/>
      <c r="L33" s="31"/>
      <c r="M33" s="31"/>
      <c r="N33" s="31"/>
      <c r="O33" s="31"/>
      <c r="P33" s="31"/>
      <c r="Q33" s="31"/>
      <c r="R33" s="31"/>
      <c r="S33" s="31"/>
      <c r="T33" s="31"/>
      <c r="U33" s="31"/>
      <c r="V33" s="31"/>
      <c r="W33" s="31"/>
      <c r="X33" s="31"/>
      <c r="Y33" s="31"/>
      <c r="Z33" s="31"/>
      <c r="AA33" s="31"/>
      <c r="AB33" s="31"/>
      <c r="AC33" s="31"/>
      <c r="AD33" s="31"/>
    </row>
    <row r="34" spans="1:30" ht="12.75" customHeight="1" x14ac:dyDescent="0.2">
      <c r="A34" s="31"/>
      <c r="B34" s="1425"/>
      <c r="C34" s="1400"/>
      <c r="D34" s="1400"/>
      <c r="E34" s="1400"/>
      <c r="F34" s="1400"/>
      <c r="G34" s="1400"/>
      <c r="H34" s="1400"/>
      <c r="I34" s="1400"/>
      <c r="J34" s="1400"/>
      <c r="K34" s="1426"/>
      <c r="L34" s="31"/>
      <c r="M34" s="31"/>
      <c r="N34" s="31"/>
      <c r="O34" s="31"/>
      <c r="P34" s="31"/>
      <c r="Q34" s="31"/>
      <c r="R34" s="31"/>
      <c r="S34" s="31"/>
      <c r="T34" s="31"/>
      <c r="U34" s="31"/>
      <c r="V34" s="31"/>
      <c r="W34" s="31"/>
      <c r="X34" s="31"/>
      <c r="Y34" s="31"/>
      <c r="Z34" s="31"/>
      <c r="AA34" s="31"/>
      <c r="AB34" s="31"/>
      <c r="AC34" s="31"/>
      <c r="AD34" s="31"/>
    </row>
    <row r="35" spans="1:30" ht="14.25" customHeight="1" x14ac:dyDescent="0.2">
      <c r="A35" s="31"/>
      <c r="B35" s="1425"/>
      <c r="C35" s="1400"/>
      <c r="D35" s="1400"/>
      <c r="E35" s="1400"/>
      <c r="F35" s="1400"/>
      <c r="G35" s="1400"/>
      <c r="H35" s="1400"/>
      <c r="I35" s="1400"/>
      <c r="J35" s="1400"/>
      <c r="K35" s="1426"/>
      <c r="L35" s="31"/>
      <c r="M35" s="31"/>
      <c r="N35" s="31"/>
      <c r="O35" s="31"/>
      <c r="P35" s="31"/>
      <c r="Q35" s="31"/>
      <c r="R35" s="31"/>
      <c r="S35" s="31"/>
      <c r="T35" s="31"/>
      <c r="U35" s="31"/>
      <c r="V35" s="31"/>
      <c r="W35" s="31"/>
      <c r="X35" s="31"/>
      <c r="Y35" s="31"/>
      <c r="Z35" s="31"/>
      <c r="AA35" s="31"/>
      <c r="AB35" s="31"/>
      <c r="AC35" s="31"/>
      <c r="AD35" s="31"/>
    </row>
    <row r="36" spans="1:30" ht="14.25" customHeight="1" x14ac:dyDescent="0.2">
      <c r="A36" s="31"/>
      <c r="B36" s="1425"/>
      <c r="C36" s="1400"/>
      <c r="D36" s="1400"/>
      <c r="E36" s="1400"/>
      <c r="F36" s="1400"/>
      <c r="G36" s="1400"/>
      <c r="H36" s="1400"/>
      <c r="I36" s="1400"/>
      <c r="J36" s="1400"/>
      <c r="K36" s="1426"/>
      <c r="L36" s="31"/>
      <c r="M36" s="31"/>
      <c r="N36" s="31"/>
      <c r="O36" s="31"/>
      <c r="P36" s="31"/>
      <c r="Q36" s="31"/>
      <c r="R36" s="31"/>
      <c r="S36" s="31"/>
      <c r="T36" s="31"/>
      <c r="U36" s="31"/>
      <c r="V36" s="31"/>
      <c r="W36" s="31"/>
      <c r="X36" s="31"/>
      <c r="Y36" s="31"/>
      <c r="Z36" s="31"/>
      <c r="AA36" s="31"/>
      <c r="AB36" s="31"/>
      <c r="AC36" s="31"/>
      <c r="AD36" s="31"/>
    </row>
    <row r="37" spans="1:30" ht="14.25" customHeight="1" x14ac:dyDescent="0.2">
      <c r="A37" s="31"/>
      <c r="B37" s="1425"/>
      <c r="C37" s="1400"/>
      <c r="D37" s="1400"/>
      <c r="E37" s="1400"/>
      <c r="F37" s="1400"/>
      <c r="G37" s="1400"/>
      <c r="H37" s="1400"/>
      <c r="I37" s="1400"/>
      <c r="J37" s="1400"/>
      <c r="K37" s="1426"/>
      <c r="L37" s="31"/>
      <c r="M37" s="31"/>
      <c r="N37" s="31"/>
      <c r="O37" s="31"/>
      <c r="P37" s="31"/>
      <c r="Q37" s="31"/>
      <c r="R37" s="31"/>
      <c r="S37" s="31"/>
      <c r="T37" s="31"/>
      <c r="U37" s="31"/>
      <c r="V37" s="31"/>
      <c r="W37" s="31"/>
      <c r="X37" s="31"/>
      <c r="Y37" s="31"/>
      <c r="Z37" s="31"/>
      <c r="AA37" s="31"/>
      <c r="AB37" s="31"/>
      <c r="AC37" s="31"/>
      <c r="AD37" s="31"/>
    </row>
    <row r="38" spans="1:30" ht="14.25" customHeight="1" x14ac:dyDescent="0.2">
      <c r="A38" s="31"/>
      <c r="B38" s="1427"/>
      <c r="C38" s="1428"/>
      <c r="D38" s="1428"/>
      <c r="E38" s="1428"/>
      <c r="F38" s="1428"/>
      <c r="G38" s="1428"/>
      <c r="H38" s="1428"/>
      <c r="I38" s="1428"/>
      <c r="J38" s="1428"/>
      <c r="K38" s="1429"/>
      <c r="L38" s="31"/>
      <c r="M38" s="31"/>
      <c r="N38" s="31"/>
      <c r="O38" s="31"/>
      <c r="P38" s="31"/>
      <c r="Q38" s="31"/>
      <c r="R38" s="31"/>
      <c r="S38" s="31"/>
      <c r="T38" s="31"/>
      <c r="U38" s="31"/>
      <c r="V38" s="31"/>
      <c r="W38" s="31"/>
      <c r="X38" s="31"/>
      <c r="Y38" s="31"/>
      <c r="Z38" s="31"/>
      <c r="AA38" s="31"/>
      <c r="AB38" s="31"/>
      <c r="AC38" s="31"/>
      <c r="AD38" s="31"/>
    </row>
    <row r="39" spans="1:30" ht="14.2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ht="1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ht="12.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2315" t="s">
        <v>2602</v>
      </c>
      <c r="AD41" s="31"/>
    </row>
    <row r="42" spans="1:30" ht="14.2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1400"/>
      <c r="AD42" s="31"/>
    </row>
    <row r="43" spans="1:30" ht="14.2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1400"/>
      <c r="AD43" s="31"/>
    </row>
    <row r="44" spans="1:30" ht="14.2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1400"/>
      <c r="AD44" s="31"/>
    </row>
    <row r="45" spans="1:30" ht="14.2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1400"/>
      <c r="AD45" s="31"/>
    </row>
    <row r="46" spans="1:30" ht="23.2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1400"/>
      <c r="AD46" s="31"/>
    </row>
    <row r="47" spans="1:30" ht="14.2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1000"/>
      <c r="AD47" s="31"/>
    </row>
    <row r="48" spans="1:30" ht="1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1511" t="s">
        <v>2603</v>
      </c>
      <c r="AD48" s="31"/>
    </row>
    <row r="49" spans="1:30" ht="14.2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1400"/>
      <c r="AD49" s="31"/>
    </row>
    <row r="50" spans="1:30" ht="14.2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1400"/>
      <c r="AD50" s="31"/>
    </row>
    <row r="51" spans="1:30" ht="15" customHeight="1" x14ac:dyDescent="0.2">
      <c r="A51" s="1511" t="s">
        <v>2604</v>
      </c>
      <c r="B51" s="1400"/>
      <c r="C51" s="1400"/>
      <c r="D51" s="1400"/>
      <c r="E51" s="1400"/>
      <c r="F51" s="1400"/>
      <c r="G51" s="1400"/>
      <c r="H51" s="1400"/>
      <c r="I51" s="1400"/>
      <c r="J51" s="1400"/>
      <c r="K51" s="241"/>
      <c r="L51" s="31"/>
      <c r="M51" s="31"/>
      <c r="N51" s="31"/>
      <c r="O51" s="31"/>
      <c r="P51" s="31"/>
      <c r="Q51" s="31"/>
      <c r="R51" s="31"/>
      <c r="S51" s="31"/>
      <c r="T51" s="31"/>
      <c r="U51" s="31"/>
      <c r="V51" s="31"/>
      <c r="W51" s="31"/>
      <c r="X51" s="31"/>
      <c r="Y51" s="31"/>
      <c r="Z51" s="31"/>
      <c r="AA51" s="31"/>
      <c r="AB51" s="31"/>
      <c r="AC51" s="1400"/>
      <c r="AD51" s="31"/>
    </row>
    <row r="52" spans="1:30" ht="14.25" customHeight="1" x14ac:dyDescent="0.2">
      <c r="A52" s="1400"/>
      <c r="B52" s="1400"/>
      <c r="C52" s="1400"/>
      <c r="D52" s="1400"/>
      <c r="E52" s="1400"/>
      <c r="F52" s="1400"/>
      <c r="G52" s="1400"/>
      <c r="H52" s="1400"/>
      <c r="I52" s="1400"/>
      <c r="J52" s="1400"/>
      <c r="K52" s="241"/>
      <c r="L52" s="31"/>
      <c r="M52" s="31"/>
      <c r="N52" s="31"/>
      <c r="O52" s="31"/>
      <c r="P52" s="31"/>
      <c r="Q52" s="31"/>
      <c r="R52" s="31"/>
      <c r="S52" s="31"/>
      <c r="T52" s="31"/>
      <c r="U52" s="31"/>
      <c r="V52" s="31"/>
      <c r="W52" s="31"/>
      <c r="X52" s="31"/>
      <c r="Y52" s="31"/>
      <c r="Z52" s="31"/>
      <c r="AA52" s="31"/>
      <c r="AB52" s="31"/>
      <c r="AC52" s="1400"/>
      <c r="AD52" s="31"/>
    </row>
    <row r="53" spans="1:30" ht="14.25" customHeight="1" x14ac:dyDescent="0.2">
      <c r="A53" s="1400"/>
      <c r="B53" s="1400"/>
      <c r="C53" s="1400"/>
      <c r="D53" s="1400"/>
      <c r="E53" s="1400"/>
      <c r="F53" s="1400"/>
      <c r="G53" s="1400"/>
      <c r="H53" s="1400"/>
      <c r="I53" s="1400"/>
      <c r="J53" s="1400"/>
      <c r="K53" s="241"/>
      <c r="L53" s="31"/>
      <c r="M53" s="31"/>
      <c r="N53" s="31"/>
      <c r="O53" s="31"/>
      <c r="P53" s="31"/>
      <c r="Q53" s="31"/>
      <c r="R53" s="31"/>
      <c r="S53" s="31"/>
      <c r="T53" s="31"/>
      <c r="U53" s="31"/>
      <c r="V53" s="31"/>
      <c r="W53" s="31"/>
      <c r="X53" s="31"/>
      <c r="Y53" s="31"/>
      <c r="Z53" s="31"/>
      <c r="AA53" s="31"/>
      <c r="AB53" s="31"/>
      <c r="AC53" s="1400"/>
      <c r="AD53" s="31"/>
    </row>
    <row r="54" spans="1:30" ht="14.25" customHeight="1" x14ac:dyDescent="0.2">
      <c r="A54" s="1400"/>
      <c r="B54" s="1400"/>
      <c r="C54" s="1400"/>
      <c r="D54" s="1400"/>
      <c r="E54" s="1400"/>
      <c r="F54" s="1400"/>
      <c r="G54" s="1400"/>
      <c r="H54" s="1400"/>
      <c r="I54" s="1400"/>
      <c r="J54" s="1400"/>
      <c r="K54" s="241"/>
      <c r="L54" s="31"/>
      <c r="M54" s="31"/>
      <c r="N54" s="31"/>
      <c r="O54" s="31"/>
      <c r="P54" s="31"/>
      <c r="Q54" s="31"/>
      <c r="R54" s="31"/>
      <c r="S54" s="31"/>
      <c r="T54" s="31"/>
      <c r="U54" s="31"/>
      <c r="V54" s="31"/>
      <c r="W54" s="31"/>
      <c r="X54" s="31"/>
      <c r="Y54" s="31"/>
      <c r="Z54" s="31"/>
      <c r="AA54" s="31"/>
      <c r="AB54" s="31"/>
      <c r="AC54" s="1400"/>
      <c r="AD54" s="31"/>
    </row>
    <row r="55" spans="1:30" ht="14.25" customHeight="1" x14ac:dyDescent="0.2">
      <c r="A55" s="1400"/>
      <c r="B55" s="1400"/>
      <c r="C55" s="1400"/>
      <c r="D55" s="1400"/>
      <c r="E55" s="1400"/>
      <c r="F55" s="1400"/>
      <c r="G55" s="1400"/>
      <c r="H55" s="1400"/>
      <c r="I55" s="1400"/>
      <c r="J55" s="1400"/>
      <c r="K55" s="241"/>
      <c r="L55" s="31"/>
      <c r="M55" s="31"/>
      <c r="N55" s="31"/>
      <c r="O55" s="31"/>
      <c r="P55" s="31"/>
      <c r="Q55" s="31"/>
      <c r="R55" s="31"/>
      <c r="S55" s="31"/>
      <c r="T55" s="31"/>
      <c r="U55" s="31"/>
      <c r="V55" s="31"/>
      <c r="W55" s="31"/>
      <c r="X55" s="31"/>
      <c r="Y55" s="31"/>
      <c r="Z55" s="31"/>
      <c r="AA55" s="31"/>
      <c r="AB55" s="31"/>
      <c r="AC55" s="1400"/>
      <c r="AD55" s="31"/>
    </row>
    <row r="56" spans="1:30" ht="14.25" customHeight="1" x14ac:dyDescent="0.2">
      <c r="A56" s="1400"/>
      <c r="B56" s="1400"/>
      <c r="C56" s="1400"/>
      <c r="D56" s="1400"/>
      <c r="E56" s="1400"/>
      <c r="F56" s="1400"/>
      <c r="G56" s="1400"/>
      <c r="H56" s="1400"/>
      <c r="I56" s="1400"/>
      <c r="J56" s="1400"/>
      <c r="K56" s="241"/>
      <c r="L56" s="31"/>
      <c r="M56" s="31"/>
      <c r="N56" s="31"/>
      <c r="O56" s="31"/>
      <c r="P56" s="31"/>
      <c r="Q56" s="31"/>
      <c r="R56" s="31"/>
      <c r="S56" s="31"/>
      <c r="T56" s="31"/>
      <c r="U56" s="31"/>
      <c r="V56" s="31"/>
      <c r="W56" s="31"/>
      <c r="X56" s="31"/>
      <c r="Y56" s="31"/>
      <c r="Z56" s="31"/>
      <c r="AA56" s="31"/>
      <c r="AB56" s="31"/>
      <c r="AC56" s="1400"/>
      <c r="AD56" s="31"/>
    </row>
    <row r="57" spans="1:30" ht="14.2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1400"/>
      <c r="AD57" s="31"/>
    </row>
    <row r="58" spans="1:30" ht="14.2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1400"/>
      <c r="AD58" s="31"/>
    </row>
    <row r="59" spans="1:30" ht="14.2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row>
    <row r="60" spans="1:30" ht="14.25" customHeight="1" thickBot="1"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row>
    <row r="61" spans="1:30" ht="15" customHeight="1" x14ac:dyDescent="0.2">
      <c r="A61" s="1100" t="s">
        <v>2605</v>
      </c>
      <c r="B61" s="1097"/>
      <c r="C61" s="1097"/>
      <c r="D61" s="1097"/>
      <c r="E61" s="1097"/>
      <c r="F61" s="1097"/>
      <c r="G61" s="1097"/>
      <c r="H61" s="1097"/>
      <c r="I61" s="1097"/>
      <c r="J61" s="1097"/>
      <c r="K61" s="1097"/>
      <c r="L61" s="1097"/>
      <c r="M61" s="1097"/>
      <c r="N61" s="1097"/>
      <c r="O61" s="1097"/>
      <c r="P61" s="1097"/>
      <c r="Q61" s="1097"/>
      <c r="R61" s="1097"/>
      <c r="S61" s="1097"/>
      <c r="T61" s="1097"/>
      <c r="U61" s="2316"/>
      <c r="V61" s="2316"/>
      <c r="W61" s="2316"/>
      <c r="X61" s="2316"/>
      <c r="Y61" s="2316"/>
      <c r="Z61" s="2316"/>
      <c r="AA61" s="2316"/>
      <c r="AB61" s="2316"/>
      <c r="AC61" s="1098"/>
      <c r="AD61" s="31"/>
    </row>
    <row r="62" spans="1:30" ht="14.25" customHeight="1" thickBot="1" x14ac:dyDescent="0.25">
      <c r="A62" s="1099"/>
      <c r="B62" s="1066"/>
      <c r="C62" s="1066"/>
      <c r="D62" s="1066"/>
      <c r="E62" s="1066"/>
      <c r="F62" s="1066"/>
      <c r="G62" s="1066"/>
      <c r="H62" s="1066"/>
      <c r="I62" s="1066"/>
      <c r="J62" s="1066"/>
      <c r="K62" s="1066"/>
      <c r="L62" s="1066"/>
      <c r="M62" s="1066"/>
      <c r="N62" s="1066"/>
      <c r="O62" s="1066"/>
      <c r="P62" s="1066"/>
      <c r="Q62" s="1066"/>
      <c r="R62" s="1066"/>
      <c r="S62" s="1066"/>
      <c r="T62" s="1066"/>
      <c r="U62" s="1066"/>
      <c r="V62" s="1066"/>
      <c r="W62" s="1066"/>
      <c r="X62" s="1066"/>
      <c r="Y62" s="1066"/>
      <c r="Z62" s="1066"/>
      <c r="AA62" s="1066"/>
      <c r="AB62" s="1066"/>
      <c r="AC62" s="1067"/>
      <c r="AD62" s="31"/>
    </row>
    <row r="63" spans="1:30" ht="14.2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row>
    <row r="64" spans="1:30" ht="14.2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row>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3GBJ2k8Sr2Paq/Ppm6ezpXXHLGOHy7w+HCzrP+mO82ZpZVxXS3VNhn9onSCgkwsEiPL2mncK+yuJHnqxF69gDw==" saltValue="VHOUuX2WYyaAiP4Fs3KNpg==" spinCount="100000" sheet="1" objects="1" scenarios="1"/>
  <mergeCells count="14">
    <mergeCell ref="AC41:AC46"/>
    <mergeCell ref="AC48:AC58"/>
    <mergeCell ref="A51:J56"/>
    <mergeCell ref="U61:AB61"/>
    <mergeCell ref="D18:AC19"/>
    <mergeCell ref="D23:AC24"/>
    <mergeCell ref="D25:AC27"/>
    <mergeCell ref="D29:AC29"/>
    <mergeCell ref="B33:K38"/>
    <mergeCell ref="A1:AC2"/>
    <mergeCell ref="A4:AC5"/>
    <mergeCell ref="A7:AC8"/>
    <mergeCell ref="D12:AC13"/>
    <mergeCell ref="D15:AC16"/>
  </mergeCells>
  <printOptions horizontalCentered="1"/>
  <pageMargins left="0.25" right="0.25" top="0.5" bottom="0.25" header="0" footer="0"/>
  <pageSetup scale="9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15"/>
  <sheetViews>
    <sheetView zoomScaleNormal="100" zoomScaleSheetLayoutView="100" workbookViewId="0">
      <selection activeCell="A43" sqref="A43:XFD43"/>
    </sheetView>
  </sheetViews>
  <sheetFormatPr defaultColWidth="12.625" defaultRowHeight="15" customHeight="1" x14ac:dyDescent="0.2"/>
  <cols>
    <col min="1" max="2" width="2.125" customWidth="1"/>
    <col min="3" max="3" width="1.625" customWidth="1"/>
    <col min="4" max="4" width="1.875" customWidth="1"/>
    <col min="5" max="5" width="2.5" customWidth="1"/>
    <col min="6" max="6" width="4.75" customWidth="1"/>
    <col min="7" max="7" width="6.5" customWidth="1"/>
    <col min="8" max="11" width="2.125" customWidth="1"/>
    <col min="12" max="12" width="11" customWidth="1"/>
    <col min="13" max="13" width="2.25" customWidth="1"/>
    <col min="14" max="14" width="3.875" customWidth="1"/>
    <col min="15" max="18" width="2.125" customWidth="1"/>
    <col min="19" max="19" width="7" customWidth="1"/>
    <col min="20" max="20" width="2.125" customWidth="1"/>
    <col min="21" max="21" width="5.125" customWidth="1"/>
    <col min="22" max="25" width="2.125" customWidth="1"/>
    <col min="26" max="26" width="4.875" customWidth="1"/>
    <col min="27" max="28" width="2.125" customWidth="1"/>
    <col min="29" max="29" width="3.5" customWidth="1"/>
    <col min="30" max="36" width="2.125" customWidth="1"/>
    <col min="37" max="37" width="2.75" customWidth="1"/>
    <col min="38" max="38" width="2.125" customWidth="1"/>
  </cols>
  <sheetData>
    <row r="1" spans="1:38" ht="12.75" customHeight="1" x14ac:dyDescent="0.2">
      <c r="A1" s="2195" t="s">
        <v>2606</v>
      </c>
      <c r="B1" s="2196"/>
      <c r="C1" s="2196"/>
      <c r="D1" s="2196"/>
      <c r="E1" s="2196"/>
      <c r="F1" s="2196"/>
      <c r="G1" s="2196"/>
      <c r="H1" s="2196"/>
      <c r="I1" s="2196"/>
      <c r="J1" s="2196"/>
      <c r="K1" s="2196"/>
      <c r="L1" s="219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7"/>
      <c r="AL1" s="1104"/>
    </row>
    <row r="2" spans="1:38" ht="9.6" customHeight="1" thickBot="1" x14ac:dyDescent="0.25">
      <c r="A2" s="2198"/>
      <c r="B2" s="2199"/>
      <c r="C2" s="2199"/>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199"/>
      <c r="AH2" s="2199"/>
      <c r="AI2" s="2199"/>
      <c r="AJ2" s="2200"/>
      <c r="AL2" s="1082"/>
    </row>
    <row r="3" spans="1:38" ht="4.5" customHeight="1" x14ac:dyDescent="0.2">
      <c r="A3" s="1001"/>
      <c r="B3" s="1001"/>
      <c r="C3" s="1001"/>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2"/>
      <c r="AD3" s="1002"/>
      <c r="AE3" s="1002"/>
      <c r="AF3" s="1002"/>
      <c r="AG3" s="1002"/>
      <c r="AH3" s="1002"/>
      <c r="AI3" s="1002"/>
      <c r="AJ3" s="1002"/>
      <c r="AK3" s="1002"/>
      <c r="AL3" s="1002"/>
    </row>
    <row r="4" spans="1:38" ht="102.75" customHeight="1" x14ac:dyDescent="0.2">
      <c r="A4" s="1551" t="s">
        <v>2895</v>
      </c>
      <c r="B4" s="1551"/>
      <c r="C4" s="1551"/>
      <c r="D4" s="1551"/>
      <c r="E4" s="1551"/>
      <c r="F4" s="1551"/>
      <c r="G4" s="1551"/>
      <c r="H4" s="1551"/>
      <c r="I4" s="1551"/>
      <c r="J4" s="1551"/>
      <c r="K4" s="1551"/>
      <c r="L4" s="1551"/>
      <c r="M4" s="1551"/>
      <c r="N4" s="1551"/>
      <c r="O4" s="1551"/>
      <c r="P4" s="1551"/>
      <c r="Q4" s="1551"/>
      <c r="R4" s="1551"/>
      <c r="S4" s="1551"/>
      <c r="T4" s="1551"/>
      <c r="U4" s="1551"/>
      <c r="V4" s="1551"/>
      <c r="W4" s="1551"/>
      <c r="X4" s="1551"/>
      <c r="Y4" s="1551"/>
      <c r="Z4" s="1551"/>
      <c r="AA4" s="1551"/>
      <c r="AB4" s="1551"/>
      <c r="AC4" s="1551"/>
      <c r="AD4" s="1551"/>
      <c r="AE4" s="1551"/>
      <c r="AF4" s="1551"/>
      <c r="AG4" s="1551"/>
      <c r="AH4" s="1551"/>
      <c r="AI4" s="1551"/>
      <c r="AJ4" s="1551"/>
      <c r="AK4" s="1051"/>
      <c r="AL4" s="1045"/>
    </row>
    <row r="5" spans="1:38" ht="15" hidden="1" customHeight="1" x14ac:dyDescent="0.2">
      <c r="A5" s="179"/>
      <c r="B5" s="179"/>
      <c r="C5" s="179"/>
      <c r="D5" s="179"/>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678"/>
      <c r="AD5" s="678"/>
      <c r="AE5" s="678"/>
      <c r="AF5" s="678"/>
      <c r="AG5" s="678"/>
      <c r="AH5" s="678"/>
      <c r="AI5" s="678"/>
      <c r="AJ5" s="678"/>
      <c r="AK5" s="31"/>
      <c r="AL5" s="31"/>
    </row>
    <row r="6" spans="1:38" ht="13.5" hidden="1" customHeight="1" x14ac:dyDescent="0.2">
      <c r="A6" s="31"/>
      <c r="B6" s="31"/>
      <c r="C6" s="31" t="s">
        <v>1284</v>
      </c>
      <c r="D6" s="31"/>
      <c r="E6" s="31"/>
      <c r="F6" s="31"/>
      <c r="G6" s="31" t="s">
        <v>2607</v>
      </c>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row>
    <row r="7" spans="1:38" ht="13.5" hidden="1" customHeight="1" x14ac:dyDescent="0.2">
      <c r="A7" s="31"/>
      <c r="B7" s="31"/>
      <c r="C7" s="31" t="s">
        <v>1289</v>
      </c>
      <c r="D7" s="31"/>
      <c r="E7" s="31"/>
      <c r="F7" s="31"/>
      <c r="G7" s="31" t="s">
        <v>2608</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row>
    <row r="8" spans="1:38" ht="13.5" hidden="1" customHeight="1" x14ac:dyDescent="0.2">
      <c r="A8" s="31"/>
      <c r="B8" s="31"/>
      <c r="C8" s="31"/>
      <c r="D8" s="31"/>
      <c r="E8" s="31"/>
      <c r="F8" s="31"/>
      <c r="G8" s="31" t="s">
        <v>2609</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row>
    <row r="9" spans="1:38" ht="13.5" hidden="1" customHeight="1" x14ac:dyDescent="0.2">
      <c r="A9" s="31"/>
      <c r="B9" s="31"/>
      <c r="C9" s="31"/>
      <c r="D9" s="31"/>
      <c r="E9" s="31"/>
      <c r="F9" s="31"/>
      <c r="G9" s="31" t="s">
        <v>2610</v>
      </c>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row>
    <row r="10" spans="1:38" ht="13.5" hidden="1" customHeight="1" x14ac:dyDescent="0.2">
      <c r="A10" s="31"/>
      <c r="B10" s="31"/>
      <c r="C10" s="31"/>
      <c r="D10" s="31"/>
      <c r="E10" s="31"/>
      <c r="F10" s="31"/>
      <c r="G10" s="31" t="s">
        <v>2611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row>
    <row r="11" spans="1:38" ht="3" customHeight="1" x14ac:dyDescent="0.2">
      <c r="A11" s="1002"/>
      <c r="B11" s="1002"/>
      <c r="C11" s="1002"/>
      <c r="D11" s="1002"/>
      <c r="E11" s="1002"/>
      <c r="F11" s="1002"/>
      <c r="G11" s="1002"/>
      <c r="H11" s="1002"/>
      <c r="I11" s="1002"/>
      <c r="J11" s="1002"/>
      <c r="K11" s="1002"/>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row>
    <row r="12" spans="1:38" ht="12.6" customHeight="1" x14ac:dyDescent="0.2">
      <c r="A12" s="2336" t="s">
        <v>2601</v>
      </c>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1"/>
      <c r="Y12" s="1531"/>
      <c r="Z12" s="1531"/>
      <c r="AA12" s="1531"/>
      <c r="AB12" s="1531"/>
      <c r="AC12" s="1531"/>
      <c r="AD12" s="1531"/>
      <c r="AE12" s="1531"/>
      <c r="AF12" s="1531"/>
      <c r="AG12" s="1531"/>
      <c r="AH12" s="1531"/>
      <c r="AI12" s="1531"/>
      <c r="AJ12" s="1531"/>
      <c r="AK12" s="1531"/>
      <c r="AL12" s="1532"/>
    </row>
    <row r="13" spans="1:38" ht="2.4500000000000002" customHeight="1" thickBot="1" x14ac:dyDescent="0.25">
      <c r="A13" s="1002"/>
      <c r="B13" s="1002"/>
      <c r="C13" s="1002"/>
      <c r="D13" s="1002"/>
      <c r="E13" s="1002"/>
      <c r="F13" s="1002"/>
      <c r="G13" s="1002"/>
      <c r="H13" s="1002"/>
      <c r="I13" s="1002"/>
      <c r="J13" s="1002"/>
      <c r="K13" s="1002"/>
      <c r="L13" s="1002"/>
      <c r="M13" s="1002"/>
      <c r="N13" s="1002"/>
      <c r="O13" s="1002"/>
      <c r="P13" s="1002"/>
      <c r="Q13" s="1002"/>
      <c r="R13" s="1002"/>
      <c r="S13" s="1002"/>
      <c r="T13" s="1002"/>
      <c r="U13" s="1002"/>
      <c r="V13" s="1002"/>
      <c r="W13" s="1002"/>
      <c r="X13" s="1002"/>
      <c r="Y13" s="1002"/>
      <c r="Z13" s="1002"/>
      <c r="AA13" s="1002"/>
      <c r="AB13" s="1002"/>
      <c r="AC13" s="1002"/>
      <c r="AD13" s="1002"/>
      <c r="AE13" s="1002"/>
      <c r="AF13" s="1002"/>
      <c r="AG13" s="1002"/>
      <c r="AH13" s="1002"/>
      <c r="AI13" s="1002"/>
      <c r="AJ13" s="1002"/>
      <c r="AK13" s="1002"/>
      <c r="AL13" s="1002"/>
    </row>
    <row r="14" spans="1:38" ht="15" customHeight="1" x14ac:dyDescent="0.25">
      <c r="A14" s="971"/>
      <c r="B14" s="971"/>
      <c r="C14" s="971"/>
      <c r="D14" s="971"/>
      <c r="E14" s="1334" t="s">
        <v>2612</v>
      </c>
      <c r="F14" s="1149"/>
      <c r="G14" s="1149"/>
      <c r="H14" s="1149"/>
      <c r="I14" s="1335"/>
      <c r="J14" s="2337"/>
      <c r="K14" s="2326"/>
      <c r="L14" s="2326"/>
      <c r="M14" s="2326"/>
      <c r="N14" s="2326"/>
      <c r="O14" s="2326"/>
      <c r="P14" s="2326"/>
      <c r="Q14" s="2326"/>
      <c r="R14" s="2326"/>
      <c r="S14" s="1149"/>
      <c r="T14" s="1149"/>
      <c r="U14" s="1149"/>
      <c r="V14" s="1149"/>
      <c r="W14" s="1149"/>
      <c r="X14" s="1149"/>
      <c r="Y14" s="1149"/>
      <c r="Z14" s="1149"/>
      <c r="AA14" s="1149"/>
      <c r="AB14" s="1336"/>
      <c r="AC14" s="1336"/>
      <c r="AD14" s="1149"/>
      <c r="AE14" s="1149"/>
      <c r="AF14" s="1337"/>
      <c r="AG14" s="1337"/>
      <c r="AH14" s="1337"/>
      <c r="AI14" s="1338"/>
      <c r="AJ14" s="1109"/>
      <c r="AK14" s="1002"/>
      <c r="AL14" s="1002"/>
    </row>
    <row r="15" spans="1:38" ht="4.5" customHeight="1" x14ac:dyDescent="0.25">
      <c r="A15" s="971"/>
      <c r="B15" s="971"/>
      <c r="C15" s="971"/>
      <c r="D15" s="971"/>
      <c r="E15" s="1339"/>
      <c r="F15" s="1073"/>
      <c r="G15" s="1073"/>
      <c r="H15" s="1073"/>
      <c r="I15" s="1073"/>
      <c r="J15" s="1073"/>
      <c r="K15" s="1073"/>
      <c r="L15" s="1073"/>
      <c r="M15" s="1073"/>
      <c r="N15" s="1073"/>
      <c r="O15" s="1073"/>
      <c r="P15" s="1073"/>
      <c r="Q15" s="1073"/>
      <c r="R15" s="1073"/>
      <c r="S15" s="1073"/>
      <c r="T15" s="1073"/>
      <c r="U15" s="1073"/>
      <c r="V15" s="1073"/>
      <c r="W15" s="1073"/>
      <c r="X15" s="1073"/>
      <c r="Y15" s="1073"/>
      <c r="Z15" s="1073"/>
      <c r="AA15" s="1073"/>
      <c r="AB15" s="1073"/>
      <c r="AC15" s="1073"/>
      <c r="AD15" s="1073"/>
      <c r="AE15" s="1073"/>
      <c r="AF15" s="1109"/>
      <c r="AG15" s="1109"/>
      <c r="AH15" s="1109"/>
      <c r="AI15" s="1340"/>
      <c r="AJ15" s="1109"/>
      <c r="AK15" s="1002"/>
      <c r="AL15" s="1002"/>
    </row>
    <row r="16" spans="1:38" ht="15" customHeight="1" x14ac:dyDescent="0.25">
      <c r="A16" s="971"/>
      <c r="B16" s="971"/>
      <c r="C16" s="971"/>
      <c r="D16" s="971"/>
      <c r="E16" s="2338" t="s">
        <v>2613</v>
      </c>
      <c r="F16" s="1881"/>
      <c r="G16" s="2329"/>
      <c r="H16" s="1930"/>
      <c r="I16" s="1930"/>
      <c r="J16" s="1930"/>
      <c r="K16" s="1930"/>
      <c r="L16" s="1930"/>
      <c r="M16" s="1930"/>
      <c r="N16" s="1930"/>
      <c r="O16" s="1930"/>
      <c r="P16" s="1930"/>
      <c r="Q16" s="1930"/>
      <c r="R16" s="1930"/>
      <c r="S16" s="1160" t="s">
        <v>2614</v>
      </c>
      <c r="T16" s="2339"/>
      <c r="U16" s="1930"/>
      <c r="V16" s="1930"/>
      <c r="W16" s="1930"/>
      <c r="X16" s="1930"/>
      <c r="Y16" s="1930"/>
      <c r="Z16" s="1160" t="s">
        <v>2615</v>
      </c>
      <c r="AA16" s="2330"/>
      <c r="AB16" s="1930"/>
      <c r="AC16" s="1160" t="s">
        <v>2616</v>
      </c>
      <c r="AD16" s="2330"/>
      <c r="AE16" s="1930"/>
      <c r="AF16" s="1930"/>
      <c r="AG16" s="1930"/>
      <c r="AH16" s="1930"/>
      <c r="AI16" s="1340"/>
      <c r="AJ16" s="1109"/>
      <c r="AK16" s="1002"/>
      <c r="AL16" s="1002"/>
    </row>
    <row r="17" spans="1:38" ht="4.5" customHeight="1" x14ac:dyDescent="0.25">
      <c r="A17" s="971"/>
      <c r="B17" s="971"/>
      <c r="C17" s="971"/>
      <c r="D17" s="971"/>
      <c r="E17" s="1339"/>
      <c r="F17" s="1073"/>
      <c r="G17" s="1073"/>
      <c r="H17" s="1073"/>
      <c r="I17" s="1073"/>
      <c r="J17" s="1073"/>
      <c r="K17" s="1073"/>
      <c r="L17" s="1073"/>
      <c r="M17" s="1073"/>
      <c r="N17" s="1073"/>
      <c r="O17" s="1073"/>
      <c r="P17" s="1073"/>
      <c r="Q17" s="1073"/>
      <c r="R17" s="1073"/>
      <c r="S17" s="1073"/>
      <c r="T17" s="1109"/>
      <c r="U17" s="1109"/>
      <c r="V17" s="1109"/>
      <c r="W17" s="1073"/>
      <c r="X17" s="1073"/>
      <c r="Y17" s="1073"/>
      <c r="Z17" s="1073"/>
      <c r="AA17" s="1073"/>
      <c r="AB17" s="1073"/>
      <c r="AC17" s="1073"/>
      <c r="AD17" s="1073"/>
      <c r="AE17" s="1073"/>
      <c r="AF17" s="1109"/>
      <c r="AG17" s="1109"/>
      <c r="AH17" s="1109"/>
      <c r="AI17" s="1340"/>
      <c r="AJ17" s="1109"/>
      <c r="AK17" s="1002"/>
      <c r="AL17" s="1002"/>
    </row>
    <row r="18" spans="1:38" ht="15" customHeight="1" x14ac:dyDescent="0.25">
      <c r="A18" s="971"/>
      <c r="B18" s="971"/>
      <c r="C18" s="971"/>
      <c r="D18" s="971"/>
      <c r="E18" s="1339" t="s">
        <v>2617</v>
      </c>
      <c r="F18" s="1073"/>
      <c r="G18" s="1073"/>
      <c r="H18" s="1073"/>
      <c r="I18" s="1073"/>
      <c r="J18" s="1073"/>
      <c r="K18" s="1073"/>
      <c r="L18" s="1073"/>
      <c r="M18" s="1073"/>
      <c r="N18" s="1109"/>
      <c r="O18" s="1333"/>
      <c r="P18" s="1333"/>
      <c r="Q18" s="2330"/>
      <c r="R18" s="1930"/>
      <c r="S18" s="1930"/>
      <c r="T18" s="1930"/>
      <c r="U18" s="1930"/>
      <c r="V18" s="1930"/>
      <c r="W18" s="1930"/>
      <c r="X18" s="1930"/>
      <c r="Y18" s="1930"/>
      <c r="Z18" s="1930"/>
      <c r="AA18" s="1930"/>
      <c r="AB18" s="1930"/>
      <c r="AC18" s="1930"/>
      <c r="AD18" s="1930"/>
      <c r="AE18" s="1930"/>
      <c r="AF18" s="1930"/>
      <c r="AG18" s="1930"/>
      <c r="AH18" s="1930"/>
      <c r="AI18" s="1340"/>
      <c r="AJ18" s="1109"/>
      <c r="AK18" s="1002"/>
      <c r="AL18" s="1002"/>
    </row>
    <row r="19" spans="1:38" ht="4.5" customHeight="1" x14ac:dyDescent="0.25">
      <c r="A19" s="971"/>
      <c r="B19" s="971"/>
      <c r="C19" s="971"/>
      <c r="D19" s="971"/>
      <c r="E19" s="1339"/>
      <c r="F19" s="1073"/>
      <c r="G19" s="1073"/>
      <c r="H19" s="1073"/>
      <c r="I19" s="1073"/>
      <c r="J19" s="1073"/>
      <c r="K19" s="1073"/>
      <c r="L19" s="1073"/>
      <c r="M19" s="1073"/>
      <c r="N19" s="1073"/>
      <c r="O19" s="1109"/>
      <c r="P19" s="1109"/>
      <c r="Q19" s="1109"/>
      <c r="R19" s="1109"/>
      <c r="S19" s="1109"/>
      <c r="T19" s="1109"/>
      <c r="U19" s="1109"/>
      <c r="V19" s="1109"/>
      <c r="W19" s="1109"/>
      <c r="X19" s="1109"/>
      <c r="Y19" s="1109"/>
      <c r="Z19" s="1109"/>
      <c r="AA19" s="1109"/>
      <c r="AB19" s="1109"/>
      <c r="AC19" s="1109"/>
      <c r="AD19" s="1109"/>
      <c r="AE19" s="1109"/>
      <c r="AF19" s="1109"/>
      <c r="AG19" s="1109"/>
      <c r="AH19" s="1109"/>
      <c r="AI19" s="1340"/>
      <c r="AJ19" s="1109"/>
      <c r="AK19" s="1002"/>
      <c r="AL19" s="1002"/>
    </row>
    <row r="20" spans="1:38" ht="15" customHeight="1" x14ac:dyDescent="0.25">
      <c r="A20" s="971"/>
      <c r="B20" s="971"/>
      <c r="C20" s="971"/>
      <c r="D20" s="971"/>
      <c r="E20" s="1339" t="s">
        <v>2618</v>
      </c>
      <c r="F20" s="1073"/>
      <c r="G20" s="1073"/>
      <c r="H20" s="1073"/>
      <c r="I20" s="1073"/>
      <c r="J20" s="1073"/>
      <c r="K20" s="1109"/>
      <c r="L20" s="1350"/>
      <c r="M20" s="2340" t="s">
        <v>2619</v>
      </c>
      <c r="N20" s="1881"/>
      <c r="O20" s="1881"/>
      <c r="P20" s="1881"/>
      <c r="Q20" s="1881"/>
      <c r="R20" s="2341"/>
      <c r="S20" s="1930"/>
      <c r="T20" s="1930"/>
      <c r="U20" s="2340" t="s">
        <v>2620</v>
      </c>
      <c r="V20" s="1881"/>
      <c r="W20" s="1881"/>
      <c r="X20" s="1881"/>
      <c r="Y20" s="1881"/>
      <c r="Z20" s="1881"/>
      <c r="AA20" s="2330"/>
      <c r="AB20" s="1930"/>
      <c r="AC20" s="1930"/>
      <c r="AD20" s="1930"/>
      <c r="AE20" s="1930"/>
      <c r="AF20" s="1930"/>
      <c r="AG20" s="1930"/>
      <c r="AH20" s="1930"/>
      <c r="AI20" s="1340"/>
      <c r="AJ20" s="1109"/>
      <c r="AK20" s="1002"/>
      <c r="AL20" s="1002"/>
    </row>
    <row r="21" spans="1:38" ht="4.5" customHeight="1" x14ac:dyDescent="0.25">
      <c r="A21" s="971"/>
      <c r="B21" s="971"/>
      <c r="C21" s="971"/>
      <c r="D21" s="971"/>
      <c r="E21" s="1339"/>
      <c r="F21" s="1073"/>
      <c r="G21" s="1073"/>
      <c r="H21" s="1073"/>
      <c r="I21" s="1073"/>
      <c r="J21" s="1073"/>
      <c r="K21" s="1073"/>
      <c r="L21" s="1109"/>
      <c r="M21" s="1109"/>
      <c r="N21" s="1073"/>
      <c r="O21" s="1073"/>
      <c r="P21" s="1073"/>
      <c r="Q21" s="1073"/>
      <c r="R21" s="1109"/>
      <c r="S21" s="1109"/>
      <c r="T21" s="1109"/>
      <c r="U21" s="1109"/>
      <c r="V21" s="1073"/>
      <c r="W21" s="1109"/>
      <c r="X21" s="1109"/>
      <c r="Y21" s="1109"/>
      <c r="Z21" s="1109"/>
      <c r="AA21" s="1109"/>
      <c r="AB21" s="1109"/>
      <c r="AC21" s="1109"/>
      <c r="AD21" s="1109"/>
      <c r="AE21" s="1109"/>
      <c r="AF21" s="1109"/>
      <c r="AG21" s="1109"/>
      <c r="AH21" s="1109"/>
      <c r="AI21" s="1340"/>
      <c r="AJ21" s="1109"/>
      <c r="AK21" s="1002"/>
      <c r="AL21" s="1002"/>
    </row>
    <row r="22" spans="1:38" ht="15" customHeight="1" thickBot="1" x14ac:dyDescent="0.3">
      <c r="A22" s="971"/>
      <c r="B22" s="971"/>
      <c r="C22" s="971"/>
      <c r="D22" s="971"/>
      <c r="E22" s="1341" t="s">
        <v>2621</v>
      </c>
      <c r="F22" s="1164"/>
      <c r="G22" s="1164"/>
      <c r="H22" s="1164"/>
      <c r="I22" s="1164"/>
      <c r="J22" s="1164"/>
      <c r="K22" s="1164"/>
      <c r="L22" s="1352"/>
      <c r="M22" s="1342"/>
      <c r="N22" s="1164" t="s">
        <v>146</v>
      </c>
      <c r="O22" s="1164"/>
      <c r="P22" s="2321"/>
      <c r="Q22" s="1914"/>
      <c r="R22" s="1914"/>
      <c r="S22" s="1914"/>
      <c r="T22" s="1914"/>
      <c r="U22" s="2342" t="s">
        <v>173</v>
      </c>
      <c r="V22" s="1908"/>
      <c r="W22" s="2321"/>
      <c r="X22" s="1914"/>
      <c r="Y22" s="1914"/>
      <c r="Z22" s="1914"/>
      <c r="AA22" s="1914"/>
      <c r="AB22" s="1914"/>
      <c r="AC22" s="1914"/>
      <c r="AD22" s="1914"/>
      <c r="AE22" s="1914"/>
      <c r="AF22" s="1914"/>
      <c r="AG22" s="1914"/>
      <c r="AH22" s="1914"/>
      <c r="AI22" s="1343"/>
      <c r="AJ22" s="1109"/>
      <c r="AK22" s="1002"/>
      <c r="AL22" s="1002"/>
    </row>
    <row r="23" spans="1:38" ht="6.75" customHeight="1" thickBot="1" x14ac:dyDescent="0.3">
      <c r="A23" s="971"/>
      <c r="B23" s="971"/>
      <c r="C23" s="971"/>
      <c r="D23" s="971"/>
      <c r="E23" s="1073"/>
      <c r="F23" s="1073"/>
      <c r="G23" s="1073"/>
      <c r="H23" s="1073"/>
      <c r="I23" s="1109"/>
      <c r="J23" s="1109"/>
      <c r="K23" s="1109"/>
      <c r="L23" s="1109"/>
      <c r="M23" s="1109"/>
      <c r="N23" s="1109"/>
      <c r="O23" s="1109"/>
      <c r="P23" s="1073"/>
      <c r="Q23" s="1160"/>
      <c r="R23" s="1160"/>
      <c r="S23" s="1160"/>
      <c r="T23" s="1109"/>
      <c r="U23" s="1109"/>
      <c r="V23" s="1109"/>
      <c r="W23" s="1109"/>
      <c r="X23" s="1160"/>
      <c r="Y23" s="1160"/>
      <c r="Z23" s="1160"/>
      <c r="AA23" s="1160"/>
      <c r="AB23" s="1160"/>
      <c r="AC23" s="1160"/>
      <c r="AD23" s="1160"/>
      <c r="AE23" s="1073"/>
      <c r="AF23" s="1109"/>
      <c r="AG23" s="1109"/>
      <c r="AH23" s="1109"/>
      <c r="AI23" s="1109"/>
      <c r="AJ23" s="1109"/>
      <c r="AK23" s="1002"/>
      <c r="AL23" s="1002"/>
    </row>
    <row r="24" spans="1:38" ht="15" customHeight="1" x14ac:dyDescent="0.25">
      <c r="A24" s="2322" t="s">
        <v>2622</v>
      </c>
      <c r="B24" s="2323"/>
      <c r="C24" s="2323"/>
      <c r="D24" s="2324"/>
      <c r="E24" s="1334" t="s">
        <v>2623</v>
      </c>
      <c r="F24" s="1149"/>
      <c r="G24" s="1149"/>
      <c r="H24" s="1149"/>
      <c r="I24" s="1337"/>
      <c r="J24" s="1335"/>
      <c r="K24" s="2325"/>
      <c r="L24" s="2326"/>
      <c r="M24" s="2326"/>
      <c r="N24" s="2326"/>
      <c r="O24" s="2326"/>
      <c r="P24" s="2326"/>
      <c r="Q24" s="2326"/>
      <c r="R24" s="2326"/>
      <c r="S24" s="2326"/>
      <c r="T24" s="2326"/>
      <c r="U24" s="2326"/>
      <c r="V24" s="2326"/>
      <c r="W24" s="2326"/>
      <c r="X24" s="1149"/>
      <c r="Y24" s="1149"/>
      <c r="Z24" s="1149" t="s">
        <v>2624</v>
      </c>
      <c r="AA24" s="1149"/>
      <c r="AB24" s="1337"/>
      <c r="AC24" s="2327"/>
      <c r="AD24" s="2328"/>
      <c r="AE24" s="2328"/>
      <c r="AF24" s="2328"/>
      <c r="AG24" s="2328"/>
      <c r="AH24" s="2328"/>
      <c r="AI24" s="1338"/>
      <c r="AJ24" s="1109"/>
      <c r="AK24" s="1002"/>
      <c r="AL24" s="1002"/>
    </row>
    <row r="25" spans="1:38" ht="5.45" customHeight="1" x14ac:dyDescent="0.25">
      <c r="A25" s="971"/>
      <c r="B25" s="971"/>
      <c r="C25" s="971"/>
      <c r="D25" s="971"/>
      <c r="E25" s="1339"/>
      <c r="F25" s="1073"/>
      <c r="G25" s="1073"/>
      <c r="H25" s="1073"/>
      <c r="I25" s="1073"/>
      <c r="J25" s="1073"/>
      <c r="K25" s="1073"/>
      <c r="L25" s="1073"/>
      <c r="M25" s="1073"/>
      <c r="N25" s="1073"/>
      <c r="O25" s="1073"/>
      <c r="P25" s="1073"/>
      <c r="Q25" s="1073"/>
      <c r="R25" s="1073"/>
      <c r="S25" s="1073"/>
      <c r="T25" s="1073"/>
      <c r="U25" s="1073"/>
      <c r="V25" s="1073"/>
      <c r="W25" s="1073"/>
      <c r="X25" s="1073"/>
      <c r="Y25" s="1073"/>
      <c r="Z25" s="1073"/>
      <c r="AA25" s="1073"/>
      <c r="AB25" s="1073"/>
      <c r="AC25" s="1073"/>
      <c r="AD25" s="1073"/>
      <c r="AE25" s="1073"/>
      <c r="AF25" s="1109"/>
      <c r="AG25" s="1109"/>
      <c r="AH25" s="1109"/>
      <c r="AI25" s="1340"/>
      <c r="AJ25" s="1109"/>
      <c r="AK25" s="1002"/>
      <c r="AL25" s="1002"/>
    </row>
    <row r="26" spans="1:38" ht="15" customHeight="1" x14ac:dyDescent="0.25">
      <c r="A26" s="971"/>
      <c r="B26" s="971"/>
      <c r="C26" s="971"/>
      <c r="D26" s="971"/>
      <c r="E26" s="2338" t="s">
        <v>2613</v>
      </c>
      <c r="F26" s="1881"/>
      <c r="G26" s="2330"/>
      <c r="H26" s="1930"/>
      <c r="I26" s="1930"/>
      <c r="J26" s="1930"/>
      <c r="K26" s="1930"/>
      <c r="L26" s="1930"/>
      <c r="M26" s="1930"/>
      <c r="N26" s="1930"/>
      <c r="O26" s="1930"/>
      <c r="P26" s="1930"/>
      <c r="Q26" s="1930"/>
      <c r="R26" s="1930"/>
      <c r="S26" s="1160" t="s">
        <v>2614</v>
      </c>
      <c r="T26" s="2329"/>
      <c r="U26" s="1930"/>
      <c r="V26" s="1930"/>
      <c r="W26" s="1930"/>
      <c r="X26" s="1930"/>
      <c r="Y26" s="1930"/>
      <c r="Z26" s="1160" t="s">
        <v>2615</v>
      </c>
      <c r="AA26" s="2330"/>
      <c r="AB26" s="1930"/>
      <c r="AC26" s="1160" t="s">
        <v>2616</v>
      </c>
      <c r="AD26" s="2330"/>
      <c r="AE26" s="1930"/>
      <c r="AF26" s="1930"/>
      <c r="AG26" s="1930"/>
      <c r="AH26" s="1930"/>
      <c r="AI26" s="1340"/>
      <c r="AJ26" s="1109"/>
      <c r="AK26" s="1002"/>
      <c r="AL26" s="1002"/>
    </row>
    <row r="27" spans="1:38" ht="4.5" customHeight="1" x14ac:dyDescent="0.25">
      <c r="A27" s="971"/>
      <c r="B27" s="971"/>
      <c r="C27" s="971"/>
      <c r="D27" s="971"/>
      <c r="E27" s="1339"/>
      <c r="F27" s="1073"/>
      <c r="G27" s="1073"/>
      <c r="H27" s="1073"/>
      <c r="I27" s="1073"/>
      <c r="J27" s="1073"/>
      <c r="K27" s="1073"/>
      <c r="L27" s="1073"/>
      <c r="M27" s="1073"/>
      <c r="N27" s="1073"/>
      <c r="O27" s="1073"/>
      <c r="P27" s="1073"/>
      <c r="Q27" s="1073"/>
      <c r="R27" s="1073"/>
      <c r="S27" s="1073"/>
      <c r="T27" s="1073"/>
      <c r="U27" s="1073"/>
      <c r="V27" s="1073"/>
      <c r="W27" s="1073"/>
      <c r="X27" s="1073"/>
      <c r="Y27" s="1073"/>
      <c r="Z27" s="1073"/>
      <c r="AA27" s="1073"/>
      <c r="AB27" s="1073"/>
      <c r="AC27" s="1073"/>
      <c r="AD27" s="1073"/>
      <c r="AE27" s="1073"/>
      <c r="AF27" s="1109"/>
      <c r="AG27" s="1109"/>
      <c r="AH27" s="1109"/>
      <c r="AI27" s="1340"/>
      <c r="AJ27" s="1109"/>
      <c r="AK27" s="1002"/>
      <c r="AL27" s="1002"/>
    </row>
    <row r="28" spans="1:38" ht="15" customHeight="1" x14ac:dyDescent="0.25">
      <c r="A28" s="971"/>
      <c r="B28" s="971"/>
      <c r="C28" s="971"/>
      <c r="D28" s="971"/>
      <c r="E28" s="1339" t="s">
        <v>2617</v>
      </c>
      <c r="F28" s="1073"/>
      <c r="G28" s="1073"/>
      <c r="H28" s="1073"/>
      <c r="I28" s="1073"/>
      <c r="J28" s="1073"/>
      <c r="K28" s="1073"/>
      <c r="L28" s="1073"/>
      <c r="M28" s="1073"/>
      <c r="N28" s="1344"/>
      <c r="O28" s="1333"/>
      <c r="P28" s="1333"/>
      <c r="Q28" s="2330"/>
      <c r="R28" s="1930"/>
      <c r="S28" s="1930"/>
      <c r="T28" s="1930"/>
      <c r="U28" s="1930"/>
      <c r="V28" s="1930"/>
      <c r="W28" s="1930"/>
      <c r="X28" s="1930"/>
      <c r="Y28" s="1930"/>
      <c r="Z28" s="1930"/>
      <c r="AA28" s="1930"/>
      <c r="AB28" s="1930"/>
      <c r="AC28" s="1930"/>
      <c r="AD28" s="1930"/>
      <c r="AE28" s="1930"/>
      <c r="AF28" s="1930"/>
      <c r="AG28" s="1930"/>
      <c r="AH28" s="1930"/>
      <c r="AI28" s="1340"/>
      <c r="AJ28" s="1109"/>
      <c r="AK28" s="1002"/>
      <c r="AL28" s="1002"/>
    </row>
    <row r="29" spans="1:38" ht="4.5" customHeight="1" x14ac:dyDescent="0.25">
      <c r="A29" s="971"/>
      <c r="B29" s="971"/>
      <c r="C29" s="971"/>
      <c r="D29" s="971"/>
      <c r="E29" s="1339"/>
      <c r="F29" s="1073"/>
      <c r="G29" s="1073"/>
      <c r="H29" s="1073"/>
      <c r="I29" s="1073"/>
      <c r="J29" s="1073"/>
      <c r="K29" s="1073"/>
      <c r="L29" s="1073"/>
      <c r="M29" s="1073"/>
      <c r="N29" s="1073"/>
      <c r="O29" s="1073"/>
      <c r="P29" s="1073"/>
      <c r="Q29" s="1073"/>
      <c r="R29" s="1073"/>
      <c r="S29" s="1073"/>
      <c r="T29" s="1073"/>
      <c r="U29" s="1073"/>
      <c r="V29" s="1073"/>
      <c r="W29" s="1073"/>
      <c r="X29" s="1073"/>
      <c r="Y29" s="1073"/>
      <c r="Z29" s="1073"/>
      <c r="AA29" s="1073"/>
      <c r="AB29" s="1073"/>
      <c r="AC29" s="1073"/>
      <c r="AD29" s="1073"/>
      <c r="AE29" s="1073"/>
      <c r="AF29" s="1109"/>
      <c r="AG29" s="1109"/>
      <c r="AH29" s="1109"/>
      <c r="AI29" s="1340"/>
      <c r="AJ29" s="1109"/>
      <c r="AK29" s="1002"/>
      <c r="AL29" s="1002"/>
    </row>
    <row r="30" spans="1:38" ht="15" customHeight="1" x14ac:dyDescent="0.25">
      <c r="A30" s="971"/>
      <c r="B30" s="971"/>
      <c r="C30" s="971"/>
      <c r="D30" s="971"/>
      <c r="E30" s="1339" t="s">
        <v>2618</v>
      </c>
      <c r="F30" s="1073"/>
      <c r="G30" s="1073"/>
      <c r="H30" s="1073"/>
      <c r="I30" s="1073"/>
      <c r="J30" s="1073"/>
      <c r="K30" s="1109"/>
      <c r="L30" s="1350"/>
      <c r="M30" s="1073"/>
      <c r="N30" s="1073"/>
      <c r="O30" s="1073"/>
      <c r="P30" s="1109"/>
      <c r="Q30" s="1081" t="s">
        <v>2619</v>
      </c>
      <c r="R30" s="2330"/>
      <c r="S30" s="1930"/>
      <c r="T30" s="1930"/>
      <c r="U30" s="1073" t="s">
        <v>2620</v>
      </c>
      <c r="V30" s="1073"/>
      <c r="W30" s="1073"/>
      <c r="X30" s="1073"/>
      <c r="Y30" s="1073"/>
      <c r="Z30" s="1073"/>
      <c r="AA30" s="2330"/>
      <c r="AB30" s="1930"/>
      <c r="AC30" s="1930"/>
      <c r="AD30" s="1930"/>
      <c r="AE30" s="1930"/>
      <c r="AF30" s="1930"/>
      <c r="AG30" s="1930"/>
      <c r="AH30" s="1930"/>
      <c r="AI30" s="1340"/>
      <c r="AJ30" s="1109"/>
      <c r="AK30" s="1002"/>
      <c r="AL30" s="1002"/>
    </row>
    <row r="31" spans="1:38" ht="4.5" customHeight="1" x14ac:dyDescent="0.25">
      <c r="A31" s="971"/>
      <c r="B31" s="971"/>
      <c r="C31" s="971"/>
      <c r="D31" s="971"/>
      <c r="E31" s="1339"/>
      <c r="F31" s="1073"/>
      <c r="G31" s="1073"/>
      <c r="H31" s="1073"/>
      <c r="I31" s="1073"/>
      <c r="J31" s="1073"/>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109"/>
      <c r="AG31" s="1109"/>
      <c r="AH31" s="1109"/>
      <c r="AI31" s="1340"/>
      <c r="AJ31" s="1109"/>
      <c r="AK31" s="1002"/>
      <c r="AL31" s="1002"/>
    </row>
    <row r="32" spans="1:38" ht="15" customHeight="1" x14ac:dyDescent="0.25">
      <c r="A32" s="971"/>
      <c r="B32" s="971"/>
      <c r="C32" s="971"/>
      <c r="D32" s="971"/>
      <c r="E32" s="1339" t="s">
        <v>2621</v>
      </c>
      <c r="F32" s="1073"/>
      <c r="G32" s="1073"/>
      <c r="H32" s="1073"/>
      <c r="I32" s="1073"/>
      <c r="J32" s="1073"/>
      <c r="K32" s="1073"/>
      <c r="L32" s="1351"/>
      <c r="M32" s="1333"/>
      <c r="N32" s="1073" t="s">
        <v>146</v>
      </c>
      <c r="O32" s="1073"/>
      <c r="P32" s="2330"/>
      <c r="Q32" s="1930"/>
      <c r="R32" s="1930"/>
      <c r="S32" s="1930"/>
      <c r="T32" s="1930"/>
      <c r="U32" s="2346" t="s">
        <v>173</v>
      </c>
      <c r="V32" s="1881"/>
      <c r="W32" s="2330"/>
      <c r="X32" s="1930"/>
      <c r="Y32" s="1930"/>
      <c r="Z32" s="1930"/>
      <c r="AA32" s="1930"/>
      <c r="AB32" s="1930"/>
      <c r="AC32" s="1930"/>
      <c r="AD32" s="1930"/>
      <c r="AE32" s="1930"/>
      <c r="AF32" s="1930"/>
      <c r="AG32" s="1930"/>
      <c r="AH32" s="1930"/>
      <c r="AI32" s="1340"/>
      <c r="AJ32" s="1109"/>
      <c r="AK32" s="1002"/>
      <c r="AL32" s="1002"/>
    </row>
    <row r="33" spans="1:38" ht="4.5" customHeight="1" x14ac:dyDescent="0.25">
      <c r="A33" s="971"/>
      <c r="B33" s="971"/>
      <c r="C33" s="971"/>
      <c r="D33" s="971"/>
      <c r="E33" s="1339"/>
      <c r="F33" s="1073"/>
      <c r="G33" s="1073"/>
      <c r="H33" s="1073"/>
      <c r="I33" s="1073"/>
      <c r="J33" s="1073"/>
      <c r="K33" s="1073"/>
      <c r="L33" s="1073"/>
      <c r="M33" s="1073"/>
      <c r="N33" s="1073"/>
      <c r="O33" s="1073"/>
      <c r="P33" s="1073"/>
      <c r="Q33" s="1073"/>
      <c r="R33" s="1073"/>
      <c r="S33" s="1073"/>
      <c r="T33" s="1073"/>
      <c r="U33" s="1073"/>
      <c r="V33" s="1073"/>
      <c r="W33" s="1073"/>
      <c r="X33" s="1073"/>
      <c r="Y33" s="1073"/>
      <c r="Z33" s="1073"/>
      <c r="AA33" s="1073"/>
      <c r="AB33" s="1073"/>
      <c r="AC33" s="1073"/>
      <c r="AD33" s="1073"/>
      <c r="AE33" s="1073"/>
      <c r="AF33" s="1109"/>
      <c r="AG33" s="1109"/>
      <c r="AH33" s="1109"/>
      <c r="AI33" s="1340"/>
      <c r="AJ33" s="1109"/>
      <c r="AK33" s="1002"/>
      <c r="AL33" s="1002"/>
    </row>
    <row r="34" spans="1:38" ht="15" customHeight="1" x14ac:dyDescent="0.25">
      <c r="A34" s="971"/>
      <c r="B34" s="971"/>
      <c r="C34" s="971"/>
      <c r="D34" s="971"/>
      <c r="E34" s="1339" t="s">
        <v>2625</v>
      </c>
      <c r="F34" s="1073"/>
      <c r="G34" s="1073"/>
      <c r="H34" s="1073"/>
      <c r="I34" s="1073"/>
      <c r="J34" s="1073"/>
      <c r="K34" s="1073"/>
      <c r="L34" s="1073"/>
      <c r="M34" s="2330"/>
      <c r="N34" s="1930"/>
      <c r="O34" s="1109"/>
      <c r="P34" s="1109"/>
      <c r="Q34" s="1345" t="s">
        <v>2626</v>
      </c>
      <c r="R34" s="1109"/>
      <c r="S34" s="1109"/>
      <c r="T34" s="1109"/>
      <c r="U34" s="1073"/>
      <c r="V34" s="1073"/>
      <c r="W34" s="1109"/>
      <c r="X34" s="1109"/>
      <c r="Y34" s="1109"/>
      <c r="Z34" s="1109"/>
      <c r="AA34" s="1109"/>
      <c r="AB34" s="1109"/>
      <c r="AC34" s="1109"/>
      <c r="AD34" s="2330"/>
      <c r="AE34" s="2331"/>
      <c r="AF34" s="1109"/>
      <c r="AG34" s="1109"/>
      <c r="AH34" s="1109"/>
      <c r="AI34" s="1340"/>
      <c r="AJ34" s="1109"/>
      <c r="AK34" s="1002"/>
      <c r="AL34" s="1002"/>
    </row>
    <row r="35" spans="1:38" ht="4.5" customHeight="1" x14ac:dyDescent="0.25">
      <c r="A35" s="971"/>
      <c r="B35" s="971"/>
      <c r="C35" s="971"/>
      <c r="D35" s="971"/>
      <c r="E35" s="1339"/>
      <c r="F35" s="1073"/>
      <c r="G35" s="1073"/>
      <c r="H35" s="1073"/>
      <c r="I35" s="1073"/>
      <c r="J35" s="1073"/>
      <c r="K35" s="1073"/>
      <c r="L35" s="1073"/>
      <c r="M35" s="1160"/>
      <c r="N35" s="1073"/>
      <c r="O35" s="1073"/>
      <c r="P35" s="1073"/>
      <c r="Q35" s="1073"/>
      <c r="R35" s="1073"/>
      <c r="S35" s="1073"/>
      <c r="T35" s="1073"/>
      <c r="U35" s="1073"/>
      <c r="V35" s="1073"/>
      <c r="W35" s="1073"/>
      <c r="X35" s="1073"/>
      <c r="Y35" s="1073"/>
      <c r="Z35" s="1073"/>
      <c r="AA35" s="1073"/>
      <c r="AB35" s="1073"/>
      <c r="AC35" s="1073"/>
      <c r="AD35" s="1073"/>
      <c r="AE35" s="1073"/>
      <c r="AF35" s="1109"/>
      <c r="AG35" s="1109"/>
      <c r="AH35" s="1109"/>
      <c r="AI35" s="1340"/>
      <c r="AJ35" s="1109"/>
      <c r="AK35" s="1002"/>
      <c r="AL35" s="1002"/>
    </row>
    <row r="36" spans="1:38" ht="15" customHeight="1" x14ac:dyDescent="0.25">
      <c r="A36" s="971"/>
      <c r="B36" s="971"/>
      <c r="C36" s="971"/>
      <c r="D36" s="971"/>
      <c r="E36" s="1339"/>
      <c r="F36" s="1073" t="s">
        <v>2627</v>
      </c>
      <c r="G36" s="1073"/>
      <c r="H36" s="1073"/>
      <c r="I36" s="1073"/>
      <c r="J36" s="1073"/>
      <c r="K36" s="1073"/>
      <c r="L36" s="1073"/>
      <c r="M36" s="1109"/>
      <c r="N36" s="1109"/>
      <c r="O36" s="1109"/>
      <c r="P36" s="1109"/>
      <c r="Q36" s="1109"/>
      <c r="R36" s="1109"/>
      <c r="S36" s="1109"/>
      <c r="T36" s="1109"/>
      <c r="U36" s="1109"/>
      <c r="V36" s="1109"/>
      <c r="W36" s="1109"/>
      <c r="X36" s="1109"/>
      <c r="Y36" s="1109"/>
      <c r="Z36" s="1109"/>
      <c r="AA36" s="1109"/>
      <c r="AB36" s="1109"/>
      <c r="AC36" s="1109"/>
      <c r="AD36" s="1109"/>
      <c r="AE36" s="1073"/>
      <c r="AF36" s="1109"/>
      <c r="AG36" s="1109"/>
      <c r="AH36" s="1109"/>
      <c r="AI36" s="1340"/>
      <c r="AJ36" s="1109"/>
      <c r="AK36" s="1002"/>
      <c r="AL36" s="1002"/>
    </row>
    <row r="37" spans="1:38" ht="4.5" customHeight="1" x14ac:dyDescent="0.25">
      <c r="A37" s="971"/>
      <c r="B37" s="971"/>
      <c r="C37" s="971"/>
      <c r="D37" s="971"/>
      <c r="E37" s="1339"/>
      <c r="F37" s="1073"/>
      <c r="G37" s="1073"/>
      <c r="H37" s="1073"/>
      <c r="I37" s="1073"/>
      <c r="J37" s="1073"/>
      <c r="K37" s="1073"/>
      <c r="L37" s="1073"/>
      <c r="M37" s="1073"/>
      <c r="N37" s="1073"/>
      <c r="O37" s="1073"/>
      <c r="P37" s="1073"/>
      <c r="Q37" s="1073"/>
      <c r="R37" s="1073"/>
      <c r="S37" s="1073"/>
      <c r="T37" s="1073"/>
      <c r="U37" s="1073"/>
      <c r="V37" s="1073"/>
      <c r="W37" s="1073"/>
      <c r="X37" s="1073"/>
      <c r="Y37" s="1073"/>
      <c r="Z37" s="1073"/>
      <c r="AA37" s="1073"/>
      <c r="AB37" s="1073"/>
      <c r="AC37" s="1073"/>
      <c r="AD37" s="1073"/>
      <c r="AE37" s="1073"/>
      <c r="AF37" s="1109"/>
      <c r="AG37" s="1109"/>
      <c r="AH37" s="1109"/>
      <c r="AI37" s="1340"/>
      <c r="AJ37" s="1109"/>
      <c r="AK37" s="1002"/>
      <c r="AL37" s="1002"/>
    </row>
    <row r="38" spans="1:38" ht="15" customHeight="1" x14ac:dyDescent="0.25">
      <c r="A38" s="971"/>
      <c r="B38" s="971"/>
      <c r="C38" s="971"/>
      <c r="D38" s="971"/>
      <c r="E38" s="1347" t="s">
        <v>96</v>
      </c>
      <c r="F38" s="2330"/>
      <c r="G38" s="1930"/>
      <c r="H38" s="1930"/>
      <c r="I38" s="1930"/>
      <c r="J38" s="1930"/>
      <c r="K38" s="1930"/>
      <c r="L38" s="1930"/>
      <c r="M38" s="1930"/>
      <c r="N38" s="1346" t="s">
        <v>201</v>
      </c>
      <c r="O38" s="2330"/>
      <c r="P38" s="1930"/>
      <c r="Q38" s="1930"/>
      <c r="R38" s="1930"/>
      <c r="S38" s="1930"/>
      <c r="T38" s="1930"/>
      <c r="U38" s="1930"/>
      <c r="V38" s="1930"/>
      <c r="W38" s="1346" t="s">
        <v>245</v>
      </c>
      <c r="X38" s="2339"/>
      <c r="Y38" s="2339"/>
      <c r="Z38" s="2339"/>
      <c r="AA38" s="2339"/>
      <c r="AB38" s="2339"/>
      <c r="AC38" s="2339"/>
      <c r="AD38" s="2339"/>
      <c r="AE38" s="2339"/>
      <c r="AF38" s="2339"/>
      <c r="AG38" s="2339"/>
      <c r="AH38" s="2339"/>
      <c r="AI38" s="1348"/>
      <c r="AJ38" s="1082"/>
      <c r="AK38" s="1002"/>
      <c r="AL38" s="1002"/>
    </row>
    <row r="39" spans="1:38" ht="15" customHeight="1" x14ac:dyDescent="0.25">
      <c r="A39" s="971"/>
      <c r="B39" s="971"/>
      <c r="C39" s="971"/>
      <c r="D39" s="971"/>
      <c r="E39" s="1339"/>
      <c r="F39" s="1073" t="s">
        <v>2628</v>
      </c>
      <c r="G39" s="1073"/>
      <c r="H39" s="1073"/>
      <c r="I39" s="1333"/>
      <c r="J39" s="1333"/>
      <c r="K39" s="1333"/>
      <c r="L39" s="1353"/>
      <c r="M39" s="1333"/>
      <c r="N39" s="1333"/>
      <c r="O39" s="1073" t="s">
        <v>2628</v>
      </c>
      <c r="P39" s="1073"/>
      <c r="Q39" s="1073"/>
      <c r="R39" s="1073"/>
      <c r="S39" s="1073"/>
      <c r="T39" s="2343"/>
      <c r="U39" s="2344"/>
      <c r="V39" s="2344"/>
      <c r="W39" s="1109"/>
      <c r="X39" s="1073" t="s">
        <v>2628</v>
      </c>
      <c r="Y39" s="1073"/>
      <c r="Z39" s="1073"/>
      <c r="AA39" s="1073"/>
      <c r="AB39" s="1333"/>
      <c r="AC39" s="1333"/>
      <c r="AD39" s="1073"/>
      <c r="AE39" s="2343"/>
      <c r="AF39" s="2343"/>
      <c r="AG39" s="2343"/>
      <c r="AH39" s="2343"/>
      <c r="AI39" s="1348"/>
      <c r="AJ39" s="1109"/>
      <c r="AK39" s="1002"/>
      <c r="AL39" s="1002"/>
    </row>
    <row r="40" spans="1:38" ht="4.5" customHeight="1" x14ac:dyDescent="0.25">
      <c r="A40" s="971"/>
      <c r="B40" s="971"/>
      <c r="C40" s="971"/>
      <c r="D40" s="971"/>
      <c r="E40" s="1339"/>
      <c r="F40" s="1073"/>
      <c r="G40" s="1073"/>
      <c r="H40" s="1073"/>
      <c r="I40" s="1109"/>
      <c r="J40" s="1109"/>
      <c r="K40" s="1109"/>
      <c r="L40" s="1073"/>
      <c r="M40" s="1073"/>
      <c r="N40" s="1073"/>
      <c r="O40" s="1109"/>
      <c r="P40" s="1109"/>
      <c r="Q40" s="1109"/>
      <c r="R40" s="1109"/>
      <c r="S40" s="1109"/>
      <c r="T40" s="1109"/>
      <c r="U40" s="1109"/>
      <c r="V40" s="1073"/>
      <c r="W40" s="1073"/>
      <c r="X40" s="1109"/>
      <c r="Y40" s="1109"/>
      <c r="Z40" s="1109"/>
      <c r="AA40" s="1109"/>
      <c r="AB40" s="1109"/>
      <c r="AC40" s="1109"/>
      <c r="AD40" s="1073"/>
      <c r="AE40" s="1073"/>
      <c r="AF40" s="1109"/>
      <c r="AG40" s="1109"/>
      <c r="AH40" s="1109"/>
      <c r="AI40" s="1340"/>
      <c r="AJ40" s="1109"/>
      <c r="AK40" s="1002"/>
      <c r="AL40" s="1002"/>
    </row>
    <row r="41" spans="1:38" ht="15" customHeight="1" x14ac:dyDescent="0.25">
      <c r="A41" s="971"/>
      <c r="B41" s="971"/>
      <c r="C41" s="971"/>
      <c r="D41" s="971"/>
      <c r="E41" s="1347" t="s">
        <v>309</v>
      </c>
      <c r="F41" s="2330"/>
      <c r="G41" s="1930"/>
      <c r="H41" s="1930"/>
      <c r="I41" s="1930"/>
      <c r="J41" s="1930"/>
      <c r="K41" s="1930"/>
      <c r="L41" s="1930"/>
      <c r="M41" s="1930"/>
      <c r="N41" s="1346" t="s">
        <v>374</v>
      </c>
      <c r="O41" s="2330"/>
      <c r="P41" s="1930"/>
      <c r="Q41" s="1930"/>
      <c r="R41" s="1930"/>
      <c r="S41" s="1930"/>
      <c r="T41" s="1930"/>
      <c r="U41" s="1930"/>
      <c r="V41" s="1930"/>
      <c r="W41" s="1346" t="s">
        <v>418</v>
      </c>
      <c r="X41" s="2339"/>
      <c r="Y41" s="2339"/>
      <c r="Z41" s="2339"/>
      <c r="AA41" s="2339"/>
      <c r="AB41" s="2339"/>
      <c r="AC41" s="2339"/>
      <c r="AD41" s="2339"/>
      <c r="AE41" s="2339"/>
      <c r="AF41" s="2339"/>
      <c r="AG41" s="2339"/>
      <c r="AH41" s="2339"/>
      <c r="AI41" s="1186"/>
      <c r="AJ41" s="1082"/>
      <c r="AK41" s="1002"/>
      <c r="AL41" s="1002"/>
    </row>
    <row r="42" spans="1:38" ht="15" customHeight="1" thickBot="1" x14ac:dyDescent="0.3">
      <c r="A42" s="971"/>
      <c r="B42" s="971"/>
      <c r="C42" s="971"/>
      <c r="D42" s="971"/>
      <c r="E42" s="1341"/>
      <c r="F42" s="1164" t="s">
        <v>2628</v>
      </c>
      <c r="G42" s="1164"/>
      <c r="H42" s="1164"/>
      <c r="I42" s="1342"/>
      <c r="J42" s="1342"/>
      <c r="K42" s="1342"/>
      <c r="L42" s="1352"/>
      <c r="M42" s="1164"/>
      <c r="N42" s="1349"/>
      <c r="O42" s="1164" t="s">
        <v>2628</v>
      </c>
      <c r="P42" s="1164"/>
      <c r="Q42" s="1164"/>
      <c r="R42" s="1164"/>
      <c r="S42" s="1164"/>
      <c r="T42" s="2321"/>
      <c r="U42" s="2347"/>
      <c r="V42" s="2347"/>
      <c r="W42" s="1349"/>
      <c r="X42" s="1164" t="s">
        <v>2628</v>
      </c>
      <c r="Y42" s="1164"/>
      <c r="Z42" s="1164"/>
      <c r="AA42" s="1164"/>
      <c r="AB42" s="1342"/>
      <c r="AC42" s="1342"/>
      <c r="AD42" s="1164"/>
      <c r="AE42" s="2321"/>
      <c r="AF42" s="2321"/>
      <c r="AG42" s="2321"/>
      <c r="AH42" s="2321"/>
      <c r="AI42" s="1192"/>
      <c r="AJ42" s="1109"/>
      <c r="AK42" s="1002"/>
      <c r="AL42" s="1002"/>
    </row>
    <row r="43" spans="1:38" s="1362" customFormat="1" ht="4.5" customHeight="1" thickBot="1" x14ac:dyDescent="0.3">
      <c r="A43" s="1382"/>
      <c r="B43" s="1382"/>
      <c r="C43" s="1382"/>
      <c r="D43" s="1382"/>
      <c r="E43" s="1383"/>
      <c r="F43" s="1383"/>
      <c r="G43" s="1383"/>
      <c r="H43" s="1383"/>
      <c r="I43" s="1383"/>
      <c r="J43" s="1383"/>
      <c r="K43" s="1383"/>
      <c r="L43" s="1383"/>
      <c r="M43" s="1383"/>
      <c r="N43" s="1383"/>
      <c r="O43" s="1383"/>
      <c r="P43" s="1383"/>
      <c r="Q43" s="1383"/>
      <c r="R43" s="1383"/>
      <c r="S43" s="1383"/>
      <c r="T43" s="1383"/>
      <c r="U43" s="1383"/>
      <c r="V43" s="1383"/>
      <c r="W43" s="1383"/>
      <c r="X43" s="1383"/>
      <c r="Y43" s="1383"/>
      <c r="Z43" s="1383"/>
      <c r="AA43" s="1383"/>
      <c r="AB43" s="1383"/>
      <c r="AC43" s="1383"/>
      <c r="AD43" s="1383"/>
      <c r="AE43" s="1383"/>
      <c r="AF43" s="1384"/>
      <c r="AG43" s="1384"/>
      <c r="AH43" s="1384"/>
      <c r="AI43" s="1384"/>
      <c r="AJ43" s="1384"/>
      <c r="AK43" s="1385"/>
      <c r="AL43" s="1385"/>
    </row>
    <row r="44" spans="1:38" ht="15" hidden="1" customHeight="1" x14ac:dyDescent="0.25">
      <c r="A44" s="971"/>
      <c r="B44" s="971"/>
      <c r="C44" s="971"/>
      <c r="D44" s="971"/>
      <c r="E44" s="1005" t="s">
        <v>457</v>
      </c>
      <c r="F44" s="1638"/>
      <c r="G44" s="1416"/>
      <c r="H44" s="1416"/>
      <c r="I44" s="1416"/>
      <c r="J44" s="1416"/>
      <c r="K44" s="1416"/>
      <c r="L44" s="1416"/>
      <c r="M44" s="1417"/>
      <c r="N44" s="511" t="s">
        <v>497</v>
      </c>
      <c r="O44" s="1638"/>
      <c r="P44" s="1416"/>
      <c r="Q44" s="1416"/>
      <c r="R44" s="1416"/>
      <c r="S44" s="1416"/>
      <c r="T44" s="1416"/>
      <c r="U44" s="1416"/>
      <c r="V44" s="1417"/>
      <c r="W44" s="511" t="s">
        <v>546</v>
      </c>
      <c r="X44" s="1638"/>
      <c r="Y44" s="1416"/>
      <c r="Z44" s="1416"/>
      <c r="AA44" s="1416"/>
      <c r="AB44" s="1416"/>
      <c r="AC44" s="1416"/>
      <c r="AD44" s="1416"/>
      <c r="AE44" s="1416"/>
      <c r="AF44" s="1416"/>
      <c r="AG44" s="1416"/>
      <c r="AH44" s="1416"/>
      <c r="AI44" s="1416"/>
      <c r="AJ44" s="1573"/>
      <c r="AK44" s="1002"/>
      <c r="AL44" s="1002"/>
    </row>
    <row r="45" spans="1:38" ht="15" hidden="1" customHeight="1" x14ac:dyDescent="0.25">
      <c r="A45" s="971"/>
      <c r="B45" s="971"/>
      <c r="C45" s="971"/>
      <c r="D45" s="971"/>
      <c r="E45" s="34"/>
      <c r="F45" s="10" t="s">
        <v>2628</v>
      </c>
      <c r="G45" s="10"/>
      <c r="H45" s="10"/>
      <c r="I45" s="1006"/>
      <c r="J45" s="1006"/>
      <c r="K45" s="1006"/>
      <c r="L45" s="1007"/>
      <c r="M45" s="531"/>
      <c r="N45" s="531"/>
      <c r="O45" s="10" t="s">
        <v>2628</v>
      </c>
      <c r="P45" s="10"/>
      <c r="Q45" s="10"/>
      <c r="R45" s="10"/>
      <c r="S45" s="10"/>
      <c r="T45" s="2318"/>
      <c r="U45" s="1393"/>
      <c r="V45" s="2319"/>
      <c r="W45" s="31"/>
      <c r="X45" s="10" t="s">
        <v>2628</v>
      </c>
      <c r="Y45" s="10"/>
      <c r="Z45" s="10"/>
      <c r="AA45" s="10"/>
      <c r="AB45" s="531"/>
      <c r="AC45" s="531"/>
      <c r="AD45" s="10"/>
      <c r="AE45" s="2320"/>
      <c r="AF45" s="1393"/>
      <c r="AG45" s="1393"/>
      <c r="AH45" s="1393"/>
      <c r="AI45" s="2319"/>
      <c r="AJ45" s="485"/>
      <c r="AK45" s="1002"/>
      <c r="AL45" s="1002"/>
    </row>
    <row r="46" spans="1:38" ht="4.5" hidden="1" customHeight="1" x14ac:dyDescent="0.25">
      <c r="A46" s="971"/>
      <c r="B46" s="971"/>
      <c r="C46" s="971"/>
      <c r="D46" s="971"/>
      <c r="E46" s="34"/>
      <c r="F46" s="10"/>
      <c r="G46" s="10"/>
      <c r="H46" s="10"/>
      <c r="I46" s="31"/>
      <c r="J46" s="31"/>
      <c r="K46" s="31"/>
      <c r="L46" s="10"/>
      <c r="M46" s="10"/>
      <c r="N46" s="10"/>
      <c r="O46" s="31"/>
      <c r="P46" s="31"/>
      <c r="Q46" s="31"/>
      <c r="R46" s="31"/>
      <c r="S46" s="31"/>
      <c r="T46" s="31"/>
      <c r="U46" s="31"/>
      <c r="V46" s="10"/>
      <c r="W46" s="10"/>
      <c r="X46" s="31"/>
      <c r="Y46" s="31"/>
      <c r="Z46" s="31"/>
      <c r="AA46" s="31"/>
      <c r="AB46" s="31"/>
      <c r="AC46" s="31"/>
      <c r="AD46" s="10"/>
      <c r="AE46" s="10"/>
      <c r="AF46" s="31"/>
      <c r="AG46" s="31"/>
      <c r="AH46" s="31"/>
      <c r="AI46" s="31"/>
      <c r="AJ46" s="485"/>
      <c r="AK46" s="1002"/>
      <c r="AL46" s="1002"/>
    </row>
    <row r="47" spans="1:38" ht="15" hidden="1" customHeight="1" x14ac:dyDescent="0.25">
      <c r="A47" s="971"/>
      <c r="B47" s="971"/>
      <c r="C47" s="971"/>
      <c r="D47" s="971"/>
      <c r="E47" s="1005" t="s">
        <v>619</v>
      </c>
      <c r="F47" s="1638"/>
      <c r="G47" s="1416"/>
      <c r="H47" s="1416"/>
      <c r="I47" s="1416"/>
      <c r="J47" s="1416"/>
      <c r="K47" s="1416"/>
      <c r="L47" s="1416"/>
      <c r="M47" s="1417"/>
      <c r="N47" s="511" t="s">
        <v>1839</v>
      </c>
      <c r="O47" s="1638"/>
      <c r="P47" s="1416"/>
      <c r="Q47" s="1416"/>
      <c r="R47" s="1416"/>
      <c r="S47" s="1416"/>
      <c r="T47" s="1416"/>
      <c r="U47" s="1416"/>
      <c r="V47" s="1417"/>
      <c r="W47" s="511" t="s">
        <v>2049</v>
      </c>
      <c r="X47" s="1638"/>
      <c r="Y47" s="1416"/>
      <c r="Z47" s="1416"/>
      <c r="AA47" s="1416"/>
      <c r="AB47" s="1416"/>
      <c r="AC47" s="1416"/>
      <c r="AD47" s="1416"/>
      <c r="AE47" s="1416"/>
      <c r="AF47" s="1416"/>
      <c r="AG47" s="1416"/>
      <c r="AH47" s="1416"/>
      <c r="AI47" s="1416"/>
      <c r="AJ47" s="1573"/>
      <c r="AK47" s="1002"/>
      <c r="AL47" s="1002"/>
    </row>
    <row r="48" spans="1:38" ht="15" hidden="1" customHeight="1" x14ac:dyDescent="0.25">
      <c r="A48" s="971"/>
      <c r="B48" s="971"/>
      <c r="C48" s="971"/>
      <c r="D48" s="971"/>
      <c r="E48" s="34"/>
      <c r="F48" s="10" t="s">
        <v>2628</v>
      </c>
      <c r="G48" s="10"/>
      <c r="H48" s="10"/>
      <c r="I48" s="531"/>
      <c r="J48" s="531"/>
      <c r="K48" s="531"/>
      <c r="L48" s="1007"/>
      <c r="M48" s="10"/>
      <c r="N48" s="31"/>
      <c r="O48" s="10" t="s">
        <v>2628</v>
      </c>
      <c r="P48" s="10"/>
      <c r="Q48" s="10"/>
      <c r="R48" s="10"/>
      <c r="S48" s="10"/>
      <c r="T48" s="2318"/>
      <c r="U48" s="1393"/>
      <c r="V48" s="2319"/>
      <c r="W48" s="31"/>
      <c r="X48" s="10" t="s">
        <v>2628</v>
      </c>
      <c r="Y48" s="10"/>
      <c r="Z48" s="10"/>
      <c r="AA48" s="10"/>
      <c r="AB48" s="531"/>
      <c r="AC48" s="531"/>
      <c r="AD48" s="10"/>
      <c r="AE48" s="2320"/>
      <c r="AF48" s="1393"/>
      <c r="AG48" s="1393"/>
      <c r="AH48" s="1393"/>
      <c r="AI48" s="2319"/>
      <c r="AJ48" s="485"/>
      <c r="AK48" s="1002"/>
      <c r="AL48" s="1002"/>
    </row>
    <row r="49" spans="1:38" ht="4.5" hidden="1" customHeight="1" thickBot="1" x14ac:dyDescent="0.3">
      <c r="A49" s="971"/>
      <c r="B49" s="971"/>
      <c r="C49" s="971"/>
      <c r="D49" s="971"/>
      <c r="E49" s="206"/>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678"/>
      <c r="AG49" s="678"/>
      <c r="AH49" s="678"/>
      <c r="AI49" s="678"/>
      <c r="AJ49" s="497"/>
      <c r="AK49" s="1002"/>
      <c r="AL49" s="1002"/>
    </row>
    <row r="50" spans="1:38" ht="15" hidden="1" customHeight="1" x14ac:dyDescent="0.25">
      <c r="A50" s="971"/>
      <c r="B50" s="971"/>
      <c r="C50" s="971"/>
      <c r="D50" s="971"/>
      <c r="E50" s="1005" t="s">
        <v>2629</v>
      </c>
      <c r="F50" s="1638"/>
      <c r="G50" s="1416"/>
      <c r="H50" s="1416"/>
      <c r="I50" s="1416"/>
      <c r="J50" s="1416"/>
      <c r="K50" s="1416"/>
      <c r="L50" s="1416"/>
      <c r="M50" s="1417"/>
      <c r="N50" s="511" t="s">
        <v>2630</v>
      </c>
      <c r="O50" s="1638"/>
      <c r="P50" s="1416"/>
      <c r="Q50" s="1416"/>
      <c r="R50" s="1416"/>
      <c r="S50" s="1416"/>
      <c r="T50" s="1416"/>
      <c r="U50" s="1416"/>
      <c r="V50" s="1417"/>
      <c r="W50" s="511" t="s">
        <v>2631</v>
      </c>
      <c r="X50" s="1638"/>
      <c r="Y50" s="1416"/>
      <c r="Z50" s="1416"/>
      <c r="AA50" s="1416"/>
      <c r="AB50" s="1416"/>
      <c r="AC50" s="1416"/>
      <c r="AD50" s="1416"/>
      <c r="AE50" s="1416"/>
      <c r="AF50" s="1416"/>
      <c r="AG50" s="1416"/>
      <c r="AH50" s="1416"/>
      <c r="AI50" s="1416"/>
      <c r="AJ50" s="1573"/>
      <c r="AK50" s="1002"/>
      <c r="AL50" s="1002"/>
    </row>
    <row r="51" spans="1:38" ht="15" hidden="1" customHeight="1" x14ac:dyDescent="0.25">
      <c r="A51" s="971"/>
      <c r="B51" s="971"/>
      <c r="C51" s="971"/>
      <c r="D51" s="971"/>
      <c r="E51" s="34"/>
      <c r="F51" s="10" t="s">
        <v>2628</v>
      </c>
      <c r="G51" s="10"/>
      <c r="H51" s="10"/>
      <c r="I51" s="1006"/>
      <c r="J51" s="1006"/>
      <c r="K51" s="1006"/>
      <c r="L51" s="1007"/>
      <c r="M51" s="531"/>
      <c r="N51" s="531"/>
      <c r="O51" s="10" t="s">
        <v>2628</v>
      </c>
      <c r="P51" s="10"/>
      <c r="Q51" s="10"/>
      <c r="R51" s="10"/>
      <c r="S51" s="10"/>
      <c r="T51" s="2318"/>
      <c r="U51" s="1393"/>
      <c r="V51" s="2319"/>
      <c r="W51" s="31"/>
      <c r="X51" s="10" t="s">
        <v>2628</v>
      </c>
      <c r="Y51" s="10"/>
      <c r="Z51" s="10"/>
      <c r="AA51" s="10"/>
      <c r="AB51" s="531"/>
      <c r="AC51" s="531"/>
      <c r="AD51" s="10"/>
      <c r="AE51" s="2320"/>
      <c r="AF51" s="1393"/>
      <c r="AG51" s="1393"/>
      <c r="AH51" s="1393"/>
      <c r="AI51" s="2319"/>
      <c r="AJ51" s="485"/>
      <c r="AK51" s="1002"/>
      <c r="AL51" s="1002"/>
    </row>
    <row r="52" spans="1:38" ht="4.5" hidden="1" customHeight="1" x14ac:dyDescent="0.25">
      <c r="A52" s="971"/>
      <c r="B52" s="971"/>
      <c r="C52" s="971"/>
      <c r="D52" s="971"/>
      <c r="E52" s="34"/>
      <c r="F52" s="10"/>
      <c r="G52" s="10"/>
      <c r="H52" s="10"/>
      <c r="I52" s="31"/>
      <c r="J52" s="31"/>
      <c r="K52" s="31"/>
      <c r="L52" s="10"/>
      <c r="M52" s="10"/>
      <c r="N52" s="10"/>
      <c r="O52" s="31"/>
      <c r="P52" s="31"/>
      <c r="Q52" s="31"/>
      <c r="R52" s="31"/>
      <c r="S52" s="31"/>
      <c r="T52" s="31"/>
      <c r="U52" s="31"/>
      <c r="V52" s="10"/>
      <c r="W52" s="10"/>
      <c r="X52" s="31"/>
      <c r="Y52" s="31"/>
      <c r="Z52" s="31"/>
      <c r="AA52" s="31"/>
      <c r="AB52" s="31"/>
      <c r="AC52" s="31"/>
      <c r="AD52" s="10"/>
      <c r="AE52" s="10"/>
      <c r="AF52" s="31"/>
      <c r="AG52" s="31"/>
      <c r="AH52" s="31"/>
      <c r="AI52" s="31"/>
      <c r="AJ52" s="485"/>
      <c r="AK52" s="1002"/>
      <c r="AL52" s="1002"/>
    </row>
    <row r="53" spans="1:38" ht="15" hidden="1" customHeight="1" x14ac:dyDescent="0.25">
      <c r="A53" s="971"/>
      <c r="B53" s="971"/>
      <c r="C53" s="971"/>
      <c r="D53" s="971"/>
      <c r="E53" s="1005" t="s">
        <v>2632</v>
      </c>
      <c r="F53" s="1638"/>
      <c r="G53" s="1416"/>
      <c r="H53" s="1416"/>
      <c r="I53" s="1416"/>
      <c r="J53" s="1416"/>
      <c r="K53" s="1416"/>
      <c r="L53" s="1416"/>
      <c r="M53" s="1417"/>
      <c r="N53" s="511" t="s">
        <v>2633</v>
      </c>
      <c r="O53" s="1638"/>
      <c r="P53" s="1416"/>
      <c r="Q53" s="1416"/>
      <c r="R53" s="1416"/>
      <c r="S53" s="1416"/>
      <c r="T53" s="1416"/>
      <c r="U53" s="1416"/>
      <c r="V53" s="1417"/>
      <c r="W53" s="511" t="s">
        <v>2634</v>
      </c>
      <c r="X53" s="1638"/>
      <c r="Y53" s="1416"/>
      <c r="Z53" s="1416"/>
      <c r="AA53" s="1416"/>
      <c r="AB53" s="1416"/>
      <c r="AC53" s="1416"/>
      <c r="AD53" s="1416"/>
      <c r="AE53" s="1416"/>
      <c r="AF53" s="1416"/>
      <c r="AG53" s="1416"/>
      <c r="AH53" s="1416"/>
      <c r="AI53" s="1416"/>
      <c r="AJ53" s="1573"/>
      <c r="AK53" s="1002"/>
      <c r="AL53" s="1002"/>
    </row>
    <row r="54" spans="1:38" ht="15" hidden="1" customHeight="1" x14ac:dyDescent="0.25">
      <c r="A54" s="971"/>
      <c r="B54" s="971"/>
      <c r="C54" s="971"/>
      <c r="D54" s="971"/>
      <c r="E54" s="34"/>
      <c r="F54" s="10" t="s">
        <v>2628</v>
      </c>
      <c r="G54" s="10"/>
      <c r="H54" s="10"/>
      <c r="I54" s="531"/>
      <c r="J54" s="531"/>
      <c r="K54" s="531"/>
      <c r="L54" s="1007"/>
      <c r="M54" s="10"/>
      <c r="N54" s="31"/>
      <c r="O54" s="10" t="s">
        <v>2628</v>
      </c>
      <c r="P54" s="10"/>
      <c r="Q54" s="10"/>
      <c r="R54" s="10"/>
      <c r="S54" s="10"/>
      <c r="T54" s="2318"/>
      <c r="U54" s="1393"/>
      <c r="V54" s="2319"/>
      <c r="W54" s="31"/>
      <c r="X54" s="10" t="s">
        <v>2628</v>
      </c>
      <c r="Y54" s="10"/>
      <c r="Z54" s="10"/>
      <c r="AA54" s="10"/>
      <c r="AB54" s="531"/>
      <c r="AC54" s="531"/>
      <c r="AD54" s="10"/>
      <c r="AE54" s="2320"/>
      <c r="AF54" s="1393"/>
      <c r="AG54" s="1393"/>
      <c r="AH54" s="1393"/>
      <c r="AI54" s="2319"/>
      <c r="AJ54" s="485"/>
      <c r="AK54" s="1002"/>
      <c r="AL54" s="1002"/>
    </row>
    <row r="55" spans="1:38" ht="4.5" hidden="1" customHeight="1" thickBot="1" x14ac:dyDescent="0.3">
      <c r="A55" s="971"/>
      <c r="B55" s="971"/>
      <c r="C55" s="971"/>
      <c r="D55" s="971"/>
      <c r="E55" s="206"/>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678"/>
      <c r="AG55" s="678"/>
      <c r="AH55" s="678"/>
      <c r="AI55" s="678"/>
      <c r="AJ55" s="497"/>
      <c r="AK55" s="1002"/>
      <c r="AL55" s="1002"/>
    </row>
    <row r="56" spans="1:38" ht="15" hidden="1" customHeight="1" x14ac:dyDescent="0.25">
      <c r="A56" s="971"/>
      <c r="B56" s="971"/>
      <c r="C56" s="971"/>
      <c r="D56" s="971"/>
      <c r="E56" s="1005" t="s">
        <v>2635</v>
      </c>
      <c r="F56" s="1638"/>
      <c r="G56" s="1416"/>
      <c r="H56" s="1416"/>
      <c r="I56" s="1416"/>
      <c r="J56" s="1416"/>
      <c r="K56" s="1416"/>
      <c r="L56" s="1416"/>
      <c r="M56" s="1417"/>
      <c r="N56" s="511" t="s">
        <v>2636</v>
      </c>
      <c r="O56" s="1638"/>
      <c r="P56" s="1416"/>
      <c r="Q56" s="1416"/>
      <c r="R56" s="1416"/>
      <c r="S56" s="1416"/>
      <c r="T56" s="1416"/>
      <c r="U56" s="1416"/>
      <c r="V56" s="1417"/>
      <c r="W56" s="511" t="s">
        <v>2637</v>
      </c>
      <c r="X56" s="1638"/>
      <c r="Y56" s="1416"/>
      <c r="Z56" s="1416"/>
      <c r="AA56" s="1416"/>
      <c r="AB56" s="1416"/>
      <c r="AC56" s="1416"/>
      <c r="AD56" s="1416"/>
      <c r="AE56" s="1416"/>
      <c r="AF56" s="1416"/>
      <c r="AG56" s="1416"/>
      <c r="AH56" s="1416"/>
      <c r="AI56" s="1416"/>
      <c r="AJ56" s="1573"/>
      <c r="AK56" s="1002"/>
      <c r="AL56" s="1002"/>
    </row>
    <row r="57" spans="1:38" ht="15" hidden="1" customHeight="1" x14ac:dyDescent="0.25">
      <c r="A57" s="971"/>
      <c r="B57" s="971"/>
      <c r="C57" s="971"/>
      <c r="D57" s="971"/>
      <c r="E57" s="34"/>
      <c r="F57" s="10" t="s">
        <v>2628</v>
      </c>
      <c r="G57" s="10"/>
      <c r="H57" s="10"/>
      <c r="I57" s="1006"/>
      <c r="J57" s="1006"/>
      <c r="K57" s="1006"/>
      <c r="L57" s="1007"/>
      <c r="M57" s="531"/>
      <c r="N57" s="531"/>
      <c r="O57" s="10" t="s">
        <v>2628</v>
      </c>
      <c r="P57" s="10"/>
      <c r="Q57" s="10"/>
      <c r="R57" s="10"/>
      <c r="S57" s="10"/>
      <c r="T57" s="2318"/>
      <c r="U57" s="1393"/>
      <c r="V57" s="2319"/>
      <c r="W57" s="31"/>
      <c r="X57" s="10" t="s">
        <v>2628</v>
      </c>
      <c r="Y57" s="10"/>
      <c r="Z57" s="10"/>
      <c r="AA57" s="10"/>
      <c r="AB57" s="531"/>
      <c r="AC57" s="531"/>
      <c r="AD57" s="10"/>
      <c r="AE57" s="2320"/>
      <c r="AF57" s="1393"/>
      <c r="AG57" s="1393"/>
      <c r="AH57" s="1393"/>
      <c r="AI57" s="2319"/>
      <c r="AJ57" s="485"/>
      <c r="AK57" s="1002"/>
      <c r="AL57" s="1002"/>
    </row>
    <row r="58" spans="1:38" ht="4.5" hidden="1" customHeight="1" x14ac:dyDescent="0.25">
      <c r="A58" s="971"/>
      <c r="B58" s="971"/>
      <c r="C58" s="971"/>
      <c r="D58" s="971"/>
      <c r="E58" s="34"/>
      <c r="F58" s="10"/>
      <c r="G58" s="10"/>
      <c r="H58" s="10"/>
      <c r="I58" s="31"/>
      <c r="J58" s="31"/>
      <c r="K58" s="31"/>
      <c r="L58" s="10"/>
      <c r="M58" s="10"/>
      <c r="N58" s="10"/>
      <c r="O58" s="31"/>
      <c r="P58" s="31"/>
      <c r="Q58" s="31"/>
      <c r="R58" s="31"/>
      <c r="S58" s="31"/>
      <c r="T58" s="31"/>
      <c r="U58" s="31"/>
      <c r="V58" s="10"/>
      <c r="W58" s="10"/>
      <c r="X58" s="31"/>
      <c r="Y58" s="31"/>
      <c r="Z58" s="31"/>
      <c r="AA58" s="31"/>
      <c r="AB58" s="31"/>
      <c r="AC58" s="31"/>
      <c r="AD58" s="10"/>
      <c r="AE58" s="10"/>
      <c r="AF58" s="31"/>
      <c r="AG58" s="31"/>
      <c r="AH58" s="31"/>
      <c r="AI58" s="31"/>
      <c r="AJ58" s="485"/>
      <c r="AK58" s="1002"/>
      <c r="AL58" s="1002"/>
    </row>
    <row r="59" spans="1:38" ht="15" hidden="1" customHeight="1" x14ac:dyDescent="0.25">
      <c r="A59" s="971"/>
      <c r="B59" s="971"/>
      <c r="C59" s="971"/>
      <c r="D59" s="971"/>
      <c r="E59" s="1005" t="s">
        <v>2638</v>
      </c>
      <c r="F59" s="1638"/>
      <c r="G59" s="1416"/>
      <c r="H59" s="1416"/>
      <c r="I59" s="1416"/>
      <c r="J59" s="1416"/>
      <c r="K59" s="1416"/>
      <c r="L59" s="1416"/>
      <c r="M59" s="1417"/>
      <c r="N59" s="511" t="s">
        <v>2639</v>
      </c>
      <c r="O59" s="1638"/>
      <c r="P59" s="1416"/>
      <c r="Q59" s="1416"/>
      <c r="R59" s="1416"/>
      <c r="S59" s="1416"/>
      <c r="T59" s="1416"/>
      <c r="U59" s="1416"/>
      <c r="V59" s="1417"/>
      <c r="W59" s="511" t="s">
        <v>2640</v>
      </c>
      <c r="X59" s="1638"/>
      <c r="Y59" s="1416"/>
      <c r="Z59" s="1416"/>
      <c r="AA59" s="1416"/>
      <c r="AB59" s="1416"/>
      <c r="AC59" s="1416"/>
      <c r="AD59" s="1416"/>
      <c r="AE59" s="1416"/>
      <c r="AF59" s="1416"/>
      <c r="AG59" s="1416"/>
      <c r="AH59" s="1416"/>
      <c r="AI59" s="1416"/>
      <c r="AJ59" s="1573"/>
      <c r="AK59" s="1002"/>
      <c r="AL59" s="1002"/>
    </row>
    <row r="60" spans="1:38" ht="15" hidden="1" customHeight="1" x14ac:dyDescent="0.25">
      <c r="A60" s="971"/>
      <c r="B60" s="971"/>
      <c r="C60" s="971"/>
      <c r="D60" s="971"/>
      <c r="E60" s="34"/>
      <c r="F60" s="10" t="s">
        <v>2628</v>
      </c>
      <c r="G60" s="10"/>
      <c r="H60" s="10"/>
      <c r="I60" s="531"/>
      <c r="J60" s="531"/>
      <c r="K60" s="531"/>
      <c r="L60" s="1007"/>
      <c r="M60" s="10"/>
      <c r="N60" s="31"/>
      <c r="O60" s="10" t="s">
        <v>2628</v>
      </c>
      <c r="P60" s="10"/>
      <c r="Q60" s="10"/>
      <c r="R60" s="10"/>
      <c r="S60" s="10"/>
      <c r="T60" s="2318"/>
      <c r="U60" s="1393"/>
      <c r="V60" s="2319"/>
      <c r="W60" s="31"/>
      <c r="X60" s="10" t="s">
        <v>2628</v>
      </c>
      <c r="Y60" s="10"/>
      <c r="Z60" s="10"/>
      <c r="AA60" s="10"/>
      <c r="AB60" s="531"/>
      <c r="AC60" s="531"/>
      <c r="AD60" s="10"/>
      <c r="AE60" s="2320"/>
      <c r="AF60" s="1393"/>
      <c r="AG60" s="1393"/>
      <c r="AH60" s="1393"/>
      <c r="AI60" s="2319"/>
      <c r="AJ60" s="485"/>
      <c r="AK60" s="1002"/>
      <c r="AL60" s="1002"/>
    </row>
    <row r="61" spans="1:38" ht="4.5" hidden="1" customHeight="1" thickBot="1" x14ac:dyDescent="0.3">
      <c r="A61" s="971"/>
      <c r="B61" s="971"/>
      <c r="C61" s="971"/>
      <c r="D61" s="971"/>
      <c r="E61" s="206"/>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678"/>
      <c r="AG61" s="678"/>
      <c r="AH61" s="678"/>
      <c r="AI61" s="678"/>
      <c r="AJ61" s="497"/>
      <c r="AK61" s="1002"/>
      <c r="AL61" s="1002"/>
    </row>
    <row r="62" spans="1:38" ht="15" hidden="1" customHeight="1" x14ac:dyDescent="0.25">
      <c r="A62" s="971"/>
      <c r="B62" s="971"/>
      <c r="C62" s="971"/>
      <c r="D62" s="971"/>
      <c r="E62" s="1005" t="s">
        <v>2641</v>
      </c>
      <c r="F62" s="1638"/>
      <c r="G62" s="1416"/>
      <c r="H62" s="1416"/>
      <c r="I62" s="1416"/>
      <c r="J62" s="1416"/>
      <c r="K62" s="1416"/>
      <c r="L62" s="1416"/>
      <c r="M62" s="1417"/>
      <c r="N62" s="511" t="s">
        <v>2642</v>
      </c>
      <c r="O62" s="1638"/>
      <c r="P62" s="1416"/>
      <c r="Q62" s="1416"/>
      <c r="R62" s="1416"/>
      <c r="S62" s="1416"/>
      <c r="T62" s="1416"/>
      <c r="U62" s="1416"/>
      <c r="V62" s="1417"/>
      <c r="W62" s="511" t="s">
        <v>2643</v>
      </c>
      <c r="X62" s="1638"/>
      <c r="Y62" s="1416"/>
      <c r="Z62" s="1416"/>
      <c r="AA62" s="1416"/>
      <c r="AB62" s="1416"/>
      <c r="AC62" s="1416"/>
      <c r="AD62" s="1416"/>
      <c r="AE62" s="1416"/>
      <c r="AF62" s="1416"/>
      <c r="AG62" s="1416"/>
      <c r="AH62" s="1416"/>
      <c r="AI62" s="1416"/>
      <c r="AJ62" s="1573"/>
      <c r="AK62" s="1002"/>
      <c r="AL62" s="1002"/>
    </row>
    <row r="63" spans="1:38" ht="15" hidden="1" customHeight="1" x14ac:dyDescent="0.25">
      <c r="A63" s="971"/>
      <c r="B63" s="971"/>
      <c r="C63" s="971"/>
      <c r="D63" s="971"/>
      <c r="E63" s="34"/>
      <c r="F63" s="10" t="s">
        <v>2628</v>
      </c>
      <c r="G63" s="10"/>
      <c r="H63" s="10"/>
      <c r="I63" s="1006"/>
      <c r="J63" s="1006"/>
      <c r="K63" s="1006"/>
      <c r="L63" s="1007"/>
      <c r="M63" s="531"/>
      <c r="N63" s="531"/>
      <c r="O63" s="10" t="s">
        <v>2628</v>
      </c>
      <c r="P63" s="10"/>
      <c r="Q63" s="10"/>
      <c r="R63" s="10"/>
      <c r="S63" s="10"/>
      <c r="T63" s="2318"/>
      <c r="U63" s="1393"/>
      <c r="V63" s="2319"/>
      <c r="W63" s="31"/>
      <c r="X63" s="10" t="s">
        <v>2628</v>
      </c>
      <c r="Y63" s="10"/>
      <c r="Z63" s="10"/>
      <c r="AA63" s="10"/>
      <c r="AB63" s="531"/>
      <c r="AC63" s="531"/>
      <c r="AD63" s="10"/>
      <c r="AE63" s="2320"/>
      <c r="AF63" s="1393"/>
      <c r="AG63" s="1393"/>
      <c r="AH63" s="1393"/>
      <c r="AI63" s="2319"/>
      <c r="AJ63" s="485"/>
      <c r="AK63" s="1002"/>
      <c r="AL63" s="1002"/>
    </row>
    <row r="64" spans="1:38" ht="4.5" hidden="1" customHeight="1" x14ac:dyDescent="0.25">
      <c r="A64" s="971"/>
      <c r="B64" s="971"/>
      <c r="C64" s="971"/>
      <c r="D64" s="971"/>
      <c r="E64" s="34"/>
      <c r="F64" s="10"/>
      <c r="G64" s="10"/>
      <c r="H64" s="10"/>
      <c r="I64" s="31"/>
      <c r="J64" s="31"/>
      <c r="K64" s="31"/>
      <c r="L64" s="10"/>
      <c r="M64" s="10"/>
      <c r="N64" s="10"/>
      <c r="O64" s="31"/>
      <c r="P64" s="31"/>
      <c r="Q64" s="31"/>
      <c r="R64" s="31"/>
      <c r="S64" s="31"/>
      <c r="T64" s="31"/>
      <c r="U64" s="31"/>
      <c r="V64" s="10"/>
      <c r="W64" s="10"/>
      <c r="X64" s="31"/>
      <c r="Y64" s="31"/>
      <c r="Z64" s="31"/>
      <c r="AA64" s="31"/>
      <c r="AB64" s="31"/>
      <c r="AC64" s="31"/>
      <c r="AD64" s="10"/>
      <c r="AE64" s="10"/>
      <c r="AF64" s="31"/>
      <c r="AG64" s="31"/>
      <c r="AH64" s="31"/>
      <c r="AI64" s="31"/>
      <c r="AJ64" s="485"/>
      <c r="AK64" s="1002"/>
      <c r="AL64" s="1002"/>
    </row>
    <row r="65" spans="1:38" ht="15" hidden="1" customHeight="1" x14ac:dyDescent="0.25">
      <c r="A65" s="971"/>
      <c r="B65" s="971"/>
      <c r="C65" s="971"/>
      <c r="D65" s="971"/>
      <c r="E65" s="1005" t="s">
        <v>2644</v>
      </c>
      <c r="F65" s="1638"/>
      <c r="G65" s="1416"/>
      <c r="H65" s="1416"/>
      <c r="I65" s="1416"/>
      <c r="J65" s="1416"/>
      <c r="K65" s="1416"/>
      <c r="L65" s="1416"/>
      <c r="M65" s="1417"/>
      <c r="N65" s="511" t="s">
        <v>2645</v>
      </c>
      <c r="O65" s="1638"/>
      <c r="P65" s="1416"/>
      <c r="Q65" s="1416"/>
      <c r="R65" s="1416"/>
      <c r="S65" s="1416"/>
      <c r="T65" s="1416"/>
      <c r="U65" s="1416"/>
      <c r="V65" s="1417"/>
      <c r="W65" s="511" t="s">
        <v>2646</v>
      </c>
      <c r="X65" s="1638"/>
      <c r="Y65" s="1416"/>
      <c r="Z65" s="1416"/>
      <c r="AA65" s="1416"/>
      <c r="AB65" s="1416"/>
      <c r="AC65" s="1416"/>
      <c r="AD65" s="1416"/>
      <c r="AE65" s="1416"/>
      <c r="AF65" s="1416"/>
      <c r="AG65" s="1416"/>
      <c r="AH65" s="1416"/>
      <c r="AI65" s="1416"/>
      <c r="AJ65" s="1573"/>
      <c r="AK65" s="1002"/>
      <c r="AL65" s="1002"/>
    </row>
    <row r="66" spans="1:38" ht="15" hidden="1" customHeight="1" x14ac:dyDescent="0.25">
      <c r="A66" s="971"/>
      <c r="B66" s="971"/>
      <c r="C66" s="971"/>
      <c r="D66" s="971"/>
      <c r="E66" s="34"/>
      <c r="F66" s="10" t="s">
        <v>2628</v>
      </c>
      <c r="G66" s="10"/>
      <c r="H66" s="10"/>
      <c r="I66" s="531"/>
      <c r="J66" s="531"/>
      <c r="K66" s="531"/>
      <c r="L66" s="1007"/>
      <c r="M66" s="10"/>
      <c r="N66" s="31"/>
      <c r="O66" s="10" t="s">
        <v>2628</v>
      </c>
      <c r="P66" s="10"/>
      <c r="Q66" s="10"/>
      <c r="R66" s="10"/>
      <c r="S66" s="10"/>
      <c r="T66" s="2318"/>
      <c r="U66" s="1393"/>
      <c r="V66" s="2319"/>
      <c r="W66" s="31"/>
      <c r="X66" s="10" t="s">
        <v>2628</v>
      </c>
      <c r="Y66" s="10"/>
      <c r="Z66" s="10"/>
      <c r="AA66" s="10"/>
      <c r="AB66" s="531"/>
      <c r="AC66" s="531"/>
      <c r="AD66" s="10"/>
      <c r="AE66" s="2320"/>
      <c r="AF66" s="1393"/>
      <c r="AG66" s="1393"/>
      <c r="AH66" s="1393"/>
      <c r="AI66" s="2319"/>
      <c r="AJ66" s="485"/>
      <c r="AK66" s="1002"/>
      <c r="AL66" s="1002"/>
    </row>
    <row r="67" spans="1:38" ht="13.5" hidden="1" customHeight="1" thickBot="1" x14ac:dyDescent="0.3">
      <c r="A67" s="971"/>
      <c r="B67" s="971"/>
      <c r="C67" s="971"/>
      <c r="D67" s="971"/>
      <c r="E67" s="206"/>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678"/>
      <c r="AG67" s="678"/>
      <c r="AH67" s="678"/>
      <c r="AI67" s="678"/>
      <c r="AJ67" s="497"/>
      <c r="AK67" s="1002"/>
      <c r="AL67" s="1002"/>
    </row>
    <row r="68" spans="1:38" ht="15" customHeight="1" thickBot="1" x14ac:dyDescent="0.3">
      <c r="A68" s="1101" t="s">
        <v>2647</v>
      </c>
      <c r="B68" s="1102"/>
      <c r="C68" s="2345"/>
      <c r="D68" s="1443"/>
      <c r="E68" s="1334" t="s">
        <v>2623</v>
      </c>
      <c r="F68" s="1149"/>
      <c r="G68" s="1149"/>
      <c r="H68" s="1149"/>
      <c r="I68" s="1337"/>
      <c r="J68" s="1335"/>
      <c r="K68" s="2325"/>
      <c r="L68" s="2326"/>
      <c r="M68" s="2326"/>
      <c r="N68" s="2326"/>
      <c r="O68" s="2326"/>
      <c r="P68" s="2326"/>
      <c r="Q68" s="2326"/>
      <c r="R68" s="2326"/>
      <c r="S68" s="2326"/>
      <c r="T68" s="2326"/>
      <c r="U68" s="2326"/>
      <c r="V68" s="2326"/>
      <c r="W68" s="2326"/>
      <c r="X68" s="1149"/>
      <c r="Y68" s="1149"/>
      <c r="Z68" s="1149" t="s">
        <v>2624</v>
      </c>
      <c r="AA68" s="1149"/>
      <c r="AB68" s="1337"/>
      <c r="AC68" s="2327"/>
      <c r="AD68" s="2328"/>
      <c r="AE68" s="2328"/>
      <c r="AF68" s="2328"/>
      <c r="AG68" s="2328"/>
      <c r="AH68" s="2328"/>
      <c r="AI68" s="1338"/>
      <c r="AJ68" s="1109"/>
      <c r="AK68" s="1002"/>
      <c r="AL68" s="1002"/>
    </row>
    <row r="69" spans="1:38" ht="4.9000000000000004" customHeight="1" x14ac:dyDescent="0.25">
      <c r="A69" s="1008"/>
      <c r="D69" s="1009"/>
      <c r="E69" s="1339"/>
      <c r="F69" s="1073"/>
      <c r="G69" s="1073"/>
      <c r="H69" s="1073"/>
      <c r="I69" s="1073"/>
      <c r="J69" s="1073"/>
      <c r="K69" s="1073"/>
      <c r="L69" s="1073"/>
      <c r="M69" s="1073"/>
      <c r="N69" s="1073"/>
      <c r="O69" s="1073"/>
      <c r="P69" s="1073"/>
      <c r="Q69" s="1073"/>
      <c r="R69" s="1073"/>
      <c r="S69" s="1073"/>
      <c r="T69" s="1073"/>
      <c r="U69" s="1073"/>
      <c r="V69" s="1073"/>
      <c r="W69" s="1073"/>
      <c r="X69" s="1073"/>
      <c r="Y69" s="1073"/>
      <c r="Z69" s="1073"/>
      <c r="AA69" s="1073"/>
      <c r="AB69" s="1073"/>
      <c r="AC69" s="1073"/>
      <c r="AD69" s="1073"/>
      <c r="AE69" s="1073"/>
      <c r="AF69" s="1109"/>
      <c r="AG69" s="1109"/>
      <c r="AH69" s="1109"/>
      <c r="AI69" s="1340"/>
      <c r="AJ69" s="1109"/>
      <c r="AK69" s="1002"/>
      <c r="AL69" s="1002"/>
    </row>
    <row r="70" spans="1:38" ht="15" customHeight="1" x14ac:dyDescent="0.25">
      <c r="A70" s="971"/>
      <c r="B70" s="971"/>
      <c r="C70" s="971"/>
      <c r="D70" s="971"/>
      <c r="E70" s="2338" t="s">
        <v>2613</v>
      </c>
      <c r="F70" s="1881"/>
      <c r="G70" s="2330"/>
      <c r="H70" s="1930"/>
      <c r="I70" s="1930"/>
      <c r="J70" s="1930"/>
      <c r="K70" s="1930"/>
      <c r="L70" s="1930"/>
      <c r="M70" s="1930"/>
      <c r="N70" s="1930"/>
      <c r="O70" s="1930"/>
      <c r="P70" s="1930"/>
      <c r="Q70" s="1930"/>
      <c r="R70" s="1930"/>
      <c r="S70" s="1160" t="s">
        <v>2614</v>
      </c>
      <c r="T70" s="2329"/>
      <c r="U70" s="1930"/>
      <c r="V70" s="1930"/>
      <c r="W70" s="1930"/>
      <c r="X70" s="1930"/>
      <c r="Y70" s="1930"/>
      <c r="Z70" s="1160" t="s">
        <v>2615</v>
      </c>
      <c r="AA70" s="2330"/>
      <c r="AB70" s="1930"/>
      <c r="AC70" s="1160" t="s">
        <v>2616</v>
      </c>
      <c r="AD70" s="2330"/>
      <c r="AE70" s="1930"/>
      <c r="AF70" s="1930"/>
      <c r="AG70" s="1930"/>
      <c r="AH70" s="1930"/>
      <c r="AI70" s="1340"/>
      <c r="AJ70" s="1109"/>
      <c r="AK70" s="1002"/>
      <c r="AL70" s="1002"/>
    </row>
    <row r="71" spans="1:38" ht="4.5" customHeight="1" x14ac:dyDescent="0.25">
      <c r="A71" s="971"/>
      <c r="B71" s="971"/>
      <c r="C71" s="971"/>
      <c r="D71" s="971"/>
      <c r="E71" s="1339"/>
      <c r="F71" s="1073"/>
      <c r="G71" s="1073"/>
      <c r="H71" s="1073"/>
      <c r="I71" s="1073"/>
      <c r="J71" s="1073"/>
      <c r="K71" s="1073"/>
      <c r="L71" s="1073"/>
      <c r="M71" s="1073"/>
      <c r="N71" s="1073"/>
      <c r="O71" s="1073"/>
      <c r="P71" s="1073"/>
      <c r="Q71" s="1073"/>
      <c r="R71" s="1073"/>
      <c r="S71" s="1073"/>
      <c r="T71" s="1073"/>
      <c r="U71" s="1073"/>
      <c r="V71" s="1073"/>
      <c r="W71" s="1073"/>
      <c r="X71" s="1073"/>
      <c r="Y71" s="1073"/>
      <c r="Z71" s="1073"/>
      <c r="AA71" s="1073"/>
      <c r="AB71" s="1073"/>
      <c r="AC71" s="1073"/>
      <c r="AD71" s="1073"/>
      <c r="AE71" s="1073"/>
      <c r="AF71" s="1109"/>
      <c r="AG71" s="1109"/>
      <c r="AH71" s="1109"/>
      <c r="AI71" s="1340"/>
      <c r="AJ71" s="1109"/>
      <c r="AK71" s="1002"/>
      <c r="AL71" s="1002"/>
    </row>
    <row r="72" spans="1:38" ht="15" customHeight="1" x14ac:dyDescent="0.25">
      <c r="A72" s="971"/>
      <c r="B72" s="971"/>
      <c r="C72" s="971"/>
      <c r="D72" s="971"/>
      <c r="E72" s="1339" t="s">
        <v>2617</v>
      </c>
      <c r="F72" s="1073"/>
      <c r="G72" s="1073"/>
      <c r="H72" s="1073"/>
      <c r="I72" s="1073"/>
      <c r="J72" s="1073"/>
      <c r="K72" s="1073"/>
      <c r="L72" s="1073"/>
      <c r="M72" s="1073"/>
      <c r="N72" s="1344"/>
      <c r="O72" s="1333"/>
      <c r="P72" s="1333"/>
      <c r="Q72" s="2330"/>
      <c r="R72" s="1930"/>
      <c r="S72" s="1930"/>
      <c r="T72" s="1930"/>
      <c r="U72" s="1930"/>
      <c r="V72" s="1930"/>
      <c r="W72" s="1930"/>
      <c r="X72" s="1930"/>
      <c r="Y72" s="1930"/>
      <c r="Z72" s="1930"/>
      <c r="AA72" s="1930"/>
      <c r="AB72" s="1930"/>
      <c r="AC72" s="1930"/>
      <c r="AD72" s="1930"/>
      <c r="AE72" s="1930"/>
      <c r="AF72" s="1930"/>
      <c r="AG72" s="1930"/>
      <c r="AH72" s="1930"/>
      <c r="AI72" s="1340"/>
      <c r="AJ72" s="1109"/>
      <c r="AK72" s="1002"/>
      <c r="AL72" s="1002"/>
    </row>
    <row r="73" spans="1:38" ht="4.5" customHeight="1" x14ac:dyDescent="0.25">
      <c r="A73" s="971"/>
      <c r="B73" s="971"/>
      <c r="C73" s="971"/>
      <c r="D73" s="971"/>
      <c r="E73" s="1339"/>
      <c r="F73" s="1073"/>
      <c r="G73" s="1073"/>
      <c r="H73" s="1073"/>
      <c r="I73" s="1073"/>
      <c r="J73" s="1073"/>
      <c r="K73" s="1073"/>
      <c r="L73" s="1073"/>
      <c r="M73" s="1073"/>
      <c r="N73" s="1073"/>
      <c r="O73" s="1073"/>
      <c r="P73" s="1073"/>
      <c r="Q73" s="1073"/>
      <c r="R73" s="1073"/>
      <c r="S73" s="1073"/>
      <c r="T73" s="1073"/>
      <c r="U73" s="1073"/>
      <c r="V73" s="1073"/>
      <c r="W73" s="1073"/>
      <c r="X73" s="1073"/>
      <c r="Y73" s="1073"/>
      <c r="Z73" s="1073"/>
      <c r="AA73" s="1073"/>
      <c r="AB73" s="1073"/>
      <c r="AC73" s="1073"/>
      <c r="AD73" s="1073"/>
      <c r="AE73" s="1073"/>
      <c r="AF73" s="1109"/>
      <c r="AG73" s="1109"/>
      <c r="AH73" s="1109"/>
      <c r="AI73" s="1340"/>
      <c r="AJ73" s="1109"/>
      <c r="AK73" s="1002"/>
      <c r="AL73" s="1002"/>
    </row>
    <row r="74" spans="1:38" ht="15" customHeight="1" x14ac:dyDescent="0.25">
      <c r="A74" s="971"/>
      <c r="B74" s="971"/>
      <c r="C74" s="971"/>
      <c r="D74" s="971"/>
      <c r="E74" s="1339" t="s">
        <v>2618</v>
      </c>
      <c r="F74" s="1073"/>
      <c r="G74" s="1073"/>
      <c r="H74" s="1073"/>
      <c r="I74" s="1073"/>
      <c r="J74" s="1073"/>
      <c r="K74" s="1109"/>
      <c r="L74" s="1350"/>
      <c r="M74" s="1073"/>
      <c r="N74" s="1073"/>
      <c r="O74" s="1073"/>
      <c r="P74" s="1109"/>
      <c r="Q74" s="1081" t="s">
        <v>2619</v>
      </c>
      <c r="R74" s="2330"/>
      <c r="S74" s="1930"/>
      <c r="T74" s="1930"/>
      <c r="U74" s="1073" t="s">
        <v>2620</v>
      </c>
      <c r="V74" s="1073"/>
      <c r="W74" s="1073"/>
      <c r="X74" s="1073"/>
      <c r="Y74" s="1073"/>
      <c r="Z74" s="1073"/>
      <c r="AA74" s="2330"/>
      <c r="AB74" s="1930"/>
      <c r="AC74" s="1930"/>
      <c r="AD74" s="1930"/>
      <c r="AE74" s="1930"/>
      <c r="AF74" s="1930"/>
      <c r="AG74" s="1930"/>
      <c r="AH74" s="1930"/>
      <c r="AI74" s="1340"/>
      <c r="AJ74" s="1109"/>
      <c r="AK74" s="1002"/>
      <c r="AL74" s="1002"/>
    </row>
    <row r="75" spans="1:38" ht="4.5" customHeight="1" x14ac:dyDescent="0.25">
      <c r="A75" s="971"/>
      <c r="B75" s="971"/>
      <c r="C75" s="971"/>
      <c r="D75" s="971"/>
      <c r="E75" s="1339"/>
      <c r="F75" s="1073"/>
      <c r="G75" s="1073"/>
      <c r="H75" s="1073"/>
      <c r="I75" s="1073"/>
      <c r="J75" s="1073"/>
      <c r="K75" s="1073"/>
      <c r="L75" s="1073"/>
      <c r="M75" s="1073"/>
      <c r="N75" s="1073"/>
      <c r="O75" s="1073"/>
      <c r="P75" s="1073"/>
      <c r="Q75" s="1073"/>
      <c r="R75" s="1073"/>
      <c r="S75" s="1073"/>
      <c r="T75" s="1073"/>
      <c r="U75" s="1073"/>
      <c r="V75" s="1073"/>
      <c r="W75" s="1073"/>
      <c r="X75" s="1073"/>
      <c r="Y75" s="1073"/>
      <c r="Z75" s="1073"/>
      <c r="AA75" s="1073"/>
      <c r="AB75" s="1073"/>
      <c r="AC75" s="1073"/>
      <c r="AD75" s="1073"/>
      <c r="AE75" s="1073"/>
      <c r="AF75" s="1109"/>
      <c r="AG75" s="1109"/>
      <c r="AH75" s="1109"/>
      <c r="AI75" s="1340"/>
      <c r="AJ75" s="1109"/>
      <c r="AK75" s="1002"/>
      <c r="AL75" s="1002"/>
    </row>
    <row r="76" spans="1:38" ht="15" customHeight="1" x14ac:dyDescent="0.25">
      <c r="A76" s="971"/>
      <c r="B76" s="971"/>
      <c r="C76" s="971"/>
      <c r="D76" s="971"/>
      <c r="E76" s="1339" t="s">
        <v>2621</v>
      </c>
      <c r="F76" s="1073"/>
      <c r="G76" s="1073"/>
      <c r="H76" s="1073"/>
      <c r="I76" s="1073"/>
      <c r="J76" s="1073"/>
      <c r="K76" s="1073"/>
      <c r="L76" s="1351"/>
      <c r="M76" s="1333"/>
      <c r="N76" s="1073" t="s">
        <v>146</v>
      </c>
      <c r="O76" s="1073"/>
      <c r="P76" s="2330"/>
      <c r="Q76" s="1930"/>
      <c r="R76" s="1930"/>
      <c r="S76" s="1930"/>
      <c r="T76" s="1930"/>
      <c r="U76" s="2346" t="s">
        <v>173</v>
      </c>
      <c r="V76" s="1881"/>
      <c r="W76" s="2330"/>
      <c r="X76" s="1930"/>
      <c r="Y76" s="1930"/>
      <c r="Z76" s="1930"/>
      <c r="AA76" s="1930"/>
      <c r="AB76" s="1930"/>
      <c r="AC76" s="1930"/>
      <c r="AD76" s="1930"/>
      <c r="AE76" s="1930"/>
      <c r="AF76" s="1930"/>
      <c r="AG76" s="1930"/>
      <c r="AH76" s="1930"/>
      <c r="AI76" s="1340"/>
      <c r="AJ76" s="1109"/>
      <c r="AK76" s="1002"/>
      <c r="AL76" s="1002"/>
    </row>
    <row r="77" spans="1:38" ht="4.5" customHeight="1" x14ac:dyDescent="0.25">
      <c r="A77" s="971"/>
      <c r="B77" s="971"/>
      <c r="C77" s="971"/>
      <c r="D77" s="971"/>
      <c r="E77" s="1339"/>
      <c r="F77" s="1073"/>
      <c r="G77" s="1073"/>
      <c r="H77" s="1073"/>
      <c r="I77" s="1073"/>
      <c r="J77" s="1073"/>
      <c r="K77" s="1073"/>
      <c r="L77" s="1073"/>
      <c r="M77" s="1073"/>
      <c r="N77" s="1073"/>
      <c r="O77" s="1073"/>
      <c r="P77" s="1073"/>
      <c r="Q77" s="1073"/>
      <c r="R77" s="1073"/>
      <c r="S77" s="1073"/>
      <c r="T77" s="1073"/>
      <c r="U77" s="1073"/>
      <c r="V77" s="1073"/>
      <c r="W77" s="1073"/>
      <c r="X77" s="1073"/>
      <c r="Y77" s="1073"/>
      <c r="Z77" s="1073"/>
      <c r="AA77" s="1073"/>
      <c r="AB77" s="1073"/>
      <c r="AC77" s="1073"/>
      <c r="AD77" s="1073"/>
      <c r="AE77" s="1073"/>
      <c r="AF77" s="1109"/>
      <c r="AG77" s="1109"/>
      <c r="AH77" s="1109"/>
      <c r="AI77" s="1340"/>
      <c r="AJ77" s="1109"/>
      <c r="AK77" s="1002"/>
      <c r="AL77" s="1002"/>
    </row>
    <row r="78" spans="1:38" ht="15" customHeight="1" x14ac:dyDescent="0.25">
      <c r="A78" s="971"/>
      <c r="B78" s="971"/>
      <c r="C78" s="971"/>
      <c r="D78" s="971"/>
      <c r="E78" s="1339" t="s">
        <v>2625</v>
      </c>
      <c r="F78" s="1073"/>
      <c r="G78" s="1073"/>
      <c r="H78" s="1073"/>
      <c r="I78" s="1073"/>
      <c r="J78" s="1073"/>
      <c r="K78" s="1073"/>
      <c r="L78" s="1073"/>
      <c r="M78" s="2330"/>
      <c r="N78" s="1930"/>
      <c r="O78" s="1109"/>
      <c r="P78" s="1109"/>
      <c r="Q78" s="1345" t="s">
        <v>2626</v>
      </c>
      <c r="R78" s="1109"/>
      <c r="S78" s="1109"/>
      <c r="T78" s="1109"/>
      <c r="U78" s="1073"/>
      <c r="V78" s="1073"/>
      <c r="W78" s="1109"/>
      <c r="X78" s="1109"/>
      <c r="Y78" s="1109"/>
      <c r="Z78" s="1109"/>
      <c r="AA78" s="1109"/>
      <c r="AB78" s="1109"/>
      <c r="AC78" s="1109"/>
      <c r="AD78" s="2330"/>
      <c r="AE78" s="2331"/>
      <c r="AF78" s="1109"/>
      <c r="AG78" s="1109"/>
      <c r="AH78" s="1109"/>
      <c r="AI78" s="1340"/>
      <c r="AJ78" s="1109"/>
      <c r="AK78" s="1002"/>
      <c r="AL78" s="1002"/>
    </row>
    <row r="79" spans="1:38" ht="4.5" customHeight="1" x14ac:dyDescent="0.25">
      <c r="A79" s="971"/>
      <c r="B79" s="971"/>
      <c r="C79" s="971"/>
      <c r="D79" s="971"/>
      <c r="E79" s="1339"/>
      <c r="F79" s="1073"/>
      <c r="G79" s="1073"/>
      <c r="H79" s="1073"/>
      <c r="I79" s="1073"/>
      <c r="J79" s="1073"/>
      <c r="K79" s="1073"/>
      <c r="L79" s="1073"/>
      <c r="M79" s="1160"/>
      <c r="N79" s="1073"/>
      <c r="O79" s="1073"/>
      <c r="P79" s="1073"/>
      <c r="Q79" s="1073"/>
      <c r="R79" s="1073"/>
      <c r="S79" s="1073"/>
      <c r="T79" s="1073"/>
      <c r="U79" s="1073"/>
      <c r="V79" s="1073"/>
      <c r="W79" s="1073"/>
      <c r="X79" s="1073"/>
      <c r="Y79" s="1073"/>
      <c r="Z79" s="1073"/>
      <c r="AA79" s="1073"/>
      <c r="AB79" s="1073"/>
      <c r="AC79" s="1073"/>
      <c r="AD79" s="1073"/>
      <c r="AE79" s="1073"/>
      <c r="AF79" s="1109"/>
      <c r="AG79" s="1109"/>
      <c r="AH79" s="1109"/>
      <c r="AI79" s="1340"/>
      <c r="AJ79" s="1109"/>
      <c r="AK79" s="1002"/>
      <c r="AL79" s="1002"/>
    </row>
    <row r="80" spans="1:38" ht="15" customHeight="1" x14ac:dyDescent="0.25">
      <c r="A80" s="971"/>
      <c r="B80" s="971"/>
      <c r="C80" s="971"/>
      <c r="D80" s="971"/>
      <c r="E80" s="1339"/>
      <c r="F80" s="1073" t="s">
        <v>2627</v>
      </c>
      <c r="G80" s="1073"/>
      <c r="H80" s="1073"/>
      <c r="I80" s="1073"/>
      <c r="J80" s="1073"/>
      <c r="K80" s="1073"/>
      <c r="L80" s="1073"/>
      <c r="M80" s="1109"/>
      <c r="N80" s="1109"/>
      <c r="O80" s="1109"/>
      <c r="P80" s="1109"/>
      <c r="Q80" s="1109"/>
      <c r="R80" s="1109"/>
      <c r="S80" s="1109"/>
      <c r="T80" s="1109"/>
      <c r="U80" s="1109"/>
      <c r="V80" s="1109"/>
      <c r="W80" s="1109"/>
      <c r="X80" s="1109"/>
      <c r="Y80" s="1109"/>
      <c r="Z80" s="1109"/>
      <c r="AA80" s="1109"/>
      <c r="AB80" s="1109"/>
      <c r="AC80" s="1109"/>
      <c r="AD80" s="1109"/>
      <c r="AE80" s="1073"/>
      <c r="AF80" s="1109"/>
      <c r="AG80" s="1109"/>
      <c r="AH80" s="1109"/>
      <c r="AI80" s="1340"/>
      <c r="AJ80" s="1109"/>
      <c r="AK80" s="1002"/>
      <c r="AL80" s="1002"/>
    </row>
    <row r="81" spans="1:38" ht="4.5" customHeight="1" x14ac:dyDescent="0.25">
      <c r="A81" s="971"/>
      <c r="B81" s="971"/>
      <c r="C81" s="971"/>
      <c r="D81" s="971"/>
      <c r="E81" s="1339"/>
      <c r="F81" s="1073"/>
      <c r="G81" s="1073"/>
      <c r="H81" s="1073"/>
      <c r="I81" s="1073"/>
      <c r="J81" s="1073"/>
      <c r="K81" s="1073"/>
      <c r="L81" s="1073"/>
      <c r="M81" s="1073"/>
      <c r="N81" s="1073"/>
      <c r="O81" s="1073"/>
      <c r="P81" s="1073"/>
      <c r="Q81" s="1073"/>
      <c r="R81" s="1073"/>
      <c r="S81" s="1073"/>
      <c r="T81" s="1073"/>
      <c r="U81" s="1073"/>
      <c r="V81" s="1073"/>
      <c r="W81" s="1073"/>
      <c r="X81" s="1073"/>
      <c r="Y81" s="1073"/>
      <c r="Z81" s="1073"/>
      <c r="AA81" s="1073"/>
      <c r="AB81" s="1073"/>
      <c r="AC81" s="1073"/>
      <c r="AD81" s="1073"/>
      <c r="AE81" s="1073"/>
      <c r="AF81" s="1109"/>
      <c r="AG81" s="1109"/>
      <c r="AH81" s="1109"/>
      <c r="AI81" s="1340"/>
      <c r="AJ81" s="1109"/>
      <c r="AK81" s="1002"/>
      <c r="AL81" s="1002"/>
    </row>
    <row r="82" spans="1:38" ht="15" customHeight="1" x14ac:dyDescent="0.25">
      <c r="A82" s="971"/>
      <c r="B82" s="971"/>
      <c r="C82" s="971"/>
      <c r="D82" s="971"/>
      <c r="E82" s="1347" t="s">
        <v>96</v>
      </c>
      <c r="F82" s="2330"/>
      <c r="G82" s="1930"/>
      <c r="H82" s="1930"/>
      <c r="I82" s="1930"/>
      <c r="J82" s="1930"/>
      <c r="K82" s="1930"/>
      <c r="L82" s="1930"/>
      <c r="M82" s="1930"/>
      <c r="N82" s="1346" t="s">
        <v>201</v>
      </c>
      <c r="O82" s="2330"/>
      <c r="P82" s="1930"/>
      <c r="Q82" s="1930"/>
      <c r="R82" s="1930"/>
      <c r="S82" s="1930"/>
      <c r="T82" s="1930"/>
      <c r="U82" s="1930"/>
      <c r="V82" s="1930"/>
      <c r="W82" s="1346" t="s">
        <v>245</v>
      </c>
      <c r="X82" s="2339"/>
      <c r="Y82" s="2339"/>
      <c r="Z82" s="2339"/>
      <c r="AA82" s="2339"/>
      <c r="AB82" s="2339"/>
      <c r="AC82" s="2339"/>
      <c r="AD82" s="2339"/>
      <c r="AE82" s="2339"/>
      <c r="AF82" s="2339"/>
      <c r="AG82" s="2339"/>
      <c r="AH82" s="2339"/>
      <c r="AI82" s="1348"/>
      <c r="AJ82" s="1082"/>
      <c r="AK82" s="1002"/>
      <c r="AL82" s="1002"/>
    </row>
    <row r="83" spans="1:38" ht="15" customHeight="1" x14ac:dyDescent="0.25">
      <c r="A83" s="971"/>
      <c r="B83" s="971"/>
      <c r="C83" s="971"/>
      <c r="D83" s="971"/>
      <c r="E83" s="1339"/>
      <c r="F83" s="1073" t="s">
        <v>2628</v>
      </c>
      <c r="G83" s="1073"/>
      <c r="H83" s="1073"/>
      <c r="I83" s="1333"/>
      <c r="J83" s="1333"/>
      <c r="K83" s="1333"/>
      <c r="L83" s="1353"/>
      <c r="M83" s="1333"/>
      <c r="N83" s="1333"/>
      <c r="O83" s="1073" t="s">
        <v>2628</v>
      </c>
      <c r="P83" s="1073"/>
      <c r="Q83" s="1073"/>
      <c r="R83" s="1073"/>
      <c r="S83" s="1073"/>
      <c r="T83" s="2343"/>
      <c r="U83" s="2344"/>
      <c r="V83" s="2344"/>
      <c r="W83" s="1109"/>
      <c r="X83" s="1073" t="s">
        <v>2628</v>
      </c>
      <c r="Y83" s="1073"/>
      <c r="Z83" s="1073"/>
      <c r="AA83" s="1073"/>
      <c r="AB83" s="1333"/>
      <c r="AC83" s="1333"/>
      <c r="AD83" s="1073"/>
      <c r="AE83" s="2343"/>
      <c r="AF83" s="2343"/>
      <c r="AG83" s="2343"/>
      <c r="AH83" s="2343"/>
      <c r="AI83" s="1348"/>
      <c r="AJ83" s="1109"/>
      <c r="AK83" s="1002"/>
      <c r="AL83" s="1002"/>
    </row>
    <row r="84" spans="1:38" ht="4.5" customHeight="1" x14ac:dyDescent="0.25">
      <c r="A84" s="971"/>
      <c r="B84" s="971"/>
      <c r="C84" s="971"/>
      <c r="D84" s="971"/>
      <c r="E84" s="1339"/>
      <c r="F84" s="1073"/>
      <c r="G84" s="1073"/>
      <c r="H84" s="1073"/>
      <c r="I84" s="1109"/>
      <c r="J84" s="1109"/>
      <c r="K84" s="1109"/>
      <c r="L84" s="1073"/>
      <c r="M84" s="1073"/>
      <c r="N84" s="1073"/>
      <c r="O84" s="1109"/>
      <c r="P84" s="1109"/>
      <c r="Q84" s="1109"/>
      <c r="R84" s="1109"/>
      <c r="S84" s="1109"/>
      <c r="T84" s="1109"/>
      <c r="U84" s="1109"/>
      <c r="V84" s="1073"/>
      <c r="W84" s="1073"/>
      <c r="X84" s="1109"/>
      <c r="Y84" s="1109"/>
      <c r="Z84" s="1109"/>
      <c r="AA84" s="1109"/>
      <c r="AB84" s="1109"/>
      <c r="AC84" s="1109"/>
      <c r="AD84" s="1073"/>
      <c r="AE84" s="1073"/>
      <c r="AF84" s="1109"/>
      <c r="AG84" s="1109"/>
      <c r="AH84" s="1109"/>
      <c r="AI84" s="1340"/>
      <c r="AJ84" s="1109"/>
      <c r="AK84" s="1002"/>
      <c r="AL84" s="1002"/>
    </row>
    <row r="85" spans="1:38" ht="15" customHeight="1" x14ac:dyDescent="0.25">
      <c r="A85" s="971"/>
      <c r="B85" s="971"/>
      <c r="C85" s="971"/>
      <c r="D85" s="971"/>
      <c r="E85" s="1347" t="s">
        <v>309</v>
      </c>
      <c r="F85" s="2330"/>
      <c r="G85" s="1930"/>
      <c r="H85" s="1930"/>
      <c r="I85" s="1930"/>
      <c r="J85" s="1930"/>
      <c r="K85" s="1930"/>
      <c r="L85" s="1930"/>
      <c r="M85" s="1930"/>
      <c r="N85" s="1346" t="s">
        <v>374</v>
      </c>
      <c r="O85" s="2330"/>
      <c r="P85" s="1930"/>
      <c r="Q85" s="1930"/>
      <c r="R85" s="1930"/>
      <c r="S85" s="1930"/>
      <c r="T85" s="1930"/>
      <c r="U85" s="1930"/>
      <c r="V85" s="1930"/>
      <c r="W85" s="1346" t="s">
        <v>418</v>
      </c>
      <c r="X85" s="2339"/>
      <c r="Y85" s="2339"/>
      <c r="Z85" s="2339"/>
      <c r="AA85" s="2339"/>
      <c r="AB85" s="2339"/>
      <c r="AC85" s="2339"/>
      <c r="AD85" s="2339"/>
      <c r="AE85" s="2339"/>
      <c r="AF85" s="2339"/>
      <c r="AG85" s="2339"/>
      <c r="AH85" s="2339"/>
      <c r="AI85" s="1186"/>
      <c r="AJ85" s="1082"/>
      <c r="AK85" s="1002"/>
      <c r="AL85" s="1002"/>
    </row>
    <row r="86" spans="1:38" ht="15" customHeight="1" thickBot="1" x14ac:dyDescent="0.3">
      <c r="A86" s="971"/>
      <c r="B86" s="971"/>
      <c r="C86" s="971"/>
      <c r="D86" s="971"/>
      <c r="E86" s="1341"/>
      <c r="F86" s="1164" t="s">
        <v>2628</v>
      </c>
      <c r="G86" s="1164"/>
      <c r="H86" s="1164"/>
      <c r="I86" s="1342"/>
      <c r="J86" s="1342"/>
      <c r="K86" s="1342"/>
      <c r="L86" s="1352"/>
      <c r="M86" s="1164"/>
      <c r="N86" s="1349"/>
      <c r="O86" s="1164" t="s">
        <v>2628</v>
      </c>
      <c r="P86" s="1164"/>
      <c r="Q86" s="1164"/>
      <c r="R86" s="1164"/>
      <c r="S86" s="1164"/>
      <c r="T86" s="2321"/>
      <c r="U86" s="2347"/>
      <c r="V86" s="2347"/>
      <c r="W86" s="1349"/>
      <c r="X86" s="1164" t="s">
        <v>2628</v>
      </c>
      <c r="Y86" s="1164"/>
      <c r="Z86" s="1164"/>
      <c r="AA86" s="1164"/>
      <c r="AB86" s="1342"/>
      <c r="AC86" s="1342"/>
      <c r="AD86" s="1164"/>
      <c r="AE86" s="2321"/>
      <c r="AF86" s="2321"/>
      <c r="AG86" s="2321"/>
      <c r="AH86" s="2321"/>
      <c r="AI86" s="1192"/>
      <c r="AJ86" s="1109"/>
      <c r="AK86" s="1002"/>
      <c r="AL86" s="1002"/>
    </row>
    <row r="87" spans="1:38" ht="4.5" customHeight="1" thickBot="1" x14ac:dyDescent="0.3">
      <c r="A87" s="971"/>
      <c r="B87" s="971"/>
      <c r="C87" s="971"/>
      <c r="D87" s="971"/>
      <c r="E87" s="206"/>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678"/>
      <c r="AG87" s="678"/>
      <c r="AH87" s="678"/>
      <c r="AI87" s="678"/>
      <c r="AJ87" s="1109"/>
      <c r="AK87" s="1002"/>
      <c r="AL87" s="1002"/>
    </row>
    <row r="88" spans="1:38" ht="15" hidden="1" customHeight="1" x14ac:dyDescent="0.25">
      <c r="A88" s="10"/>
      <c r="B88" s="10"/>
      <c r="C88" s="10"/>
      <c r="D88" s="10"/>
      <c r="E88" s="1005" t="s">
        <v>457</v>
      </c>
      <c r="F88" s="1638"/>
      <c r="G88" s="1416"/>
      <c r="H88" s="1416"/>
      <c r="I88" s="1416"/>
      <c r="J88" s="1416"/>
      <c r="K88" s="1416"/>
      <c r="L88" s="1416"/>
      <c r="M88" s="1417"/>
      <c r="N88" s="511" t="s">
        <v>497</v>
      </c>
      <c r="O88" s="1638"/>
      <c r="P88" s="1416"/>
      <c r="Q88" s="1416"/>
      <c r="R88" s="1416"/>
      <c r="S88" s="1416"/>
      <c r="T88" s="1416"/>
      <c r="U88" s="1416"/>
      <c r="V88" s="1417"/>
      <c r="W88" s="511" t="s">
        <v>546</v>
      </c>
      <c r="X88" s="1638"/>
      <c r="Y88" s="1416"/>
      <c r="Z88" s="1416"/>
      <c r="AA88" s="1416"/>
      <c r="AB88" s="1416"/>
      <c r="AC88" s="1416"/>
      <c r="AD88" s="1416"/>
      <c r="AE88" s="1416"/>
      <c r="AF88" s="1416"/>
      <c r="AG88" s="1416"/>
      <c r="AH88" s="1416"/>
      <c r="AI88" s="1416"/>
      <c r="AJ88" s="1573"/>
      <c r="AK88" s="1002"/>
      <c r="AL88" s="1002"/>
    </row>
    <row r="89" spans="1:38" ht="15" hidden="1" customHeight="1" x14ac:dyDescent="0.25">
      <c r="A89" s="10"/>
      <c r="B89" s="10"/>
      <c r="C89" s="10"/>
      <c r="D89" s="10"/>
      <c r="E89" s="34"/>
      <c r="F89" s="10" t="s">
        <v>2628</v>
      </c>
      <c r="G89" s="10"/>
      <c r="H89" s="10"/>
      <c r="I89" s="1006"/>
      <c r="J89" s="1006"/>
      <c r="K89" s="1006"/>
      <c r="L89" s="1007"/>
      <c r="M89" s="531"/>
      <c r="N89" s="531"/>
      <c r="O89" s="10" t="s">
        <v>2628</v>
      </c>
      <c r="P89" s="10"/>
      <c r="Q89" s="10"/>
      <c r="R89" s="10"/>
      <c r="S89" s="10"/>
      <c r="T89" s="2318"/>
      <c r="U89" s="1393"/>
      <c r="V89" s="2319"/>
      <c r="W89" s="31"/>
      <c r="X89" s="10" t="s">
        <v>2628</v>
      </c>
      <c r="Y89" s="10"/>
      <c r="Z89" s="10"/>
      <c r="AA89" s="10"/>
      <c r="AB89" s="531"/>
      <c r="AC89" s="531"/>
      <c r="AD89" s="10"/>
      <c r="AE89" s="2320"/>
      <c r="AF89" s="1393"/>
      <c r="AG89" s="1393"/>
      <c r="AH89" s="1393"/>
      <c r="AI89" s="2319"/>
      <c r="AJ89" s="485"/>
      <c r="AK89" s="1002"/>
      <c r="AL89" s="1002"/>
    </row>
    <row r="90" spans="1:38" ht="4.5" hidden="1" customHeight="1" x14ac:dyDescent="0.25">
      <c r="A90" s="10"/>
      <c r="B90" s="10"/>
      <c r="C90" s="10"/>
      <c r="D90" s="10"/>
      <c r="E90" s="34"/>
      <c r="F90" s="10"/>
      <c r="G90" s="10"/>
      <c r="H90" s="10"/>
      <c r="I90" s="31"/>
      <c r="J90" s="31"/>
      <c r="K90" s="31"/>
      <c r="L90" s="10"/>
      <c r="M90" s="10"/>
      <c r="N90" s="10"/>
      <c r="O90" s="31"/>
      <c r="P90" s="31"/>
      <c r="Q90" s="31"/>
      <c r="R90" s="31"/>
      <c r="S90" s="31"/>
      <c r="T90" s="31"/>
      <c r="U90" s="31"/>
      <c r="V90" s="10"/>
      <c r="W90" s="10"/>
      <c r="X90" s="31"/>
      <c r="Y90" s="31"/>
      <c r="Z90" s="31"/>
      <c r="AA90" s="31"/>
      <c r="AB90" s="31"/>
      <c r="AC90" s="31"/>
      <c r="AD90" s="10"/>
      <c r="AE90" s="10"/>
      <c r="AF90" s="31"/>
      <c r="AG90" s="31"/>
      <c r="AH90" s="31"/>
      <c r="AI90" s="31"/>
      <c r="AJ90" s="485"/>
      <c r="AK90" s="1002"/>
      <c r="AL90" s="1002"/>
    </row>
    <row r="91" spans="1:38" ht="15" hidden="1" customHeight="1" x14ac:dyDescent="0.25">
      <c r="A91" s="10"/>
      <c r="B91" s="10"/>
      <c r="C91" s="10"/>
      <c r="D91" s="10"/>
      <c r="E91" s="1005" t="s">
        <v>619</v>
      </c>
      <c r="F91" s="1638"/>
      <c r="G91" s="1416"/>
      <c r="H91" s="1416"/>
      <c r="I91" s="1416"/>
      <c r="J91" s="1416"/>
      <c r="K91" s="1416"/>
      <c r="L91" s="1416"/>
      <c r="M91" s="1417"/>
      <c r="N91" s="511" t="s">
        <v>1839</v>
      </c>
      <c r="O91" s="1638"/>
      <c r="P91" s="1416"/>
      <c r="Q91" s="1416"/>
      <c r="R91" s="1416"/>
      <c r="S91" s="1416"/>
      <c r="T91" s="1416"/>
      <c r="U91" s="1416"/>
      <c r="V91" s="1417"/>
      <c r="W91" s="511" t="s">
        <v>2049</v>
      </c>
      <c r="X91" s="1638"/>
      <c r="Y91" s="1416"/>
      <c r="Z91" s="1416"/>
      <c r="AA91" s="1416"/>
      <c r="AB91" s="1416"/>
      <c r="AC91" s="1416"/>
      <c r="AD91" s="1416"/>
      <c r="AE91" s="1416"/>
      <c r="AF91" s="1416"/>
      <c r="AG91" s="1416"/>
      <c r="AH91" s="1416"/>
      <c r="AI91" s="1416"/>
      <c r="AJ91" s="1573"/>
      <c r="AK91" s="1002"/>
      <c r="AL91" s="1002"/>
    </row>
    <row r="92" spans="1:38" ht="15" hidden="1" customHeight="1" x14ac:dyDescent="0.25">
      <c r="A92" s="10"/>
      <c r="B92" s="10"/>
      <c r="C92" s="10"/>
      <c r="D92" s="10"/>
      <c r="E92" s="34"/>
      <c r="F92" s="10" t="s">
        <v>2628</v>
      </c>
      <c r="G92" s="10"/>
      <c r="H92" s="10"/>
      <c r="I92" s="531"/>
      <c r="J92" s="531"/>
      <c r="K92" s="531"/>
      <c r="L92" s="1007"/>
      <c r="M92" s="10"/>
      <c r="N92" s="31"/>
      <c r="O92" s="10" t="s">
        <v>2628</v>
      </c>
      <c r="P92" s="10"/>
      <c r="Q92" s="10"/>
      <c r="R92" s="10"/>
      <c r="S92" s="10"/>
      <c r="T92" s="2318"/>
      <c r="U92" s="1393"/>
      <c r="V92" s="2319"/>
      <c r="W92" s="31"/>
      <c r="X92" s="10" t="s">
        <v>2628</v>
      </c>
      <c r="Y92" s="10"/>
      <c r="Z92" s="10"/>
      <c r="AA92" s="10"/>
      <c r="AB92" s="531"/>
      <c r="AC92" s="531"/>
      <c r="AD92" s="10"/>
      <c r="AE92" s="2320"/>
      <c r="AF92" s="1393"/>
      <c r="AG92" s="1393"/>
      <c r="AH92" s="1393"/>
      <c r="AI92" s="2319"/>
      <c r="AJ92" s="485"/>
      <c r="AK92" s="1002"/>
      <c r="AL92" s="1002"/>
    </row>
    <row r="93" spans="1:38" ht="4.5" hidden="1" customHeight="1" x14ac:dyDescent="0.25">
      <c r="A93" s="10"/>
      <c r="B93" s="10"/>
      <c r="C93" s="10"/>
      <c r="D93" s="10"/>
      <c r="E93" s="206"/>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678"/>
      <c r="AG93" s="678"/>
      <c r="AH93" s="678"/>
      <c r="AI93" s="678"/>
      <c r="AJ93" s="497"/>
      <c r="AK93" s="1002"/>
      <c r="AL93" s="1002"/>
    </row>
    <row r="94" spans="1:38" ht="15" hidden="1" customHeight="1" x14ac:dyDescent="0.25">
      <c r="A94" s="10"/>
      <c r="B94" s="10"/>
      <c r="C94" s="10"/>
      <c r="D94" s="10"/>
      <c r="E94" s="1005" t="s">
        <v>2629</v>
      </c>
      <c r="F94" s="1638"/>
      <c r="G94" s="1416"/>
      <c r="H94" s="1416"/>
      <c r="I94" s="1416"/>
      <c r="J94" s="1416"/>
      <c r="K94" s="1416"/>
      <c r="L94" s="1416"/>
      <c r="M94" s="1417"/>
      <c r="N94" s="511" t="s">
        <v>2630</v>
      </c>
      <c r="O94" s="1638"/>
      <c r="P94" s="1416"/>
      <c r="Q94" s="1416"/>
      <c r="R94" s="1416"/>
      <c r="S94" s="1416"/>
      <c r="T94" s="1416"/>
      <c r="U94" s="1416"/>
      <c r="V94" s="1417"/>
      <c r="W94" s="511" t="s">
        <v>2631</v>
      </c>
      <c r="X94" s="1638"/>
      <c r="Y94" s="1416"/>
      <c r="Z94" s="1416"/>
      <c r="AA94" s="1416"/>
      <c r="AB94" s="1416"/>
      <c r="AC94" s="1416"/>
      <c r="AD94" s="1416"/>
      <c r="AE94" s="1416"/>
      <c r="AF94" s="1416"/>
      <c r="AG94" s="1416"/>
      <c r="AH94" s="1416"/>
      <c r="AI94" s="1416"/>
      <c r="AJ94" s="1573"/>
      <c r="AK94" s="1002"/>
      <c r="AL94" s="1002"/>
    </row>
    <row r="95" spans="1:38" ht="15" hidden="1" customHeight="1" x14ac:dyDescent="0.25">
      <c r="A95" s="10"/>
      <c r="B95" s="10"/>
      <c r="C95" s="10"/>
      <c r="D95" s="10"/>
      <c r="E95" s="34"/>
      <c r="F95" s="10" t="s">
        <v>2628</v>
      </c>
      <c r="G95" s="10"/>
      <c r="H95" s="10"/>
      <c r="I95" s="1006"/>
      <c r="J95" s="1006"/>
      <c r="K95" s="1006"/>
      <c r="L95" s="1007"/>
      <c r="M95" s="531"/>
      <c r="N95" s="531"/>
      <c r="O95" s="10" t="s">
        <v>2628</v>
      </c>
      <c r="P95" s="10"/>
      <c r="Q95" s="10"/>
      <c r="R95" s="10"/>
      <c r="S95" s="10"/>
      <c r="T95" s="2318"/>
      <c r="U95" s="1393"/>
      <c r="V95" s="2319"/>
      <c r="W95" s="31"/>
      <c r="X95" s="10" t="s">
        <v>2628</v>
      </c>
      <c r="Y95" s="10"/>
      <c r="Z95" s="10"/>
      <c r="AA95" s="10"/>
      <c r="AB95" s="531"/>
      <c r="AC95" s="531"/>
      <c r="AD95" s="10"/>
      <c r="AE95" s="2320"/>
      <c r="AF95" s="1393"/>
      <c r="AG95" s="1393"/>
      <c r="AH95" s="1393"/>
      <c r="AI95" s="2319"/>
      <c r="AJ95" s="485"/>
      <c r="AK95" s="1002"/>
      <c r="AL95" s="1002"/>
    </row>
    <row r="96" spans="1:38" ht="4.5" hidden="1" customHeight="1" x14ac:dyDescent="0.25">
      <c r="A96" s="10"/>
      <c r="B96" s="10"/>
      <c r="C96" s="10"/>
      <c r="D96" s="10"/>
      <c r="E96" s="34"/>
      <c r="F96" s="10"/>
      <c r="G96" s="10"/>
      <c r="H96" s="10"/>
      <c r="I96" s="31"/>
      <c r="J96" s="31"/>
      <c r="K96" s="31"/>
      <c r="L96" s="10"/>
      <c r="M96" s="10"/>
      <c r="N96" s="10"/>
      <c r="O96" s="31"/>
      <c r="P96" s="31"/>
      <c r="Q96" s="31"/>
      <c r="R96" s="31"/>
      <c r="S96" s="31"/>
      <c r="T96" s="31"/>
      <c r="U96" s="31"/>
      <c r="V96" s="10"/>
      <c r="W96" s="10"/>
      <c r="X96" s="31"/>
      <c r="Y96" s="31"/>
      <c r="Z96" s="31"/>
      <c r="AA96" s="31"/>
      <c r="AB96" s="31"/>
      <c r="AC96" s="31"/>
      <c r="AD96" s="10"/>
      <c r="AE96" s="10"/>
      <c r="AF96" s="31"/>
      <c r="AG96" s="31"/>
      <c r="AH96" s="31"/>
      <c r="AI96" s="31"/>
      <c r="AJ96" s="485"/>
      <c r="AK96" s="1002"/>
      <c r="AL96" s="1002"/>
    </row>
    <row r="97" spans="1:38" ht="15" hidden="1" customHeight="1" x14ac:dyDescent="0.25">
      <c r="A97" s="10"/>
      <c r="B97" s="10"/>
      <c r="C97" s="10"/>
      <c r="D97" s="10"/>
      <c r="E97" s="1005" t="s">
        <v>2632</v>
      </c>
      <c r="F97" s="1638"/>
      <c r="G97" s="1416"/>
      <c r="H97" s="1416"/>
      <c r="I97" s="1416"/>
      <c r="J97" s="1416"/>
      <c r="K97" s="1416"/>
      <c r="L97" s="1416"/>
      <c r="M97" s="1417"/>
      <c r="N97" s="511" t="s">
        <v>2633</v>
      </c>
      <c r="O97" s="1638"/>
      <c r="P97" s="1416"/>
      <c r="Q97" s="1416"/>
      <c r="R97" s="1416"/>
      <c r="S97" s="1416"/>
      <c r="T97" s="1416"/>
      <c r="U97" s="1416"/>
      <c r="V97" s="1417"/>
      <c r="W97" s="511" t="s">
        <v>2634</v>
      </c>
      <c r="X97" s="1638"/>
      <c r="Y97" s="1416"/>
      <c r="Z97" s="1416"/>
      <c r="AA97" s="1416"/>
      <c r="AB97" s="1416"/>
      <c r="AC97" s="1416"/>
      <c r="AD97" s="1416"/>
      <c r="AE97" s="1416"/>
      <c r="AF97" s="1416"/>
      <c r="AG97" s="1416"/>
      <c r="AH97" s="1416"/>
      <c r="AI97" s="1416"/>
      <c r="AJ97" s="1573"/>
      <c r="AK97" s="1002"/>
      <c r="AL97" s="1002"/>
    </row>
    <row r="98" spans="1:38" ht="15" hidden="1" customHeight="1" x14ac:dyDescent="0.25">
      <c r="A98" s="10"/>
      <c r="B98" s="10"/>
      <c r="C98" s="10"/>
      <c r="D98" s="10"/>
      <c r="E98" s="34"/>
      <c r="F98" s="10" t="s">
        <v>2628</v>
      </c>
      <c r="G98" s="10"/>
      <c r="H98" s="10"/>
      <c r="I98" s="531"/>
      <c r="J98" s="531"/>
      <c r="K98" s="531"/>
      <c r="L98" s="1007"/>
      <c r="M98" s="10"/>
      <c r="N98" s="31"/>
      <c r="O98" s="10" t="s">
        <v>2628</v>
      </c>
      <c r="P98" s="10"/>
      <c r="Q98" s="10"/>
      <c r="R98" s="10"/>
      <c r="S98" s="10"/>
      <c r="T98" s="2318"/>
      <c r="U98" s="1393"/>
      <c r="V98" s="2319"/>
      <c r="W98" s="31"/>
      <c r="X98" s="10" t="s">
        <v>2628</v>
      </c>
      <c r="Y98" s="10"/>
      <c r="Z98" s="10"/>
      <c r="AA98" s="10"/>
      <c r="AB98" s="531"/>
      <c r="AC98" s="531"/>
      <c r="AD98" s="10"/>
      <c r="AE98" s="2320"/>
      <c r="AF98" s="1393"/>
      <c r="AG98" s="1393"/>
      <c r="AH98" s="1393"/>
      <c r="AI98" s="2319"/>
      <c r="AJ98" s="485"/>
      <c r="AK98" s="1002"/>
      <c r="AL98" s="1002"/>
    </row>
    <row r="99" spans="1:38" ht="4.5" hidden="1" customHeight="1" x14ac:dyDescent="0.25">
      <c r="A99" s="10"/>
      <c r="B99" s="10"/>
      <c r="C99" s="10"/>
      <c r="D99" s="10"/>
      <c r="E99" s="206"/>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678"/>
      <c r="AG99" s="678"/>
      <c r="AH99" s="678"/>
      <c r="AI99" s="678"/>
      <c r="AJ99" s="497"/>
      <c r="AK99" s="1002"/>
      <c r="AL99" s="1002"/>
    </row>
    <row r="100" spans="1:38" ht="15" hidden="1" customHeight="1" x14ac:dyDescent="0.25">
      <c r="A100" s="10"/>
      <c r="B100" s="10"/>
      <c r="C100" s="10"/>
      <c r="D100" s="10"/>
      <c r="E100" s="1005" t="s">
        <v>2635</v>
      </c>
      <c r="F100" s="1638"/>
      <c r="G100" s="1416"/>
      <c r="H100" s="1416"/>
      <c r="I100" s="1416"/>
      <c r="J100" s="1416"/>
      <c r="K100" s="1416"/>
      <c r="L100" s="1416"/>
      <c r="M100" s="1417"/>
      <c r="N100" s="511" t="s">
        <v>2636</v>
      </c>
      <c r="O100" s="1638"/>
      <c r="P100" s="1416"/>
      <c r="Q100" s="1416"/>
      <c r="R100" s="1416"/>
      <c r="S100" s="1416"/>
      <c r="T100" s="1416"/>
      <c r="U100" s="1416"/>
      <c r="V100" s="1417"/>
      <c r="W100" s="511" t="s">
        <v>2637</v>
      </c>
      <c r="X100" s="1638"/>
      <c r="Y100" s="1416"/>
      <c r="Z100" s="1416"/>
      <c r="AA100" s="1416"/>
      <c r="AB100" s="1416"/>
      <c r="AC100" s="1416"/>
      <c r="AD100" s="1416"/>
      <c r="AE100" s="1416"/>
      <c r="AF100" s="1416"/>
      <c r="AG100" s="1416"/>
      <c r="AH100" s="1416"/>
      <c r="AI100" s="1416"/>
      <c r="AJ100" s="1573"/>
      <c r="AK100" s="1002"/>
      <c r="AL100" s="1002"/>
    </row>
    <row r="101" spans="1:38" ht="15" hidden="1" customHeight="1" x14ac:dyDescent="0.25">
      <c r="A101" s="10"/>
      <c r="B101" s="10"/>
      <c r="C101" s="10"/>
      <c r="D101" s="10"/>
      <c r="E101" s="34"/>
      <c r="F101" s="10" t="s">
        <v>2628</v>
      </c>
      <c r="G101" s="10"/>
      <c r="H101" s="10"/>
      <c r="I101" s="1006"/>
      <c r="J101" s="1006"/>
      <c r="K101" s="1006"/>
      <c r="L101" s="1007"/>
      <c r="M101" s="531"/>
      <c r="N101" s="531"/>
      <c r="O101" s="10" t="s">
        <v>2628</v>
      </c>
      <c r="P101" s="10"/>
      <c r="Q101" s="10"/>
      <c r="R101" s="10"/>
      <c r="S101" s="10"/>
      <c r="T101" s="2318"/>
      <c r="U101" s="1393"/>
      <c r="V101" s="2319"/>
      <c r="W101" s="31"/>
      <c r="X101" s="10" t="s">
        <v>2628</v>
      </c>
      <c r="Y101" s="10"/>
      <c r="Z101" s="10"/>
      <c r="AA101" s="10"/>
      <c r="AB101" s="531"/>
      <c r="AC101" s="531"/>
      <c r="AD101" s="10"/>
      <c r="AE101" s="2320"/>
      <c r="AF101" s="1393"/>
      <c r="AG101" s="1393"/>
      <c r="AH101" s="1393"/>
      <c r="AI101" s="2319"/>
      <c r="AJ101" s="485"/>
      <c r="AK101" s="1002"/>
      <c r="AL101" s="1002"/>
    </row>
    <row r="102" spans="1:38" ht="4.5" hidden="1" customHeight="1" x14ac:dyDescent="0.25">
      <c r="A102" s="10"/>
      <c r="B102" s="10"/>
      <c r="C102" s="10"/>
      <c r="D102" s="10"/>
      <c r="E102" s="34"/>
      <c r="F102" s="10"/>
      <c r="G102" s="10"/>
      <c r="H102" s="10"/>
      <c r="I102" s="31"/>
      <c r="J102" s="31"/>
      <c r="K102" s="31"/>
      <c r="L102" s="10"/>
      <c r="M102" s="10"/>
      <c r="N102" s="10"/>
      <c r="O102" s="31"/>
      <c r="P102" s="31"/>
      <c r="Q102" s="31"/>
      <c r="R102" s="31"/>
      <c r="S102" s="31"/>
      <c r="T102" s="31"/>
      <c r="U102" s="31"/>
      <c r="V102" s="10"/>
      <c r="W102" s="10"/>
      <c r="X102" s="31"/>
      <c r="Y102" s="31"/>
      <c r="Z102" s="31"/>
      <c r="AA102" s="31"/>
      <c r="AB102" s="31"/>
      <c r="AC102" s="31"/>
      <c r="AD102" s="10"/>
      <c r="AE102" s="10"/>
      <c r="AF102" s="31"/>
      <c r="AG102" s="31"/>
      <c r="AH102" s="31"/>
      <c r="AI102" s="31"/>
      <c r="AJ102" s="485"/>
      <c r="AK102" s="1002"/>
      <c r="AL102" s="1002"/>
    </row>
    <row r="103" spans="1:38" ht="15" hidden="1" customHeight="1" x14ac:dyDescent="0.25">
      <c r="A103" s="10"/>
      <c r="B103" s="10"/>
      <c r="C103" s="10"/>
      <c r="D103" s="10"/>
      <c r="E103" s="1005" t="s">
        <v>2638</v>
      </c>
      <c r="F103" s="1638"/>
      <c r="G103" s="1416"/>
      <c r="H103" s="1416"/>
      <c r="I103" s="1416"/>
      <c r="J103" s="1416"/>
      <c r="K103" s="1416"/>
      <c r="L103" s="1416"/>
      <c r="M103" s="1417"/>
      <c r="N103" s="511" t="s">
        <v>2639</v>
      </c>
      <c r="O103" s="1638"/>
      <c r="P103" s="1416"/>
      <c r="Q103" s="1416"/>
      <c r="R103" s="1416"/>
      <c r="S103" s="1416"/>
      <c r="T103" s="1416"/>
      <c r="U103" s="1416"/>
      <c r="V103" s="1417"/>
      <c r="W103" s="511" t="s">
        <v>2640</v>
      </c>
      <c r="X103" s="1638"/>
      <c r="Y103" s="1416"/>
      <c r="Z103" s="1416"/>
      <c r="AA103" s="1416"/>
      <c r="AB103" s="1416"/>
      <c r="AC103" s="1416"/>
      <c r="AD103" s="1416"/>
      <c r="AE103" s="1416"/>
      <c r="AF103" s="1416"/>
      <c r="AG103" s="1416"/>
      <c r="AH103" s="1416"/>
      <c r="AI103" s="1416"/>
      <c r="AJ103" s="1573"/>
      <c r="AK103" s="1002"/>
      <c r="AL103" s="1002"/>
    </row>
    <row r="104" spans="1:38" ht="15" hidden="1" customHeight="1" x14ac:dyDescent="0.25">
      <c r="A104" s="10"/>
      <c r="B104" s="10"/>
      <c r="C104" s="10"/>
      <c r="D104" s="10"/>
      <c r="E104" s="34"/>
      <c r="F104" s="10" t="s">
        <v>2628</v>
      </c>
      <c r="G104" s="10"/>
      <c r="H104" s="10"/>
      <c r="I104" s="531"/>
      <c r="J104" s="531"/>
      <c r="K104" s="531"/>
      <c r="L104" s="1007"/>
      <c r="M104" s="10"/>
      <c r="N104" s="31"/>
      <c r="O104" s="10" t="s">
        <v>2628</v>
      </c>
      <c r="P104" s="10"/>
      <c r="Q104" s="10"/>
      <c r="R104" s="10"/>
      <c r="S104" s="10"/>
      <c r="T104" s="2318"/>
      <c r="U104" s="1393"/>
      <c r="V104" s="2319"/>
      <c r="W104" s="31"/>
      <c r="X104" s="10" t="s">
        <v>2628</v>
      </c>
      <c r="Y104" s="10"/>
      <c r="Z104" s="10"/>
      <c r="AA104" s="10"/>
      <c r="AB104" s="531"/>
      <c r="AC104" s="531"/>
      <c r="AD104" s="10"/>
      <c r="AE104" s="2320"/>
      <c r="AF104" s="1393"/>
      <c r="AG104" s="1393"/>
      <c r="AH104" s="1393"/>
      <c r="AI104" s="2319"/>
      <c r="AJ104" s="485"/>
      <c r="AK104" s="1002"/>
      <c r="AL104" s="1002"/>
    </row>
    <row r="105" spans="1:38" ht="4.5" hidden="1" customHeight="1" x14ac:dyDescent="0.25">
      <c r="A105" s="10"/>
      <c r="B105" s="10"/>
      <c r="C105" s="10"/>
      <c r="D105" s="10"/>
      <c r="E105" s="206"/>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678"/>
      <c r="AG105" s="678"/>
      <c r="AH105" s="678"/>
      <c r="AI105" s="678"/>
      <c r="AJ105" s="497"/>
      <c r="AK105" s="1002"/>
      <c r="AL105" s="1002"/>
    </row>
    <row r="106" spans="1:38" ht="15" hidden="1" customHeight="1" x14ac:dyDescent="0.25">
      <c r="A106" s="10"/>
      <c r="B106" s="10"/>
      <c r="C106" s="10"/>
      <c r="D106" s="10"/>
      <c r="E106" s="1005" t="s">
        <v>2641</v>
      </c>
      <c r="F106" s="1638"/>
      <c r="G106" s="1416"/>
      <c r="H106" s="1416"/>
      <c r="I106" s="1416"/>
      <c r="J106" s="1416"/>
      <c r="K106" s="1416"/>
      <c r="L106" s="1416"/>
      <c r="M106" s="1417"/>
      <c r="N106" s="511" t="s">
        <v>2642</v>
      </c>
      <c r="O106" s="1638"/>
      <c r="P106" s="1416"/>
      <c r="Q106" s="1416"/>
      <c r="R106" s="1416"/>
      <c r="S106" s="1416"/>
      <c r="T106" s="1416"/>
      <c r="U106" s="1416"/>
      <c r="V106" s="1417"/>
      <c r="W106" s="511" t="s">
        <v>2643</v>
      </c>
      <c r="X106" s="1638"/>
      <c r="Y106" s="1416"/>
      <c r="Z106" s="1416"/>
      <c r="AA106" s="1416"/>
      <c r="AB106" s="1416"/>
      <c r="AC106" s="1416"/>
      <c r="AD106" s="1416"/>
      <c r="AE106" s="1416"/>
      <c r="AF106" s="1416"/>
      <c r="AG106" s="1416"/>
      <c r="AH106" s="1416"/>
      <c r="AI106" s="1416"/>
      <c r="AJ106" s="1573"/>
      <c r="AK106" s="1002"/>
      <c r="AL106" s="1002"/>
    </row>
    <row r="107" spans="1:38" ht="15" hidden="1" customHeight="1" x14ac:dyDescent="0.25">
      <c r="A107" s="10"/>
      <c r="B107" s="10"/>
      <c r="C107" s="10"/>
      <c r="D107" s="10"/>
      <c r="E107" s="34"/>
      <c r="F107" s="10" t="s">
        <v>2628</v>
      </c>
      <c r="G107" s="10"/>
      <c r="H107" s="10"/>
      <c r="I107" s="1006"/>
      <c r="J107" s="1006"/>
      <c r="K107" s="1006"/>
      <c r="L107" s="1007"/>
      <c r="M107" s="531"/>
      <c r="N107" s="531"/>
      <c r="O107" s="10" t="s">
        <v>2628</v>
      </c>
      <c r="P107" s="10"/>
      <c r="Q107" s="10"/>
      <c r="R107" s="10"/>
      <c r="S107" s="10"/>
      <c r="T107" s="2318"/>
      <c r="U107" s="1393"/>
      <c r="V107" s="2319"/>
      <c r="W107" s="31"/>
      <c r="X107" s="10" t="s">
        <v>2628</v>
      </c>
      <c r="Y107" s="10"/>
      <c r="Z107" s="10"/>
      <c r="AA107" s="10"/>
      <c r="AB107" s="531"/>
      <c r="AC107" s="531"/>
      <c r="AD107" s="10"/>
      <c r="AE107" s="2320"/>
      <c r="AF107" s="1393"/>
      <c r="AG107" s="1393"/>
      <c r="AH107" s="1393"/>
      <c r="AI107" s="2319"/>
      <c r="AJ107" s="485"/>
      <c r="AK107" s="1002"/>
      <c r="AL107" s="1002"/>
    </row>
    <row r="108" spans="1:38" ht="4.5" hidden="1" customHeight="1" x14ac:dyDescent="0.25">
      <c r="A108" s="10"/>
      <c r="B108" s="10"/>
      <c r="C108" s="10"/>
      <c r="D108" s="10"/>
      <c r="E108" s="34"/>
      <c r="F108" s="10"/>
      <c r="G108" s="10"/>
      <c r="H108" s="10"/>
      <c r="I108" s="31"/>
      <c r="J108" s="31"/>
      <c r="K108" s="31"/>
      <c r="L108" s="10"/>
      <c r="M108" s="10"/>
      <c r="N108" s="10"/>
      <c r="O108" s="31"/>
      <c r="P108" s="31"/>
      <c r="Q108" s="31"/>
      <c r="R108" s="31"/>
      <c r="S108" s="31"/>
      <c r="T108" s="31"/>
      <c r="U108" s="31"/>
      <c r="V108" s="10"/>
      <c r="W108" s="10"/>
      <c r="X108" s="31"/>
      <c r="Y108" s="31"/>
      <c r="Z108" s="31"/>
      <c r="AA108" s="31"/>
      <c r="AB108" s="31"/>
      <c r="AC108" s="31"/>
      <c r="AD108" s="10"/>
      <c r="AE108" s="10"/>
      <c r="AF108" s="31"/>
      <c r="AG108" s="31"/>
      <c r="AH108" s="31"/>
      <c r="AI108" s="31"/>
      <c r="AJ108" s="485"/>
      <c r="AK108" s="1002"/>
      <c r="AL108" s="1002"/>
    </row>
    <row r="109" spans="1:38" ht="15" hidden="1" customHeight="1" x14ac:dyDescent="0.25">
      <c r="A109" s="10"/>
      <c r="B109" s="10"/>
      <c r="C109" s="10"/>
      <c r="D109" s="10"/>
      <c r="E109" s="1005" t="s">
        <v>2644</v>
      </c>
      <c r="F109" s="1638"/>
      <c r="G109" s="1416"/>
      <c r="H109" s="1416"/>
      <c r="I109" s="1416"/>
      <c r="J109" s="1416"/>
      <c r="K109" s="1416"/>
      <c r="L109" s="1416"/>
      <c r="M109" s="1417"/>
      <c r="N109" s="511" t="s">
        <v>2645</v>
      </c>
      <c r="O109" s="1638"/>
      <c r="P109" s="1416"/>
      <c r="Q109" s="1416"/>
      <c r="R109" s="1416"/>
      <c r="S109" s="1416"/>
      <c r="T109" s="1416"/>
      <c r="U109" s="1416"/>
      <c r="V109" s="1417"/>
      <c r="W109" s="511" t="s">
        <v>2646</v>
      </c>
      <c r="X109" s="1638"/>
      <c r="Y109" s="1416"/>
      <c r="Z109" s="1416"/>
      <c r="AA109" s="1416"/>
      <c r="AB109" s="1416"/>
      <c r="AC109" s="1416"/>
      <c r="AD109" s="1416"/>
      <c r="AE109" s="1416"/>
      <c r="AF109" s="1416"/>
      <c r="AG109" s="1416"/>
      <c r="AH109" s="1416"/>
      <c r="AI109" s="1416"/>
      <c r="AJ109" s="1573"/>
      <c r="AK109" s="1002"/>
      <c r="AL109" s="1002"/>
    </row>
    <row r="110" spans="1:38" ht="15" hidden="1" customHeight="1" x14ac:dyDescent="0.25">
      <c r="A110" s="10"/>
      <c r="B110" s="10"/>
      <c r="C110" s="10"/>
      <c r="D110" s="10"/>
      <c r="E110" s="34"/>
      <c r="F110" s="10" t="s">
        <v>2628</v>
      </c>
      <c r="G110" s="10"/>
      <c r="H110" s="10"/>
      <c r="I110" s="531"/>
      <c r="J110" s="531"/>
      <c r="K110" s="531"/>
      <c r="L110" s="1007"/>
      <c r="M110" s="10"/>
      <c r="N110" s="31"/>
      <c r="O110" s="10" t="s">
        <v>2628</v>
      </c>
      <c r="P110" s="10"/>
      <c r="Q110" s="10"/>
      <c r="R110" s="10"/>
      <c r="S110" s="10"/>
      <c r="T110" s="2318"/>
      <c r="U110" s="1393"/>
      <c r="V110" s="2319"/>
      <c r="W110" s="31"/>
      <c r="X110" s="10" t="s">
        <v>2628</v>
      </c>
      <c r="Y110" s="10"/>
      <c r="Z110" s="10"/>
      <c r="AA110" s="10"/>
      <c r="AB110" s="531"/>
      <c r="AC110" s="531"/>
      <c r="AD110" s="10"/>
      <c r="AE110" s="2320"/>
      <c r="AF110" s="1393"/>
      <c r="AG110" s="1393"/>
      <c r="AH110" s="1393"/>
      <c r="AI110" s="2319"/>
      <c r="AJ110" s="485"/>
      <c r="AK110" s="1002"/>
      <c r="AL110" s="1002"/>
    </row>
    <row r="111" spans="1:38" ht="13.5" hidden="1" customHeight="1" x14ac:dyDescent="0.25">
      <c r="A111" s="10"/>
      <c r="B111" s="10"/>
      <c r="C111" s="10"/>
      <c r="D111" s="10"/>
      <c r="E111" s="206"/>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678"/>
      <c r="AG111" s="678"/>
      <c r="AH111" s="678"/>
      <c r="AI111" s="678"/>
      <c r="AJ111" s="497"/>
      <c r="AK111" s="1002"/>
      <c r="AL111" s="1002"/>
    </row>
    <row r="112" spans="1:38" ht="15" customHeight="1" thickBot="1" x14ac:dyDescent="0.3">
      <c r="A112" s="1103" t="s">
        <v>2647</v>
      </c>
      <c r="B112" s="1045"/>
      <c r="C112" s="2345"/>
      <c r="D112" s="1443"/>
      <c r="E112" s="1334" t="s">
        <v>2623</v>
      </c>
      <c r="F112" s="1149"/>
      <c r="G112" s="1149"/>
      <c r="H112" s="1149"/>
      <c r="I112" s="1337"/>
      <c r="J112" s="1335"/>
      <c r="K112" s="2325"/>
      <c r="L112" s="2326"/>
      <c r="M112" s="2326"/>
      <c r="N112" s="2326"/>
      <c r="O112" s="2326"/>
      <c r="P112" s="2326"/>
      <c r="Q112" s="2326"/>
      <c r="R112" s="2326"/>
      <c r="S112" s="2326"/>
      <c r="T112" s="2326"/>
      <c r="U112" s="2326"/>
      <c r="V112" s="2326"/>
      <c r="W112" s="2326"/>
      <c r="X112" s="1149"/>
      <c r="Y112" s="1149"/>
      <c r="Z112" s="1149" t="s">
        <v>2624</v>
      </c>
      <c r="AA112" s="1149"/>
      <c r="AB112" s="1337"/>
      <c r="AC112" s="2327"/>
      <c r="AD112" s="2328"/>
      <c r="AE112" s="2328"/>
      <c r="AF112" s="2328"/>
      <c r="AG112" s="2328"/>
      <c r="AH112" s="2328"/>
      <c r="AI112" s="1338"/>
      <c r="AJ112" s="1109"/>
      <c r="AK112" s="1002"/>
      <c r="AL112" s="1002"/>
    </row>
    <row r="113" spans="1:38" ht="4.1500000000000004" customHeight="1" x14ac:dyDescent="0.25">
      <c r="A113" s="1008"/>
      <c r="D113" s="1008"/>
      <c r="E113" s="1339"/>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109"/>
      <c r="AG113" s="1109"/>
      <c r="AH113" s="1109"/>
      <c r="AI113" s="1340"/>
      <c r="AJ113" s="1109"/>
      <c r="AK113" s="1002"/>
      <c r="AL113" s="1002"/>
    </row>
    <row r="114" spans="1:38" ht="15" customHeight="1" x14ac:dyDescent="0.25">
      <c r="A114" s="971"/>
      <c r="B114" s="971"/>
      <c r="C114" s="971"/>
      <c r="D114" s="971"/>
      <c r="E114" s="2338" t="s">
        <v>2613</v>
      </c>
      <c r="F114" s="1881"/>
      <c r="G114" s="2330"/>
      <c r="H114" s="1930"/>
      <c r="I114" s="1930"/>
      <c r="J114" s="1930"/>
      <c r="K114" s="1930"/>
      <c r="L114" s="1930"/>
      <c r="M114" s="1930"/>
      <c r="N114" s="1930"/>
      <c r="O114" s="1930"/>
      <c r="P114" s="1930"/>
      <c r="Q114" s="1930"/>
      <c r="R114" s="1930"/>
      <c r="S114" s="1160" t="s">
        <v>2614</v>
      </c>
      <c r="T114" s="2329"/>
      <c r="U114" s="1930"/>
      <c r="V114" s="1930"/>
      <c r="W114" s="1930"/>
      <c r="X114" s="1930"/>
      <c r="Y114" s="1930"/>
      <c r="Z114" s="1160" t="s">
        <v>2615</v>
      </c>
      <c r="AA114" s="2330"/>
      <c r="AB114" s="1930"/>
      <c r="AC114" s="1160" t="s">
        <v>2616</v>
      </c>
      <c r="AD114" s="2330"/>
      <c r="AE114" s="1930"/>
      <c r="AF114" s="1930"/>
      <c r="AG114" s="1930"/>
      <c r="AH114" s="1930"/>
      <c r="AI114" s="1340"/>
      <c r="AJ114" s="1109"/>
      <c r="AK114" s="1002"/>
      <c r="AL114" s="1002"/>
    </row>
    <row r="115" spans="1:38" ht="4.5" customHeight="1" x14ac:dyDescent="0.25">
      <c r="A115" s="971"/>
      <c r="B115" s="971"/>
      <c r="C115" s="971"/>
      <c r="D115" s="971"/>
      <c r="E115" s="1339"/>
      <c r="F115" s="1073"/>
      <c r="G115" s="1073"/>
      <c r="H115" s="1073"/>
      <c r="I115" s="1073"/>
      <c r="J115" s="1073"/>
      <c r="K115" s="1073"/>
      <c r="L115" s="1073"/>
      <c r="M115" s="1073"/>
      <c r="N115" s="1073"/>
      <c r="O115" s="1073"/>
      <c r="P115" s="1073"/>
      <c r="Q115" s="1073"/>
      <c r="R115" s="1073"/>
      <c r="S115" s="1073"/>
      <c r="T115" s="1073"/>
      <c r="U115" s="1073"/>
      <c r="V115" s="1073"/>
      <c r="W115" s="1073"/>
      <c r="X115" s="1073"/>
      <c r="Y115" s="1073"/>
      <c r="Z115" s="1073"/>
      <c r="AA115" s="1073"/>
      <c r="AB115" s="1073"/>
      <c r="AC115" s="1073"/>
      <c r="AD115" s="1073"/>
      <c r="AE115" s="1073"/>
      <c r="AF115" s="1109"/>
      <c r="AG115" s="1109"/>
      <c r="AH115" s="1109"/>
      <c r="AI115" s="1340"/>
      <c r="AJ115" s="1109"/>
      <c r="AK115" s="1002"/>
      <c r="AL115" s="1002"/>
    </row>
    <row r="116" spans="1:38" ht="15" customHeight="1" x14ac:dyDescent="0.25">
      <c r="A116" s="971"/>
      <c r="B116" s="971"/>
      <c r="C116" s="971"/>
      <c r="D116" s="971"/>
      <c r="E116" s="1339" t="s">
        <v>2617</v>
      </c>
      <c r="F116" s="1073"/>
      <c r="G116" s="1073"/>
      <c r="H116" s="1073"/>
      <c r="I116" s="1073"/>
      <c r="J116" s="1073"/>
      <c r="K116" s="1073"/>
      <c r="L116" s="1073"/>
      <c r="M116" s="1073"/>
      <c r="N116" s="1344"/>
      <c r="O116" s="1333"/>
      <c r="P116" s="1333"/>
      <c r="Q116" s="2330"/>
      <c r="R116" s="1930"/>
      <c r="S116" s="1930"/>
      <c r="T116" s="1930"/>
      <c r="U116" s="1930"/>
      <c r="V116" s="1930"/>
      <c r="W116" s="1930"/>
      <c r="X116" s="1930"/>
      <c r="Y116" s="1930"/>
      <c r="Z116" s="1930"/>
      <c r="AA116" s="1930"/>
      <c r="AB116" s="1930"/>
      <c r="AC116" s="1930"/>
      <c r="AD116" s="1930"/>
      <c r="AE116" s="1930"/>
      <c r="AF116" s="1930"/>
      <c r="AG116" s="1930"/>
      <c r="AH116" s="1930"/>
      <c r="AI116" s="1340"/>
      <c r="AJ116" s="1109"/>
      <c r="AK116" s="1002"/>
      <c r="AL116" s="1002"/>
    </row>
    <row r="117" spans="1:38" ht="4.5" customHeight="1" x14ac:dyDescent="0.25">
      <c r="A117" s="971"/>
      <c r="B117" s="971"/>
      <c r="C117" s="971"/>
      <c r="D117" s="971"/>
      <c r="E117" s="1339"/>
      <c r="F117" s="1073"/>
      <c r="G117" s="1073"/>
      <c r="H117" s="1073"/>
      <c r="I117" s="1073"/>
      <c r="J117" s="1073"/>
      <c r="K117" s="1073"/>
      <c r="L117" s="1073"/>
      <c r="M117" s="1073"/>
      <c r="N117" s="1073"/>
      <c r="O117" s="1073"/>
      <c r="P117" s="1073"/>
      <c r="Q117" s="1073"/>
      <c r="R117" s="1073"/>
      <c r="S117" s="1073"/>
      <c r="T117" s="1073"/>
      <c r="U117" s="1073"/>
      <c r="V117" s="1073"/>
      <c r="W117" s="1073"/>
      <c r="X117" s="1073"/>
      <c r="Y117" s="1073"/>
      <c r="Z117" s="1073"/>
      <c r="AA117" s="1073"/>
      <c r="AB117" s="1073"/>
      <c r="AC117" s="1073"/>
      <c r="AD117" s="1073"/>
      <c r="AE117" s="1073"/>
      <c r="AF117" s="1109"/>
      <c r="AG117" s="1109"/>
      <c r="AH117" s="1109"/>
      <c r="AI117" s="1340"/>
      <c r="AJ117" s="1109"/>
      <c r="AK117" s="1002"/>
      <c r="AL117" s="1002"/>
    </row>
    <row r="118" spans="1:38" ht="15" customHeight="1" x14ac:dyDescent="0.25">
      <c r="A118" s="971"/>
      <c r="B118" s="971"/>
      <c r="C118" s="971"/>
      <c r="D118" s="971"/>
      <c r="E118" s="1339" t="s">
        <v>2618</v>
      </c>
      <c r="F118" s="1073"/>
      <c r="G118" s="1073"/>
      <c r="H118" s="1073"/>
      <c r="I118" s="1073"/>
      <c r="J118" s="1073"/>
      <c r="K118" s="1109"/>
      <c r="L118" s="1350"/>
      <c r="M118" s="1073"/>
      <c r="N118" s="1073"/>
      <c r="O118" s="1073"/>
      <c r="P118" s="1109"/>
      <c r="Q118" s="1081" t="s">
        <v>2619</v>
      </c>
      <c r="R118" s="2330"/>
      <c r="S118" s="1930"/>
      <c r="T118" s="1930"/>
      <c r="U118" s="1073" t="s">
        <v>2620</v>
      </c>
      <c r="V118" s="1073"/>
      <c r="W118" s="1073"/>
      <c r="X118" s="1073"/>
      <c r="Y118" s="1073"/>
      <c r="Z118" s="1073"/>
      <c r="AA118" s="2330"/>
      <c r="AB118" s="1930"/>
      <c r="AC118" s="1930"/>
      <c r="AD118" s="1930"/>
      <c r="AE118" s="1930"/>
      <c r="AF118" s="1930"/>
      <c r="AG118" s="1930"/>
      <c r="AH118" s="1930"/>
      <c r="AI118" s="1340"/>
      <c r="AJ118" s="1109"/>
      <c r="AK118" s="1002"/>
      <c r="AL118" s="1002"/>
    </row>
    <row r="119" spans="1:38" ht="4.5" customHeight="1" x14ac:dyDescent="0.25">
      <c r="A119" s="971"/>
      <c r="B119" s="971"/>
      <c r="C119" s="971"/>
      <c r="D119" s="971"/>
      <c r="E119" s="1339"/>
      <c r="F119" s="1073"/>
      <c r="G119" s="1073"/>
      <c r="H119" s="1073"/>
      <c r="I119" s="1073"/>
      <c r="J119" s="1073"/>
      <c r="K119" s="1073"/>
      <c r="L119" s="1073"/>
      <c r="M119" s="1073"/>
      <c r="N119" s="1073"/>
      <c r="O119" s="1073"/>
      <c r="P119" s="1073"/>
      <c r="Q119" s="1073"/>
      <c r="R119" s="1073"/>
      <c r="S119" s="1073"/>
      <c r="T119" s="1073"/>
      <c r="U119" s="1073"/>
      <c r="V119" s="1073"/>
      <c r="W119" s="1073"/>
      <c r="X119" s="1073"/>
      <c r="Y119" s="1073"/>
      <c r="Z119" s="1073"/>
      <c r="AA119" s="1073"/>
      <c r="AB119" s="1073"/>
      <c r="AC119" s="1073"/>
      <c r="AD119" s="1073"/>
      <c r="AE119" s="1073"/>
      <c r="AF119" s="1109"/>
      <c r="AG119" s="1109"/>
      <c r="AH119" s="1109"/>
      <c r="AI119" s="1340"/>
      <c r="AJ119" s="1109"/>
      <c r="AK119" s="1002"/>
      <c r="AL119" s="1002"/>
    </row>
    <row r="120" spans="1:38" ht="15" customHeight="1" x14ac:dyDescent="0.25">
      <c r="A120" s="971"/>
      <c r="B120" s="971"/>
      <c r="C120" s="971"/>
      <c r="D120" s="971"/>
      <c r="E120" s="1339" t="s">
        <v>2621</v>
      </c>
      <c r="F120" s="1073"/>
      <c r="G120" s="1073"/>
      <c r="H120" s="1073"/>
      <c r="I120" s="1073"/>
      <c r="J120" s="1073"/>
      <c r="K120" s="1073"/>
      <c r="L120" s="1351"/>
      <c r="M120" s="1333"/>
      <c r="N120" s="1073" t="s">
        <v>146</v>
      </c>
      <c r="O120" s="1073"/>
      <c r="P120" s="2330"/>
      <c r="Q120" s="1930"/>
      <c r="R120" s="1930"/>
      <c r="S120" s="1930"/>
      <c r="T120" s="1930"/>
      <c r="U120" s="2346" t="s">
        <v>173</v>
      </c>
      <c r="V120" s="1881"/>
      <c r="W120" s="2330"/>
      <c r="X120" s="1930"/>
      <c r="Y120" s="1930"/>
      <c r="Z120" s="1930"/>
      <c r="AA120" s="1930"/>
      <c r="AB120" s="1930"/>
      <c r="AC120" s="1930"/>
      <c r="AD120" s="1930"/>
      <c r="AE120" s="1930"/>
      <c r="AF120" s="1930"/>
      <c r="AG120" s="1930"/>
      <c r="AH120" s="1930"/>
      <c r="AI120" s="1340"/>
      <c r="AJ120" s="1109"/>
      <c r="AK120" s="1002"/>
      <c r="AL120" s="1002"/>
    </row>
    <row r="121" spans="1:38" ht="4.5" customHeight="1" x14ac:dyDescent="0.25">
      <c r="A121" s="971"/>
      <c r="B121" s="971"/>
      <c r="C121" s="971"/>
      <c r="D121" s="971"/>
      <c r="E121" s="1339"/>
      <c r="F121" s="1073"/>
      <c r="G121" s="1073"/>
      <c r="H121" s="1073"/>
      <c r="I121" s="1073"/>
      <c r="J121" s="1073"/>
      <c r="K121" s="1073"/>
      <c r="L121" s="1073"/>
      <c r="M121" s="1073"/>
      <c r="N121" s="1073"/>
      <c r="O121" s="1073"/>
      <c r="P121" s="1073"/>
      <c r="Q121" s="1073"/>
      <c r="R121" s="1073"/>
      <c r="S121" s="1073"/>
      <c r="T121" s="1073"/>
      <c r="U121" s="1073"/>
      <c r="V121" s="1073"/>
      <c r="W121" s="1073"/>
      <c r="X121" s="1073"/>
      <c r="Y121" s="1073"/>
      <c r="Z121" s="1073"/>
      <c r="AA121" s="1073"/>
      <c r="AB121" s="1073"/>
      <c r="AC121" s="1073"/>
      <c r="AD121" s="1073"/>
      <c r="AE121" s="1073"/>
      <c r="AF121" s="1109"/>
      <c r="AG121" s="1109"/>
      <c r="AH121" s="1109"/>
      <c r="AI121" s="1340"/>
      <c r="AJ121" s="1109"/>
      <c r="AK121" s="1002"/>
      <c r="AL121" s="1002"/>
    </row>
    <row r="122" spans="1:38" ht="15" customHeight="1" x14ac:dyDescent="0.25">
      <c r="A122" s="971"/>
      <c r="B122" s="971"/>
      <c r="C122" s="971"/>
      <c r="D122" s="971"/>
      <c r="E122" s="1339" t="s">
        <v>2625</v>
      </c>
      <c r="F122" s="1073"/>
      <c r="G122" s="1073"/>
      <c r="H122" s="1073"/>
      <c r="I122" s="1073"/>
      <c r="J122" s="1073"/>
      <c r="K122" s="1073"/>
      <c r="L122" s="1073"/>
      <c r="M122" s="2330"/>
      <c r="N122" s="1930"/>
      <c r="O122" s="1109"/>
      <c r="P122" s="1109"/>
      <c r="Q122" s="1345" t="s">
        <v>2626</v>
      </c>
      <c r="R122" s="1109"/>
      <c r="S122" s="1109"/>
      <c r="T122" s="1109"/>
      <c r="U122" s="1073"/>
      <c r="V122" s="1073"/>
      <c r="W122" s="1109"/>
      <c r="X122" s="1109"/>
      <c r="Y122" s="1109"/>
      <c r="Z122" s="1109"/>
      <c r="AA122" s="1109"/>
      <c r="AB122" s="1109"/>
      <c r="AC122" s="1109"/>
      <c r="AD122" s="2330"/>
      <c r="AE122" s="2331"/>
      <c r="AF122" s="1109"/>
      <c r="AG122" s="1109"/>
      <c r="AH122" s="1109"/>
      <c r="AI122" s="1340"/>
      <c r="AJ122" s="1109"/>
      <c r="AK122" s="1002"/>
      <c r="AL122" s="1002"/>
    </row>
    <row r="123" spans="1:38" ht="4.5" customHeight="1" x14ac:dyDescent="0.25">
      <c r="A123" s="971"/>
      <c r="B123" s="971"/>
      <c r="C123" s="971"/>
      <c r="D123" s="971"/>
      <c r="E123" s="1339"/>
      <c r="F123" s="1073"/>
      <c r="G123" s="1073"/>
      <c r="H123" s="1073"/>
      <c r="I123" s="1073"/>
      <c r="J123" s="1073"/>
      <c r="K123" s="1073"/>
      <c r="L123" s="1073"/>
      <c r="M123" s="1160"/>
      <c r="N123" s="1073"/>
      <c r="O123" s="1073"/>
      <c r="P123" s="1073"/>
      <c r="Q123" s="1073"/>
      <c r="R123" s="1073"/>
      <c r="S123" s="1073"/>
      <c r="T123" s="1073"/>
      <c r="U123" s="1073"/>
      <c r="V123" s="1073"/>
      <c r="W123" s="1073"/>
      <c r="X123" s="1073"/>
      <c r="Y123" s="1073"/>
      <c r="Z123" s="1073"/>
      <c r="AA123" s="1073"/>
      <c r="AB123" s="1073"/>
      <c r="AC123" s="1073"/>
      <c r="AD123" s="1073"/>
      <c r="AE123" s="1073"/>
      <c r="AF123" s="1109"/>
      <c r="AG123" s="1109"/>
      <c r="AH123" s="1109"/>
      <c r="AI123" s="1340"/>
      <c r="AJ123" s="1109"/>
      <c r="AK123" s="1002"/>
      <c r="AL123" s="1002"/>
    </row>
    <row r="124" spans="1:38" ht="15" customHeight="1" x14ac:dyDescent="0.25">
      <c r="A124" s="971"/>
      <c r="B124" s="971"/>
      <c r="C124" s="971"/>
      <c r="D124" s="971"/>
      <c r="E124" s="1339"/>
      <c r="F124" s="1073" t="s">
        <v>2627</v>
      </c>
      <c r="G124" s="1073"/>
      <c r="H124" s="1073"/>
      <c r="I124" s="1073"/>
      <c r="J124" s="1073"/>
      <c r="K124" s="1073"/>
      <c r="L124" s="1073"/>
      <c r="M124" s="1109"/>
      <c r="N124" s="1109"/>
      <c r="O124" s="1109"/>
      <c r="P124" s="1109"/>
      <c r="Q124" s="1109"/>
      <c r="R124" s="1109"/>
      <c r="S124" s="1109"/>
      <c r="T124" s="1109"/>
      <c r="U124" s="1109"/>
      <c r="V124" s="1109"/>
      <c r="W124" s="1109"/>
      <c r="X124" s="1109"/>
      <c r="Y124" s="1109"/>
      <c r="Z124" s="1109"/>
      <c r="AA124" s="1109"/>
      <c r="AB124" s="1109"/>
      <c r="AC124" s="1109"/>
      <c r="AD124" s="1109"/>
      <c r="AE124" s="1073"/>
      <c r="AF124" s="1109"/>
      <c r="AG124" s="1109"/>
      <c r="AH124" s="1109"/>
      <c r="AI124" s="1340"/>
      <c r="AJ124" s="1109"/>
      <c r="AK124" s="1002"/>
      <c r="AL124" s="1002"/>
    </row>
    <row r="125" spans="1:38" ht="4.5" customHeight="1" x14ac:dyDescent="0.25">
      <c r="A125" s="971"/>
      <c r="B125" s="971"/>
      <c r="C125" s="971"/>
      <c r="D125" s="971"/>
      <c r="E125" s="1339"/>
      <c r="F125" s="1073"/>
      <c r="G125" s="1073"/>
      <c r="H125" s="1073"/>
      <c r="I125" s="1073"/>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109"/>
      <c r="AG125" s="1109"/>
      <c r="AH125" s="1109"/>
      <c r="AI125" s="1340"/>
      <c r="AJ125" s="1109"/>
      <c r="AK125" s="1002"/>
      <c r="AL125" s="1002"/>
    </row>
    <row r="126" spans="1:38" ht="15" customHeight="1" x14ac:dyDescent="0.25">
      <c r="A126" s="971"/>
      <c r="B126" s="971"/>
      <c r="C126" s="971"/>
      <c r="D126" s="971"/>
      <c r="E126" s="1347" t="s">
        <v>96</v>
      </c>
      <c r="F126" s="2330"/>
      <c r="G126" s="1930"/>
      <c r="H126" s="1930"/>
      <c r="I126" s="1930"/>
      <c r="J126" s="1930"/>
      <c r="K126" s="1930"/>
      <c r="L126" s="1930"/>
      <c r="M126" s="1930"/>
      <c r="N126" s="1346" t="s">
        <v>201</v>
      </c>
      <c r="O126" s="2330"/>
      <c r="P126" s="1930"/>
      <c r="Q126" s="1930"/>
      <c r="R126" s="1930"/>
      <c r="S126" s="1930"/>
      <c r="T126" s="1930"/>
      <c r="U126" s="1930"/>
      <c r="V126" s="1930"/>
      <c r="W126" s="1346" t="s">
        <v>245</v>
      </c>
      <c r="X126" s="2339"/>
      <c r="Y126" s="2339"/>
      <c r="Z126" s="2339"/>
      <c r="AA126" s="2339"/>
      <c r="AB126" s="2339"/>
      <c r="AC126" s="2339"/>
      <c r="AD126" s="2339"/>
      <c r="AE126" s="2339"/>
      <c r="AF126" s="2339"/>
      <c r="AG126" s="2339"/>
      <c r="AH126" s="2339"/>
      <c r="AI126" s="1348"/>
      <c r="AJ126" s="1082"/>
      <c r="AK126" s="1002"/>
      <c r="AL126" s="1002"/>
    </row>
    <row r="127" spans="1:38" ht="15" customHeight="1" x14ac:dyDescent="0.25">
      <c r="A127" s="971"/>
      <c r="B127" s="971"/>
      <c r="C127" s="971"/>
      <c r="D127" s="971"/>
      <c r="E127" s="1339"/>
      <c r="F127" s="1073" t="s">
        <v>2628</v>
      </c>
      <c r="G127" s="1073"/>
      <c r="H127" s="1073"/>
      <c r="I127" s="1333"/>
      <c r="J127" s="1333"/>
      <c r="K127" s="1333"/>
      <c r="L127" s="1353"/>
      <c r="M127" s="1333"/>
      <c r="N127" s="1333"/>
      <c r="O127" s="1073" t="s">
        <v>2628</v>
      </c>
      <c r="P127" s="1073"/>
      <c r="Q127" s="1073"/>
      <c r="R127" s="1073"/>
      <c r="S127" s="1073"/>
      <c r="T127" s="2343"/>
      <c r="U127" s="2344"/>
      <c r="V127" s="2344"/>
      <c r="W127" s="1109"/>
      <c r="X127" s="1073" t="s">
        <v>2628</v>
      </c>
      <c r="Y127" s="1073"/>
      <c r="Z127" s="1073"/>
      <c r="AA127" s="1073"/>
      <c r="AB127" s="1333"/>
      <c r="AC127" s="1333"/>
      <c r="AD127" s="1073"/>
      <c r="AE127" s="2343"/>
      <c r="AF127" s="2343"/>
      <c r="AG127" s="2343"/>
      <c r="AH127" s="2343"/>
      <c r="AI127" s="1348"/>
      <c r="AJ127" s="1109"/>
      <c r="AK127" s="1002"/>
      <c r="AL127" s="1002"/>
    </row>
    <row r="128" spans="1:38" ht="4.5" customHeight="1" x14ac:dyDescent="0.25">
      <c r="A128" s="971"/>
      <c r="B128" s="971"/>
      <c r="C128" s="971"/>
      <c r="D128" s="971"/>
      <c r="E128" s="1339"/>
      <c r="F128" s="1073"/>
      <c r="G128" s="1073"/>
      <c r="H128" s="1073"/>
      <c r="I128" s="1109"/>
      <c r="J128" s="1109"/>
      <c r="K128" s="1109"/>
      <c r="L128" s="1073"/>
      <c r="M128" s="1073"/>
      <c r="N128" s="1073"/>
      <c r="O128" s="1109"/>
      <c r="P128" s="1109"/>
      <c r="Q128" s="1109"/>
      <c r="R128" s="1109"/>
      <c r="S128" s="1109"/>
      <c r="T128" s="1109"/>
      <c r="U128" s="1109"/>
      <c r="V128" s="1073"/>
      <c r="W128" s="1073"/>
      <c r="X128" s="1109"/>
      <c r="Y128" s="1109"/>
      <c r="Z128" s="1109"/>
      <c r="AA128" s="1109"/>
      <c r="AB128" s="1109"/>
      <c r="AC128" s="1109"/>
      <c r="AD128" s="1073"/>
      <c r="AE128" s="1073"/>
      <c r="AF128" s="1109"/>
      <c r="AG128" s="1109"/>
      <c r="AH128" s="1109"/>
      <c r="AI128" s="1340"/>
      <c r="AJ128" s="1109"/>
      <c r="AK128" s="1002"/>
      <c r="AL128" s="1002"/>
    </row>
    <row r="129" spans="1:38" ht="15" customHeight="1" x14ac:dyDescent="0.25">
      <c r="A129" s="971"/>
      <c r="B129" s="971"/>
      <c r="C129" s="971"/>
      <c r="D129" s="971"/>
      <c r="E129" s="1347" t="s">
        <v>309</v>
      </c>
      <c r="F129" s="2330"/>
      <c r="G129" s="1930"/>
      <c r="H129" s="1930"/>
      <c r="I129" s="1930"/>
      <c r="J129" s="1930"/>
      <c r="K129" s="1930"/>
      <c r="L129" s="1930"/>
      <c r="M129" s="1930"/>
      <c r="N129" s="1346" t="s">
        <v>374</v>
      </c>
      <c r="O129" s="2330"/>
      <c r="P129" s="1930"/>
      <c r="Q129" s="1930"/>
      <c r="R129" s="1930"/>
      <c r="S129" s="1930"/>
      <c r="T129" s="1930"/>
      <c r="U129" s="1930"/>
      <c r="V129" s="1930"/>
      <c r="W129" s="1346" t="s">
        <v>418</v>
      </c>
      <c r="X129" s="2339"/>
      <c r="Y129" s="2339"/>
      <c r="Z129" s="2339"/>
      <c r="AA129" s="2339"/>
      <c r="AB129" s="2339"/>
      <c r="AC129" s="2339"/>
      <c r="AD129" s="2339"/>
      <c r="AE129" s="2339"/>
      <c r="AF129" s="2339"/>
      <c r="AG129" s="2339"/>
      <c r="AH129" s="2339"/>
      <c r="AI129" s="1186"/>
      <c r="AJ129" s="1082"/>
      <c r="AK129" s="1002"/>
      <c r="AL129" s="1002"/>
    </row>
    <row r="130" spans="1:38" ht="15" customHeight="1" thickBot="1" x14ac:dyDescent="0.3">
      <c r="A130" s="971"/>
      <c r="B130" s="971"/>
      <c r="C130" s="971"/>
      <c r="D130" s="971"/>
      <c r="E130" s="1341"/>
      <c r="F130" s="1164" t="s">
        <v>2628</v>
      </c>
      <c r="G130" s="1164"/>
      <c r="H130" s="1164"/>
      <c r="I130" s="1342"/>
      <c r="J130" s="1342"/>
      <c r="K130" s="1342"/>
      <c r="L130" s="1352"/>
      <c r="M130" s="1164"/>
      <c r="N130" s="1349"/>
      <c r="O130" s="1164" t="s">
        <v>2628</v>
      </c>
      <c r="P130" s="1164"/>
      <c r="Q130" s="1164"/>
      <c r="R130" s="1164"/>
      <c r="S130" s="1164"/>
      <c r="T130" s="2321"/>
      <c r="U130" s="2347"/>
      <c r="V130" s="2347"/>
      <c r="W130" s="1349"/>
      <c r="X130" s="1164" t="s">
        <v>2628</v>
      </c>
      <c r="Y130" s="1164"/>
      <c r="Z130" s="1164"/>
      <c r="AA130" s="1164"/>
      <c r="AB130" s="1342"/>
      <c r="AC130" s="1342"/>
      <c r="AD130" s="1164"/>
      <c r="AE130" s="2321"/>
      <c r="AF130" s="2321"/>
      <c r="AG130" s="2321"/>
      <c r="AH130" s="2321"/>
      <c r="AI130" s="1192"/>
      <c r="AJ130" s="1109"/>
      <c r="AK130" s="1002"/>
      <c r="AL130" s="1002"/>
    </row>
    <row r="131" spans="1:38" ht="15" hidden="1" customHeight="1" x14ac:dyDescent="0.25">
      <c r="A131" s="10"/>
      <c r="B131" s="10"/>
      <c r="C131" s="10"/>
      <c r="D131" s="10"/>
      <c r="E131" s="1005" t="s">
        <v>457</v>
      </c>
      <c r="F131" s="1638"/>
      <c r="G131" s="1416"/>
      <c r="H131" s="1416"/>
      <c r="I131" s="1416"/>
      <c r="J131" s="1416"/>
      <c r="K131" s="1416"/>
      <c r="L131" s="1416"/>
      <c r="M131" s="1417"/>
      <c r="N131" s="511" t="s">
        <v>497</v>
      </c>
      <c r="O131" s="1638"/>
      <c r="P131" s="1416"/>
      <c r="Q131" s="1416"/>
      <c r="R131" s="1416"/>
      <c r="S131" s="1416"/>
      <c r="T131" s="1416"/>
      <c r="U131" s="1416"/>
      <c r="V131" s="1417"/>
      <c r="W131" s="511" t="s">
        <v>546</v>
      </c>
      <c r="X131" s="1638"/>
      <c r="Y131" s="1416"/>
      <c r="Z131" s="1416"/>
      <c r="AA131" s="1416"/>
      <c r="AB131" s="1416"/>
      <c r="AC131" s="1416"/>
      <c r="AD131" s="1416"/>
      <c r="AE131" s="1416"/>
      <c r="AF131" s="1416"/>
      <c r="AG131" s="1416"/>
      <c r="AH131" s="1416"/>
      <c r="AI131" s="1416"/>
      <c r="AJ131" s="1573"/>
      <c r="AK131" s="31"/>
      <c r="AL131" s="31"/>
    </row>
    <row r="132" spans="1:38" ht="15" hidden="1" customHeight="1" x14ac:dyDescent="0.25">
      <c r="A132" s="10"/>
      <c r="B132" s="10"/>
      <c r="C132" s="10"/>
      <c r="D132" s="10"/>
      <c r="E132" s="34"/>
      <c r="F132" s="10" t="s">
        <v>2628</v>
      </c>
      <c r="G132" s="10"/>
      <c r="H132" s="10"/>
      <c r="I132" s="1006"/>
      <c r="J132" s="1006"/>
      <c r="K132" s="1006"/>
      <c r="L132" s="1007"/>
      <c r="M132" s="531"/>
      <c r="N132" s="531"/>
      <c r="O132" s="10" t="s">
        <v>2628</v>
      </c>
      <c r="P132" s="10"/>
      <c r="Q132" s="10"/>
      <c r="R132" s="10"/>
      <c r="S132" s="10"/>
      <c r="T132" s="2318"/>
      <c r="U132" s="1393"/>
      <c r="V132" s="2319"/>
      <c r="W132" s="31"/>
      <c r="X132" s="10" t="s">
        <v>2628</v>
      </c>
      <c r="Y132" s="10"/>
      <c r="Z132" s="10"/>
      <c r="AA132" s="10"/>
      <c r="AB132" s="531"/>
      <c r="AC132" s="531"/>
      <c r="AD132" s="10"/>
      <c r="AE132" s="2320"/>
      <c r="AF132" s="1393"/>
      <c r="AG132" s="1393"/>
      <c r="AH132" s="1393"/>
      <c r="AI132" s="2319"/>
      <c r="AJ132" s="485"/>
      <c r="AK132" s="31"/>
      <c r="AL132" s="31"/>
    </row>
    <row r="133" spans="1:38" ht="4.5" hidden="1" customHeight="1" x14ac:dyDescent="0.25">
      <c r="A133" s="10"/>
      <c r="B133" s="10"/>
      <c r="C133" s="10"/>
      <c r="D133" s="10"/>
      <c r="E133" s="34"/>
      <c r="F133" s="10"/>
      <c r="G133" s="10"/>
      <c r="H133" s="10"/>
      <c r="I133" s="31"/>
      <c r="J133" s="31"/>
      <c r="K133" s="31"/>
      <c r="L133" s="10"/>
      <c r="M133" s="10"/>
      <c r="N133" s="10"/>
      <c r="O133" s="31"/>
      <c r="P133" s="31"/>
      <c r="Q133" s="31"/>
      <c r="R133" s="31"/>
      <c r="S133" s="31"/>
      <c r="T133" s="31"/>
      <c r="U133" s="31"/>
      <c r="V133" s="10"/>
      <c r="W133" s="10"/>
      <c r="X133" s="31"/>
      <c r="Y133" s="31"/>
      <c r="Z133" s="31"/>
      <c r="AA133" s="31"/>
      <c r="AB133" s="31"/>
      <c r="AC133" s="31"/>
      <c r="AD133" s="10"/>
      <c r="AE133" s="10"/>
      <c r="AF133" s="31"/>
      <c r="AG133" s="31"/>
      <c r="AH133" s="31"/>
      <c r="AI133" s="31"/>
      <c r="AJ133" s="485"/>
      <c r="AK133" s="31"/>
      <c r="AL133" s="31"/>
    </row>
    <row r="134" spans="1:38" ht="15" hidden="1" customHeight="1" x14ac:dyDescent="0.25">
      <c r="A134" s="10"/>
      <c r="B134" s="10"/>
      <c r="C134" s="10"/>
      <c r="D134" s="10"/>
      <c r="E134" s="1005" t="s">
        <v>619</v>
      </c>
      <c r="F134" s="1638"/>
      <c r="G134" s="1416"/>
      <c r="H134" s="1416"/>
      <c r="I134" s="1416"/>
      <c r="J134" s="1416"/>
      <c r="K134" s="1416"/>
      <c r="L134" s="1416"/>
      <c r="M134" s="1417"/>
      <c r="N134" s="511" t="s">
        <v>1839</v>
      </c>
      <c r="O134" s="1638"/>
      <c r="P134" s="1416"/>
      <c r="Q134" s="1416"/>
      <c r="R134" s="1416"/>
      <c r="S134" s="1416"/>
      <c r="T134" s="1416"/>
      <c r="U134" s="1416"/>
      <c r="V134" s="1417"/>
      <c r="W134" s="511" t="s">
        <v>2049</v>
      </c>
      <c r="X134" s="1638"/>
      <c r="Y134" s="1416"/>
      <c r="Z134" s="1416"/>
      <c r="AA134" s="1416"/>
      <c r="AB134" s="1416"/>
      <c r="AC134" s="1416"/>
      <c r="AD134" s="1416"/>
      <c r="AE134" s="1416"/>
      <c r="AF134" s="1416"/>
      <c r="AG134" s="1416"/>
      <c r="AH134" s="1416"/>
      <c r="AI134" s="1416"/>
      <c r="AJ134" s="1573"/>
      <c r="AK134" s="31"/>
      <c r="AL134" s="31"/>
    </row>
    <row r="135" spans="1:38" ht="15" hidden="1" customHeight="1" x14ac:dyDescent="0.25">
      <c r="A135" s="10"/>
      <c r="B135" s="10"/>
      <c r="C135" s="10"/>
      <c r="D135" s="10"/>
      <c r="E135" s="34"/>
      <c r="F135" s="10" t="s">
        <v>2628</v>
      </c>
      <c r="G135" s="10"/>
      <c r="H135" s="10"/>
      <c r="I135" s="531"/>
      <c r="J135" s="531"/>
      <c r="K135" s="531"/>
      <c r="L135" s="1007"/>
      <c r="M135" s="10"/>
      <c r="N135" s="31"/>
      <c r="O135" s="10" t="s">
        <v>2628</v>
      </c>
      <c r="P135" s="10"/>
      <c r="Q135" s="10"/>
      <c r="R135" s="10"/>
      <c r="S135" s="10"/>
      <c r="T135" s="2318"/>
      <c r="U135" s="1393"/>
      <c r="V135" s="2319"/>
      <c r="W135" s="31"/>
      <c r="X135" s="10" t="s">
        <v>2628</v>
      </c>
      <c r="Y135" s="10"/>
      <c r="Z135" s="10"/>
      <c r="AA135" s="10"/>
      <c r="AB135" s="531"/>
      <c r="AC135" s="531"/>
      <c r="AD135" s="10"/>
      <c r="AE135" s="2320"/>
      <c r="AF135" s="1393"/>
      <c r="AG135" s="1393"/>
      <c r="AH135" s="1393"/>
      <c r="AI135" s="2319"/>
      <c r="AJ135" s="485"/>
      <c r="AK135" s="31"/>
      <c r="AL135" s="31"/>
    </row>
    <row r="136" spans="1:38" ht="4.5" hidden="1" customHeight="1" x14ac:dyDescent="0.25">
      <c r="A136" s="10"/>
      <c r="B136" s="10"/>
      <c r="C136" s="10"/>
      <c r="D136" s="10"/>
      <c r="E136" s="206"/>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678"/>
      <c r="AG136" s="678"/>
      <c r="AH136" s="678"/>
      <c r="AI136" s="678"/>
      <c r="AJ136" s="497"/>
      <c r="AK136" s="31"/>
      <c r="AL136" s="31"/>
    </row>
    <row r="137" spans="1:38" ht="15" hidden="1" customHeight="1" x14ac:dyDescent="0.25">
      <c r="A137" s="10"/>
      <c r="B137" s="10"/>
      <c r="C137" s="10"/>
      <c r="D137" s="10"/>
      <c r="E137" s="1005" t="s">
        <v>2629</v>
      </c>
      <c r="F137" s="1638"/>
      <c r="G137" s="1416"/>
      <c r="H137" s="1416"/>
      <c r="I137" s="1416"/>
      <c r="J137" s="1416"/>
      <c r="K137" s="1416"/>
      <c r="L137" s="1416"/>
      <c r="M137" s="1417"/>
      <c r="N137" s="511" t="s">
        <v>2630</v>
      </c>
      <c r="O137" s="1638"/>
      <c r="P137" s="1416"/>
      <c r="Q137" s="1416"/>
      <c r="R137" s="1416"/>
      <c r="S137" s="1416"/>
      <c r="T137" s="1416"/>
      <c r="U137" s="1416"/>
      <c r="V137" s="1417"/>
      <c r="W137" s="511" t="s">
        <v>2631</v>
      </c>
      <c r="X137" s="1638"/>
      <c r="Y137" s="1416"/>
      <c r="Z137" s="1416"/>
      <c r="AA137" s="1416"/>
      <c r="AB137" s="1416"/>
      <c r="AC137" s="1416"/>
      <c r="AD137" s="1416"/>
      <c r="AE137" s="1416"/>
      <c r="AF137" s="1416"/>
      <c r="AG137" s="1416"/>
      <c r="AH137" s="1416"/>
      <c r="AI137" s="1416"/>
      <c r="AJ137" s="1573"/>
      <c r="AK137" s="31"/>
      <c r="AL137" s="31"/>
    </row>
    <row r="138" spans="1:38" ht="15" hidden="1" customHeight="1" x14ac:dyDescent="0.25">
      <c r="A138" s="10"/>
      <c r="B138" s="10"/>
      <c r="C138" s="10"/>
      <c r="D138" s="10"/>
      <c r="E138" s="34"/>
      <c r="F138" s="10" t="s">
        <v>2628</v>
      </c>
      <c r="G138" s="10"/>
      <c r="H138" s="10"/>
      <c r="I138" s="1006"/>
      <c r="J138" s="1006"/>
      <c r="K138" s="1006"/>
      <c r="L138" s="1007"/>
      <c r="M138" s="531"/>
      <c r="N138" s="531"/>
      <c r="O138" s="10" t="s">
        <v>2628</v>
      </c>
      <c r="P138" s="10"/>
      <c r="Q138" s="10"/>
      <c r="R138" s="10"/>
      <c r="S138" s="10"/>
      <c r="T138" s="2318"/>
      <c r="U138" s="1393"/>
      <c r="V138" s="2319"/>
      <c r="W138" s="31"/>
      <c r="X138" s="10" t="s">
        <v>2628</v>
      </c>
      <c r="Y138" s="10"/>
      <c r="Z138" s="10"/>
      <c r="AA138" s="10"/>
      <c r="AB138" s="531"/>
      <c r="AC138" s="531"/>
      <c r="AD138" s="10"/>
      <c r="AE138" s="2320"/>
      <c r="AF138" s="1393"/>
      <c r="AG138" s="1393"/>
      <c r="AH138" s="1393"/>
      <c r="AI138" s="2319"/>
      <c r="AJ138" s="485"/>
      <c r="AK138" s="31"/>
      <c r="AL138" s="31"/>
    </row>
    <row r="139" spans="1:38" ht="4.5" hidden="1" customHeight="1" x14ac:dyDescent="0.25">
      <c r="A139" s="10"/>
      <c r="B139" s="10"/>
      <c r="C139" s="10"/>
      <c r="D139" s="10"/>
      <c r="E139" s="34"/>
      <c r="F139" s="10"/>
      <c r="G139" s="10"/>
      <c r="H139" s="10"/>
      <c r="I139" s="31"/>
      <c r="J139" s="31"/>
      <c r="K139" s="31"/>
      <c r="L139" s="10"/>
      <c r="M139" s="10"/>
      <c r="N139" s="10"/>
      <c r="O139" s="31"/>
      <c r="P139" s="31"/>
      <c r="Q139" s="31"/>
      <c r="R139" s="31"/>
      <c r="S139" s="31"/>
      <c r="T139" s="31"/>
      <c r="U139" s="31"/>
      <c r="V139" s="10"/>
      <c r="W139" s="10"/>
      <c r="X139" s="31"/>
      <c r="Y139" s="31"/>
      <c r="Z139" s="31"/>
      <c r="AA139" s="31"/>
      <c r="AB139" s="31"/>
      <c r="AC139" s="31"/>
      <c r="AD139" s="10"/>
      <c r="AE139" s="10"/>
      <c r="AF139" s="31"/>
      <c r="AG139" s="31"/>
      <c r="AH139" s="31"/>
      <c r="AI139" s="31"/>
      <c r="AJ139" s="485"/>
      <c r="AK139" s="31"/>
      <c r="AL139" s="31"/>
    </row>
    <row r="140" spans="1:38" ht="15" hidden="1" customHeight="1" x14ac:dyDescent="0.25">
      <c r="A140" s="10"/>
      <c r="B140" s="10"/>
      <c r="C140" s="10"/>
      <c r="D140" s="10"/>
      <c r="E140" s="1005" t="s">
        <v>2632</v>
      </c>
      <c r="F140" s="1638"/>
      <c r="G140" s="1416"/>
      <c r="H140" s="1416"/>
      <c r="I140" s="1416"/>
      <c r="J140" s="1416"/>
      <c r="K140" s="1416"/>
      <c r="L140" s="1416"/>
      <c r="M140" s="1417"/>
      <c r="N140" s="511" t="s">
        <v>2633</v>
      </c>
      <c r="O140" s="1638"/>
      <c r="P140" s="1416"/>
      <c r="Q140" s="1416"/>
      <c r="R140" s="1416"/>
      <c r="S140" s="1416"/>
      <c r="T140" s="1416"/>
      <c r="U140" s="1416"/>
      <c r="V140" s="1417"/>
      <c r="W140" s="511" t="s">
        <v>2634</v>
      </c>
      <c r="X140" s="1638"/>
      <c r="Y140" s="1416"/>
      <c r="Z140" s="1416"/>
      <c r="AA140" s="1416"/>
      <c r="AB140" s="1416"/>
      <c r="AC140" s="1416"/>
      <c r="AD140" s="1416"/>
      <c r="AE140" s="1416"/>
      <c r="AF140" s="1416"/>
      <c r="AG140" s="1416"/>
      <c r="AH140" s="1416"/>
      <c r="AI140" s="1416"/>
      <c r="AJ140" s="1573"/>
      <c r="AK140" s="31"/>
      <c r="AL140" s="31"/>
    </row>
    <row r="141" spans="1:38" ht="15" hidden="1" customHeight="1" x14ac:dyDescent="0.25">
      <c r="A141" s="10"/>
      <c r="B141" s="10"/>
      <c r="C141" s="10"/>
      <c r="D141" s="10"/>
      <c r="E141" s="34"/>
      <c r="F141" s="10" t="s">
        <v>2628</v>
      </c>
      <c r="G141" s="10"/>
      <c r="H141" s="10"/>
      <c r="I141" s="531"/>
      <c r="J141" s="531"/>
      <c r="K141" s="531"/>
      <c r="L141" s="1007"/>
      <c r="M141" s="10"/>
      <c r="N141" s="31"/>
      <c r="O141" s="10" t="s">
        <v>2628</v>
      </c>
      <c r="P141" s="10"/>
      <c r="Q141" s="10"/>
      <c r="R141" s="10"/>
      <c r="S141" s="10"/>
      <c r="T141" s="2318"/>
      <c r="U141" s="1393"/>
      <c r="V141" s="2319"/>
      <c r="W141" s="31"/>
      <c r="X141" s="10" t="s">
        <v>2628</v>
      </c>
      <c r="Y141" s="10"/>
      <c r="Z141" s="10"/>
      <c r="AA141" s="10"/>
      <c r="AB141" s="531"/>
      <c r="AC141" s="531"/>
      <c r="AD141" s="10"/>
      <c r="AE141" s="2320"/>
      <c r="AF141" s="1393"/>
      <c r="AG141" s="1393"/>
      <c r="AH141" s="1393"/>
      <c r="AI141" s="2319"/>
      <c r="AJ141" s="485"/>
      <c r="AK141" s="31"/>
      <c r="AL141" s="31"/>
    </row>
    <row r="142" spans="1:38" ht="4.5" hidden="1" customHeight="1" x14ac:dyDescent="0.25">
      <c r="A142" s="10"/>
      <c r="B142" s="10"/>
      <c r="C142" s="10"/>
      <c r="D142" s="10"/>
      <c r="E142" s="206"/>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678"/>
      <c r="AG142" s="678"/>
      <c r="AH142" s="678"/>
      <c r="AI142" s="678"/>
      <c r="AJ142" s="497"/>
      <c r="AK142" s="31"/>
      <c r="AL142" s="31"/>
    </row>
    <row r="143" spans="1:38" ht="15" hidden="1" customHeight="1" x14ac:dyDescent="0.25">
      <c r="A143" s="10"/>
      <c r="B143" s="10"/>
      <c r="C143" s="10"/>
      <c r="D143" s="10"/>
      <c r="E143" s="1005" t="s">
        <v>2635</v>
      </c>
      <c r="F143" s="1638"/>
      <c r="G143" s="1416"/>
      <c r="H143" s="1416"/>
      <c r="I143" s="1416"/>
      <c r="J143" s="1416"/>
      <c r="K143" s="1416"/>
      <c r="L143" s="1416"/>
      <c r="M143" s="1417"/>
      <c r="N143" s="511" t="s">
        <v>2636</v>
      </c>
      <c r="O143" s="1638"/>
      <c r="P143" s="1416"/>
      <c r="Q143" s="1416"/>
      <c r="R143" s="1416"/>
      <c r="S143" s="1416"/>
      <c r="T143" s="1416"/>
      <c r="U143" s="1416"/>
      <c r="V143" s="1417"/>
      <c r="W143" s="511" t="s">
        <v>2637</v>
      </c>
      <c r="X143" s="1638"/>
      <c r="Y143" s="1416"/>
      <c r="Z143" s="1416"/>
      <c r="AA143" s="1416"/>
      <c r="AB143" s="1416"/>
      <c r="AC143" s="1416"/>
      <c r="AD143" s="1416"/>
      <c r="AE143" s="1416"/>
      <c r="AF143" s="1416"/>
      <c r="AG143" s="1416"/>
      <c r="AH143" s="1416"/>
      <c r="AI143" s="1416"/>
      <c r="AJ143" s="1573"/>
      <c r="AK143" s="31"/>
      <c r="AL143" s="31"/>
    </row>
    <row r="144" spans="1:38" ht="15" hidden="1" customHeight="1" x14ac:dyDescent="0.25">
      <c r="A144" s="10"/>
      <c r="B144" s="10"/>
      <c r="C144" s="10"/>
      <c r="D144" s="10"/>
      <c r="E144" s="34"/>
      <c r="F144" s="10" t="s">
        <v>2628</v>
      </c>
      <c r="G144" s="10"/>
      <c r="H144" s="10"/>
      <c r="I144" s="1006"/>
      <c r="J144" s="1006"/>
      <c r="K144" s="1006"/>
      <c r="L144" s="1007"/>
      <c r="M144" s="531"/>
      <c r="N144" s="531"/>
      <c r="O144" s="10" t="s">
        <v>2628</v>
      </c>
      <c r="P144" s="10"/>
      <c r="Q144" s="10"/>
      <c r="R144" s="10"/>
      <c r="S144" s="10"/>
      <c r="T144" s="2318"/>
      <c r="U144" s="1393"/>
      <c r="V144" s="2319"/>
      <c r="W144" s="31"/>
      <c r="X144" s="10" t="s">
        <v>2628</v>
      </c>
      <c r="Y144" s="10"/>
      <c r="Z144" s="10"/>
      <c r="AA144" s="10"/>
      <c r="AB144" s="531"/>
      <c r="AC144" s="531"/>
      <c r="AD144" s="10"/>
      <c r="AE144" s="2320"/>
      <c r="AF144" s="1393"/>
      <c r="AG144" s="1393"/>
      <c r="AH144" s="1393"/>
      <c r="AI144" s="2319"/>
      <c r="AJ144" s="485"/>
      <c r="AK144" s="31"/>
      <c r="AL144" s="31"/>
    </row>
    <row r="145" spans="1:38" ht="4.5" hidden="1" customHeight="1" x14ac:dyDescent="0.25">
      <c r="A145" s="10"/>
      <c r="B145" s="10"/>
      <c r="C145" s="10"/>
      <c r="D145" s="10"/>
      <c r="E145" s="34"/>
      <c r="F145" s="10"/>
      <c r="G145" s="10"/>
      <c r="H145" s="10"/>
      <c r="I145" s="31"/>
      <c r="J145" s="31"/>
      <c r="K145" s="31"/>
      <c r="L145" s="10"/>
      <c r="M145" s="10"/>
      <c r="N145" s="10"/>
      <c r="O145" s="31"/>
      <c r="P145" s="31"/>
      <c r="Q145" s="31"/>
      <c r="R145" s="31"/>
      <c r="S145" s="31"/>
      <c r="T145" s="31"/>
      <c r="U145" s="31"/>
      <c r="V145" s="10"/>
      <c r="W145" s="10"/>
      <c r="X145" s="31"/>
      <c r="Y145" s="31"/>
      <c r="Z145" s="31"/>
      <c r="AA145" s="31"/>
      <c r="AB145" s="31"/>
      <c r="AC145" s="31"/>
      <c r="AD145" s="10"/>
      <c r="AE145" s="10"/>
      <c r="AF145" s="31"/>
      <c r="AG145" s="31"/>
      <c r="AH145" s="31"/>
      <c r="AI145" s="31"/>
      <c r="AJ145" s="485"/>
      <c r="AK145" s="31"/>
      <c r="AL145" s="31"/>
    </row>
    <row r="146" spans="1:38" ht="15" hidden="1" customHeight="1" x14ac:dyDescent="0.25">
      <c r="A146" s="10"/>
      <c r="B146" s="10"/>
      <c r="C146" s="10"/>
      <c r="D146" s="10"/>
      <c r="E146" s="1005" t="s">
        <v>2638</v>
      </c>
      <c r="F146" s="1638"/>
      <c r="G146" s="1416"/>
      <c r="H146" s="1416"/>
      <c r="I146" s="1416"/>
      <c r="J146" s="1416"/>
      <c r="K146" s="1416"/>
      <c r="L146" s="1416"/>
      <c r="M146" s="1417"/>
      <c r="N146" s="511" t="s">
        <v>2639</v>
      </c>
      <c r="O146" s="1638"/>
      <c r="P146" s="1416"/>
      <c r="Q146" s="1416"/>
      <c r="R146" s="1416"/>
      <c r="S146" s="1416"/>
      <c r="T146" s="1416"/>
      <c r="U146" s="1416"/>
      <c r="V146" s="1417"/>
      <c r="W146" s="511" t="s">
        <v>2640</v>
      </c>
      <c r="X146" s="1638"/>
      <c r="Y146" s="1416"/>
      <c r="Z146" s="1416"/>
      <c r="AA146" s="1416"/>
      <c r="AB146" s="1416"/>
      <c r="AC146" s="1416"/>
      <c r="AD146" s="1416"/>
      <c r="AE146" s="1416"/>
      <c r="AF146" s="1416"/>
      <c r="AG146" s="1416"/>
      <c r="AH146" s="1416"/>
      <c r="AI146" s="1416"/>
      <c r="AJ146" s="1573"/>
      <c r="AK146" s="31"/>
      <c r="AL146" s="31"/>
    </row>
    <row r="147" spans="1:38" ht="15" hidden="1" customHeight="1" x14ac:dyDescent="0.25">
      <c r="A147" s="10"/>
      <c r="B147" s="10"/>
      <c r="C147" s="10"/>
      <c r="D147" s="10"/>
      <c r="E147" s="34"/>
      <c r="F147" s="10" t="s">
        <v>2628</v>
      </c>
      <c r="G147" s="10"/>
      <c r="H147" s="10"/>
      <c r="I147" s="531"/>
      <c r="J147" s="531"/>
      <c r="K147" s="531"/>
      <c r="L147" s="1007"/>
      <c r="M147" s="10"/>
      <c r="N147" s="31"/>
      <c r="O147" s="10" t="s">
        <v>2628</v>
      </c>
      <c r="P147" s="10"/>
      <c r="Q147" s="10"/>
      <c r="R147" s="10"/>
      <c r="S147" s="10"/>
      <c r="T147" s="2318"/>
      <c r="U147" s="1393"/>
      <c r="V147" s="2319"/>
      <c r="W147" s="31"/>
      <c r="X147" s="10" t="s">
        <v>2628</v>
      </c>
      <c r="Y147" s="10"/>
      <c r="Z147" s="10"/>
      <c r="AA147" s="10"/>
      <c r="AB147" s="531"/>
      <c r="AC147" s="531"/>
      <c r="AD147" s="10"/>
      <c r="AE147" s="2320"/>
      <c r="AF147" s="1393"/>
      <c r="AG147" s="1393"/>
      <c r="AH147" s="1393"/>
      <c r="AI147" s="2319"/>
      <c r="AJ147" s="485"/>
      <c r="AK147" s="31"/>
      <c r="AL147" s="31"/>
    </row>
    <row r="148" spans="1:38" ht="4.5" hidden="1" customHeight="1" x14ac:dyDescent="0.25">
      <c r="A148" s="10"/>
      <c r="B148" s="10"/>
      <c r="C148" s="10"/>
      <c r="D148" s="10"/>
      <c r="E148" s="206"/>
      <c r="F148" s="207"/>
      <c r="G148" s="207"/>
      <c r="H148" s="207"/>
      <c r="I148" s="207"/>
      <c r="J148" s="207"/>
      <c r="K148" s="207"/>
      <c r="L148" s="207"/>
      <c r="M148" s="207"/>
      <c r="N148" s="207"/>
      <c r="O148" s="207"/>
      <c r="P148" s="207"/>
      <c r="Q148" s="207"/>
      <c r="R148" s="207"/>
      <c r="S148" s="207"/>
      <c r="T148" s="207"/>
      <c r="U148" s="207"/>
      <c r="V148" s="207"/>
      <c r="W148" s="207"/>
      <c r="X148" s="207"/>
      <c r="Y148" s="207"/>
      <c r="Z148" s="207"/>
      <c r="AA148" s="207"/>
      <c r="AB148" s="207"/>
      <c r="AC148" s="207"/>
      <c r="AD148" s="207"/>
      <c r="AE148" s="207"/>
      <c r="AF148" s="678"/>
      <c r="AG148" s="678"/>
      <c r="AH148" s="678"/>
      <c r="AI148" s="678"/>
      <c r="AJ148" s="497"/>
      <c r="AK148" s="31"/>
      <c r="AL148" s="31"/>
    </row>
    <row r="149" spans="1:38" ht="15" hidden="1" customHeight="1" x14ac:dyDescent="0.25">
      <c r="A149" s="10"/>
      <c r="B149" s="10"/>
      <c r="C149" s="10"/>
      <c r="D149" s="10"/>
      <c r="E149" s="1005" t="s">
        <v>2641</v>
      </c>
      <c r="F149" s="1638"/>
      <c r="G149" s="1416"/>
      <c r="H149" s="1416"/>
      <c r="I149" s="1416"/>
      <c r="J149" s="1416"/>
      <c r="K149" s="1416"/>
      <c r="L149" s="1416"/>
      <c r="M149" s="1417"/>
      <c r="N149" s="511" t="s">
        <v>2642</v>
      </c>
      <c r="O149" s="1638"/>
      <c r="P149" s="1416"/>
      <c r="Q149" s="1416"/>
      <c r="R149" s="1416"/>
      <c r="S149" s="1416"/>
      <c r="T149" s="1416"/>
      <c r="U149" s="1416"/>
      <c r="V149" s="1417"/>
      <c r="W149" s="511" t="s">
        <v>2643</v>
      </c>
      <c r="X149" s="1638"/>
      <c r="Y149" s="1416"/>
      <c r="Z149" s="1416"/>
      <c r="AA149" s="1416"/>
      <c r="AB149" s="1416"/>
      <c r="AC149" s="1416"/>
      <c r="AD149" s="1416"/>
      <c r="AE149" s="1416"/>
      <c r="AF149" s="1416"/>
      <c r="AG149" s="1416"/>
      <c r="AH149" s="1416"/>
      <c r="AI149" s="1416"/>
      <c r="AJ149" s="1573"/>
      <c r="AK149" s="31"/>
      <c r="AL149" s="31"/>
    </row>
    <row r="150" spans="1:38" ht="15" hidden="1" customHeight="1" x14ac:dyDescent="0.25">
      <c r="A150" s="10"/>
      <c r="B150" s="10"/>
      <c r="C150" s="10"/>
      <c r="D150" s="10"/>
      <c r="E150" s="34"/>
      <c r="F150" s="10" t="s">
        <v>2628</v>
      </c>
      <c r="G150" s="10"/>
      <c r="H150" s="10"/>
      <c r="I150" s="1006"/>
      <c r="J150" s="1006"/>
      <c r="K150" s="1006"/>
      <c r="L150" s="1007"/>
      <c r="M150" s="531"/>
      <c r="N150" s="531"/>
      <c r="O150" s="10" t="s">
        <v>2628</v>
      </c>
      <c r="P150" s="10"/>
      <c r="Q150" s="10"/>
      <c r="R150" s="10"/>
      <c r="S150" s="10"/>
      <c r="T150" s="2318"/>
      <c r="U150" s="1393"/>
      <c r="V150" s="2319"/>
      <c r="W150" s="31"/>
      <c r="X150" s="10" t="s">
        <v>2628</v>
      </c>
      <c r="Y150" s="10"/>
      <c r="Z150" s="10"/>
      <c r="AA150" s="10"/>
      <c r="AB150" s="531"/>
      <c r="AC150" s="531"/>
      <c r="AD150" s="10"/>
      <c r="AE150" s="2320"/>
      <c r="AF150" s="1393"/>
      <c r="AG150" s="1393"/>
      <c r="AH150" s="1393"/>
      <c r="AI150" s="2319"/>
      <c r="AJ150" s="485"/>
      <c r="AK150" s="31"/>
      <c r="AL150" s="31"/>
    </row>
    <row r="151" spans="1:38" ht="4.5" hidden="1" customHeight="1" x14ac:dyDescent="0.25">
      <c r="A151" s="10"/>
      <c r="B151" s="10"/>
      <c r="C151" s="10"/>
      <c r="D151" s="10"/>
      <c r="E151" s="34"/>
      <c r="F151" s="10"/>
      <c r="G151" s="10"/>
      <c r="H151" s="10"/>
      <c r="I151" s="31"/>
      <c r="J151" s="31"/>
      <c r="K151" s="31"/>
      <c r="L151" s="10"/>
      <c r="M151" s="10"/>
      <c r="N151" s="10"/>
      <c r="O151" s="31"/>
      <c r="P151" s="31"/>
      <c r="Q151" s="31"/>
      <c r="R151" s="31"/>
      <c r="S151" s="31"/>
      <c r="T151" s="31"/>
      <c r="U151" s="31"/>
      <c r="V151" s="10"/>
      <c r="W151" s="10"/>
      <c r="X151" s="31"/>
      <c r="Y151" s="31"/>
      <c r="Z151" s="31"/>
      <c r="AA151" s="31"/>
      <c r="AB151" s="31"/>
      <c r="AC151" s="31"/>
      <c r="AD151" s="10"/>
      <c r="AE151" s="10"/>
      <c r="AF151" s="31"/>
      <c r="AG151" s="31"/>
      <c r="AH151" s="31"/>
      <c r="AI151" s="31"/>
      <c r="AJ151" s="485"/>
      <c r="AK151" s="31"/>
      <c r="AL151" s="31"/>
    </row>
    <row r="152" spans="1:38" ht="15" hidden="1" customHeight="1" x14ac:dyDescent="0.25">
      <c r="A152" s="10"/>
      <c r="B152" s="10"/>
      <c r="C152" s="10"/>
      <c r="D152" s="10"/>
      <c r="E152" s="1005" t="s">
        <v>2644</v>
      </c>
      <c r="F152" s="1638"/>
      <c r="G152" s="1416"/>
      <c r="H152" s="1416"/>
      <c r="I152" s="1416"/>
      <c r="J152" s="1416"/>
      <c r="K152" s="1416"/>
      <c r="L152" s="1416"/>
      <c r="M152" s="1417"/>
      <c r="N152" s="511" t="s">
        <v>2645</v>
      </c>
      <c r="O152" s="1638"/>
      <c r="P152" s="1416"/>
      <c r="Q152" s="1416"/>
      <c r="R152" s="1416"/>
      <c r="S152" s="1416"/>
      <c r="T152" s="1416"/>
      <c r="U152" s="1416"/>
      <c r="V152" s="1417"/>
      <c r="W152" s="511" t="s">
        <v>2646</v>
      </c>
      <c r="X152" s="1638"/>
      <c r="Y152" s="1416"/>
      <c r="Z152" s="1416"/>
      <c r="AA152" s="1416"/>
      <c r="AB152" s="1416"/>
      <c r="AC152" s="1416"/>
      <c r="AD152" s="1416"/>
      <c r="AE152" s="1416"/>
      <c r="AF152" s="1416"/>
      <c r="AG152" s="1416"/>
      <c r="AH152" s="1416"/>
      <c r="AI152" s="1416"/>
      <c r="AJ152" s="1573"/>
      <c r="AK152" s="31"/>
      <c r="AL152" s="31"/>
    </row>
    <row r="153" spans="1:38" ht="15" hidden="1" customHeight="1" x14ac:dyDescent="0.25">
      <c r="A153" s="10"/>
      <c r="B153" s="10"/>
      <c r="C153" s="10"/>
      <c r="D153" s="10"/>
      <c r="E153" s="34"/>
      <c r="F153" s="10" t="s">
        <v>2628</v>
      </c>
      <c r="G153" s="10"/>
      <c r="H153" s="10"/>
      <c r="I153" s="531"/>
      <c r="J153" s="531"/>
      <c r="K153" s="531"/>
      <c r="L153" s="1007"/>
      <c r="M153" s="10"/>
      <c r="N153" s="31"/>
      <c r="O153" s="10" t="s">
        <v>2628</v>
      </c>
      <c r="P153" s="10"/>
      <c r="Q153" s="10"/>
      <c r="R153" s="10"/>
      <c r="S153" s="10"/>
      <c r="T153" s="2318"/>
      <c r="U153" s="1393"/>
      <c r="V153" s="2319"/>
      <c r="W153" s="31"/>
      <c r="X153" s="10" t="s">
        <v>2628</v>
      </c>
      <c r="Y153" s="10"/>
      <c r="Z153" s="10"/>
      <c r="AA153" s="10"/>
      <c r="AB153" s="531"/>
      <c r="AC153" s="531"/>
      <c r="AD153" s="10"/>
      <c r="AE153" s="2320"/>
      <c r="AF153" s="1393"/>
      <c r="AG153" s="1393"/>
      <c r="AH153" s="1393"/>
      <c r="AI153" s="2319"/>
      <c r="AJ153" s="485"/>
      <c r="AK153" s="31"/>
      <c r="AL153" s="31"/>
    </row>
    <row r="154" spans="1:38" ht="15" customHeight="1" thickBot="1" x14ac:dyDescent="0.3">
      <c r="A154" s="1103" t="s">
        <v>2647</v>
      </c>
      <c r="B154" s="1045"/>
      <c r="C154" s="2345"/>
      <c r="D154" s="1443"/>
      <c r="E154" s="1334" t="s">
        <v>2623</v>
      </c>
      <c r="F154" s="1149"/>
      <c r="G154" s="1149"/>
      <c r="H154" s="1149"/>
      <c r="I154" s="1337"/>
      <c r="J154" s="1335"/>
      <c r="K154" s="2325"/>
      <c r="L154" s="2326"/>
      <c r="M154" s="2326"/>
      <c r="N154" s="2326"/>
      <c r="O154" s="2326"/>
      <c r="P154" s="2326"/>
      <c r="Q154" s="2326"/>
      <c r="R154" s="2326"/>
      <c r="S154" s="2326"/>
      <c r="T154" s="2326"/>
      <c r="U154" s="2326"/>
      <c r="V154" s="2326"/>
      <c r="W154" s="2326"/>
      <c r="X154" s="1149"/>
      <c r="Y154" s="1149"/>
      <c r="Z154" s="1149" t="s">
        <v>2624</v>
      </c>
      <c r="AA154" s="1149"/>
      <c r="AB154" s="1337"/>
      <c r="AC154" s="2327"/>
      <c r="AD154" s="2328"/>
      <c r="AE154" s="2328"/>
      <c r="AF154" s="2328"/>
      <c r="AG154" s="2328"/>
      <c r="AH154" s="2328"/>
      <c r="AI154" s="1338"/>
      <c r="AJ154" s="1109"/>
      <c r="AK154" s="1002"/>
      <c r="AL154" s="1002"/>
    </row>
    <row r="155" spans="1:38" ht="6" customHeight="1" x14ac:dyDescent="0.25">
      <c r="A155" s="1008"/>
      <c r="D155" s="1008"/>
      <c r="E155" s="1339"/>
      <c r="F155" s="1073"/>
      <c r="G155" s="1073"/>
      <c r="H155" s="1073"/>
      <c r="I155" s="1073"/>
      <c r="J155" s="1073"/>
      <c r="K155" s="1073"/>
      <c r="L155" s="1073"/>
      <c r="M155" s="1073"/>
      <c r="N155" s="1073"/>
      <c r="O155" s="1073"/>
      <c r="P155" s="1073"/>
      <c r="Q155" s="1073"/>
      <c r="R155" s="1073"/>
      <c r="S155" s="1073"/>
      <c r="T155" s="1073"/>
      <c r="U155" s="1073"/>
      <c r="V155" s="1073"/>
      <c r="W155" s="1073"/>
      <c r="X155" s="1073"/>
      <c r="Y155" s="1073"/>
      <c r="Z155" s="1073"/>
      <c r="AA155" s="1073"/>
      <c r="AB155" s="1073"/>
      <c r="AC155" s="1073"/>
      <c r="AD155" s="1073"/>
      <c r="AE155" s="1073"/>
      <c r="AF155" s="1109"/>
      <c r="AG155" s="1109"/>
      <c r="AH155" s="1109"/>
      <c r="AI155" s="1340"/>
      <c r="AJ155" s="1109"/>
      <c r="AK155" s="1002"/>
      <c r="AL155" s="1002"/>
    </row>
    <row r="156" spans="1:38" ht="15" customHeight="1" x14ac:dyDescent="0.25">
      <c r="A156" s="971"/>
      <c r="B156" s="971"/>
      <c r="C156" s="971"/>
      <c r="D156" s="971"/>
      <c r="E156" s="2338" t="s">
        <v>2613</v>
      </c>
      <c r="F156" s="1881"/>
      <c r="G156" s="2330"/>
      <c r="H156" s="1930"/>
      <c r="I156" s="1930"/>
      <c r="J156" s="1930"/>
      <c r="K156" s="1930"/>
      <c r="L156" s="1930"/>
      <c r="M156" s="1930"/>
      <c r="N156" s="1930"/>
      <c r="O156" s="1930"/>
      <c r="P156" s="1930"/>
      <c r="Q156" s="1930"/>
      <c r="R156" s="1930"/>
      <c r="S156" s="1160" t="s">
        <v>2614</v>
      </c>
      <c r="T156" s="2329"/>
      <c r="U156" s="1930"/>
      <c r="V156" s="1930"/>
      <c r="W156" s="1930"/>
      <c r="X156" s="1930"/>
      <c r="Y156" s="1930"/>
      <c r="Z156" s="1160" t="s">
        <v>2615</v>
      </c>
      <c r="AA156" s="2330"/>
      <c r="AB156" s="1930"/>
      <c r="AC156" s="1160" t="s">
        <v>2616</v>
      </c>
      <c r="AD156" s="2330"/>
      <c r="AE156" s="1930"/>
      <c r="AF156" s="1930"/>
      <c r="AG156" s="1930"/>
      <c r="AH156" s="1930"/>
      <c r="AI156" s="1340"/>
      <c r="AJ156" s="1109"/>
      <c r="AK156" s="1002"/>
      <c r="AL156" s="1002"/>
    </row>
    <row r="157" spans="1:38" ht="4.5" customHeight="1" x14ac:dyDescent="0.25">
      <c r="A157" s="971"/>
      <c r="B157" s="971"/>
      <c r="C157" s="971"/>
      <c r="D157" s="971"/>
      <c r="E157" s="1339"/>
      <c r="F157" s="1073"/>
      <c r="G157" s="1073"/>
      <c r="H157" s="1073"/>
      <c r="I157" s="1073"/>
      <c r="J157" s="1073"/>
      <c r="K157" s="1073"/>
      <c r="L157" s="1073"/>
      <c r="M157" s="1073"/>
      <c r="N157" s="1073"/>
      <c r="O157" s="1073"/>
      <c r="P157" s="1073"/>
      <c r="Q157" s="1073"/>
      <c r="R157" s="1073"/>
      <c r="S157" s="1073"/>
      <c r="T157" s="1073"/>
      <c r="U157" s="1073"/>
      <c r="V157" s="1073"/>
      <c r="W157" s="1073"/>
      <c r="X157" s="1073"/>
      <c r="Y157" s="1073"/>
      <c r="Z157" s="1073"/>
      <c r="AA157" s="1073"/>
      <c r="AB157" s="1073"/>
      <c r="AC157" s="1073"/>
      <c r="AD157" s="1073"/>
      <c r="AE157" s="1073"/>
      <c r="AF157" s="1109"/>
      <c r="AG157" s="1109"/>
      <c r="AH157" s="1109"/>
      <c r="AI157" s="1340"/>
      <c r="AJ157" s="1109"/>
      <c r="AK157" s="1002"/>
      <c r="AL157" s="1002"/>
    </row>
    <row r="158" spans="1:38" ht="15" customHeight="1" x14ac:dyDescent="0.25">
      <c r="A158" s="971"/>
      <c r="B158" s="971"/>
      <c r="C158" s="971"/>
      <c r="D158" s="971"/>
      <c r="E158" s="1339" t="s">
        <v>2617</v>
      </c>
      <c r="F158" s="1073"/>
      <c r="G158" s="1073"/>
      <c r="H158" s="1073"/>
      <c r="I158" s="1073"/>
      <c r="J158" s="1073"/>
      <c r="K158" s="1073"/>
      <c r="L158" s="1073"/>
      <c r="M158" s="1073"/>
      <c r="N158" s="1344"/>
      <c r="O158" s="1333"/>
      <c r="P158" s="1333"/>
      <c r="Q158" s="2330"/>
      <c r="R158" s="1930"/>
      <c r="S158" s="1930"/>
      <c r="T158" s="1930"/>
      <c r="U158" s="1930"/>
      <c r="V158" s="1930"/>
      <c r="W158" s="1930"/>
      <c r="X158" s="1930"/>
      <c r="Y158" s="1930"/>
      <c r="Z158" s="1930"/>
      <c r="AA158" s="1930"/>
      <c r="AB158" s="1930"/>
      <c r="AC158" s="1930"/>
      <c r="AD158" s="1930"/>
      <c r="AE158" s="1930"/>
      <c r="AF158" s="1930"/>
      <c r="AG158" s="1930"/>
      <c r="AH158" s="1930"/>
      <c r="AI158" s="1340"/>
      <c r="AJ158" s="1109"/>
      <c r="AK158" s="1002"/>
      <c r="AL158" s="1002"/>
    </row>
    <row r="159" spans="1:38" ht="4.5" customHeight="1" x14ac:dyDescent="0.25">
      <c r="A159" s="971"/>
      <c r="B159" s="971"/>
      <c r="C159" s="971"/>
      <c r="D159" s="971"/>
      <c r="E159" s="1339"/>
      <c r="F159" s="1073"/>
      <c r="G159" s="1073"/>
      <c r="H159" s="1073"/>
      <c r="I159" s="1073"/>
      <c r="J159" s="1073"/>
      <c r="K159" s="1073"/>
      <c r="L159" s="1073"/>
      <c r="M159" s="1073"/>
      <c r="N159" s="1073"/>
      <c r="O159" s="1073"/>
      <c r="P159" s="1073"/>
      <c r="Q159" s="1073"/>
      <c r="R159" s="1073"/>
      <c r="S159" s="1073"/>
      <c r="T159" s="1073"/>
      <c r="U159" s="1073"/>
      <c r="V159" s="1073"/>
      <c r="W159" s="1073"/>
      <c r="X159" s="1073"/>
      <c r="Y159" s="1073"/>
      <c r="Z159" s="1073"/>
      <c r="AA159" s="1073"/>
      <c r="AB159" s="1073"/>
      <c r="AC159" s="1073"/>
      <c r="AD159" s="1073"/>
      <c r="AE159" s="1073"/>
      <c r="AF159" s="1109"/>
      <c r="AG159" s="1109"/>
      <c r="AH159" s="1109"/>
      <c r="AI159" s="1340"/>
      <c r="AJ159" s="1109"/>
      <c r="AK159" s="1002"/>
      <c r="AL159" s="1002"/>
    </row>
    <row r="160" spans="1:38" ht="15" customHeight="1" x14ac:dyDescent="0.25">
      <c r="A160" s="971"/>
      <c r="B160" s="971"/>
      <c r="C160" s="971"/>
      <c r="D160" s="971"/>
      <c r="E160" s="1339" t="s">
        <v>2618</v>
      </c>
      <c r="F160" s="1073"/>
      <c r="G160" s="1073"/>
      <c r="H160" s="1073"/>
      <c r="I160" s="1073"/>
      <c r="J160" s="1073"/>
      <c r="K160" s="1109"/>
      <c r="L160" s="1350"/>
      <c r="M160" s="1073"/>
      <c r="N160" s="1073"/>
      <c r="O160" s="1073"/>
      <c r="P160" s="1109"/>
      <c r="Q160" s="1081" t="s">
        <v>2619</v>
      </c>
      <c r="R160" s="2330"/>
      <c r="S160" s="1930"/>
      <c r="T160" s="1930"/>
      <c r="U160" s="1073" t="s">
        <v>2620</v>
      </c>
      <c r="V160" s="1073"/>
      <c r="W160" s="1073"/>
      <c r="X160" s="1073"/>
      <c r="Y160" s="1073"/>
      <c r="Z160" s="1073"/>
      <c r="AA160" s="2330"/>
      <c r="AB160" s="1930"/>
      <c r="AC160" s="1930"/>
      <c r="AD160" s="1930"/>
      <c r="AE160" s="1930"/>
      <c r="AF160" s="1930"/>
      <c r="AG160" s="1930"/>
      <c r="AH160" s="1930"/>
      <c r="AI160" s="1340"/>
      <c r="AJ160" s="1109"/>
      <c r="AK160" s="1002"/>
      <c r="AL160" s="1002"/>
    </row>
    <row r="161" spans="1:38" ht="4.5" customHeight="1" x14ac:dyDescent="0.25">
      <c r="A161" s="971"/>
      <c r="B161" s="971"/>
      <c r="C161" s="971"/>
      <c r="D161" s="971"/>
      <c r="E161" s="1339"/>
      <c r="F161" s="1073"/>
      <c r="G161" s="1073"/>
      <c r="H161" s="1073"/>
      <c r="I161" s="1073"/>
      <c r="J161" s="1073"/>
      <c r="K161" s="1073"/>
      <c r="L161" s="1073"/>
      <c r="M161" s="1073"/>
      <c r="N161" s="1073"/>
      <c r="O161" s="1073"/>
      <c r="P161" s="1073"/>
      <c r="Q161" s="1073"/>
      <c r="R161" s="1073"/>
      <c r="S161" s="1073"/>
      <c r="T161" s="1073"/>
      <c r="U161" s="1073"/>
      <c r="V161" s="1073"/>
      <c r="W161" s="1073"/>
      <c r="X161" s="1073"/>
      <c r="Y161" s="1073"/>
      <c r="Z161" s="1073"/>
      <c r="AA161" s="1073"/>
      <c r="AB161" s="1073"/>
      <c r="AC161" s="1073"/>
      <c r="AD161" s="1073"/>
      <c r="AE161" s="1073"/>
      <c r="AF161" s="1109"/>
      <c r="AG161" s="1109"/>
      <c r="AH161" s="1109"/>
      <c r="AI161" s="1340"/>
      <c r="AJ161" s="1109"/>
      <c r="AK161" s="1002"/>
      <c r="AL161" s="1002"/>
    </row>
    <row r="162" spans="1:38" ht="15" customHeight="1" x14ac:dyDescent="0.25">
      <c r="A162" s="971"/>
      <c r="B162" s="971"/>
      <c r="C162" s="971"/>
      <c r="D162" s="971"/>
      <c r="E162" s="1339" t="s">
        <v>2621</v>
      </c>
      <c r="F162" s="1073"/>
      <c r="G162" s="1073"/>
      <c r="H162" s="1073"/>
      <c r="I162" s="1073"/>
      <c r="J162" s="1073"/>
      <c r="K162" s="1073"/>
      <c r="L162" s="1351"/>
      <c r="M162" s="1333"/>
      <c r="N162" s="1073" t="s">
        <v>146</v>
      </c>
      <c r="O162" s="1073"/>
      <c r="P162" s="2330"/>
      <c r="Q162" s="1930"/>
      <c r="R162" s="1930"/>
      <c r="S162" s="1930"/>
      <c r="T162" s="1930"/>
      <c r="U162" s="2346" t="s">
        <v>173</v>
      </c>
      <c r="V162" s="1881"/>
      <c r="W162" s="2330"/>
      <c r="X162" s="1930"/>
      <c r="Y162" s="1930"/>
      <c r="Z162" s="1930"/>
      <c r="AA162" s="1930"/>
      <c r="AB162" s="1930"/>
      <c r="AC162" s="1930"/>
      <c r="AD162" s="1930"/>
      <c r="AE162" s="1930"/>
      <c r="AF162" s="1930"/>
      <c r="AG162" s="1930"/>
      <c r="AH162" s="1930"/>
      <c r="AI162" s="1340"/>
      <c r="AJ162" s="1109"/>
      <c r="AK162" s="1002"/>
      <c r="AL162" s="1002"/>
    </row>
    <row r="163" spans="1:38" ht="4.5" customHeight="1" x14ac:dyDescent="0.25">
      <c r="A163" s="971"/>
      <c r="B163" s="971"/>
      <c r="C163" s="971"/>
      <c r="D163" s="971"/>
      <c r="E163" s="1339"/>
      <c r="F163" s="1073"/>
      <c r="G163" s="1073"/>
      <c r="H163" s="1073"/>
      <c r="I163" s="1073"/>
      <c r="J163" s="1073"/>
      <c r="K163" s="1073"/>
      <c r="L163" s="1073"/>
      <c r="M163" s="1073"/>
      <c r="N163" s="1073"/>
      <c r="O163" s="1073"/>
      <c r="P163" s="1073"/>
      <c r="Q163" s="1073"/>
      <c r="R163" s="1073"/>
      <c r="S163" s="1073"/>
      <c r="T163" s="1073"/>
      <c r="U163" s="1073"/>
      <c r="V163" s="1073"/>
      <c r="W163" s="1073"/>
      <c r="X163" s="1073"/>
      <c r="Y163" s="1073"/>
      <c r="Z163" s="1073"/>
      <c r="AA163" s="1073"/>
      <c r="AB163" s="1073"/>
      <c r="AC163" s="1073"/>
      <c r="AD163" s="1073"/>
      <c r="AE163" s="1073"/>
      <c r="AF163" s="1109"/>
      <c r="AG163" s="1109"/>
      <c r="AH163" s="1109"/>
      <c r="AI163" s="1340"/>
      <c r="AJ163" s="1109"/>
      <c r="AK163" s="1002"/>
      <c r="AL163" s="1002"/>
    </row>
    <row r="164" spans="1:38" ht="15" customHeight="1" x14ac:dyDescent="0.25">
      <c r="A164" s="971"/>
      <c r="B164" s="971"/>
      <c r="C164" s="971"/>
      <c r="D164" s="971"/>
      <c r="E164" s="1339" t="s">
        <v>2625</v>
      </c>
      <c r="F164" s="1073"/>
      <c r="G164" s="1073"/>
      <c r="H164" s="1073"/>
      <c r="I164" s="1073"/>
      <c r="J164" s="1073"/>
      <c r="K164" s="1073"/>
      <c r="L164" s="1073"/>
      <c r="M164" s="2330"/>
      <c r="N164" s="1930"/>
      <c r="O164" s="1109"/>
      <c r="P164" s="1109"/>
      <c r="Q164" s="1345" t="s">
        <v>2626</v>
      </c>
      <c r="R164" s="1109"/>
      <c r="S164" s="1109"/>
      <c r="T164" s="1109"/>
      <c r="U164" s="1073"/>
      <c r="V164" s="1073"/>
      <c r="W164" s="1109"/>
      <c r="X164" s="1109"/>
      <c r="Y164" s="1109"/>
      <c r="Z164" s="1109"/>
      <c r="AA164" s="1109"/>
      <c r="AB164" s="1109"/>
      <c r="AC164" s="1109"/>
      <c r="AD164" s="2330"/>
      <c r="AE164" s="2331"/>
      <c r="AF164" s="1109"/>
      <c r="AG164" s="1109"/>
      <c r="AH164" s="1109"/>
      <c r="AI164" s="1340"/>
      <c r="AJ164" s="1109"/>
      <c r="AK164" s="1002"/>
      <c r="AL164" s="1002"/>
    </row>
    <row r="165" spans="1:38" ht="4.5" customHeight="1" x14ac:dyDescent="0.25">
      <c r="A165" s="971"/>
      <c r="B165" s="971"/>
      <c r="C165" s="971"/>
      <c r="D165" s="971"/>
      <c r="E165" s="1339"/>
      <c r="F165" s="1073"/>
      <c r="G165" s="1073"/>
      <c r="H165" s="1073"/>
      <c r="I165" s="1073"/>
      <c r="J165" s="1073"/>
      <c r="K165" s="1073"/>
      <c r="L165" s="1073"/>
      <c r="M165" s="1160"/>
      <c r="N165" s="1073"/>
      <c r="O165" s="1073"/>
      <c r="P165" s="1073"/>
      <c r="Q165" s="1073"/>
      <c r="R165" s="1073"/>
      <c r="S165" s="1073"/>
      <c r="T165" s="1073"/>
      <c r="U165" s="1073"/>
      <c r="V165" s="1073"/>
      <c r="W165" s="1073"/>
      <c r="X165" s="1073"/>
      <c r="Y165" s="1073"/>
      <c r="Z165" s="1073"/>
      <c r="AA165" s="1073"/>
      <c r="AB165" s="1073"/>
      <c r="AC165" s="1073"/>
      <c r="AD165" s="1073"/>
      <c r="AE165" s="1073"/>
      <c r="AF165" s="1109"/>
      <c r="AG165" s="1109"/>
      <c r="AH165" s="1109"/>
      <c r="AI165" s="1340"/>
      <c r="AJ165" s="1109"/>
      <c r="AK165" s="1002"/>
      <c r="AL165" s="1002"/>
    </row>
    <row r="166" spans="1:38" ht="15" customHeight="1" x14ac:dyDescent="0.25">
      <c r="A166" s="971"/>
      <c r="B166" s="971"/>
      <c r="C166" s="971"/>
      <c r="D166" s="971"/>
      <c r="E166" s="1339"/>
      <c r="F166" s="1073" t="s">
        <v>2627</v>
      </c>
      <c r="G166" s="1073"/>
      <c r="H166" s="1073"/>
      <c r="I166" s="1073"/>
      <c r="J166" s="1073"/>
      <c r="K166" s="1073"/>
      <c r="L166" s="1073"/>
      <c r="M166" s="1109"/>
      <c r="N166" s="1109"/>
      <c r="O166" s="1109"/>
      <c r="P166" s="1109"/>
      <c r="Q166" s="1109"/>
      <c r="R166" s="1109"/>
      <c r="S166" s="1109"/>
      <c r="T166" s="1109"/>
      <c r="U166" s="1109"/>
      <c r="V166" s="1109"/>
      <c r="W166" s="1109"/>
      <c r="X166" s="1109"/>
      <c r="Y166" s="1109"/>
      <c r="Z166" s="1109"/>
      <c r="AA166" s="1109"/>
      <c r="AB166" s="1109"/>
      <c r="AC166" s="1109"/>
      <c r="AD166" s="1109"/>
      <c r="AE166" s="1073"/>
      <c r="AF166" s="1109"/>
      <c r="AG166" s="1109"/>
      <c r="AH166" s="1109"/>
      <c r="AI166" s="1340"/>
      <c r="AJ166" s="1109"/>
      <c r="AK166" s="1002"/>
      <c r="AL166" s="1002"/>
    </row>
    <row r="167" spans="1:38" ht="4.5" customHeight="1" x14ac:dyDescent="0.25">
      <c r="A167" s="971"/>
      <c r="B167" s="971"/>
      <c r="C167" s="971"/>
      <c r="D167" s="971"/>
      <c r="E167" s="1339"/>
      <c r="F167" s="1073"/>
      <c r="G167" s="1073"/>
      <c r="H167" s="1073"/>
      <c r="I167" s="1073"/>
      <c r="J167" s="1073"/>
      <c r="K167" s="1073"/>
      <c r="L167" s="1073"/>
      <c r="M167" s="1073"/>
      <c r="N167" s="1073"/>
      <c r="O167" s="1073"/>
      <c r="P167" s="1073"/>
      <c r="Q167" s="1073"/>
      <c r="R167" s="1073"/>
      <c r="S167" s="1073"/>
      <c r="T167" s="1073"/>
      <c r="U167" s="1073"/>
      <c r="V167" s="1073"/>
      <c r="W167" s="1073"/>
      <c r="X167" s="1073"/>
      <c r="Y167" s="1073"/>
      <c r="Z167" s="1073"/>
      <c r="AA167" s="1073"/>
      <c r="AB167" s="1073"/>
      <c r="AC167" s="1073"/>
      <c r="AD167" s="1073"/>
      <c r="AE167" s="1073"/>
      <c r="AF167" s="1109"/>
      <c r="AG167" s="1109"/>
      <c r="AH167" s="1109"/>
      <c r="AI167" s="1340"/>
      <c r="AJ167" s="1109"/>
      <c r="AK167" s="1002"/>
      <c r="AL167" s="1002"/>
    </row>
    <row r="168" spans="1:38" ht="15" customHeight="1" x14ac:dyDescent="0.25">
      <c r="A168" s="971"/>
      <c r="B168" s="971"/>
      <c r="C168" s="971"/>
      <c r="D168" s="971"/>
      <c r="E168" s="1347" t="s">
        <v>96</v>
      </c>
      <c r="F168" s="2330"/>
      <c r="G168" s="1930"/>
      <c r="H168" s="1930"/>
      <c r="I168" s="1930"/>
      <c r="J168" s="1930"/>
      <c r="K168" s="1930"/>
      <c r="L168" s="1930"/>
      <c r="M168" s="1930"/>
      <c r="N168" s="1346" t="s">
        <v>201</v>
      </c>
      <c r="O168" s="2330"/>
      <c r="P168" s="1930"/>
      <c r="Q168" s="1930"/>
      <c r="R168" s="1930"/>
      <c r="S168" s="1930"/>
      <c r="T168" s="1930"/>
      <c r="U168" s="1930"/>
      <c r="V168" s="1930"/>
      <c r="W168" s="1346" t="s">
        <v>245</v>
      </c>
      <c r="X168" s="2339"/>
      <c r="Y168" s="2339"/>
      <c r="Z168" s="2339"/>
      <c r="AA168" s="2339"/>
      <c r="AB168" s="2339"/>
      <c r="AC168" s="2339"/>
      <c r="AD168" s="2339"/>
      <c r="AE168" s="2339"/>
      <c r="AF168" s="2339"/>
      <c r="AG168" s="2339"/>
      <c r="AH168" s="2339"/>
      <c r="AI168" s="1348"/>
      <c r="AJ168" s="1082"/>
      <c r="AK168" s="1002"/>
      <c r="AL168" s="1002"/>
    </row>
    <row r="169" spans="1:38" ht="15" customHeight="1" x14ac:dyDescent="0.25">
      <c r="A169" s="971"/>
      <c r="B169" s="971"/>
      <c r="C169" s="971"/>
      <c r="D169" s="971"/>
      <c r="E169" s="1339"/>
      <c r="F169" s="1073" t="s">
        <v>2628</v>
      </c>
      <c r="G169" s="1073"/>
      <c r="H169" s="1073"/>
      <c r="I169" s="1333"/>
      <c r="J169" s="1333"/>
      <c r="K169" s="1333"/>
      <c r="L169" s="1353"/>
      <c r="M169" s="1333"/>
      <c r="N169" s="1333"/>
      <c r="O169" s="1073" t="s">
        <v>2628</v>
      </c>
      <c r="P169" s="1073"/>
      <c r="Q169" s="1073"/>
      <c r="R169" s="1073"/>
      <c r="S169" s="1073"/>
      <c r="T169" s="2343"/>
      <c r="U169" s="2344"/>
      <c r="V169" s="2344"/>
      <c r="W169" s="1109"/>
      <c r="X169" s="1073" t="s">
        <v>2628</v>
      </c>
      <c r="Y169" s="1073"/>
      <c r="Z169" s="1073"/>
      <c r="AA169" s="1073"/>
      <c r="AB169" s="1333"/>
      <c r="AC169" s="1333"/>
      <c r="AD169" s="1073"/>
      <c r="AE169" s="2343"/>
      <c r="AF169" s="2343"/>
      <c r="AG169" s="2343"/>
      <c r="AH169" s="2343"/>
      <c r="AI169" s="1348"/>
      <c r="AJ169" s="1109"/>
      <c r="AK169" s="1002"/>
      <c r="AL169" s="1002"/>
    </row>
    <row r="170" spans="1:38" ht="4.5" customHeight="1" x14ac:dyDescent="0.25">
      <c r="A170" s="971"/>
      <c r="B170" s="971"/>
      <c r="C170" s="971"/>
      <c r="D170" s="971"/>
      <c r="E170" s="1339"/>
      <c r="F170" s="1073"/>
      <c r="G170" s="1073"/>
      <c r="H170" s="1073"/>
      <c r="I170" s="1109"/>
      <c r="J170" s="1109"/>
      <c r="K170" s="1109"/>
      <c r="L170" s="1073"/>
      <c r="M170" s="1073"/>
      <c r="N170" s="1073"/>
      <c r="O170" s="1109"/>
      <c r="P170" s="1109"/>
      <c r="Q170" s="1109"/>
      <c r="R170" s="1109"/>
      <c r="S170" s="1109"/>
      <c r="T170" s="1109"/>
      <c r="U170" s="1109"/>
      <c r="V170" s="1073"/>
      <c r="W170" s="1073"/>
      <c r="X170" s="1109"/>
      <c r="Y170" s="1109"/>
      <c r="Z170" s="1109"/>
      <c r="AA170" s="1109"/>
      <c r="AB170" s="1109"/>
      <c r="AC170" s="1109"/>
      <c r="AD170" s="1073"/>
      <c r="AE170" s="1073"/>
      <c r="AF170" s="1109"/>
      <c r="AG170" s="1109"/>
      <c r="AH170" s="1109"/>
      <c r="AI170" s="1340"/>
      <c r="AJ170" s="1109"/>
      <c r="AK170" s="1002"/>
      <c r="AL170" s="1002"/>
    </row>
    <row r="171" spans="1:38" ht="15" customHeight="1" x14ac:dyDescent="0.25">
      <c r="A171" s="971"/>
      <c r="B171" s="971"/>
      <c r="C171" s="971"/>
      <c r="D171" s="971"/>
      <c r="E171" s="1347" t="s">
        <v>309</v>
      </c>
      <c r="F171" s="2330"/>
      <c r="G171" s="1930"/>
      <c r="H171" s="1930"/>
      <c r="I171" s="1930"/>
      <c r="J171" s="1930"/>
      <c r="K171" s="1930"/>
      <c r="L171" s="1930"/>
      <c r="M171" s="1930"/>
      <c r="N171" s="1346" t="s">
        <v>374</v>
      </c>
      <c r="O171" s="2330"/>
      <c r="P171" s="1930"/>
      <c r="Q171" s="1930"/>
      <c r="R171" s="1930"/>
      <c r="S171" s="1930"/>
      <c r="T171" s="1930"/>
      <c r="U171" s="1930"/>
      <c r="V171" s="1930"/>
      <c r="W171" s="1346" t="s">
        <v>418</v>
      </c>
      <c r="X171" s="2339"/>
      <c r="Y171" s="2339"/>
      <c r="Z171" s="2339"/>
      <c r="AA171" s="2339"/>
      <c r="AB171" s="2339"/>
      <c r="AC171" s="2339"/>
      <c r="AD171" s="2339"/>
      <c r="AE171" s="2339"/>
      <c r="AF171" s="2339"/>
      <c r="AG171" s="2339"/>
      <c r="AH171" s="2339"/>
      <c r="AI171" s="1186"/>
      <c r="AJ171" s="1082"/>
      <c r="AK171" s="1002"/>
      <c r="AL171" s="1002"/>
    </row>
    <row r="172" spans="1:38" ht="15" customHeight="1" thickBot="1" x14ac:dyDescent="0.3">
      <c r="A172" s="971"/>
      <c r="B172" s="971"/>
      <c r="C172" s="971"/>
      <c r="D172" s="971"/>
      <c r="E172" s="1341"/>
      <c r="F172" s="1164" t="s">
        <v>2628</v>
      </c>
      <c r="G172" s="1164"/>
      <c r="H172" s="1164"/>
      <c r="I172" s="1342"/>
      <c r="J172" s="1342"/>
      <c r="K172" s="1342"/>
      <c r="L172" s="1352"/>
      <c r="M172" s="1164"/>
      <c r="N172" s="1349"/>
      <c r="O172" s="1164" t="s">
        <v>2628</v>
      </c>
      <c r="P172" s="1164"/>
      <c r="Q172" s="1164"/>
      <c r="R172" s="1164"/>
      <c r="S172" s="1164"/>
      <c r="T172" s="2321"/>
      <c r="U172" s="2347"/>
      <c r="V172" s="2347"/>
      <c r="W172" s="1349"/>
      <c r="X172" s="1164" t="s">
        <v>2628</v>
      </c>
      <c r="Y172" s="1164"/>
      <c r="Z172" s="1164"/>
      <c r="AA172" s="1164"/>
      <c r="AB172" s="1342"/>
      <c r="AC172" s="1342"/>
      <c r="AD172" s="1164"/>
      <c r="AE172" s="2321"/>
      <c r="AF172" s="2321"/>
      <c r="AG172" s="2321"/>
      <c r="AH172" s="2321"/>
      <c r="AI172" s="1192"/>
      <c r="AJ172" s="1109"/>
      <c r="AK172" s="1002"/>
      <c r="AL172" s="1002"/>
    </row>
    <row r="173" spans="1:38" ht="4.5" customHeight="1" thickBot="1" x14ac:dyDescent="0.3">
      <c r="A173" s="971"/>
      <c r="B173" s="971"/>
      <c r="C173" s="971"/>
      <c r="D173" s="971"/>
      <c r="E173" s="206"/>
      <c r="F173" s="207"/>
      <c r="G173" s="207"/>
      <c r="H173" s="207"/>
      <c r="I173" s="207"/>
      <c r="J173" s="207"/>
      <c r="K173" s="207"/>
      <c r="L173" s="207"/>
      <c r="M173" s="207"/>
      <c r="N173" s="207"/>
      <c r="O173" s="207"/>
      <c r="P173" s="207"/>
      <c r="Q173" s="207"/>
      <c r="R173" s="207"/>
      <c r="S173" s="207"/>
      <c r="T173" s="207"/>
      <c r="U173" s="207"/>
      <c r="V173" s="207"/>
      <c r="W173" s="207"/>
      <c r="X173" s="207"/>
      <c r="Y173" s="207"/>
      <c r="Z173" s="207"/>
      <c r="AA173" s="207"/>
      <c r="AB173" s="207"/>
      <c r="AC173" s="207"/>
      <c r="AD173" s="207"/>
      <c r="AE173" s="207"/>
      <c r="AF173" s="678"/>
      <c r="AG173" s="678"/>
      <c r="AH173" s="678"/>
      <c r="AI173" s="678"/>
      <c r="AJ173" s="1109"/>
      <c r="AK173" s="1002"/>
      <c r="AL173" s="1002"/>
    </row>
    <row r="174" spans="1:38" ht="15" hidden="1" customHeight="1" x14ac:dyDescent="0.25">
      <c r="A174" s="971"/>
      <c r="B174" s="971"/>
      <c r="C174" s="971"/>
      <c r="D174" s="971"/>
      <c r="E174" s="1005" t="s">
        <v>457</v>
      </c>
      <c r="F174" s="1638"/>
      <c r="G174" s="1416"/>
      <c r="H174" s="1416"/>
      <c r="I174" s="1416"/>
      <c r="J174" s="1416"/>
      <c r="K174" s="1416"/>
      <c r="L174" s="1416"/>
      <c r="M174" s="1417"/>
      <c r="N174" s="511" t="s">
        <v>497</v>
      </c>
      <c r="O174" s="1638"/>
      <c r="P174" s="1416"/>
      <c r="Q174" s="1416"/>
      <c r="R174" s="1416"/>
      <c r="S174" s="1416"/>
      <c r="T174" s="1416"/>
      <c r="U174" s="1416"/>
      <c r="V174" s="1417"/>
      <c r="W174" s="511" t="s">
        <v>546</v>
      </c>
      <c r="X174" s="1638"/>
      <c r="Y174" s="1416"/>
      <c r="Z174" s="1416"/>
      <c r="AA174" s="1416"/>
      <c r="AB174" s="1416"/>
      <c r="AC174" s="1416"/>
      <c r="AD174" s="1416"/>
      <c r="AE174" s="1416"/>
      <c r="AF174" s="1416"/>
      <c r="AG174" s="1416"/>
      <c r="AH174" s="1416"/>
      <c r="AI174" s="1416"/>
      <c r="AJ174" s="1573"/>
      <c r="AK174" s="1002"/>
      <c r="AL174" s="1002"/>
    </row>
    <row r="175" spans="1:38" ht="15" hidden="1" customHeight="1" x14ac:dyDescent="0.25">
      <c r="A175" s="971"/>
      <c r="B175" s="971"/>
      <c r="C175" s="971"/>
      <c r="D175" s="971"/>
      <c r="E175" s="34"/>
      <c r="F175" s="10" t="s">
        <v>2628</v>
      </c>
      <c r="G175" s="10"/>
      <c r="H175" s="10"/>
      <c r="I175" s="1006"/>
      <c r="J175" s="1006"/>
      <c r="K175" s="1006"/>
      <c r="L175" s="1007"/>
      <c r="M175" s="531"/>
      <c r="N175" s="531"/>
      <c r="O175" s="10" t="s">
        <v>2628</v>
      </c>
      <c r="P175" s="10"/>
      <c r="Q175" s="10"/>
      <c r="R175" s="10"/>
      <c r="S175" s="10"/>
      <c r="T175" s="2318"/>
      <c r="U175" s="1393"/>
      <c r="V175" s="2319"/>
      <c r="W175" s="31"/>
      <c r="X175" s="10" t="s">
        <v>2628</v>
      </c>
      <c r="Y175" s="10"/>
      <c r="Z175" s="10"/>
      <c r="AA175" s="10"/>
      <c r="AB175" s="531"/>
      <c r="AC175" s="531"/>
      <c r="AD175" s="10"/>
      <c r="AE175" s="2320"/>
      <c r="AF175" s="1393"/>
      <c r="AG175" s="1393"/>
      <c r="AH175" s="1393"/>
      <c r="AI175" s="2319"/>
      <c r="AJ175" s="485"/>
      <c r="AK175" s="1002"/>
      <c r="AL175" s="1002"/>
    </row>
    <row r="176" spans="1:38" ht="4.5" hidden="1" customHeight="1" x14ac:dyDescent="0.25">
      <c r="A176" s="971"/>
      <c r="B176" s="971"/>
      <c r="C176" s="971"/>
      <c r="D176" s="971"/>
      <c r="E176" s="34"/>
      <c r="F176" s="10"/>
      <c r="G176" s="10"/>
      <c r="H176" s="10"/>
      <c r="I176" s="31"/>
      <c r="J176" s="31"/>
      <c r="K176" s="31"/>
      <c r="L176" s="10"/>
      <c r="M176" s="10"/>
      <c r="N176" s="10"/>
      <c r="O176" s="31"/>
      <c r="P176" s="31"/>
      <c r="Q176" s="31"/>
      <c r="R176" s="31"/>
      <c r="S176" s="31"/>
      <c r="T176" s="31"/>
      <c r="U176" s="31"/>
      <c r="V176" s="10"/>
      <c r="W176" s="10"/>
      <c r="X176" s="31"/>
      <c r="Y176" s="31"/>
      <c r="Z176" s="31"/>
      <c r="AA176" s="31"/>
      <c r="AB176" s="31"/>
      <c r="AC176" s="31"/>
      <c r="AD176" s="10"/>
      <c r="AE176" s="10"/>
      <c r="AF176" s="31"/>
      <c r="AG176" s="31"/>
      <c r="AH176" s="31"/>
      <c r="AI176" s="31"/>
      <c r="AJ176" s="485"/>
      <c r="AK176" s="1002"/>
      <c r="AL176" s="1002"/>
    </row>
    <row r="177" spans="1:38" ht="15" hidden="1" customHeight="1" x14ac:dyDescent="0.25">
      <c r="A177" s="971"/>
      <c r="B177" s="971"/>
      <c r="C177" s="971"/>
      <c r="D177" s="971"/>
      <c r="E177" s="1005" t="s">
        <v>619</v>
      </c>
      <c r="F177" s="1638"/>
      <c r="G177" s="1416"/>
      <c r="H177" s="1416"/>
      <c r="I177" s="1416"/>
      <c r="J177" s="1416"/>
      <c r="K177" s="1416"/>
      <c r="L177" s="1416"/>
      <c r="M177" s="1417"/>
      <c r="N177" s="511" t="s">
        <v>1839</v>
      </c>
      <c r="O177" s="1638"/>
      <c r="P177" s="1416"/>
      <c r="Q177" s="1416"/>
      <c r="R177" s="1416"/>
      <c r="S177" s="1416"/>
      <c r="T177" s="1416"/>
      <c r="U177" s="1416"/>
      <c r="V177" s="1417"/>
      <c r="W177" s="511" t="s">
        <v>2049</v>
      </c>
      <c r="X177" s="1638"/>
      <c r="Y177" s="1416"/>
      <c r="Z177" s="1416"/>
      <c r="AA177" s="1416"/>
      <c r="AB177" s="1416"/>
      <c r="AC177" s="1416"/>
      <c r="AD177" s="1416"/>
      <c r="AE177" s="1416"/>
      <c r="AF177" s="1416"/>
      <c r="AG177" s="1416"/>
      <c r="AH177" s="1416"/>
      <c r="AI177" s="1416"/>
      <c r="AJ177" s="1573"/>
      <c r="AK177" s="1002"/>
      <c r="AL177" s="1002"/>
    </row>
    <row r="178" spans="1:38" ht="15" hidden="1" customHeight="1" x14ac:dyDescent="0.25">
      <c r="A178" s="971"/>
      <c r="B178" s="971"/>
      <c r="C178" s="971"/>
      <c r="D178" s="971"/>
      <c r="E178" s="34"/>
      <c r="F178" s="10" t="s">
        <v>2628</v>
      </c>
      <c r="G178" s="10"/>
      <c r="H178" s="10"/>
      <c r="I178" s="531"/>
      <c r="J178" s="531"/>
      <c r="K178" s="531"/>
      <c r="L178" s="1007"/>
      <c r="M178" s="10"/>
      <c r="N178" s="31"/>
      <c r="O178" s="10" t="s">
        <v>2628</v>
      </c>
      <c r="P178" s="10"/>
      <c r="Q178" s="10"/>
      <c r="R178" s="10"/>
      <c r="S178" s="10"/>
      <c r="T178" s="2318"/>
      <c r="U178" s="1393"/>
      <c r="V178" s="2319"/>
      <c r="W178" s="31"/>
      <c r="X178" s="10" t="s">
        <v>2628</v>
      </c>
      <c r="Y178" s="10"/>
      <c r="Z178" s="10"/>
      <c r="AA178" s="10"/>
      <c r="AB178" s="531"/>
      <c r="AC178" s="531"/>
      <c r="AD178" s="10"/>
      <c r="AE178" s="2320"/>
      <c r="AF178" s="1393"/>
      <c r="AG178" s="1393"/>
      <c r="AH178" s="1393"/>
      <c r="AI178" s="2319"/>
      <c r="AJ178" s="485"/>
      <c r="AK178" s="1002"/>
      <c r="AL178" s="1002"/>
    </row>
    <row r="179" spans="1:38" ht="4.5" hidden="1" customHeight="1" x14ac:dyDescent="0.25">
      <c r="A179" s="971"/>
      <c r="B179" s="971"/>
      <c r="C179" s="971"/>
      <c r="D179" s="971"/>
      <c r="E179" s="206"/>
      <c r="F179" s="207"/>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678"/>
      <c r="AG179" s="678"/>
      <c r="AH179" s="678"/>
      <c r="AI179" s="678"/>
      <c r="AJ179" s="497"/>
      <c r="AK179" s="1002"/>
      <c r="AL179" s="1002"/>
    </row>
    <row r="180" spans="1:38" ht="15" hidden="1" customHeight="1" x14ac:dyDescent="0.25">
      <c r="A180" s="971"/>
      <c r="B180" s="971"/>
      <c r="C180" s="971"/>
      <c r="D180" s="971"/>
      <c r="E180" s="1005" t="s">
        <v>2629</v>
      </c>
      <c r="F180" s="1638"/>
      <c r="G180" s="1416"/>
      <c r="H180" s="1416"/>
      <c r="I180" s="1416"/>
      <c r="J180" s="1416"/>
      <c r="K180" s="1416"/>
      <c r="L180" s="1416"/>
      <c r="M180" s="1417"/>
      <c r="N180" s="511" t="s">
        <v>2630</v>
      </c>
      <c r="O180" s="1638"/>
      <c r="P180" s="1416"/>
      <c r="Q180" s="1416"/>
      <c r="R180" s="1416"/>
      <c r="S180" s="1416"/>
      <c r="T180" s="1416"/>
      <c r="U180" s="1416"/>
      <c r="V180" s="1417"/>
      <c r="W180" s="511" t="s">
        <v>2631</v>
      </c>
      <c r="X180" s="1638"/>
      <c r="Y180" s="1416"/>
      <c r="Z180" s="1416"/>
      <c r="AA180" s="1416"/>
      <c r="AB180" s="1416"/>
      <c r="AC180" s="1416"/>
      <c r="AD180" s="1416"/>
      <c r="AE180" s="1416"/>
      <c r="AF180" s="1416"/>
      <c r="AG180" s="1416"/>
      <c r="AH180" s="1416"/>
      <c r="AI180" s="1416"/>
      <c r="AJ180" s="1573"/>
      <c r="AK180" s="1002"/>
      <c r="AL180" s="1002"/>
    </row>
    <row r="181" spans="1:38" ht="15" hidden="1" customHeight="1" x14ac:dyDescent="0.25">
      <c r="A181" s="971"/>
      <c r="B181" s="971"/>
      <c r="C181" s="971"/>
      <c r="D181" s="971"/>
      <c r="E181" s="34"/>
      <c r="F181" s="10" t="s">
        <v>2628</v>
      </c>
      <c r="G181" s="10"/>
      <c r="H181" s="10"/>
      <c r="I181" s="1006"/>
      <c r="J181" s="1006"/>
      <c r="K181" s="1006"/>
      <c r="L181" s="1007"/>
      <c r="M181" s="531"/>
      <c r="N181" s="531"/>
      <c r="O181" s="10" t="s">
        <v>2628</v>
      </c>
      <c r="P181" s="10"/>
      <c r="Q181" s="10"/>
      <c r="R181" s="10"/>
      <c r="S181" s="10"/>
      <c r="T181" s="2318"/>
      <c r="U181" s="1393"/>
      <c r="V181" s="2319"/>
      <c r="W181" s="31"/>
      <c r="X181" s="10" t="s">
        <v>2628</v>
      </c>
      <c r="Y181" s="10"/>
      <c r="Z181" s="10"/>
      <c r="AA181" s="10"/>
      <c r="AB181" s="531"/>
      <c r="AC181" s="531"/>
      <c r="AD181" s="10"/>
      <c r="AE181" s="2320"/>
      <c r="AF181" s="1393"/>
      <c r="AG181" s="1393"/>
      <c r="AH181" s="1393"/>
      <c r="AI181" s="2319"/>
      <c r="AJ181" s="485"/>
      <c r="AK181" s="1002"/>
      <c r="AL181" s="1002"/>
    </row>
    <row r="182" spans="1:38" ht="4.5" hidden="1" customHeight="1" x14ac:dyDescent="0.25">
      <c r="A182" s="971"/>
      <c r="B182" s="971"/>
      <c r="C182" s="971"/>
      <c r="D182" s="971"/>
      <c r="E182" s="34"/>
      <c r="F182" s="10"/>
      <c r="G182" s="10"/>
      <c r="H182" s="10"/>
      <c r="I182" s="31"/>
      <c r="J182" s="31"/>
      <c r="K182" s="31"/>
      <c r="L182" s="10"/>
      <c r="M182" s="10"/>
      <c r="N182" s="10"/>
      <c r="O182" s="31"/>
      <c r="P182" s="31"/>
      <c r="Q182" s="31"/>
      <c r="R182" s="31"/>
      <c r="S182" s="31"/>
      <c r="T182" s="31"/>
      <c r="U182" s="31"/>
      <c r="V182" s="10"/>
      <c r="W182" s="10"/>
      <c r="X182" s="31"/>
      <c r="Y182" s="31"/>
      <c r="Z182" s="31"/>
      <c r="AA182" s="31"/>
      <c r="AB182" s="31"/>
      <c r="AC182" s="31"/>
      <c r="AD182" s="10"/>
      <c r="AE182" s="10"/>
      <c r="AF182" s="31"/>
      <c r="AG182" s="31"/>
      <c r="AH182" s="31"/>
      <c r="AI182" s="31"/>
      <c r="AJ182" s="485"/>
      <c r="AK182" s="1002"/>
      <c r="AL182" s="1002"/>
    </row>
    <row r="183" spans="1:38" ht="15" hidden="1" customHeight="1" x14ac:dyDescent="0.25">
      <c r="A183" s="971"/>
      <c r="B183" s="971"/>
      <c r="C183" s="971"/>
      <c r="D183" s="971"/>
      <c r="E183" s="1005" t="s">
        <v>2632</v>
      </c>
      <c r="F183" s="1638"/>
      <c r="G183" s="1416"/>
      <c r="H183" s="1416"/>
      <c r="I183" s="1416"/>
      <c r="J183" s="1416"/>
      <c r="K183" s="1416"/>
      <c r="L183" s="1416"/>
      <c r="M183" s="1417"/>
      <c r="N183" s="511" t="s">
        <v>2633</v>
      </c>
      <c r="O183" s="1638"/>
      <c r="P183" s="1416"/>
      <c r="Q183" s="1416"/>
      <c r="R183" s="1416"/>
      <c r="S183" s="1416"/>
      <c r="T183" s="1416"/>
      <c r="U183" s="1416"/>
      <c r="V183" s="1417"/>
      <c r="W183" s="511" t="s">
        <v>2634</v>
      </c>
      <c r="X183" s="1638"/>
      <c r="Y183" s="1416"/>
      <c r="Z183" s="1416"/>
      <c r="AA183" s="1416"/>
      <c r="AB183" s="1416"/>
      <c r="AC183" s="1416"/>
      <c r="AD183" s="1416"/>
      <c r="AE183" s="1416"/>
      <c r="AF183" s="1416"/>
      <c r="AG183" s="1416"/>
      <c r="AH183" s="1416"/>
      <c r="AI183" s="1416"/>
      <c r="AJ183" s="1573"/>
      <c r="AK183" s="1002"/>
      <c r="AL183" s="1002"/>
    </row>
    <row r="184" spans="1:38" ht="15" hidden="1" customHeight="1" x14ac:dyDescent="0.25">
      <c r="A184" s="971"/>
      <c r="B184" s="971"/>
      <c r="C184" s="971"/>
      <c r="D184" s="971"/>
      <c r="E184" s="34"/>
      <c r="F184" s="10" t="s">
        <v>2628</v>
      </c>
      <c r="G184" s="10"/>
      <c r="H184" s="10"/>
      <c r="I184" s="531"/>
      <c r="J184" s="531"/>
      <c r="K184" s="531"/>
      <c r="L184" s="1007"/>
      <c r="M184" s="10"/>
      <c r="N184" s="31"/>
      <c r="O184" s="10" t="s">
        <v>2628</v>
      </c>
      <c r="P184" s="10"/>
      <c r="Q184" s="10"/>
      <c r="R184" s="10"/>
      <c r="S184" s="10"/>
      <c r="T184" s="2318"/>
      <c r="U184" s="1393"/>
      <c r="V184" s="2319"/>
      <c r="W184" s="31"/>
      <c r="X184" s="10" t="s">
        <v>2628</v>
      </c>
      <c r="Y184" s="10"/>
      <c r="Z184" s="10"/>
      <c r="AA184" s="10"/>
      <c r="AB184" s="531"/>
      <c r="AC184" s="531"/>
      <c r="AD184" s="10"/>
      <c r="AE184" s="2320"/>
      <c r="AF184" s="1393"/>
      <c r="AG184" s="1393"/>
      <c r="AH184" s="1393"/>
      <c r="AI184" s="2319"/>
      <c r="AJ184" s="485"/>
      <c r="AK184" s="1002"/>
      <c r="AL184" s="1002"/>
    </row>
    <row r="185" spans="1:38" ht="4.5" hidden="1" customHeight="1" x14ac:dyDescent="0.25">
      <c r="A185" s="971"/>
      <c r="B185" s="971"/>
      <c r="C185" s="971"/>
      <c r="D185" s="971"/>
      <c r="E185" s="206"/>
      <c r="F185" s="207"/>
      <c r="G185" s="207"/>
      <c r="H185" s="207"/>
      <c r="I185" s="207"/>
      <c r="J185" s="207"/>
      <c r="K185" s="207"/>
      <c r="L185" s="207"/>
      <c r="M185" s="207"/>
      <c r="N185" s="207"/>
      <c r="O185" s="207"/>
      <c r="P185" s="207"/>
      <c r="Q185" s="207"/>
      <c r="R185" s="207"/>
      <c r="S185" s="207"/>
      <c r="T185" s="207"/>
      <c r="U185" s="207"/>
      <c r="V185" s="207"/>
      <c r="W185" s="207"/>
      <c r="X185" s="207"/>
      <c r="Y185" s="207"/>
      <c r="Z185" s="207"/>
      <c r="AA185" s="207"/>
      <c r="AB185" s="207"/>
      <c r="AC185" s="207"/>
      <c r="AD185" s="207"/>
      <c r="AE185" s="207"/>
      <c r="AF185" s="678"/>
      <c r="AG185" s="678"/>
      <c r="AH185" s="678"/>
      <c r="AI185" s="678"/>
      <c r="AJ185" s="497"/>
      <c r="AK185" s="1002"/>
      <c r="AL185" s="1002"/>
    </row>
    <row r="186" spans="1:38" ht="15" hidden="1" customHeight="1" x14ac:dyDescent="0.25">
      <c r="A186" s="971"/>
      <c r="B186" s="971"/>
      <c r="C186" s="971"/>
      <c r="D186" s="971"/>
      <c r="E186" s="1005" t="s">
        <v>2635</v>
      </c>
      <c r="F186" s="1638"/>
      <c r="G186" s="1416"/>
      <c r="H186" s="1416"/>
      <c r="I186" s="1416"/>
      <c r="J186" s="1416"/>
      <c r="K186" s="1416"/>
      <c r="L186" s="1416"/>
      <c r="M186" s="1417"/>
      <c r="N186" s="511" t="s">
        <v>2636</v>
      </c>
      <c r="O186" s="1638"/>
      <c r="P186" s="1416"/>
      <c r="Q186" s="1416"/>
      <c r="R186" s="1416"/>
      <c r="S186" s="1416"/>
      <c r="T186" s="1416"/>
      <c r="U186" s="1416"/>
      <c r="V186" s="1417"/>
      <c r="W186" s="511" t="s">
        <v>2637</v>
      </c>
      <c r="X186" s="1638"/>
      <c r="Y186" s="1416"/>
      <c r="Z186" s="1416"/>
      <c r="AA186" s="1416"/>
      <c r="AB186" s="1416"/>
      <c r="AC186" s="1416"/>
      <c r="AD186" s="1416"/>
      <c r="AE186" s="1416"/>
      <c r="AF186" s="1416"/>
      <c r="AG186" s="1416"/>
      <c r="AH186" s="1416"/>
      <c r="AI186" s="1416"/>
      <c r="AJ186" s="1573"/>
      <c r="AK186" s="1002"/>
      <c r="AL186" s="1002"/>
    </row>
    <row r="187" spans="1:38" ht="15" hidden="1" customHeight="1" x14ac:dyDescent="0.25">
      <c r="A187" s="971"/>
      <c r="B187" s="971"/>
      <c r="C187" s="971"/>
      <c r="D187" s="971"/>
      <c r="E187" s="34"/>
      <c r="F187" s="10" t="s">
        <v>2628</v>
      </c>
      <c r="G187" s="10"/>
      <c r="H187" s="10"/>
      <c r="I187" s="1006"/>
      <c r="J187" s="1006"/>
      <c r="K187" s="1006"/>
      <c r="L187" s="1007"/>
      <c r="M187" s="531"/>
      <c r="N187" s="531"/>
      <c r="O187" s="10" t="s">
        <v>2628</v>
      </c>
      <c r="P187" s="10"/>
      <c r="Q187" s="10"/>
      <c r="R187" s="10"/>
      <c r="S187" s="10"/>
      <c r="T187" s="2318"/>
      <c r="U187" s="1393"/>
      <c r="V187" s="2319"/>
      <c r="W187" s="31"/>
      <c r="X187" s="10" t="s">
        <v>2628</v>
      </c>
      <c r="Y187" s="10"/>
      <c r="Z187" s="10"/>
      <c r="AA187" s="10"/>
      <c r="AB187" s="531"/>
      <c r="AC187" s="531"/>
      <c r="AD187" s="10"/>
      <c r="AE187" s="2320"/>
      <c r="AF187" s="1393"/>
      <c r="AG187" s="1393"/>
      <c r="AH187" s="1393"/>
      <c r="AI187" s="2319"/>
      <c r="AJ187" s="485"/>
      <c r="AK187" s="1002"/>
      <c r="AL187" s="1002"/>
    </row>
    <row r="188" spans="1:38" ht="4.5" hidden="1" customHeight="1" x14ac:dyDescent="0.25">
      <c r="A188" s="971"/>
      <c r="B188" s="971"/>
      <c r="C188" s="971"/>
      <c r="D188" s="971"/>
      <c r="E188" s="34"/>
      <c r="F188" s="10"/>
      <c r="G188" s="10"/>
      <c r="H188" s="10"/>
      <c r="I188" s="31"/>
      <c r="J188" s="31"/>
      <c r="K188" s="31"/>
      <c r="L188" s="10"/>
      <c r="M188" s="10"/>
      <c r="N188" s="10"/>
      <c r="O188" s="31"/>
      <c r="P188" s="31"/>
      <c r="Q188" s="31"/>
      <c r="R188" s="31"/>
      <c r="S188" s="31"/>
      <c r="T188" s="31"/>
      <c r="U188" s="31"/>
      <c r="V188" s="10"/>
      <c r="W188" s="10"/>
      <c r="X188" s="31"/>
      <c r="Y188" s="31"/>
      <c r="Z188" s="31"/>
      <c r="AA188" s="31"/>
      <c r="AB188" s="31"/>
      <c r="AC188" s="31"/>
      <c r="AD188" s="10"/>
      <c r="AE188" s="10"/>
      <c r="AF188" s="31"/>
      <c r="AG188" s="31"/>
      <c r="AH188" s="31"/>
      <c r="AI188" s="31"/>
      <c r="AJ188" s="485"/>
      <c r="AK188" s="1002"/>
      <c r="AL188" s="1002"/>
    </row>
    <row r="189" spans="1:38" ht="15" hidden="1" customHeight="1" x14ac:dyDescent="0.25">
      <c r="A189" s="971"/>
      <c r="B189" s="971"/>
      <c r="C189" s="971"/>
      <c r="D189" s="971"/>
      <c r="E189" s="1005" t="s">
        <v>2638</v>
      </c>
      <c r="F189" s="1638"/>
      <c r="G189" s="1416"/>
      <c r="H189" s="1416"/>
      <c r="I189" s="1416"/>
      <c r="J189" s="1416"/>
      <c r="K189" s="1416"/>
      <c r="L189" s="1416"/>
      <c r="M189" s="1417"/>
      <c r="N189" s="511" t="s">
        <v>2639</v>
      </c>
      <c r="O189" s="1638"/>
      <c r="P189" s="1416"/>
      <c r="Q189" s="1416"/>
      <c r="R189" s="1416"/>
      <c r="S189" s="1416"/>
      <c r="T189" s="1416"/>
      <c r="U189" s="1416"/>
      <c r="V189" s="1417"/>
      <c r="W189" s="511" t="s">
        <v>2640</v>
      </c>
      <c r="X189" s="1638"/>
      <c r="Y189" s="1416"/>
      <c r="Z189" s="1416"/>
      <c r="AA189" s="1416"/>
      <c r="AB189" s="1416"/>
      <c r="AC189" s="1416"/>
      <c r="AD189" s="1416"/>
      <c r="AE189" s="1416"/>
      <c r="AF189" s="1416"/>
      <c r="AG189" s="1416"/>
      <c r="AH189" s="1416"/>
      <c r="AI189" s="1416"/>
      <c r="AJ189" s="1573"/>
      <c r="AK189" s="1002"/>
      <c r="AL189" s="1002"/>
    </row>
    <row r="190" spans="1:38" ht="15" hidden="1" customHeight="1" x14ac:dyDescent="0.25">
      <c r="A190" s="971"/>
      <c r="B190" s="971"/>
      <c r="C190" s="971"/>
      <c r="D190" s="971"/>
      <c r="E190" s="34"/>
      <c r="F190" s="10" t="s">
        <v>2628</v>
      </c>
      <c r="G190" s="10"/>
      <c r="H190" s="10"/>
      <c r="I190" s="531"/>
      <c r="J190" s="531"/>
      <c r="K190" s="531"/>
      <c r="L190" s="1007"/>
      <c r="M190" s="10"/>
      <c r="N190" s="31"/>
      <c r="O190" s="10" t="s">
        <v>2628</v>
      </c>
      <c r="P190" s="10"/>
      <c r="Q190" s="10"/>
      <c r="R190" s="10"/>
      <c r="S190" s="10"/>
      <c r="T190" s="2318"/>
      <c r="U190" s="1393"/>
      <c r="V190" s="2319"/>
      <c r="W190" s="31"/>
      <c r="X190" s="10" t="s">
        <v>2628</v>
      </c>
      <c r="Y190" s="10"/>
      <c r="Z190" s="10"/>
      <c r="AA190" s="10"/>
      <c r="AB190" s="531"/>
      <c r="AC190" s="531"/>
      <c r="AD190" s="10"/>
      <c r="AE190" s="2320"/>
      <c r="AF190" s="1393"/>
      <c r="AG190" s="1393"/>
      <c r="AH190" s="1393"/>
      <c r="AI190" s="2319"/>
      <c r="AJ190" s="485"/>
      <c r="AK190" s="1002"/>
      <c r="AL190" s="1002"/>
    </row>
    <row r="191" spans="1:38" ht="4.5" hidden="1" customHeight="1" x14ac:dyDescent="0.25">
      <c r="A191" s="971"/>
      <c r="B191" s="971"/>
      <c r="C191" s="971"/>
      <c r="D191" s="971"/>
      <c r="E191" s="206"/>
      <c r="F191" s="207"/>
      <c r="G191" s="207"/>
      <c r="H191" s="207"/>
      <c r="I191" s="207"/>
      <c r="J191" s="207"/>
      <c r="K191" s="207"/>
      <c r="L191" s="207"/>
      <c r="M191" s="207"/>
      <c r="N191" s="207"/>
      <c r="O191" s="207"/>
      <c r="P191" s="207"/>
      <c r="Q191" s="207"/>
      <c r="R191" s="207"/>
      <c r="S191" s="207"/>
      <c r="T191" s="207"/>
      <c r="U191" s="207"/>
      <c r="V191" s="207"/>
      <c r="W191" s="207"/>
      <c r="X191" s="207"/>
      <c r="Y191" s="207"/>
      <c r="Z191" s="207"/>
      <c r="AA191" s="207"/>
      <c r="AB191" s="207"/>
      <c r="AC191" s="207"/>
      <c r="AD191" s="207"/>
      <c r="AE191" s="207"/>
      <c r="AF191" s="678"/>
      <c r="AG191" s="678"/>
      <c r="AH191" s="678"/>
      <c r="AI191" s="678"/>
      <c r="AJ191" s="497"/>
      <c r="AK191" s="1002"/>
      <c r="AL191" s="1002"/>
    </row>
    <row r="192" spans="1:38" ht="15" hidden="1" customHeight="1" x14ac:dyDescent="0.25">
      <c r="A192" s="971"/>
      <c r="B192" s="971"/>
      <c r="C192" s="971"/>
      <c r="D192" s="971"/>
      <c r="E192" s="1005" t="s">
        <v>2641</v>
      </c>
      <c r="F192" s="1638"/>
      <c r="G192" s="1416"/>
      <c r="H192" s="1416"/>
      <c r="I192" s="1416"/>
      <c r="J192" s="1416"/>
      <c r="K192" s="1416"/>
      <c r="L192" s="1416"/>
      <c r="M192" s="1417"/>
      <c r="N192" s="511" t="s">
        <v>2642</v>
      </c>
      <c r="O192" s="1638"/>
      <c r="P192" s="1416"/>
      <c r="Q192" s="1416"/>
      <c r="R192" s="1416"/>
      <c r="S192" s="1416"/>
      <c r="T192" s="1416"/>
      <c r="U192" s="1416"/>
      <c r="V192" s="1417"/>
      <c r="W192" s="511" t="s">
        <v>2643</v>
      </c>
      <c r="X192" s="1638"/>
      <c r="Y192" s="1416"/>
      <c r="Z192" s="1416"/>
      <c r="AA192" s="1416"/>
      <c r="AB192" s="1416"/>
      <c r="AC192" s="1416"/>
      <c r="AD192" s="1416"/>
      <c r="AE192" s="1416"/>
      <c r="AF192" s="1416"/>
      <c r="AG192" s="1416"/>
      <c r="AH192" s="1416"/>
      <c r="AI192" s="1416"/>
      <c r="AJ192" s="1573"/>
      <c r="AK192" s="1002"/>
      <c r="AL192" s="1002"/>
    </row>
    <row r="193" spans="1:38" ht="15" hidden="1" customHeight="1" x14ac:dyDescent="0.25">
      <c r="A193" s="971"/>
      <c r="B193" s="971"/>
      <c r="C193" s="971"/>
      <c r="D193" s="971"/>
      <c r="E193" s="34"/>
      <c r="F193" s="10" t="s">
        <v>2628</v>
      </c>
      <c r="G193" s="10"/>
      <c r="H193" s="10"/>
      <c r="I193" s="1006"/>
      <c r="J193" s="1006"/>
      <c r="K193" s="1006"/>
      <c r="L193" s="1007"/>
      <c r="M193" s="531"/>
      <c r="N193" s="531"/>
      <c r="O193" s="10" t="s">
        <v>2628</v>
      </c>
      <c r="P193" s="10"/>
      <c r="Q193" s="10"/>
      <c r="R193" s="10"/>
      <c r="S193" s="10"/>
      <c r="T193" s="2318"/>
      <c r="U193" s="1393"/>
      <c r="V193" s="2319"/>
      <c r="W193" s="31"/>
      <c r="X193" s="10" t="s">
        <v>2628</v>
      </c>
      <c r="Y193" s="10"/>
      <c r="Z193" s="10"/>
      <c r="AA193" s="10"/>
      <c r="AB193" s="531"/>
      <c r="AC193" s="531"/>
      <c r="AD193" s="10"/>
      <c r="AE193" s="2320"/>
      <c r="AF193" s="1393"/>
      <c r="AG193" s="1393"/>
      <c r="AH193" s="1393"/>
      <c r="AI193" s="2319"/>
      <c r="AJ193" s="485"/>
      <c r="AK193" s="1002"/>
      <c r="AL193" s="1002"/>
    </row>
    <row r="194" spans="1:38" ht="4.5" hidden="1" customHeight="1" x14ac:dyDescent="0.25">
      <c r="A194" s="971"/>
      <c r="B194" s="971"/>
      <c r="C194" s="971"/>
      <c r="D194" s="971"/>
      <c r="E194" s="34"/>
      <c r="F194" s="10"/>
      <c r="G194" s="10"/>
      <c r="H194" s="10"/>
      <c r="I194" s="31"/>
      <c r="J194" s="31"/>
      <c r="K194" s="31"/>
      <c r="L194" s="10"/>
      <c r="M194" s="10"/>
      <c r="N194" s="10"/>
      <c r="O194" s="31"/>
      <c r="P194" s="31"/>
      <c r="Q194" s="31"/>
      <c r="R194" s="31"/>
      <c r="S194" s="31"/>
      <c r="T194" s="31"/>
      <c r="U194" s="31"/>
      <c r="V194" s="10"/>
      <c r="W194" s="10"/>
      <c r="X194" s="31"/>
      <c r="Y194" s="31"/>
      <c r="Z194" s="31"/>
      <c r="AA194" s="31"/>
      <c r="AB194" s="31"/>
      <c r="AC194" s="31"/>
      <c r="AD194" s="10"/>
      <c r="AE194" s="10"/>
      <c r="AF194" s="31"/>
      <c r="AG194" s="31"/>
      <c r="AH194" s="31"/>
      <c r="AI194" s="31"/>
      <c r="AJ194" s="485"/>
      <c r="AK194" s="1002"/>
      <c r="AL194" s="1002"/>
    </row>
    <row r="195" spans="1:38" ht="15" hidden="1" customHeight="1" x14ac:dyDescent="0.25">
      <c r="A195" s="971"/>
      <c r="B195" s="971"/>
      <c r="C195" s="971"/>
      <c r="D195" s="971"/>
      <c r="E195" s="1005" t="s">
        <v>2644</v>
      </c>
      <c r="F195" s="1638"/>
      <c r="G195" s="1416"/>
      <c r="H195" s="1416"/>
      <c r="I195" s="1416"/>
      <c r="J195" s="1416"/>
      <c r="K195" s="1416"/>
      <c r="L195" s="1416"/>
      <c r="M195" s="1417"/>
      <c r="N195" s="511" t="s">
        <v>2645</v>
      </c>
      <c r="O195" s="1638"/>
      <c r="P195" s="1416"/>
      <c r="Q195" s="1416"/>
      <c r="R195" s="1416"/>
      <c r="S195" s="1416"/>
      <c r="T195" s="1416"/>
      <c r="U195" s="1416"/>
      <c r="V195" s="1417"/>
      <c r="W195" s="511" t="s">
        <v>2646</v>
      </c>
      <c r="X195" s="1638"/>
      <c r="Y195" s="1416"/>
      <c r="Z195" s="1416"/>
      <c r="AA195" s="1416"/>
      <c r="AB195" s="1416"/>
      <c r="AC195" s="1416"/>
      <c r="AD195" s="1416"/>
      <c r="AE195" s="1416"/>
      <c r="AF195" s="1416"/>
      <c r="AG195" s="1416"/>
      <c r="AH195" s="1416"/>
      <c r="AI195" s="1416"/>
      <c r="AJ195" s="1573"/>
      <c r="AK195" s="1002"/>
      <c r="AL195" s="1002"/>
    </row>
    <row r="196" spans="1:38" ht="15" hidden="1" customHeight="1" x14ac:dyDescent="0.25">
      <c r="A196" s="971"/>
      <c r="B196" s="971"/>
      <c r="C196" s="971"/>
      <c r="D196" s="971"/>
      <c r="E196" s="34"/>
      <c r="F196" s="10" t="s">
        <v>2628</v>
      </c>
      <c r="G196" s="10"/>
      <c r="H196" s="10"/>
      <c r="I196" s="531"/>
      <c r="J196" s="531"/>
      <c r="K196" s="531"/>
      <c r="L196" s="1007"/>
      <c r="M196" s="10"/>
      <c r="N196" s="31"/>
      <c r="O196" s="10" t="s">
        <v>2628</v>
      </c>
      <c r="P196" s="10"/>
      <c r="Q196" s="10"/>
      <c r="R196" s="10"/>
      <c r="S196" s="10"/>
      <c r="T196" s="2318"/>
      <c r="U196" s="1393"/>
      <c r="V196" s="2319"/>
      <c r="W196" s="31"/>
      <c r="X196" s="10" t="s">
        <v>2628</v>
      </c>
      <c r="Y196" s="10"/>
      <c r="Z196" s="10"/>
      <c r="AA196" s="10"/>
      <c r="AB196" s="531"/>
      <c r="AC196" s="531"/>
      <c r="AD196" s="10"/>
      <c r="AE196" s="2320"/>
      <c r="AF196" s="1393"/>
      <c r="AG196" s="1393"/>
      <c r="AH196" s="1393"/>
      <c r="AI196" s="2319"/>
      <c r="AJ196" s="485"/>
      <c r="AK196" s="1002"/>
      <c r="AL196" s="1002"/>
    </row>
    <row r="197" spans="1:38" ht="15" customHeight="1" thickBot="1" x14ac:dyDescent="0.3">
      <c r="A197" s="1101" t="s">
        <v>2647</v>
      </c>
      <c r="B197" s="1102"/>
      <c r="C197" s="2345"/>
      <c r="D197" s="1443"/>
      <c r="E197" s="1334" t="s">
        <v>2623</v>
      </c>
      <c r="F197" s="1149"/>
      <c r="G197" s="1149"/>
      <c r="H197" s="1149"/>
      <c r="I197" s="1337"/>
      <c r="J197" s="1335"/>
      <c r="K197" s="2325"/>
      <c r="L197" s="2326"/>
      <c r="M197" s="2326"/>
      <c r="N197" s="2326"/>
      <c r="O197" s="2326"/>
      <c r="P197" s="2326"/>
      <c r="Q197" s="2326"/>
      <c r="R197" s="2326"/>
      <c r="S197" s="2326"/>
      <c r="T197" s="2326"/>
      <c r="U197" s="2326"/>
      <c r="V197" s="2326"/>
      <c r="W197" s="2326"/>
      <c r="X197" s="1149"/>
      <c r="Y197" s="1149"/>
      <c r="Z197" s="1149" t="s">
        <v>2624</v>
      </c>
      <c r="AA197" s="1149"/>
      <c r="AB197" s="1337"/>
      <c r="AC197" s="2327"/>
      <c r="AD197" s="2328"/>
      <c r="AE197" s="2328"/>
      <c r="AF197" s="2328"/>
      <c r="AG197" s="2328"/>
      <c r="AH197" s="2328"/>
      <c r="AI197" s="1338"/>
      <c r="AJ197" s="1109"/>
      <c r="AK197" s="1002"/>
      <c r="AL197" s="1002"/>
    </row>
    <row r="198" spans="1:38" ht="6" customHeight="1" x14ac:dyDescent="0.25">
      <c r="A198" s="1008"/>
      <c r="D198" s="1008"/>
      <c r="E198" s="1339"/>
      <c r="F198" s="1073"/>
      <c r="G198" s="1073"/>
      <c r="H198" s="1073"/>
      <c r="I198" s="1073"/>
      <c r="J198" s="1073"/>
      <c r="K198" s="1073"/>
      <c r="L198" s="1073"/>
      <c r="M198" s="1073"/>
      <c r="N198" s="1073"/>
      <c r="O198" s="1073"/>
      <c r="P198" s="1073"/>
      <c r="Q198" s="1073"/>
      <c r="R198" s="1073"/>
      <c r="S198" s="1073"/>
      <c r="T198" s="1073"/>
      <c r="U198" s="1073"/>
      <c r="V198" s="1073"/>
      <c r="W198" s="1073"/>
      <c r="X198" s="1073"/>
      <c r="Y198" s="1073"/>
      <c r="Z198" s="1073"/>
      <c r="AA198" s="1073"/>
      <c r="AB198" s="1073"/>
      <c r="AC198" s="1073"/>
      <c r="AD198" s="1073"/>
      <c r="AE198" s="1073"/>
      <c r="AF198" s="1109"/>
      <c r="AG198" s="1109"/>
      <c r="AH198" s="1109"/>
      <c r="AI198" s="1340"/>
      <c r="AJ198" s="1109"/>
      <c r="AK198" s="1002"/>
      <c r="AL198" s="1002"/>
    </row>
    <row r="199" spans="1:38" ht="15" customHeight="1" x14ac:dyDescent="0.25">
      <c r="A199" s="971"/>
      <c r="B199" s="971"/>
      <c r="C199" s="971"/>
      <c r="D199" s="971"/>
      <c r="E199" s="2338" t="s">
        <v>2613</v>
      </c>
      <c r="F199" s="1881"/>
      <c r="G199" s="2330"/>
      <c r="H199" s="1930"/>
      <c r="I199" s="1930"/>
      <c r="J199" s="1930"/>
      <c r="K199" s="1930"/>
      <c r="L199" s="1930"/>
      <c r="M199" s="1930"/>
      <c r="N199" s="1930"/>
      <c r="O199" s="1930"/>
      <c r="P199" s="1930"/>
      <c r="Q199" s="1930"/>
      <c r="R199" s="1930"/>
      <c r="S199" s="1160" t="s">
        <v>2614</v>
      </c>
      <c r="T199" s="2329"/>
      <c r="U199" s="1930"/>
      <c r="V199" s="1930"/>
      <c r="W199" s="1930"/>
      <c r="X199" s="1930"/>
      <c r="Y199" s="1930"/>
      <c r="Z199" s="1160" t="s">
        <v>2615</v>
      </c>
      <c r="AA199" s="2330"/>
      <c r="AB199" s="1930"/>
      <c r="AC199" s="1160" t="s">
        <v>2616</v>
      </c>
      <c r="AD199" s="2330"/>
      <c r="AE199" s="1930"/>
      <c r="AF199" s="1930"/>
      <c r="AG199" s="1930"/>
      <c r="AH199" s="1930"/>
      <c r="AI199" s="1340"/>
      <c r="AJ199" s="1109"/>
      <c r="AK199" s="1002"/>
      <c r="AL199" s="1002"/>
    </row>
    <row r="200" spans="1:38" ht="4.5" customHeight="1" x14ac:dyDescent="0.25">
      <c r="A200" s="971"/>
      <c r="B200" s="971"/>
      <c r="C200" s="971"/>
      <c r="D200" s="971"/>
      <c r="E200" s="1339"/>
      <c r="F200" s="1073"/>
      <c r="G200" s="1073"/>
      <c r="H200" s="1073"/>
      <c r="I200" s="1073"/>
      <c r="J200" s="1073"/>
      <c r="K200" s="1073"/>
      <c r="L200" s="1073"/>
      <c r="M200" s="1073"/>
      <c r="N200" s="1073"/>
      <c r="O200" s="1073"/>
      <c r="P200" s="1073"/>
      <c r="Q200" s="1073"/>
      <c r="R200" s="1073"/>
      <c r="S200" s="1073"/>
      <c r="T200" s="1073"/>
      <c r="U200" s="1073"/>
      <c r="V200" s="1073"/>
      <c r="W200" s="1073"/>
      <c r="X200" s="1073"/>
      <c r="Y200" s="1073"/>
      <c r="Z200" s="1073"/>
      <c r="AA200" s="1073"/>
      <c r="AB200" s="1073"/>
      <c r="AC200" s="1073"/>
      <c r="AD200" s="1073"/>
      <c r="AE200" s="1073"/>
      <c r="AF200" s="1109"/>
      <c r="AG200" s="1109"/>
      <c r="AH200" s="1109"/>
      <c r="AI200" s="1340"/>
      <c r="AJ200" s="1109"/>
      <c r="AK200" s="1002"/>
      <c r="AL200" s="1002"/>
    </row>
    <row r="201" spans="1:38" ht="15" customHeight="1" x14ac:dyDescent="0.25">
      <c r="A201" s="971"/>
      <c r="B201" s="971"/>
      <c r="C201" s="971"/>
      <c r="D201" s="971"/>
      <c r="E201" s="1339" t="s">
        <v>2617</v>
      </c>
      <c r="F201" s="1073"/>
      <c r="G201" s="1073"/>
      <c r="H201" s="1073"/>
      <c r="I201" s="1073"/>
      <c r="J201" s="1073"/>
      <c r="K201" s="1073"/>
      <c r="L201" s="1073"/>
      <c r="M201" s="1073"/>
      <c r="N201" s="1344"/>
      <c r="O201" s="1333"/>
      <c r="P201" s="1333"/>
      <c r="Q201" s="2330"/>
      <c r="R201" s="1930"/>
      <c r="S201" s="1930"/>
      <c r="T201" s="1930"/>
      <c r="U201" s="1930"/>
      <c r="V201" s="1930"/>
      <c r="W201" s="1930"/>
      <c r="X201" s="1930"/>
      <c r="Y201" s="1930"/>
      <c r="Z201" s="1930"/>
      <c r="AA201" s="1930"/>
      <c r="AB201" s="1930"/>
      <c r="AC201" s="1930"/>
      <c r="AD201" s="1930"/>
      <c r="AE201" s="1930"/>
      <c r="AF201" s="1930"/>
      <c r="AG201" s="1930"/>
      <c r="AH201" s="1930"/>
      <c r="AI201" s="1340"/>
      <c r="AJ201" s="1109"/>
      <c r="AK201" s="1002"/>
      <c r="AL201" s="1002"/>
    </row>
    <row r="202" spans="1:38" ht="4.5" customHeight="1" x14ac:dyDescent="0.25">
      <c r="A202" s="971"/>
      <c r="B202" s="971"/>
      <c r="C202" s="971"/>
      <c r="D202" s="971"/>
      <c r="E202" s="1339"/>
      <c r="F202" s="1073"/>
      <c r="G202" s="1073"/>
      <c r="H202" s="1073"/>
      <c r="I202" s="1073"/>
      <c r="J202" s="1073"/>
      <c r="K202" s="1073"/>
      <c r="L202" s="1073"/>
      <c r="M202" s="1073"/>
      <c r="N202" s="1073"/>
      <c r="O202" s="1073"/>
      <c r="P202" s="1073"/>
      <c r="Q202" s="1073"/>
      <c r="R202" s="1073"/>
      <c r="S202" s="1073"/>
      <c r="T202" s="1073"/>
      <c r="U202" s="1073"/>
      <c r="V202" s="1073"/>
      <c r="W202" s="1073"/>
      <c r="X202" s="1073"/>
      <c r="Y202" s="1073"/>
      <c r="Z202" s="1073"/>
      <c r="AA202" s="1073"/>
      <c r="AB202" s="1073"/>
      <c r="AC202" s="1073"/>
      <c r="AD202" s="1073"/>
      <c r="AE202" s="1073"/>
      <c r="AF202" s="1109"/>
      <c r="AG202" s="1109"/>
      <c r="AH202" s="1109"/>
      <c r="AI202" s="1340"/>
      <c r="AJ202" s="1109"/>
      <c r="AK202" s="1002"/>
      <c r="AL202" s="1002"/>
    </row>
    <row r="203" spans="1:38" ht="15" customHeight="1" x14ac:dyDescent="0.25">
      <c r="A203" s="971"/>
      <c r="B203" s="971"/>
      <c r="C203" s="971"/>
      <c r="D203" s="971"/>
      <c r="E203" s="1339" t="s">
        <v>2618</v>
      </c>
      <c r="F203" s="1073"/>
      <c r="G203" s="1073"/>
      <c r="H203" s="1073"/>
      <c r="I203" s="1073"/>
      <c r="J203" s="1073"/>
      <c r="K203" s="1109"/>
      <c r="L203" s="1350"/>
      <c r="M203" s="1073"/>
      <c r="N203" s="1073"/>
      <c r="O203" s="1073"/>
      <c r="P203" s="1109"/>
      <c r="Q203" s="1081" t="s">
        <v>2619</v>
      </c>
      <c r="R203" s="2330"/>
      <c r="S203" s="1930"/>
      <c r="T203" s="1930"/>
      <c r="U203" s="1073" t="s">
        <v>2620</v>
      </c>
      <c r="V203" s="1073"/>
      <c r="W203" s="1073"/>
      <c r="X203" s="1073"/>
      <c r="Y203" s="1073"/>
      <c r="Z203" s="1073"/>
      <c r="AA203" s="2330"/>
      <c r="AB203" s="1930"/>
      <c r="AC203" s="1930"/>
      <c r="AD203" s="1930"/>
      <c r="AE203" s="1930"/>
      <c r="AF203" s="1930"/>
      <c r="AG203" s="1930"/>
      <c r="AH203" s="1930"/>
      <c r="AI203" s="1340"/>
      <c r="AJ203" s="1109"/>
      <c r="AK203" s="1002"/>
      <c r="AL203" s="1002"/>
    </row>
    <row r="204" spans="1:38" ht="4.5" customHeight="1" x14ac:dyDescent="0.25">
      <c r="A204" s="971"/>
      <c r="B204" s="971"/>
      <c r="C204" s="971"/>
      <c r="D204" s="971"/>
      <c r="E204" s="1339"/>
      <c r="F204" s="1073"/>
      <c r="G204" s="1073"/>
      <c r="H204" s="1073"/>
      <c r="I204" s="1073"/>
      <c r="J204" s="1073"/>
      <c r="K204" s="1073"/>
      <c r="L204" s="1073"/>
      <c r="M204" s="1073"/>
      <c r="N204" s="1073"/>
      <c r="O204" s="1073"/>
      <c r="P204" s="1073"/>
      <c r="Q204" s="1073"/>
      <c r="R204" s="1073"/>
      <c r="S204" s="1073"/>
      <c r="T204" s="1073"/>
      <c r="U204" s="1073"/>
      <c r="V204" s="1073"/>
      <c r="W204" s="1073"/>
      <c r="X204" s="1073"/>
      <c r="Y204" s="1073"/>
      <c r="Z204" s="1073"/>
      <c r="AA204" s="1073"/>
      <c r="AB204" s="1073"/>
      <c r="AC204" s="1073"/>
      <c r="AD204" s="1073"/>
      <c r="AE204" s="1073"/>
      <c r="AF204" s="1109"/>
      <c r="AG204" s="1109"/>
      <c r="AH204" s="1109"/>
      <c r="AI204" s="1340"/>
      <c r="AJ204" s="1109"/>
      <c r="AK204" s="1002"/>
      <c r="AL204" s="1002"/>
    </row>
    <row r="205" spans="1:38" ht="15" customHeight="1" x14ac:dyDescent="0.25">
      <c r="A205" s="971"/>
      <c r="B205" s="971"/>
      <c r="C205" s="971"/>
      <c r="D205" s="971"/>
      <c r="E205" s="1339" t="s">
        <v>2621</v>
      </c>
      <c r="F205" s="1073"/>
      <c r="G205" s="1073"/>
      <c r="H205" s="1073"/>
      <c r="I205" s="1073"/>
      <c r="J205" s="1073"/>
      <c r="K205" s="1073"/>
      <c r="L205" s="1351"/>
      <c r="M205" s="1333"/>
      <c r="N205" s="1073" t="s">
        <v>146</v>
      </c>
      <c r="O205" s="1073"/>
      <c r="P205" s="2330"/>
      <c r="Q205" s="1930"/>
      <c r="R205" s="1930"/>
      <c r="S205" s="1930"/>
      <c r="T205" s="1930"/>
      <c r="U205" s="2346" t="s">
        <v>173</v>
      </c>
      <c r="V205" s="1881"/>
      <c r="W205" s="2330"/>
      <c r="X205" s="1930"/>
      <c r="Y205" s="1930"/>
      <c r="Z205" s="1930"/>
      <c r="AA205" s="1930"/>
      <c r="AB205" s="1930"/>
      <c r="AC205" s="1930"/>
      <c r="AD205" s="1930"/>
      <c r="AE205" s="1930"/>
      <c r="AF205" s="1930"/>
      <c r="AG205" s="1930"/>
      <c r="AH205" s="1930"/>
      <c r="AI205" s="1340"/>
      <c r="AJ205" s="1109"/>
      <c r="AK205" s="1002"/>
      <c r="AL205" s="1002"/>
    </row>
    <row r="206" spans="1:38" ht="4.5" customHeight="1" x14ac:dyDescent="0.25">
      <c r="A206" s="971"/>
      <c r="B206" s="971"/>
      <c r="C206" s="971"/>
      <c r="D206" s="971"/>
      <c r="E206" s="1339"/>
      <c r="F206" s="1073"/>
      <c r="G206" s="1073"/>
      <c r="H206" s="1073"/>
      <c r="I206" s="1073"/>
      <c r="J206" s="1073"/>
      <c r="K206" s="1073"/>
      <c r="L206" s="1073"/>
      <c r="M206" s="1073"/>
      <c r="N206" s="1073"/>
      <c r="O206" s="1073"/>
      <c r="P206" s="1073"/>
      <c r="Q206" s="1073"/>
      <c r="R206" s="1073"/>
      <c r="S206" s="1073"/>
      <c r="T206" s="1073"/>
      <c r="U206" s="1073"/>
      <c r="V206" s="1073"/>
      <c r="W206" s="1073"/>
      <c r="X206" s="1073"/>
      <c r="Y206" s="1073"/>
      <c r="Z206" s="1073"/>
      <c r="AA206" s="1073"/>
      <c r="AB206" s="1073"/>
      <c r="AC206" s="1073"/>
      <c r="AD206" s="1073"/>
      <c r="AE206" s="1073"/>
      <c r="AF206" s="1109"/>
      <c r="AG206" s="1109"/>
      <c r="AH206" s="1109"/>
      <c r="AI206" s="1340"/>
      <c r="AJ206" s="1109"/>
      <c r="AK206" s="1002"/>
      <c r="AL206" s="1002"/>
    </row>
    <row r="207" spans="1:38" ht="15" customHeight="1" x14ac:dyDescent="0.25">
      <c r="A207" s="971"/>
      <c r="B207" s="971"/>
      <c r="C207" s="971"/>
      <c r="D207" s="971"/>
      <c r="E207" s="1339" t="s">
        <v>2625</v>
      </c>
      <c r="F207" s="1073"/>
      <c r="G207" s="1073"/>
      <c r="H207" s="1073"/>
      <c r="I207" s="1073"/>
      <c r="J207" s="1073"/>
      <c r="K207" s="1073"/>
      <c r="L207" s="1073"/>
      <c r="M207" s="2330"/>
      <c r="N207" s="1930"/>
      <c r="O207" s="1109"/>
      <c r="P207" s="1109"/>
      <c r="Q207" s="1345" t="s">
        <v>2626</v>
      </c>
      <c r="R207" s="1109"/>
      <c r="S207" s="1109"/>
      <c r="T207" s="1109"/>
      <c r="U207" s="1073"/>
      <c r="V207" s="1073"/>
      <c r="W207" s="1109"/>
      <c r="X207" s="1109"/>
      <c r="Y207" s="1109"/>
      <c r="Z207" s="1109"/>
      <c r="AA207" s="1109"/>
      <c r="AB207" s="1109"/>
      <c r="AC207" s="1109"/>
      <c r="AD207" s="2330"/>
      <c r="AE207" s="2331"/>
      <c r="AF207" s="1109"/>
      <c r="AG207" s="1109"/>
      <c r="AH207" s="1109"/>
      <c r="AI207" s="1340"/>
      <c r="AJ207" s="1109"/>
      <c r="AK207" s="1002"/>
      <c r="AL207" s="1002"/>
    </row>
    <row r="208" spans="1:38" ht="4.5" customHeight="1" x14ac:dyDescent="0.25">
      <c r="A208" s="971"/>
      <c r="B208" s="971"/>
      <c r="C208" s="971"/>
      <c r="D208" s="971"/>
      <c r="E208" s="1339"/>
      <c r="F208" s="1073"/>
      <c r="G208" s="1073"/>
      <c r="H208" s="1073"/>
      <c r="I208" s="1073"/>
      <c r="J208" s="1073"/>
      <c r="K208" s="1073"/>
      <c r="L208" s="1073"/>
      <c r="M208" s="1160"/>
      <c r="N208" s="1073"/>
      <c r="O208" s="1073"/>
      <c r="P208" s="1073"/>
      <c r="Q208" s="1073"/>
      <c r="R208" s="1073"/>
      <c r="S208" s="1073"/>
      <c r="T208" s="1073"/>
      <c r="U208" s="1073"/>
      <c r="V208" s="1073"/>
      <c r="W208" s="1073"/>
      <c r="X208" s="1073"/>
      <c r="Y208" s="1073"/>
      <c r="Z208" s="1073"/>
      <c r="AA208" s="1073"/>
      <c r="AB208" s="1073"/>
      <c r="AC208" s="1073"/>
      <c r="AD208" s="1073"/>
      <c r="AE208" s="1073"/>
      <c r="AF208" s="1109"/>
      <c r="AG208" s="1109"/>
      <c r="AH208" s="1109"/>
      <c r="AI208" s="1340"/>
      <c r="AJ208" s="1109"/>
      <c r="AK208" s="1002"/>
      <c r="AL208" s="1002"/>
    </row>
    <row r="209" spans="1:38" ht="15" customHeight="1" x14ac:dyDescent="0.25">
      <c r="A209" s="971"/>
      <c r="B209" s="971"/>
      <c r="C209" s="971"/>
      <c r="D209" s="971"/>
      <c r="E209" s="1339"/>
      <c r="F209" s="1073" t="s">
        <v>2627</v>
      </c>
      <c r="G209" s="1073"/>
      <c r="H209" s="1073"/>
      <c r="I209" s="1073"/>
      <c r="J209" s="1073"/>
      <c r="K209" s="1073"/>
      <c r="L209" s="1073"/>
      <c r="M209" s="1109"/>
      <c r="N209" s="1109"/>
      <c r="O209" s="1109"/>
      <c r="P209" s="1109"/>
      <c r="Q209" s="1109"/>
      <c r="R209" s="1109"/>
      <c r="S209" s="1109"/>
      <c r="T209" s="1109"/>
      <c r="U209" s="1109"/>
      <c r="V209" s="1109"/>
      <c r="W209" s="1109"/>
      <c r="X209" s="1109"/>
      <c r="Y209" s="1109"/>
      <c r="Z209" s="1109"/>
      <c r="AA209" s="1109"/>
      <c r="AB209" s="1109"/>
      <c r="AC209" s="1109"/>
      <c r="AD209" s="1109"/>
      <c r="AE209" s="1073"/>
      <c r="AF209" s="1109"/>
      <c r="AG209" s="1109"/>
      <c r="AH209" s="1109"/>
      <c r="AI209" s="1340"/>
      <c r="AJ209" s="1109"/>
      <c r="AK209" s="1002"/>
      <c r="AL209" s="1002"/>
    </row>
    <row r="210" spans="1:38" ht="4.5" customHeight="1" x14ac:dyDescent="0.25">
      <c r="A210" s="971"/>
      <c r="B210" s="971"/>
      <c r="C210" s="971"/>
      <c r="D210" s="971"/>
      <c r="E210" s="1339"/>
      <c r="F210" s="1073"/>
      <c r="G210" s="1073"/>
      <c r="H210" s="1073"/>
      <c r="I210" s="1073"/>
      <c r="J210" s="1073"/>
      <c r="K210" s="1073"/>
      <c r="L210" s="1073"/>
      <c r="M210" s="1073"/>
      <c r="N210" s="1073"/>
      <c r="O210" s="1073"/>
      <c r="P210" s="1073"/>
      <c r="Q210" s="1073"/>
      <c r="R210" s="1073"/>
      <c r="S210" s="1073"/>
      <c r="T210" s="1073"/>
      <c r="U210" s="1073"/>
      <c r="V210" s="1073"/>
      <c r="W210" s="1073"/>
      <c r="X210" s="1073"/>
      <c r="Y210" s="1073"/>
      <c r="Z210" s="1073"/>
      <c r="AA210" s="1073"/>
      <c r="AB210" s="1073"/>
      <c r="AC210" s="1073"/>
      <c r="AD210" s="1073"/>
      <c r="AE210" s="1073"/>
      <c r="AF210" s="1109"/>
      <c r="AG210" s="1109"/>
      <c r="AH210" s="1109"/>
      <c r="AI210" s="1340"/>
      <c r="AJ210" s="1109"/>
      <c r="AK210" s="1002"/>
      <c r="AL210" s="1002"/>
    </row>
    <row r="211" spans="1:38" ht="15" customHeight="1" x14ac:dyDescent="0.25">
      <c r="A211" s="971"/>
      <c r="B211" s="971"/>
      <c r="C211" s="971"/>
      <c r="D211" s="971"/>
      <c r="E211" s="1347" t="s">
        <v>96</v>
      </c>
      <c r="F211" s="2330"/>
      <c r="G211" s="1930"/>
      <c r="H211" s="1930"/>
      <c r="I211" s="1930"/>
      <c r="J211" s="1930"/>
      <c r="K211" s="1930"/>
      <c r="L211" s="1930"/>
      <c r="M211" s="1930"/>
      <c r="N211" s="1346" t="s">
        <v>201</v>
      </c>
      <c r="O211" s="2330"/>
      <c r="P211" s="1930"/>
      <c r="Q211" s="1930"/>
      <c r="R211" s="1930"/>
      <c r="S211" s="1930"/>
      <c r="T211" s="1930"/>
      <c r="U211" s="1930"/>
      <c r="V211" s="1930"/>
      <c r="W211" s="1346" t="s">
        <v>245</v>
      </c>
      <c r="X211" s="2339"/>
      <c r="Y211" s="2339"/>
      <c r="Z211" s="2339"/>
      <c r="AA211" s="2339"/>
      <c r="AB211" s="2339"/>
      <c r="AC211" s="2339"/>
      <c r="AD211" s="2339"/>
      <c r="AE211" s="2339"/>
      <c r="AF211" s="2339"/>
      <c r="AG211" s="2339"/>
      <c r="AH211" s="2339"/>
      <c r="AI211" s="1348"/>
      <c r="AJ211" s="1082"/>
      <c r="AK211" s="1002"/>
      <c r="AL211" s="1002"/>
    </row>
    <row r="212" spans="1:38" ht="15" customHeight="1" x14ac:dyDescent="0.25">
      <c r="A212" s="971"/>
      <c r="B212" s="971"/>
      <c r="C212" s="971"/>
      <c r="D212" s="971"/>
      <c r="E212" s="1339"/>
      <c r="F212" s="1073" t="s">
        <v>2628</v>
      </c>
      <c r="G212" s="1073"/>
      <c r="H212" s="1073"/>
      <c r="I212" s="1333"/>
      <c r="J212" s="1333"/>
      <c r="K212" s="1333"/>
      <c r="L212" s="1353"/>
      <c r="M212" s="1333"/>
      <c r="N212" s="1333"/>
      <c r="O212" s="1073" t="s">
        <v>2628</v>
      </c>
      <c r="P212" s="1073"/>
      <c r="Q212" s="1073"/>
      <c r="R212" s="1073"/>
      <c r="S212" s="1073"/>
      <c r="T212" s="2343"/>
      <c r="U212" s="2344"/>
      <c r="V212" s="2344"/>
      <c r="W212" s="1109"/>
      <c r="X212" s="1073" t="s">
        <v>2628</v>
      </c>
      <c r="Y212" s="1073"/>
      <c r="Z212" s="1073"/>
      <c r="AA212" s="1073"/>
      <c r="AB212" s="1333"/>
      <c r="AC212" s="1333"/>
      <c r="AD212" s="1073"/>
      <c r="AE212" s="2343"/>
      <c r="AF212" s="2343"/>
      <c r="AG212" s="2343"/>
      <c r="AH212" s="2343"/>
      <c r="AI212" s="1348"/>
      <c r="AJ212" s="1109"/>
      <c r="AK212" s="1002"/>
      <c r="AL212" s="1002"/>
    </row>
    <row r="213" spans="1:38" ht="4.5" customHeight="1" x14ac:dyDescent="0.25">
      <c r="A213" s="971"/>
      <c r="B213" s="971"/>
      <c r="C213" s="971"/>
      <c r="D213" s="971"/>
      <c r="E213" s="1339"/>
      <c r="F213" s="1073"/>
      <c r="G213" s="1073"/>
      <c r="H213" s="1073"/>
      <c r="I213" s="1109"/>
      <c r="J213" s="1109"/>
      <c r="K213" s="1109"/>
      <c r="L213" s="1073"/>
      <c r="M213" s="1073"/>
      <c r="N213" s="1073"/>
      <c r="O213" s="1109"/>
      <c r="P213" s="1109"/>
      <c r="Q213" s="1109"/>
      <c r="R213" s="1109"/>
      <c r="S213" s="1109"/>
      <c r="T213" s="1109"/>
      <c r="U213" s="1109"/>
      <c r="V213" s="1073"/>
      <c r="W213" s="1073"/>
      <c r="X213" s="1109"/>
      <c r="Y213" s="1109"/>
      <c r="Z213" s="1109"/>
      <c r="AA213" s="1109"/>
      <c r="AB213" s="1109"/>
      <c r="AC213" s="1109"/>
      <c r="AD213" s="1073"/>
      <c r="AE213" s="1073"/>
      <c r="AF213" s="1109"/>
      <c r="AG213" s="1109"/>
      <c r="AH213" s="1109"/>
      <c r="AI213" s="1340"/>
      <c r="AJ213" s="1109"/>
      <c r="AK213" s="1002"/>
      <c r="AL213" s="1002"/>
    </row>
    <row r="214" spans="1:38" ht="15" customHeight="1" x14ac:dyDescent="0.25">
      <c r="A214" s="971"/>
      <c r="B214" s="971"/>
      <c r="C214" s="971"/>
      <c r="D214" s="971"/>
      <c r="E214" s="1347" t="s">
        <v>309</v>
      </c>
      <c r="F214" s="2330"/>
      <c r="G214" s="1930"/>
      <c r="H214" s="1930"/>
      <c r="I214" s="1930"/>
      <c r="J214" s="1930"/>
      <c r="K214" s="1930"/>
      <c r="L214" s="1930"/>
      <c r="M214" s="1930"/>
      <c r="N214" s="1346" t="s">
        <v>374</v>
      </c>
      <c r="O214" s="2330"/>
      <c r="P214" s="1930"/>
      <c r="Q214" s="1930"/>
      <c r="R214" s="1930"/>
      <c r="S214" s="1930"/>
      <c r="T214" s="1930"/>
      <c r="U214" s="1930"/>
      <c r="V214" s="1930"/>
      <c r="W214" s="1346" t="s">
        <v>418</v>
      </c>
      <c r="X214" s="2339"/>
      <c r="Y214" s="2339"/>
      <c r="Z214" s="2339"/>
      <c r="AA214" s="2339"/>
      <c r="AB214" s="2339"/>
      <c r="AC214" s="2339"/>
      <c r="AD214" s="2339"/>
      <c r="AE214" s="2339"/>
      <c r="AF214" s="2339"/>
      <c r="AG214" s="2339"/>
      <c r="AH214" s="2339"/>
      <c r="AI214" s="1186"/>
      <c r="AJ214" s="1082"/>
      <c r="AK214" s="1002"/>
      <c r="AL214" s="1002"/>
    </row>
    <row r="215" spans="1:38" ht="15" customHeight="1" thickBot="1" x14ac:dyDescent="0.3">
      <c r="A215" s="971"/>
      <c r="B215" s="971"/>
      <c r="C215" s="971"/>
      <c r="D215" s="971"/>
      <c r="E215" s="1341"/>
      <c r="F215" s="1164" t="s">
        <v>2628</v>
      </c>
      <c r="G215" s="1164"/>
      <c r="H215" s="1164"/>
      <c r="I215" s="1342"/>
      <c r="J215" s="1342"/>
      <c r="K215" s="1342"/>
      <c r="L215" s="1352"/>
      <c r="M215" s="1164"/>
      <c r="N215" s="1349"/>
      <c r="O215" s="1164" t="s">
        <v>2628</v>
      </c>
      <c r="P215" s="1164"/>
      <c r="Q215" s="1164"/>
      <c r="R215" s="1164"/>
      <c r="S215" s="1164"/>
      <c r="T215" s="2321"/>
      <c r="U215" s="2347"/>
      <c r="V215" s="2347"/>
      <c r="W215" s="1349"/>
      <c r="X215" s="1164" t="s">
        <v>2628</v>
      </c>
      <c r="Y215" s="1164"/>
      <c r="Z215" s="1164"/>
      <c r="AA215" s="1164"/>
      <c r="AB215" s="1342"/>
      <c r="AC215" s="1342"/>
      <c r="AD215" s="1164"/>
      <c r="AE215" s="2321"/>
      <c r="AF215" s="2321"/>
      <c r="AG215" s="2321"/>
      <c r="AH215" s="2321"/>
      <c r="AI215" s="1192"/>
      <c r="AJ215" s="1109"/>
      <c r="AK215" s="1002"/>
      <c r="AL215" s="1002"/>
    </row>
    <row r="216" spans="1:38" ht="4.5" customHeight="1" thickBot="1" x14ac:dyDescent="0.3">
      <c r="A216" s="971"/>
      <c r="B216" s="971"/>
      <c r="C216" s="971"/>
      <c r="D216" s="971"/>
      <c r="E216" s="206"/>
      <c r="F216" s="207"/>
      <c r="G216" s="207"/>
      <c r="H216" s="207"/>
      <c r="I216" s="207"/>
      <c r="J216" s="207"/>
      <c r="K216" s="207"/>
      <c r="L216" s="207"/>
      <c r="M216" s="207"/>
      <c r="N216" s="207"/>
      <c r="O216" s="207"/>
      <c r="P216" s="207"/>
      <c r="Q216" s="207"/>
      <c r="R216" s="207"/>
      <c r="S216" s="207"/>
      <c r="T216" s="207"/>
      <c r="U216" s="207"/>
      <c r="V216" s="207"/>
      <c r="W216" s="207"/>
      <c r="X216" s="207"/>
      <c r="Y216" s="207"/>
      <c r="Z216" s="207"/>
      <c r="AA216" s="207"/>
      <c r="AB216" s="207"/>
      <c r="AC216" s="207"/>
      <c r="AD216" s="207"/>
      <c r="AE216" s="207"/>
      <c r="AF216" s="678"/>
      <c r="AG216" s="678"/>
      <c r="AH216" s="678"/>
      <c r="AI216" s="678"/>
      <c r="AJ216" s="1109"/>
      <c r="AK216" s="1002"/>
      <c r="AL216" s="1002"/>
    </row>
    <row r="217" spans="1:38" ht="15" hidden="1" customHeight="1" x14ac:dyDescent="0.25">
      <c r="A217" s="971"/>
      <c r="B217" s="971"/>
      <c r="C217" s="971"/>
      <c r="D217" s="971"/>
      <c r="E217" s="1005" t="s">
        <v>457</v>
      </c>
      <c r="F217" s="1638"/>
      <c r="G217" s="1416"/>
      <c r="H217" s="1416"/>
      <c r="I217" s="1416"/>
      <c r="J217" s="1416"/>
      <c r="K217" s="1416"/>
      <c r="L217" s="1416"/>
      <c r="M217" s="1417"/>
      <c r="N217" s="511" t="s">
        <v>497</v>
      </c>
      <c r="O217" s="1638"/>
      <c r="P217" s="1416"/>
      <c r="Q217" s="1416"/>
      <c r="R217" s="1416"/>
      <c r="S217" s="1416"/>
      <c r="T217" s="1416"/>
      <c r="U217" s="1416"/>
      <c r="V217" s="1417"/>
      <c r="W217" s="511" t="s">
        <v>546</v>
      </c>
      <c r="X217" s="1638"/>
      <c r="Y217" s="1416"/>
      <c r="Z217" s="1416"/>
      <c r="AA217" s="1416"/>
      <c r="AB217" s="1416"/>
      <c r="AC217" s="1416"/>
      <c r="AD217" s="1416"/>
      <c r="AE217" s="1416"/>
      <c r="AF217" s="1416"/>
      <c r="AG217" s="1416"/>
      <c r="AH217" s="1416"/>
      <c r="AI217" s="1416"/>
      <c r="AJ217" s="1573"/>
      <c r="AK217" s="1002"/>
      <c r="AL217" s="1002"/>
    </row>
    <row r="218" spans="1:38" ht="15" hidden="1" customHeight="1" x14ac:dyDescent="0.25">
      <c r="A218" s="971"/>
      <c r="B218" s="971"/>
      <c r="C218" s="971"/>
      <c r="D218" s="971"/>
      <c r="E218" s="34"/>
      <c r="F218" s="10" t="s">
        <v>2628</v>
      </c>
      <c r="G218" s="10"/>
      <c r="H218" s="10"/>
      <c r="I218" s="1006"/>
      <c r="J218" s="1006"/>
      <c r="K218" s="1006"/>
      <c r="L218" s="1007"/>
      <c r="M218" s="531"/>
      <c r="N218" s="531"/>
      <c r="O218" s="10" t="s">
        <v>2628</v>
      </c>
      <c r="P218" s="10"/>
      <c r="Q218" s="10"/>
      <c r="R218" s="10"/>
      <c r="S218" s="10"/>
      <c r="T218" s="2318"/>
      <c r="U218" s="1393"/>
      <c r="V218" s="2319"/>
      <c r="W218" s="31"/>
      <c r="X218" s="10" t="s">
        <v>2628</v>
      </c>
      <c r="Y218" s="10"/>
      <c r="Z218" s="10"/>
      <c r="AA218" s="10"/>
      <c r="AB218" s="531"/>
      <c r="AC218" s="531"/>
      <c r="AD218" s="10"/>
      <c r="AE218" s="2320"/>
      <c r="AF218" s="1393"/>
      <c r="AG218" s="1393"/>
      <c r="AH218" s="1393"/>
      <c r="AI218" s="2319"/>
      <c r="AJ218" s="485"/>
      <c r="AK218" s="1002"/>
      <c r="AL218" s="1002"/>
    </row>
    <row r="219" spans="1:38" ht="4.5" hidden="1" customHeight="1" x14ac:dyDescent="0.25">
      <c r="A219" s="971"/>
      <c r="B219" s="971"/>
      <c r="C219" s="971"/>
      <c r="D219" s="971"/>
      <c r="E219" s="34"/>
      <c r="F219" s="10"/>
      <c r="G219" s="10"/>
      <c r="H219" s="10"/>
      <c r="I219" s="31"/>
      <c r="J219" s="31"/>
      <c r="K219" s="31"/>
      <c r="L219" s="10"/>
      <c r="M219" s="10"/>
      <c r="N219" s="10"/>
      <c r="O219" s="31"/>
      <c r="P219" s="31"/>
      <c r="Q219" s="31"/>
      <c r="R219" s="31"/>
      <c r="S219" s="31"/>
      <c r="T219" s="31"/>
      <c r="U219" s="31"/>
      <c r="V219" s="10"/>
      <c r="W219" s="10"/>
      <c r="X219" s="31"/>
      <c r="Y219" s="31"/>
      <c r="Z219" s="31"/>
      <c r="AA219" s="31"/>
      <c r="AB219" s="31"/>
      <c r="AC219" s="31"/>
      <c r="AD219" s="10"/>
      <c r="AE219" s="10"/>
      <c r="AF219" s="31"/>
      <c r="AG219" s="31"/>
      <c r="AH219" s="31"/>
      <c r="AI219" s="31"/>
      <c r="AJ219" s="485"/>
      <c r="AK219" s="1002"/>
      <c r="AL219" s="1002"/>
    </row>
    <row r="220" spans="1:38" ht="15" hidden="1" customHeight="1" x14ac:dyDescent="0.25">
      <c r="A220" s="971"/>
      <c r="B220" s="971"/>
      <c r="C220" s="971"/>
      <c r="D220" s="971"/>
      <c r="E220" s="1005" t="s">
        <v>619</v>
      </c>
      <c r="F220" s="1638"/>
      <c r="G220" s="1416"/>
      <c r="H220" s="1416"/>
      <c r="I220" s="1416"/>
      <c r="J220" s="1416"/>
      <c r="K220" s="1416"/>
      <c r="L220" s="1416"/>
      <c r="M220" s="1417"/>
      <c r="N220" s="511" t="s">
        <v>1839</v>
      </c>
      <c r="O220" s="1638"/>
      <c r="P220" s="1416"/>
      <c r="Q220" s="1416"/>
      <c r="R220" s="1416"/>
      <c r="S220" s="1416"/>
      <c r="T220" s="1416"/>
      <c r="U220" s="1416"/>
      <c r="V220" s="1417"/>
      <c r="W220" s="511" t="s">
        <v>2049</v>
      </c>
      <c r="X220" s="1638"/>
      <c r="Y220" s="1416"/>
      <c r="Z220" s="1416"/>
      <c r="AA220" s="1416"/>
      <c r="AB220" s="1416"/>
      <c r="AC220" s="1416"/>
      <c r="AD220" s="1416"/>
      <c r="AE220" s="1416"/>
      <c r="AF220" s="1416"/>
      <c r="AG220" s="1416"/>
      <c r="AH220" s="1416"/>
      <c r="AI220" s="1416"/>
      <c r="AJ220" s="1573"/>
      <c r="AK220" s="1002"/>
      <c r="AL220" s="1002"/>
    </row>
    <row r="221" spans="1:38" ht="15" hidden="1" customHeight="1" x14ac:dyDescent="0.25">
      <c r="A221" s="971"/>
      <c r="B221" s="971"/>
      <c r="C221" s="971"/>
      <c r="D221" s="971"/>
      <c r="E221" s="34"/>
      <c r="F221" s="10" t="s">
        <v>2628</v>
      </c>
      <c r="G221" s="10"/>
      <c r="H221" s="10"/>
      <c r="I221" s="531"/>
      <c r="J221" s="531"/>
      <c r="K221" s="531"/>
      <c r="L221" s="1007"/>
      <c r="M221" s="10"/>
      <c r="N221" s="31"/>
      <c r="O221" s="10" t="s">
        <v>2628</v>
      </c>
      <c r="P221" s="10"/>
      <c r="Q221" s="10"/>
      <c r="R221" s="10"/>
      <c r="S221" s="10"/>
      <c r="T221" s="2318"/>
      <c r="U221" s="1393"/>
      <c r="V221" s="2319"/>
      <c r="W221" s="31"/>
      <c r="X221" s="10" t="s">
        <v>2628</v>
      </c>
      <c r="Y221" s="10"/>
      <c r="Z221" s="10"/>
      <c r="AA221" s="10"/>
      <c r="AB221" s="531"/>
      <c r="AC221" s="531"/>
      <c r="AD221" s="10"/>
      <c r="AE221" s="2320"/>
      <c r="AF221" s="1393"/>
      <c r="AG221" s="1393"/>
      <c r="AH221" s="1393"/>
      <c r="AI221" s="2319"/>
      <c r="AJ221" s="485"/>
      <c r="AK221" s="1002"/>
      <c r="AL221" s="1002"/>
    </row>
    <row r="222" spans="1:38" ht="4.5" hidden="1" customHeight="1" x14ac:dyDescent="0.25">
      <c r="A222" s="971"/>
      <c r="B222" s="971"/>
      <c r="C222" s="971"/>
      <c r="D222" s="971"/>
      <c r="E222" s="206"/>
      <c r="F222" s="207"/>
      <c r="G222" s="207"/>
      <c r="H222" s="207"/>
      <c r="I222" s="207"/>
      <c r="J222" s="207"/>
      <c r="K222" s="207"/>
      <c r="L222" s="207"/>
      <c r="M222" s="207"/>
      <c r="N222" s="207"/>
      <c r="O222" s="207"/>
      <c r="P222" s="207"/>
      <c r="Q222" s="207"/>
      <c r="R222" s="207"/>
      <c r="S222" s="207"/>
      <c r="T222" s="207"/>
      <c r="U222" s="207"/>
      <c r="V222" s="207"/>
      <c r="W222" s="207"/>
      <c r="X222" s="207"/>
      <c r="Y222" s="207"/>
      <c r="Z222" s="207"/>
      <c r="AA222" s="207"/>
      <c r="AB222" s="207"/>
      <c r="AC222" s="207"/>
      <c r="AD222" s="207"/>
      <c r="AE222" s="207"/>
      <c r="AF222" s="678"/>
      <c r="AG222" s="678"/>
      <c r="AH222" s="678"/>
      <c r="AI222" s="678"/>
      <c r="AJ222" s="497"/>
      <c r="AK222" s="1002"/>
      <c r="AL222" s="1002"/>
    </row>
    <row r="223" spans="1:38" ht="15" hidden="1" customHeight="1" x14ac:dyDescent="0.25">
      <c r="A223" s="971"/>
      <c r="B223" s="971"/>
      <c r="C223" s="971"/>
      <c r="D223" s="971"/>
      <c r="E223" s="1005" t="s">
        <v>2629</v>
      </c>
      <c r="F223" s="1638"/>
      <c r="G223" s="1416"/>
      <c r="H223" s="1416"/>
      <c r="I223" s="1416"/>
      <c r="J223" s="1416"/>
      <c r="K223" s="1416"/>
      <c r="L223" s="1416"/>
      <c r="M223" s="1417"/>
      <c r="N223" s="511" t="s">
        <v>2630</v>
      </c>
      <c r="O223" s="1638"/>
      <c r="P223" s="1416"/>
      <c r="Q223" s="1416"/>
      <c r="R223" s="1416"/>
      <c r="S223" s="1416"/>
      <c r="T223" s="1416"/>
      <c r="U223" s="1416"/>
      <c r="V223" s="1417"/>
      <c r="W223" s="511" t="s">
        <v>2631</v>
      </c>
      <c r="X223" s="1638"/>
      <c r="Y223" s="1416"/>
      <c r="Z223" s="1416"/>
      <c r="AA223" s="1416"/>
      <c r="AB223" s="1416"/>
      <c r="AC223" s="1416"/>
      <c r="AD223" s="1416"/>
      <c r="AE223" s="1416"/>
      <c r="AF223" s="1416"/>
      <c r="AG223" s="1416"/>
      <c r="AH223" s="1416"/>
      <c r="AI223" s="1416"/>
      <c r="AJ223" s="1573"/>
      <c r="AK223" s="1002"/>
      <c r="AL223" s="1002"/>
    </row>
    <row r="224" spans="1:38" ht="15" hidden="1" customHeight="1" x14ac:dyDescent="0.25">
      <c r="A224" s="971"/>
      <c r="B224" s="971"/>
      <c r="C224" s="971"/>
      <c r="D224" s="971"/>
      <c r="E224" s="34"/>
      <c r="F224" s="10" t="s">
        <v>2628</v>
      </c>
      <c r="G224" s="10"/>
      <c r="H224" s="10"/>
      <c r="I224" s="1006"/>
      <c r="J224" s="1006"/>
      <c r="K224" s="1006"/>
      <c r="L224" s="1007"/>
      <c r="M224" s="531"/>
      <c r="N224" s="531"/>
      <c r="O224" s="10" t="s">
        <v>2628</v>
      </c>
      <c r="P224" s="10"/>
      <c r="Q224" s="10"/>
      <c r="R224" s="10"/>
      <c r="S224" s="10"/>
      <c r="T224" s="2318"/>
      <c r="U224" s="1393"/>
      <c r="V224" s="2319"/>
      <c r="W224" s="31"/>
      <c r="X224" s="10" t="s">
        <v>2628</v>
      </c>
      <c r="Y224" s="10"/>
      <c r="Z224" s="10"/>
      <c r="AA224" s="10"/>
      <c r="AB224" s="531"/>
      <c r="AC224" s="531"/>
      <c r="AD224" s="10"/>
      <c r="AE224" s="2320"/>
      <c r="AF224" s="1393"/>
      <c r="AG224" s="1393"/>
      <c r="AH224" s="1393"/>
      <c r="AI224" s="2319"/>
      <c r="AJ224" s="485"/>
      <c r="AK224" s="1002"/>
      <c r="AL224" s="1002"/>
    </row>
    <row r="225" spans="1:38" ht="4.5" hidden="1" customHeight="1" x14ac:dyDescent="0.25">
      <c r="A225" s="971"/>
      <c r="B225" s="971"/>
      <c r="C225" s="971"/>
      <c r="D225" s="971"/>
      <c r="E225" s="34"/>
      <c r="F225" s="10"/>
      <c r="G225" s="10"/>
      <c r="H225" s="10"/>
      <c r="I225" s="31"/>
      <c r="J225" s="31"/>
      <c r="K225" s="31"/>
      <c r="L225" s="10"/>
      <c r="M225" s="10"/>
      <c r="N225" s="10"/>
      <c r="O225" s="31"/>
      <c r="P225" s="31"/>
      <c r="Q225" s="31"/>
      <c r="R225" s="31"/>
      <c r="S225" s="31"/>
      <c r="T225" s="31"/>
      <c r="U225" s="31"/>
      <c r="V225" s="10"/>
      <c r="W225" s="10"/>
      <c r="X225" s="31"/>
      <c r="Y225" s="31"/>
      <c r="Z225" s="31"/>
      <c r="AA225" s="31"/>
      <c r="AB225" s="31"/>
      <c r="AC225" s="31"/>
      <c r="AD225" s="10"/>
      <c r="AE225" s="10"/>
      <c r="AF225" s="31"/>
      <c r="AG225" s="31"/>
      <c r="AH225" s="31"/>
      <c r="AI225" s="31"/>
      <c r="AJ225" s="485"/>
      <c r="AK225" s="1002"/>
      <c r="AL225" s="1002"/>
    </row>
    <row r="226" spans="1:38" ht="15" hidden="1" customHeight="1" x14ac:dyDescent="0.25">
      <c r="A226" s="971"/>
      <c r="B226" s="971"/>
      <c r="C226" s="971"/>
      <c r="D226" s="971"/>
      <c r="E226" s="1005" t="s">
        <v>2632</v>
      </c>
      <c r="F226" s="1638"/>
      <c r="G226" s="1416"/>
      <c r="H226" s="1416"/>
      <c r="I226" s="1416"/>
      <c r="J226" s="1416"/>
      <c r="K226" s="1416"/>
      <c r="L226" s="1416"/>
      <c r="M226" s="1417"/>
      <c r="N226" s="511" t="s">
        <v>2633</v>
      </c>
      <c r="O226" s="1638"/>
      <c r="P226" s="1416"/>
      <c r="Q226" s="1416"/>
      <c r="R226" s="1416"/>
      <c r="S226" s="1416"/>
      <c r="T226" s="1416"/>
      <c r="U226" s="1416"/>
      <c r="V226" s="1417"/>
      <c r="W226" s="511" t="s">
        <v>2634</v>
      </c>
      <c r="X226" s="1638"/>
      <c r="Y226" s="1416"/>
      <c r="Z226" s="1416"/>
      <c r="AA226" s="1416"/>
      <c r="AB226" s="1416"/>
      <c r="AC226" s="1416"/>
      <c r="AD226" s="1416"/>
      <c r="AE226" s="1416"/>
      <c r="AF226" s="1416"/>
      <c r="AG226" s="1416"/>
      <c r="AH226" s="1416"/>
      <c r="AI226" s="1416"/>
      <c r="AJ226" s="1573"/>
      <c r="AK226" s="1002"/>
      <c r="AL226" s="1002"/>
    </row>
    <row r="227" spans="1:38" ht="15" hidden="1" customHeight="1" x14ac:dyDescent="0.25">
      <c r="A227" s="971"/>
      <c r="B227" s="971"/>
      <c r="C227" s="971"/>
      <c r="D227" s="971"/>
      <c r="E227" s="34"/>
      <c r="F227" s="10" t="s">
        <v>2628</v>
      </c>
      <c r="G227" s="10"/>
      <c r="H227" s="10"/>
      <c r="I227" s="531"/>
      <c r="J227" s="531"/>
      <c r="K227" s="531"/>
      <c r="L227" s="1007"/>
      <c r="M227" s="10"/>
      <c r="N227" s="31"/>
      <c r="O227" s="10" t="s">
        <v>2628</v>
      </c>
      <c r="P227" s="10"/>
      <c r="Q227" s="10"/>
      <c r="R227" s="10"/>
      <c r="S227" s="10"/>
      <c r="T227" s="2318"/>
      <c r="U227" s="1393"/>
      <c r="V227" s="2319"/>
      <c r="W227" s="31"/>
      <c r="X227" s="10" t="s">
        <v>2628</v>
      </c>
      <c r="Y227" s="10"/>
      <c r="Z227" s="10"/>
      <c r="AA227" s="10"/>
      <c r="AB227" s="531"/>
      <c r="AC227" s="531"/>
      <c r="AD227" s="10"/>
      <c r="AE227" s="2320"/>
      <c r="AF227" s="1393"/>
      <c r="AG227" s="1393"/>
      <c r="AH227" s="1393"/>
      <c r="AI227" s="2319"/>
      <c r="AJ227" s="485"/>
      <c r="AK227" s="1002"/>
      <c r="AL227" s="1002"/>
    </row>
    <row r="228" spans="1:38" ht="4.5" hidden="1" customHeight="1" x14ac:dyDescent="0.25">
      <c r="A228" s="971"/>
      <c r="B228" s="971"/>
      <c r="C228" s="971"/>
      <c r="D228" s="971"/>
      <c r="E228" s="206"/>
      <c r="F228" s="207"/>
      <c r="G228" s="207"/>
      <c r="H228" s="207"/>
      <c r="I228" s="207"/>
      <c r="J228" s="207"/>
      <c r="K228" s="207"/>
      <c r="L228" s="207"/>
      <c r="M228" s="207"/>
      <c r="N228" s="207"/>
      <c r="O228" s="207"/>
      <c r="P228" s="207"/>
      <c r="Q228" s="207"/>
      <c r="R228" s="207"/>
      <c r="S228" s="207"/>
      <c r="T228" s="207"/>
      <c r="U228" s="207"/>
      <c r="V228" s="207"/>
      <c r="W228" s="207"/>
      <c r="X228" s="207"/>
      <c r="Y228" s="207"/>
      <c r="Z228" s="207"/>
      <c r="AA228" s="207"/>
      <c r="AB228" s="207"/>
      <c r="AC228" s="207"/>
      <c r="AD228" s="207"/>
      <c r="AE228" s="207"/>
      <c r="AF228" s="678"/>
      <c r="AG228" s="678"/>
      <c r="AH228" s="678"/>
      <c r="AI228" s="678"/>
      <c r="AJ228" s="497"/>
      <c r="AK228" s="1002"/>
      <c r="AL228" s="1002"/>
    </row>
    <row r="229" spans="1:38" ht="15" hidden="1" customHeight="1" x14ac:dyDescent="0.25">
      <c r="A229" s="971"/>
      <c r="B229" s="971"/>
      <c r="C229" s="971"/>
      <c r="D229" s="971"/>
      <c r="E229" s="1005" t="s">
        <v>2635</v>
      </c>
      <c r="F229" s="1638"/>
      <c r="G229" s="1416"/>
      <c r="H229" s="1416"/>
      <c r="I229" s="1416"/>
      <c r="J229" s="1416"/>
      <c r="K229" s="1416"/>
      <c r="L229" s="1416"/>
      <c r="M229" s="1417"/>
      <c r="N229" s="511" t="s">
        <v>2636</v>
      </c>
      <c r="O229" s="1638"/>
      <c r="P229" s="1416"/>
      <c r="Q229" s="1416"/>
      <c r="R229" s="1416"/>
      <c r="S229" s="1416"/>
      <c r="T229" s="1416"/>
      <c r="U229" s="1416"/>
      <c r="V229" s="1417"/>
      <c r="W229" s="511" t="s">
        <v>2637</v>
      </c>
      <c r="X229" s="1638"/>
      <c r="Y229" s="1416"/>
      <c r="Z229" s="1416"/>
      <c r="AA229" s="1416"/>
      <c r="AB229" s="1416"/>
      <c r="AC229" s="1416"/>
      <c r="AD229" s="1416"/>
      <c r="AE229" s="1416"/>
      <c r="AF229" s="1416"/>
      <c r="AG229" s="1416"/>
      <c r="AH229" s="1416"/>
      <c r="AI229" s="1416"/>
      <c r="AJ229" s="1573"/>
      <c r="AK229" s="1002"/>
      <c r="AL229" s="1002"/>
    </row>
    <row r="230" spans="1:38" ht="15" hidden="1" customHeight="1" x14ac:dyDescent="0.25">
      <c r="A230" s="971"/>
      <c r="B230" s="971"/>
      <c r="C230" s="971"/>
      <c r="D230" s="971"/>
      <c r="E230" s="34"/>
      <c r="F230" s="10" t="s">
        <v>2628</v>
      </c>
      <c r="G230" s="10"/>
      <c r="H230" s="10"/>
      <c r="I230" s="1006"/>
      <c r="J230" s="1006"/>
      <c r="K230" s="1006"/>
      <c r="L230" s="1007"/>
      <c r="M230" s="531"/>
      <c r="N230" s="531"/>
      <c r="O230" s="10" t="s">
        <v>2628</v>
      </c>
      <c r="P230" s="10"/>
      <c r="Q230" s="10"/>
      <c r="R230" s="10"/>
      <c r="S230" s="10"/>
      <c r="T230" s="2318"/>
      <c r="U230" s="1393"/>
      <c r="V230" s="2319"/>
      <c r="W230" s="31"/>
      <c r="X230" s="10" t="s">
        <v>2628</v>
      </c>
      <c r="Y230" s="10"/>
      <c r="Z230" s="10"/>
      <c r="AA230" s="10"/>
      <c r="AB230" s="531"/>
      <c r="AC230" s="531"/>
      <c r="AD230" s="10"/>
      <c r="AE230" s="2320"/>
      <c r="AF230" s="1393"/>
      <c r="AG230" s="1393"/>
      <c r="AH230" s="1393"/>
      <c r="AI230" s="2319"/>
      <c r="AJ230" s="485"/>
      <c r="AK230" s="1002"/>
      <c r="AL230" s="1002"/>
    </row>
    <row r="231" spans="1:38" ht="4.5" hidden="1" customHeight="1" x14ac:dyDescent="0.25">
      <c r="A231" s="971"/>
      <c r="B231" s="971"/>
      <c r="C231" s="971"/>
      <c r="D231" s="971"/>
      <c r="E231" s="34"/>
      <c r="F231" s="10"/>
      <c r="G231" s="10"/>
      <c r="H231" s="10"/>
      <c r="I231" s="31"/>
      <c r="J231" s="31"/>
      <c r="K231" s="31"/>
      <c r="L231" s="10"/>
      <c r="M231" s="10"/>
      <c r="N231" s="10"/>
      <c r="O231" s="31"/>
      <c r="P231" s="31"/>
      <c r="Q231" s="31"/>
      <c r="R231" s="31"/>
      <c r="S231" s="31"/>
      <c r="T231" s="31"/>
      <c r="U231" s="31"/>
      <c r="V231" s="10"/>
      <c r="W231" s="10"/>
      <c r="X231" s="31"/>
      <c r="Y231" s="31"/>
      <c r="Z231" s="31"/>
      <c r="AA231" s="31"/>
      <c r="AB231" s="31"/>
      <c r="AC231" s="31"/>
      <c r="AD231" s="10"/>
      <c r="AE231" s="10"/>
      <c r="AF231" s="31"/>
      <c r="AG231" s="31"/>
      <c r="AH231" s="31"/>
      <c r="AI231" s="31"/>
      <c r="AJ231" s="485"/>
      <c r="AK231" s="1002"/>
      <c r="AL231" s="1002"/>
    </row>
    <row r="232" spans="1:38" ht="15" hidden="1" customHeight="1" x14ac:dyDescent="0.25">
      <c r="A232" s="971"/>
      <c r="B232" s="971"/>
      <c r="C232" s="971"/>
      <c r="D232" s="971"/>
      <c r="E232" s="1005" t="s">
        <v>2638</v>
      </c>
      <c r="F232" s="1638"/>
      <c r="G232" s="1416"/>
      <c r="H232" s="1416"/>
      <c r="I232" s="1416"/>
      <c r="J232" s="1416"/>
      <c r="K232" s="1416"/>
      <c r="L232" s="1416"/>
      <c r="M232" s="1417"/>
      <c r="N232" s="511" t="s">
        <v>2639</v>
      </c>
      <c r="O232" s="1638"/>
      <c r="P232" s="1416"/>
      <c r="Q232" s="1416"/>
      <c r="R232" s="1416"/>
      <c r="S232" s="1416"/>
      <c r="T232" s="1416"/>
      <c r="U232" s="1416"/>
      <c r="V232" s="1417"/>
      <c r="W232" s="511" t="s">
        <v>2640</v>
      </c>
      <c r="X232" s="1638"/>
      <c r="Y232" s="1416"/>
      <c r="Z232" s="1416"/>
      <c r="AA232" s="1416"/>
      <c r="AB232" s="1416"/>
      <c r="AC232" s="1416"/>
      <c r="AD232" s="1416"/>
      <c r="AE232" s="1416"/>
      <c r="AF232" s="1416"/>
      <c r="AG232" s="1416"/>
      <c r="AH232" s="1416"/>
      <c r="AI232" s="1416"/>
      <c r="AJ232" s="1573"/>
      <c r="AK232" s="1002"/>
      <c r="AL232" s="1002"/>
    </row>
    <row r="233" spans="1:38" ht="15" hidden="1" customHeight="1" x14ac:dyDescent="0.25">
      <c r="A233" s="971"/>
      <c r="B233" s="971"/>
      <c r="C233" s="971"/>
      <c r="D233" s="971"/>
      <c r="E233" s="34"/>
      <c r="F233" s="10" t="s">
        <v>2628</v>
      </c>
      <c r="G233" s="10"/>
      <c r="H233" s="10"/>
      <c r="I233" s="531"/>
      <c r="J233" s="531"/>
      <c r="K233" s="531"/>
      <c r="L233" s="1007"/>
      <c r="M233" s="10"/>
      <c r="N233" s="31"/>
      <c r="O233" s="10" t="s">
        <v>2628</v>
      </c>
      <c r="P233" s="10"/>
      <c r="Q233" s="10"/>
      <c r="R233" s="10"/>
      <c r="S233" s="10"/>
      <c r="T233" s="2318"/>
      <c r="U233" s="1393"/>
      <c r="V233" s="2319"/>
      <c r="W233" s="31"/>
      <c r="X233" s="10" t="s">
        <v>2628</v>
      </c>
      <c r="Y233" s="10"/>
      <c r="Z233" s="10"/>
      <c r="AA233" s="10"/>
      <c r="AB233" s="531"/>
      <c r="AC233" s="531"/>
      <c r="AD233" s="10"/>
      <c r="AE233" s="2320"/>
      <c r="AF233" s="1393"/>
      <c r="AG233" s="1393"/>
      <c r="AH233" s="1393"/>
      <c r="AI233" s="2319"/>
      <c r="AJ233" s="485"/>
      <c r="AK233" s="1002"/>
      <c r="AL233" s="1002"/>
    </row>
    <row r="234" spans="1:38" ht="4.5" hidden="1" customHeight="1" x14ac:dyDescent="0.25">
      <c r="A234" s="971"/>
      <c r="B234" s="971"/>
      <c r="C234" s="971"/>
      <c r="D234" s="971"/>
      <c r="E234" s="206"/>
      <c r="F234" s="207"/>
      <c r="G234" s="207"/>
      <c r="H234" s="207"/>
      <c r="I234" s="207"/>
      <c r="J234" s="207"/>
      <c r="K234" s="207"/>
      <c r="L234" s="207"/>
      <c r="M234" s="207"/>
      <c r="N234" s="207"/>
      <c r="O234" s="207"/>
      <c r="P234" s="207"/>
      <c r="Q234" s="207"/>
      <c r="R234" s="207"/>
      <c r="S234" s="207"/>
      <c r="T234" s="207"/>
      <c r="U234" s="207"/>
      <c r="V234" s="207"/>
      <c r="W234" s="207"/>
      <c r="X234" s="207"/>
      <c r="Y234" s="207"/>
      <c r="Z234" s="207"/>
      <c r="AA234" s="207"/>
      <c r="AB234" s="207"/>
      <c r="AC234" s="207"/>
      <c r="AD234" s="207"/>
      <c r="AE234" s="207"/>
      <c r="AF234" s="678"/>
      <c r="AG234" s="678"/>
      <c r="AH234" s="678"/>
      <c r="AI234" s="678"/>
      <c r="AJ234" s="497"/>
      <c r="AK234" s="1002"/>
      <c r="AL234" s="1002"/>
    </row>
    <row r="235" spans="1:38" ht="15" hidden="1" customHeight="1" x14ac:dyDescent="0.25">
      <c r="A235" s="971"/>
      <c r="B235" s="971"/>
      <c r="C235" s="971"/>
      <c r="D235" s="971"/>
      <c r="E235" s="1005" t="s">
        <v>2641</v>
      </c>
      <c r="F235" s="1638"/>
      <c r="G235" s="1416"/>
      <c r="H235" s="1416"/>
      <c r="I235" s="1416"/>
      <c r="J235" s="1416"/>
      <c r="K235" s="1416"/>
      <c r="L235" s="1416"/>
      <c r="M235" s="1417"/>
      <c r="N235" s="511" t="s">
        <v>2642</v>
      </c>
      <c r="O235" s="1638"/>
      <c r="P235" s="1416"/>
      <c r="Q235" s="1416"/>
      <c r="R235" s="1416"/>
      <c r="S235" s="1416"/>
      <c r="T235" s="1416"/>
      <c r="U235" s="1416"/>
      <c r="V235" s="1417"/>
      <c r="W235" s="511" t="s">
        <v>2643</v>
      </c>
      <c r="X235" s="1638"/>
      <c r="Y235" s="1416"/>
      <c r="Z235" s="1416"/>
      <c r="AA235" s="1416"/>
      <c r="AB235" s="1416"/>
      <c r="AC235" s="1416"/>
      <c r="AD235" s="1416"/>
      <c r="AE235" s="1416"/>
      <c r="AF235" s="1416"/>
      <c r="AG235" s="1416"/>
      <c r="AH235" s="1416"/>
      <c r="AI235" s="1416"/>
      <c r="AJ235" s="1573"/>
      <c r="AK235" s="1002"/>
      <c r="AL235" s="1002"/>
    </row>
    <row r="236" spans="1:38" ht="15" hidden="1" customHeight="1" x14ac:dyDescent="0.25">
      <c r="A236" s="971"/>
      <c r="B236" s="971"/>
      <c r="C236" s="971"/>
      <c r="D236" s="971"/>
      <c r="E236" s="34"/>
      <c r="F236" s="10" t="s">
        <v>2628</v>
      </c>
      <c r="G236" s="10"/>
      <c r="H236" s="10"/>
      <c r="I236" s="1006"/>
      <c r="J236" s="1006"/>
      <c r="K236" s="1006"/>
      <c r="L236" s="1007"/>
      <c r="M236" s="531"/>
      <c r="N236" s="531"/>
      <c r="O236" s="10" t="s">
        <v>2628</v>
      </c>
      <c r="P236" s="10"/>
      <c r="Q236" s="10"/>
      <c r="R236" s="10"/>
      <c r="S236" s="10"/>
      <c r="T236" s="2318"/>
      <c r="U236" s="1393"/>
      <c r="V236" s="2319"/>
      <c r="W236" s="31"/>
      <c r="X236" s="10" t="s">
        <v>2628</v>
      </c>
      <c r="Y236" s="10"/>
      <c r="Z236" s="10"/>
      <c r="AA236" s="10"/>
      <c r="AB236" s="531"/>
      <c r="AC236" s="531"/>
      <c r="AD236" s="10"/>
      <c r="AE236" s="2320"/>
      <c r="AF236" s="1393"/>
      <c r="AG236" s="1393"/>
      <c r="AH236" s="1393"/>
      <c r="AI236" s="2319"/>
      <c r="AJ236" s="485"/>
      <c r="AK236" s="1002"/>
      <c r="AL236" s="1002"/>
    </row>
    <row r="237" spans="1:38" ht="4.5" hidden="1" customHeight="1" x14ac:dyDescent="0.25">
      <c r="A237" s="971"/>
      <c r="B237" s="971"/>
      <c r="C237" s="971"/>
      <c r="D237" s="971"/>
      <c r="E237" s="34"/>
      <c r="F237" s="10"/>
      <c r="G237" s="10"/>
      <c r="H237" s="10"/>
      <c r="I237" s="31"/>
      <c r="J237" s="31"/>
      <c r="K237" s="31"/>
      <c r="L237" s="10"/>
      <c r="M237" s="10"/>
      <c r="N237" s="10"/>
      <c r="O237" s="31"/>
      <c r="P237" s="31"/>
      <c r="Q237" s="31"/>
      <c r="R237" s="31"/>
      <c r="S237" s="31"/>
      <c r="T237" s="31"/>
      <c r="U237" s="31"/>
      <c r="V237" s="10"/>
      <c r="W237" s="10"/>
      <c r="X237" s="31"/>
      <c r="Y237" s="31"/>
      <c r="Z237" s="31"/>
      <c r="AA237" s="31"/>
      <c r="AB237" s="31"/>
      <c r="AC237" s="31"/>
      <c r="AD237" s="10"/>
      <c r="AE237" s="10"/>
      <c r="AF237" s="31"/>
      <c r="AG237" s="31"/>
      <c r="AH237" s="31"/>
      <c r="AI237" s="31"/>
      <c r="AJ237" s="485"/>
      <c r="AK237" s="1002"/>
      <c r="AL237" s="1002"/>
    </row>
    <row r="238" spans="1:38" ht="15" hidden="1" customHeight="1" x14ac:dyDescent="0.25">
      <c r="A238" s="971"/>
      <c r="B238" s="971"/>
      <c r="C238" s="971"/>
      <c r="D238" s="971"/>
      <c r="E238" s="1005" t="s">
        <v>2644</v>
      </c>
      <c r="F238" s="1638"/>
      <c r="G238" s="1416"/>
      <c r="H238" s="1416"/>
      <c r="I238" s="1416"/>
      <c r="J238" s="1416"/>
      <c r="K238" s="1416"/>
      <c r="L238" s="1416"/>
      <c r="M238" s="1417"/>
      <c r="N238" s="511" t="s">
        <v>2645</v>
      </c>
      <c r="O238" s="1638"/>
      <c r="P238" s="1416"/>
      <c r="Q238" s="1416"/>
      <c r="R238" s="1416"/>
      <c r="S238" s="1416"/>
      <c r="T238" s="1416"/>
      <c r="U238" s="1416"/>
      <c r="V238" s="1417"/>
      <c r="W238" s="511" t="s">
        <v>2646</v>
      </c>
      <c r="X238" s="1638"/>
      <c r="Y238" s="1416"/>
      <c r="Z238" s="1416"/>
      <c r="AA238" s="1416"/>
      <c r="AB238" s="1416"/>
      <c r="AC238" s="1416"/>
      <c r="AD238" s="1416"/>
      <c r="AE238" s="1416"/>
      <c r="AF238" s="1416"/>
      <c r="AG238" s="1416"/>
      <c r="AH238" s="1416"/>
      <c r="AI238" s="1416"/>
      <c r="AJ238" s="1573"/>
      <c r="AK238" s="1002"/>
      <c r="AL238" s="1002"/>
    </row>
    <row r="239" spans="1:38" ht="15" hidden="1" customHeight="1" x14ac:dyDescent="0.25">
      <c r="A239" s="971"/>
      <c r="B239" s="971"/>
      <c r="C239" s="971"/>
      <c r="D239" s="971"/>
      <c r="E239" s="34"/>
      <c r="F239" s="10" t="s">
        <v>2628</v>
      </c>
      <c r="G239" s="10"/>
      <c r="H239" s="10"/>
      <c r="I239" s="531"/>
      <c r="J239" s="531"/>
      <c r="K239" s="531"/>
      <c r="L239" s="1007"/>
      <c r="M239" s="10"/>
      <c r="N239" s="31"/>
      <c r="O239" s="10" t="s">
        <v>2628</v>
      </c>
      <c r="P239" s="10"/>
      <c r="Q239" s="10"/>
      <c r="R239" s="10"/>
      <c r="S239" s="10"/>
      <c r="T239" s="2318"/>
      <c r="U239" s="1393"/>
      <c r="V239" s="2319"/>
      <c r="W239" s="31"/>
      <c r="X239" s="10" t="s">
        <v>2628</v>
      </c>
      <c r="Y239" s="10"/>
      <c r="Z239" s="10"/>
      <c r="AA239" s="10"/>
      <c r="AB239" s="531"/>
      <c r="AC239" s="531"/>
      <c r="AD239" s="10"/>
      <c r="AE239" s="2320"/>
      <c r="AF239" s="1393"/>
      <c r="AG239" s="1393"/>
      <c r="AH239" s="1393"/>
      <c r="AI239" s="2319"/>
      <c r="AJ239" s="485"/>
      <c r="AK239" s="1002"/>
      <c r="AL239" s="1002"/>
    </row>
    <row r="240" spans="1:38" ht="15" customHeight="1" thickBot="1" x14ac:dyDescent="0.3">
      <c r="A240" s="1101" t="s">
        <v>2647</v>
      </c>
      <c r="B240" s="1102"/>
      <c r="C240" s="2345"/>
      <c r="D240" s="1443"/>
      <c r="E240" s="1334" t="s">
        <v>2623</v>
      </c>
      <c r="F240" s="1149"/>
      <c r="G240" s="1149"/>
      <c r="H240" s="1149"/>
      <c r="I240" s="1337"/>
      <c r="J240" s="1335"/>
      <c r="K240" s="2325"/>
      <c r="L240" s="2326"/>
      <c r="M240" s="2326"/>
      <c r="N240" s="2326"/>
      <c r="O240" s="2326"/>
      <c r="P240" s="2326"/>
      <c r="Q240" s="2326"/>
      <c r="R240" s="2326"/>
      <c r="S240" s="2326"/>
      <c r="T240" s="2326"/>
      <c r="U240" s="2326"/>
      <c r="V240" s="2326"/>
      <c r="W240" s="2326"/>
      <c r="X240" s="1149"/>
      <c r="Y240" s="1149"/>
      <c r="Z240" s="1149" t="s">
        <v>2624</v>
      </c>
      <c r="AA240" s="1149"/>
      <c r="AB240" s="1337"/>
      <c r="AC240" s="2327"/>
      <c r="AD240" s="2328"/>
      <c r="AE240" s="2328"/>
      <c r="AF240" s="2328"/>
      <c r="AG240" s="2328"/>
      <c r="AH240" s="2328"/>
      <c r="AI240" s="1338"/>
      <c r="AJ240" s="1109"/>
      <c r="AK240" s="1002"/>
      <c r="AL240" s="1002"/>
    </row>
    <row r="241" spans="1:38" ht="4.1500000000000004" customHeight="1" x14ac:dyDescent="0.25">
      <c r="A241" s="1009"/>
      <c r="D241" s="1009"/>
      <c r="E241" s="1339"/>
      <c r="F241" s="1073"/>
      <c r="G241" s="1073"/>
      <c r="H241" s="1073"/>
      <c r="I241" s="1073"/>
      <c r="J241" s="1073"/>
      <c r="K241" s="1073"/>
      <c r="L241" s="1073"/>
      <c r="M241" s="1073"/>
      <c r="N241" s="1073"/>
      <c r="O241" s="1073"/>
      <c r="P241" s="1073"/>
      <c r="Q241" s="1073"/>
      <c r="R241" s="1073"/>
      <c r="S241" s="1073"/>
      <c r="T241" s="1073"/>
      <c r="U241" s="1073"/>
      <c r="V241" s="1073"/>
      <c r="W241" s="1073"/>
      <c r="X241" s="1073"/>
      <c r="Y241" s="1073"/>
      <c r="Z241" s="1073"/>
      <c r="AA241" s="1073"/>
      <c r="AB241" s="1073"/>
      <c r="AC241" s="1073"/>
      <c r="AD241" s="1073"/>
      <c r="AE241" s="1073"/>
      <c r="AF241" s="1109"/>
      <c r="AG241" s="1109"/>
      <c r="AH241" s="1109"/>
      <c r="AI241" s="1340"/>
      <c r="AJ241" s="1109"/>
      <c r="AK241" s="1002"/>
      <c r="AL241" s="1002"/>
    </row>
    <row r="242" spans="1:38" ht="15" customHeight="1" x14ac:dyDescent="0.25">
      <c r="A242" s="971"/>
      <c r="B242" s="971"/>
      <c r="C242" s="971"/>
      <c r="D242" s="971"/>
      <c r="E242" s="2338" t="s">
        <v>2613</v>
      </c>
      <c r="F242" s="1881"/>
      <c r="G242" s="2330"/>
      <c r="H242" s="1930"/>
      <c r="I242" s="1930"/>
      <c r="J242" s="1930"/>
      <c r="K242" s="1930"/>
      <c r="L242" s="1930"/>
      <c r="M242" s="1930"/>
      <c r="N242" s="1930"/>
      <c r="O242" s="1930"/>
      <c r="P242" s="1930"/>
      <c r="Q242" s="1930"/>
      <c r="R242" s="1930"/>
      <c r="S242" s="1160" t="s">
        <v>2614</v>
      </c>
      <c r="T242" s="2329"/>
      <c r="U242" s="1930"/>
      <c r="V242" s="1930"/>
      <c r="W242" s="1930"/>
      <c r="X242" s="1930"/>
      <c r="Y242" s="1930"/>
      <c r="Z242" s="1160" t="s">
        <v>2615</v>
      </c>
      <c r="AA242" s="2330"/>
      <c r="AB242" s="1930"/>
      <c r="AC242" s="1160" t="s">
        <v>2616</v>
      </c>
      <c r="AD242" s="2330"/>
      <c r="AE242" s="1930"/>
      <c r="AF242" s="1930"/>
      <c r="AG242" s="1930"/>
      <c r="AH242" s="1930"/>
      <c r="AI242" s="1340"/>
      <c r="AJ242" s="1109"/>
      <c r="AK242" s="1002"/>
      <c r="AL242" s="1002"/>
    </row>
    <row r="243" spans="1:38" ht="4.5" customHeight="1" x14ac:dyDescent="0.25">
      <c r="A243" s="971"/>
      <c r="B243" s="971"/>
      <c r="C243" s="971"/>
      <c r="D243" s="971"/>
      <c r="E243" s="1339"/>
      <c r="F243" s="1073"/>
      <c r="G243" s="1073"/>
      <c r="H243" s="1073"/>
      <c r="I243" s="1073"/>
      <c r="J243" s="1073"/>
      <c r="K243" s="1073"/>
      <c r="L243" s="1073"/>
      <c r="M243" s="1073"/>
      <c r="N243" s="1073"/>
      <c r="O243" s="1073"/>
      <c r="P243" s="1073"/>
      <c r="Q243" s="1073"/>
      <c r="R243" s="1073"/>
      <c r="S243" s="1073"/>
      <c r="T243" s="1073"/>
      <c r="U243" s="1073"/>
      <c r="V243" s="1073"/>
      <c r="W243" s="1073"/>
      <c r="X243" s="1073"/>
      <c r="Y243" s="1073"/>
      <c r="Z243" s="1073"/>
      <c r="AA243" s="1073"/>
      <c r="AB243" s="1073"/>
      <c r="AC243" s="1073"/>
      <c r="AD243" s="1073"/>
      <c r="AE243" s="1073"/>
      <c r="AF243" s="1109"/>
      <c r="AG243" s="1109"/>
      <c r="AH243" s="1109"/>
      <c r="AI243" s="1340"/>
      <c r="AJ243" s="1109"/>
      <c r="AK243" s="1002"/>
      <c r="AL243" s="1002"/>
    </row>
    <row r="244" spans="1:38" ht="15" customHeight="1" x14ac:dyDescent="0.25">
      <c r="A244" s="971"/>
      <c r="B244" s="971"/>
      <c r="C244" s="971"/>
      <c r="D244" s="971"/>
      <c r="E244" s="1339" t="s">
        <v>2617</v>
      </c>
      <c r="F244" s="1073"/>
      <c r="G244" s="1073"/>
      <c r="H244" s="1073"/>
      <c r="I244" s="1073"/>
      <c r="J244" s="1073"/>
      <c r="K244" s="1073"/>
      <c r="L244" s="1073"/>
      <c r="M244" s="1073"/>
      <c r="N244" s="1344"/>
      <c r="O244" s="1333"/>
      <c r="P244" s="1333"/>
      <c r="Q244" s="2330"/>
      <c r="R244" s="1930"/>
      <c r="S244" s="1930"/>
      <c r="T244" s="1930"/>
      <c r="U244" s="1930"/>
      <c r="V244" s="1930"/>
      <c r="W244" s="1930"/>
      <c r="X244" s="1930"/>
      <c r="Y244" s="1930"/>
      <c r="Z244" s="1930"/>
      <c r="AA244" s="1930"/>
      <c r="AB244" s="1930"/>
      <c r="AC244" s="1930"/>
      <c r="AD244" s="1930"/>
      <c r="AE244" s="1930"/>
      <c r="AF244" s="1930"/>
      <c r="AG244" s="1930"/>
      <c r="AH244" s="1930"/>
      <c r="AI244" s="1340"/>
      <c r="AJ244" s="1109"/>
      <c r="AK244" s="1002"/>
      <c r="AL244" s="1002"/>
    </row>
    <row r="245" spans="1:38" ht="4.5" customHeight="1" x14ac:dyDescent="0.25">
      <c r="A245" s="971"/>
      <c r="B245" s="971"/>
      <c r="C245" s="971"/>
      <c r="D245" s="971"/>
      <c r="E245" s="1339"/>
      <c r="F245" s="1073"/>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109"/>
      <c r="AG245" s="1109"/>
      <c r="AH245" s="1109"/>
      <c r="AI245" s="1340"/>
      <c r="AJ245" s="1109"/>
      <c r="AK245" s="1002"/>
      <c r="AL245" s="1002"/>
    </row>
    <row r="246" spans="1:38" ht="15" customHeight="1" x14ac:dyDescent="0.25">
      <c r="A246" s="971"/>
      <c r="B246" s="971"/>
      <c r="C246" s="971"/>
      <c r="D246" s="971"/>
      <c r="E246" s="1339" t="s">
        <v>2618</v>
      </c>
      <c r="F246" s="1073"/>
      <c r="G246" s="1073"/>
      <c r="H246" s="1073"/>
      <c r="I246" s="1073"/>
      <c r="J246" s="1073"/>
      <c r="K246" s="1109"/>
      <c r="L246" s="1350"/>
      <c r="M246" s="1073"/>
      <c r="N246" s="1073"/>
      <c r="O246" s="1073"/>
      <c r="P246" s="1109"/>
      <c r="Q246" s="1081" t="s">
        <v>2619</v>
      </c>
      <c r="R246" s="2330"/>
      <c r="S246" s="1930"/>
      <c r="T246" s="1930"/>
      <c r="U246" s="1073" t="s">
        <v>2620</v>
      </c>
      <c r="V246" s="1073"/>
      <c r="W246" s="1073"/>
      <c r="X246" s="1073"/>
      <c r="Y246" s="1073"/>
      <c r="Z246" s="1073"/>
      <c r="AA246" s="2330"/>
      <c r="AB246" s="1930"/>
      <c r="AC246" s="1930"/>
      <c r="AD246" s="1930"/>
      <c r="AE246" s="1930"/>
      <c r="AF246" s="1930"/>
      <c r="AG246" s="1930"/>
      <c r="AH246" s="1930"/>
      <c r="AI246" s="1340"/>
      <c r="AJ246" s="1109"/>
      <c r="AK246" s="1002"/>
      <c r="AL246" s="1002"/>
    </row>
    <row r="247" spans="1:38" ht="4.5" customHeight="1" x14ac:dyDescent="0.25">
      <c r="A247" s="971"/>
      <c r="B247" s="971"/>
      <c r="C247" s="971"/>
      <c r="D247" s="971"/>
      <c r="E247" s="1339"/>
      <c r="F247" s="1073"/>
      <c r="G247" s="1073"/>
      <c r="H247" s="1073"/>
      <c r="I247" s="1073"/>
      <c r="J247" s="1073"/>
      <c r="K247" s="1073"/>
      <c r="L247" s="1073"/>
      <c r="M247" s="1073"/>
      <c r="N247" s="1073"/>
      <c r="O247" s="1073"/>
      <c r="P247" s="1073"/>
      <c r="Q247" s="1073"/>
      <c r="R247" s="1073"/>
      <c r="S247" s="1073"/>
      <c r="T247" s="1073"/>
      <c r="U247" s="1073"/>
      <c r="V247" s="1073"/>
      <c r="W247" s="1073"/>
      <c r="X247" s="1073"/>
      <c r="Y247" s="1073"/>
      <c r="Z247" s="1073"/>
      <c r="AA247" s="1073"/>
      <c r="AB247" s="1073"/>
      <c r="AC247" s="1073"/>
      <c r="AD247" s="1073"/>
      <c r="AE247" s="1073"/>
      <c r="AF247" s="1109"/>
      <c r="AG247" s="1109"/>
      <c r="AH247" s="1109"/>
      <c r="AI247" s="1340"/>
      <c r="AJ247" s="1109"/>
      <c r="AK247" s="1002"/>
      <c r="AL247" s="1002"/>
    </row>
    <row r="248" spans="1:38" ht="15" customHeight="1" x14ac:dyDescent="0.25">
      <c r="A248" s="971"/>
      <c r="B248" s="971"/>
      <c r="C248" s="971"/>
      <c r="D248" s="971"/>
      <c r="E248" s="1339" t="s">
        <v>2621</v>
      </c>
      <c r="F248" s="1073"/>
      <c r="G248" s="1073"/>
      <c r="H248" s="1073"/>
      <c r="I248" s="1073"/>
      <c r="J248" s="1073"/>
      <c r="K248" s="1073"/>
      <c r="L248" s="1351"/>
      <c r="M248" s="1333"/>
      <c r="N248" s="1073" t="s">
        <v>146</v>
      </c>
      <c r="O248" s="1073"/>
      <c r="P248" s="2330"/>
      <c r="Q248" s="1930"/>
      <c r="R248" s="1930"/>
      <c r="S248" s="1930"/>
      <c r="T248" s="1930"/>
      <c r="U248" s="2346" t="s">
        <v>173</v>
      </c>
      <c r="V248" s="1881"/>
      <c r="W248" s="2330"/>
      <c r="X248" s="1930"/>
      <c r="Y248" s="1930"/>
      <c r="Z248" s="1930"/>
      <c r="AA248" s="1930"/>
      <c r="AB248" s="1930"/>
      <c r="AC248" s="1930"/>
      <c r="AD248" s="1930"/>
      <c r="AE248" s="1930"/>
      <c r="AF248" s="1930"/>
      <c r="AG248" s="1930"/>
      <c r="AH248" s="1930"/>
      <c r="AI248" s="1340"/>
      <c r="AJ248" s="1109"/>
      <c r="AK248" s="1002"/>
      <c r="AL248" s="1002"/>
    </row>
    <row r="249" spans="1:38" ht="4.5" customHeight="1" x14ac:dyDescent="0.25">
      <c r="A249" s="971"/>
      <c r="B249" s="971"/>
      <c r="C249" s="971"/>
      <c r="D249" s="971"/>
      <c r="E249" s="1339"/>
      <c r="F249" s="1073"/>
      <c r="G249" s="1073"/>
      <c r="H249" s="1073"/>
      <c r="I249" s="1073"/>
      <c r="J249" s="1073"/>
      <c r="K249" s="1073"/>
      <c r="L249" s="1073"/>
      <c r="M249" s="1073"/>
      <c r="N249" s="1073"/>
      <c r="O249" s="1073"/>
      <c r="P249" s="1073"/>
      <c r="Q249" s="1073"/>
      <c r="R249" s="1073"/>
      <c r="S249" s="1073"/>
      <c r="T249" s="1073"/>
      <c r="U249" s="1073"/>
      <c r="V249" s="1073"/>
      <c r="W249" s="1073"/>
      <c r="X249" s="1073"/>
      <c r="Y249" s="1073"/>
      <c r="Z249" s="1073"/>
      <c r="AA249" s="1073"/>
      <c r="AB249" s="1073"/>
      <c r="AC249" s="1073"/>
      <c r="AD249" s="1073"/>
      <c r="AE249" s="1073"/>
      <c r="AF249" s="1109"/>
      <c r="AG249" s="1109"/>
      <c r="AH249" s="1109"/>
      <c r="AI249" s="1340"/>
      <c r="AJ249" s="1109"/>
      <c r="AK249" s="1002"/>
      <c r="AL249" s="1002"/>
    </row>
    <row r="250" spans="1:38" ht="15" customHeight="1" x14ac:dyDescent="0.25">
      <c r="A250" s="971"/>
      <c r="B250" s="971"/>
      <c r="C250" s="971"/>
      <c r="D250" s="971"/>
      <c r="E250" s="1339" t="s">
        <v>2625</v>
      </c>
      <c r="F250" s="1073"/>
      <c r="G250" s="1073"/>
      <c r="H250" s="1073"/>
      <c r="I250" s="1073"/>
      <c r="J250" s="1073"/>
      <c r="K250" s="1073"/>
      <c r="L250" s="1073"/>
      <c r="M250" s="2330"/>
      <c r="N250" s="1930"/>
      <c r="O250" s="1109"/>
      <c r="P250" s="1109"/>
      <c r="Q250" s="1345" t="s">
        <v>2626</v>
      </c>
      <c r="R250" s="1109"/>
      <c r="S250" s="1109"/>
      <c r="T250" s="1109"/>
      <c r="U250" s="1073"/>
      <c r="V250" s="1073"/>
      <c r="W250" s="1109"/>
      <c r="X250" s="1109"/>
      <c r="Y250" s="1109"/>
      <c r="Z250" s="1109"/>
      <c r="AA250" s="1109"/>
      <c r="AB250" s="1109"/>
      <c r="AC250" s="1109"/>
      <c r="AD250" s="2330"/>
      <c r="AE250" s="2331"/>
      <c r="AF250" s="1109"/>
      <c r="AG250" s="1109"/>
      <c r="AH250" s="1109"/>
      <c r="AI250" s="1340"/>
      <c r="AJ250" s="1109"/>
      <c r="AK250" s="1002"/>
      <c r="AL250" s="1002"/>
    </row>
    <row r="251" spans="1:38" ht="4.5" customHeight="1" x14ac:dyDescent="0.25">
      <c r="A251" s="971"/>
      <c r="B251" s="971"/>
      <c r="C251" s="971"/>
      <c r="D251" s="971"/>
      <c r="E251" s="1339"/>
      <c r="F251" s="1073"/>
      <c r="G251" s="1073"/>
      <c r="H251" s="1073"/>
      <c r="I251" s="1073"/>
      <c r="J251" s="1073"/>
      <c r="K251" s="1073"/>
      <c r="L251" s="1073"/>
      <c r="M251" s="1160"/>
      <c r="N251" s="1073"/>
      <c r="O251" s="1073"/>
      <c r="P251" s="1073"/>
      <c r="Q251" s="1073"/>
      <c r="R251" s="1073"/>
      <c r="S251" s="1073"/>
      <c r="T251" s="1073"/>
      <c r="U251" s="1073"/>
      <c r="V251" s="1073"/>
      <c r="W251" s="1073"/>
      <c r="X251" s="1073"/>
      <c r="Y251" s="1073"/>
      <c r="Z251" s="1073"/>
      <c r="AA251" s="1073"/>
      <c r="AB251" s="1073"/>
      <c r="AC251" s="1073"/>
      <c r="AD251" s="1073"/>
      <c r="AE251" s="1073"/>
      <c r="AF251" s="1109"/>
      <c r="AG251" s="1109"/>
      <c r="AH251" s="1109"/>
      <c r="AI251" s="1340"/>
      <c r="AJ251" s="1109"/>
      <c r="AK251" s="1002"/>
      <c r="AL251" s="1002"/>
    </row>
    <row r="252" spans="1:38" ht="15" customHeight="1" x14ac:dyDescent="0.25">
      <c r="A252" s="971"/>
      <c r="B252" s="971"/>
      <c r="C252" s="971"/>
      <c r="D252" s="971"/>
      <c r="E252" s="1339"/>
      <c r="F252" s="1073" t="s">
        <v>2627</v>
      </c>
      <c r="G252" s="1073"/>
      <c r="H252" s="1073"/>
      <c r="I252" s="1073"/>
      <c r="J252" s="1073"/>
      <c r="K252" s="1073"/>
      <c r="L252" s="1073"/>
      <c r="M252" s="1109"/>
      <c r="N252" s="1109"/>
      <c r="O252" s="1109"/>
      <c r="P252" s="1109"/>
      <c r="Q252" s="1109"/>
      <c r="R252" s="1109"/>
      <c r="S252" s="1109"/>
      <c r="T252" s="1109"/>
      <c r="U252" s="1109"/>
      <c r="V252" s="1109"/>
      <c r="W252" s="1109"/>
      <c r="X252" s="1109"/>
      <c r="Y252" s="1109"/>
      <c r="Z252" s="1109"/>
      <c r="AA252" s="1109"/>
      <c r="AB252" s="1109"/>
      <c r="AC252" s="1109"/>
      <c r="AD252" s="1109"/>
      <c r="AE252" s="1073"/>
      <c r="AF252" s="1109"/>
      <c r="AG252" s="1109"/>
      <c r="AH252" s="1109"/>
      <c r="AI252" s="1340"/>
      <c r="AJ252" s="1109"/>
      <c r="AK252" s="1002"/>
      <c r="AL252" s="1002"/>
    </row>
    <row r="253" spans="1:38" ht="4.5" customHeight="1" x14ac:dyDescent="0.25">
      <c r="A253" s="971"/>
      <c r="B253" s="971"/>
      <c r="C253" s="971"/>
      <c r="D253" s="971"/>
      <c r="E253" s="1339"/>
      <c r="F253" s="1073"/>
      <c r="G253" s="1073"/>
      <c r="H253" s="1073"/>
      <c r="I253" s="1073"/>
      <c r="J253" s="1073"/>
      <c r="K253" s="1073"/>
      <c r="L253" s="1073"/>
      <c r="M253" s="1073"/>
      <c r="N253" s="1073"/>
      <c r="O253" s="1073"/>
      <c r="P253" s="1073"/>
      <c r="Q253" s="1073"/>
      <c r="R253" s="1073"/>
      <c r="S253" s="1073"/>
      <c r="T253" s="1073"/>
      <c r="U253" s="1073"/>
      <c r="V253" s="1073"/>
      <c r="W253" s="1073"/>
      <c r="X253" s="1073"/>
      <c r="Y253" s="1073"/>
      <c r="Z253" s="1073"/>
      <c r="AA253" s="1073"/>
      <c r="AB253" s="1073"/>
      <c r="AC253" s="1073"/>
      <c r="AD253" s="1073"/>
      <c r="AE253" s="1073"/>
      <c r="AF253" s="1109"/>
      <c r="AG253" s="1109"/>
      <c r="AH253" s="1109"/>
      <c r="AI253" s="1340"/>
      <c r="AJ253" s="1109"/>
      <c r="AK253" s="1002"/>
      <c r="AL253" s="1002"/>
    </row>
    <row r="254" spans="1:38" ht="15" customHeight="1" x14ac:dyDescent="0.25">
      <c r="A254" s="971"/>
      <c r="B254" s="971"/>
      <c r="C254" s="971"/>
      <c r="D254" s="971"/>
      <c r="E254" s="1347" t="s">
        <v>96</v>
      </c>
      <c r="F254" s="2330"/>
      <c r="G254" s="1930"/>
      <c r="H254" s="1930"/>
      <c r="I254" s="1930"/>
      <c r="J254" s="1930"/>
      <c r="K254" s="1930"/>
      <c r="L254" s="1930"/>
      <c r="M254" s="1930"/>
      <c r="N254" s="1346" t="s">
        <v>201</v>
      </c>
      <c r="O254" s="2330"/>
      <c r="P254" s="1930"/>
      <c r="Q254" s="1930"/>
      <c r="R254" s="1930"/>
      <c r="S254" s="1930"/>
      <c r="T254" s="1930"/>
      <c r="U254" s="1930"/>
      <c r="V254" s="1930"/>
      <c r="W254" s="1346" t="s">
        <v>245</v>
      </c>
      <c r="X254" s="2339"/>
      <c r="Y254" s="2339"/>
      <c r="Z254" s="2339"/>
      <c r="AA254" s="2339"/>
      <c r="AB254" s="2339"/>
      <c r="AC254" s="2339"/>
      <c r="AD254" s="2339"/>
      <c r="AE254" s="2339"/>
      <c r="AF254" s="2339"/>
      <c r="AG254" s="2339"/>
      <c r="AH254" s="2339"/>
      <c r="AI254" s="1348"/>
      <c r="AJ254" s="1082"/>
      <c r="AK254" s="1002"/>
      <c r="AL254" s="1002"/>
    </row>
    <row r="255" spans="1:38" ht="15" customHeight="1" x14ac:dyDescent="0.25">
      <c r="A255" s="971"/>
      <c r="B255" s="971"/>
      <c r="C255" s="971"/>
      <c r="D255" s="971"/>
      <c r="E255" s="1339"/>
      <c r="F255" s="1073" t="s">
        <v>2628</v>
      </c>
      <c r="G255" s="1073"/>
      <c r="H255" s="1073"/>
      <c r="I255" s="1333"/>
      <c r="J255" s="1333"/>
      <c r="K255" s="1333"/>
      <c r="L255" s="1353"/>
      <c r="M255" s="1333"/>
      <c r="N255" s="1333"/>
      <c r="O255" s="1073" t="s">
        <v>2628</v>
      </c>
      <c r="P255" s="1073"/>
      <c r="Q255" s="1073"/>
      <c r="R255" s="1073"/>
      <c r="S255" s="1073"/>
      <c r="T255" s="2343"/>
      <c r="U255" s="2344"/>
      <c r="V255" s="2344"/>
      <c r="W255" s="1109"/>
      <c r="X255" s="1073" t="s">
        <v>2628</v>
      </c>
      <c r="Y255" s="1073"/>
      <c r="Z255" s="1073"/>
      <c r="AA255" s="1073"/>
      <c r="AB255" s="1333"/>
      <c r="AC255" s="1333"/>
      <c r="AD255" s="1073"/>
      <c r="AE255" s="2343"/>
      <c r="AF255" s="2343"/>
      <c r="AG255" s="2343"/>
      <c r="AH255" s="2343"/>
      <c r="AI255" s="1348"/>
      <c r="AJ255" s="1109"/>
      <c r="AK255" s="1002"/>
      <c r="AL255" s="1002"/>
    </row>
    <row r="256" spans="1:38" ht="4.5" customHeight="1" x14ac:dyDescent="0.25">
      <c r="A256" s="971"/>
      <c r="B256" s="971"/>
      <c r="C256" s="971"/>
      <c r="D256" s="971"/>
      <c r="E256" s="1339"/>
      <c r="F256" s="1073"/>
      <c r="G256" s="1073"/>
      <c r="H256" s="1073"/>
      <c r="I256" s="1109"/>
      <c r="J256" s="1109"/>
      <c r="K256" s="1109"/>
      <c r="L256" s="1073"/>
      <c r="M256" s="1073"/>
      <c r="N256" s="1073"/>
      <c r="O256" s="1109"/>
      <c r="P256" s="1109"/>
      <c r="Q256" s="1109"/>
      <c r="R256" s="1109"/>
      <c r="S256" s="1109"/>
      <c r="T256" s="1109"/>
      <c r="U256" s="1109"/>
      <c r="V256" s="1073"/>
      <c r="W256" s="1073"/>
      <c r="X256" s="1109"/>
      <c r="Y256" s="1109"/>
      <c r="Z256" s="1109"/>
      <c r="AA256" s="1109"/>
      <c r="AB256" s="1109"/>
      <c r="AC256" s="1109"/>
      <c r="AD256" s="1073"/>
      <c r="AE256" s="1073"/>
      <c r="AF256" s="1109"/>
      <c r="AG256" s="1109"/>
      <c r="AH256" s="1109"/>
      <c r="AI256" s="1340"/>
      <c r="AJ256" s="1109"/>
      <c r="AK256" s="1002"/>
      <c r="AL256" s="1002"/>
    </row>
    <row r="257" spans="1:38" ht="15" customHeight="1" x14ac:dyDescent="0.25">
      <c r="A257" s="971"/>
      <c r="B257" s="971"/>
      <c r="C257" s="971"/>
      <c r="D257" s="971"/>
      <c r="E257" s="1347" t="s">
        <v>309</v>
      </c>
      <c r="F257" s="2330"/>
      <c r="G257" s="1930"/>
      <c r="H257" s="1930"/>
      <c r="I257" s="1930"/>
      <c r="J257" s="1930"/>
      <c r="K257" s="1930"/>
      <c r="L257" s="1930"/>
      <c r="M257" s="1930"/>
      <c r="N257" s="1346" t="s">
        <v>374</v>
      </c>
      <c r="O257" s="2330"/>
      <c r="P257" s="1930"/>
      <c r="Q257" s="1930"/>
      <c r="R257" s="1930"/>
      <c r="S257" s="1930"/>
      <c r="T257" s="1930"/>
      <c r="U257" s="1930"/>
      <c r="V257" s="1930"/>
      <c r="W257" s="1346" t="s">
        <v>418</v>
      </c>
      <c r="X257" s="2339"/>
      <c r="Y257" s="2339"/>
      <c r="Z257" s="2339"/>
      <c r="AA257" s="2339"/>
      <c r="AB257" s="2339"/>
      <c r="AC257" s="2339"/>
      <c r="AD257" s="2339"/>
      <c r="AE257" s="2339"/>
      <c r="AF257" s="2339"/>
      <c r="AG257" s="2339"/>
      <c r="AH257" s="2339"/>
      <c r="AI257" s="1186"/>
      <c r="AJ257" s="1082"/>
      <c r="AK257" s="1002"/>
      <c r="AL257" s="1002"/>
    </row>
    <row r="258" spans="1:38" ht="15" customHeight="1" thickBot="1" x14ac:dyDescent="0.3">
      <c r="A258" s="971"/>
      <c r="B258" s="971"/>
      <c r="C258" s="971"/>
      <c r="D258" s="971"/>
      <c r="E258" s="1341"/>
      <c r="F258" s="1164" t="s">
        <v>2628</v>
      </c>
      <c r="G258" s="1164"/>
      <c r="H258" s="1164"/>
      <c r="I258" s="1342"/>
      <c r="J258" s="1342"/>
      <c r="K258" s="1342"/>
      <c r="L258" s="1352"/>
      <c r="M258" s="1164"/>
      <c r="N258" s="1349"/>
      <c r="O258" s="1164" t="s">
        <v>2628</v>
      </c>
      <c r="P258" s="1164"/>
      <c r="Q258" s="1164"/>
      <c r="R258" s="1164"/>
      <c r="S258" s="1164"/>
      <c r="T258" s="2321"/>
      <c r="U258" s="2347"/>
      <c r="V258" s="2347"/>
      <c r="W258" s="1349"/>
      <c r="X258" s="1164" t="s">
        <v>2628</v>
      </c>
      <c r="Y258" s="1164"/>
      <c r="Z258" s="1164"/>
      <c r="AA258" s="1164"/>
      <c r="AB258" s="1342"/>
      <c r="AC258" s="1342"/>
      <c r="AD258" s="1164"/>
      <c r="AE258" s="2321"/>
      <c r="AF258" s="2321"/>
      <c r="AG258" s="2321"/>
      <c r="AH258" s="2321"/>
      <c r="AI258" s="1192"/>
      <c r="AJ258" s="1109"/>
      <c r="AK258" s="1002"/>
      <c r="AL258" s="1002"/>
    </row>
    <row r="259" spans="1:38" ht="4.5" customHeight="1" thickBot="1" x14ac:dyDescent="0.3">
      <c r="A259" s="971"/>
      <c r="B259" s="971"/>
      <c r="C259" s="971"/>
      <c r="D259" s="971"/>
      <c r="E259" s="206"/>
      <c r="F259" s="207"/>
      <c r="G259" s="207"/>
      <c r="H259" s="207"/>
      <c r="I259" s="207"/>
      <c r="J259" s="207"/>
      <c r="K259" s="207"/>
      <c r="L259" s="207"/>
      <c r="M259" s="207"/>
      <c r="N259" s="207"/>
      <c r="O259" s="207"/>
      <c r="P259" s="207"/>
      <c r="Q259" s="207"/>
      <c r="R259" s="207"/>
      <c r="S259" s="207"/>
      <c r="T259" s="207"/>
      <c r="U259" s="207"/>
      <c r="V259" s="207"/>
      <c r="W259" s="207"/>
      <c r="X259" s="207"/>
      <c r="Y259" s="207"/>
      <c r="Z259" s="207"/>
      <c r="AA259" s="207"/>
      <c r="AB259" s="207"/>
      <c r="AC259" s="207"/>
      <c r="AD259" s="207"/>
      <c r="AE259" s="207"/>
      <c r="AF259" s="678"/>
      <c r="AG259" s="678"/>
      <c r="AH259" s="678"/>
      <c r="AI259" s="678"/>
      <c r="AJ259" s="1109"/>
      <c r="AK259" s="1002"/>
      <c r="AL259" s="1002"/>
    </row>
    <row r="260" spans="1:38" ht="15" hidden="1" customHeight="1" x14ac:dyDescent="0.25">
      <c r="A260" s="971"/>
      <c r="B260" s="971"/>
      <c r="C260" s="971"/>
      <c r="D260" s="971"/>
      <c r="E260" s="1005" t="s">
        <v>457</v>
      </c>
      <c r="F260" s="1638"/>
      <c r="G260" s="1416"/>
      <c r="H260" s="1416"/>
      <c r="I260" s="1416"/>
      <c r="J260" s="1416"/>
      <c r="K260" s="1416"/>
      <c r="L260" s="1416"/>
      <c r="M260" s="1417"/>
      <c r="N260" s="511" t="s">
        <v>497</v>
      </c>
      <c r="O260" s="1638"/>
      <c r="P260" s="1416"/>
      <c r="Q260" s="1416"/>
      <c r="R260" s="1416"/>
      <c r="S260" s="1416"/>
      <c r="T260" s="1416"/>
      <c r="U260" s="1416"/>
      <c r="V260" s="1417"/>
      <c r="W260" s="511" t="s">
        <v>546</v>
      </c>
      <c r="X260" s="1638"/>
      <c r="Y260" s="1416"/>
      <c r="Z260" s="1416"/>
      <c r="AA260" s="1416"/>
      <c r="AB260" s="1416"/>
      <c r="AC260" s="1416"/>
      <c r="AD260" s="1416"/>
      <c r="AE260" s="1416"/>
      <c r="AF260" s="1416"/>
      <c r="AG260" s="1416"/>
      <c r="AH260" s="1416"/>
      <c r="AI260" s="1416"/>
      <c r="AJ260" s="1573"/>
      <c r="AK260" s="1002"/>
      <c r="AL260" s="1002"/>
    </row>
    <row r="261" spans="1:38" ht="15" hidden="1" customHeight="1" x14ac:dyDescent="0.25">
      <c r="A261" s="971"/>
      <c r="B261" s="971"/>
      <c r="C261" s="971"/>
      <c r="D261" s="971"/>
      <c r="E261" s="34"/>
      <c r="F261" s="10" t="s">
        <v>2628</v>
      </c>
      <c r="G261" s="10"/>
      <c r="H261" s="10"/>
      <c r="I261" s="1006"/>
      <c r="J261" s="1006"/>
      <c r="K261" s="1006"/>
      <c r="L261" s="1007"/>
      <c r="M261" s="531"/>
      <c r="N261" s="531"/>
      <c r="O261" s="10" t="s">
        <v>2628</v>
      </c>
      <c r="P261" s="10"/>
      <c r="Q261" s="10"/>
      <c r="R261" s="10"/>
      <c r="S261" s="10"/>
      <c r="T261" s="2318"/>
      <c r="U261" s="1393"/>
      <c r="V261" s="2319"/>
      <c r="W261" s="31"/>
      <c r="X261" s="10" t="s">
        <v>2628</v>
      </c>
      <c r="Y261" s="10"/>
      <c r="Z261" s="10"/>
      <c r="AA261" s="10"/>
      <c r="AB261" s="531"/>
      <c r="AC261" s="531"/>
      <c r="AD261" s="10"/>
      <c r="AE261" s="2320"/>
      <c r="AF261" s="1393"/>
      <c r="AG261" s="1393"/>
      <c r="AH261" s="1393"/>
      <c r="AI261" s="2319"/>
      <c r="AJ261" s="485"/>
      <c r="AK261" s="1002"/>
      <c r="AL261" s="1002"/>
    </row>
    <row r="262" spans="1:38" ht="4.5" hidden="1" customHeight="1" x14ac:dyDescent="0.25">
      <c r="A262" s="971"/>
      <c r="B262" s="971"/>
      <c r="C262" s="971"/>
      <c r="D262" s="971"/>
      <c r="E262" s="34"/>
      <c r="F262" s="10"/>
      <c r="G262" s="10"/>
      <c r="H262" s="10"/>
      <c r="I262" s="31"/>
      <c r="J262" s="31"/>
      <c r="K262" s="31"/>
      <c r="L262" s="10"/>
      <c r="M262" s="10"/>
      <c r="N262" s="10"/>
      <c r="O262" s="31"/>
      <c r="P262" s="31"/>
      <c r="Q262" s="31"/>
      <c r="R262" s="31"/>
      <c r="S262" s="31"/>
      <c r="T262" s="31"/>
      <c r="U262" s="31"/>
      <c r="V262" s="10"/>
      <c r="W262" s="10"/>
      <c r="X262" s="31"/>
      <c r="Y262" s="31"/>
      <c r="Z262" s="31"/>
      <c r="AA262" s="31"/>
      <c r="AB262" s="31"/>
      <c r="AC262" s="31"/>
      <c r="AD262" s="10"/>
      <c r="AE262" s="10"/>
      <c r="AF262" s="31"/>
      <c r="AG262" s="31"/>
      <c r="AH262" s="31"/>
      <c r="AI262" s="31"/>
      <c r="AJ262" s="485"/>
      <c r="AK262" s="1002"/>
      <c r="AL262" s="1002"/>
    </row>
    <row r="263" spans="1:38" ht="15" hidden="1" customHeight="1" x14ac:dyDescent="0.25">
      <c r="A263" s="971"/>
      <c r="B263" s="971"/>
      <c r="C263" s="971"/>
      <c r="D263" s="971"/>
      <c r="E263" s="1005" t="s">
        <v>619</v>
      </c>
      <c r="F263" s="1638"/>
      <c r="G263" s="1416"/>
      <c r="H263" s="1416"/>
      <c r="I263" s="1416"/>
      <c r="J263" s="1416"/>
      <c r="K263" s="1416"/>
      <c r="L263" s="1416"/>
      <c r="M263" s="1417"/>
      <c r="N263" s="511" t="s">
        <v>1839</v>
      </c>
      <c r="O263" s="1638"/>
      <c r="P263" s="1416"/>
      <c r="Q263" s="1416"/>
      <c r="R263" s="1416"/>
      <c r="S263" s="1416"/>
      <c r="T263" s="1416"/>
      <c r="U263" s="1416"/>
      <c r="V263" s="1417"/>
      <c r="W263" s="511" t="s">
        <v>2049</v>
      </c>
      <c r="X263" s="1638"/>
      <c r="Y263" s="1416"/>
      <c r="Z263" s="1416"/>
      <c r="AA263" s="1416"/>
      <c r="AB263" s="1416"/>
      <c r="AC263" s="1416"/>
      <c r="AD263" s="1416"/>
      <c r="AE263" s="1416"/>
      <c r="AF263" s="1416"/>
      <c r="AG263" s="1416"/>
      <c r="AH263" s="1416"/>
      <c r="AI263" s="1416"/>
      <c r="AJ263" s="1573"/>
      <c r="AK263" s="1002"/>
      <c r="AL263" s="1002"/>
    </row>
    <row r="264" spans="1:38" ht="15" hidden="1" customHeight="1" x14ac:dyDescent="0.25">
      <c r="A264" s="971"/>
      <c r="B264" s="971"/>
      <c r="C264" s="971"/>
      <c r="D264" s="971"/>
      <c r="E264" s="34"/>
      <c r="F264" s="10" t="s">
        <v>2628</v>
      </c>
      <c r="G264" s="10"/>
      <c r="H264" s="10"/>
      <c r="I264" s="531"/>
      <c r="J264" s="531"/>
      <c r="K264" s="531"/>
      <c r="L264" s="1007"/>
      <c r="M264" s="10"/>
      <c r="N264" s="31"/>
      <c r="O264" s="10" t="s">
        <v>2628</v>
      </c>
      <c r="P264" s="10"/>
      <c r="Q264" s="10"/>
      <c r="R264" s="10"/>
      <c r="S264" s="10"/>
      <c r="T264" s="2318"/>
      <c r="U264" s="1393"/>
      <c r="V264" s="2319"/>
      <c r="W264" s="31"/>
      <c r="X264" s="10" t="s">
        <v>2628</v>
      </c>
      <c r="Y264" s="10"/>
      <c r="Z264" s="10"/>
      <c r="AA264" s="10"/>
      <c r="AB264" s="531"/>
      <c r="AC264" s="531"/>
      <c r="AD264" s="10"/>
      <c r="AE264" s="2320"/>
      <c r="AF264" s="1393"/>
      <c r="AG264" s="1393"/>
      <c r="AH264" s="1393"/>
      <c r="AI264" s="2319"/>
      <c r="AJ264" s="485"/>
      <c r="AK264" s="1002"/>
      <c r="AL264" s="1002"/>
    </row>
    <row r="265" spans="1:38" ht="4.5" hidden="1" customHeight="1" x14ac:dyDescent="0.25">
      <c r="A265" s="971"/>
      <c r="B265" s="971"/>
      <c r="C265" s="971"/>
      <c r="D265" s="971"/>
      <c r="E265" s="206"/>
      <c r="F265" s="207"/>
      <c r="G265" s="207"/>
      <c r="H265" s="207"/>
      <c r="I265" s="207"/>
      <c r="J265" s="207"/>
      <c r="K265" s="207"/>
      <c r="L265" s="207"/>
      <c r="M265" s="207"/>
      <c r="N265" s="207"/>
      <c r="O265" s="207"/>
      <c r="P265" s="207"/>
      <c r="Q265" s="207"/>
      <c r="R265" s="207"/>
      <c r="S265" s="207"/>
      <c r="T265" s="207"/>
      <c r="U265" s="207"/>
      <c r="V265" s="207"/>
      <c r="W265" s="207"/>
      <c r="X265" s="207"/>
      <c r="Y265" s="207"/>
      <c r="Z265" s="207"/>
      <c r="AA265" s="207"/>
      <c r="AB265" s="207"/>
      <c r="AC265" s="207"/>
      <c r="AD265" s="207"/>
      <c r="AE265" s="207"/>
      <c r="AF265" s="678"/>
      <c r="AG265" s="678"/>
      <c r="AH265" s="678"/>
      <c r="AI265" s="678"/>
      <c r="AJ265" s="497"/>
      <c r="AK265" s="1002"/>
      <c r="AL265" s="1002"/>
    </row>
    <row r="266" spans="1:38" ht="15" hidden="1" customHeight="1" x14ac:dyDescent="0.25">
      <c r="A266" s="971"/>
      <c r="B266" s="971"/>
      <c r="C266" s="971"/>
      <c r="D266" s="971"/>
      <c r="E266" s="1005" t="s">
        <v>2629</v>
      </c>
      <c r="F266" s="1638"/>
      <c r="G266" s="1416"/>
      <c r="H266" s="1416"/>
      <c r="I266" s="1416"/>
      <c r="J266" s="1416"/>
      <c r="K266" s="1416"/>
      <c r="L266" s="1416"/>
      <c r="M266" s="1417"/>
      <c r="N266" s="511" t="s">
        <v>2630</v>
      </c>
      <c r="O266" s="1638"/>
      <c r="P266" s="1416"/>
      <c r="Q266" s="1416"/>
      <c r="R266" s="1416"/>
      <c r="S266" s="1416"/>
      <c r="T266" s="1416"/>
      <c r="U266" s="1416"/>
      <c r="V266" s="1417"/>
      <c r="W266" s="511" t="s">
        <v>2631</v>
      </c>
      <c r="X266" s="1638"/>
      <c r="Y266" s="1416"/>
      <c r="Z266" s="1416"/>
      <c r="AA266" s="1416"/>
      <c r="AB266" s="1416"/>
      <c r="AC266" s="1416"/>
      <c r="AD266" s="1416"/>
      <c r="AE266" s="1416"/>
      <c r="AF266" s="1416"/>
      <c r="AG266" s="1416"/>
      <c r="AH266" s="1416"/>
      <c r="AI266" s="1416"/>
      <c r="AJ266" s="1573"/>
      <c r="AK266" s="1002"/>
      <c r="AL266" s="1002"/>
    </row>
    <row r="267" spans="1:38" ht="15" hidden="1" customHeight="1" x14ac:dyDescent="0.25">
      <c r="A267" s="971"/>
      <c r="B267" s="971"/>
      <c r="C267" s="971"/>
      <c r="D267" s="971"/>
      <c r="E267" s="34"/>
      <c r="F267" s="10" t="s">
        <v>2628</v>
      </c>
      <c r="G267" s="10"/>
      <c r="H267" s="10"/>
      <c r="I267" s="1006"/>
      <c r="J267" s="1006"/>
      <c r="K267" s="1006"/>
      <c r="L267" s="1007"/>
      <c r="M267" s="531"/>
      <c r="N267" s="531"/>
      <c r="O267" s="10" t="s">
        <v>2628</v>
      </c>
      <c r="P267" s="10"/>
      <c r="Q267" s="10"/>
      <c r="R267" s="10"/>
      <c r="S267" s="10"/>
      <c r="T267" s="2318"/>
      <c r="U267" s="1393"/>
      <c r="V267" s="2319"/>
      <c r="W267" s="31"/>
      <c r="X267" s="10" t="s">
        <v>2628</v>
      </c>
      <c r="Y267" s="10"/>
      <c r="Z267" s="10"/>
      <c r="AA267" s="10"/>
      <c r="AB267" s="531"/>
      <c r="AC267" s="531"/>
      <c r="AD267" s="10"/>
      <c r="AE267" s="2320"/>
      <c r="AF267" s="1393"/>
      <c r="AG267" s="1393"/>
      <c r="AH267" s="1393"/>
      <c r="AI267" s="2319"/>
      <c r="AJ267" s="485"/>
      <c r="AK267" s="1002"/>
      <c r="AL267" s="1002"/>
    </row>
    <row r="268" spans="1:38" ht="4.5" hidden="1" customHeight="1" x14ac:dyDescent="0.25">
      <c r="A268" s="971"/>
      <c r="B268" s="971"/>
      <c r="C268" s="971"/>
      <c r="D268" s="971"/>
      <c r="E268" s="34"/>
      <c r="F268" s="10"/>
      <c r="G268" s="10"/>
      <c r="H268" s="10"/>
      <c r="I268" s="31"/>
      <c r="J268" s="31"/>
      <c r="K268" s="31"/>
      <c r="L268" s="10"/>
      <c r="M268" s="10"/>
      <c r="N268" s="10"/>
      <c r="O268" s="31"/>
      <c r="P268" s="31"/>
      <c r="Q268" s="31"/>
      <c r="R268" s="31"/>
      <c r="S268" s="31"/>
      <c r="T268" s="31"/>
      <c r="U268" s="31"/>
      <c r="V268" s="10"/>
      <c r="W268" s="10"/>
      <c r="X268" s="31"/>
      <c r="Y268" s="31"/>
      <c r="Z268" s="31"/>
      <c r="AA268" s="31"/>
      <c r="AB268" s="31"/>
      <c r="AC268" s="31"/>
      <c r="AD268" s="10"/>
      <c r="AE268" s="10"/>
      <c r="AF268" s="31"/>
      <c r="AG268" s="31"/>
      <c r="AH268" s="31"/>
      <c r="AI268" s="31"/>
      <c r="AJ268" s="485"/>
      <c r="AK268" s="1002"/>
      <c r="AL268" s="1002"/>
    </row>
    <row r="269" spans="1:38" ht="15" hidden="1" customHeight="1" x14ac:dyDescent="0.25">
      <c r="A269" s="971"/>
      <c r="B269" s="971"/>
      <c r="C269" s="971"/>
      <c r="D269" s="971"/>
      <c r="E269" s="1005" t="s">
        <v>2632</v>
      </c>
      <c r="F269" s="1638"/>
      <c r="G269" s="1416"/>
      <c r="H269" s="1416"/>
      <c r="I269" s="1416"/>
      <c r="J269" s="1416"/>
      <c r="K269" s="1416"/>
      <c r="L269" s="1416"/>
      <c r="M269" s="1417"/>
      <c r="N269" s="511" t="s">
        <v>2633</v>
      </c>
      <c r="O269" s="1638"/>
      <c r="P269" s="1416"/>
      <c r="Q269" s="1416"/>
      <c r="R269" s="1416"/>
      <c r="S269" s="1416"/>
      <c r="T269" s="1416"/>
      <c r="U269" s="1416"/>
      <c r="V269" s="1417"/>
      <c r="W269" s="511" t="s">
        <v>2634</v>
      </c>
      <c r="X269" s="1638"/>
      <c r="Y269" s="1416"/>
      <c r="Z269" s="1416"/>
      <c r="AA269" s="1416"/>
      <c r="AB269" s="1416"/>
      <c r="AC269" s="1416"/>
      <c r="AD269" s="1416"/>
      <c r="AE269" s="1416"/>
      <c r="AF269" s="1416"/>
      <c r="AG269" s="1416"/>
      <c r="AH269" s="1416"/>
      <c r="AI269" s="1416"/>
      <c r="AJ269" s="1573"/>
      <c r="AK269" s="1002"/>
      <c r="AL269" s="1002"/>
    </row>
    <row r="270" spans="1:38" ht="15" hidden="1" customHeight="1" x14ac:dyDescent="0.25">
      <c r="A270" s="971"/>
      <c r="B270" s="971"/>
      <c r="C270" s="971"/>
      <c r="D270" s="971"/>
      <c r="E270" s="34"/>
      <c r="F270" s="10" t="s">
        <v>2628</v>
      </c>
      <c r="G270" s="10"/>
      <c r="H270" s="10"/>
      <c r="I270" s="531"/>
      <c r="J270" s="531"/>
      <c r="K270" s="531"/>
      <c r="L270" s="1007"/>
      <c r="M270" s="10"/>
      <c r="N270" s="31"/>
      <c r="O270" s="10" t="s">
        <v>2628</v>
      </c>
      <c r="P270" s="10"/>
      <c r="Q270" s="10"/>
      <c r="R270" s="10"/>
      <c r="S270" s="10"/>
      <c r="T270" s="2318"/>
      <c r="U270" s="1393"/>
      <c r="V270" s="2319"/>
      <c r="W270" s="31"/>
      <c r="X270" s="10" t="s">
        <v>2628</v>
      </c>
      <c r="Y270" s="10"/>
      <c r="Z270" s="10"/>
      <c r="AA270" s="10"/>
      <c r="AB270" s="531"/>
      <c r="AC270" s="531"/>
      <c r="AD270" s="10"/>
      <c r="AE270" s="2320"/>
      <c r="AF270" s="1393"/>
      <c r="AG270" s="1393"/>
      <c r="AH270" s="1393"/>
      <c r="AI270" s="2319"/>
      <c r="AJ270" s="485"/>
      <c r="AK270" s="1002"/>
      <c r="AL270" s="1002"/>
    </row>
    <row r="271" spans="1:38" ht="4.5" hidden="1" customHeight="1" x14ac:dyDescent="0.25">
      <c r="A271" s="971"/>
      <c r="B271" s="971"/>
      <c r="C271" s="971"/>
      <c r="D271" s="971"/>
      <c r="E271" s="206"/>
      <c r="F271" s="207"/>
      <c r="G271" s="207"/>
      <c r="H271" s="207"/>
      <c r="I271" s="207"/>
      <c r="J271" s="207"/>
      <c r="K271" s="207"/>
      <c r="L271" s="207"/>
      <c r="M271" s="207"/>
      <c r="N271" s="207"/>
      <c r="O271" s="207"/>
      <c r="P271" s="207"/>
      <c r="Q271" s="207"/>
      <c r="R271" s="207"/>
      <c r="S271" s="207"/>
      <c r="T271" s="207"/>
      <c r="U271" s="207"/>
      <c r="V271" s="207"/>
      <c r="W271" s="207"/>
      <c r="X271" s="207"/>
      <c r="Y271" s="207"/>
      <c r="Z271" s="207"/>
      <c r="AA271" s="207"/>
      <c r="AB271" s="207"/>
      <c r="AC271" s="207"/>
      <c r="AD271" s="207"/>
      <c r="AE271" s="207"/>
      <c r="AF271" s="678"/>
      <c r="AG271" s="678"/>
      <c r="AH271" s="678"/>
      <c r="AI271" s="678"/>
      <c r="AJ271" s="497"/>
      <c r="AK271" s="1002"/>
      <c r="AL271" s="1002"/>
    </row>
    <row r="272" spans="1:38" ht="15" hidden="1" customHeight="1" x14ac:dyDescent="0.25">
      <c r="A272" s="971"/>
      <c r="B272" s="971"/>
      <c r="C272" s="971"/>
      <c r="D272" s="971"/>
      <c r="E272" s="1005" t="s">
        <v>2635</v>
      </c>
      <c r="F272" s="1638"/>
      <c r="G272" s="1416"/>
      <c r="H272" s="1416"/>
      <c r="I272" s="1416"/>
      <c r="J272" s="1416"/>
      <c r="K272" s="1416"/>
      <c r="L272" s="1416"/>
      <c r="M272" s="1417"/>
      <c r="N272" s="511" t="s">
        <v>2636</v>
      </c>
      <c r="O272" s="1638"/>
      <c r="P272" s="1416"/>
      <c r="Q272" s="1416"/>
      <c r="R272" s="1416"/>
      <c r="S272" s="1416"/>
      <c r="T272" s="1416"/>
      <c r="U272" s="1416"/>
      <c r="V272" s="1417"/>
      <c r="W272" s="511" t="s">
        <v>2637</v>
      </c>
      <c r="X272" s="1638"/>
      <c r="Y272" s="1416"/>
      <c r="Z272" s="1416"/>
      <c r="AA272" s="1416"/>
      <c r="AB272" s="1416"/>
      <c r="AC272" s="1416"/>
      <c r="AD272" s="1416"/>
      <c r="AE272" s="1416"/>
      <c r="AF272" s="1416"/>
      <c r="AG272" s="1416"/>
      <c r="AH272" s="1416"/>
      <c r="AI272" s="1416"/>
      <c r="AJ272" s="1573"/>
      <c r="AK272" s="1002"/>
      <c r="AL272" s="1002"/>
    </row>
    <row r="273" spans="1:38" ht="15" hidden="1" customHeight="1" x14ac:dyDescent="0.25">
      <c r="A273" s="971"/>
      <c r="B273" s="971"/>
      <c r="C273" s="971"/>
      <c r="D273" s="971"/>
      <c r="E273" s="34"/>
      <c r="F273" s="10" t="s">
        <v>2628</v>
      </c>
      <c r="G273" s="10"/>
      <c r="H273" s="10"/>
      <c r="I273" s="1006"/>
      <c r="J273" s="1006"/>
      <c r="K273" s="1006"/>
      <c r="L273" s="1007"/>
      <c r="M273" s="531"/>
      <c r="N273" s="531"/>
      <c r="O273" s="10" t="s">
        <v>2628</v>
      </c>
      <c r="P273" s="10"/>
      <c r="Q273" s="10"/>
      <c r="R273" s="10"/>
      <c r="S273" s="10"/>
      <c r="T273" s="2318"/>
      <c r="U273" s="1393"/>
      <c r="V273" s="2319"/>
      <c r="W273" s="31"/>
      <c r="X273" s="10" t="s">
        <v>2628</v>
      </c>
      <c r="Y273" s="10"/>
      <c r="Z273" s="10"/>
      <c r="AA273" s="10"/>
      <c r="AB273" s="531"/>
      <c r="AC273" s="531"/>
      <c r="AD273" s="10"/>
      <c r="AE273" s="2320"/>
      <c r="AF273" s="1393"/>
      <c r="AG273" s="1393"/>
      <c r="AH273" s="1393"/>
      <c r="AI273" s="2319"/>
      <c r="AJ273" s="485"/>
      <c r="AK273" s="1002"/>
      <c r="AL273" s="1002"/>
    </row>
    <row r="274" spans="1:38" ht="4.5" hidden="1" customHeight="1" x14ac:dyDescent="0.25">
      <c r="A274" s="971"/>
      <c r="B274" s="971"/>
      <c r="C274" s="971"/>
      <c r="D274" s="971"/>
      <c r="E274" s="34"/>
      <c r="F274" s="10"/>
      <c r="G274" s="10"/>
      <c r="H274" s="10"/>
      <c r="I274" s="31"/>
      <c r="J274" s="31"/>
      <c r="K274" s="31"/>
      <c r="L274" s="10"/>
      <c r="M274" s="10"/>
      <c r="N274" s="10"/>
      <c r="O274" s="31"/>
      <c r="P274" s="31"/>
      <c r="Q274" s="31"/>
      <c r="R274" s="31"/>
      <c r="S274" s="31"/>
      <c r="T274" s="31"/>
      <c r="U274" s="31"/>
      <c r="V274" s="10"/>
      <c r="W274" s="10"/>
      <c r="X274" s="31"/>
      <c r="Y274" s="31"/>
      <c r="Z274" s="31"/>
      <c r="AA274" s="31"/>
      <c r="AB274" s="31"/>
      <c r="AC274" s="31"/>
      <c r="AD274" s="10"/>
      <c r="AE274" s="10"/>
      <c r="AF274" s="31"/>
      <c r="AG274" s="31"/>
      <c r="AH274" s="31"/>
      <c r="AI274" s="31"/>
      <c r="AJ274" s="485"/>
      <c r="AK274" s="1002"/>
      <c r="AL274" s="1002"/>
    </row>
    <row r="275" spans="1:38" ht="15" hidden="1" customHeight="1" x14ac:dyDescent="0.25">
      <c r="A275" s="971"/>
      <c r="B275" s="971"/>
      <c r="C275" s="971"/>
      <c r="D275" s="971"/>
      <c r="E275" s="1005" t="s">
        <v>2638</v>
      </c>
      <c r="F275" s="1638"/>
      <c r="G275" s="1416"/>
      <c r="H275" s="1416"/>
      <c r="I275" s="1416"/>
      <c r="J275" s="1416"/>
      <c r="K275" s="1416"/>
      <c r="L275" s="1416"/>
      <c r="M275" s="1417"/>
      <c r="N275" s="511" t="s">
        <v>2639</v>
      </c>
      <c r="O275" s="1638"/>
      <c r="P275" s="1416"/>
      <c r="Q275" s="1416"/>
      <c r="R275" s="1416"/>
      <c r="S275" s="1416"/>
      <c r="T275" s="1416"/>
      <c r="U275" s="1416"/>
      <c r="V275" s="1417"/>
      <c r="W275" s="511" t="s">
        <v>2640</v>
      </c>
      <c r="X275" s="1638"/>
      <c r="Y275" s="1416"/>
      <c r="Z275" s="1416"/>
      <c r="AA275" s="1416"/>
      <c r="AB275" s="1416"/>
      <c r="AC275" s="1416"/>
      <c r="AD275" s="1416"/>
      <c r="AE275" s="1416"/>
      <c r="AF275" s="1416"/>
      <c r="AG275" s="1416"/>
      <c r="AH275" s="1416"/>
      <c r="AI275" s="1416"/>
      <c r="AJ275" s="1573"/>
      <c r="AK275" s="1002"/>
      <c r="AL275" s="1002"/>
    </row>
    <row r="276" spans="1:38" ht="15" hidden="1" customHeight="1" x14ac:dyDescent="0.25">
      <c r="A276" s="971"/>
      <c r="B276" s="971"/>
      <c r="C276" s="971"/>
      <c r="D276" s="971"/>
      <c r="E276" s="34"/>
      <c r="F276" s="10" t="s">
        <v>2628</v>
      </c>
      <c r="G276" s="10"/>
      <c r="H276" s="10"/>
      <c r="I276" s="531"/>
      <c r="J276" s="531"/>
      <c r="K276" s="531"/>
      <c r="L276" s="1007"/>
      <c r="M276" s="10"/>
      <c r="N276" s="31"/>
      <c r="O276" s="10" t="s">
        <v>2628</v>
      </c>
      <c r="P276" s="10"/>
      <c r="Q276" s="10"/>
      <c r="R276" s="10"/>
      <c r="S276" s="10"/>
      <c r="T276" s="2318"/>
      <c r="U276" s="1393"/>
      <c r="V276" s="2319"/>
      <c r="W276" s="31"/>
      <c r="X276" s="10" t="s">
        <v>2628</v>
      </c>
      <c r="Y276" s="10"/>
      <c r="Z276" s="10"/>
      <c r="AA276" s="10"/>
      <c r="AB276" s="531"/>
      <c r="AC276" s="531"/>
      <c r="AD276" s="10"/>
      <c r="AE276" s="2320"/>
      <c r="AF276" s="1393"/>
      <c r="AG276" s="1393"/>
      <c r="AH276" s="1393"/>
      <c r="AI276" s="2319"/>
      <c r="AJ276" s="485"/>
      <c r="AK276" s="1002"/>
      <c r="AL276" s="1002"/>
    </row>
    <row r="277" spans="1:38" ht="4.5" hidden="1" customHeight="1" x14ac:dyDescent="0.25">
      <c r="A277" s="971"/>
      <c r="B277" s="971"/>
      <c r="C277" s="971"/>
      <c r="D277" s="971"/>
      <c r="E277" s="206"/>
      <c r="F277" s="207"/>
      <c r="G277" s="207"/>
      <c r="H277" s="207"/>
      <c r="I277" s="207"/>
      <c r="J277" s="207"/>
      <c r="K277" s="207"/>
      <c r="L277" s="207"/>
      <c r="M277" s="207"/>
      <c r="N277" s="207"/>
      <c r="O277" s="207"/>
      <c r="P277" s="207"/>
      <c r="Q277" s="207"/>
      <c r="R277" s="207"/>
      <c r="S277" s="207"/>
      <c r="T277" s="207"/>
      <c r="U277" s="207"/>
      <c r="V277" s="207"/>
      <c r="W277" s="207"/>
      <c r="X277" s="207"/>
      <c r="Y277" s="207"/>
      <c r="Z277" s="207"/>
      <c r="AA277" s="207"/>
      <c r="AB277" s="207"/>
      <c r="AC277" s="207"/>
      <c r="AD277" s="207"/>
      <c r="AE277" s="207"/>
      <c r="AF277" s="678"/>
      <c r="AG277" s="678"/>
      <c r="AH277" s="678"/>
      <c r="AI277" s="678"/>
      <c r="AJ277" s="497"/>
      <c r="AK277" s="1002"/>
      <c r="AL277" s="1002"/>
    </row>
    <row r="278" spans="1:38" ht="15" hidden="1" customHeight="1" x14ac:dyDescent="0.25">
      <c r="A278" s="971"/>
      <c r="B278" s="971"/>
      <c r="C278" s="971"/>
      <c r="D278" s="971"/>
      <c r="E278" s="1005" t="s">
        <v>2641</v>
      </c>
      <c r="F278" s="1638"/>
      <c r="G278" s="1416"/>
      <c r="H278" s="1416"/>
      <c r="I278" s="1416"/>
      <c r="J278" s="1416"/>
      <c r="K278" s="1416"/>
      <c r="L278" s="1416"/>
      <c r="M278" s="1417"/>
      <c r="N278" s="511" t="s">
        <v>2642</v>
      </c>
      <c r="O278" s="1638"/>
      <c r="P278" s="1416"/>
      <c r="Q278" s="1416"/>
      <c r="R278" s="1416"/>
      <c r="S278" s="1416"/>
      <c r="T278" s="1416"/>
      <c r="U278" s="1416"/>
      <c r="V278" s="1417"/>
      <c r="W278" s="511" t="s">
        <v>2643</v>
      </c>
      <c r="X278" s="1638"/>
      <c r="Y278" s="1416"/>
      <c r="Z278" s="1416"/>
      <c r="AA278" s="1416"/>
      <c r="AB278" s="1416"/>
      <c r="AC278" s="1416"/>
      <c r="AD278" s="1416"/>
      <c r="AE278" s="1416"/>
      <c r="AF278" s="1416"/>
      <c r="AG278" s="1416"/>
      <c r="AH278" s="1416"/>
      <c r="AI278" s="1416"/>
      <c r="AJ278" s="1573"/>
      <c r="AK278" s="1002"/>
      <c r="AL278" s="1002"/>
    </row>
    <row r="279" spans="1:38" ht="15" hidden="1" customHeight="1" x14ac:dyDescent="0.25">
      <c r="A279" s="971"/>
      <c r="B279" s="971"/>
      <c r="C279" s="971"/>
      <c r="D279" s="971"/>
      <c r="E279" s="34"/>
      <c r="F279" s="10" t="s">
        <v>2628</v>
      </c>
      <c r="G279" s="10"/>
      <c r="H279" s="10"/>
      <c r="I279" s="1006"/>
      <c r="J279" s="1006"/>
      <c r="K279" s="1006"/>
      <c r="L279" s="1007"/>
      <c r="M279" s="531"/>
      <c r="N279" s="531"/>
      <c r="O279" s="10" t="s">
        <v>2628</v>
      </c>
      <c r="P279" s="10"/>
      <c r="Q279" s="10"/>
      <c r="R279" s="10"/>
      <c r="S279" s="10"/>
      <c r="T279" s="2318"/>
      <c r="U279" s="1393"/>
      <c r="V279" s="2319"/>
      <c r="W279" s="31"/>
      <c r="X279" s="10" t="s">
        <v>2628</v>
      </c>
      <c r="Y279" s="10"/>
      <c r="Z279" s="10"/>
      <c r="AA279" s="10"/>
      <c r="AB279" s="531"/>
      <c r="AC279" s="531"/>
      <c r="AD279" s="10"/>
      <c r="AE279" s="2320"/>
      <c r="AF279" s="1393"/>
      <c r="AG279" s="1393"/>
      <c r="AH279" s="1393"/>
      <c r="AI279" s="2319"/>
      <c r="AJ279" s="485"/>
      <c r="AK279" s="1002"/>
      <c r="AL279" s="1002"/>
    </row>
    <row r="280" spans="1:38" ht="4.5" hidden="1" customHeight="1" x14ac:dyDescent="0.25">
      <c r="A280" s="971"/>
      <c r="B280" s="971"/>
      <c r="C280" s="971"/>
      <c r="D280" s="971"/>
      <c r="E280" s="34"/>
      <c r="F280" s="10"/>
      <c r="G280" s="10"/>
      <c r="H280" s="10"/>
      <c r="I280" s="31"/>
      <c r="J280" s="31"/>
      <c r="K280" s="31"/>
      <c r="L280" s="10"/>
      <c r="M280" s="10"/>
      <c r="N280" s="10"/>
      <c r="O280" s="31"/>
      <c r="P280" s="31"/>
      <c r="Q280" s="31"/>
      <c r="R280" s="31"/>
      <c r="S280" s="31"/>
      <c r="T280" s="31"/>
      <c r="U280" s="31"/>
      <c r="V280" s="10"/>
      <c r="W280" s="10"/>
      <c r="X280" s="31"/>
      <c r="Y280" s="31"/>
      <c r="Z280" s="31"/>
      <c r="AA280" s="31"/>
      <c r="AB280" s="31"/>
      <c r="AC280" s="31"/>
      <c r="AD280" s="10"/>
      <c r="AE280" s="10"/>
      <c r="AF280" s="31"/>
      <c r="AG280" s="31"/>
      <c r="AH280" s="31"/>
      <c r="AI280" s="31"/>
      <c r="AJ280" s="485"/>
      <c r="AK280" s="1002"/>
      <c r="AL280" s="1002"/>
    </row>
    <row r="281" spans="1:38" ht="15" hidden="1" customHeight="1" x14ac:dyDescent="0.25">
      <c r="A281" s="971"/>
      <c r="B281" s="971"/>
      <c r="C281" s="971"/>
      <c r="D281" s="971"/>
      <c r="E281" s="1005" t="s">
        <v>2644</v>
      </c>
      <c r="F281" s="1638"/>
      <c r="G281" s="1416"/>
      <c r="H281" s="1416"/>
      <c r="I281" s="1416"/>
      <c r="J281" s="1416"/>
      <c r="K281" s="1416"/>
      <c r="L281" s="1416"/>
      <c r="M281" s="1417"/>
      <c r="N281" s="511" t="s">
        <v>2645</v>
      </c>
      <c r="O281" s="1638"/>
      <c r="P281" s="1416"/>
      <c r="Q281" s="1416"/>
      <c r="R281" s="1416"/>
      <c r="S281" s="1416"/>
      <c r="T281" s="1416"/>
      <c r="U281" s="1416"/>
      <c r="V281" s="1417"/>
      <c r="W281" s="511" t="s">
        <v>2646</v>
      </c>
      <c r="X281" s="1638"/>
      <c r="Y281" s="1416"/>
      <c r="Z281" s="1416"/>
      <c r="AA281" s="1416"/>
      <c r="AB281" s="1416"/>
      <c r="AC281" s="1416"/>
      <c r="AD281" s="1416"/>
      <c r="AE281" s="1416"/>
      <c r="AF281" s="1416"/>
      <c r="AG281" s="1416"/>
      <c r="AH281" s="1416"/>
      <c r="AI281" s="1416"/>
      <c r="AJ281" s="1573"/>
      <c r="AK281" s="1002"/>
      <c r="AL281" s="1002"/>
    </row>
    <row r="282" spans="1:38" ht="15" hidden="1" customHeight="1" x14ac:dyDescent="0.25">
      <c r="A282" s="971"/>
      <c r="B282" s="971"/>
      <c r="C282" s="971"/>
      <c r="D282" s="971"/>
      <c r="E282" s="34"/>
      <c r="F282" s="10" t="s">
        <v>2628</v>
      </c>
      <c r="G282" s="10"/>
      <c r="H282" s="10"/>
      <c r="I282" s="531"/>
      <c r="J282" s="531"/>
      <c r="K282" s="531"/>
      <c r="L282" s="1007"/>
      <c r="M282" s="10"/>
      <c r="N282" s="31"/>
      <c r="O282" s="10" t="s">
        <v>2628</v>
      </c>
      <c r="P282" s="10"/>
      <c r="Q282" s="10"/>
      <c r="R282" s="10"/>
      <c r="S282" s="10"/>
      <c r="T282" s="2318"/>
      <c r="U282" s="1393"/>
      <c r="V282" s="2319"/>
      <c r="W282" s="31"/>
      <c r="X282" s="10" t="s">
        <v>2628</v>
      </c>
      <c r="Y282" s="10"/>
      <c r="Z282" s="10"/>
      <c r="AA282" s="10"/>
      <c r="AB282" s="531"/>
      <c r="AC282" s="531"/>
      <c r="AD282" s="10"/>
      <c r="AE282" s="2320"/>
      <c r="AF282" s="1393"/>
      <c r="AG282" s="1393"/>
      <c r="AH282" s="1393"/>
      <c r="AI282" s="2319"/>
      <c r="AJ282" s="485"/>
      <c r="AK282" s="1002"/>
      <c r="AL282" s="1002"/>
    </row>
    <row r="283" spans="1:38" ht="15" customHeight="1" thickBot="1" x14ac:dyDescent="0.3">
      <c r="A283" s="1101" t="s">
        <v>2647</v>
      </c>
      <c r="B283" s="1102"/>
      <c r="C283" s="2345"/>
      <c r="D283" s="1443"/>
      <c r="E283" s="1334" t="s">
        <v>2623</v>
      </c>
      <c r="F283" s="1149"/>
      <c r="G283" s="1149"/>
      <c r="H283" s="1149"/>
      <c r="I283" s="1337"/>
      <c r="J283" s="1335"/>
      <c r="K283" s="2325"/>
      <c r="L283" s="2326"/>
      <c r="M283" s="2326"/>
      <c r="N283" s="2326"/>
      <c r="O283" s="2326"/>
      <c r="P283" s="2326"/>
      <c r="Q283" s="2326"/>
      <c r="R283" s="2326"/>
      <c r="S283" s="2326"/>
      <c r="T283" s="2326"/>
      <c r="U283" s="2326"/>
      <c r="V283" s="2326"/>
      <c r="W283" s="2326"/>
      <c r="X283" s="1149"/>
      <c r="Y283" s="1149"/>
      <c r="Z283" s="1149" t="s">
        <v>2624</v>
      </c>
      <c r="AA283" s="1149"/>
      <c r="AB283" s="1337"/>
      <c r="AC283" s="2327"/>
      <c r="AD283" s="2328"/>
      <c r="AE283" s="2328"/>
      <c r="AF283" s="2328"/>
      <c r="AG283" s="2328"/>
      <c r="AH283" s="2328"/>
      <c r="AI283" s="1338"/>
      <c r="AJ283" s="1109"/>
      <c r="AK283" s="1002"/>
      <c r="AL283" s="1002"/>
    </row>
    <row r="284" spans="1:38" ht="6" customHeight="1" x14ac:dyDescent="0.25">
      <c r="A284" s="1008"/>
      <c r="D284" s="1008"/>
      <c r="E284" s="1339"/>
      <c r="F284" s="1073"/>
      <c r="G284" s="1073"/>
      <c r="H284" s="1073"/>
      <c r="I284" s="1073"/>
      <c r="J284" s="1073"/>
      <c r="K284" s="1073"/>
      <c r="L284" s="1073"/>
      <c r="M284" s="1073"/>
      <c r="N284" s="1073"/>
      <c r="O284" s="1073"/>
      <c r="P284" s="1073"/>
      <c r="Q284" s="1073"/>
      <c r="R284" s="1073"/>
      <c r="S284" s="1073"/>
      <c r="T284" s="1073"/>
      <c r="U284" s="1073"/>
      <c r="V284" s="1073"/>
      <c r="W284" s="1073"/>
      <c r="X284" s="1073"/>
      <c r="Y284" s="1073"/>
      <c r="Z284" s="1073"/>
      <c r="AA284" s="1073"/>
      <c r="AB284" s="1073"/>
      <c r="AC284" s="1073"/>
      <c r="AD284" s="1073"/>
      <c r="AE284" s="1073"/>
      <c r="AF284" s="1109"/>
      <c r="AG284" s="1109"/>
      <c r="AH284" s="1109"/>
      <c r="AI284" s="1340"/>
      <c r="AJ284" s="1109"/>
      <c r="AK284" s="1002"/>
      <c r="AL284" s="1002"/>
    </row>
    <row r="285" spans="1:38" ht="15" customHeight="1" x14ac:dyDescent="0.25">
      <c r="A285" s="971"/>
      <c r="B285" s="971"/>
      <c r="C285" s="971"/>
      <c r="D285" s="971"/>
      <c r="E285" s="2338" t="s">
        <v>2613</v>
      </c>
      <c r="F285" s="1881"/>
      <c r="G285" s="2330"/>
      <c r="H285" s="1930"/>
      <c r="I285" s="1930"/>
      <c r="J285" s="1930"/>
      <c r="K285" s="1930"/>
      <c r="L285" s="1930"/>
      <c r="M285" s="1930"/>
      <c r="N285" s="1930"/>
      <c r="O285" s="1930"/>
      <c r="P285" s="1930"/>
      <c r="Q285" s="1930"/>
      <c r="R285" s="1930"/>
      <c r="S285" s="1160" t="s">
        <v>2614</v>
      </c>
      <c r="T285" s="2329"/>
      <c r="U285" s="1930"/>
      <c r="V285" s="1930"/>
      <c r="W285" s="1930"/>
      <c r="X285" s="1930"/>
      <c r="Y285" s="1930"/>
      <c r="Z285" s="1160" t="s">
        <v>2615</v>
      </c>
      <c r="AA285" s="2330"/>
      <c r="AB285" s="1930"/>
      <c r="AC285" s="1160" t="s">
        <v>2616</v>
      </c>
      <c r="AD285" s="2330"/>
      <c r="AE285" s="1930"/>
      <c r="AF285" s="1930"/>
      <c r="AG285" s="1930"/>
      <c r="AH285" s="1930"/>
      <c r="AI285" s="1340"/>
      <c r="AJ285" s="1109"/>
      <c r="AK285" s="1002"/>
      <c r="AL285" s="1002"/>
    </row>
    <row r="286" spans="1:38" ht="4.5" customHeight="1" x14ac:dyDescent="0.25">
      <c r="A286" s="971"/>
      <c r="B286" s="971"/>
      <c r="C286" s="971"/>
      <c r="D286" s="971"/>
      <c r="E286" s="1339"/>
      <c r="F286" s="1073"/>
      <c r="G286" s="1073"/>
      <c r="H286" s="1073"/>
      <c r="I286" s="1073"/>
      <c r="J286" s="1073"/>
      <c r="K286" s="1073"/>
      <c r="L286" s="1073"/>
      <c r="M286" s="1073"/>
      <c r="N286" s="1073"/>
      <c r="O286" s="1073"/>
      <c r="P286" s="1073"/>
      <c r="Q286" s="1073"/>
      <c r="R286" s="1073"/>
      <c r="S286" s="1073"/>
      <c r="T286" s="1073"/>
      <c r="U286" s="1073"/>
      <c r="V286" s="1073"/>
      <c r="W286" s="1073"/>
      <c r="X286" s="1073"/>
      <c r="Y286" s="1073"/>
      <c r="Z286" s="1073"/>
      <c r="AA286" s="1073"/>
      <c r="AB286" s="1073"/>
      <c r="AC286" s="1073"/>
      <c r="AD286" s="1073"/>
      <c r="AE286" s="1073"/>
      <c r="AF286" s="1109"/>
      <c r="AG286" s="1109"/>
      <c r="AH286" s="1109"/>
      <c r="AI286" s="1340"/>
      <c r="AJ286" s="1109"/>
      <c r="AK286" s="1002"/>
      <c r="AL286" s="1002"/>
    </row>
    <row r="287" spans="1:38" ht="15" customHeight="1" x14ac:dyDescent="0.25">
      <c r="A287" s="971"/>
      <c r="B287" s="971"/>
      <c r="C287" s="971"/>
      <c r="D287" s="971"/>
      <c r="E287" s="1339" t="s">
        <v>2617</v>
      </c>
      <c r="F287" s="1073"/>
      <c r="G287" s="1073"/>
      <c r="H287" s="1073"/>
      <c r="I287" s="1073"/>
      <c r="J287" s="1073"/>
      <c r="K287" s="1073"/>
      <c r="L287" s="1073"/>
      <c r="M287" s="1073"/>
      <c r="N287" s="1344"/>
      <c r="O287" s="1333"/>
      <c r="P287" s="1333"/>
      <c r="Q287" s="2330"/>
      <c r="R287" s="1930"/>
      <c r="S287" s="1930"/>
      <c r="T287" s="1930"/>
      <c r="U287" s="1930"/>
      <c r="V287" s="1930"/>
      <c r="W287" s="1930"/>
      <c r="X287" s="1930"/>
      <c r="Y287" s="1930"/>
      <c r="Z287" s="1930"/>
      <c r="AA287" s="1930"/>
      <c r="AB287" s="1930"/>
      <c r="AC287" s="1930"/>
      <c r="AD287" s="1930"/>
      <c r="AE287" s="1930"/>
      <c r="AF287" s="1930"/>
      <c r="AG287" s="1930"/>
      <c r="AH287" s="1930"/>
      <c r="AI287" s="1340"/>
      <c r="AJ287" s="1109"/>
      <c r="AK287" s="1002"/>
      <c r="AL287" s="1002"/>
    </row>
    <row r="288" spans="1:38" ht="4.5" customHeight="1" x14ac:dyDescent="0.25">
      <c r="A288" s="971"/>
      <c r="B288" s="971"/>
      <c r="C288" s="971"/>
      <c r="D288" s="971"/>
      <c r="E288" s="1339"/>
      <c r="F288" s="1073"/>
      <c r="G288" s="1073"/>
      <c r="H288" s="1073"/>
      <c r="I288" s="1073"/>
      <c r="J288" s="1073"/>
      <c r="K288" s="1073"/>
      <c r="L288" s="1073"/>
      <c r="M288" s="1073"/>
      <c r="N288" s="1073"/>
      <c r="O288" s="1073"/>
      <c r="P288" s="1073"/>
      <c r="Q288" s="1073"/>
      <c r="R288" s="1073"/>
      <c r="S288" s="1073"/>
      <c r="T288" s="1073"/>
      <c r="U288" s="1073"/>
      <c r="V288" s="1073"/>
      <c r="W288" s="1073"/>
      <c r="X288" s="1073"/>
      <c r="Y288" s="1073"/>
      <c r="Z288" s="1073"/>
      <c r="AA288" s="1073"/>
      <c r="AB288" s="1073"/>
      <c r="AC288" s="1073"/>
      <c r="AD288" s="1073"/>
      <c r="AE288" s="1073"/>
      <c r="AF288" s="1109"/>
      <c r="AG288" s="1109"/>
      <c r="AH288" s="1109"/>
      <c r="AI288" s="1340"/>
      <c r="AJ288" s="1109"/>
      <c r="AK288" s="1002"/>
      <c r="AL288" s="1002"/>
    </row>
    <row r="289" spans="1:38" ht="15" customHeight="1" x14ac:dyDescent="0.25">
      <c r="A289" s="971"/>
      <c r="B289" s="971"/>
      <c r="C289" s="971"/>
      <c r="D289" s="971"/>
      <c r="E289" s="1339" t="s">
        <v>2618</v>
      </c>
      <c r="F289" s="1073"/>
      <c r="G289" s="1073"/>
      <c r="H289" s="1073"/>
      <c r="I289" s="1073"/>
      <c r="J289" s="1073"/>
      <c r="K289" s="1109"/>
      <c r="L289" s="1350"/>
      <c r="M289" s="1073"/>
      <c r="N289" s="1073"/>
      <c r="O289" s="1073"/>
      <c r="P289" s="1109"/>
      <c r="Q289" s="1081" t="s">
        <v>2619</v>
      </c>
      <c r="R289" s="2330"/>
      <c r="S289" s="1930"/>
      <c r="T289" s="1930"/>
      <c r="U289" s="1073" t="s">
        <v>2620</v>
      </c>
      <c r="V289" s="1073"/>
      <c r="W289" s="1073"/>
      <c r="X289" s="1073"/>
      <c r="Y289" s="1073"/>
      <c r="Z289" s="1073"/>
      <c r="AA289" s="2330"/>
      <c r="AB289" s="1930"/>
      <c r="AC289" s="1930"/>
      <c r="AD289" s="1930"/>
      <c r="AE289" s="1930"/>
      <c r="AF289" s="1930"/>
      <c r="AG289" s="1930"/>
      <c r="AH289" s="1930"/>
      <c r="AI289" s="1340"/>
      <c r="AJ289" s="1109"/>
      <c r="AK289" s="1002"/>
      <c r="AL289" s="1002"/>
    </row>
    <row r="290" spans="1:38" ht="4.5" customHeight="1" x14ac:dyDescent="0.25">
      <c r="A290" s="971"/>
      <c r="B290" s="971"/>
      <c r="C290" s="971"/>
      <c r="D290" s="971"/>
      <c r="E290" s="1339"/>
      <c r="F290" s="1073"/>
      <c r="G290" s="1073"/>
      <c r="H290" s="1073"/>
      <c r="I290" s="1073"/>
      <c r="J290" s="1073"/>
      <c r="K290" s="1073"/>
      <c r="L290" s="1073"/>
      <c r="M290" s="1073"/>
      <c r="N290" s="1073"/>
      <c r="O290" s="1073"/>
      <c r="P290" s="1073"/>
      <c r="Q290" s="1073"/>
      <c r="R290" s="1073"/>
      <c r="S290" s="1073"/>
      <c r="T290" s="1073"/>
      <c r="U290" s="1073"/>
      <c r="V290" s="1073"/>
      <c r="W290" s="1073"/>
      <c r="X290" s="1073"/>
      <c r="Y290" s="1073"/>
      <c r="Z290" s="1073"/>
      <c r="AA290" s="1073"/>
      <c r="AB290" s="1073"/>
      <c r="AC290" s="1073"/>
      <c r="AD290" s="1073"/>
      <c r="AE290" s="1073"/>
      <c r="AF290" s="1109"/>
      <c r="AG290" s="1109"/>
      <c r="AH290" s="1109"/>
      <c r="AI290" s="1340"/>
      <c r="AJ290" s="1109"/>
      <c r="AK290" s="1002"/>
      <c r="AL290" s="1002"/>
    </row>
    <row r="291" spans="1:38" ht="15" customHeight="1" x14ac:dyDescent="0.25">
      <c r="A291" s="971"/>
      <c r="B291" s="971"/>
      <c r="C291" s="971"/>
      <c r="D291" s="971"/>
      <c r="E291" s="1339" t="s">
        <v>2621</v>
      </c>
      <c r="F291" s="1073"/>
      <c r="G291" s="1073"/>
      <c r="H291" s="1073"/>
      <c r="I291" s="1073"/>
      <c r="J291" s="1073"/>
      <c r="K291" s="1073"/>
      <c r="L291" s="1351"/>
      <c r="M291" s="1333"/>
      <c r="N291" s="1073" t="s">
        <v>146</v>
      </c>
      <c r="O291" s="1073"/>
      <c r="P291" s="2330"/>
      <c r="Q291" s="1930"/>
      <c r="R291" s="1930"/>
      <c r="S291" s="1930"/>
      <c r="T291" s="1930"/>
      <c r="U291" s="2346" t="s">
        <v>173</v>
      </c>
      <c r="V291" s="1881"/>
      <c r="W291" s="2330"/>
      <c r="X291" s="1930"/>
      <c r="Y291" s="1930"/>
      <c r="Z291" s="1930"/>
      <c r="AA291" s="1930"/>
      <c r="AB291" s="1930"/>
      <c r="AC291" s="1930"/>
      <c r="AD291" s="1930"/>
      <c r="AE291" s="1930"/>
      <c r="AF291" s="1930"/>
      <c r="AG291" s="1930"/>
      <c r="AH291" s="1930"/>
      <c r="AI291" s="1340"/>
      <c r="AJ291" s="1109"/>
      <c r="AK291" s="1002"/>
      <c r="AL291" s="1002"/>
    </row>
    <row r="292" spans="1:38" ht="4.5" customHeight="1" x14ac:dyDescent="0.25">
      <c r="A292" s="971"/>
      <c r="B292" s="971"/>
      <c r="C292" s="971"/>
      <c r="D292" s="971"/>
      <c r="E292" s="1339"/>
      <c r="F292" s="1073"/>
      <c r="G292" s="1073"/>
      <c r="H292" s="1073"/>
      <c r="I292" s="1073"/>
      <c r="J292" s="1073"/>
      <c r="K292" s="1073"/>
      <c r="L292" s="1073"/>
      <c r="M292" s="1073"/>
      <c r="N292" s="1073"/>
      <c r="O292" s="1073"/>
      <c r="P292" s="1073"/>
      <c r="Q292" s="1073"/>
      <c r="R292" s="1073"/>
      <c r="S292" s="1073"/>
      <c r="T292" s="1073"/>
      <c r="U292" s="1073"/>
      <c r="V292" s="1073"/>
      <c r="W292" s="1073"/>
      <c r="X292" s="1073"/>
      <c r="Y292" s="1073"/>
      <c r="Z292" s="1073"/>
      <c r="AA292" s="1073"/>
      <c r="AB292" s="1073"/>
      <c r="AC292" s="1073"/>
      <c r="AD292" s="1073"/>
      <c r="AE292" s="1073"/>
      <c r="AF292" s="1109"/>
      <c r="AG292" s="1109"/>
      <c r="AH292" s="1109"/>
      <c r="AI292" s="1340"/>
      <c r="AJ292" s="1109"/>
      <c r="AK292" s="1002"/>
      <c r="AL292" s="1002"/>
    </row>
    <row r="293" spans="1:38" ht="15" customHeight="1" x14ac:dyDescent="0.25">
      <c r="A293" s="971"/>
      <c r="B293" s="971"/>
      <c r="C293" s="971"/>
      <c r="D293" s="971"/>
      <c r="E293" s="1339" t="s">
        <v>2625</v>
      </c>
      <c r="F293" s="1073"/>
      <c r="G293" s="1073"/>
      <c r="H293" s="1073"/>
      <c r="I293" s="1073"/>
      <c r="J293" s="1073"/>
      <c r="K293" s="1073"/>
      <c r="L293" s="1073"/>
      <c r="M293" s="2330"/>
      <c r="N293" s="1930"/>
      <c r="O293" s="1109"/>
      <c r="P293" s="1109"/>
      <c r="Q293" s="1345" t="s">
        <v>2626</v>
      </c>
      <c r="R293" s="1109"/>
      <c r="S293" s="1109"/>
      <c r="T293" s="1109"/>
      <c r="U293" s="1073"/>
      <c r="V293" s="1073"/>
      <c r="W293" s="1109"/>
      <c r="X293" s="1109"/>
      <c r="Y293" s="1109"/>
      <c r="Z293" s="1109"/>
      <c r="AA293" s="1109"/>
      <c r="AB293" s="1109"/>
      <c r="AC293" s="1109"/>
      <c r="AD293" s="2330"/>
      <c r="AE293" s="2331"/>
      <c r="AF293" s="1109"/>
      <c r="AG293" s="1109"/>
      <c r="AH293" s="1109"/>
      <c r="AI293" s="1340"/>
      <c r="AJ293" s="1109"/>
      <c r="AK293" s="1002"/>
      <c r="AL293" s="1002"/>
    </row>
    <row r="294" spans="1:38" ht="4.5" customHeight="1" x14ac:dyDescent="0.25">
      <c r="A294" s="971"/>
      <c r="B294" s="971"/>
      <c r="C294" s="971"/>
      <c r="D294" s="971"/>
      <c r="E294" s="1339"/>
      <c r="F294" s="1073"/>
      <c r="G294" s="1073"/>
      <c r="H294" s="1073"/>
      <c r="I294" s="1073"/>
      <c r="J294" s="1073"/>
      <c r="K294" s="1073"/>
      <c r="L294" s="1073"/>
      <c r="M294" s="1160"/>
      <c r="N294" s="1073"/>
      <c r="O294" s="1073"/>
      <c r="P294" s="1073"/>
      <c r="Q294" s="1073"/>
      <c r="R294" s="1073"/>
      <c r="S294" s="1073"/>
      <c r="T294" s="1073"/>
      <c r="U294" s="1073"/>
      <c r="V294" s="1073"/>
      <c r="W294" s="1073"/>
      <c r="X294" s="1073"/>
      <c r="Y294" s="1073"/>
      <c r="Z294" s="1073"/>
      <c r="AA294" s="1073"/>
      <c r="AB294" s="1073"/>
      <c r="AC294" s="1073"/>
      <c r="AD294" s="1073"/>
      <c r="AE294" s="1073"/>
      <c r="AF294" s="1109"/>
      <c r="AG294" s="1109"/>
      <c r="AH294" s="1109"/>
      <c r="AI294" s="1340"/>
      <c r="AJ294" s="1109"/>
      <c r="AK294" s="1002"/>
      <c r="AL294" s="1002"/>
    </row>
    <row r="295" spans="1:38" ht="15" customHeight="1" x14ac:dyDescent="0.25">
      <c r="A295" s="971"/>
      <c r="B295" s="971"/>
      <c r="C295" s="971"/>
      <c r="D295" s="971"/>
      <c r="E295" s="1339"/>
      <c r="F295" s="1073" t="s">
        <v>2627</v>
      </c>
      <c r="G295" s="1073"/>
      <c r="H295" s="1073"/>
      <c r="I295" s="1073"/>
      <c r="J295" s="1073"/>
      <c r="K295" s="1073"/>
      <c r="L295" s="1073"/>
      <c r="M295" s="1109"/>
      <c r="N295" s="1109"/>
      <c r="O295" s="1109"/>
      <c r="P295" s="1109"/>
      <c r="Q295" s="1109"/>
      <c r="R295" s="1109"/>
      <c r="S295" s="1109"/>
      <c r="T295" s="1109"/>
      <c r="U295" s="1109"/>
      <c r="V295" s="1109"/>
      <c r="W295" s="1109"/>
      <c r="X295" s="1109"/>
      <c r="Y295" s="1109"/>
      <c r="Z295" s="1109"/>
      <c r="AA295" s="1109"/>
      <c r="AB295" s="1109"/>
      <c r="AC295" s="1109"/>
      <c r="AD295" s="1109"/>
      <c r="AE295" s="1073"/>
      <c r="AF295" s="1109"/>
      <c r="AG295" s="1109"/>
      <c r="AH295" s="1109"/>
      <c r="AI295" s="1340"/>
      <c r="AJ295" s="1109"/>
      <c r="AK295" s="1002"/>
      <c r="AL295" s="1002"/>
    </row>
    <row r="296" spans="1:38" ht="4.5" customHeight="1" x14ac:dyDescent="0.25">
      <c r="A296" s="971"/>
      <c r="B296" s="971"/>
      <c r="C296" s="971"/>
      <c r="D296" s="971"/>
      <c r="E296" s="1339"/>
      <c r="F296" s="1073"/>
      <c r="G296" s="1073"/>
      <c r="H296" s="1073"/>
      <c r="I296" s="1073"/>
      <c r="J296" s="1073"/>
      <c r="K296" s="1073"/>
      <c r="L296" s="1073"/>
      <c r="M296" s="1073"/>
      <c r="N296" s="1073"/>
      <c r="O296" s="1073"/>
      <c r="P296" s="1073"/>
      <c r="Q296" s="1073"/>
      <c r="R296" s="1073"/>
      <c r="S296" s="1073"/>
      <c r="T296" s="1073"/>
      <c r="U296" s="1073"/>
      <c r="V296" s="1073"/>
      <c r="W296" s="1073"/>
      <c r="X296" s="1073"/>
      <c r="Y296" s="1073"/>
      <c r="Z296" s="1073"/>
      <c r="AA296" s="1073"/>
      <c r="AB296" s="1073"/>
      <c r="AC296" s="1073"/>
      <c r="AD296" s="1073"/>
      <c r="AE296" s="1073"/>
      <c r="AF296" s="1109"/>
      <c r="AG296" s="1109"/>
      <c r="AH296" s="1109"/>
      <c r="AI296" s="1340"/>
      <c r="AJ296" s="1109"/>
      <c r="AK296" s="1002"/>
      <c r="AL296" s="1002"/>
    </row>
    <row r="297" spans="1:38" ht="15" customHeight="1" x14ac:dyDescent="0.25">
      <c r="A297" s="971"/>
      <c r="B297" s="971"/>
      <c r="C297" s="971"/>
      <c r="D297" s="971"/>
      <c r="E297" s="1347" t="s">
        <v>96</v>
      </c>
      <c r="F297" s="2330"/>
      <c r="G297" s="1930"/>
      <c r="H297" s="1930"/>
      <c r="I297" s="1930"/>
      <c r="J297" s="1930"/>
      <c r="K297" s="1930"/>
      <c r="L297" s="1930"/>
      <c r="M297" s="1930"/>
      <c r="N297" s="1346" t="s">
        <v>201</v>
      </c>
      <c r="O297" s="2330"/>
      <c r="P297" s="1930"/>
      <c r="Q297" s="1930"/>
      <c r="R297" s="1930"/>
      <c r="S297" s="1930"/>
      <c r="T297" s="1930"/>
      <c r="U297" s="1930"/>
      <c r="V297" s="1930"/>
      <c r="W297" s="1346" t="s">
        <v>245</v>
      </c>
      <c r="X297" s="2339"/>
      <c r="Y297" s="2339"/>
      <c r="Z297" s="2339"/>
      <c r="AA297" s="2339"/>
      <c r="AB297" s="2339"/>
      <c r="AC297" s="2339"/>
      <c r="AD297" s="2339"/>
      <c r="AE297" s="2339"/>
      <c r="AF297" s="2339"/>
      <c r="AG297" s="2339"/>
      <c r="AH297" s="2339"/>
      <c r="AI297" s="1348"/>
      <c r="AJ297" s="1082"/>
      <c r="AK297" s="1002"/>
      <c r="AL297" s="1002"/>
    </row>
    <row r="298" spans="1:38" ht="15" customHeight="1" x14ac:dyDescent="0.25">
      <c r="A298" s="971"/>
      <c r="B298" s="971"/>
      <c r="C298" s="971"/>
      <c r="D298" s="971"/>
      <c r="E298" s="1339"/>
      <c r="F298" s="1073" t="s">
        <v>2628</v>
      </c>
      <c r="G298" s="1073"/>
      <c r="H298" s="1073"/>
      <c r="I298" s="1333"/>
      <c r="J298" s="1333"/>
      <c r="K298" s="1333"/>
      <c r="L298" s="1353"/>
      <c r="M298" s="1333"/>
      <c r="N298" s="1333"/>
      <c r="O298" s="1073" t="s">
        <v>2628</v>
      </c>
      <c r="P298" s="1073"/>
      <c r="Q298" s="1073"/>
      <c r="R298" s="1073"/>
      <c r="S298" s="1073"/>
      <c r="T298" s="2343"/>
      <c r="U298" s="2344"/>
      <c r="V298" s="2344"/>
      <c r="W298" s="1109"/>
      <c r="X298" s="1073" t="s">
        <v>2628</v>
      </c>
      <c r="Y298" s="1073"/>
      <c r="Z298" s="1073"/>
      <c r="AA298" s="1073"/>
      <c r="AB298" s="1333"/>
      <c r="AC298" s="1333"/>
      <c r="AD298" s="1073"/>
      <c r="AE298" s="2343"/>
      <c r="AF298" s="2343"/>
      <c r="AG298" s="2343"/>
      <c r="AH298" s="2343"/>
      <c r="AI298" s="1348"/>
      <c r="AJ298" s="1109"/>
      <c r="AK298" s="1002"/>
      <c r="AL298" s="1002"/>
    </row>
    <row r="299" spans="1:38" ht="4.5" customHeight="1" x14ac:dyDescent="0.25">
      <c r="A299" s="971"/>
      <c r="B299" s="971"/>
      <c r="C299" s="971"/>
      <c r="D299" s="971"/>
      <c r="E299" s="1339"/>
      <c r="F299" s="1073"/>
      <c r="G299" s="1073"/>
      <c r="H299" s="1073"/>
      <c r="I299" s="1109"/>
      <c r="J299" s="1109"/>
      <c r="K299" s="1109"/>
      <c r="L299" s="1073"/>
      <c r="M299" s="1073"/>
      <c r="N299" s="1073"/>
      <c r="O299" s="1109"/>
      <c r="P299" s="1109"/>
      <c r="Q299" s="1109"/>
      <c r="R299" s="1109"/>
      <c r="S299" s="1109"/>
      <c r="T299" s="1109"/>
      <c r="U299" s="1109"/>
      <c r="V299" s="1073"/>
      <c r="W299" s="1073"/>
      <c r="X299" s="1109"/>
      <c r="Y299" s="1109"/>
      <c r="Z299" s="1109"/>
      <c r="AA299" s="1109"/>
      <c r="AB299" s="1109"/>
      <c r="AC299" s="1109"/>
      <c r="AD299" s="1073"/>
      <c r="AE299" s="1073"/>
      <c r="AF299" s="1109"/>
      <c r="AG299" s="1109"/>
      <c r="AH299" s="1109"/>
      <c r="AI299" s="1340"/>
      <c r="AJ299" s="1109"/>
      <c r="AK299" s="1002"/>
      <c r="AL299" s="1002"/>
    </row>
    <row r="300" spans="1:38" ht="15" customHeight="1" x14ac:dyDescent="0.25">
      <c r="A300" s="971"/>
      <c r="B300" s="971"/>
      <c r="C300" s="971"/>
      <c r="D300" s="971"/>
      <c r="E300" s="1347" t="s">
        <v>309</v>
      </c>
      <c r="F300" s="2330"/>
      <c r="G300" s="1930"/>
      <c r="H300" s="1930"/>
      <c r="I300" s="1930"/>
      <c r="J300" s="1930"/>
      <c r="K300" s="1930"/>
      <c r="L300" s="1930"/>
      <c r="M300" s="1930"/>
      <c r="N300" s="1346" t="s">
        <v>374</v>
      </c>
      <c r="O300" s="2330"/>
      <c r="P300" s="1930"/>
      <c r="Q300" s="1930"/>
      <c r="R300" s="1930"/>
      <c r="S300" s="1930"/>
      <c r="T300" s="1930"/>
      <c r="U300" s="1930"/>
      <c r="V300" s="1930"/>
      <c r="W300" s="1346" t="s">
        <v>418</v>
      </c>
      <c r="X300" s="2339"/>
      <c r="Y300" s="2339"/>
      <c r="Z300" s="2339"/>
      <c r="AA300" s="2339"/>
      <c r="AB300" s="2339"/>
      <c r="AC300" s="2339"/>
      <c r="AD300" s="2339"/>
      <c r="AE300" s="2339"/>
      <c r="AF300" s="2339"/>
      <c r="AG300" s="2339"/>
      <c r="AH300" s="2339"/>
      <c r="AI300" s="1186"/>
      <c r="AJ300" s="1082"/>
      <c r="AK300" s="1002"/>
      <c r="AL300" s="1002"/>
    </row>
    <row r="301" spans="1:38" ht="15" customHeight="1" thickBot="1" x14ac:dyDescent="0.3">
      <c r="A301" s="971"/>
      <c r="B301" s="971"/>
      <c r="C301" s="971"/>
      <c r="D301" s="971"/>
      <c r="E301" s="1341"/>
      <c r="F301" s="1164" t="s">
        <v>2628</v>
      </c>
      <c r="G301" s="1164"/>
      <c r="H301" s="1164"/>
      <c r="I301" s="1342"/>
      <c r="J301" s="1342"/>
      <c r="K301" s="1342"/>
      <c r="L301" s="1352"/>
      <c r="M301" s="1164"/>
      <c r="N301" s="1349"/>
      <c r="O301" s="1164" t="s">
        <v>2628</v>
      </c>
      <c r="P301" s="1164"/>
      <c r="Q301" s="1164"/>
      <c r="R301" s="1164"/>
      <c r="S301" s="1164"/>
      <c r="T301" s="2321"/>
      <c r="U301" s="2347"/>
      <c r="V301" s="2347"/>
      <c r="W301" s="1349"/>
      <c r="X301" s="1164" t="s">
        <v>2628</v>
      </c>
      <c r="Y301" s="1164"/>
      <c r="Z301" s="1164"/>
      <c r="AA301" s="1164"/>
      <c r="AB301" s="1342"/>
      <c r="AC301" s="1342"/>
      <c r="AD301" s="1164"/>
      <c r="AE301" s="2321"/>
      <c r="AF301" s="2321"/>
      <c r="AG301" s="2321"/>
      <c r="AH301" s="2321"/>
      <c r="AI301" s="1192"/>
      <c r="AJ301" s="1109"/>
      <c r="AK301" s="1002"/>
      <c r="AL301" s="1002"/>
    </row>
    <row r="302" spans="1:38" ht="4.5" customHeight="1" thickBot="1" x14ac:dyDescent="0.3">
      <c r="A302" s="971"/>
      <c r="B302" s="971"/>
      <c r="C302" s="971"/>
      <c r="D302" s="971"/>
      <c r="E302" s="206"/>
      <c r="F302" s="207"/>
      <c r="G302" s="207"/>
      <c r="H302" s="207"/>
      <c r="I302" s="207"/>
      <c r="J302" s="207"/>
      <c r="K302" s="207"/>
      <c r="L302" s="207"/>
      <c r="M302" s="207"/>
      <c r="N302" s="207"/>
      <c r="O302" s="207"/>
      <c r="P302" s="207"/>
      <c r="Q302" s="207"/>
      <c r="R302" s="207"/>
      <c r="S302" s="207"/>
      <c r="T302" s="207"/>
      <c r="U302" s="207"/>
      <c r="V302" s="207"/>
      <c r="W302" s="207"/>
      <c r="X302" s="207"/>
      <c r="Y302" s="207"/>
      <c r="Z302" s="207"/>
      <c r="AA302" s="207"/>
      <c r="AB302" s="207"/>
      <c r="AC302" s="207"/>
      <c r="AD302" s="207"/>
      <c r="AE302" s="207"/>
      <c r="AF302" s="678"/>
      <c r="AG302" s="678"/>
      <c r="AH302" s="678"/>
      <c r="AI302" s="678"/>
      <c r="AJ302" s="1109"/>
      <c r="AK302" s="1002"/>
      <c r="AL302" s="1002"/>
    </row>
    <row r="303" spans="1:38" ht="15" hidden="1" customHeight="1" x14ac:dyDescent="0.25">
      <c r="A303" s="10"/>
      <c r="B303" s="10"/>
      <c r="C303" s="10"/>
      <c r="D303" s="10"/>
      <c r="E303" s="1005" t="s">
        <v>457</v>
      </c>
      <c r="F303" s="1638"/>
      <c r="G303" s="1416"/>
      <c r="H303" s="1416"/>
      <c r="I303" s="1416"/>
      <c r="J303" s="1416"/>
      <c r="K303" s="1416"/>
      <c r="L303" s="1416"/>
      <c r="M303" s="1417"/>
      <c r="N303" s="511" t="s">
        <v>497</v>
      </c>
      <c r="O303" s="1638"/>
      <c r="P303" s="1416"/>
      <c r="Q303" s="1416"/>
      <c r="R303" s="1416"/>
      <c r="S303" s="1416"/>
      <c r="T303" s="1416"/>
      <c r="U303" s="1416"/>
      <c r="V303" s="1417"/>
      <c r="W303" s="511" t="s">
        <v>546</v>
      </c>
      <c r="X303" s="1638"/>
      <c r="Y303" s="1416"/>
      <c r="Z303" s="1416"/>
      <c r="AA303" s="1416"/>
      <c r="AB303" s="1416"/>
      <c r="AC303" s="1416"/>
      <c r="AD303" s="1416"/>
      <c r="AE303" s="1416"/>
      <c r="AF303" s="1416"/>
      <c r="AG303" s="1416"/>
      <c r="AH303" s="1416"/>
      <c r="AI303" s="1416"/>
      <c r="AJ303" s="1573"/>
      <c r="AK303" s="1002"/>
      <c r="AL303" s="1002"/>
    </row>
    <row r="304" spans="1:38" ht="15" hidden="1" customHeight="1" x14ac:dyDescent="0.25">
      <c r="A304" s="10"/>
      <c r="B304" s="10"/>
      <c r="C304" s="10"/>
      <c r="D304" s="10"/>
      <c r="E304" s="34"/>
      <c r="F304" s="10" t="s">
        <v>2628</v>
      </c>
      <c r="G304" s="10"/>
      <c r="H304" s="10"/>
      <c r="I304" s="1006"/>
      <c r="J304" s="1006"/>
      <c r="K304" s="1006"/>
      <c r="L304" s="1007"/>
      <c r="M304" s="531"/>
      <c r="N304" s="531"/>
      <c r="O304" s="10" t="s">
        <v>2628</v>
      </c>
      <c r="P304" s="10"/>
      <c r="Q304" s="10"/>
      <c r="R304" s="10"/>
      <c r="S304" s="10"/>
      <c r="T304" s="2318"/>
      <c r="U304" s="1393"/>
      <c r="V304" s="2319"/>
      <c r="W304" s="31"/>
      <c r="X304" s="10" t="s">
        <v>2628</v>
      </c>
      <c r="Y304" s="10"/>
      <c r="Z304" s="10"/>
      <c r="AA304" s="10"/>
      <c r="AB304" s="531"/>
      <c r="AC304" s="531"/>
      <c r="AD304" s="10"/>
      <c r="AE304" s="2320"/>
      <c r="AF304" s="1393"/>
      <c r="AG304" s="1393"/>
      <c r="AH304" s="1393"/>
      <c r="AI304" s="2319"/>
      <c r="AJ304" s="485"/>
      <c r="AK304" s="1002"/>
      <c r="AL304" s="1002"/>
    </row>
    <row r="305" spans="1:38" ht="4.5" hidden="1" customHeight="1" x14ac:dyDescent="0.25">
      <c r="A305" s="10"/>
      <c r="B305" s="10"/>
      <c r="C305" s="10"/>
      <c r="D305" s="10"/>
      <c r="E305" s="34"/>
      <c r="F305" s="10"/>
      <c r="G305" s="10"/>
      <c r="H305" s="10"/>
      <c r="I305" s="31"/>
      <c r="J305" s="31"/>
      <c r="K305" s="31"/>
      <c r="L305" s="10"/>
      <c r="M305" s="10"/>
      <c r="N305" s="10"/>
      <c r="O305" s="31"/>
      <c r="P305" s="31"/>
      <c r="Q305" s="31"/>
      <c r="R305" s="31"/>
      <c r="S305" s="31"/>
      <c r="T305" s="31"/>
      <c r="U305" s="31"/>
      <c r="V305" s="10"/>
      <c r="W305" s="10"/>
      <c r="X305" s="31"/>
      <c r="Y305" s="31"/>
      <c r="Z305" s="31"/>
      <c r="AA305" s="31"/>
      <c r="AB305" s="31"/>
      <c r="AC305" s="31"/>
      <c r="AD305" s="10"/>
      <c r="AE305" s="10"/>
      <c r="AF305" s="31"/>
      <c r="AG305" s="31"/>
      <c r="AH305" s="31"/>
      <c r="AI305" s="31"/>
      <c r="AJ305" s="485"/>
      <c r="AK305" s="1002"/>
      <c r="AL305" s="1002"/>
    </row>
    <row r="306" spans="1:38" ht="15" hidden="1" customHeight="1" x14ac:dyDescent="0.25">
      <c r="A306" s="10"/>
      <c r="B306" s="10"/>
      <c r="C306" s="10"/>
      <c r="D306" s="10"/>
      <c r="E306" s="1005" t="s">
        <v>619</v>
      </c>
      <c r="F306" s="1638"/>
      <c r="G306" s="1416"/>
      <c r="H306" s="1416"/>
      <c r="I306" s="1416"/>
      <c r="J306" s="1416"/>
      <c r="K306" s="1416"/>
      <c r="L306" s="1416"/>
      <c r="M306" s="1417"/>
      <c r="N306" s="511" t="s">
        <v>1839</v>
      </c>
      <c r="O306" s="1638"/>
      <c r="P306" s="1416"/>
      <c r="Q306" s="1416"/>
      <c r="R306" s="1416"/>
      <c r="S306" s="1416"/>
      <c r="T306" s="1416"/>
      <c r="U306" s="1416"/>
      <c r="V306" s="1417"/>
      <c r="W306" s="511" t="s">
        <v>2049</v>
      </c>
      <c r="X306" s="1638"/>
      <c r="Y306" s="1416"/>
      <c r="Z306" s="1416"/>
      <c r="AA306" s="1416"/>
      <c r="AB306" s="1416"/>
      <c r="AC306" s="1416"/>
      <c r="AD306" s="1416"/>
      <c r="AE306" s="1416"/>
      <c r="AF306" s="1416"/>
      <c r="AG306" s="1416"/>
      <c r="AH306" s="1416"/>
      <c r="AI306" s="1416"/>
      <c r="AJ306" s="1573"/>
      <c r="AK306" s="1002"/>
      <c r="AL306" s="1002"/>
    </row>
    <row r="307" spans="1:38" ht="15" hidden="1" customHeight="1" x14ac:dyDescent="0.25">
      <c r="A307" s="10"/>
      <c r="B307" s="10"/>
      <c r="C307" s="10"/>
      <c r="D307" s="10"/>
      <c r="E307" s="34"/>
      <c r="F307" s="10" t="s">
        <v>2628</v>
      </c>
      <c r="G307" s="10"/>
      <c r="H307" s="10"/>
      <c r="I307" s="531"/>
      <c r="J307" s="531"/>
      <c r="K307" s="531"/>
      <c r="L307" s="1007"/>
      <c r="M307" s="10"/>
      <c r="N307" s="31"/>
      <c r="O307" s="10" t="s">
        <v>2628</v>
      </c>
      <c r="P307" s="10"/>
      <c r="Q307" s="10"/>
      <c r="R307" s="10"/>
      <c r="S307" s="10"/>
      <c r="T307" s="2318"/>
      <c r="U307" s="1393"/>
      <c r="V307" s="2319"/>
      <c r="W307" s="31"/>
      <c r="X307" s="10" t="s">
        <v>2628</v>
      </c>
      <c r="Y307" s="10"/>
      <c r="Z307" s="10"/>
      <c r="AA307" s="10"/>
      <c r="AB307" s="531"/>
      <c r="AC307" s="531"/>
      <c r="AD307" s="10"/>
      <c r="AE307" s="2320"/>
      <c r="AF307" s="1393"/>
      <c r="AG307" s="1393"/>
      <c r="AH307" s="1393"/>
      <c r="AI307" s="2319"/>
      <c r="AJ307" s="485"/>
      <c r="AK307" s="1002"/>
      <c r="AL307" s="1002"/>
    </row>
    <row r="308" spans="1:38" ht="4.5" hidden="1" customHeight="1" x14ac:dyDescent="0.25">
      <c r="A308" s="10"/>
      <c r="B308" s="10"/>
      <c r="C308" s="10"/>
      <c r="D308" s="10"/>
      <c r="E308" s="206"/>
      <c r="F308" s="207"/>
      <c r="G308" s="207"/>
      <c r="H308" s="207"/>
      <c r="I308" s="207"/>
      <c r="J308" s="207"/>
      <c r="K308" s="207"/>
      <c r="L308" s="207"/>
      <c r="M308" s="207"/>
      <c r="N308" s="207"/>
      <c r="O308" s="207"/>
      <c r="P308" s="207"/>
      <c r="Q308" s="207"/>
      <c r="R308" s="207"/>
      <c r="S308" s="207"/>
      <c r="T308" s="207"/>
      <c r="U308" s="207"/>
      <c r="V308" s="207"/>
      <c r="W308" s="207"/>
      <c r="X308" s="207"/>
      <c r="Y308" s="207"/>
      <c r="Z308" s="207"/>
      <c r="AA308" s="207"/>
      <c r="AB308" s="207"/>
      <c r="AC308" s="207"/>
      <c r="AD308" s="207"/>
      <c r="AE308" s="207"/>
      <c r="AF308" s="678"/>
      <c r="AG308" s="678"/>
      <c r="AH308" s="678"/>
      <c r="AI308" s="678"/>
      <c r="AJ308" s="497"/>
      <c r="AK308" s="1002"/>
      <c r="AL308" s="1002"/>
    </row>
    <row r="309" spans="1:38" ht="15" hidden="1" customHeight="1" x14ac:dyDescent="0.25">
      <c r="A309" s="10"/>
      <c r="B309" s="10"/>
      <c r="C309" s="10"/>
      <c r="D309" s="10"/>
      <c r="E309" s="1005" t="s">
        <v>2629</v>
      </c>
      <c r="F309" s="1638"/>
      <c r="G309" s="1416"/>
      <c r="H309" s="1416"/>
      <c r="I309" s="1416"/>
      <c r="J309" s="1416"/>
      <c r="K309" s="1416"/>
      <c r="L309" s="1416"/>
      <c r="M309" s="1417"/>
      <c r="N309" s="511" t="s">
        <v>2630</v>
      </c>
      <c r="O309" s="1638"/>
      <c r="P309" s="1416"/>
      <c r="Q309" s="1416"/>
      <c r="R309" s="1416"/>
      <c r="S309" s="1416"/>
      <c r="T309" s="1416"/>
      <c r="U309" s="1416"/>
      <c r="V309" s="1417"/>
      <c r="W309" s="511" t="s">
        <v>2631</v>
      </c>
      <c r="X309" s="1638"/>
      <c r="Y309" s="1416"/>
      <c r="Z309" s="1416"/>
      <c r="AA309" s="1416"/>
      <c r="AB309" s="1416"/>
      <c r="AC309" s="1416"/>
      <c r="AD309" s="1416"/>
      <c r="AE309" s="1416"/>
      <c r="AF309" s="1416"/>
      <c r="AG309" s="1416"/>
      <c r="AH309" s="1416"/>
      <c r="AI309" s="1416"/>
      <c r="AJ309" s="1573"/>
      <c r="AK309" s="1002"/>
      <c r="AL309" s="1002"/>
    </row>
    <row r="310" spans="1:38" ht="15" hidden="1" customHeight="1" x14ac:dyDescent="0.25">
      <c r="A310" s="10"/>
      <c r="B310" s="10"/>
      <c r="C310" s="10"/>
      <c r="D310" s="10"/>
      <c r="E310" s="34"/>
      <c r="F310" s="10" t="s">
        <v>2628</v>
      </c>
      <c r="G310" s="10"/>
      <c r="H310" s="10"/>
      <c r="I310" s="1006"/>
      <c r="J310" s="1006"/>
      <c r="K310" s="1006"/>
      <c r="L310" s="1007"/>
      <c r="M310" s="531"/>
      <c r="N310" s="531"/>
      <c r="O310" s="10" t="s">
        <v>2628</v>
      </c>
      <c r="P310" s="10"/>
      <c r="Q310" s="10"/>
      <c r="R310" s="10"/>
      <c r="S310" s="10"/>
      <c r="T310" s="2318"/>
      <c r="U310" s="1393"/>
      <c r="V310" s="2319"/>
      <c r="W310" s="31"/>
      <c r="X310" s="10" t="s">
        <v>2628</v>
      </c>
      <c r="Y310" s="10"/>
      <c r="Z310" s="10"/>
      <c r="AA310" s="10"/>
      <c r="AB310" s="531"/>
      <c r="AC310" s="531"/>
      <c r="AD310" s="10"/>
      <c r="AE310" s="2320"/>
      <c r="AF310" s="1393"/>
      <c r="AG310" s="1393"/>
      <c r="AH310" s="1393"/>
      <c r="AI310" s="2319"/>
      <c r="AJ310" s="485"/>
      <c r="AK310" s="1002"/>
      <c r="AL310" s="1002"/>
    </row>
    <row r="311" spans="1:38" ht="4.5" hidden="1" customHeight="1" x14ac:dyDescent="0.25">
      <c r="A311" s="10"/>
      <c r="B311" s="10"/>
      <c r="C311" s="10"/>
      <c r="D311" s="10"/>
      <c r="E311" s="34"/>
      <c r="F311" s="10"/>
      <c r="G311" s="10"/>
      <c r="H311" s="10"/>
      <c r="I311" s="31"/>
      <c r="J311" s="31"/>
      <c r="K311" s="31"/>
      <c r="L311" s="10"/>
      <c r="M311" s="10"/>
      <c r="N311" s="10"/>
      <c r="O311" s="31"/>
      <c r="P311" s="31"/>
      <c r="Q311" s="31"/>
      <c r="R311" s="31"/>
      <c r="S311" s="31"/>
      <c r="T311" s="31"/>
      <c r="U311" s="31"/>
      <c r="V311" s="10"/>
      <c r="W311" s="10"/>
      <c r="X311" s="31"/>
      <c r="Y311" s="31"/>
      <c r="Z311" s="31"/>
      <c r="AA311" s="31"/>
      <c r="AB311" s="31"/>
      <c r="AC311" s="31"/>
      <c r="AD311" s="10"/>
      <c r="AE311" s="10"/>
      <c r="AF311" s="31"/>
      <c r="AG311" s="31"/>
      <c r="AH311" s="31"/>
      <c r="AI311" s="31"/>
      <c r="AJ311" s="485"/>
      <c r="AK311" s="1002"/>
      <c r="AL311" s="1002"/>
    </row>
    <row r="312" spans="1:38" ht="15" hidden="1" customHeight="1" x14ac:dyDescent="0.25">
      <c r="A312" s="10"/>
      <c r="B312" s="10"/>
      <c r="C312" s="10"/>
      <c r="D312" s="10"/>
      <c r="E312" s="1005" t="s">
        <v>2632</v>
      </c>
      <c r="F312" s="1638"/>
      <c r="G312" s="1416"/>
      <c r="H312" s="1416"/>
      <c r="I312" s="1416"/>
      <c r="J312" s="1416"/>
      <c r="K312" s="1416"/>
      <c r="L312" s="1416"/>
      <c r="M312" s="1417"/>
      <c r="N312" s="511" t="s">
        <v>2633</v>
      </c>
      <c r="O312" s="1638"/>
      <c r="P312" s="1416"/>
      <c r="Q312" s="1416"/>
      <c r="R312" s="1416"/>
      <c r="S312" s="1416"/>
      <c r="T312" s="1416"/>
      <c r="U312" s="1416"/>
      <c r="V312" s="1417"/>
      <c r="W312" s="511" t="s">
        <v>2634</v>
      </c>
      <c r="X312" s="1638"/>
      <c r="Y312" s="1416"/>
      <c r="Z312" s="1416"/>
      <c r="AA312" s="1416"/>
      <c r="AB312" s="1416"/>
      <c r="AC312" s="1416"/>
      <c r="AD312" s="1416"/>
      <c r="AE312" s="1416"/>
      <c r="AF312" s="1416"/>
      <c r="AG312" s="1416"/>
      <c r="AH312" s="1416"/>
      <c r="AI312" s="1416"/>
      <c r="AJ312" s="1573"/>
      <c r="AK312" s="1002"/>
      <c r="AL312" s="1002"/>
    </row>
    <row r="313" spans="1:38" ht="15" hidden="1" customHeight="1" x14ac:dyDescent="0.25">
      <c r="A313" s="10"/>
      <c r="B313" s="10"/>
      <c r="C313" s="10"/>
      <c r="D313" s="10"/>
      <c r="E313" s="34"/>
      <c r="F313" s="10" t="s">
        <v>2628</v>
      </c>
      <c r="G313" s="10"/>
      <c r="H313" s="10"/>
      <c r="I313" s="531"/>
      <c r="J313" s="531"/>
      <c r="K313" s="531"/>
      <c r="L313" s="1007"/>
      <c r="M313" s="10"/>
      <c r="N313" s="31"/>
      <c r="O313" s="10" t="s">
        <v>2628</v>
      </c>
      <c r="P313" s="10"/>
      <c r="Q313" s="10"/>
      <c r="R313" s="10"/>
      <c r="S313" s="10"/>
      <c r="T313" s="2318"/>
      <c r="U313" s="1393"/>
      <c r="V313" s="2319"/>
      <c r="W313" s="31"/>
      <c r="X313" s="10" t="s">
        <v>2628</v>
      </c>
      <c r="Y313" s="10"/>
      <c r="Z313" s="10"/>
      <c r="AA313" s="10"/>
      <c r="AB313" s="531"/>
      <c r="AC313" s="531"/>
      <c r="AD313" s="10"/>
      <c r="AE313" s="2320"/>
      <c r="AF313" s="1393"/>
      <c r="AG313" s="1393"/>
      <c r="AH313" s="1393"/>
      <c r="AI313" s="2319"/>
      <c r="AJ313" s="485"/>
      <c r="AK313" s="1002"/>
      <c r="AL313" s="1002"/>
    </row>
    <row r="314" spans="1:38" ht="4.5" hidden="1" customHeight="1" x14ac:dyDescent="0.25">
      <c r="A314" s="10"/>
      <c r="B314" s="10"/>
      <c r="C314" s="10"/>
      <c r="D314" s="10"/>
      <c r="E314" s="206"/>
      <c r="F314" s="207"/>
      <c r="G314" s="207"/>
      <c r="H314" s="207"/>
      <c r="I314" s="207"/>
      <c r="J314" s="207"/>
      <c r="K314" s="207"/>
      <c r="L314" s="207"/>
      <c r="M314" s="207"/>
      <c r="N314" s="207"/>
      <c r="O314" s="207"/>
      <c r="P314" s="207"/>
      <c r="Q314" s="207"/>
      <c r="R314" s="207"/>
      <c r="S314" s="207"/>
      <c r="T314" s="207"/>
      <c r="U314" s="207"/>
      <c r="V314" s="207"/>
      <c r="W314" s="207"/>
      <c r="X314" s="207"/>
      <c r="Y314" s="207"/>
      <c r="Z314" s="207"/>
      <c r="AA314" s="207"/>
      <c r="AB314" s="207"/>
      <c r="AC314" s="207"/>
      <c r="AD314" s="207"/>
      <c r="AE314" s="207"/>
      <c r="AF314" s="678"/>
      <c r="AG314" s="678"/>
      <c r="AH314" s="678"/>
      <c r="AI314" s="678"/>
      <c r="AJ314" s="497"/>
      <c r="AK314" s="1002"/>
      <c r="AL314" s="1002"/>
    </row>
    <row r="315" spans="1:38" ht="15" hidden="1" customHeight="1" x14ac:dyDescent="0.25">
      <c r="A315" s="10"/>
      <c r="B315" s="10"/>
      <c r="C315" s="10"/>
      <c r="D315" s="10"/>
      <c r="E315" s="1005" t="s">
        <v>2635</v>
      </c>
      <c r="F315" s="1638"/>
      <c r="G315" s="1416"/>
      <c r="H315" s="1416"/>
      <c r="I315" s="1416"/>
      <c r="J315" s="1416"/>
      <c r="K315" s="1416"/>
      <c r="L315" s="1416"/>
      <c r="M315" s="1417"/>
      <c r="N315" s="511" t="s">
        <v>2636</v>
      </c>
      <c r="O315" s="1638"/>
      <c r="P315" s="1416"/>
      <c r="Q315" s="1416"/>
      <c r="R315" s="1416"/>
      <c r="S315" s="1416"/>
      <c r="T315" s="1416"/>
      <c r="U315" s="1416"/>
      <c r="V315" s="1417"/>
      <c r="W315" s="511" t="s">
        <v>2637</v>
      </c>
      <c r="X315" s="1638"/>
      <c r="Y315" s="1416"/>
      <c r="Z315" s="1416"/>
      <c r="AA315" s="1416"/>
      <c r="AB315" s="1416"/>
      <c r="AC315" s="1416"/>
      <c r="AD315" s="1416"/>
      <c r="AE315" s="1416"/>
      <c r="AF315" s="1416"/>
      <c r="AG315" s="1416"/>
      <c r="AH315" s="1416"/>
      <c r="AI315" s="1416"/>
      <c r="AJ315" s="1573"/>
      <c r="AK315" s="1002"/>
      <c r="AL315" s="1002"/>
    </row>
    <row r="316" spans="1:38" ht="15" hidden="1" customHeight="1" x14ac:dyDescent="0.25">
      <c r="A316" s="10"/>
      <c r="B316" s="10"/>
      <c r="C316" s="10"/>
      <c r="D316" s="10"/>
      <c r="E316" s="34"/>
      <c r="F316" s="10" t="s">
        <v>2628</v>
      </c>
      <c r="G316" s="10"/>
      <c r="H316" s="10"/>
      <c r="I316" s="1006"/>
      <c r="J316" s="1006"/>
      <c r="K316" s="1006"/>
      <c r="L316" s="1007"/>
      <c r="M316" s="531"/>
      <c r="N316" s="531"/>
      <c r="O316" s="10" t="s">
        <v>2628</v>
      </c>
      <c r="P316" s="10"/>
      <c r="Q316" s="10"/>
      <c r="R316" s="10"/>
      <c r="S316" s="10"/>
      <c r="T316" s="2318"/>
      <c r="U316" s="1393"/>
      <c r="V316" s="2319"/>
      <c r="W316" s="31"/>
      <c r="X316" s="10" t="s">
        <v>2628</v>
      </c>
      <c r="Y316" s="10"/>
      <c r="Z316" s="10"/>
      <c r="AA316" s="10"/>
      <c r="AB316" s="531"/>
      <c r="AC316" s="531"/>
      <c r="AD316" s="10"/>
      <c r="AE316" s="2320"/>
      <c r="AF316" s="1393"/>
      <c r="AG316" s="1393"/>
      <c r="AH316" s="1393"/>
      <c r="AI316" s="2319"/>
      <c r="AJ316" s="485"/>
      <c r="AK316" s="1002"/>
      <c r="AL316" s="1002"/>
    </row>
    <row r="317" spans="1:38" ht="4.5" hidden="1" customHeight="1" x14ac:dyDescent="0.25">
      <c r="A317" s="10"/>
      <c r="B317" s="10"/>
      <c r="C317" s="10"/>
      <c r="D317" s="10"/>
      <c r="E317" s="34"/>
      <c r="F317" s="10"/>
      <c r="G317" s="10"/>
      <c r="H317" s="10"/>
      <c r="I317" s="31"/>
      <c r="J317" s="31"/>
      <c r="K317" s="31"/>
      <c r="L317" s="10"/>
      <c r="M317" s="10"/>
      <c r="N317" s="10"/>
      <c r="O317" s="31"/>
      <c r="P317" s="31"/>
      <c r="Q317" s="31"/>
      <c r="R317" s="31"/>
      <c r="S317" s="31"/>
      <c r="T317" s="31"/>
      <c r="U317" s="31"/>
      <c r="V317" s="10"/>
      <c r="W317" s="10"/>
      <c r="X317" s="31"/>
      <c r="Y317" s="31"/>
      <c r="Z317" s="31"/>
      <c r="AA317" s="31"/>
      <c r="AB317" s="31"/>
      <c r="AC317" s="31"/>
      <c r="AD317" s="10"/>
      <c r="AE317" s="10"/>
      <c r="AF317" s="31"/>
      <c r="AG317" s="31"/>
      <c r="AH317" s="31"/>
      <c r="AI317" s="31"/>
      <c r="AJ317" s="485"/>
      <c r="AK317" s="1002"/>
      <c r="AL317" s="1002"/>
    </row>
    <row r="318" spans="1:38" ht="15" hidden="1" customHeight="1" x14ac:dyDescent="0.25">
      <c r="A318" s="10"/>
      <c r="B318" s="10"/>
      <c r="C318" s="10"/>
      <c r="D318" s="10"/>
      <c r="E318" s="1005" t="s">
        <v>2638</v>
      </c>
      <c r="F318" s="1638"/>
      <c r="G318" s="1416"/>
      <c r="H318" s="1416"/>
      <c r="I318" s="1416"/>
      <c r="J318" s="1416"/>
      <c r="K318" s="1416"/>
      <c r="L318" s="1416"/>
      <c r="M318" s="1417"/>
      <c r="N318" s="511" t="s">
        <v>2639</v>
      </c>
      <c r="O318" s="1638"/>
      <c r="P318" s="1416"/>
      <c r="Q318" s="1416"/>
      <c r="R318" s="1416"/>
      <c r="S318" s="1416"/>
      <c r="T318" s="1416"/>
      <c r="U318" s="1416"/>
      <c r="V318" s="1417"/>
      <c r="W318" s="511" t="s">
        <v>2640</v>
      </c>
      <c r="X318" s="1638"/>
      <c r="Y318" s="1416"/>
      <c r="Z318" s="1416"/>
      <c r="AA318" s="1416"/>
      <c r="AB318" s="1416"/>
      <c r="AC318" s="1416"/>
      <c r="AD318" s="1416"/>
      <c r="AE318" s="1416"/>
      <c r="AF318" s="1416"/>
      <c r="AG318" s="1416"/>
      <c r="AH318" s="1416"/>
      <c r="AI318" s="1416"/>
      <c r="AJ318" s="1573"/>
      <c r="AK318" s="1002"/>
      <c r="AL318" s="1002"/>
    </row>
    <row r="319" spans="1:38" ht="15" hidden="1" customHeight="1" x14ac:dyDescent="0.25">
      <c r="A319" s="10"/>
      <c r="B319" s="10"/>
      <c r="C319" s="10"/>
      <c r="D319" s="10"/>
      <c r="E319" s="34"/>
      <c r="F319" s="10" t="s">
        <v>2628</v>
      </c>
      <c r="G319" s="10"/>
      <c r="H319" s="10"/>
      <c r="I319" s="531"/>
      <c r="J319" s="531"/>
      <c r="K319" s="531"/>
      <c r="L319" s="1007"/>
      <c r="M319" s="10"/>
      <c r="N319" s="31"/>
      <c r="O319" s="10" t="s">
        <v>2628</v>
      </c>
      <c r="P319" s="10"/>
      <c r="Q319" s="10"/>
      <c r="R319" s="10"/>
      <c r="S319" s="10"/>
      <c r="T319" s="2318"/>
      <c r="U319" s="1393"/>
      <c r="V319" s="2319"/>
      <c r="W319" s="31"/>
      <c r="X319" s="10" t="s">
        <v>2628</v>
      </c>
      <c r="Y319" s="10"/>
      <c r="Z319" s="10"/>
      <c r="AA319" s="10"/>
      <c r="AB319" s="531"/>
      <c r="AC319" s="531"/>
      <c r="AD319" s="10"/>
      <c r="AE319" s="2320"/>
      <c r="AF319" s="1393"/>
      <c r="AG319" s="1393"/>
      <c r="AH319" s="1393"/>
      <c r="AI319" s="2319"/>
      <c r="AJ319" s="485"/>
      <c r="AK319" s="1002"/>
      <c r="AL319" s="1002"/>
    </row>
    <row r="320" spans="1:38" ht="4.5" hidden="1" customHeight="1" x14ac:dyDescent="0.25">
      <c r="A320" s="10"/>
      <c r="B320" s="10"/>
      <c r="C320" s="10"/>
      <c r="D320" s="10"/>
      <c r="E320" s="206"/>
      <c r="F320" s="207"/>
      <c r="G320" s="207"/>
      <c r="H320" s="207"/>
      <c r="I320" s="207"/>
      <c r="J320" s="207"/>
      <c r="K320" s="207"/>
      <c r="L320" s="207"/>
      <c r="M320" s="207"/>
      <c r="N320" s="207"/>
      <c r="O320" s="207"/>
      <c r="P320" s="207"/>
      <c r="Q320" s="207"/>
      <c r="R320" s="207"/>
      <c r="S320" s="207"/>
      <c r="T320" s="207"/>
      <c r="U320" s="207"/>
      <c r="V320" s="207"/>
      <c r="W320" s="207"/>
      <c r="X320" s="207"/>
      <c r="Y320" s="207"/>
      <c r="Z320" s="207"/>
      <c r="AA320" s="207"/>
      <c r="AB320" s="207"/>
      <c r="AC320" s="207"/>
      <c r="AD320" s="207"/>
      <c r="AE320" s="207"/>
      <c r="AF320" s="678"/>
      <c r="AG320" s="678"/>
      <c r="AH320" s="678"/>
      <c r="AI320" s="678"/>
      <c r="AJ320" s="497"/>
      <c r="AK320" s="1002"/>
      <c r="AL320" s="1002"/>
    </row>
    <row r="321" spans="1:38" ht="15" hidden="1" customHeight="1" x14ac:dyDescent="0.25">
      <c r="A321" s="10"/>
      <c r="B321" s="10"/>
      <c r="C321" s="10"/>
      <c r="D321" s="10"/>
      <c r="E321" s="1005" t="s">
        <v>2641</v>
      </c>
      <c r="F321" s="1638"/>
      <c r="G321" s="1416"/>
      <c r="H321" s="1416"/>
      <c r="I321" s="1416"/>
      <c r="J321" s="1416"/>
      <c r="K321" s="1416"/>
      <c r="L321" s="1416"/>
      <c r="M321" s="1417"/>
      <c r="N321" s="511" t="s">
        <v>2642</v>
      </c>
      <c r="O321" s="1638"/>
      <c r="P321" s="1416"/>
      <c r="Q321" s="1416"/>
      <c r="R321" s="1416"/>
      <c r="S321" s="1416"/>
      <c r="T321" s="1416"/>
      <c r="U321" s="1416"/>
      <c r="V321" s="1417"/>
      <c r="W321" s="511" t="s">
        <v>2643</v>
      </c>
      <c r="X321" s="1638"/>
      <c r="Y321" s="1416"/>
      <c r="Z321" s="1416"/>
      <c r="AA321" s="1416"/>
      <c r="AB321" s="1416"/>
      <c r="AC321" s="1416"/>
      <c r="AD321" s="1416"/>
      <c r="AE321" s="1416"/>
      <c r="AF321" s="1416"/>
      <c r="AG321" s="1416"/>
      <c r="AH321" s="1416"/>
      <c r="AI321" s="1416"/>
      <c r="AJ321" s="1573"/>
      <c r="AK321" s="1002"/>
      <c r="AL321" s="1002"/>
    </row>
    <row r="322" spans="1:38" ht="15" hidden="1" customHeight="1" x14ac:dyDescent="0.25">
      <c r="A322" s="10"/>
      <c r="B322" s="10"/>
      <c r="C322" s="10"/>
      <c r="D322" s="10"/>
      <c r="E322" s="34"/>
      <c r="F322" s="10" t="s">
        <v>2628</v>
      </c>
      <c r="G322" s="10"/>
      <c r="H322" s="10"/>
      <c r="I322" s="1006"/>
      <c r="J322" s="1006"/>
      <c r="K322" s="1006"/>
      <c r="L322" s="1007"/>
      <c r="M322" s="531"/>
      <c r="N322" s="531"/>
      <c r="O322" s="10" t="s">
        <v>2628</v>
      </c>
      <c r="P322" s="10"/>
      <c r="Q322" s="10"/>
      <c r="R322" s="10"/>
      <c r="S322" s="10"/>
      <c r="T322" s="2318"/>
      <c r="U322" s="1393"/>
      <c r="V322" s="2319"/>
      <c r="W322" s="31"/>
      <c r="X322" s="10" t="s">
        <v>2628</v>
      </c>
      <c r="Y322" s="10"/>
      <c r="Z322" s="10"/>
      <c r="AA322" s="10"/>
      <c r="AB322" s="531"/>
      <c r="AC322" s="531"/>
      <c r="AD322" s="10"/>
      <c r="AE322" s="2320"/>
      <c r="AF322" s="1393"/>
      <c r="AG322" s="1393"/>
      <c r="AH322" s="1393"/>
      <c r="AI322" s="2319"/>
      <c r="AJ322" s="485"/>
      <c r="AK322" s="1002"/>
      <c r="AL322" s="1002"/>
    </row>
    <row r="323" spans="1:38" ht="4.5" hidden="1" customHeight="1" x14ac:dyDescent="0.25">
      <c r="A323" s="10"/>
      <c r="B323" s="10"/>
      <c r="C323" s="10"/>
      <c r="D323" s="10"/>
      <c r="E323" s="34"/>
      <c r="F323" s="10"/>
      <c r="G323" s="10"/>
      <c r="H323" s="10"/>
      <c r="I323" s="31"/>
      <c r="J323" s="31"/>
      <c r="K323" s="31"/>
      <c r="L323" s="10"/>
      <c r="M323" s="10"/>
      <c r="N323" s="10"/>
      <c r="O323" s="31"/>
      <c r="P323" s="31"/>
      <c r="Q323" s="31"/>
      <c r="R323" s="31"/>
      <c r="S323" s="31"/>
      <c r="T323" s="31"/>
      <c r="U323" s="31"/>
      <c r="V323" s="10"/>
      <c r="W323" s="10"/>
      <c r="X323" s="31"/>
      <c r="Y323" s="31"/>
      <c r="Z323" s="31"/>
      <c r="AA323" s="31"/>
      <c r="AB323" s="31"/>
      <c r="AC323" s="31"/>
      <c r="AD323" s="10"/>
      <c r="AE323" s="10"/>
      <c r="AF323" s="31"/>
      <c r="AG323" s="31"/>
      <c r="AH323" s="31"/>
      <c r="AI323" s="31"/>
      <c r="AJ323" s="485"/>
      <c r="AK323" s="1002"/>
      <c r="AL323" s="1002"/>
    </row>
    <row r="324" spans="1:38" ht="15" hidden="1" customHeight="1" x14ac:dyDescent="0.25">
      <c r="A324" s="10"/>
      <c r="B324" s="10"/>
      <c r="C324" s="10"/>
      <c r="D324" s="10"/>
      <c r="E324" s="1005" t="s">
        <v>2644</v>
      </c>
      <c r="F324" s="1638"/>
      <c r="G324" s="1416"/>
      <c r="H324" s="1416"/>
      <c r="I324" s="1416"/>
      <c r="J324" s="1416"/>
      <c r="K324" s="1416"/>
      <c r="L324" s="1416"/>
      <c r="M324" s="1417"/>
      <c r="N324" s="511" t="s">
        <v>2645</v>
      </c>
      <c r="O324" s="1638"/>
      <c r="P324" s="1416"/>
      <c r="Q324" s="1416"/>
      <c r="R324" s="1416"/>
      <c r="S324" s="1416"/>
      <c r="T324" s="1416"/>
      <c r="U324" s="1416"/>
      <c r="V324" s="1417"/>
      <c r="W324" s="511" t="s">
        <v>2646</v>
      </c>
      <c r="X324" s="1638"/>
      <c r="Y324" s="1416"/>
      <c r="Z324" s="1416"/>
      <c r="AA324" s="1416"/>
      <c r="AB324" s="1416"/>
      <c r="AC324" s="1416"/>
      <c r="AD324" s="1416"/>
      <c r="AE324" s="1416"/>
      <c r="AF324" s="1416"/>
      <c r="AG324" s="1416"/>
      <c r="AH324" s="1416"/>
      <c r="AI324" s="1416"/>
      <c r="AJ324" s="1573"/>
      <c r="AK324" s="1002"/>
      <c r="AL324" s="1002"/>
    </row>
    <row r="325" spans="1:38" ht="15" hidden="1" customHeight="1" x14ac:dyDescent="0.25">
      <c r="A325" s="10"/>
      <c r="B325" s="10"/>
      <c r="C325" s="10"/>
      <c r="D325" s="10"/>
      <c r="E325" s="34"/>
      <c r="F325" s="10" t="s">
        <v>2628</v>
      </c>
      <c r="G325" s="10"/>
      <c r="H325" s="10"/>
      <c r="I325" s="531"/>
      <c r="J325" s="531"/>
      <c r="K325" s="531"/>
      <c r="L325" s="1007"/>
      <c r="M325" s="10"/>
      <c r="N325" s="31"/>
      <c r="O325" s="10" t="s">
        <v>2628</v>
      </c>
      <c r="P325" s="10"/>
      <c r="Q325" s="10"/>
      <c r="R325" s="10"/>
      <c r="S325" s="10"/>
      <c r="T325" s="2318"/>
      <c r="U325" s="1393"/>
      <c r="V325" s="2319"/>
      <c r="W325" s="31"/>
      <c r="X325" s="10" t="s">
        <v>2628</v>
      </c>
      <c r="Y325" s="10"/>
      <c r="Z325" s="10"/>
      <c r="AA325" s="10"/>
      <c r="AB325" s="531"/>
      <c r="AC325" s="531"/>
      <c r="AD325" s="10"/>
      <c r="AE325" s="2320"/>
      <c r="AF325" s="1393"/>
      <c r="AG325" s="1393"/>
      <c r="AH325" s="1393"/>
      <c r="AI325" s="2319"/>
      <c r="AJ325" s="485"/>
      <c r="AK325" s="1002"/>
      <c r="AL325" s="1002"/>
    </row>
    <row r="326" spans="1:38" ht="15" customHeight="1" thickBot="1" x14ac:dyDescent="0.3">
      <c r="A326" s="1103" t="s">
        <v>2647</v>
      </c>
      <c r="B326" s="1045"/>
      <c r="C326" s="2345"/>
      <c r="D326" s="1443"/>
      <c r="E326" s="1334" t="s">
        <v>2623</v>
      </c>
      <c r="F326" s="1149"/>
      <c r="G326" s="1149"/>
      <c r="H326" s="1149"/>
      <c r="I326" s="1337"/>
      <c r="J326" s="1335"/>
      <c r="K326" s="2325"/>
      <c r="L326" s="2326"/>
      <c r="M326" s="2326"/>
      <c r="N326" s="2326"/>
      <c r="O326" s="2326"/>
      <c r="P326" s="2326"/>
      <c r="Q326" s="2326"/>
      <c r="R326" s="2326"/>
      <c r="S326" s="2326"/>
      <c r="T326" s="2326"/>
      <c r="U326" s="2326"/>
      <c r="V326" s="2326"/>
      <c r="W326" s="2326"/>
      <c r="X326" s="1149"/>
      <c r="Y326" s="1149"/>
      <c r="Z326" s="1149" t="s">
        <v>2624</v>
      </c>
      <c r="AA326" s="1149"/>
      <c r="AB326" s="1337"/>
      <c r="AC326" s="2327"/>
      <c r="AD326" s="2328"/>
      <c r="AE326" s="2328"/>
      <c r="AF326" s="2328"/>
      <c r="AG326" s="2328"/>
      <c r="AH326" s="2328"/>
      <c r="AI326" s="1338"/>
      <c r="AJ326" s="1109"/>
      <c r="AK326" s="1002"/>
      <c r="AL326" s="1002"/>
    </row>
    <row r="327" spans="1:38" ht="6.6" customHeight="1" x14ac:dyDescent="0.25">
      <c r="A327" s="1008"/>
      <c r="D327" s="1008"/>
      <c r="E327" s="1339"/>
      <c r="F327" s="1073"/>
      <c r="G327" s="1073"/>
      <c r="H327" s="1073"/>
      <c r="I327" s="1073"/>
      <c r="J327" s="1073"/>
      <c r="K327" s="1073"/>
      <c r="L327" s="1073"/>
      <c r="M327" s="1073"/>
      <c r="N327" s="1073"/>
      <c r="O327" s="1073"/>
      <c r="P327" s="1073"/>
      <c r="Q327" s="1073"/>
      <c r="R327" s="1073"/>
      <c r="S327" s="1073"/>
      <c r="T327" s="1073"/>
      <c r="U327" s="1073"/>
      <c r="V327" s="1073"/>
      <c r="W327" s="1073"/>
      <c r="X327" s="1073"/>
      <c r="Y327" s="1073"/>
      <c r="Z327" s="1073"/>
      <c r="AA327" s="1073"/>
      <c r="AB327" s="1073"/>
      <c r="AC327" s="1073"/>
      <c r="AD327" s="1073"/>
      <c r="AE327" s="1073"/>
      <c r="AF327" s="1109"/>
      <c r="AG327" s="1109"/>
      <c r="AH327" s="1109"/>
      <c r="AI327" s="1340"/>
      <c r="AJ327" s="1109"/>
      <c r="AK327" s="1002"/>
      <c r="AL327" s="1002"/>
    </row>
    <row r="328" spans="1:38" ht="15" customHeight="1" x14ac:dyDescent="0.25">
      <c r="A328" s="971"/>
      <c r="B328" s="971"/>
      <c r="C328" s="971"/>
      <c r="D328" s="971"/>
      <c r="E328" s="2338" t="s">
        <v>2613</v>
      </c>
      <c r="F328" s="1881"/>
      <c r="G328" s="2330"/>
      <c r="H328" s="1930"/>
      <c r="I328" s="1930"/>
      <c r="J328" s="1930"/>
      <c r="K328" s="1930"/>
      <c r="L328" s="1930"/>
      <c r="M328" s="1930"/>
      <c r="N328" s="1930"/>
      <c r="O328" s="1930"/>
      <c r="P328" s="1930"/>
      <c r="Q328" s="1930"/>
      <c r="R328" s="1930"/>
      <c r="S328" s="1160" t="s">
        <v>2614</v>
      </c>
      <c r="T328" s="2329"/>
      <c r="U328" s="1930"/>
      <c r="V328" s="1930"/>
      <c r="W328" s="1930"/>
      <c r="X328" s="1930"/>
      <c r="Y328" s="1930"/>
      <c r="Z328" s="1160" t="s">
        <v>2615</v>
      </c>
      <c r="AA328" s="2330"/>
      <c r="AB328" s="1930"/>
      <c r="AC328" s="1160" t="s">
        <v>2616</v>
      </c>
      <c r="AD328" s="2330"/>
      <c r="AE328" s="1930"/>
      <c r="AF328" s="1930"/>
      <c r="AG328" s="1930"/>
      <c r="AH328" s="1930"/>
      <c r="AI328" s="1340"/>
      <c r="AJ328" s="1109"/>
      <c r="AK328" s="1002"/>
      <c r="AL328" s="1002"/>
    </row>
    <row r="329" spans="1:38" ht="4.5" customHeight="1" x14ac:dyDescent="0.25">
      <c r="A329" s="971"/>
      <c r="B329" s="971"/>
      <c r="C329" s="971"/>
      <c r="D329" s="971"/>
      <c r="E329" s="1339"/>
      <c r="F329" s="1073"/>
      <c r="G329" s="1073"/>
      <c r="H329" s="1073"/>
      <c r="I329" s="1073"/>
      <c r="J329" s="1073"/>
      <c r="K329" s="1073"/>
      <c r="L329" s="1073"/>
      <c r="M329" s="1073"/>
      <c r="N329" s="1073"/>
      <c r="O329" s="1073"/>
      <c r="P329" s="1073"/>
      <c r="Q329" s="1073"/>
      <c r="R329" s="1073"/>
      <c r="S329" s="1073"/>
      <c r="T329" s="1073"/>
      <c r="U329" s="1073"/>
      <c r="V329" s="1073"/>
      <c r="W329" s="1073"/>
      <c r="X329" s="1073"/>
      <c r="Y329" s="1073"/>
      <c r="Z329" s="1073"/>
      <c r="AA329" s="1073"/>
      <c r="AB329" s="1073"/>
      <c r="AC329" s="1073"/>
      <c r="AD329" s="1073"/>
      <c r="AE329" s="1073"/>
      <c r="AF329" s="1109"/>
      <c r="AG329" s="1109"/>
      <c r="AH329" s="1109"/>
      <c r="AI329" s="1340"/>
      <c r="AJ329" s="1109"/>
      <c r="AK329" s="1002"/>
      <c r="AL329" s="1002"/>
    </row>
    <row r="330" spans="1:38" ht="15" customHeight="1" x14ac:dyDescent="0.25">
      <c r="A330" s="971"/>
      <c r="B330" s="971"/>
      <c r="C330" s="971"/>
      <c r="D330" s="971"/>
      <c r="E330" s="1339" t="s">
        <v>2617</v>
      </c>
      <c r="F330" s="1073"/>
      <c r="G330" s="1073"/>
      <c r="H330" s="1073"/>
      <c r="I330" s="1073"/>
      <c r="J330" s="1073"/>
      <c r="K330" s="1073"/>
      <c r="L330" s="1073"/>
      <c r="M330" s="1073"/>
      <c r="N330" s="1344"/>
      <c r="O330" s="1333"/>
      <c r="P330" s="1333"/>
      <c r="Q330" s="2330"/>
      <c r="R330" s="1930"/>
      <c r="S330" s="1930"/>
      <c r="T330" s="1930"/>
      <c r="U330" s="1930"/>
      <c r="V330" s="1930"/>
      <c r="W330" s="1930"/>
      <c r="X330" s="1930"/>
      <c r="Y330" s="1930"/>
      <c r="Z330" s="1930"/>
      <c r="AA330" s="1930"/>
      <c r="AB330" s="1930"/>
      <c r="AC330" s="1930"/>
      <c r="AD330" s="1930"/>
      <c r="AE330" s="1930"/>
      <c r="AF330" s="1930"/>
      <c r="AG330" s="1930"/>
      <c r="AH330" s="1930"/>
      <c r="AI330" s="1340"/>
      <c r="AJ330" s="1109"/>
      <c r="AK330" s="1002"/>
      <c r="AL330" s="1002"/>
    </row>
    <row r="331" spans="1:38" ht="4.5" customHeight="1" x14ac:dyDescent="0.25">
      <c r="A331" s="971"/>
      <c r="B331" s="971"/>
      <c r="C331" s="971"/>
      <c r="D331" s="971"/>
      <c r="E331" s="1339"/>
      <c r="F331" s="1073"/>
      <c r="G331" s="1073"/>
      <c r="H331" s="1073"/>
      <c r="I331" s="1073"/>
      <c r="J331" s="1073"/>
      <c r="K331" s="1073"/>
      <c r="L331" s="1073"/>
      <c r="M331" s="1073"/>
      <c r="N331" s="1073"/>
      <c r="O331" s="1073"/>
      <c r="P331" s="1073"/>
      <c r="Q331" s="1073"/>
      <c r="R331" s="1073"/>
      <c r="S331" s="1073"/>
      <c r="T331" s="1073"/>
      <c r="U331" s="1073"/>
      <c r="V331" s="1073"/>
      <c r="W331" s="1073"/>
      <c r="X331" s="1073"/>
      <c r="Y331" s="1073"/>
      <c r="Z331" s="1073"/>
      <c r="AA331" s="1073"/>
      <c r="AB331" s="1073"/>
      <c r="AC331" s="1073"/>
      <c r="AD331" s="1073"/>
      <c r="AE331" s="1073"/>
      <c r="AF331" s="1109"/>
      <c r="AG331" s="1109"/>
      <c r="AH331" s="1109"/>
      <c r="AI331" s="1340"/>
      <c r="AJ331" s="1109"/>
      <c r="AK331" s="1002"/>
      <c r="AL331" s="1002"/>
    </row>
    <row r="332" spans="1:38" ht="15" customHeight="1" x14ac:dyDescent="0.25">
      <c r="A332" s="971"/>
      <c r="B332" s="971"/>
      <c r="C332" s="971"/>
      <c r="D332" s="971"/>
      <c r="E332" s="1339" t="s">
        <v>2618</v>
      </c>
      <c r="F332" s="1073"/>
      <c r="G332" s="1073"/>
      <c r="H332" s="1073"/>
      <c r="I332" s="1073"/>
      <c r="J332" s="1073"/>
      <c r="K332" s="1109"/>
      <c r="L332" s="1350"/>
      <c r="M332" s="1073"/>
      <c r="N332" s="1073"/>
      <c r="O332" s="1073"/>
      <c r="P332" s="1109"/>
      <c r="Q332" s="1081" t="s">
        <v>2619</v>
      </c>
      <c r="R332" s="2330"/>
      <c r="S332" s="1930"/>
      <c r="T332" s="1930"/>
      <c r="U332" s="1073" t="s">
        <v>2620</v>
      </c>
      <c r="V332" s="1073"/>
      <c r="W332" s="1073"/>
      <c r="X332" s="1073"/>
      <c r="Y332" s="1073"/>
      <c r="Z332" s="1073"/>
      <c r="AA332" s="2330"/>
      <c r="AB332" s="1930"/>
      <c r="AC332" s="1930"/>
      <c r="AD332" s="1930"/>
      <c r="AE332" s="1930"/>
      <c r="AF332" s="1930"/>
      <c r="AG332" s="1930"/>
      <c r="AH332" s="1930"/>
      <c r="AI332" s="1340"/>
      <c r="AJ332" s="1109"/>
      <c r="AK332" s="1002"/>
      <c r="AL332" s="1002"/>
    </row>
    <row r="333" spans="1:38" ht="4.5" customHeight="1" x14ac:dyDescent="0.25">
      <c r="A333" s="971"/>
      <c r="B333" s="971"/>
      <c r="C333" s="971"/>
      <c r="D333" s="971"/>
      <c r="E333" s="1339"/>
      <c r="F333" s="1073"/>
      <c r="G333" s="1073"/>
      <c r="H333" s="1073"/>
      <c r="I333" s="1073"/>
      <c r="J333" s="1073"/>
      <c r="K333" s="1073"/>
      <c r="L333" s="1073"/>
      <c r="M333" s="1073"/>
      <c r="N333" s="1073"/>
      <c r="O333" s="1073"/>
      <c r="P333" s="1073"/>
      <c r="Q333" s="1073"/>
      <c r="R333" s="1073"/>
      <c r="S333" s="1073"/>
      <c r="T333" s="1073"/>
      <c r="U333" s="1073"/>
      <c r="V333" s="1073"/>
      <c r="W333" s="1073"/>
      <c r="X333" s="1073"/>
      <c r="Y333" s="1073"/>
      <c r="Z333" s="1073"/>
      <c r="AA333" s="1073"/>
      <c r="AB333" s="1073"/>
      <c r="AC333" s="1073"/>
      <c r="AD333" s="1073"/>
      <c r="AE333" s="1073"/>
      <c r="AF333" s="1109"/>
      <c r="AG333" s="1109"/>
      <c r="AH333" s="1109"/>
      <c r="AI333" s="1340"/>
      <c r="AJ333" s="1109"/>
      <c r="AK333" s="1002"/>
      <c r="AL333" s="1002"/>
    </row>
    <row r="334" spans="1:38" ht="15" customHeight="1" x14ac:dyDescent="0.25">
      <c r="A334" s="971"/>
      <c r="B334" s="971"/>
      <c r="C334" s="971"/>
      <c r="D334" s="971"/>
      <c r="E334" s="1339" t="s">
        <v>2621</v>
      </c>
      <c r="F334" s="1073"/>
      <c r="G334" s="1073"/>
      <c r="H334" s="1073"/>
      <c r="I334" s="1073"/>
      <c r="J334" s="1073"/>
      <c r="K334" s="1073"/>
      <c r="L334" s="1351"/>
      <c r="M334" s="1333"/>
      <c r="N334" s="1073" t="s">
        <v>146</v>
      </c>
      <c r="O334" s="1073"/>
      <c r="P334" s="2330"/>
      <c r="Q334" s="1930"/>
      <c r="R334" s="1930"/>
      <c r="S334" s="1930"/>
      <c r="T334" s="1930"/>
      <c r="U334" s="2346" t="s">
        <v>173</v>
      </c>
      <c r="V334" s="1881"/>
      <c r="W334" s="2330"/>
      <c r="X334" s="1930"/>
      <c r="Y334" s="1930"/>
      <c r="Z334" s="1930"/>
      <c r="AA334" s="1930"/>
      <c r="AB334" s="1930"/>
      <c r="AC334" s="1930"/>
      <c r="AD334" s="1930"/>
      <c r="AE334" s="1930"/>
      <c r="AF334" s="1930"/>
      <c r="AG334" s="1930"/>
      <c r="AH334" s="1930"/>
      <c r="AI334" s="1340"/>
      <c r="AJ334" s="1109"/>
      <c r="AK334" s="1002"/>
      <c r="AL334" s="1002"/>
    </row>
    <row r="335" spans="1:38" ht="4.5" customHeight="1" x14ac:dyDescent="0.25">
      <c r="A335" s="971"/>
      <c r="B335" s="971"/>
      <c r="C335" s="971"/>
      <c r="D335" s="971"/>
      <c r="E335" s="1339"/>
      <c r="F335" s="1073"/>
      <c r="G335" s="1073"/>
      <c r="H335" s="1073"/>
      <c r="I335" s="1073"/>
      <c r="J335" s="1073"/>
      <c r="K335" s="1073"/>
      <c r="L335" s="1073"/>
      <c r="M335" s="1073"/>
      <c r="N335" s="1073"/>
      <c r="O335" s="1073"/>
      <c r="P335" s="1073"/>
      <c r="Q335" s="1073"/>
      <c r="R335" s="1073"/>
      <c r="S335" s="1073"/>
      <c r="T335" s="1073"/>
      <c r="U335" s="1073"/>
      <c r="V335" s="1073"/>
      <c r="W335" s="1073"/>
      <c r="X335" s="1073"/>
      <c r="Y335" s="1073"/>
      <c r="Z335" s="1073"/>
      <c r="AA335" s="1073"/>
      <c r="AB335" s="1073"/>
      <c r="AC335" s="1073"/>
      <c r="AD335" s="1073"/>
      <c r="AE335" s="1073"/>
      <c r="AF335" s="1109"/>
      <c r="AG335" s="1109"/>
      <c r="AH335" s="1109"/>
      <c r="AI335" s="1340"/>
      <c r="AJ335" s="1109"/>
      <c r="AK335" s="1002"/>
      <c r="AL335" s="1002"/>
    </row>
    <row r="336" spans="1:38" ht="15" customHeight="1" x14ac:dyDescent="0.25">
      <c r="A336" s="971"/>
      <c r="B336" s="971"/>
      <c r="C336" s="971"/>
      <c r="D336" s="971"/>
      <c r="E336" s="1339" t="s">
        <v>2625</v>
      </c>
      <c r="F336" s="1073"/>
      <c r="G336" s="1073"/>
      <c r="H336" s="1073"/>
      <c r="I336" s="1073"/>
      <c r="J336" s="1073"/>
      <c r="K336" s="1073"/>
      <c r="L336" s="1073"/>
      <c r="M336" s="2330"/>
      <c r="N336" s="1930"/>
      <c r="O336" s="1109"/>
      <c r="P336" s="1109"/>
      <c r="Q336" s="1345" t="s">
        <v>2626</v>
      </c>
      <c r="R336" s="1109"/>
      <c r="S336" s="1109"/>
      <c r="T336" s="1109"/>
      <c r="U336" s="1073"/>
      <c r="V336" s="1073"/>
      <c r="W336" s="1109"/>
      <c r="X336" s="1109"/>
      <c r="Y336" s="1109"/>
      <c r="Z336" s="1109"/>
      <c r="AA336" s="1109"/>
      <c r="AB336" s="1109"/>
      <c r="AC336" s="1109"/>
      <c r="AD336" s="2330"/>
      <c r="AE336" s="2331"/>
      <c r="AF336" s="1109"/>
      <c r="AG336" s="1109"/>
      <c r="AH336" s="1109"/>
      <c r="AI336" s="1340"/>
      <c r="AJ336" s="1109"/>
      <c r="AK336" s="1002"/>
      <c r="AL336" s="1002"/>
    </row>
    <row r="337" spans="1:38" ht="4.5" customHeight="1" x14ac:dyDescent="0.25">
      <c r="A337" s="971"/>
      <c r="B337" s="971"/>
      <c r="C337" s="971"/>
      <c r="D337" s="971"/>
      <c r="E337" s="1339"/>
      <c r="F337" s="1073"/>
      <c r="G337" s="1073"/>
      <c r="H337" s="1073"/>
      <c r="I337" s="1073"/>
      <c r="J337" s="1073"/>
      <c r="K337" s="1073"/>
      <c r="L337" s="1073"/>
      <c r="M337" s="1160"/>
      <c r="N337" s="1073"/>
      <c r="O337" s="1073"/>
      <c r="P337" s="1073"/>
      <c r="Q337" s="1073"/>
      <c r="R337" s="1073"/>
      <c r="S337" s="1073"/>
      <c r="T337" s="1073"/>
      <c r="U337" s="1073"/>
      <c r="V337" s="1073"/>
      <c r="W337" s="1073"/>
      <c r="X337" s="1073"/>
      <c r="Y337" s="1073"/>
      <c r="Z337" s="1073"/>
      <c r="AA337" s="1073"/>
      <c r="AB337" s="1073"/>
      <c r="AC337" s="1073"/>
      <c r="AD337" s="1073"/>
      <c r="AE337" s="1073"/>
      <c r="AF337" s="1109"/>
      <c r="AG337" s="1109"/>
      <c r="AH337" s="1109"/>
      <c r="AI337" s="1340"/>
      <c r="AJ337" s="1109"/>
      <c r="AK337" s="1002"/>
      <c r="AL337" s="1002"/>
    </row>
    <row r="338" spans="1:38" ht="15" customHeight="1" x14ac:dyDescent="0.25">
      <c r="A338" s="971"/>
      <c r="B338" s="971"/>
      <c r="C338" s="971"/>
      <c r="D338" s="971"/>
      <c r="E338" s="1339"/>
      <c r="F338" s="1073" t="s">
        <v>2627</v>
      </c>
      <c r="G338" s="1073"/>
      <c r="H338" s="1073"/>
      <c r="I338" s="1073"/>
      <c r="J338" s="1073"/>
      <c r="K338" s="1073"/>
      <c r="L338" s="1073"/>
      <c r="M338" s="1109"/>
      <c r="N338" s="1109"/>
      <c r="O338" s="1109"/>
      <c r="P338" s="1109"/>
      <c r="Q338" s="1109"/>
      <c r="R338" s="1109"/>
      <c r="S338" s="1109"/>
      <c r="T338" s="1109"/>
      <c r="U338" s="1109"/>
      <c r="V338" s="1109"/>
      <c r="W338" s="1109"/>
      <c r="X338" s="1109"/>
      <c r="Y338" s="1109"/>
      <c r="Z338" s="1109"/>
      <c r="AA338" s="1109"/>
      <c r="AB338" s="1109"/>
      <c r="AC338" s="1109"/>
      <c r="AD338" s="1109"/>
      <c r="AE338" s="1073"/>
      <c r="AF338" s="1109"/>
      <c r="AG338" s="1109"/>
      <c r="AH338" s="1109"/>
      <c r="AI338" s="1340"/>
      <c r="AJ338" s="1109"/>
      <c r="AK338" s="1002"/>
      <c r="AL338" s="1002"/>
    </row>
    <row r="339" spans="1:38" ht="4.5" customHeight="1" x14ac:dyDescent="0.25">
      <c r="A339" s="971"/>
      <c r="B339" s="971"/>
      <c r="C339" s="971"/>
      <c r="D339" s="971"/>
      <c r="E339" s="1339"/>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1073"/>
      <c r="AD339" s="1073"/>
      <c r="AE339" s="1073"/>
      <c r="AF339" s="1109"/>
      <c r="AG339" s="1109"/>
      <c r="AH339" s="1109"/>
      <c r="AI339" s="1340"/>
      <c r="AJ339" s="1109"/>
      <c r="AK339" s="1002"/>
      <c r="AL339" s="1002"/>
    </row>
    <row r="340" spans="1:38" ht="15" customHeight="1" x14ac:dyDescent="0.25">
      <c r="A340" s="971"/>
      <c r="B340" s="971"/>
      <c r="C340" s="971"/>
      <c r="D340" s="971"/>
      <c r="E340" s="1347" t="s">
        <v>96</v>
      </c>
      <c r="F340" s="2330"/>
      <c r="G340" s="1930"/>
      <c r="H340" s="1930"/>
      <c r="I340" s="1930"/>
      <c r="J340" s="1930"/>
      <c r="K340" s="1930"/>
      <c r="L340" s="1930"/>
      <c r="M340" s="1930"/>
      <c r="N340" s="1346" t="s">
        <v>201</v>
      </c>
      <c r="O340" s="2330"/>
      <c r="P340" s="1930"/>
      <c r="Q340" s="1930"/>
      <c r="R340" s="1930"/>
      <c r="S340" s="1930"/>
      <c r="T340" s="1930"/>
      <c r="U340" s="1930"/>
      <c r="V340" s="1930"/>
      <c r="W340" s="1346" t="s">
        <v>245</v>
      </c>
      <c r="X340" s="2339"/>
      <c r="Y340" s="2339"/>
      <c r="Z340" s="2339"/>
      <c r="AA340" s="2339"/>
      <c r="AB340" s="2339"/>
      <c r="AC340" s="2339"/>
      <c r="AD340" s="2339"/>
      <c r="AE340" s="2339"/>
      <c r="AF340" s="2339"/>
      <c r="AG340" s="2339"/>
      <c r="AH340" s="2339"/>
      <c r="AI340" s="1348"/>
      <c r="AJ340" s="1082"/>
      <c r="AK340" s="1002"/>
      <c r="AL340" s="1002"/>
    </row>
    <row r="341" spans="1:38" ht="15" customHeight="1" x14ac:dyDescent="0.25">
      <c r="A341" s="971"/>
      <c r="B341" s="971"/>
      <c r="C341" s="971"/>
      <c r="D341" s="971"/>
      <c r="E341" s="1339"/>
      <c r="F341" s="1073" t="s">
        <v>2628</v>
      </c>
      <c r="G341" s="1073"/>
      <c r="H341" s="1073"/>
      <c r="I341" s="1333"/>
      <c r="J341" s="1333"/>
      <c r="K341" s="1333"/>
      <c r="L341" s="1353"/>
      <c r="M341" s="1333"/>
      <c r="N341" s="1333"/>
      <c r="O341" s="1073" t="s">
        <v>2628</v>
      </c>
      <c r="P341" s="1073"/>
      <c r="Q341" s="1073"/>
      <c r="R341" s="1073"/>
      <c r="S341" s="1073"/>
      <c r="T341" s="2343"/>
      <c r="U341" s="2344"/>
      <c r="V341" s="2344"/>
      <c r="W341" s="1109"/>
      <c r="X341" s="1073" t="s">
        <v>2628</v>
      </c>
      <c r="Y341" s="1073"/>
      <c r="Z341" s="1073"/>
      <c r="AA341" s="1073"/>
      <c r="AB341" s="1333"/>
      <c r="AC341" s="1333"/>
      <c r="AD341" s="1073"/>
      <c r="AE341" s="2343"/>
      <c r="AF341" s="2343"/>
      <c r="AG341" s="2343"/>
      <c r="AH341" s="2343"/>
      <c r="AI341" s="1348"/>
      <c r="AJ341" s="1109"/>
      <c r="AK341" s="1002"/>
      <c r="AL341" s="1002"/>
    </row>
    <row r="342" spans="1:38" ht="4.5" customHeight="1" x14ac:dyDescent="0.25">
      <c r="A342" s="971"/>
      <c r="B342" s="971"/>
      <c r="C342" s="971"/>
      <c r="D342" s="971"/>
      <c r="E342" s="1339"/>
      <c r="F342" s="1073"/>
      <c r="G342" s="1073"/>
      <c r="H342" s="1073"/>
      <c r="I342" s="1109"/>
      <c r="J342" s="1109"/>
      <c r="K342" s="1109"/>
      <c r="L342" s="1073"/>
      <c r="M342" s="1073"/>
      <c r="N342" s="1073"/>
      <c r="O342" s="1109"/>
      <c r="P342" s="1109"/>
      <c r="Q342" s="1109"/>
      <c r="R342" s="1109"/>
      <c r="S342" s="1109"/>
      <c r="T342" s="1109"/>
      <c r="U342" s="1109"/>
      <c r="V342" s="1073"/>
      <c r="W342" s="1073"/>
      <c r="X342" s="1109"/>
      <c r="Y342" s="1109"/>
      <c r="Z342" s="1109"/>
      <c r="AA342" s="1109"/>
      <c r="AB342" s="1109"/>
      <c r="AC342" s="1109"/>
      <c r="AD342" s="1073"/>
      <c r="AE342" s="1073"/>
      <c r="AF342" s="1109"/>
      <c r="AG342" s="1109"/>
      <c r="AH342" s="1109"/>
      <c r="AI342" s="1340"/>
      <c r="AJ342" s="1109"/>
      <c r="AK342" s="1002"/>
      <c r="AL342" s="1002"/>
    </row>
    <row r="343" spans="1:38" ht="15" customHeight="1" x14ac:dyDescent="0.25">
      <c r="A343" s="971"/>
      <c r="B343" s="971"/>
      <c r="C343" s="971"/>
      <c r="D343" s="971"/>
      <c r="E343" s="1347" t="s">
        <v>309</v>
      </c>
      <c r="F343" s="2330"/>
      <c r="G343" s="1930"/>
      <c r="H343" s="1930"/>
      <c r="I343" s="1930"/>
      <c r="J343" s="1930"/>
      <c r="K343" s="1930"/>
      <c r="L343" s="1930"/>
      <c r="M343" s="1930"/>
      <c r="N343" s="1346" t="s">
        <v>374</v>
      </c>
      <c r="O343" s="2330"/>
      <c r="P343" s="1930"/>
      <c r="Q343" s="1930"/>
      <c r="R343" s="1930"/>
      <c r="S343" s="1930"/>
      <c r="T343" s="1930"/>
      <c r="U343" s="1930"/>
      <c r="V343" s="1930"/>
      <c r="W343" s="1346" t="s">
        <v>418</v>
      </c>
      <c r="X343" s="2339"/>
      <c r="Y343" s="2339"/>
      <c r="Z343" s="2339"/>
      <c r="AA343" s="2339"/>
      <c r="AB343" s="2339"/>
      <c r="AC343" s="2339"/>
      <c r="AD343" s="2339"/>
      <c r="AE343" s="2339"/>
      <c r="AF343" s="2339"/>
      <c r="AG343" s="2339"/>
      <c r="AH343" s="2339"/>
      <c r="AI343" s="1186"/>
      <c r="AJ343" s="1082"/>
      <c r="AK343" s="1002"/>
      <c r="AL343" s="1002"/>
    </row>
    <row r="344" spans="1:38" ht="15" customHeight="1" thickBot="1" x14ac:dyDescent="0.3">
      <c r="A344" s="971"/>
      <c r="B344" s="971"/>
      <c r="C344" s="971"/>
      <c r="D344" s="971"/>
      <c r="E344" s="1341"/>
      <c r="F344" s="1164" t="s">
        <v>2628</v>
      </c>
      <c r="G344" s="1164"/>
      <c r="H344" s="1164"/>
      <c r="I344" s="1342"/>
      <c r="J344" s="1342"/>
      <c r="K344" s="1342"/>
      <c r="L344" s="1352"/>
      <c r="M344" s="1164"/>
      <c r="N344" s="1349"/>
      <c r="O344" s="1164" t="s">
        <v>2628</v>
      </c>
      <c r="P344" s="1164"/>
      <c r="Q344" s="1164"/>
      <c r="R344" s="1164"/>
      <c r="S344" s="1164"/>
      <c r="T344" s="2321"/>
      <c r="U344" s="2347"/>
      <c r="V344" s="2347"/>
      <c r="W344" s="1349"/>
      <c r="X344" s="1164" t="s">
        <v>2628</v>
      </c>
      <c r="Y344" s="1164"/>
      <c r="Z344" s="1164"/>
      <c r="AA344" s="1164"/>
      <c r="AB344" s="1342"/>
      <c r="AC344" s="1342"/>
      <c r="AD344" s="1164"/>
      <c r="AE344" s="2321"/>
      <c r="AF344" s="2321"/>
      <c r="AG344" s="2321"/>
      <c r="AH344" s="2321"/>
      <c r="AI344" s="1192"/>
      <c r="AJ344" s="1109"/>
      <c r="AK344" s="1002"/>
      <c r="AL344" s="1002"/>
    </row>
    <row r="345" spans="1:38" ht="4.5" customHeight="1" thickBot="1" x14ac:dyDescent="0.3">
      <c r="A345" s="971"/>
      <c r="B345" s="971"/>
      <c r="C345" s="971"/>
      <c r="D345" s="971"/>
      <c r="E345" s="206"/>
      <c r="F345" s="207"/>
      <c r="G345" s="207"/>
      <c r="H345" s="207"/>
      <c r="I345" s="207"/>
      <c r="J345" s="207"/>
      <c r="K345" s="207"/>
      <c r="L345" s="207"/>
      <c r="M345" s="207"/>
      <c r="N345" s="207"/>
      <c r="O345" s="207"/>
      <c r="P345" s="207"/>
      <c r="Q345" s="207"/>
      <c r="R345" s="207"/>
      <c r="S345" s="207"/>
      <c r="T345" s="207"/>
      <c r="U345" s="207"/>
      <c r="V345" s="207"/>
      <c r="W345" s="207"/>
      <c r="X345" s="207"/>
      <c r="Y345" s="207"/>
      <c r="Z345" s="207"/>
      <c r="AA345" s="207"/>
      <c r="AB345" s="207"/>
      <c r="AC345" s="207"/>
      <c r="AD345" s="207"/>
      <c r="AE345" s="207"/>
      <c r="AF345" s="678"/>
      <c r="AG345" s="678"/>
      <c r="AH345" s="678"/>
      <c r="AI345" s="678"/>
      <c r="AJ345" s="1109"/>
      <c r="AK345" s="1002"/>
      <c r="AL345" s="1002"/>
    </row>
    <row r="346" spans="1:38" ht="15" hidden="1" customHeight="1" x14ac:dyDescent="0.25">
      <c r="A346" s="971"/>
      <c r="B346" s="971"/>
      <c r="C346" s="971"/>
      <c r="D346" s="971"/>
      <c r="E346" s="1005" t="s">
        <v>457</v>
      </c>
      <c r="F346" s="1638"/>
      <c r="G346" s="1416"/>
      <c r="H346" s="1416"/>
      <c r="I346" s="1416"/>
      <c r="J346" s="1416"/>
      <c r="K346" s="1416"/>
      <c r="L346" s="1416"/>
      <c r="M346" s="1417"/>
      <c r="N346" s="511" t="s">
        <v>497</v>
      </c>
      <c r="O346" s="1638"/>
      <c r="P346" s="1416"/>
      <c r="Q346" s="1416"/>
      <c r="R346" s="1416"/>
      <c r="S346" s="1416"/>
      <c r="T346" s="1416"/>
      <c r="U346" s="1416"/>
      <c r="V346" s="1417"/>
      <c r="W346" s="511" t="s">
        <v>546</v>
      </c>
      <c r="X346" s="1638"/>
      <c r="Y346" s="1416"/>
      <c r="Z346" s="1416"/>
      <c r="AA346" s="1416"/>
      <c r="AB346" s="1416"/>
      <c r="AC346" s="1416"/>
      <c r="AD346" s="1416"/>
      <c r="AE346" s="1416"/>
      <c r="AF346" s="1416"/>
      <c r="AG346" s="1416"/>
      <c r="AH346" s="1416"/>
      <c r="AI346" s="1416"/>
      <c r="AJ346" s="1573"/>
      <c r="AK346" s="1002"/>
      <c r="AL346" s="1002"/>
    </row>
    <row r="347" spans="1:38" ht="15" hidden="1" customHeight="1" x14ac:dyDescent="0.25">
      <c r="A347" s="971"/>
      <c r="B347" s="971"/>
      <c r="C347" s="971"/>
      <c r="D347" s="971"/>
      <c r="E347" s="34"/>
      <c r="F347" s="10" t="s">
        <v>2628</v>
      </c>
      <c r="G347" s="10"/>
      <c r="H347" s="10"/>
      <c r="I347" s="1006"/>
      <c r="J347" s="1006"/>
      <c r="K347" s="1006"/>
      <c r="L347" s="1007"/>
      <c r="M347" s="531"/>
      <c r="N347" s="531"/>
      <c r="O347" s="10" t="s">
        <v>2628</v>
      </c>
      <c r="P347" s="10"/>
      <c r="Q347" s="10"/>
      <c r="R347" s="10"/>
      <c r="S347" s="10"/>
      <c r="T347" s="2318"/>
      <c r="U347" s="1393"/>
      <c r="V347" s="2319"/>
      <c r="W347" s="31"/>
      <c r="X347" s="10" t="s">
        <v>2628</v>
      </c>
      <c r="Y347" s="10"/>
      <c r="Z347" s="10"/>
      <c r="AA347" s="10"/>
      <c r="AB347" s="531"/>
      <c r="AC347" s="531"/>
      <c r="AD347" s="10"/>
      <c r="AE347" s="2320"/>
      <c r="AF347" s="1393"/>
      <c r="AG347" s="1393"/>
      <c r="AH347" s="1393"/>
      <c r="AI347" s="2319"/>
      <c r="AJ347" s="485"/>
      <c r="AK347" s="1002"/>
      <c r="AL347" s="1002"/>
    </row>
    <row r="348" spans="1:38" ht="4.5" hidden="1" customHeight="1" x14ac:dyDescent="0.25">
      <c r="A348" s="971"/>
      <c r="B348" s="971"/>
      <c r="C348" s="971"/>
      <c r="D348" s="971"/>
      <c r="E348" s="34"/>
      <c r="F348" s="10"/>
      <c r="G348" s="10"/>
      <c r="H348" s="10"/>
      <c r="I348" s="31"/>
      <c r="J348" s="31"/>
      <c r="K348" s="31"/>
      <c r="L348" s="10"/>
      <c r="M348" s="10"/>
      <c r="N348" s="10"/>
      <c r="O348" s="31"/>
      <c r="P348" s="31"/>
      <c r="Q348" s="31"/>
      <c r="R348" s="31"/>
      <c r="S348" s="31"/>
      <c r="T348" s="31"/>
      <c r="U348" s="31"/>
      <c r="V348" s="10"/>
      <c r="W348" s="10"/>
      <c r="X348" s="31"/>
      <c r="Y348" s="31"/>
      <c r="Z348" s="31"/>
      <c r="AA348" s="31"/>
      <c r="AB348" s="31"/>
      <c r="AC348" s="31"/>
      <c r="AD348" s="10"/>
      <c r="AE348" s="10"/>
      <c r="AF348" s="31"/>
      <c r="AG348" s="31"/>
      <c r="AH348" s="31"/>
      <c r="AI348" s="31"/>
      <c r="AJ348" s="485"/>
      <c r="AK348" s="1002"/>
      <c r="AL348" s="1002"/>
    </row>
    <row r="349" spans="1:38" ht="15" hidden="1" customHeight="1" x14ac:dyDescent="0.25">
      <c r="A349" s="971"/>
      <c r="B349" s="971"/>
      <c r="C349" s="971"/>
      <c r="D349" s="971"/>
      <c r="E349" s="1005" t="s">
        <v>619</v>
      </c>
      <c r="F349" s="1638"/>
      <c r="G349" s="1416"/>
      <c r="H349" s="1416"/>
      <c r="I349" s="1416"/>
      <c r="J349" s="1416"/>
      <c r="K349" s="1416"/>
      <c r="L349" s="1416"/>
      <c r="M349" s="1417"/>
      <c r="N349" s="511" t="s">
        <v>1839</v>
      </c>
      <c r="O349" s="1638"/>
      <c r="P349" s="1416"/>
      <c r="Q349" s="1416"/>
      <c r="R349" s="1416"/>
      <c r="S349" s="1416"/>
      <c r="T349" s="1416"/>
      <c r="U349" s="1416"/>
      <c r="V349" s="1417"/>
      <c r="W349" s="511" t="s">
        <v>2049</v>
      </c>
      <c r="X349" s="1638"/>
      <c r="Y349" s="1416"/>
      <c r="Z349" s="1416"/>
      <c r="AA349" s="1416"/>
      <c r="AB349" s="1416"/>
      <c r="AC349" s="1416"/>
      <c r="AD349" s="1416"/>
      <c r="AE349" s="1416"/>
      <c r="AF349" s="1416"/>
      <c r="AG349" s="1416"/>
      <c r="AH349" s="1416"/>
      <c r="AI349" s="1416"/>
      <c r="AJ349" s="1573"/>
      <c r="AK349" s="1002"/>
      <c r="AL349" s="1002"/>
    </row>
    <row r="350" spans="1:38" ht="15" hidden="1" customHeight="1" x14ac:dyDescent="0.25">
      <c r="A350" s="971"/>
      <c r="B350" s="971"/>
      <c r="C350" s="971"/>
      <c r="D350" s="971"/>
      <c r="E350" s="34"/>
      <c r="F350" s="10" t="s">
        <v>2628</v>
      </c>
      <c r="G350" s="10"/>
      <c r="H350" s="10"/>
      <c r="I350" s="531"/>
      <c r="J350" s="531"/>
      <c r="K350" s="531"/>
      <c r="L350" s="1007"/>
      <c r="M350" s="10"/>
      <c r="N350" s="31"/>
      <c r="O350" s="10" t="s">
        <v>2628</v>
      </c>
      <c r="P350" s="10"/>
      <c r="Q350" s="10"/>
      <c r="R350" s="10"/>
      <c r="S350" s="10"/>
      <c r="T350" s="2318"/>
      <c r="U350" s="1393"/>
      <c r="V350" s="2319"/>
      <c r="W350" s="31"/>
      <c r="X350" s="10" t="s">
        <v>2628</v>
      </c>
      <c r="Y350" s="10"/>
      <c r="Z350" s="10"/>
      <c r="AA350" s="10"/>
      <c r="AB350" s="531"/>
      <c r="AC350" s="531"/>
      <c r="AD350" s="10"/>
      <c r="AE350" s="2320"/>
      <c r="AF350" s="1393"/>
      <c r="AG350" s="1393"/>
      <c r="AH350" s="1393"/>
      <c r="AI350" s="2319"/>
      <c r="AJ350" s="485"/>
      <c r="AK350" s="1002"/>
      <c r="AL350" s="1002"/>
    </row>
    <row r="351" spans="1:38" ht="4.5" hidden="1" customHeight="1" x14ac:dyDescent="0.25">
      <c r="A351" s="971"/>
      <c r="B351" s="971"/>
      <c r="C351" s="971"/>
      <c r="D351" s="971"/>
      <c r="E351" s="206"/>
      <c r="F351" s="207"/>
      <c r="G351" s="207"/>
      <c r="H351" s="207"/>
      <c r="I351" s="207"/>
      <c r="J351" s="207"/>
      <c r="K351" s="207"/>
      <c r="L351" s="207"/>
      <c r="M351" s="207"/>
      <c r="N351" s="207"/>
      <c r="O351" s="207"/>
      <c r="P351" s="207"/>
      <c r="Q351" s="207"/>
      <c r="R351" s="207"/>
      <c r="S351" s="207"/>
      <c r="T351" s="207"/>
      <c r="U351" s="207"/>
      <c r="V351" s="207"/>
      <c r="W351" s="207"/>
      <c r="X351" s="207"/>
      <c r="Y351" s="207"/>
      <c r="Z351" s="207"/>
      <c r="AA351" s="207"/>
      <c r="AB351" s="207"/>
      <c r="AC351" s="207"/>
      <c r="AD351" s="207"/>
      <c r="AE351" s="207"/>
      <c r="AF351" s="678"/>
      <c r="AG351" s="678"/>
      <c r="AH351" s="678"/>
      <c r="AI351" s="678"/>
      <c r="AJ351" s="497"/>
      <c r="AK351" s="1002"/>
      <c r="AL351" s="1002"/>
    </row>
    <row r="352" spans="1:38" ht="15" hidden="1" customHeight="1" x14ac:dyDescent="0.25">
      <c r="A352" s="971"/>
      <c r="B352" s="971"/>
      <c r="C352" s="971"/>
      <c r="D352" s="971"/>
      <c r="E352" s="1005" t="s">
        <v>2629</v>
      </c>
      <c r="F352" s="1638"/>
      <c r="G352" s="1416"/>
      <c r="H352" s="1416"/>
      <c r="I352" s="1416"/>
      <c r="J352" s="1416"/>
      <c r="K352" s="1416"/>
      <c r="L352" s="1416"/>
      <c r="M352" s="1417"/>
      <c r="N352" s="511" t="s">
        <v>2630</v>
      </c>
      <c r="O352" s="1638"/>
      <c r="P352" s="1416"/>
      <c r="Q352" s="1416"/>
      <c r="R352" s="1416"/>
      <c r="S352" s="1416"/>
      <c r="T352" s="1416"/>
      <c r="U352" s="1416"/>
      <c r="V352" s="1417"/>
      <c r="W352" s="511" t="s">
        <v>2631</v>
      </c>
      <c r="X352" s="1638"/>
      <c r="Y352" s="1416"/>
      <c r="Z352" s="1416"/>
      <c r="AA352" s="1416"/>
      <c r="AB352" s="1416"/>
      <c r="AC352" s="1416"/>
      <c r="AD352" s="1416"/>
      <c r="AE352" s="1416"/>
      <c r="AF352" s="1416"/>
      <c r="AG352" s="1416"/>
      <c r="AH352" s="1416"/>
      <c r="AI352" s="1416"/>
      <c r="AJ352" s="1573"/>
      <c r="AK352" s="1002"/>
      <c r="AL352" s="1002"/>
    </row>
    <row r="353" spans="1:38" ht="15" hidden="1" customHeight="1" x14ac:dyDescent="0.25">
      <c r="A353" s="971"/>
      <c r="B353" s="971"/>
      <c r="C353" s="971"/>
      <c r="D353" s="971"/>
      <c r="E353" s="34"/>
      <c r="F353" s="10" t="s">
        <v>2628</v>
      </c>
      <c r="G353" s="10"/>
      <c r="H353" s="10"/>
      <c r="I353" s="1006"/>
      <c r="J353" s="1006"/>
      <c r="K353" s="1006"/>
      <c r="L353" s="1007"/>
      <c r="M353" s="531"/>
      <c r="N353" s="531"/>
      <c r="O353" s="10" t="s">
        <v>2628</v>
      </c>
      <c r="P353" s="10"/>
      <c r="Q353" s="10"/>
      <c r="R353" s="10"/>
      <c r="S353" s="10"/>
      <c r="T353" s="2318"/>
      <c r="U353" s="1393"/>
      <c r="V353" s="2319"/>
      <c r="W353" s="31"/>
      <c r="X353" s="10" t="s">
        <v>2628</v>
      </c>
      <c r="Y353" s="10"/>
      <c r="Z353" s="10"/>
      <c r="AA353" s="10"/>
      <c r="AB353" s="531"/>
      <c r="AC353" s="531"/>
      <c r="AD353" s="10"/>
      <c r="AE353" s="2320"/>
      <c r="AF353" s="1393"/>
      <c r="AG353" s="1393"/>
      <c r="AH353" s="1393"/>
      <c r="AI353" s="2319"/>
      <c r="AJ353" s="485"/>
      <c r="AK353" s="1002"/>
      <c r="AL353" s="1002"/>
    </row>
    <row r="354" spans="1:38" ht="4.5" hidden="1" customHeight="1" x14ac:dyDescent="0.25">
      <c r="A354" s="971"/>
      <c r="B354" s="971"/>
      <c r="C354" s="971"/>
      <c r="D354" s="971"/>
      <c r="E354" s="34"/>
      <c r="F354" s="10"/>
      <c r="G354" s="10"/>
      <c r="H354" s="10"/>
      <c r="I354" s="31"/>
      <c r="J354" s="31"/>
      <c r="K354" s="31"/>
      <c r="L354" s="10"/>
      <c r="M354" s="10"/>
      <c r="N354" s="10"/>
      <c r="O354" s="31"/>
      <c r="P354" s="31"/>
      <c r="Q354" s="31"/>
      <c r="R354" s="31"/>
      <c r="S354" s="31"/>
      <c r="T354" s="31"/>
      <c r="U354" s="31"/>
      <c r="V354" s="10"/>
      <c r="W354" s="10"/>
      <c r="X354" s="31"/>
      <c r="Y354" s="31"/>
      <c r="Z354" s="31"/>
      <c r="AA354" s="31"/>
      <c r="AB354" s="31"/>
      <c r="AC354" s="31"/>
      <c r="AD354" s="10"/>
      <c r="AE354" s="10"/>
      <c r="AF354" s="31"/>
      <c r="AG354" s="31"/>
      <c r="AH354" s="31"/>
      <c r="AI354" s="31"/>
      <c r="AJ354" s="485"/>
      <c r="AK354" s="1002"/>
      <c r="AL354" s="1002"/>
    </row>
    <row r="355" spans="1:38" ht="15" hidden="1" customHeight="1" x14ac:dyDescent="0.25">
      <c r="A355" s="971"/>
      <c r="B355" s="971"/>
      <c r="C355" s="971"/>
      <c r="D355" s="971"/>
      <c r="E355" s="1005" t="s">
        <v>2632</v>
      </c>
      <c r="F355" s="1638"/>
      <c r="G355" s="1416"/>
      <c r="H355" s="1416"/>
      <c r="I355" s="1416"/>
      <c r="J355" s="1416"/>
      <c r="K355" s="1416"/>
      <c r="L355" s="1416"/>
      <c r="M355" s="1417"/>
      <c r="N355" s="511" t="s">
        <v>2633</v>
      </c>
      <c r="O355" s="1638"/>
      <c r="P355" s="1416"/>
      <c r="Q355" s="1416"/>
      <c r="R355" s="1416"/>
      <c r="S355" s="1416"/>
      <c r="T355" s="1416"/>
      <c r="U355" s="1416"/>
      <c r="V355" s="1417"/>
      <c r="W355" s="511" t="s">
        <v>2634</v>
      </c>
      <c r="X355" s="1638"/>
      <c r="Y355" s="1416"/>
      <c r="Z355" s="1416"/>
      <c r="AA355" s="1416"/>
      <c r="AB355" s="1416"/>
      <c r="AC355" s="1416"/>
      <c r="AD355" s="1416"/>
      <c r="AE355" s="1416"/>
      <c r="AF355" s="1416"/>
      <c r="AG355" s="1416"/>
      <c r="AH355" s="1416"/>
      <c r="AI355" s="1416"/>
      <c r="AJ355" s="1573"/>
      <c r="AK355" s="1002"/>
      <c r="AL355" s="1002"/>
    </row>
    <row r="356" spans="1:38" ht="15" hidden="1" customHeight="1" x14ac:dyDescent="0.25">
      <c r="A356" s="971"/>
      <c r="B356" s="971"/>
      <c r="C356" s="971"/>
      <c r="D356" s="971"/>
      <c r="E356" s="34"/>
      <c r="F356" s="10" t="s">
        <v>2628</v>
      </c>
      <c r="G356" s="10"/>
      <c r="H356" s="10"/>
      <c r="I356" s="531"/>
      <c r="J356" s="531"/>
      <c r="K356" s="531"/>
      <c r="L356" s="1007"/>
      <c r="M356" s="10"/>
      <c r="N356" s="31"/>
      <c r="O356" s="10" t="s">
        <v>2628</v>
      </c>
      <c r="P356" s="10"/>
      <c r="Q356" s="10"/>
      <c r="R356" s="10"/>
      <c r="S356" s="10"/>
      <c r="T356" s="2318"/>
      <c r="U356" s="1393"/>
      <c r="V356" s="2319"/>
      <c r="W356" s="31"/>
      <c r="X356" s="10" t="s">
        <v>2628</v>
      </c>
      <c r="Y356" s="10"/>
      <c r="Z356" s="10"/>
      <c r="AA356" s="10"/>
      <c r="AB356" s="531"/>
      <c r="AC356" s="531"/>
      <c r="AD356" s="10"/>
      <c r="AE356" s="2320"/>
      <c r="AF356" s="1393"/>
      <c r="AG356" s="1393"/>
      <c r="AH356" s="1393"/>
      <c r="AI356" s="2319"/>
      <c r="AJ356" s="485"/>
      <c r="AK356" s="1002"/>
      <c r="AL356" s="1002"/>
    </row>
    <row r="357" spans="1:38" ht="4.5" hidden="1" customHeight="1" x14ac:dyDescent="0.25">
      <c r="A357" s="971"/>
      <c r="B357" s="971"/>
      <c r="C357" s="971"/>
      <c r="D357" s="971"/>
      <c r="E357" s="206"/>
      <c r="F357" s="207"/>
      <c r="G357" s="207"/>
      <c r="H357" s="207"/>
      <c r="I357" s="207"/>
      <c r="J357" s="207"/>
      <c r="K357" s="207"/>
      <c r="L357" s="207"/>
      <c r="M357" s="207"/>
      <c r="N357" s="207"/>
      <c r="O357" s="207"/>
      <c r="P357" s="207"/>
      <c r="Q357" s="207"/>
      <c r="R357" s="207"/>
      <c r="S357" s="207"/>
      <c r="T357" s="207"/>
      <c r="U357" s="207"/>
      <c r="V357" s="207"/>
      <c r="W357" s="207"/>
      <c r="X357" s="207"/>
      <c r="Y357" s="207"/>
      <c r="Z357" s="207"/>
      <c r="AA357" s="207"/>
      <c r="AB357" s="207"/>
      <c r="AC357" s="207"/>
      <c r="AD357" s="207"/>
      <c r="AE357" s="207"/>
      <c r="AF357" s="678"/>
      <c r="AG357" s="678"/>
      <c r="AH357" s="678"/>
      <c r="AI357" s="678"/>
      <c r="AJ357" s="497"/>
      <c r="AK357" s="1002"/>
      <c r="AL357" s="1002"/>
    </row>
    <row r="358" spans="1:38" ht="15" hidden="1" customHeight="1" x14ac:dyDescent="0.25">
      <c r="A358" s="971"/>
      <c r="B358" s="971"/>
      <c r="C358" s="971"/>
      <c r="D358" s="971"/>
      <c r="E358" s="1005" t="s">
        <v>2635</v>
      </c>
      <c r="F358" s="1638"/>
      <c r="G358" s="1416"/>
      <c r="H358" s="1416"/>
      <c r="I358" s="1416"/>
      <c r="J358" s="1416"/>
      <c r="K358" s="1416"/>
      <c r="L358" s="1416"/>
      <c r="M358" s="1417"/>
      <c r="N358" s="511" t="s">
        <v>2636</v>
      </c>
      <c r="O358" s="1638"/>
      <c r="P358" s="1416"/>
      <c r="Q358" s="1416"/>
      <c r="R358" s="1416"/>
      <c r="S358" s="1416"/>
      <c r="T358" s="1416"/>
      <c r="U358" s="1416"/>
      <c r="V358" s="1417"/>
      <c r="W358" s="511" t="s">
        <v>2637</v>
      </c>
      <c r="X358" s="1638"/>
      <c r="Y358" s="1416"/>
      <c r="Z358" s="1416"/>
      <c r="AA358" s="1416"/>
      <c r="AB358" s="1416"/>
      <c r="AC358" s="1416"/>
      <c r="AD358" s="1416"/>
      <c r="AE358" s="1416"/>
      <c r="AF358" s="1416"/>
      <c r="AG358" s="1416"/>
      <c r="AH358" s="1416"/>
      <c r="AI358" s="1416"/>
      <c r="AJ358" s="1573"/>
      <c r="AK358" s="1002"/>
      <c r="AL358" s="1002"/>
    </row>
    <row r="359" spans="1:38" ht="15" hidden="1" customHeight="1" x14ac:dyDescent="0.25">
      <c r="A359" s="971"/>
      <c r="B359" s="971"/>
      <c r="C359" s="971"/>
      <c r="D359" s="971"/>
      <c r="E359" s="34"/>
      <c r="F359" s="10" t="s">
        <v>2628</v>
      </c>
      <c r="G359" s="10"/>
      <c r="H359" s="10"/>
      <c r="I359" s="1006"/>
      <c r="J359" s="1006"/>
      <c r="K359" s="1006"/>
      <c r="L359" s="1007"/>
      <c r="M359" s="531"/>
      <c r="N359" s="531"/>
      <c r="O359" s="10" t="s">
        <v>2628</v>
      </c>
      <c r="P359" s="10"/>
      <c r="Q359" s="10"/>
      <c r="R359" s="10"/>
      <c r="S359" s="10"/>
      <c r="T359" s="2318"/>
      <c r="U359" s="1393"/>
      <c r="V359" s="2319"/>
      <c r="W359" s="31"/>
      <c r="X359" s="10" t="s">
        <v>2628</v>
      </c>
      <c r="Y359" s="10"/>
      <c r="Z359" s="10"/>
      <c r="AA359" s="10"/>
      <c r="AB359" s="531"/>
      <c r="AC359" s="531"/>
      <c r="AD359" s="10"/>
      <c r="AE359" s="2320"/>
      <c r="AF359" s="1393"/>
      <c r="AG359" s="1393"/>
      <c r="AH359" s="1393"/>
      <c r="AI359" s="2319"/>
      <c r="AJ359" s="485"/>
      <c r="AK359" s="1002"/>
      <c r="AL359" s="1002"/>
    </row>
    <row r="360" spans="1:38" ht="4.5" hidden="1" customHeight="1" x14ac:dyDescent="0.25">
      <c r="A360" s="971"/>
      <c r="B360" s="971"/>
      <c r="C360" s="971"/>
      <c r="D360" s="971"/>
      <c r="E360" s="34"/>
      <c r="F360" s="10"/>
      <c r="G360" s="10"/>
      <c r="H360" s="10"/>
      <c r="I360" s="31"/>
      <c r="J360" s="31"/>
      <c r="K360" s="31"/>
      <c r="L360" s="10"/>
      <c r="M360" s="10"/>
      <c r="N360" s="10"/>
      <c r="O360" s="31"/>
      <c r="P360" s="31"/>
      <c r="Q360" s="31"/>
      <c r="R360" s="31"/>
      <c r="S360" s="31"/>
      <c r="T360" s="31"/>
      <c r="U360" s="31"/>
      <c r="V360" s="10"/>
      <c r="W360" s="10"/>
      <c r="X360" s="31"/>
      <c r="Y360" s="31"/>
      <c r="Z360" s="31"/>
      <c r="AA360" s="31"/>
      <c r="AB360" s="31"/>
      <c r="AC360" s="31"/>
      <c r="AD360" s="10"/>
      <c r="AE360" s="10"/>
      <c r="AF360" s="31"/>
      <c r="AG360" s="31"/>
      <c r="AH360" s="31"/>
      <c r="AI360" s="31"/>
      <c r="AJ360" s="485"/>
      <c r="AK360" s="1002"/>
      <c r="AL360" s="1002"/>
    </row>
    <row r="361" spans="1:38" ht="15" hidden="1" customHeight="1" x14ac:dyDescent="0.25">
      <c r="A361" s="971"/>
      <c r="B361" s="971"/>
      <c r="C361" s="971"/>
      <c r="D361" s="971"/>
      <c r="E361" s="1005" t="s">
        <v>2638</v>
      </c>
      <c r="F361" s="1638"/>
      <c r="G361" s="1416"/>
      <c r="H361" s="1416"/>
      <c r="I361" s="1416"/>
      <c r="J361" s="1416"/>
      <c r="K361" s="1416"/>
      <c r="L361" s="1416"/>
      <c r="M361" s="1417"/>
      <c r="N361" s="511" t="s">
        <v>2639</v>
      </c>
      <c r="O361" s="1638"/>
      <c r="P361" s="1416"/>
      <c r="Q361" s="1416"/>
      <c r="R361" s="1416"/>
      <c r="S361" s="1416"/>
      <c r="T361" s="1416"/>
      <c r="U361" s="1416"/>
      <c r="V361" s="1417"/>
      <c r="W361" s="511" t="s">
        <v>2640</v>
      </c>
      <c r="X361" s="1638"/>
      <c r="Y361" s="1416"/>
      <c r="Z361" s="1416"/>
      <c r="AA361" s="1416"/>
      <c r="AB361" s="1416"/>
      <c r="AC361" s="1416"/>
      <c r="AD361" s="1416"/>
      <c r="AE361" s="1416"/>
      <c r="AF361" s="1416"/>
      <c r="AG361" s="1416"/>
      <c r="AH361" s="1416"/>
      <c r="AI361" s="1416"/>
      <c r="AJ361" s="1573"/>
      <c r="AK361" s="1002"/>
      <c r="AL361" s="1002"/>
    </row>
    <row r="362" spans="1:38" ht="15" hidden="1" customHeight="1" x14ac:dyDescent="0.25">
      <c r="A362" s="971"/>
      <c r="B362" s="971"/>
      <c r="C362" s="971"/>
      <c r="D362" s="971"/>
      <c r="E362" s="34"/>
      <c r="F362" s="10" t="s">
        <v>2628</v>
      </c>
      <c r="G362" s="10"/>
      <c r="H362" s="10"/>
      <c r="I362" s="531"/>
      <c r="J362" s="531"/>
      <c r="K362" s="531"/>
      <c r="L362" s="1007"/>
      <c r="M362" s="10"/>
      <c r="N362" s="31"/>
      <c r="O362" s="10" t="s">
        <v>2628</v>
      </c>
      <c r="P362" s="10"/>
      <c r="Q362" s="10"/>
      <c r="R362" s="10"/>
      <c r="S362" s="10"/>
      <c r="T362" s="2318"/>
      <c r="U362" s="1393"/>
      <c r="V362" s="2319"/>
      <c r="W362" s="31"/>
      <c r="X362" s="10" t="s">
        <v>2628</v>
      </c>
      <c r="Y362" s="10"/>
      <c r="Z362" s="10"/>
      <c r="AA362" s="10"/>
      <c r="AB362" s="531"/>
      <c r="AC362" s="531"/>
      <c r="AD362" s="10"/>
      <c r="AE362" s="2320"/>
      <c r="AF362" s="1393"/>
      <c r="AG362" s="1393"/>
      <c r="AH362" s="1393"/>
      <c r="AI362" s="2319"/>
      <c r="AJ362" s="485"/>
      <c r="AK362" s="1002"/>
      <c r="AL362" s="1002"/>
    </row>
    <row r="363" spans="1:38" ht="4.5" hidden="1" customHeight="1" x14ac:dyDescent="0.25">
      <c r="A363" s="971"/>
      <c r="B363" s="971"/>
      <c r="C363" s="971"/>
      <c r="D363" s="971"/>
      <c r="E363" s="206"/>
      <c r="F363" s="207"/>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678"/>
      <c r="AG363" s="678"/>
      <c r="AH363" s="678"/>
      <c r="AI363" s="678"/>
      <c r="AJ363" s="497"/>
      <c r="AK363" s="1002"/>
      <c r="AL363" s="1002"/>
    </row>
    <row r="364" spans="1:38" ht="15" hidden="1" customHeight="1" x14ac:dyDescent="0.25">
      <c r="A364" s="971"/>
      <c r="B364" s="971"/>
      <c r="C364" s="971"/>
      <c r="D364" s="971"/>
      <c r="E364" s="1005" t="s">
        <v>2641</v>
      </c>
      <c r="F364" s="1638"/>
      <c r="G364" s="1416"/>
      <c r="H364" s="1416"/>
      <c r="I364" s="1416"/>
      <c r="J364" s="1416"/>
      <c r="K364" s="1416"/>
      <c r="L364" s="1416"/>
      <c r="M364" s="1417"/>
      <c r="N364" s="511" t="s">
        <v>2642</v>
      </c>
      <c r="O364" s="1638"/>
      <c r="P364" s="1416"/>
      <c r="Q364" s="1416"/>
      <c r="R364" s="1416"/>
      <c r="S364" s="1416"/>
      <c r="T364" s="1416"/>
      <c r="U364" s="1416"/>
      <c r="V364" s="1417"/>
      <c r="W364" s="511" t="s">
        <v>2643</v>
      </c>
      <c r="X364" s="1638"/>
      <c r="Y364" s="1416"/>
      <c r="Z364" s="1416"/>
      <c r="AA364" s="1416"/>
      <c r="AB364" s="1416"/>
      <c r="AC364" s="1416"/>
      <c r="AD364" s="1416"/>
      <c r="AE364" s="1416"/>
      <c r="AF364" s="1416"/>
      <c r="AG364" s="1416"/>
      <c r="AH364" s="1416"/>
      <c r="AI364" s="1416"/>
      <c r="AJ364" s="1573"/>
      <c r="AK364" s="1002"/>
      <c r="AL364" s="1002"/>
    </row>
    <row r="365" spans="1:38" ht="15" hidden="1" customHeight="1" x14ac:dyDescent="0.25">
      <c r="A365" s="971"/>
      <c r="B365" s="971"/>
      <c r="C365" s="971"/>
      <c r="D365" s="971"/>
      <c r="E365" s="34"/>
      <c r="F365" s="10" t="s">
        <v>2628</v>
      </c>
      <c r="G365" s="10"/>
      <c r="H365" s="10"/>
      <c r="I365" s="1006"/>
      <c r="J365" s="1006"/>
      <c r="K365" s="1006"/>
      <c r="L365" s="1007"/>
      <c r="M365" s="531"/>
      <c r="N365" s="531"/>
      <c r="O365" s="10" t="s">
        <v>2628</v>
      </c>
      <c r="P365" s="10"/>
      <c r="Q365" s="10"/>
      <c r="R365" s="10"/>
      <c r="S365" s="10"/>
      <c r="T365" s="2318"/>
      <c r="U365" s="1393"/>
      <c r="V365" s="2319"/>
      <c r="W365" s="31"/>
      <c r="X365" s="10" t="s">
        <v>2628</v>
      </c>
      <c r="Y365" s="10"/>
      <c r="Z365" s="10"/>
      <c r="AA365" s="10"/>
      <c r="AB365" s="531"/>
      <c r="AC365" s="531"/>
      <c r="AD365" s="10"/>
      <c r="AE365" s="2320"/>
      <c r="AF365" s="1393"/>
      <c r="AG365" s="1393"/>
      <c r="AH365" s="1393"/>
      <c r="AI365" s="2319"/>
      <c r="AJ365" s="485"/>
      <c r="AK365" s="1002"/>
      <c r="AL365" s="1002"/>
    </row>
    <row r="366" spans="1:38" ht="4.5" hidden="1" customHeight="1" x14ac:dyDescent="0.25">
      <c r="A366" s="971"/>
      <c r="B366" s="971"/>
      <c r="C366" s="971"/>
      <c r="D366" s="971"/>
      <c r="E366" s="34"/>
      <c r="F366" s="10"/>
      <c r="G366" s="10"/>
      <c r="H366" s="10"/>
      <c r="I366" s="31"/>
      <c r="J366" s="31"/>
      <c r="K366" s="31"/>
      <c r="L366" s="10"/>
      <c r="M366" s="10"/>
      <c r="N366" s="10"/>
      <c r="O366" s="31"/>
      <c r="P366" s="31"/>
      <c r="Q366" s="31"/>
      <c r="R366" s="31"/>
      <c r="S366" s="31"/>
      <c r="T366" s="31"/>
      <c r="U366" s="31"/>
      <c r="V366" s="10"/>
      <c r="W366" s="10"/>
      <c r="X366" s="31"/>
      <c r="Y366" s="31"/>
      <c r="Z366" s="31"/>
      <c r="AA366" s="31"/>
      <c r="AB366" s="31"/>
      <c r="AC366" s="31"/>
      <c r="AD366" s="10"/>
      <c r="AE366" s="10"/>
      <c r="AF366" s="31"/>
      <c r="AG366" s="31"/>
      <c r="AH366" s="31"/>
      <c r="AI366" s="31"/>
      <c r="AJ366" s="485"/>
      <c r="AK366" s="1002"/>
      <c r="AL366" s="1002"/>
    </row>
    <row r="367" spans="1:38" ht="15" hidden="1" customHeight="1" x14ac:dyDescent="0.25">
      <c r="A367" s="971"/>
      <c r="B367" s="971"/>
      <c r="C367" s="971"/>
      <c r="D367" s="971"/>
      <c r="E367" s="1005" t="s">
        <v>2644</v>
      </c>
      <c r="F367" s="1638"/>
      <c r="G367" s="1416"/>
      <c r="H367" s="1416"/>
      <c r="I367" s="1416"/>
      <c r="J367" s="1416"/>
      <c r="K367" s="1416"/>
      <c r="L367" s="1416"/>
      <c r="M367" s="1417"/>
      <c r="N367" s="511" t="s">
        <v>2645</v>
      </c>
      <c r="O367" s="1638"/>
      <c r="P367" s="1416"/>
      <c r="Q367" s="1416"/>
      <c r="R367" s="1416"/>
      <c r="S367" s="1416"/>
      <c r="T367" s="1416"/>
      <c r="U367" s="1416"/>
      <c r="V367" s="1417"/>
      <c r="W367" s="511" t="s">
        <v>2646</v>
      </c>
      <c r="X367" s="1638"/>
      <c r="Y367" s="1416"/>
      <c r="Z367" s="1416"/>
      <c r="AA367" s="1416"/>
      <c r="AB367" s="1416"/>
      <c r="AC367" s="1416"/>
      <c r="AD367" s="1416"/>
      <c r="AE367" s="1416"/>
      <c r="AF367" s="1416"/>
      <c r="AG367" s="1416"/>
      <c r="AH367" s="1416"/>
      <c r="AI367" s="1416"/>
      <c r="AJ367" s="1573"/>
      <c r="AK367" s="1002"/>
      <c r="AL367" s="1002"/>
    </row>
    <row r="368" spans="1:38" ht="15" hidden="1" customHeight="1" x14ac:dyDescent="0.25">
      <c r="A368" s="971"/>
      <c r="B368" s="971"/>
      <c r="C368" s="971"/>
      <c r="D368" s="971"/>
      <c r="E368" s="34"/>
      <c r="F368" s="10" t="s">
        <v>2628</v>
      </c>
      <c r="G368" s="10"/>
      <c r="H368" s="10"/>
      <c r="I368" s="531"/>
      <c r="J368" s="531"/>
      <c r="K368" s="531"/>
      <c r="L368" s="1007"/>
      <c r="M368" s="10"/>
      <c r="N368" s="31"/>
      <c r="O368" s="10" t="s">
        <v>2628</v>
      </c>
      <c r="P368" s="10"/>
      <c r="Q368" s="10"/>
      <c r="R368" s="10"/>
      <c r="S368" s="10"/>
      <c r="T368" s="2318"/>
      <c r="U368" s="1393"/>
      <c r="V368" s="2319"/>
      <c r="W368" s="31"/>
      <c r="X368" s="10" t="s">
        <v>2628</v>
      </c>
      <c r="Y368" s="10"/>
      <c r="Z368" s="10"/>
      <c r="AA368" s="10"/>
      <c r="AB368" s="531"/>
      <c r="AC368" s="531"/>
      <c r="AD368" s="10"/>
      <c r="AE368" s="2320"/>
      <c r="AF368" s="1393"/>
      <c r="AG368" s="1393"/>
      <c r="AH368" s="1393"/>
      <c r="AI368" s="2319"/>
      <c r="AJ368" s="485"/>
      <c r="AK368" s="1002"/>
      <c r="AL368" s="1002"/>
    </row>
    <row r="369" spans="1:38" ht="15" customHeight="1" thickBot="1" x14ac:dyDescent="0.3">
      <c r="A369" s="1101" t="s">
        <v>2647</v>
      </c>
      <c r="B369" s="1102"/>
      <c r="C369" s="2345"/>
      <c r="D369" s="1443"/>
      <c r="E369" s="1334" t="s">
        <v>2623</v>
      </c>
      <c r="F369" s="1149"/>
      <c r="G369" s="1149"/>
      <c r="H369" s="1149"/>
      <c r="I369" s="1337"/>
      <c r="J369" s="1335"/>
      <c r="K369" s="2325"/>
      <c r="L369" s="2326"/>
      <c r="M369" s="2326"/>
      <c r="N369" s="2326"/>
      <c r="O369" s="2326"/>
      <c r="P369" s="2326"/>
      <c r="Q369" s="2326"/>
      <c r="R369" s="2326"/>
      <c r="S369" s="2326"/>
      <c r="T369" s="2326"/>
      <c r="U369" s="2326"/>
      <c r="V369" s="2326"/>
      <c r="W369" s="2326"/>
      <c r="X369" s="1149"/>
      <c r="Y369" s="1149"/>
      <c r="Z369" s="1149" t="s">
        <v>2624</v>
      </c>
      <c r="AA369" s="1149"/>
      <c r="AB369" s="1337"/>
      <c r="AC369" s="2327"/>
      <c r="AD369" s="2328"/>
      <c r="AE369" s="2328"/>
      <c r="AF369" s="2328"/>
      <c r="AG369" s="2328"/>
      <c r="AH369" s="2328"/>
      <c r="AI369" s="1338"/>
      <c r="AJ369" s="1109"/>
      <c r="AK369" s="1002"/>
      <c r="AL369" s="1002"/>
    </row>
    <row r="370" spans="1:38" ht="4.9000000000000004" customHeight="1" x14ac:dyDescent="0.25">
      <c r="A370" s="1008"/>
      <c r="D370" s="1008"/>
      <c r="E370" s="1339"/>
      <c r="F370" s="1073"/>
      <c r="G370" s="1073"/>
      <c r="H370" s="1073"/>
      <c r="I370" s="1073"/>
      <c r="J370" s="1073"/>
      <c r="K370" s="1073"/>
      <c r="L370" s="1073"/>
      <c r="M370" s="1073"/>
      <c r="N370" s="1073"/>
      <c r="O370" s="1073"/>
      <c r="P370" s="1073"/>
      <c r="Q370" s="1073"/>
      <c r="R370" s="1073"/>
      <c r="S370" s="1073"/>
      <c r="T370" s="1073"/>
      <c r="U370" s="1073"/>
      <c r="V370" s="1073"/>
      <c r="W370" s="1073"/>
      <c r="X370" s="1073"/>
      <c r="Y370" s="1073"/>
      <c r="Z370" s="1073"/>
      <c r="AA370" s="1073"/>
      <c r="AB370" s="1073"/>
      <c r="AC370" s="1073"/>
      <c r="AD370" s="1073"/>
      <c r="AE370" s="1073"/>
      <c r="AF370" s="1109"/>
      <c r="AG370" s="1109"/>
      <c r="AH370" s="1109"/>
      <c r="AI370" s="1340"/>
      <c r="AJ370" s="1109"/>
      <c r="AK370" s="1002"/>
      <c r="AL370" s="1002"/>
    </row>
    <row r="371" spans="1:38" ht="15" customHeight="1" x14ac:dyDescent="0.25">
      <c r="A371" s="971"/>
      <c r="B371" s="971"/>
      <c r="C371" s="971"/>
      <c r="D371" s="971"/>
      <c r="E371" s="2338" t="s">
        <v>2613</v>
      </c>
      <c r="F371" s="1881"/>
      <c r="G371" s="2330"/>
      <c r="H371" s="1930"/>
      <c r="I371" s="1930"/>
      <c r="J371" s="1930"/>
      <c r="K371" s="1930"/>
      <c r="L371" s="1930"/>
      <c r="M371" s="1930"/>
      <c r="N371" s="1930"/>
      <c r="O371" s="1930"/>
      <c r="P371" s="1930"/>
      <c r="Q371" s="1930"/>
      <c r="R371" s="1930"/>
      <c r="S371" s="1160" t="s">
        <v>2614</v>
      </c>
      <c r="T371" s="2329"/>
      <c r="U371" s="1930"/>
      <c r="V371" s="1930"/>
      <c r="W371" s="1930"/>
      <c r="X371" s="1930"/>
      <c r="Y371" s="1930"/>
      <c r="Z371" s="1160" t="s">
        <v>2615</v>
      </c>
      <c r="AA371" s="2330"/>
      <c r="AB371" s="1930"/>
      <c r="AC371" s="1160" t="s">
        <v>2616</v>
      </c>
      <c r="AD371" s="2330"/>
      <c r="AE371" s="1930"/>
      <c r="AF371" s="1930"/>
      <c r="AG371" s="1930"/>
      <c r="AH371" s="1930"/>
      <c r="AI371" s="1340"/>
      <c r="AJ371" s="1109"/>
      <c r="AK371" s="1002"/>
      <c r="AL371" s="1002"/>
    </row>
    <row r="372" spans="1:38" ht="4.5" customHeight="1" x14ac:dyDescent="0.25">
      <c r="A372" s="971"/>
      <c r="B372" s="971"/>
      <c r="C372" s="971"/>
      <c r="D372" s="971"/>
      <c r="E372" s="1339"/>
      <c r="F372" s="1073"/>
      <c r="G372" s="1073"/>
      <c r="H372" s="1073"/>
      <c r="I372" s="1073"/>
      <c r="J372" s="1073"/>
      <c r="K372" s="1073"/>
      <c r="L372" s="1073"/>
      <c r="M372" s="1073"/>
      <c r="N372" s="1073"/>
      <c r="O372" s="1073"/>
      <c r="P372" s="1073"/>
      <c r="Q372" s="1073"/>
      <c r="R372" s="1073"/>
      <c r="S372" s="1073"/>
      <c r="T372" s="1073"/>
      <c r="U372" s="1073"/>
      <c r="V372" s="1073"/>
      <c r="W372" s="1073"/>
      <c r="X372" s="1073"/>
      <c r="Y372" s="1073"/>
      <c r="Z372" s="1073"/>
      <c r="AA372" s="1073"/>
      <c r="AB372" s="1073"/>
      <c r="AC372" s="1073"/>
      <c r="AD372" s="1073"/>
      <c r="AE372" s="1073"/>
      <c r="AF372" s="1109"/>
      <c r="AG372" s="1109"/>
      <c r="AH372" s="1109"/>
      <c r="AI372" s="1340"/>
      <c r="AJ372" s="1109"/>
      <c r="AK372" s="1002"/>
      <c r="AL372" s="1002"/>
    </row>
    <row r="373" spans="1:38" ht="15" customHeight="1" x14ac:dyDescent="0.25">
      <c r="A373" s="971"/>
      <c r="B373" s="971"/>
      <c r="C373" s="971"/>
      <c r="D373" s="971"/>
      <c r="E373" s="1339" t="s">
        <v>2617</v>
      </c>
      <c r="F373" s="1073"/>
      <c r="G373" s="1073"/>
      <c r="H373" s="1073"/>
      <c r="I373" s="1073"/>
      <c r="J373" s="1073"/>
      <c r="K373" s="1073"/>
      <c r="L373" s="1073"/>
      <c r="M373" s="1073"/>
      <c r="N373" s="1344"/>
      <c r="O373" s="1333"/>
      <c r="P373" s="1333"/>
      <c r="Q373" s="2330"/>
      <c r="R373" s="1930"/>
      <c r="S373" s="1930"/>
      <c r="T373" s="1930"/>
      <c r="U373" s="1930"/>
      <c r="V373" s="1930"/>
      <c r="W373" s="1930"/>
      <c r="X373" s="1930"/>
      <c r="Y373" s="1930"/>
      <c r="Z373" s="1930"/>
      <c r="AA373" s="1930"/>
      <c r="AB373" s="1930"/>
      <c r="AC373" s="1930"/>
      <c r="AD373" s="1930"/>
      <c r="AE373" s="1930"/>
      <c r="AF373" s="1930"/>
      <c r="AG373" s="1930"/>
      <c r="AH373" s="1930"/>
      <c r="AI373" s="1340"/>
      <c r="AJ373" s="1109"/>
      <c r="AK373" s="1002"/>
      <c r="AL373" s="1002"/>
    </row>
    <row r="374" spans="1:38" ht="4.5" customHeight="1" x14ac:dyDescent="0.25">
      <c r="A374" s="971"/>
      <c r="B374" s="971"/>
      <c r="C374" s="971"/>
      <c r="D374" s="971"/>
      <c r="E374" s="1339"/>
      <c r="F374" s="1073"/>
      <c r="G374" s="1073"/>
      <c r="H374" s="1073"/>
      <c r="I374" s="1073"/>
      <c r="J374" s="1073"/>
      <c r="K374" s="1073"/>
      <c r="L374" s="1073"/>
      <c r="M374" s="1073"/>
      <c r="N374" s="1073"/>
      <c r="O374" s="1073"/>
      <c r="P374" s="1073"/>
      <c r="Q374" s="1073"/>
      <c r="R374" s="1073"/>
      <c r="S374" s="1073"/>
      <c r="T374" s="1073"/>
      <c r="U374" s="1073"/>
      <c r="V374" s="1073"/>
      <c r="W374" s="1073"/>
      <c r="X374" s="1073"/>
      <c r="Y374" s="1073"/>
      <c r="Z374" s="1073"/>
      <c r="AA374" s="1073"/>
      <c r="AB374" s="1073"/>
      <c r="AC374" s="1073"/>
      <c r="AD374" s="1073"/>
      <c r="AE374" s="1073"/>
      <c r="AF374" s="1109"/>
      <c r="AG374" s="1109"/>
      <c r="AH374" s="1109"/>
      <c r="AI374" s="1340"/>
      <c r="AJ374" s="1109"/>
      <c r="AK374" s="1002"/>
      <c r="AL374" s="1002"/>
    </row>
    <row r="375" spans="1:38" ht="15" customHeight="1" x14ac:dyDescent="0.25">
      <c r="A375" s="971"/>
      <c r="B375" s="971"/>
      <c r="C375" s="971"/>
      <c r="D375" s="971"/>
      <c r="E375" s="1339" t="s">
        <v>2618</v>
      </c>
      <c r="F375" s="1073"/>
      <c r="G375" s="1073"/>
      <c r="H375" s="1073"/>
      <c r="I375" s="1073"/>
      <c r="J375" s="1073"/>
      <c r="K375" s="1109"/>
      <c r="L375" s="1350"/>
      <c r="M375" s="1073"/>
      <c r="N375" s="1073"/>
      <c r="O375" s="1073"/>
      <c r="P375" s="1109"/>
      <c r="Q375" s="1081" t="s">
        <v>2619</v>
      </c>
      <c r="R375" s="2330"/>
      <c r="S375" s="1930"/>
      <c r="T375" s="1930"/>
      <c r="U375" s="1073" t="s">
        <v>2620</v>
      </c>
      <c r="V375" s="1073"/>
      <c r="W375" s="1073"/>
      <c r="X375" s="1073"/>
      <c r="Y375" s="1073"/>
      <c r="Z375" s="1073"/>
      <c r="AA375" s="2330"/>
      <c r="AB375" s="1930"/>
      <c r="AC375" s="1930"/>
      <c r="AD375" s="1930"/>
      <c r="AE375" s="1930"/>
      <c r="AF375" s="1930"/>
      <c r="AG375" s="1930"/>
      <c r="AH375" s="1930"/>
      <c r="AI375" s="1340"/>
      <c r="AJ375" s="1109"/>
      <c r="AK375" s="1002"/>
      <c r="AL375" s="1002"/>
    </row>
    <row r="376" spans="1:38" ht="4.5" customHeight="1" x14ac:dyDescent="0.25">
      <c r="A376" s="971"/>
      <c r="B376" s="971"/>
      <c r="C376" s="971"/>
      <c r="D376" s="971"/>
      <c r="E376" s="1339"/>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109"/>
      <c r="AG376" s="1109"/>
      <c r="AH376" s="1109"/>
      <c r="AI376" s="1340"/>
      <c r="AJ376" s="1109"/>
      <c r="AK376" s="1002"/>
      <c r="AL376" s="1002"/>
    </row>
    <row r="377" spans="1:38" ht="15" customHeight="1" x14ac:dyDescent="0.25">
      <c r="A377" s="971"/>
      <c r="B377" s="971"/>
      <c r="C377" s="971"/>
      <c r="D377" s="971"/>
      <c r="E377" s="1339" t="s">
        <v>2621</v>
      </c>
      <c r="F377" s="1073"/>
      <c r="G377" s="1073"/>
      <c r="H377" s="1073"/>
      <c r="I377" s="1073"/>
      <c r="J377" s="1073"/>
      <c r="K377" s="1073"/>
      <c r="L377" s="1351"/>
      <c r="M377" s="1333"/>
      <c r="N377" s="1073" t="s">
        <v>146</v>
      </c>
      <c r="O377" s="1073"/>
      <c r="P377" s="2330"/>
      <c r="Q377" s="1930"/>
      <c r="R377" s="1930"/>
      <c r="S377" s="1930"/>
      <c r="T377" s="1930"/>
      <c r="U377" s="2346" t="s">
        <v>173</v>
      </c>
      <c r="V377" s="1881"/>
      <c r="W377" s="2330"/>
      <c r="X377" s="1930"/>
      <c r="Y377" s="1930"/>
      <c r="Z377" s="1930"/>
      <c r="AA377" s="1930"/>
      <c r="AB377" s="1930"/>
      <c r="AC377" s="1930"/>
      <c r="AD377" s="1930"/>
      <c r="AE377" s="1930"/>
      <c r="AF377" s="1930"/>
      <c r="AG377" s="1930"/>
      <c r="AH377" s="1930"/>
      <c r="AI377" s="1340"/>
      <c r="AJ377" s="1109"/>
      <c r="AK377" s="1002"/>
      <c r="AL377" s="1002"/>
    </row>
    <row r="378" spans="1:38" ht="4.5" customHeight="1" x14ac:dyDescent="0.25">
      <c r="A378" s="971"/>
      <c r="B378" s="971"/>
      <c r="C378" s="971"/>
      <c r="D378" s="971"/>
      <c r="E378" s="1339"/>
      <c r="F378" s="1073"/>
      <c r="G378" s="1073"/>
      <c r="H378" s="1073"/>
      <c r="I378" s="1073"/>
      <c r="J378" s="1073"/>
      <c r="K378" s="1073"/>
      <c r="L378" s="1073"/>
      <c r="M378" s="1073"/>
      <c r="N378" s="1073"/>
      <c r="O378" s="1073"/>
      <c r="P378" s="1073"/>
      <c r="Q378" s="1073"/>
      <c r="R378" s="1073"/>
      <c r="S378" s="1073"/>
      <c r="T378" s="1073"/>
      <c r="U378" s="1073"/>
      <c r="V378" s="1073"/>
      <c r="W378" s="1073"/>
      <c r="X378" s="1073"/>
      <c r="Y378" s="1073"/>
      <c r="Z378" s="1073"/>
      <c r="AA378" s="1073"/>
      <c r="AB378" s="1073"/>
      <c r="AC378" s="1073"/>
      <c r="AD378" s="1073"/>
      <c r="AE378" s="1073"/>
      <c r="AF378" s="1109"/>
      <c r="AG378" s="1109"/>
      <c r="AH378" s="1109"/>
      <c r="AI378" s="1340"/>
      <c r="AJ378" s="1109"/>
      <c r="AK378" s="1002"/>
      <c r="AL378" s="1002"/>
    </row>
    <row r="379" spans="1:38" ht="15" customHeight="1" x14ac:dyDescent="0.25">
      <c r="A379" s="971"/>
      <c r="B379" s="971"/>
      <c r="C379" s="971"/>
      <c r="D379" s="971"/>
      <c r="E379" s="1339" t="s">
        <v>2625</v>
      </c>
      <c r="F379" s="1073"/>
      <c r="G379" s="1073"/>
      <c r="H379" s="1073"/>
      <c r="I379" s="1073"/>
      <c r="J379" s="1073"/>
      <c r="K379" s="1073"/>
      <c r="L379" s="1073"/>
      <c r="M379" s="2330"/>
      <c r="N379" s="1930"/>
      <c r="O379" s="1109"/>
      <c r="P379" s="1109"/>
      <c r="Q379" s="1345" t="s">
        <v>2626</v>
      </c>
      <c r="R379" s="1109"/>
      <c r="S379" s="1109"/>
      <c r="T379" s="1109"/>
      <c r="U379" s="1073"/>
      <c r="V379" s="1073"/>
      <c r="W379" s="1109"/>
      <c r="X379" s="1109"/>
      <c r="Y379" s="1109"/>
      <c r="Z379" s="1109"/>
      <c r="AA379" s="1109"/>
      <c r="AB379" s="1109"/>
      <c r="AC379" s="1109"/>
      <c r="AD379" s="2330"/>
      <c r="AE379" s="2331"/>
      <c r="AF379" s="1109"/>
      <c r="AG379" s="1109"/>
      <c r="AH379" s="1109"/>
      <c r="AI379" s="1340"/>
      <c r="AJ379" s="1109"/>
      <c r="AK379" s="1002"/>
      <c r="AL379" s="1002"/>
    </row>
    <row r="380" spans="1:38" ht="4.5" customHeight="1" x14ac:dyDescent="0.25">
      <c r="A380" s="971"/>
      <c r="B380" s="971"/>
      <c r="C380" s="971"/>
      <c r="D380" s="971"/>
      <c r="E380" s="1339"/>
      <c r="F380" s="1073"/>
      <c r="G380" s="1073"/>
      <c r="H380" s="1073"/>
      <c r="I380" s="1073"/>
      <c r="J380" s="1073"/>
      <c r="K380" s="1073"/>
      <c r="L380" s="1073"/>
      <c r="M380" s="1160"/>
      <c r="N380" s="1073"/>
      <c r="O380" s="1073"/>
      <c r="P380" s="1073"/>
      <c r="Q380" s="1073"/>
      <c r="R380" s="1073"/>
      <c r="S380" s="1073"/>
      <c r="T380" s="1073"/>
      <c r="U380" s="1073"/>
      <c r="V380" s="1073"/>
      <c r="W380" s="1073"/>
      <c r="X380" s="1073"/>
      <c r="Y380" s="1073"/>
      <c r="Z380" s="1073"/>
      <c r="AA380" s="1073"/>
      <c r="AB380" s="1073"/>
      <c r="AC380" s="1073"/>
      <c r="AD380" s="1073"/>
      <c r="AE380" s="1073"/>
      <c r="AF380" s="1109"/>
      <c r="AG380" s="1109"/>
      <c r="AH380" s="1109"/>
      <c r="AI380" s="1340"/>
      <c r="AJ380" s="1109"/>
      <c r="AK380" s="1002"/>
      <c r="AL380" s="1002"/>
    </row>
    <row r="381" spans="1:38" ht="15" customHeight="1" x14ac:dyDescent="0.25">
      <c r="A381" s="971"/>
      <c r="B381" s="971"/>
      <c r="C381" s="971"/>
      <c r="D381" s="971"/>
      <c r="E381" s="1339"/>
      <c r="F381" s="1073" t="s">
        <v>2627</v>
      </c>
      <c r="G381" s="1073"/>
      <c r="H381" s="1073"/>
      <c r="I381" s="1073"/>
      <c r="J381" s="1073"/>
      <c r="K381" s="1073"/>
      <c r="L381" s="1073"/>
      <c r="M381" s="1109"/>
      <c r="N381" s="1109"/>
      <c r="O381" s="1109"/>
      <c r="P381" s="1109"/>
      <c r="Q381" s="1109"/>
      <c r="R381" s="1109"/>
      <c r="S381" s="1109"/>
      <c r="T381" s="1109"/>
      <c r="U381" s="1109"/>
      <c r="V381" s="1109"/>
      <c r="W381" s="1109"/>
      <c r="X381" s="1109"/>
      <c r="Y381" s="1109"/>
      <c r="Z381" s="1109"/>
      <c r="AA381" s="1109"/>
      <c r="AB381" s="1109"/>
      <c r="AC381" s="1109"/>
      <c r="AD381" s="1109"/>
      <c r="AE381" s="1073"/>
      <c r="AF381" s="1109"/>
      <c r="AG381" s="1109"/>
      <c r="AH381" s="1109"/>
      <c r="AI381" s="1340"/>
      <c r="AJ381" s="1109"/>
      <c r="AK381" s="1002"/>
      <c r="AL381" s="1002"/>
    </row>
    <row r="382" spans="1:38" ht="4.5" customHeight="1" x14ac:dyDescent="0.25">
      <c r="A382" s="971"/>
      <c r="B382" s="971"/>
      <c r="C382" s="971"/>
      <c r="D382" s="971"/>
      <c r="E382" s="1339"/>
      <c r="F382" s="1073"/>
      <c r="G382" s="1073"/>
      <c r="H382" s="1073"/>
      <c r="I382" s="1073"/>
      <c r="J382" s="1073"/>
      <c r="K382" s="1073"/>
      <c r="L382" s="1073"/>
      <c r="M382" s="1073"/>
      <c r="N382" s="1073"/>
      <c r="O382" s="1073"/>
      <c r="P382" s="1073"/>
      <c r="Q382" s="1073"/>
      <c r="R382" s="1073"/>
      <c r="S382" s="1073"/>
      <c r="T382" s="1073"/>
      <c r="U382" s="1073"/>
      <c r="V382" s="1073"/>
      <c r="W382" s="1073"/>
      <c r="X382" s="1073"/>
      <c r="Y382" s="1073"/>
      <c r="Z382" s="1073"/>
      <c r="AA382" s="1073"/>
      <c r="AB382" s="1073"/>
      <c r="AC382" s="1073"/>
      <c r="AD382" s="1073"/>
      <c r="AE382" s="1073"/>
      <c r="AF382" s="1109"/>
      <c r="AG382" s="1109"/>
      <c r="AH382" s="1109"/>
      <c r="AI382" s="1340"/>
      <c r="AJ382" s="1109"/>
      <c r="AK382" s="1002"/>
      <c r="AL382" s="1002"/>
    </row>
    <row r="383" spans="1:38" ht="15" customHeight="1" x14ac:dyDescent="0.25">
      <c r="A383" s="971"/>
      <c r="B383" s="971"/>
      <c r="C383" s="971"/>
      <c r="D383" s="971"/>
      <c r="E383" s="1347" t="s">
        <v>96</v>
      </c>
      <c r="F383" s="2330"/>
      <c r="G383" s="1930"/>
      <c r="H383" s="1930"/>
      <c r="I383" s="1930"/>
      <c r="J383" s="1930"/>
      <c r="K383" s="1930"/>
      <c r="L383" s="1930"/>
      <c r="M383" s="1930"/>
      <c r="N383" s="1346" t="s">
        <v>201</v>
      </c>
      <c r="O383" s="2330"/>
      <c r="P383" s="1930"/>
      <c r="Q383" s="1930"/>
      <c r="R383" s="1930"/>
      <c r="S383" s="1930"/>
      <c r="T383" s="1930"/>
      <c r="U383" s="1930"/>
      <c r="V383" s="1930"/>
      <c r="W383" s="1346" t="s">
        <v>245</v>
      </c>
      <c r="X383" s="2339"/>
      <c r="Y383" s="2339"/>
      <c r="Z383" s="2339"/>
      <c r="AA383" s="2339"/>
      <c r="AB383" s="2339"/>
      <c r="AC383" s="2339"/>
      <c r="AD383" s="2339"/>
      <c r="AE383" s="2339"/>
      <c r="AF383" s="2339"/>
      <c r="AG383" s="2339"/>
      <c r="AH383" s="2339"/>
      <c r="AI383" s="1348"/>
      <c r="AJ383" s="1082"/>
      <c r="AK383" s="1002"/>
      <c r="AL383" s="1002"/>
    </row>
    <row r="384" spans="1:38" ht="15" customHeight="1" x14ac:dyDescent="0.25">
      <c r="A384" s="971"/>
      <c r="B384" s="971"/>
      <c r="C384" s="971"/>
      <c r="D384" s="971"/>
      <c r="E384" s="1339"/>
      <c r="F384" s="1073" t="s">
        <v>2628</v>
      </c>
      <c r="G384" s="1073"/>
      <c r="H384" s="1073"/>
      <c r="I384" s="1333"/>
      <c r="J384" s="1333"/>
      <c r="K384" s="1333"/>
      <c r="L384" s="1353"/>
      <c r="M384" s="1333"/>
      <c r="N384" s="1333"/>
      <c r="O384" s="1073" t="s">
        <v>2628</v>
      </c>
      <c r="P384" s="1073"/>
      <c r="Q384" s="1073"/>
      <c r="R384" s="1073"/>
      <c r="S384" s="1073"/>
      <c r="T384" s="2343"/>
      <c r="U384" s="2344"/>
      <c r="V384" s="2344"/>
      <c r="W384" s="1109"/>
      <c r="X384" s="1073" t="s">
        <v>2628</v>
      </c>
      <c r="Y384" s="1073"/>
      <c r="Z384" s="1073"/>
      <c r="AA384" s="1073"/>
      <c r="AB384" s="1333"/>
      <c r="AC384" s="1333"/>
      <c r="AD384" s="1073"/>
      <c r="AE384" s="2343"/>
      <c r="AF384" s="2343"/>
      <c r="AG384" s="2343"/>
      <c r="AH384" s="2343"/>
      <c r="AI384" s="1348"/>
      <c r="AJ384" s="1109"/>
      <c r="AK384" s="1002"/>
      <c r="AL384" s="1002"/>
    </row>
    <row r="385" spans="1:38" ht="4.5" customHeight="1" x14ac:dyDescent="0.25">
      <c r="A385" s="971"/>
      <c r="B385" s="971"/>
      <c r="C385" s="971"/>
      <c r="D385" s="971"/>
      <c r="E385" s="1339"/>
      <c r="F385" s="1073"/>
      <c r="G385" s="1073"/>
      <c r="H385" s="1073"/>
      <c r="I385" s="1109"/>
      <c r="J385" s="1109"/>
      <c r="K385" s="1109"/>
      <c r="L385" s="1073"/>
      <c r="M385" s="1073"/>
      <c r="N385" s="1073"/>
      <c r="O385" s="1109"/>
      <c r="P385" s="1109"/>
      <c r="Q385" s="1109"/>
      <c r="R385" s="1109"/>
      <c r="S385" s="1109"/>
      <c r="T385" s="1109"/>
      <c r="U385" s="1109"/>
      <c r="V385" s="1073"/>
      <c r="W385" s="1073"/>
      <c r="X385" s="1109"/>
      <c r="Y385" s="1109"/>
      <c r="Z385" s="1109"/>
      <c r="AA385" s="1109"/>
      <c r="AB385" s="1109"/>
      <c r="AC385" s="1109"/>
      <c r="AD385" s="1073"/>
      <c r="AE385" s="1073"/>
      <c r="AF385" s="1109"/>
      <c r="AG385" s="1109"/>
      <c r="AH385" s="1109"/>
      <c r="AI385" s="1340"/>
      <c r="AJ385" s="1109"/>
      <c r="AK385" s="1002"/>
      <c r="AL385" s="1002"/>
    </row>
    <row r="386" spans="1:38" ht="15" customHeight="1" x14ac:dyDescent="0.25">
      <c r="A386" s="971"/>
      <c r="B386" s="971"/>
      <c r="C386" s="971"/>
      <c r="D386" s="971"/>
      <c r="E386" s="1347" t="s">
        <v>309</v>
      </c>
      <c r="F386" s="2330"/>
      <c r="G386" s="1930"/>
      <c r="H386" s="1930"/>
      <c r="I386" s="1930"/>
      <c r="J386" s="1930"/>
      <c r="K386" s="1930"/>
      <c r="L386" s="1930"/>
      <c r="M386" s="1930"/>
      <c r="N386" s="1346" t="s">
        <v>374</v>
      </c>
      <c r="O386" s="2330"/>
      <c r="P386" s="1930"/>
      <c r="Q386" s="1930"/>
      <c r="R386" s="1930"/>
      <c r="S386" s="1930"/>
      <c r="T386" s="1930"/>
      <c r="U386" s="1930"/>
      <c r="V386" s="1930"/>
      <c r="W386" s="1346" t="s">
        <v>418</v>
      </c>
      <c r="X386" s="2339"/>
      <c r="Y386" s="2339"/>
      <c r="Z386" s="2339"/>
      <c r="AA386" s="2339"/>
      <c r="AB386" s="2339"/>
      <c r="AC386" s="2339"/>
      <c r="AD386" s="2339"/>
      <c r="AE386" s="2339"/>
      <c r="AF386" s="2339"/>
      <c r="AG386" s="2339"/>
      <c r="AH386" s="2339"/>
      <c r="AI386" s="1186"/>
      <c r="AJ386" s="1082"/>
      <c r="AK386" s="1002"/>
      <c r="AL386" s="1002"/>
    </row>
    <row r="387" spans="1:38" ht="15" customHeight="1" thickBot="1" x14ac:dyDescent="0.3">
      <c r="A387" s="971"/>
      <c r="B387" s="971"/>
      <c r="C387" s="971"/>
      <c r="D387" s="971"/>
      <c r="E387" s="1341"/>
      <c r="F387" s="1164" t="s">
        <v>2628</v>
      </c>
      <c r="G387" s="1164"/>
      <c r="H387" s="1164"/>
      <c r="I387" s="1342"/>
      <c r="J387" s="1342"/>
      <c r="K387" s="1342"/>
      <c r="L387" s="1352"/>
      <c r="M387" s="1164"/>
      <c r="N387" s="1349"/>
      <c r="O387" s="1164" t="s">
        <v>2628</v>
      </c>
      <c r="P387" s="1164"/>
      <c r="Q387" s="1164"/>
      <c r="R387" s="1164"/>
      <c r="S387" s="1164"/>
      <c r="T387" s="2321"/>
      <c r="U387" s="2347"/>
      <c r="V387" s="2347"/>
      <c r="W387" s="1349"/>
      <c r="X387" s="1164" t="s">
        <v>2628</v>
      </c>
      <c r="Y387" s="1164"/>
      <c r="Z387" s="1164"/>
      <c r="AA387" s="1164"/>
      <c r="AB387" s="1342"/>
      <c r="AC387" s="1342"/>
      <c r="AD387" s="1164"/>
      <c r="AE387" s="2321"/>
      <c r="AF387" s="2321"/>
      <c r="AG387" s="2321"/>
      <c r="AH387" s="2321"/>
      <c r="AI387" s="1192"/>
      <c r="AJ387" s="1109"/>
      <c r="AK387" s="1002"/>
      <c r="AL387" s="1002"/>
    </row>
    <row r="388" spans="1:38" ht="4.5" customHeight="1" thickBot="1" x14ac:dyDescent="0.3">
      <c r="A388" s="971"/>
      <c r="B388" s="971"/>
      <c r="C388" s="971"/>
      <c r="D388" s="971"/>
      <c r="E388" s="206"/>
      <c r="F388" s="207"/>
      <c r="G388" s="207"/>
      <c r="H388" s="207"/>
      <c r="I388" s="207"/>
      <c r="J388" s="20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678"/>
      <c r="AG388" s="678"/>
      <c r="AH388" s="678"/>
      <c r="AI388" s="678"/>
      <c r="AJ388" s="1109"/>
      <c r="AK388" s="1002"/>
      <c r="AL388" s="1002"/>
    </row>
    <row r="389" spans="1:38" ht="15" hidden="1" customHeight="1" x14ac:dyDescent="0.25">
      <c r="A389" s="971"/>
      <c r="B389" s="971"/>
      <c r="C389" s="971"/>
      <c r="D389" s="971"/>
      <c r="E389" s="1005" t="s">
        <v>457</v>
      </c>
      <c r="F389" s="1638"/>
      <c r="G389" s="1416"/>
      <c r="H389" s="1416"/>
      <c r="I389" s="1416"/>
      <c r="J389" s="1416"/>
      <c r="K389" s="1416"/>
      <c r="L389" s="1416"/>
      <c r="M389" s="1417"/>
      <c r="N389" s="511" t="s">
        <v>497</v>
      </c>
      <c r="O389" s="1638"/>
      <c r="P389" s="1416"/>
      <c r="Q389" s="1416"/>
      <c r="R389" s="1416"/>
      <c r="S389" s="1416"/>
      <c r="T389" s="1416"/>
      <c r="U389" s="1416"/>
      <c r="V389" s="1417"/>
      <c r="W389" s="511" t="s">
        <v>546</v>
      </c>
      <c r="X389" s="1638"/>
      <c r="Y389" s="1416"/>
      <c r="Z389" s="1416"/>
      <c r="AA389" s="1416"/>
      <c r="AB389" s="1416"/>
      <c r="AC389" s="1416"/>
      <c r="AD389" s="1416"/>
      <c r="AE389" s="1416"/>
      <c r="AF389" s="1416"/>
      <c r="AG389" s="1416"/>
      <c r="AH389" s="1416"/>
      <c r="AI389" s="1416"/>
      <c r="AJ389" s="1573"/>
      <c r="AK389" s="1002"/>
      <c r="AL389" s="1002"/>
    </row>
    <row r="390" spans="1:38" ht="15" hidden="1" customHeight="1" x14ac:dyDescent="0.25">
      <c r="A390" s="971"/>
      <c r="B390" s="971"/>
      <c r="C390" s="971"/>
      <c r="D390" s="971"/>
      <c r="E390" s="34"/>
      <c r="F390" s="10" t="s">
        <v>2628</v>
      </c>
      <c r="G390" s="10"/>
      <c r="H390" s="10"/>
      <c r="I390" s="1006"/>
      <c r="J390" s="1006"/>
      <c r="K390" s="1006"/>
      <c r="L390" s="1007"/>
      <c r="M390" s="531"/>
      <c r="N390" s="531"/>
      <c r="O390" s="10" t="s">
        <v>2628</v>
      </c>
      <c r="P390" s="10"/>
      <c r="Q390" s="10"/>
      <c r="R390" s="10"/>
      <c r="S390" s="10"/>
      <c r="T390" s="2318"/>
      <c r="U390" s="1393"/>
      <c r="V390" s="2319"/>
      <c r="W390" s="31"/>
      <c r="X390" s="10" t="s">
        <v>2628</v>
      </c>
      <c r="Y390" s="10"/>
      <c r="Z390" s="10"/>
      <c r="AA390" s="10"/>
      <c r="AB390" s="531"/>
      <c r="AC390" s="531"/>
      <c r="AD390" s="10"/>
      <c r="AE390" s="2320"/>
      <c r="AF390" s="1393"/>
      <c r="AG390" s="1393"/>
      <c r="AH390" s="1393"/>
      <c r="AI390" s="2319"/>
      <c r="AJ390" s="485"/>
      <c r="AK390" s="1002"/>
      <c r="AL390" s="1002"/>
    </row>
    <row r="391" spans="1:38" ht="4.5" hidden="1" customHeight="1" x14ac:dyDescent="0.25">
      <c r="A391" s="971"/>
      <c r="B391" s="971"/>
      <c r="C391" s="971"/>
      <c r="D391" s="971"/>
      <c r="E391" s="34"/>
      <c r="F391" s="10"/>
      <c r="G391" s="10"/>
      <c r="H391" s="10"/>
      <c r="I391" s="31"/>
      <c r="J391" s="31"/>
      <c r="K391" s="31"/>
      <c r="L391" s="10"/>
      <c r="M391" s="10"/>
      <c r="N391" s="10"/>
      <c r="O391" s="31"/>
      <c r="P391" s="31"/>
      <c r="Q391" s="31"/>
      <c r="R391" s="31"/>
      <c r="S391" s="31"/>
      <c r="T391" s="31"/>
      <c r="U391" s="31"/>
      <c r="V391" s="10"/>
      <c r="W391" s="10"/>
      <c r="X391" s="31"/>
      <c r="Y391" s="31"/>
      <c r="Z391" s="31"/>
      <c r="AA391" s="31"/>
      <c r="AB391" s="31"/>
      <c r="AC391" s="31"/>
      <c r="AD391" s="10"/>
      <c r="AE391" s="10"/>
      <c r="AF391" s="31"/>
      <c r="AG391" s="31"/>
      <c r="AH391" s="31"/>
      <c r="AI391" s="31"/>
      <c r="AJ391" s="485"/>
      <c r="AK391" s="1002"/>
      <c r="AL391" s="1002"/>
    </row>
    <row r="392" spans="1:38" ht="15" hidden="1" customHeight="1" x14ac:dyDescent="0.25">
      <c r="A392" s="971"/>
      <c r="B392" s="971"/>
      <c r="C392" s="971"/>
      <c r="D392" s="971"/>
      <c r="E392" s="1005" t="s">
        <v>619</v>
      </c>
      <c r="F392" s="1638"/>
      <c r="G392" s="1416"/>
      <c r="H392" s="1416"/>
      <c r="I392" s="1416"/>
      <c r="J392" s="1416"/>
      <c r="K392" s="1416"/>
      <c r="L392" s="1416"/>
      <c r="M392" s="1417"/>
      <c r="N392" s="511" t="s">
        <v>1839</v>
      </c>
      <c r="O392" s="1638"/>
      <c r="P392" s="1416"/>
      <c r="Q392" s="1416"/>
      <c r="R392" s="1416"/>
      <c r="S392" s="1416"/>
      <c r="T392" s="1416"/>
      <c r="U392" s="1416"/>
      <c r="V392" s="1417"/>
      <c r="W392" s="511" t="s">
        <v>2049</v>
      </c>
      <c r="X392" s="1638"/>
      <c r="Y392" s="1416"/>
      <c r="Z392" s="1416"/>
      <c r="AA392" s="1416"/>
      <c r="AB392" s="1416"/>
      <c r="AC392" s="1416"/>
      <c r="AD392" s="1416"/>
      <c r="AE392" s="1416"/>
      <c r="AF392" s="1416"/>
      <c r="AG392" s="1416"/>
      <c r="AH392" s="1416"/>
      <c r="AI392" s="1416"/>
      <c r="AJ392" s="1573"/>
      <c r="AK392" s="1002"/>
      <c r="AL392" s="1002"/>
    </row>
    <row r="393" spans="1:38" ht="15" hidden="1" customHeight="1" x14ac:dyDescent="0.25">
      <c r="A393" s="971"/>
      <c r="B393" s="971"/>
      <c r="C393" s="971"/>
      <c r="D393" s="971"/>
      <c r="E393" s="34"/>
      <c r="F393" s="10" t="s">
        <v>2628</v>
      </c>
      <c r="G393" s="10"/>
      <c r="H393" s="10"/>
      <c r="I393" s="531"/>
      <c r="J393" s="531"/>
      <c r="K393" s="531"/>
      <c r="L393" s="1007"/>
      <c r="M393" s="10"/>
      <c r="N393" s="31"/>
      <c r="O393" s="10" t="s">
        <v>2628</v>
      </c>
      <c r="P393" s="10"/>
      <c r="Q393" s="10"/>
      <c r="R393" s="10"/>
      <c r="S393" s="10"/>
      <c r="T393" s="2318"/>
      <c r="U393" s="1393"/>
      <c r="V393" s="2319"/>
      <c r="W393" s="31"/>
      <c r="X393" s="10" t="s">
        <v>2628</v>
      </c>
      <c r="Y393" s="10"/>
      <c r="Z393" s="10"/>
      <c r="AA393" s="10"/>
      <c r="AB393" s="531"/>
      <c r="AC393" s="531"/>
      <c r="AD393" s="10"/>
      <c r="AE393" s="2320"/>
      <c r="AF393" s="1393"/>
      <c r="AG393" s="1393"/>
      <c r="AH393" s="1393"/>
      <c r="AI393" s="2319"/>
      <c r="AJ393" s="485"/>
      <c r="AK393" s="1002"/>
      <c r="AL393" s="1002"/>
    </row>
    <row r="394" spans="1:38" ht="4.5" hidden="1" customHeight="1" x14ac:dyDescent="0.25">
      <c r="A394" s="971"/>
      <c r="B394" s="971"/>
      <c r="C394" s="971"/>
      <c r="D394" s="971"/>
      <c r="E394" s="206"/>
      <c r="F394" s="207"/>
      <c r="G394" s="207"/>
      <c r="H394" s="207"/>
      <c r="I394" s="207"/>
      <c r="J394" s="20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678"/>
      <c r="AG394" s="678"/>
      <c r="AH394" s="678"/>
      <c r="AI394" s="678"/>
      <c r="AJ394" s="497"/>
      <c r="AK394" s="1002"/>
      <c r="AL394" s="1002"/>
    </row>
    <row r="395" spans="1:38" ht="15" hidden="1" customHeight="1" x14ac:dyDescent="0.25">
      <c r="A395" s="971"/>
      <c r="B395" s="971"/>
      <c r="C395" s="971"/>
      <c r="D395" s="971"/>
      <c r="E395" s="1005" t="s">
        <v>2629</v>
      </c>
      <c r="F395" s="1638"/>
      <c r="G395" s="1416"/>
      <c r="H395" s="1416"/>
      <c r="I395" s="1416"/>
      <c r="J395" s="1416"/>
      <c r="K395" s="1416"/>
      <c r="L395" s="1416"/>
      <c r="M395" s="1417"/>
      <c r="N395" s="511" t="s">
        <v>2630</v>
      </c>
      <c r="O395" s="1638"/>
      <c r="P395" s="1416"/>
      <c r="Q395" s="1416"/>
      <c r="R395" s="1416"/>
      <c r="S395" s="1416"/>
      <c r="T395" s="1416"/>
      <c r="U395" s="1416"/>
      <c r="V395" s="1417"/>
      <c r="W395" s="511" t="s">
        <v>2631</v>
      </c>
      <c r="X395" s="1638"/>
      <c r="Y395" s="1416"/>
      <c r="Z395" s="1416"/>
      <c r="AA395" s="1416"/>
      <c r="AB395" s="1416"/>
      <c r="AC395" s="1416"/>
      <c r="AD395" s="1416"/>
      <c r="AE395" s="1416"/>
      <c r="AF395" s="1416"/>
      <c r="AG395" s="1416"/>
      <c r="AH395" s="1416"/>
      <c r="AI395" s="1416"/>
      <c r="AJ395" s="1573"/>
      <c r="AK395" s="1002"/>
      <c r="AL395" s="1002"/>
    </row>
    <row r="396" spans="1:38" ht="15" hidden="1" customHeight="1" x14ac:dyDescent="0.25">
      <c r="A396" s="971"/>
      <c r="B396" s="971"/>
      <c r="C396" s="971"/>
      <c r="D396" s="971"/>
      <c r="E396" s="34"/>
      <c r="F396" s="10" t="s">
        <v>2628</v>
      </c>
      <c r="G396" s="10"/>
      <c r="H396" s="10"/>
      <c r="I396" s="1006"/>
      <c r="J396" s="1006"/>
      <c r="K396" s="1006"/>
      <c r="L396" s="1007"/>
      <c r="M396" s="531"/>
      <c r="N396" s="531"/>
      <c r="O396" s="10" t="s">
        <v>2628</v>
      </c>
      <c r="P396" s="10"/>
      <c r="Q396" s="10"/>
      <c r="R396" s="10"/>
      <c r="S396" s="10"/>
      <c r="T396" s="2318"/>
      <c r="U396" s="1393"/>
      <c r="V396" s="2319"/>
      <c r="W396" s="31"/>
      <c r="X396" s="10" t="s">
        <v>2628</v>
      </c>
      <c r="Y396" s="10"/>
      <c r="Z396" s="10"/>
      <c r="AA396" s="10"/>
      <c r="AB396" s="531"/>
      <c r="AC396" s="531"/>
      <c r="AD396" s="10"/>
      <c r="AE396" s="2320"/>
      <c r="AF396" s="1393"/>
      <c r="AG396" s="1393"/>
      <c r="AH396" s="1393"/>
      <c r="AI396" s="2319"/>
      <c r="AJ396" s="485"/>
      <c r="AK396" s="1002"/>
      <c r="AL396" s="1002"/>
    </row>
    <row r="397" spans="1:38" ht="4.5" hidden="1" customHeight="1" x14ac:dyDescent="0.25">
      <c r="A397" s="971"/>
      <c r="B397" s="971"/>
      <c r="C397" s="971"/>
      <c r="D397" s="971"/>
      <c r="E397" s="34"/>
      <c r="F397" s="10"/>
      <c r="G397" s="10"/>
      <c r="H397" s="10"/>
      <c r="I397" s="31"/>
      <c r="J397" s="31"/>
      <c r="K397" s="31"/>
      <c r="L397" s="10"/>
      <c r="M397" s="10"/>
      <c r="N397" s="10"/>
      <c r="O397" s="31"/>
      <c r="P397" s="31"/>
      <c r="Q397" s="31"/>
      <c r="R397" s="31"/>
      <c r="S397" s="31"/>
      <c r="T397" s="31"/>
      <c r="U397" s="31"/>
      <c r="V397" s="10"/>
      <c r="W397" s="10"/>
      <c r="X397" s="31"/>
      <c r="Y397" s="31"/>
      <c r="Z397" s="31"/>
      <c r="AA397" s="31"/>
      <c r="AB397" s="31"/>
      <c r="AC397" s="31"/>
      <c r="AD397" s="10"/>
      <c r="AE397" s="10"/>
      <c r="AF397" s="31"/>
      <c r="AG397" s="31"/>
      <c r="AH397" s="31"/>
      <c r="AI397" s="31"/>
      <c r="AJ397" s="485"/>
      <c r="AK397" s="1002"/>
      <c r="AL397" s="1002"/>
    </row>
    <row r="398" spans="1:38" ht="15" hidden="1" customHeight="1" x14ac:dyDescent="0.25">
      <c r="A398" s="971"/>
      <c r="B398" s="971"/>
      <c r="C398" s="971"/>
      <c r="D398" s="971"/>
      <c r="E398" s="1005" t="s">
        <v>2632</v>
      </c>
      <c r="F398" s="1638"/>
      <c r="G398" s="1416"/>
      <c r="H398" s="1416"/>
      <c r="I398" s="1416"/>
      <c r="J398" s="1416"/>
      <c r="K398" s="1416"/>
      <c r="L398" s="1416"/>
      <c r="M398" s="1417"/>
      <c r="N398" s="511" t="s">
        <v>2633</v>
      </c>
      <c r="O398" s="1638"/>
      <c r="P398" s="1416"/>
      <c r="Q398" s="1416"/>
      <c r="R398" s="1416"/>
      <c r="S398" s="1416"/>
      <c r="T398" s="1416"/>
      <c r="U398" s="1416"/>
      <c r="V398" s="1417"/>
      <c r="W398" s="511" t="s">
        <v>2634</v>
      </c>
      <c r="X398" s="1638"/>
      <c r="Y398" s="1416"/>
      <c r="Z398" s="1416"/>
      <c r="AA398" s="1416"/>
      <c r="AB398" s="1416"/>
      <c r="AC398" s="1416"/>
      <c r="AD398" s="1416"/>
      <c r="AE398" s="1416"/>
      <c r="AF398" s="1416"/>
      <c r="AG398" s="1416"/>
      <c r="AH398" s="1416"/>
      <c r="AI398" s="1416"/>
      <c r="AJ398" s="1573"/>
      <c r="AK398" s="1002"/>
      <c r="AL398" s="1002"/>
    </row>
    <row r="399" spans="1:38" ht="15" hidden="1" customHeight="1" x14ac:dyDescent="0.25">
      <c r="A399" s="971"/>
      <c r="B399" s="971"/>
      <c r="C399" s="971"/>
      <c r="D399" s="971"/>
      <c r="E399" s="34"/>
      <c r="F399" s="10" t="s">
        <v>2628</v>
      </c>
      <c r="G399" s="10"/>
      <c r="H399" s="10"/>
      <c r="I399" s="531"/>
      <c r="J399" s="531"/>
      <c r="K399" s="531"/>
      <c r="L399" s="1007"/>
      <c r="M399" s="10"/>
      <c r="N399" s="31"/>
      <c r="O399" s="10" t="s">
        <v>2628</v>
      </c>
      <c r="P399" s="10"/>
      <c r="Q399" s="10"/>
      <c r="R399" s="10"/>
      <c r="S399" s="10"/>
      <c r="T399" s="2318"/>
      <c r="U399" s="1393"/>
      <c r="V399" s="2319"/>
      <c r="W399" s="31"/>
      <c r="X399" s="10" t="s">
        <v>2628</v>
      </c>
      <c r="Y399" s="10"/>
      <c r="Z399" s="10"/>
      <c r="AA399" s="10"/>
      <c r="AB399" s="531"/>
      <c r="AC399" s="531"/>
      <c r="AD399" s="10"/>
      <c r="AE399" s="2320"/>
      <c r="AF399" s="1393"/>
      <c r="AG399" s="1393"/>
      <c r="AH399" s="1393"/>
      <c r="AI399" s="2319"/>
      <c r="AJ399" s="485"/>
      <c r="AK399" s="1002"/>
      <c r="AL399" s="1002"/>
    </row>
    <row r="400" spans="1:38" ht="4.5" hidden="1" customHeight="1" x14ac:dyDescent="0.25">
      <c r="A400" s="971"/>
      <c r="B400" s="971"/>
      <c r="C400" s="971"/>
      <c r="D400" s="971"/>
      <c r="E400" s="206"/>
      <c r="F400" s="207"/>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678"/>
      <c r="AG400" s="678"/>
      <c r="AH400" s="678"/>
      <c r="AI400" s="678"/>
      <c r="AJ400" s="497"/>
      <c r="AK400" s="1002"/>
      <c r="AL400" s="1002"/>
    </row>
    <row r="401" spans="1:38" ht="15" hidden="1" customHeight="1" x14ac:dyDescent="0.25">
      <c r="A401" s="971"/>
      <c r="B401" s="971"/>
      <c r="C401" s="971"/>
      <c r="D401" s="971"/>
      <c r="E401" s="1005" t="s">
        <v>2635</v>
      </c>
      <c r="F401" s="1638"/>
      <c r="G401" s="1416"/>
      <c r="H401" s="1416"/>
      <c r="I401" s="1416"/>
      <c r="J401" s="1416"/>
      <c r="K401" s="1416"/>
      <c r="L401" s="1416"/>
      <c r="M401" s="1417"/>
      <c r="N401" s="511" t="s">
        <v>2636</v>
      </c>
      <c r="O401" s="1638"/>
      <c r="P401" s="1416"/>
      <c r="Q401" s="1416"/>
      <c r="R401" s="1416"/>
      <c r="S401" s="1416"/>
      <c r="T401" s="1416"/>
      <c r="U401" s="1416"/>
      <c r="V401" s="1417"/>
      <c r="W401" s="511" t="s">
        <v>2637</v>
      </c>
      <c r="X401" s="1638"/>
      <c r="Y401" s="1416"/>
      <c r="Z401" s="1416"/>
      <c r="AA401" s="1416"/>
      <c r="AB401" s="1416"/>
      <c r="AC401" s="1416"/>
      <c r="AD401" s="1416"/>
      <c r="AE401" s="1416"/>
      <c r="AF401" s="1416"/>
      <c r="AG401" s="1416"/>
      <c r="AH401" s="1416"/>
      <c r="AI401" s="1416"/>
      <c r="AJ401" s="1573"/>
      <c r="AK401" s="1002"/>
      <c r="AL401" s="1002"/>
    </row>
    <row r="402" spans="1:38" ht="15" hidden="1" customHeight="1" x14ac:dyDescent="0.25">
      <c r="A402" s="971"/>
      <c r="B402" s="971"/>
      <c r="C402" s="971"/>
      <c r="D402" s="971"/>
      <c r="E402" s="34"/>
      <c r="F402" s="10" t="s">
        <v>2628</v>
      </c>
      <c r="G402" s="10"/>
      <c r="H402" s="10"/>
      <c r="I402" s="1006"/>
      <c r="J402" s="1006"/>
      <c r="K402" s="1006"/>
      <c r="L402" s="1007"/>
      <c r="M402" s="531"/>
      <c r="N402" s="531"/>
      <c r="O402" s="10" t="s">
        <v>2628</v>
      </c>
      <c r="P402" s="10"/>
      <c r="Q402" s="10"/>
      <c r="R402" s="10"/>
      <c r="S402" s="10"/>
      <c r="T402" s="2318"/>
      <c r="U402" s="1393"/>
      <c r="V402" s="2319"/>
      <c r="W402" s="31"/>
      <c r="X402" s="10" t="s">
        <v>2628</v>
      </c>
      <c r="Y402" s="10"/>
      <c r="Z402" s="10"/>
      <c r="AA402" s="10"/>
      <c r="AB402" s="531"/>
      <c r="AC402" s="531"/>
      <c r="AD402" s="10"/>
      <c r="AE402" s="2320"/>
      <c r="AF402" s="1393"/>
      <c r="AG402" s="1393"/>
      <c r="AH402" s="1393"/>
      <c r="AI402" s="2319"/>
      <c r="AJ402" s="485"/>
      <c r="AK402" s="1002"/>
      <c r="AL402" s="1002"/>
    </row>
    <row r="403" spans="1:38" ht="4.5" hidden="1" customHeight="1" x14ac:dyDescent="0.25">
      <c r="A403" s="971"/>
      <c r="B403" s="971"/>
      <c r="C403" s="971"/>
      <c r="D403" s="971"/>
      <c r="E403" s="34"/>
      <c r="F403" s="10"/>
      <c r="G403" s="10"/>
      <c r="H403" s="10"/>
      <c r="I403" s="31"/>
      <c r="J403" s="31"/>
      <c r="K403" s="31"/>
      <c r="L403" s="10"/>
      <c r="M403" s="10"/>
      <c r="N403" s="10"/>
      <c r="O403" s="31"/>
      <c r="P403" s="31"/>
      <c r="Q403" s="31"/>
      <c r="R403" s="31"/>
      <c r="S403" s="31"/>
      <c r="T403" s="31"/>
      <c r="U403" s="31"/>
      <c r="V403" s="10"/>
      <c r="W403" s="10"/>
      <c r="X403" s="31"/>
      <c r="Y403" s="31"/>
      <c r="Z403" s="31"/>
      <c r="AA403" s="31"/>
      <c r="AB403" s="31"/>
      <c r="AC403" s="31"/>
      <c r="AD403" s="10"/>
      <c r="AE403" s="10"/>
      <c r="AF403" s="31"/>
      <c r="AG403" s="31"/>
      <c r="AH403" s="31"/>
      <c r="AI403" s="31"/>
      <c r="AJ403" s="485"/>
      <c r="AK403" s="1002"/>
      <c r="AL403" s="1002"/>
    </row>
    <row r="404" spans="1:38" ht="15" hidden="1" customHeight="1" x14ac:dyDescent="0.25">
      <c r="A404" s="971"/>
      <c r="B404" s="971"/>
      <c r="C404" s="971"/>
      <c r="D404" s="971"/>
      <c r="E404" s="1005" t="s">
        <v>2638</v>
      </c>
      <c r="F404" s="1638"/>
      <c r="G404" s="1416"/>
      <c r="H404" s="1416"/>
      <c r="I404" s="1416"/>
      <c r="J404" s="1416"/>
      <c r="K404" s="1416"/>
      <c r="L404" s="1416"/>
      <c r="M404" s="1417"/>
      <c r="N404" s="511" t="s">
        <v>2639</v>
      </c>
      <c r="O404" s="1638"/>
      <c r="P404" s="1416"/>
      <c r="Q404" s="1416"/>
      <c r="R404" s="1416"/>
      <c r="S404" s="1416"/>
      <c r="T404" s="1416"/>
      <c r="U404" s="1416"/>
      <c r="V404" s="1417"/>
      <c r="W404" s="511" t="s">
        <v>2640</v>
      </c>
      <c r="X404" s="1638"/>
      <c r="Y404" s="1416"/>
      <c r="Z404" s="1416"/>
      <c r="AA404" s="1416"/>
      <c r="AB404" s="1416"/>
      <c r="AC404" s="1416"/>
      <c r="AD404" s="1416"/>
      <c r="AE404" s="1416"/>
      <c r="AF404" s="1416"/>
      <c r="AG404" s="1416"/>
      <c r="AH404" s="1416"/>
      <c r="AI404" s="1416"/>
      <c r="AJ404" s="1573"/>
      <c r="AK404" s="1002"/>
      <c r="AL404" s="1002"/>
    </row>
    <row r="405" spans="1:38" ht="15" hidden="1" customHeight="1" x14ac:dyDescent="0.25">
      <c r="A405" s="971"/>
      <c r="B405" s="971"/>
      <c r="C405" s="971"/>
      <c r="D405" s="971"/>
      <c r="E405" s="34"/>
      <c r="F405" s="10" t="s">
        <v>2628</v>
      </c>
      <c r="G405" s="10"/>
      <c r="H405" s="10"/>
      <c r="I405" s="531"/>
      <c r="J405" s="531"/>
      <c r="K405" s="531"/>
      <c r="L405" s="1007"/>
      <c r="M405" s="10"/>
      <c r="N405" s="31"/>
      <c r="O405" s="10" t="s">
        <v>2628</v>
      </c>
      <c r="P405" s="10"/>
      <c r="Q405" s="10"/>
      <c r="R405" s="10"/>
      <c r="S405" s="10"/>
      <c r="T405" s="2318"/>
      <c r="U405" s="1393"/>
      <c r="V405" s="2319"/>
      <c r="W405" s="31"/>
      <c r="X405" s="10" t="s">
        <v>2628</v>
      </c>
      <c r="Y405" s="10"/>
      <c r="Z405" s="10"/>
      <c r="AA405" s="10"/>
      <c r="AB405" s="531"/>
      <c r="AC405" s="531"/>
      <c r="AD405" s="10"/>
      <c r="AE405" s="2320"/>
      <c r="AF405" s="1393"/>
      <c r="AG405" s="1393"/>
      <c r="AH405" s="1393"/>
      <c r="AI405" s="2319"/>
      <c r="AJ405" s="485"/>
      <c r="AK405" s="1002"/>
      <c r="AL405" s="1002"/>
    </row>
    <row r="406" spans="1:38" ht="4.5" hidden="1" customHeight="1" x14ac:dyDescent="0.25">
      <c r="A406" s="971"/>
      <c r="B406" s="971"/>
      <c r="C406" s="971"/>
      <c r="D406" s="971"/>
      <c r="E406" s="206"/>
      <c r="F406" s="207"/>
      <c r="G406" s="207"/>
      <c r="H406" s="207"/>
      <c r="I406" s="207"/>
      <c r="J406" s="20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678"/>
      <c r="AG406" s="678"/>
      <c r="AH406" s="678"/>
      <c r="AI406" s="678"/>
      <c r="AJ406" s="497"/>
      <c r="AK406" s="1002"/>
      <c r="AL406" s="1002"/>
    </row>
    <row r="407" spans="1:38" ht="15" hidden="1" customHeight="1" x14ac:dyDescent="0.25">
      <c r="A407" s="971"/>
      <c r="B407" s="971"/>
      <c r="C407" s="971"/>
      <c r="D407" s="971"/>
      <c r="E407" s="1005" t="s">
        <v>2641</v>
      </c>
      <c r="F407" s="1638"/>
      <c r="G407" s="1416"/>
      <c r="H407" s="1416"/>
      <c r="I407" s="1416"/>
      <c r="J407" s="1416"/>
      <c r="K407" s="1416"/>
      <c r="L407" s="1416"/>
      <c r="M407" s="1417"/>
      <c r="N407" s="511" t="s">
        <v>2642</v>
      </c>
      <c r="O407" s="1638"/>
      <c r="P407" s="1416"/>
      <c r="Q407" s="1416"/>
      <c r="R407" s="1416"/>
      <c r="S407" s="1416"/>
      <c r="T407" s="1416"/>
      <c r="U407" s="1416"/>
      <c r="V407" s="1417"/>
      <c r="W407" s="511" t="s">
        <v>2643</v>
      </c>
      <c r="X407" s="1638"/>
      <c r="Y407" s="1416"/>
      <c r="Z407" s="1416"/>
      <c r="AA407" s="1416"/>
      <c r="AB407" s="1416"/>
      <c r="AC407" s="1416"/>
      <c r="AD407" s="1416"/>
      <c r="AE407" s="1416"/>
      <c r="AF407" s="1416"/>
      <c r="AG407" s="1416"/>
      <c r="AH407" s="1416"/>
      <c r="AI407" s="1416"/>
      <c r="AJ407" s="1573"/>
      <c r="AK407" s="1002"/>
      <c r="AL407" s="1002"/>
    </row>
    <row r="408" spans="1:38" ht="15" hidden="1" customHeight="1" x14ac:dyDescent="0.25">
      <c r="A408" s="971"/>
      <c r="B408" s="971"/>
      <c r="C408" s="971"/>
      <c r="D408" s="971"/>
      <c r="E408" s="34"/>
      <c r="F408" s="10" t="s">
        <v>2628</v>
      </c>
      <c r="G408" s="10"/>
      <c r="H408" s="10"/>
      <c r="I408" s="1006"/>
      <c r="J408" s="1006"/>
      <c r="K408" s="1006"/>
      <c r="L408" s="1007"/>
      <c r="M408" s="531"/>
      <c r="N408" s="531"/>
      <c r="O408" s="10" t="s">
        <v>2628</v>
      </c>
      <c r="P408" s="10"/>
      <c r="Q408" s="10"/>
      <c r="R408" s="10"/>
      <c r="S408" s="10"/>
      <c r="T408" s="2318"/>
      <c r="U408" s="1393"/>
      <c r="V408" s="2319"/>
      <c r="W408" s="31"/>
      <c r="X408" s="10" t="s">
        <v>2628</v>
      </c>
      <c r="Y408" s="10"/>
      <c r="Z408" s="10"/>
      <c r="AA408" s="10"/>
      <c r="AB408" s="531"/>
      <c r="AC408" s="531"/>
      <c r="AD408" s="10"/>
      <c r="AE408" s="2320"/>
      <c r="AF408" s="1393"/>
      <c r="AG408" s="1393"/>
      <c r="AH408" s="1393"/>
      <c r="AI408" s="2319"/>
      <c r="AJ408" s="485"/>
      <c r="AK408" s="1002"/>
      <c r="AL408" s="1002"/>
    </row>
    <row r="409" spans="1:38" ht="4.5" hidden="1" customHeight="1" x14ac:dyDescent="0.25">
      <c r="A409" s="971"/>
      <c r="B409" s="971"/>
      <c r="C409" s="971"/>
      <c r="D409" s="971"/>
      <c r="E409" s="34"/>
      <c r="F409" s="10"/>
      <c r="G409" s="10"/>
      <c r="H409" s="10"/>
      <c r="I409" s="31"/>
      <c r="J409" s="31"/>
      <c r="K409" s="31"/>
      <c r="L409" s="10"/>
      <c r="M409" s="10"/>
      <c r="N409" s="10"/>
      <c r="O409" s="31"/>
      <c r="P409" s="31"/>
      <c r="Q409" s="31"/>
      <c r="R409" s="31"/>
      <c r="S409" s="31"/>
      <c r="T409" s="31"/>
      <c r="U409" s="31"/>
      <c r="V409" s="10"/>
      <c r="W409" s="10"/>
      <c r="X409" s="31"/>
      <c r="Y409" s="31"/>
      <c r="Z409" s="31"/>
      <c r="AA409" s="31"/>
      <c r="AB409" s="31"/>
      <c r="AC409" s="31"/>
      <c r="AD409" s="10"/>
      <c r="AE409" s="10"/>
      <c r="AF409" s="31"/>
      <c r="AG409" s="31"/>
      <c r="AH409" s="31"/>
      <c r="AI409" s="31"/>
      <c r="AJ409" s="485"/>
      <c r="AK409" s="1002"/>
      <c r="AL409" s="1002"/>
    </row>
    <row r="410" spans="1:38" ht="15" hidden="1" customHeight="1" x14ac:dyDescent="0.25">
      <c r="A410" s="971"/>
      <c r="B410" s="971"/>
      <c r="C410" s="971"/>
      <c r="D410" s="971"/>
      <c r="E410" s="1005" t="s">
        <v>2644</v>
      </c>
      <c r="F410" s="1638"/>
      <c r="G410" s="1416"/>
      <c r="H410" s="1416"/>
      <c r="I410" s="1416"/>
      <c r="J410" s="1416"/>
      <c r="K410" s="1416"/>
      <c r="L410" s="1416"/>
      <c r="M410" s="1417"/>
      <c r="N410" s="511" t="s">
        <v>2645</v>
      </c>
      <c r="O410" s="1638"/>
      <c r="P410" s="1416"/>
      <c r="Q410" s="1416"/>
      <c r="R410" s="1416"/>
      <c r="S410" s="1416"/>
      <c r="T410" s="1416"/>
      <c r="U410" s="1416"/>
      <c r="V410" s="1417"/>
      <c r="W410" s="511" t="s">
        <v>2646</v>
      </c>
      <c r="X410" s="1638"/>
      <c r="Y410" s="1416"/>
      <c r="Z410" s="1416"/>
      <c r="AA410" s="1416"/>
      <c r="AB410" s="1416"/>
      <c r="AC410" s="1416"/>
      <c r="AD410" s="1416"/>
      <c r="AE410" s="1416"/>
      <c r="AF410" s="1416"/>
      <c r="AG410" s="1416"/>
      <c r="AH410" s="1416"/>
      <c r="AI410" s="1416"/>
      <c r="AJ410" s="1573"/>
      <c r="AK410" s="1002"/>
      <c r="AL410" s="1002"/>
    </row>
    <row r="411" spans="1:38" ht="15" hidden="1" customHeight="1" x14ac:dyDescent="0.25">
      <c r="A411" s="971"/>
      <c r="B411" s="971"/>
      <c r="C411" s="971"/>
      <c r="D411" s="971"/>
      <c r="E411" s="34"/>
      <c r="F411" s="10" t="s">
        <v>2628</v>
      </c>
      <c r="G411" s="10"/>
      <c r="H411" s="10"/>
      <c r="I411" s="531"/>
      <c r="J411" s="531"/>
      <c r="K411" s="531"/>
      <c r="L411" s="1007"/>
      <c r="M411" s="10"/>
      <c r="N411" s="31"/>
      <c r="O411" s="10" t="s">
        <v>2628</v>
      </c>
      <c r="P411" s="10"/>
      <c r="Q411" s="10"/>
      <c r="R411" s="10"/>
      <c r="S411" s="10"/>
      <c r="T411" s="2318"/>
      <c r="U411" s="1393"/>
      <c r="V411" s="2319"/>
      <c r="W411" s="31"/>
      <c r="X411" s="10" t="s">
        <v>2628</v>
      </c>
      <c r="Y411" s="10"/>
      <c r="Z411" s="10"/>
      <c r="AA411" s="10"/>
      <c r="AB411" s="531"/>
      <c r="AC411" s="531"/>
      <c r="AD411" s="10"/>
      <c r="AE411" s="2320"/>
      <c r="AF411" s="1393"/>
      <c r="AG411" s="1393"/>
      <c r="AH411" s="1393"/>
      <c r="AI411" s="2319"/>
      <c r="AJ411" s="485"/>
      <c r="AK411" s="1002"/>
      <c r="AL411" s="1002"/>
    </row>
    <row r="412" spans="1:38" ht="15" customHeight="1" thickBot="1" x14ac:dyDescent="0.3">
      <c r="A412" s="1101" t="s">
        <v>2647</v>
      </c>
      <c r="B412" s="1102"/>
      <c r="C412" s="2345"/>
      <c r="D412" s="1443"/>
      <c r="E412" s="1334" t="s">
        <v>2623</v>
      </c>
      <c r="F412" s="1149"/>
      <c r="G412" s="1149"/>
      <c r="H412" s="1149"/>
      <c r="I412" s="1337"/>
      <c r="J412" s="1335"/>
      <c r="K412" s="2325"/>
      <c r="L412" s="2326"/>
      <c r="M412" s="2326"/>
      <c r="N412" s="2326"/>
      <c r="O412" s="2326"/>
      <c r="P412" s="2326"/>
      <c r="Q412" s="2326"/>
      <c r="R412" s="2326"/>
      <c r="S412" s="2326"/>
      <c r="T412" s="2326"/>
      <c r="U412" s="2326"/>
      <c r="V412" s="2326"/>
      <c r="W412" s="2326"/>
      <c r="X412" s="1149"/>
      <c r="Y412" s="1149"/>
      <c r="Z412" s="1149" t="s">
        <v>2624</v>
      </c>
      <c r="AA412" s="1149"/>
      <c r="AB412" s="1337"/>
      <c r="AC412" s="2327"/>
      <c r="AD412" s="2328"/>
      <c r="AE412" s="2328"/>
      <c r="AF412" s="2328"/>
      <c r="AG412" s="2328"/>
      <c r="AH412" s="2328"/>
      <c r="AI412" s="1338"/>
      <c r="AJ412" s="1109"/>
      <c r="AK412" s="1002"/>
      <c r="AL412" s="1002"/>
    </row>
    <row r="413" spans="1:38" ht="6" customHeight="1" x14ac:dyDescent="0.25">
      <c r="A413" s="1008"/>
      <c r="D413" s="1008"/>
      <c r="E413" s="1339"/>
      <c r="F413" s="1073"/>
      <c r="G413" s="1073"/>
      <c r="H413" s="1073"/>
      <c r="I413" s="1073"/>
      <c r="J413" s="1073"/>
      <c r="K413" s="1073"/>
      <c r="L413" s="1073"/>
      <c r="M413" s="1073"/>
      <c r="N413" s="1073"/>
      <c r="O413" s="1073"/>
      <c r="P413" s="1073"/>
      <c r="Q413" s="1073"/>
      <c r="R413" s="1073"/>
      <c r="S413" s="1073"/>
      <c r="T413" s="1073"/>
      <c r="U413" s="1073"/>
      <c r="V413" s="1073"/>
      <c r="W413" s="1073"/>
      <c r="X413" s="1073"/>
      <c r="Y413" s="1073"/>
      <c r="Z413" s="1073"/>
      <c r="AA413" s="1073"/>
      <c r="AB413" s="1073"/>
      <c r="AC413" s="1073"/>
      <c r="AD413" s="1073"/>
      <c r="AE413" s="1073"/>
      <c r="AF413" s="1109"/>
      <c r="AG413" s="1109"/>
      <c r="AH413" s="1109"/>
      <c r="AI413" s="1340"/>
      <c r="AJ413" s="1109"/>
      <c r="AK413" s="1002"/>
      <c r="AL413" s="1002"/>
    </row>
    <row r="414" spans="1:38" ht="15" customHeight="1" x14ac:dyDescent="0.25">
      <c r="A414" s="971"/>
      <c r="B414" s="971"/>
      <c r="C414" s="971"/>
      <c r="D414" s="971"/>
      <c r="E414" s="2338" t="s">
        <v>2613</v>
      </c>
      <c r="F414" s="1881"/>
      <c r="G414" s="2330"/>
      <c r="H414" s="1930"/>
      <c r="I414" s="1930"/>
      <c r="J414" s="1930"/>
      <c r="K414" s="1930"/>
      <c r="L414" s="1930"/>
      <c r="M414" s="1930"/>
      <c r="N414" s="1930"/>
      <c r="O414" s="1930"/>
      <c r="P414" s="1930"/>
      <c r="Q414" s="1930"/>
      <c r="R414" s="1930"/>
      <c r="S414" s="1160" t="s">
        <v>2614</v>
      </c>
      <c r="T414" s="2329"/>
      <c r="U414" s="1930"/>
      <c r="V414" s="1930"/>
      <c r="W414" s="1930"/>
      <c r="X414" s="1930"/>
      <c r="Y414" s="1930"/>
      <c r="Z414" s="1160" t="s">
        <v>2615</v>
      </c>
      <c r="AA414" s="2330"/>
      <c r="AB414" s="1930"/>
      <c r="AC414" s="1160" t="s">
        <v>2616</v>
      </c>
      <c r="AD414" s="2330"/>
      <c r="AE414" s="1930"/>
      <c r="AF414" s="1930"/>
      <c r="AG414" s="1930"/>
      <c r="AH414" s="1930"/>
      <c r="AI414" s="1340"/>
      <c r="AJ414" s="1109"/>
      <c r="AK414" s="1002"/>
      <c r="AL414" s="1002"/>
    </row>
    <row r="415" spans="1:38" ht="4.5" customHeight="1" x14ac:dyDescent="0.25">
      <c r="A415" s="971"/>
      <c r="B415" s="971"/>
      <c r="C415" s="971"/>
      <c r="D415" s="971"/>
      <c r="E415" s="1339"/>
      <c r="F415" s="1073"/>
      <c r="G415" s="1073"/>
      <c r="H415" s="1073"/>
      <c r="I415" s="1073"/>
      <c r="J415" s="1073"/>
      <c r="K415" s="1073"/>
      <c r="L415" s="1073"/>
      <c r="M415" s="1073"/>
      <c r="N415" s="1073"/>
      <c r="O415" s="1073"/>
      <c r="P415" s="1073"/>
      <c r="Q415" s="1073"/>
      <c r="R415" s="1073"/>
      <c r="S415" s="1073"/>
      <c r="T415" s="1073"/>
      <c r="U415" s="1073"/>
      <c r="V415" s="1073"/>
      <c r="W415" s="1073"/>
      <c r="X415" s="1073"/>
      <c r="Y415" s="1073"/>
      <c r="Z415" s="1073"/>
      <c r="AA415" s="1073"/>
      <c r="AB415" s="1073"/>
      <c r="AC415" s="1073"/>
      <c r="AD415" s="1073"/>
      <c r="AE415" s="1073"/>
      <c r="AF415" s="1109"/>
      <c r="AG415" s="1109"/>
      <c r="AH415" s="1109"/>
      <c r="AI415" s="1340"/>
      <c r="AJ415" s="1109"/>
      <c r="AK415" s="1002"/>
      <c r="AL415" s="1002"/>
    </row>
    <row r="416" spans="1:38" ht="15" customHeight="1" x14ac:dyDescent="0.25">
      <c r="A416" s="971"/>
      <c r="B416" s="971"/>
      <c r="C416" s="971"/>
      <c r="D416" s="971"/>
      <c r="E416" s="1339" t="s">
        <v>2617</v>
      </c>
      <c r="F416" s="1073"/>
      <c r="G416" s="1073"/>
      <c r="H416" s="1073"/>
      <c r="I416" s="1073"/>
      <c r="J416" s="1073"/>
      <c r="K416" s="1073"/>
      <c r="L416" s="1073"/>
      <c r="M416" s="1073"/>
      <c r="N416" s="1344"/>
      <c r="O416" s="1333"/>
      <c r="P416" s="1333"/>
      <c r="Q416" s="2330"/>
      <c r="R416" s="1930"/>
      <c r="S416" s="1930"/>
      <c r="T416" s="1930"/>
      <c r="U416" s="1930"/>
      <c r="V416" s="1930"/>
      <c r="W416" s="1930"/>
      <c r="X416" s="1930"/>
      <c r="Y416" s="1930"/>
      <c r="Z416" s="1930"/>
      <c r="AA416" s="1930"/>
      <c r="AB416" s="1930"/>
      <c r="AC416" s="1930"/>
      <c r="AD416" s="1930"/>
      <c r="AE416" s="1930"/>
      <c r="AF416" s="1930"/>
      <c r="AG416" s="1930"/>
      <c r="AH416" s="1930"/>
      <c r="AI416" s="1340"/>
      <c r="AJ416" s="1109"/>
      <c r="AK416" s="1002"/>
      <c r="AL416" s="1002"/>
    </row>
    <row r="417" spans="1:38" ht="4.5" customHeight="1" x14ac:dyDescent="0.25">
      <c r="A417" s="971"/>
      <c r="B417" s="971"/>
      <c r="C417" s="971"/>
      <c r="D417" s="971"/>
      <c r="E417" s="1339"/>
      <c r="F417" s="1073"/>
      <c r="G417" s="1073"/>
      <c r="H417" s="1073"/>
      <c r="I417" s="1073"/>
      <c r="J417" s="1073"/>
      <c r="K417" s="1073"/>
      <c r="L417" s="1073"/>
      <c r="M417" s="1073"/>
      <c r="N417" s="1073"/>
      <c r="O417" s="1073"/>
      <c r="P417" s="1073"/>
      <c r="Q417" s="1073"/>
      <c r="R417" s="1073"/>
      <c r="S417" s="1073"/>
      <c r="T417" s="1073"/>
      <c r="U417" s="1073"/>
      <c r="V417" s="1073"/>
      <c r="W417" s="1073"/>
      <c r="X417" s="1073"/>
      <c r="Y417" s="1073"/>
      <c r="Z417" s="1073"/>
      <c r="AA417" s="1073"/>
      <c r="AB417" s="1073"/>
      <c r="AC417" s="1073"/>
      <c r="AD417" s="1073"/>
      <c r="AE417" s="1073"/>
      <c r="AF417" s="1109"/>
      <c r="AG417" s="1109"/>
      <c r="AH417" s="1109"/>
      <c r="AI417" s="1340"/>
      <c r="AJ417" s="1109"/>
      <c r="AK417" s="1002"/>
      <c r="AL417" s="1002"/>
    </row>
    <row r="418" spans="1:38" ht="15" customHeight="1" x14ac:dyDescent="0.25">
      <c r="A418" s="971"/>
      <c r="B418" s="971"/>
      <c r="C418" s="971"/>
      <c r="D418" s="971"/>
      <c r="E418" s="1339" t="s">
        <v>2618</v>
      </c>
      <c r="F418" s="1073"/>
      <c r="G418" s="1073"/>
      <c r="H418" s="1073"/>
      <c r="I418" s="1073"/>
      <c r="J418" s="1073"/>
      <c r="K418" s="1109"/>
      <c r="L418" s="1350"/>
      <c r="M418" s="1073"/>
      <c r="N418" s="1073"/>
      <c r="O418" s="1073"/>
      <c r="P418" s="1109"/>
      <c r="Q418" s="1081" t="s">
        <v>2619</v>
      </c>
      <c r="R418" s="2330"/>
      <c r="S418" s="1930"/>
      <c r="T418" s="1930"/>
      <c r="U418" s="1073" t="s">
        <v>2620</v>
      </c>
      <c r="V418" s="1073"/>
      <c r="W418" s="1073"/>
      <c r="X418" s="1073"/>
      <c r="Y418" s="1073"/>
      <c r="Z418" s="1073"/>
      <c r="AA418" s="2330"/>
      <c r="AB418" s="1930"/>
      <c r="AC418" s="1930"/>
      <c r="AD418" s="1930"/>
      <c r="AE418" s="1930"/>
      <c r="AF418" s="1930"/>
      <c r="AG418" s="1930"/>
      <c r="AH418" s="1930"/>
      <c r="AI418" s="1340"/>
      <c r="AJ418" s="1109"/>
      <c r="AK418" s="1002"/>
      <c r="AL418" s="1002"/>
    </row>
    <row r="419" spans="1:38" ht="4.5" customHeight="1" x14ac:dyDescent="0.25">
      <c r="A419" s="971"/>
      <c r="B419" s="971"/>
      <c r="C419" s="971"/>
      <c r="D419" s="971"/>
      <c r="E419" s="1339"/>
      <c r="F419" s="1073"/>
      <c r="G419" s="1073"/>
      <c r="H419" s="1073"/>
      <c r="I419" s="1073"/>
      <c r="J419" s="1073"/>
      <c r="K419" s="1073"/>
      <c r="L419" s="1073"/>
      <c r="M419" s="1073"/>
      <c r="N419" s="1073"/>
      <c r="O419" s="1073"/>
      <c r="P419" s="1073"/>
      <c r="Q419" s="1073"/>
      <c r="R419" s="1073"/>
      <c r="S419" s="1073"/>
      <c r="T419" s="1073"/>
      <c r="U419" s="1073"/>
      <c r="V419" s="1073"/>
      <c r="W419" s="1073"/>
      <c r="X419" s="1073"/>
      <c r="Y419" s="1073"/>
      <c r="Z419" s="1073"/>
      <c r="AA419" s="1073"/>
      <c r="AB419" s="1073"/>
      <c r="AC419" s="1073"/>
      <c r="AD419" s="1073"/>
      <c r="AE419" s="1073"/>
      <c r="AF419" s="1109"/>
      <c r="AG419" s="1109"/>
      <c r="AH419" s="1109"/>
      <c r="AI419" s="1340"/>
      <c r="AJ419" s="1109"/>
      <c r="AK419" s="1002"/>
      <c r="AL419" s="1002"/>
    </row>
    <row r="420" spans="1:38" ht="15" customHeight="1" x14ac:dyDescent="0.25">
      <c r="A420" s="971"/>
      <c r="B420" s="971"/>
      <c r="C420" s="971"/>
      <c r="D420" s="971"/>
      <c r="E420" s="1339" t="s">
        <v>2621</v>
      </c>
      <c r="F420" s="1073"/>
      <c r="G420" s="1073"/>
      <c r="H420" s="1073"/>
      <c r="I420" s="1073"/>
      <c r="J420" s="1073"/>
      <c r="K420" s="1073"/>
      <c r="L420" s="1351"/>
      <c r="M420" s="1333"/>
      <c r="N420" s="1073" t="s">
        <v>146</v>
      </c>
      <c r="O420" s="1073"/>
      <c r="P420" s="2330"/>
      <c r="Q420" s="1930"/>
      <c r="R420" s="1930"/>
      <c r="S420" s="1930"/>
      <c r="T420" s="1930"/>
      <c r="U420" s="2346" t="s">
        <v>173</v>
      </c>
      <c r="V420" s="1881"/>
      <c r="W420" s="2330"/>
      <c r="X420" s="1930"/>
      <c r="Y420" s="1930"/>
      <c r="Z420" s="1930"/>
      <c r="AA420" s="1930"/>
      <c r="AB420" s="1930"/>
      <c r="AC420" s="1930"/>
      <c r="AD420" s="1930"/>
      <c r="AE420" s="1930"/>
      <c r="AF420" s="1930"/>
      <c r="AG420" s="1930"/>
      <c r="AH420" s="1930"/>
      <c r="AI420" s="1340"/>
      <c r="AJ420" s="1109"/>
      <c r="AK420" s="1002"/>
      <c r="AL420" s="1002"/>
    </row>
    <row r="421" spans="1:38" ht="4.5" customHeight="1" x14ac:dyDescent="0.25">
      <c r="A421" s="971"/>
      <c r="B421" s="971"/>
      <c r="C421" s="971"/>
      <c r="D421" s="971"/>
      <c r="E421" s="1339"/>
      <c r="F421" s="1073"/>
      <c r="G421" s="1073"/>
      <c r="H421" s="1073"/>
      <c r="I421" s="1073"/>
      <c r="J421" s="1073"/>
      <c r="K421" s="1073"/>
      <c r="L421" s="1073"/>
      <c r="M421" s="1073"/>
      <c r="N421" s="1073"/>
      <c r="O421" s="1073"/>
      <c r="P421" s="1073"/>
      <c r="Q421" s="1073"/>
      <c r="R421" s="1073"/>
      <c r="S421" s="1073"/>
      <c r="T421" s="1073"/>
      <c r="U421" s="1073"/>
      <c r="V421" s="1073"/>
      <c r="W421" s="1073"/>
      <c r="X421" s="1073"/>
      <c r="Y421" s="1073"/>
      <c r="Z421" s="1073"/>
      <c r="AA421" s="1073"/>
      <c r="AB421" s="1073"/>
      <c r="AC421" s="1073"/>
      <c r="AD421" s="1073"/>
      <c r="AE421" s="1073"/>
      <c r="AF421" s="1109"/>
      <c r="AG421" s="1109"/>
      <c r="AH421" s="1109"/>
      <c r="AI421" s="1340"/>
      <c r="AJ421" s="1109"/>
      <c r="AK421" s="1002"/>
      <c r="AL421" s="1002"/>
    </row>
    <row r="422" spans="1:38" ht="15" customHeight="1" x14ac:dyDescent="0.25">
      <c r="A422" s="971"/>
      <c r="B422" s="971"/>
      <c r="C422" s="971"/>
      <c r="D422" s="971"/>
      <c r="E422" s="1339" t="s">
        <v>2625</v>
      </c>
      <c r="F422" s="1073"/>
      <c r="G422" s="1073"/>
      <c r="H422" s="1073"/>
      <c r="I422" s="1073"/>
      <c r="J422" s="1073"/>
      <c r="K422" s="1073"/>
      <c r="L422" s="1073"/>
      <c r="M422" s="2330"/>
      <c r="N422" s="1930"/>
      <c r="O422" s="1109"/>
      <c r="P422" s="1109"/>
      <c r="Q422" s="1345" t="s">
        <v>2626</v>
      </c>
      <c r="R422" s="1109"/>
      <c r="S422" s="1109"/>
      <c r="T422" s="1109"/>
      <c r="U422" s="1073"/>
      <c r="V422" s="1073"/>
      <c r="W422" s="1109"/>
      <c r="X422" s="1109"/>
      <c r="Y422" s="1109"/>
      <c r="Z422" s="1109"/>
      <c r="AA422" s="1109"/>
      <c r="AB422" s="1109"/>
      <c r="AC422" s="1109"/>
      <c r="AD422" s="2330"/>
      <c r="AE422" s="2331"/>
      <c r="AF422" s="1109"/>
      <c r="AG422" s="1109"/>
      <c r="AH422" s="1109"/>
      <c r="AI422" s="1340"/>
      <c r="AJ422" s="1109"/>
      <c r="AK422" s="1002"/>
      <c r="AL422" s="1002"/>
    </row>
    <row r="423" spans="1:38" ht="4.5" customHeight="1" x14ac:dyDescent="0.25">
      <c r="A423" s="971"/>
      <c r="B423" s="971"/>
      <c r="C423" s="971"/>
      <c r="D423" s="971"/>
      <c r="E423" s="1339"/>
      <c r="F423" s="1073"/>
      <c r="G423" s="1073"/>
      <c r="H423" s="1073"/>
      <c r="I423" s="1073"/>
      <c r="J423" s="1073"/>
      <c r="K423" s="1073"/>
      <c r="L423" s="1073"/>
      <c r="M423" s="1160"/>
      <c r="N423" s="1073"/>
      <c r="O423" s="1073"/>
      <c r="P423" s="1073"/>
      <c r="Q423" s="1073"/>
      <c r="R423" s="1073"/>
      <c r="S423" s="1073"/>
      <c r="T423" s="1073"/>
      <c r="U423" s="1073"/>
      <c r="V423" s="1073"/>
      <c r="W423" s="1073"/>
      <c r="X423" s="1073"/>
      <c r="Y423" s="1073"/>
      <c r="Z423" s="1073"/>
      <c r="AA423" s="1073"/>
      <c r="AB423" s="1073"/>
      <c r="AC423" s="1073"/>
      <c r="AD423" s="1073"/>
      <c r="AE423" s="1073"/>
      <c r="AF423" s="1109"/>
      <c r="AG423" s="1109"/>
      <c r="AH423" s="1109"/>
      <c r="AI423" s="1340"/>
      <c r="AJ423" s="1109"/>
      <c r="AK423" s="1002"/>
      <c r="AL423" s="1002"/>
    </row>
    <row r="424" spans="1:38" ht="15" customHeight="1" x14ac:dyDescent="0.25">
      <c r="A424" s="971"/>
      <c r="B424" s="971"/>
      <c r="C424" s="971"/>
      <c r="D424" s="971"/>
      <c r="E424" s="1339"/>
      <c r="F424" s="1073" t="s">
        <v>2627</v>
      </c>
      <c r="G424" s="1073"/>
      <c r="H424" s="1073"/>
      <c r="I424" s="1073"/>
      <c r="J424" s="1073"/>
      <c r="K424" s="1073"/>
      <c r="L424" s="1073"/>
      <c r="M424" s="1109"/>
      <c r="N424" s="1109"/>
      <c r="O424" s="1109"/>
      <c r="P424" s="1109"/>
      <c r="Q424" s="1109"/>
      <c r="R424" s="1109"/>
      <c r="S424" s="1109"/>
      <c r="T424" s="1109"/>
      <c r="U424" s="1109"/>
      <c r="V424" s="1109"/>
      <c r="W424" s="1109"/>
      <c r="X424" s="1109"/>
      <c r="Y424" s="1109"/>
      <c r="Z424" s="1109"/>
      <c r="AA424" s="1109"/>
      <c r="AB424" s="1109"/>
      <c r="AC424" s="1109"/>
      <c r="AD424" s="1109"/>
      <c r="AE424" s="1073"/>
      <c r="AF424" s="1109"/>
      <c r="AG424" s="1109"/>
      <c r="AH424" s="1109"/>
      <c r="AI424" s="1340"/>
      <c r="AJ424" s="1109"/>
      <c r="AK424" s="1002"/>
      <c r="AL424" s="1002"/>
    </row>
    <row r="425" spans="1:38" ht="4.5" customHeight="1" x14ac:dyDescent="0.25">
      <c r="A425" s="971"/>
      <c r="B425" s="971"/>
      <c r="C425" s="971"/>
      <c r="D425" s="971"/>
      <c r="E425" s="1339"/>
      <c r="F425" s="1073"/>
      <c r="G425" s="1073"/>
      <c r="H425" s="1073"/>
      <c r="I425" s="1073"/>
      <c r="J425" s="1073"/>
      <c r="K425" s="1073"/>
      <c r="L425" s="1073"/>
      <c r="M425" s="1073"/>
      <c r="N425" s="1073"/>
      <c r="O425" s="1073"/>
      <c r="P425" s="1073"/>
      <c r="Q425" s="1073"/>
      <c r="R425" s="1073"/>
      <c r="S425" s="1073"/>
      <c r="T425" s="1073"/>
      <c r="U425" s="1073"/>
      <c r="V425" s="1073"/>
      <c r="W425" s="1073"/>
      <c r="X425" s="1073"/>
      <c r="Y425" s="1073"/>
      <c r="Z425" s="1073"/>
      <c r="AA425" s="1073"/>
      <c r="AB425" s="1073"/>
      <c r="AC425" s="1073"/>
      <c r="AD425" s="1073"/>
      <c r="AE425" s="1073"/>
      <c r="AF425" s="1109"/>
      <c r="AG425" s="1109"/>
      <c r="AH425" s="1109"/>
      <c r="AI425" s="1340"/>
      <c r="AJ425" s="1109"/>
      <c r="AK425" s="1002"/>
      <c r="AL425" s="1002"/>
    </row>
    <row r="426" spans="1:38" ht="15" customHeight="1" x14ac:dyDescent="0.25">
      <c r="A426" s="971"/>
      <c r="B426" s="971"/>
      <c r="C426" s="971"/>
      <c r="D426" s="971"/>
      <c r="E426" s="1347" t="s">
        <v>96</v>
      </c>
      <c r="F426" s="2330"/>
      <c r="G426" s="1930"/>
      <c r="H426" s="1930"/>
      <c r="I426" s="1930"/>
      <c r="J426" s="1930"/>
      <c r="K426" s="1930"/>
      <c r="L426" s="1930"/>
      <c r="M426" s="1930"/>
      <c r="N426" s="1346" t="s">
        <v>201</v>
      </c>
      <c r="O426" s="2330"/>
      <c r="P426" s="1930"/>
      <c r="Q426" s="1930"/>
      <c r="R426" s="1930"/>
      <c r="S426" s="1930"/>
      <c r="T426" s="1930"/>
      <c r="U426" s="1930"/>
      <c r="V426" s="1930"/>
      <c r="W426" s="1346" t="s">
        <v>245</v>
      </c>
      <c r="X426" s="2339"/>
      <c r="Y426" s="2339"/>
      <c r="Z426" s="2339"/>
      <c r="AA426" s="2339"/>
      <c r="AB426" s="2339"/>
      <c r="AC426" s="2339"/>
      <c r="AD426" s="2339"/>
      <c r="AE426" s="2339"/>
      <c r="AF426" s="2339"/>
      <c r="AG426" s="2339"/>
      <c r="AH426" s="2339"/>
      <c r="AI426" s="1348"/>
      <c r="AJ426" s="1082"/>
      <c r="AK426" s="1002"/>
      <c r="AL426" s="1002"/>
    </row>
    <row r="427" spans="1:38" ht="15" customHeight="1" x14ac:dyDescent="0.25">
      <c r="A427" s="971"/>
      <c r="B427" s="971"/>
      <c r="C427" s="971"/>
      <c r="D427" s="971"/>
      <c r="E427" s="1339"/>
      <c r="F427" s="1073" t="s">
        <v>2628</v>
      </c>
      <c r="G427" s="1073"/>
      <c r="H427" s="1073"/>
      <c r="I427" s="1333"/>
      <c r="J427" s="1333"/>
      <c r="K427" s="1333"/>
      <c r="L427" s="1353"/>
      <c r="M427" s="1333"/>
      <c r="N427" s="1333"/>
      <c r="O427" s="1073" t="s">
        <v>2628</v>
      </c>
      <c r="P427" s="1073"/>
      <c r="Q427" s="1073"/>
      <c r="R427" s="1073"/>
      <c r="S427" s="1073"/>
      <c r="T427" s="2343"/>
      <c r="U427" s="2344"/>
      <c r="V427" s="2344"/>
      <c r="W427" s="1109"/>
      <c r="X427" s="1073" t="s">
        <v>2628</v>
      </c>
      <c r="Y427" s="1073"/>
      <c r="Z427" s="1073"/>
      <c r="AA427" s="1073"/>
      <c r="AB427" s="1333"/>
      <c r="AC427" s="1333"/>
      <c r="AD427" s="1073"/>
      <c r="AE427" s="2343"/>
      <c r="AF427" s="2343"/>
      <c r="AG427" s="2343"/>
      <c r="AH427" s="2343"/>
      <c r="AI427" s="1348"/>
      <c r="AJ427" s="1109"/>
      <c r="AK427" s="1002"/>
      <c r="AL427" s="1002"/>
    </row>
    <row r="428" spans="1:38" ht="4.5" customHeight="1" x14ac:dyDescent="0.25">
      <c r="A428" s="971"/>
      <c r="B428" s="971"/>
      <c r="C428" s="971"/>
      <c r="D428" s="971"/>
      <c r="E428" s="1339"/>
      <c r="F428" s="1073"/>
      <c r="G428" s="1073"/>
      <c r="H428" s="1073"/>
      <c r="I428" s="1109"/>
      <c r="J428" s="1109"/>
      <c r="K428" s="1109"/>
      <c r="L428" s="1073"/>
      <c r="M428" s="1073"/>
      <c r="N428" s="1073"/>
      <c r="O428" s="1109"/>
      <c r="P428" s="1109"/>
      <c r="Q428" s="1109"/>
      <c r="R428" s="1109"/>
      <c r="S428" s="1109"/>
      <c r="T428" s="1109"/>
      <c r="U428" s="1109"/>
      <c r="V428" s="1073"/>
      <c r="W428" s="1073"/>
      <c r="X428" s="1109"/>
      <c r="Y428" s="1109"/>
      <c r="Z428" s="1109"/>
      <c r="AA428" s="1109"/>
      <c r="AB428" s="1109"/>
      <c r="AC428" s="1109"/>
      <c r="AD428" s="1073"/>
      <c r="AE428" s="1073"/>
      <c r="AF428" s="1109"/>
      <c r="AG428" s="1109"/>
      <c r="AH428" s="1109"/>
      <c r="AI428" s="1340"/>
      <c r="AJ428" s="1109"/>
      <c r="AK428" s="1002"/>
      <c r="AL428" s="1002"/>
    </row>
    <row r="429" spans="1:38" ht="15" customHeight="1" x14ac:dyDescent="0.25">
      <c r="A429" s="971"/>
      <c r="B429" s="971"/>
      <c r="C429" s="971"/>
      <c r="D429" s="971"/>
      <c r="E429" s="1347" t="s">
        <v>309</v>
      </c>
      <c r="F429" s="2330"/>
      <c r="G429" s="1930"/>
      <c r="H429" s="1930"/>
      <c r="I429" s="1930"/>
      <c r="J429" s="1930"/>
      <c r="K429" s="1930"/>
      <c r="L429" s="1930"/>
      <c r="M429" s="1930"/>
      <c r="N429" s="1346" t="s">
        <v>374</v>
      </c>
      <c r="O429" s="2330"/>
      <c r="P429" s="1930"/>
      <c r="Q429" s="1930"/>
      <c r="R429" s="1930"/>
      <c r="S429" s="1930"/>
      <c r="T429" s="1930"/>
      <c r="U429" s="1930"/>
      <c r="V429" s="1930"/>
      <c r="W429" s="1346" t="s">
        <v>418</v>
      </c>
      <c r="X429" s="2339"/>
      <c r="Y429" s="2339"/>
      <c r="Z429" s="2339"/>
      <c r="AA429" s="2339"/>
      <c r="AB429" s="2339"/>
      <c r="AC429" s="2339"/>
      <c r="AD429" s="2339"/>
      <c r="AE429" s="2339"/>
      <c r="AF429" s="2339"/>
      <c r="AG429" s="2339"/>
      <c r="AH429" s="2339"/>
      <c r="AI429" s="1186"/>
      <c r="AJ429" s="1082"/>
      <c r="AK429" s="1002"/>
      <c r="AL429" s="1002"/>
    </row>
    <row r="430" spans="1:38" ht="15" customHeight="1" thickBot="1" x14ac:dyDescent="0.3">
      <c r="A430" s="971"/>
      <c r="B430" s="971"/>
      <c r="C430" s="971"/>
      <c r="D430" s="971"/>
      <c r="E430" s="1341"/>
      <c r="F430" s="1164" t="s">
        <v>2628</v>
      </c>
      <c r="G430" s="1164"/>
      <c r="H430" s="1164"/>
      <c r="I430" s="1342"/>
      <c r="J430" s="1342"/>
      <c r="K430" s="1342"/>
      <c r="L430" s="1352"/>
      <c r="M430" s="1164"/>
      <c r="N430" s="1349"/>
      <c r="O430" s="1164" t="s">
        <v>2628</v>
      </c>
      <c r="P430" s="1164"/>
      <c r="Q430" s="1164"/>
      <c r="R430" s="1164"/>
      <c r="S430" s="1164"/>
      <c r="T430" s="2321"/>
      <c r="U430" s="2347"/>
      <c r="V430" s="2347"/>
      <c r="W430" s="1349"/>
      <c r="X430" s="1164" t="s">
        <v>2628</v>
      </c>
      <c r="Y430" s="1164"/>
      <c r="Z430" s="1164"/>
      <c r="AA430" s="1164"/>
      <c r="AB430" s="1342"/>
      <c r="AC430" s="1342"/>
      <c r="AD430" s="1164"/>
      <c r="AE430" s="2321"/>
      <c r="AF430" s="2321"/>
      <c r="AG430" s="2321"/>
      <c r="AH430" s="2321"/>
      <c r="AI430" s="1192"/>
      <c r="AJ430" s="1109"/>
      <c r="AK430" s="1002"/>
      <c r="AL430" s="1002"/>
    </row>
    <row r="431" spans="1:38" ht="4.5" customHeight="1" thickBot="1" x14ac:dyDescent="0.3">
      <c r="A431" s="971"/>
      <c r="B431" s="971"/>
      <c r="C431" s="971"/>
      <c r="D431" s="971"/>
      <c r="E431" s="206"/>
      <c r="F431" s="207"/>
      <c r="G431" s="207"/>
      <c r="H431" s="207"/>
      <c r="I431" s="207"/>
      <c r="J431" s="207"/>
      <c r="K431" s="207"/>
      <c r="L431" s="207"/>
      <c r="M431" s="207"/>
      <c r="N431" s="207"/>
      <c r="O431" s="207"/>
      <c r="P431" s="207"/>
      <c r="Q431" s="207"/>
      <c r="R431" s="207"/>
      <c r="S431" s="207"/>
      <c r="T431" s="207"/>
      <c r="U431" s="207"/>
      <c r="V431" s="207"/>
      <c r="W431" s="207"/>
      <c r="X431" s="207"/>
      <c r="Y431" s="207"/>
      <c r="Z431" s="207"/>
      <c r="AA431" s="207"/>
      <c r="AB431" s="207"/>
      <c r="AC431" s="207"/>
      <c r="AD431" s="207"/>
      <c r="AE431" s="207"/>
      <c r="AF431" s="678"/>
      <c r="AG431" s="678"/>
      <c r="AH431" s="678"/>
      <c r="AI431" s="678"/>
      <c r="AJ431" s="1109"/>
      <c r="AK431" s="1002"/>
      <c r="AL431" s="1002"/>
    </row>
    <row r="432" spans="1:38" ht="15" hidden="1" customHeight="1" x14ac:dyDescent="0.25">
      <c r="A432" s="971"/>
      <c r="B432" s="971"/>
      <c r="C432" s="971"/>
      <c r="D432" s="971"/>
      <c r="E432" s="1005" t="s">
        <v>457</v>
      </c>
      <c r="F432" s="1638"/>
      <c r="G432" s="1416"/>
      <c r="H432" s="1416"/>
      <c r="I432" s="1416"/>
      <c r="J432" s="1416"/>
      <c r="K432" s="1416"/>
      <c r="L432" s="1416"/>
      <c r="M432" s="1417"/>
      <c r="N432" s="511" t="s">
        <v>497</v>
      </c>
      <c r="O432" s="1638"/>
      <c r="P432" s="1416"/>
      <c r="Q432" s="1416"/>
      <c r="R432" s="1416"/>
      <c r="S432" s="1416"/>
      <c r="T432" s="1416"/>
      <c r="U432" s="1416"/>
      <c r="V432" s="1417"/>
      <c r="W432" s="511" t="s">
        <v>546</v>
      </c>
      <c r="X432" s="1638"/>
      <c r="Y432" s="1416"/>
      <c r="Z432" s="1416"/>
      <c r="AA432" s="1416"/>
      <c r="AB432" s="1416"/>
      <c r="AC432" s="1416"/>
      <c r="AD432" s="1416"/>
      <c r="AE432" s="1416"/>
      <c r="AF432" s="1416"/>
      <c r="AG432" s="1416"/>
      <c r="AH432" s="1416"/>
      <c r="AI432" s="1416"/>
      <c r="AJ432" s="1573"/>
      <c r="AK432" s="1002"/>
      <c r="AL432" s="1002"/>
    </row>
    <row r="433" spans="1:38" ht="15" hidden="1" customHeight="1" x14ac:dyDescent="0.25">
      <c r="A433" s="971"/>
      <c r="B433" s="971"/>
      <c r="C433" s="971"/>
      <c r="D433" s="971"/>
      <c r="E433" s="34"/>
      <c r="F433" s="10" t="s">
        <v>2628</v>
      </c>
      <c r="G433" s="10"/>
      <c r="H433" s="10"/>
      <c r="I433" s="1006"/>
      <c r="J433" s="1006"/>
      <c r="K433" s="1006"/>
      <c r="L433" s="1007"/>
      <c r="M433" s="531"/>
      <c r="N433" s="531"/>
      <c r="O433" s="10" t="s">
        <v>2628</v>
      </c>
      <c r="P433" s="10"/>
      <c r="Q433" s="10"/>
      <c r="R433" s="10"/>
      <c r="S433" s="10"/>
      <c r="T433" s="2318"/>
      <c r="U433" s="1393"/>
      <c r="V433" s="2319"/>
      <c r="W433" s="31"/>
      <c r="X433" s="10" t="s">
        <v>2628</v>
      </c>
      <c r="Y433" s="10"/>
      <c r="Z433" s="10"/>
      <c r="AA433" s="10"/>
      <c r="AB433" s="531"/>
      <c r="AC433" s="531"/>
      <c r="AD433" s="10"/>
      <c r="AE433" s="2320"/>
      <c r="AF433" s="1393"/>
      <c r="AG433" s="1393"/>
      <c r="AH433" s="1393"/>
      <c r="AI433" s="2319"/>
      <c r="AJ433" s="485"/>
      <c r="AK433" s="1002"/>
      <c r="AL433" s="1002"/>
    </row>
    <row r="434" spans="1:38" ht="4.5" hidden="1" customHeight="1" x14ac:dyDescent="0.25">
      <c r="A434" s="971"/>
      <c r="B434" s="971"/>
      <c r="C434" s="971"/>
      <c r="D434" s="971"/>
      <c r="E434" s="34"/>
      <c r="F434" s="10"/>
      <c r="G434" s="10"/>
      <c r="H434" s="10"/>
      <c r="I434" s="31"/>
      <c r="J434" s="31"/>
      <c r="K434" s="31"/>
      <c r="L434" s="10"/>
      <c r="M434" s="10"/>
      <c r="N434" s="10"/>
      <c r="O434" s="31"/>
      <c r="P434" s="31"/>
      <c r="Q434" s="31"/>
      <c r="R434" s="31"/>
      <c r="S434" s="31"/>
      <c r="T434" s="31"/>
      <c r="U434" s="31"/>
      <c r="V434" s="10"/>
      <c r="W434" s="10"/>
      <c r="X434" s="31"/>
      <c r="Y434" s="31"/>
      <c r="Z434" s="31"/>
      <c r="AA434" s="31"/>
      <c r="AB434" s="31"/>
      <c r="AC434" s="31"/>
      <c r="AD434" s="10"/>
      <c r="AE434" s="10"/>
      <c r="AF434" s="31"/>
      <c r="AG434" s="31"/>
      <c r="AH434" s="31"/>
      <c r="AI434" s="31"/>
      <c r="AJ434" s="485"/>
      <c r="AK434" s="1002"/>
      <c r="AL434" s="1002"/>
    </row>
    <row r="435" spans="1:38" ht="15" hidden="1" customHeight="1" x14ac:dyDescent="0.25">
      <c r="A435" s="971"/>
      <c r="B435" s="971"/>
      <c r="C435" s="971"/>
      <c r="D435" s="971"/>
      <c r="E435" s="1005" t="s">
        <v>619</v>
      </c>
      <c r="F435" s="1638"/>
      <c r="G435" s="1416"/>
      <c r="H435" s="1416"/>
      <c r="I435" s="1416"/>
      <c r="J435" s="1416"/>
      <c r="K435" s="1416"/>
      <c r="L435" s="1416"/>
      <c r="M435" s="1417"/>
      <c r="N435" s="511" t="s">
        <v>1839</v>
      </c>
      <c r="O435" s="1638"/>
      <c r="P435" s="1416"/>
      <c r="Q435" s="1416"/>
      <c r="R435" s="1416"/>
      <c r="S435" s="1416"/>
      <c r="T435" s="1416"/>
      <c r="U435" s="1416"/>
      <c r="V435" s="1417"/>
      <c r="W435" s="511" t="s">
        <v>2049</v>
      </c>
      <c r="X435" s="1638"/>
      <c r="Y435" s="1416"/>
      <c r="Z435" s="1416"/>
      <c r="AA435" s="1416"/>
      <c r="AB435" s="1416"/>
      <c r="AC435" s="1416"/>
      <c r="AD435" s="1416"/>
      <c r="AE435" s="1416"/>
      <c r="AF435" s="1416"/>
      <c r="AG435" s="1416"/>
      <c r="AH435" s="1416"/>
      <c r="AI435" s="1416"/>
      <c r="AJ435" s="1573"/>
      <c r="AK435" s="1002"/>
      <c r="AL435" s="1002"/>
    </row>
    <row r="436" spans="1:38" ht="15" hidden="1" customHeight="1" x14ac:dyDescent="0.25">
      <c r="A436" s="971"/>
      <c r="B436" s="971"/>
      <c r="C436" s="971"/>
      <c r="D436" s="971"/>
      <c r="E436" s="34"/>
      <c r="F436" s="10" t="s">
        <v>2628</v>
      </c>
      <c r="G436" s="10"/>
      <c r="H436" s="10"/>
      <c r="I436" s="531"/>
      <c r="J436" s="531"/>
      <c r="K436" s="531"/>
      <c r="L436" s="1007"/>
      <c r="M436" s="10"/>
      <c r="N436" s="31"/>
      <c r="O436" s="10" t="s">
        <v>2628</v>
      </c>
      <c r="P436" s="10"/>
      <c r="Q436" s="10"/>
      <c r="R436" s="10"/>
      <c r="S436" s="10"/>
      <c r="T436" s="2318"/>
      <c r="U436" s="1393"/>
      <c r="V436" s="2319"/>
      <c r="W436" s="31"/>
      <c r="X436" s="10" t="s">
        <v>2628</v>
      </c>
      <c r="Y436" s="10"/>
      <c r="Z436" s="10"/>
      <c r="AA436" s="10"/>
      <c r="AB436" s="531"/>
      <c r="AC436" s="531"/>
      <c r="AD436" s="10"/>
      <c r="AE436" s="2320"/>
      <c r="AF436" s="1393"/>
      <c r="AG436" s="1393"/>
      <c r="AH436" s="1393"/>
      <c r="AI436" s="2319"/>
      <c r="AJ436" s="485"/>
      <c r="AK436" s="1002"/>
      <c r="AL436" s="1002"/>
    </row>
    <row r="437" spans="1:38" ht="4.5" hidden="1" customHeight="1" x14ac:dyDescent="0.25">
      <c r="A437" s="971"/>
      <c r="B437" s="971"/>
      <c r="C437" s="971"/>
      <c r="D437" s="971"/>
      <c r="E437" s="206"/>
      <c r="F437" s="207"/>
      <c r="G437" s="207"/>
      <c r="H437" s="207"/>
      <c r="I437" s="207"/>
      <c r="J437" s="207"/>
      <c r="K437" s="207"/>
      <c r="L437" s="207"/>
      <c r="M437" s="207"/>
      <c r="N437" s="207"/>
      <c r="O437" s="207"/>
      <c r="P437" s="207"/>
      <c r="Q437" s="207"/>
      <c r="R437" s="207"/>
      <c r="S437" s="207"/>
      <c r="T437" s="207"/>
      <c r="U437" s="207"/>
      <c r="V437" s="207"/>
      <c r="W437" s="207"/>
      <c r="X437" s="207"/>
      <c r="Y437" s="207"/>
      <c r="Z437" s="207"/>
      <c r="AA437" s="207"/>
      <c r="AB437" s="207"/>
      <c r="AC437" s="207"/>
      <c r="AD437" s="207"/>
      <c r="AE437" s="207"/>
      <c r="AF437" s="678"/>
      <c r="AG437" s="678"/>
      <c r="AH437" s="678"/>
      <c r="AI437" s="678"/>
      <c r="AJ437" s="497"/>
      <c r="AK437" s="1002"/>
      <c r="AL437" s="1002"/>
    </row>
    <row r="438" spans="1:38" ht="15" hidden="1" customHeight="1" x14ac:dyDescent="0.25">
      <c r="A438" s="971"/>
      <c r="B438" s="971"/>
      <c r="C438" s="971"/>
      <c r="D438" s="971"/>
      <c r="E438" s="1005" t="s">
        <v>2629</v>
      </c>
      <c r="F438" s="1638"/>
      <c r="G438" s="1416"/>
      <c r="H438" s="1416"/>
      <c r="I438" s="1416"/>
      <c r="J438" s="1416"/>
      <c r="K438" s="1416"/>
      <c r="L438" s="1416"/>
      <c r="M438" s="1417"/>
      <c r="N438" s="511" t="s">
        <v>2630</v>
      </c>
      <c r="O438" s="1638"/>
      <c r="P438" s="1416"/>
      <c r="Q438" s="1416"/>
      <c r="R438" s="1416"/>
      <c r="S438" s="1416"/>
      <c r="T438" s="1416"/>
      <c r="U438" s="1416"/>
      <c r="V438" s="1417"/>
      <c r="W438" s="511" t="s">
        <v>2631</v>
      </c>
      <c r="X438" s="1638"/>
      <c r="Y438" s="1416"/>
      <c r="Z438" s="1416"/>
      <c r="AA438" s="1416"/>
      <c r="AB438" s="1416"/>
      <c r="AC438" s="1416"/>
      <c r="AD438" s="1416"/>
      <c r="AE438" s="1416"/>
      <c r="AF438" s="1416"/>
      <c r="AG438" s="1416"/>
      <c r="AH438" s="1416"/>
      <c r="AI438" s="1416"/>
      <c r="AJ438" s="1573"/>
      <c r="AK438" s="1002"/>
      <c r="AL438" s="1002"/>
    </row>
    <row r="439" spans="1:38" ht="15" hidden="1" customHeight="1" x14ac:dyDescent="0.25">
      <c r="A439" s="971"/>
      <c r="B439" s="971"/>
      <c r="C439" s="971"/>
      <c r="D439" s="971"/>
      <c r="E439" s="34"/>
      <c r="F439" s="10" t="s">
        <v>2628</v>
      </c>
      <c r="G439" s="10"/>
      <c r="H439" s="10"/>
      <c r="I439" s="1006"/>
      <c r="J439" s="1006"/>
      <c r="K439" s="1006"/>
      <c r="L439" s="1007"/>
      <c r="M439" s="531"/>
      <c r="N439" s="531"/>
      <c r="O439" s="10" t="s">
        <v>2628</v>
      </c>
      <c r="P439" s="10"/>
      <c r="Q439" s="10"/>
      <c r="R439" s="10"/>
      <c r="S439" s="10"/>
      <c r="T439" s="2318"/>
      <c r="U439" s="1393"/>
      <c r="V439" s="2319"/>
      <c r="W439" s="31"/>
      <c r="X439" s="10" t="s">
        <v>2628</v>
      </c>
      <c r="Y439" s="10"/>
      <c r="Z439" s="10"/>
      <c r="AA439" s="10"/>
      <c r="AB439" s="531"/>
      <c r="AC439" s="531"/>
      <c r="AD439" s="10"/>
      <c r="AE439" s="2320"/>
      <c r="AF439" s="1393"/>
      <c r="AG439" s="1393"/>
      <c r="AH439" s="1393"/>
      <c r="AI439" s="2319"/>
      <c r="AJ439" s="485"/>
      <c r="AK439" s="1002"/>
      <c r="AL439" s="1002"/>
    </row>
    <row r="440" spans="1:38" ht="4.5" hidden="1" customHeight="1" x14ac:dyDescent="0.25">
      <c r="A440" s="971"/>
      <c r="B440" s="971"/>
      <c r="C440" s="971"/>
      <c r="D440" s="971"/>
      <c r="E440" s="34"/>
      <c r="F440" s="10"/>
      <c r="G440" s="10"/>
      <c r="H440" s="10"/>
      <c r="I440" s="31"/>
      <c r="J440" s="31"/>
      <c r="K440" s="31"/>
      <c r="L440" s="10"/>
      <c r="M440" s="10"/>
      <c r="N440" s="10"/>
      <c r="O440" s="31"/>
      <c r="P440" s="31"/>
      <c r="Q440" s="31"/>
      <c r="R440" s="31"/>
      <c r="S440" s="31"/>
      <c r="T440" s="31"/>
      <c r="U440" s="31"/>
      <c r="V440" s="10"/>
      <c r="W440" s="10"/>
      <c r="X440" s="31"/>
      <c r="Y440" s="31"/>
      <c r="Z440" s="31"/>
      <c r="AA440" s="31"/>
      <c r="AB440" s="31"/>
      <c r="AC440" s="31"/>
      <c r="AD440" s="10"/>
      <c r="AE440" s="10"/>
      <c r="AF440" s="31"/>
      <c r="AG440" s="31"/>
      <c r="AH440" s="31"/>
      <c r="AI440" s="31"/>
      <c r="AJ440" s="485"/>
      <c r="AK440" s="1002"/>
      <c r="AL440" s="1002"/>
    </row>
    <row r="441" spans="1:38" ht="15" hidden="1" customHeight="1" x14ac:dyDescent="0.25">
      <c r="A441" s="971"/>
      <c r="B441" s="971"/>
      <c r="C441" s="971"/>
      <c r="D441" s="971"/>
      <c r="E441" s="1005" t="s">
        <v>2632</v>
      </c>
      <c r="F441" s="1638"/>
      <c r="G441" s="1416"/>
      <c r="H441" s="1416"/>
      <c r="I441" s="1416"/>
      <c r="J441" s="1416"/>
      <c r="K441" s="1416"/>
      <c r="L441" s="1416"/>
      <c r="M441" s="1417"/>
      <c r="N441" s="511" t="s">
        <v>2633</v>
      </c>
      <c r="O441" s="1638"/>
      <c r="P441" s="1416"/>
      <c r="Q441" s="1416"/>
      <c r="R441" s="1416"/>
      <c r="S441" s="1416"/>
      <c r="T441" s="1416"/>
      <c r="U441" s="1416"/>
      <c r="V441" s="1417"/>
      <c r="W441" s="511" t="s">
        <v>2634</v>
      </c>
      <c r="X441" s="1638"/>
      <c r="Y441" s="1416"/>
      <c r="Z441" s="1416"/>
      <c r="AA441" s="1416"/>
      <c r="AB441" s="1416"/>
      <c r="AC441" s="1416"/>
      <c r="AD441" s="1416"/>
      <c r="AE441" s="1416"/>
      <c r="AF441" s="1416"/>
      <c r="AG441" s="1416"/>
      <c r="AH441" s="1416"/>
      <c r="AI441" s="1416"/>
      <c r="AJ441" s="1573"/>
      <c r="AK441" s="1002"/>
      <c r="AL441" s="1002"/>
    </row>
    <row r="442" spans="1:38" ht="15" hidden="1" customHeight="1" x14ac:dyDescent="0.25">
      <c r="A442" s="971"/>
      <c r="B442" s="971"/>
      <c r="C442" s="971"/>
      <c r="D442" s="971"/>
      <c r="E442" s="34"/>
      <c r="F442" s="10" t="s">
        <v>2628</v>
      </c>
      <c r="G442" s="10"/>
      <c r="H442" s="10"/>
      <c r="I442" s="531"/>
      <c r="J442" s="531"/>
      <c r="K442" s="531"/>
      <c r="L442" s="1007"/>
      <c r="M442" s="10"/>
      <c r="N442" s="31"/>
      <c r="O442" s="10" t="s">
        <v>2628</v>
      </c>
      <c r="P442" s="10"/>
      <c r="Q442" s="10"/>
      <c r="R442" s="10"/>
      <c r="S442" s="10"/>
      <c r="T442" s="2318"/>
      <c r="U442" s="1393"/>
      <c r="V442" s="2319"/>
      <c r="W442" s="31"/>
      <c r="X442" s="10" t="s">
        <v>2628</v>
      </c>
      <c r="Y442" s="10"/>
      <c r="Z442" s="10"/>
      <c r="AA442" s="10"/>
      <c r="AB442" s="531"/>
      <c r="AC442" s="531"/>
      <c r="AD442" s="10"/>
      <c r="AE442" s="2320"/>
      <c r="AF442" s="1393"/>
      <c r="AG442" s="1393"/>
      <c r="AH442" s="1393"/>
      <c r="AI442" s="2319"/>
      <c r="AJ442" s="485"/>
      <c r="AK442" s="1002"/>
      <c r="AL442" s="1002"/>
    </row>
    <row r="443" spans="1:38" ht="4.5" hidden="1" customHeight="1" x14ac:dyDescent="0.25">
      <c r="A443" s="971"/>
      <c r="B443" s="971"/>
      <c r="C443" s="971"/>
      <c r="D443" s="971"/>
      <c r="E443" s="206"/>
      <c r="F443" s="207"/>
      <c r="G443" s="207"/>
      <c r="H443" s="207"/>
      <c r="I443" s="207"/>
      <c r="J443" s="207"/>
      <c r="K443" s="207"/>
      <c r="L443" s="207"/>
      <c r="M443" s="207"/>
      <c r="N443" s="207"/>
      <c r="O443" s="207"/>
      <c r="P443" s="207"/>
      <c r="Q443" s="207"/>
      <c r="R443" s="207"/>
      <c r="S443" s="207"/>
      <c r="T443" s="207"/>
      <c r="U443" s="207"/>
      <c r="V443" s="207"/>
      <c r="W443" s="207"/>
      <c r="X443" s="207"/>
      <c r="Y443" s="207"/>
      <c r="Z443" s="207"/>
      <c r="AA443" s="207"/>
      <c r="AB443" s="207"/>
      <c r="AC443" s="207"/>
      <c r="AD443" s="207"/>
      <c r="AE443" s="207"/>
      <c r="AF443" s="678"/>
      <c r="AG443" s="678"/>
      <c r="AH443" s="678"/>
      <c r="AI443" s="678"/>
      <c r="AJ443" s="497"/>
      <c r="AK443" s="1002"/>
      <c r="AL443" s="1002"/>
    </row>
    <row r="444" spans="1:38" ht="15" hidden="1" customHeight="1" x14ac:dyDescent="0.25">
      <c r="A444" s="971"/>
      <c r="B444" s="971"/>
      <c r="C444" s="971"/>
      <c r="D444" s="971"/>
      <c r="E444" s="1005" t="s">
        <v>2635</v>
      </c>
      <c r="F444" s="1638"/>
      <c r="G444" s="1416"/>
      <c r="H444" s="1416"/>
      <c r="I444" s="1416"/>
      <c r="J444" s="1416"/>
      <c r="K444" s="1416"/>
      <c r="L444" s="1416"/>
      <c r="M444" s="1417"/>
      <c r="N444" s="511" t="s">
        <v>2636</v>
      </c>
      <c r="O444" s="1638"/>
      <c r="P444" s="1416"/>
      <c r="Q444" s="1416"/>
      <c r="R444" s="1416"/>
      <c r="S444" s="1416"/>
      <c r="T444" s="1416"/>
      <c r="U444" s="1416"/>
      <c r="V444" s="1417"/>
      <c r="W444" s="511" t="s">
        <v>2637</v>
      </c>
      <c r="X444" s="1638"/>
      <c r="Y444" s="1416"/>
      <c r="Z444" s="1416"/>
      <c r="AA444" s="1416"/>
      <c r="AB444" s="1416"/>
      <c r="AC444" s="1416"/>
      <c r="AD444" s="1416"/>
      <c r="AE444" s="1416"/>
      <c r="AF444" s="1416"/>
      <c r="AG444" s="1416"/>
      <c r="AH444" s="1416"/>
      <c r="AI444" s="1416"/>
      <c r="AJ444" s="1573"/>
      <c r="AK444" s="1002"/>
      <c r="AL444" s="1002"/>
    </row>
    <row r="445" spans="1:38" ht="15" hidden="1" customHeight="1" x14ac:dyDescent="0.25">
      <c r="A445" s="971"/>
      <c r="B445" s="971"/>
      <c r="C445" s="971"/>
      <c r="D445" s="971"/>
      <c r="E445" s="34"/>
      <c r="F445" s="10" t="s">
        <v>2628</v>
      </c>
      <c r="G445" s="10"/>
      <c r="H445" s="10"/>
      <c r="I445" s="1006"/>
      <c r="J445" s="1006"/>
      <c r="K445" s="1006"/>
      <c r="L445" s="1007"/>
      <c r="M445" s="531"/>
      <c r="N445" s="531"/>
      <c r="O445" s="10" t="s">
        <v>2628</v>
      </c>
      <c r="P445" s="10"/>
      <c r="Q445" s="10"/>
      <c r="R445" s="10"/>
      <c r="S445" s="10"/>
      <c r="T445" s="2318"/>
      <c r="U445" s="1393"/>
      <c r="V445" s="2319"/>
      <c r="W445" s="31"/>
      <c r="X445" s="10" t="s">
        <v>2628</v>
      </c>
      <c r="Y445" s="10"/>
      <c r="Z445" s="10"/>
      <c r="AA445" s="10"/>
      <c r="AB445" s="531"/>
      <c r="AC445" s="531"/>
      <c r="AD445" s="10"/>
      <c r="AE445" s="2320"/>
      <c r="AF445" s="1393"/>
      <c r="AG445" s="1393"/>
      <c r="AH445" s="1393"/>
      <c r="AI445" s="2319"/>
      <c r="AJ445" s="485"/>
      <c r="AK445" s="1002"/>
      <c r="AL445" s="1002"/>
    </row>
    <row r="446" spans="1:38" ht="4.5" hidden="1" customHeight="1" x14ac:dyDescent="0.25">
      <c r="A446" s="971"/>
      <c r="B446" s="971"/>
      <c r="C446" s="971"/>
      <c r="D446" s="971"/>
      <c r="E446" s="34"/>
      <c r="F446" s="10"/>
      <c r="G446" s="10"/>
      <c r="H446" s="10"/>
      <c r="I446" s="31"/>
      <c r="J446" s="31"/>
      <c r="K446" s="31"/>
      <c r="L446" s="10"/>
      <c r="M446" s="10"/>
      <c r="N446" s="10"/>
      <c r="O446" s="31"/>
      <c r="P446" s="31"/>
      <c r="Q446" s="31"/>
      <c r="R446" s="31"/>
      <c r="S446" s="31"/>
      <c r="T446" s="31"/>
      <c r="U446" s="31"/>
      <c r="V446" s="10"/>
      <c r="W446" s="10"/>
      <c r="X446" s="31"/>
      <c r="Y446" s="31"/>
      <c r="Z446" s="31"/>
      <c r="AA446" s="31"/>
      <c r="AB446" s="31"/>
      <c r="AC446" s="31"/>
      <c r="AD446" s="10"/>
      <c r="AE446" s="10"/>
      <c r="AF446" s="31"/>
      <c r="AG446" s="31"/>
      <c r="AH446" s="31"/>
      <c r="AI446" s="31"/>
      <c r="AJ446" s="485"/>
      <c r="AK446" s="1002"/>
      <c r="AL446" s="1002"/>
    </row>
    <row r="447" spans="1:38" ht="15" hidden="1" customHeight="1" x14ac:dyDescent="0.25">
      <c r="A447" s="971"/>
      <c r="B447" s="971"/>
      <c r="C447" s="971"/>
      <c r="D447" s="971"/>
      <c r="E447" s="1005" t="s">
        <v>2638</v>
      </c>
      <c r="F447" s="1638"/>
      <c r="G447" s="1416"/>
      <c r="H447" s="1416"/>
      <c r="I447" s="1416"/>
      <c r="J447" s="1416"/>
      <c r="K447" s="1416"/>
      <c r="L447" s="1416"/>
      <c r="M447" s="1417"/>
      <c r="N447" s="511" t="s">
        <v>2639</v>
      </c>
      <c r="O447" s="1638"/>
      <c r="P447" s="1416"/>
      <c r="Q447" s="1416"/>
      <c r="R447" s="1416"/>
      <c r="S447" s="1416"/>
      <c r="T447" s="1416"/>
      <c r="U447" s="1416"/>
      <c r="V447" s="1417"/>
      <c r="W447" s="511" t="s">
        <v>2640</v>
      </c>
      <c r="X447" s="1638"/>
      <c r="Y447" s="1416"/>
      <c r="Z447" s="1416"/>
      <c r="AA447" s="1416"/>
      <c r="AB447" s="1416"/>
      <c r="AC447" s="1416"/>
      <c r="AD447" s="1416"/>
      <c r="AE447" s="1416"/>
      <c r="AF447" s="1416"/>
      <c r="AG447" s="1416"/>
      <c r="AH447" s="1416"/>
      <c r="AI447" s="1416"/>
      <c r="AJ447" s="1573"/>
      <c r="AK447" s="1002"/>
      <c r="AL447" s="1002"/>
    </row>
    <row r="448" spans="1:38" ht="15" hidden="1" customHeight="1" x14ac:dyDescent="0.25">
      <c r="A448" s="971"/>
      <c r="B448" s="971"/>
      <c r="C448" s="971"/>
      <c r="D448" s="971"/>
      <c r="E448" s="34"/>
      <c r="F448" s="10" t="s">
        <v>2628</v>
      </c>
      <c r="G448" s="10"/>
      <c r="H448" s="10"/>
      <c r="I448" s="531"/>
      <c r="J448" s="531"/>
      <c r="K448" s="531"/>
      <c r="L448" s="1007"/>
      <c r="M448" s="10"/>
      <c r="N448" s="31"/>
      <c r="O448" s="10" t="s">
        <v>2628</v>
      </c>
      <c r="P448" s="10"/>
      <c r="Q448" s="10"/>
      <c r="R448" s="10"/>
      <c r="S448" s="10"/>
      <c r="T448" s="2318"/>
      <c r="U448" s="1393"/>
      <c r="V448" s="2319"/>
      <c r="W448" s="31"/>
      <c r="X448" s="10" t="s">
        <v>2628</v>
      </c>
      <c r="Y448" s="10"/>
      <c r="Z448" s="10"/>
      <c r="AA448" s="10"/>
      <c r="AB448" s="531"/>
      <c r="AC448" s="531"/>
      <c r="AD448" s="10"/>
      <c r="AE448" s="2320"/>
      <c r="AF448" s="1393"/>
      <c r="AG448" s="1393"/>
      <c r="AH448" s="1393"/>
      <c r="AI448" s="2319"/>
      <c r="AJ448" s="485"/>
      <c r="AK448" s="1002"/>
      <c r="AL448" s="1002"/>
    </row>
    <row r="449" spans="1:38" ht="4.5" hidden="1" customHeight="1" x14ac:dyDescent="0.25">
      <c r="A449" s="971"/>
      <c r="B449" s="971"/>
      <c r="C449" s="971"/>
      <c r="D449" s="971"/>
      <c r="E449" s="206"/>
      <c r="F449" s="207"/>
      <c r="G449" s="207"/>
      <c r="H449" s="207"/>
      <c r="I449" s="207"/>
      <c r="J449" s="207"/>
      <c r="K449" s="207"/>
      <c r="L449" s="207"/>
      <c r="M449" s="207"/>
      <c r="N449" s="207"/>
      <c r="O449" s="207"/>
      <c r="P449" s="207"/>
      <c r="Q449" s="207"/>
      <c r="R449" s="207"/>
      <c r="S449" s="207"/>
      <c r="T449" s="207"/>
      <c r="U449" s="207"/>
      <c r="V449" s="207"/>
      <c r="W449" s="207"/>
      <c r="X449" s="207"/>
      <c r="Y449" s="207"/>
      <c r="Z449" s="207"/>
      <c r="AA449" s="207"/>
      <c r="AB449" s="207"/>
      <c r="AC449" s="207"/>
      <c r="AD449" s="207"/>
      <c r="AE449" s="207"/>
      <c r="AF449" s="678"/>
      <c r="AG449" s="678"/>
      <c r="AH449" s="678"/>
      <c r="AI449" s="678"/>
      <c r="AJ449" s="497"/>
      <c r="AK449" s="1002"/>
      <c r="AL449" s="1002"/>
    </row>
    <row r="450" spans="1:38" ht="15" hidden="1" customHeight="1" x14ac:dyDescent="0.25">
      <c r="A450" s="971"/>
      <c r="B450" s="971"/>
      <c r="C450" s="971"/>
      <c r="D450" s="971"/>
      <c r="E450" s="1005" t="s">
        <v>2641</v>
      </c>
      <c r="F450" s="1638"/>
      <c r="G450" s="1416"/>
      <c r="H450" s="1416"/>
      <c r="I450" s="1416"/>
      <c r="J450" s="1416"/>
      <c r="K450" s="1416"/>
      <c r="L450" s="1416"/>
      <c r="M450" s="1417"/>
      <c r="N450" s="511" t="s">
        <v>2642</v>
      </c>
      <c r="O450" s="1638"/>
      <c r="P450" s="1416"/>
      <c r="Q450" s="1416"/>
      <c r="R450" s="1416"/>
      <c r="S450" s="1416"/>
      <c r="T450" s="1416"/>
      <c r="U450" s="1416"/>
      <c r="V450" s="1417"/>
      <c r="W450" s="511" t="s">
        <v>2643</v>
      </c>
      <c r="X450" s="1638"/>
      <c r="Y450" s="1416"/>
      <c r="Z450" s="1416"/>
      <c r="AA450" s="1416"/>
      <c r="AB450" s="1416"/>
      <c r="AC450" s="1416"/>
      <c r="AD450" s="1416"/>
      <c r="AE450" s="1416"/>
      <c r="AF450" s="1416"/>
      <c r="AG450" s="1416"/>
      <c r="AH450" s="1416"/>
      <c r="AI450" s="1416"/>
      <c r="AJ450" s="1573"/>
      <c r="AK450" s="1002"/>
      <c r="AL450" s="1002"/>
    </row>
    <row r="451" spans="1:38" ht="15" hidden="1" customHeight="1" x14ac:dyDescent="0.25">
      <c r="A451" s="971"/>
      <c r="B451" s="971"/>
      <c r="C451" s="971"/>
      <c r="D451" s="971"/>
      <c r="E451" s="34"/>
      <c r="F451" s="10" t="s">
        <v>2628</v>
      </c>
      <c r="G451" s="10"/>
      <c r="H451" s="10"/>
      <c r="I451" s="1006"/>
      <c r="J451" s="1006"/>
      <c r="K451" s="1006"/>
      <c r="L451" s="1007"/>
      <c r="M451" s="531"/>
      <c r="N451" s="531"/>
      <c r="O451" s="10" t="s">
        <v>2628</v>
      </c>
      <c r="P451" s="10"/>
      <c r="Q451" s="10"/>
      <c r="R451" s="10"/>
      <c r="S451" s="10"/>
      <c r="T451" s="2318"/>
      <c r="U451" s="1393"/>
      <c r="V451" s="2319"/>
      <c r="W451" s="31"/>
      <c r="X451" s="10" t="s">
        <v>2628</v>
      </c>
      <c r="Y451" s="10"/>
      <c r="Z451" s="10"/>
      <c r="AA451" s="10"/>
      <c r="AB451" s="531"/>
      <c r="AC451" s="531"/>
      <c r="AD451" s="10"/>
      <c r="AE451" s="2320"/>
      <c r="AF451" s="1393"/>
      <c r="AG451" s="1393"/>
      <c r="AH451" s="1393"/>
      <c r="AI451" s="2319"/>
      <c r="AJ451" s="485"/>
      <c r="AK451" s="1002"/>
      <c r="AL451" s="1002"/>
    </row>
    <row r="452" spans="1:38" ht="4.5" hidden="1" customHeight="1" x14ac:dyDescent="0.25">
      <c r="A452" s="971"/>
      <c r="B452" s="971"/>
      <c r="C452" s="971"/>
      <c r="D452" s="971"/>
      <c r="E452" s="34"/>
      <c r="F452" s="10"/>
      <c r="G452" s="10"/>
      <c r="H452" s="10"/>
      <c r="I452" s="31"/>
      <c r="J452" s="31"/>
      <c r="K452" s="31"/>
      <c r="L452" s="10"/>
      <c r="M452" s="10"/>
      <c r="N452" s="10"/>
      <c r="O452" s="31"/>
      <c r="P452" s="31"/>
      <c r="Q452" s="31"/>
      <c r="R452" s="31"/>
      <c r="S452" s="31"/>
      <c r="T452" s="31"/>
      <c r="U452" s="31"/>
      <c r="V452" s="10"/>
      <c r="W452" s="10"/>
      <c r="X452" s="31"/>
      <c r="Y452" s="31"/>
      <c r="Z452" s="31"/>
      <c r="AA452" s="31"/>
      <c r="AB452" s="31"/>
      <c r="AC452" s="31"/>
      <c r="AD452" s="10"/>
      <c r="AE452" s="10"/>
      <c r="AF452" s="31"/>
      <c r="AG452" s="31"/>
      <c r="AH452" s="31"/>
      <c r="AI452" s="31"/>
      <c r="AJ452" s="485"/>
      <c r="AK452" s="1002"/>
      <c r="AL452" s="1002"/>
    </row>
    <row r="453" spans="1:38" ht="15" hidden="1" customHeight="1" x14ac:dyDescent="0.25">
      <c r="A453" s="971"/>
      <c r="B453" s="971"/>
      <c r="C453" s="971"/>
      <c r="D453" s="971"/>
      <c r="E453" s="1005" t="s">
        <v>2644</v>
      </c>
      <c r="F453" s="1638"/>
      <c r="G453" s="1416"/>
      <c r="H453" s="1416"/>
      <c r="I453" s="1416"/>
      <c r="J453" s="1416"/>
      <c r="K453" s="1416"/>
      <c r="L453" s="1416"/>
      <c r="M453" s="1417"/>
      <c r="N453" s="511" t="s">
        <v>2645</v>
      </c>
      <c r="O453" s="1638"/>
      <c r="P453" s="1416"/>
      <c r="Q453" s="1416"/>
      <c r="R453" s="1416"/>
      <c r="S453" s="1416"/>
      <c r="T453" s="1416"/>
      <c r="U453" s="1416"/>
      <c r="V453" s="1417"/>
      <c r="W453" s="511" t="s">
        <v>2646</v>
      </c>
      <c r="X453" s="1638"/>
      <c r="Y453" s="1416"/>
      <c r="Z453" s="1416"/>
      <c r="AA453" s="1416"/>
      <c r="AB453" s="1416"/>
      <c r="AC453" s="1416"/>
      <c r="AD453" s="1416"/>
      <c r="AE453" s="1416"/>
      <c r="AF453" s="1416"/>
      <c r="AG453" s="1416"/>
      <c r="AH453" s="1416"/>
      <c r="AI453" s="1416"/>
      <c r="AJ453" s="1573"/>
      <c r="AK453" s="1002"/>
      <c r="AL453" s="1002"/>
    </row>
    <row r="454" spans="1:38" ht="15" hidden="1" customHeight="1" x14ac:dyDescent="0.25">
      <c r="A454" s="971"/>
      <c r="B454" s="971"/>
      <c r="C454" s="971"/>
      <c r="D454" s="971"/>
      <c r="E454" s="34"/>
      <c r="F454" s="10" t="s">
        <v>2628</v>
      </c>
      <c r="G454" s="10"/>
      <c r="H454" s="10"/>
      <c r="I454" s="531"/>
      <c r="J454" s="531"/>
      <c r="K454" s="531"/>
      <c r="L454" s="1007"/>
      <c r="M454" s="10"/>
      <c r="N454" s="31"/>
      <c r="O454" s="10" t="s">
        <v>2628</v>
      </c>
      <c r="P454" s="10"/>
      <c r="Q454" s="10"/>
      <c r="R454" s="10"/>
      <c r="S454" s="10"/>
      <c r="T454" s="2318"/>
      <c r="U454" s="1393"/>
      <c r="V454" s="2319"/>
      <c r="W454" s="31"/>
      <c r="X454" s="10" t="s">
        <v>2628</v>
      </c>
      <c r="Y454" s="10"/>
      <c r="Z454" s="10"/>
      <c r="AA454" s="10"/>
      <c r="AB454" s="531"/>
      <c r="AC454" s="531"/>
      <c r="AD454" s="10"/>
      <c r="AE454" s="2320"/>
      <c r="AF454" s="1393"/>
      <c r="AG454" s="1393"/>
      <c r="AH454" s="1393"/>
      <c r="AI454" s="2319"/>
      <c r="AJ454" s="485"/>
      <c r="AK454" s="1002"/>
      <c r="AL454" s="1002"/>
    </row>
    <row r="455" spans="1:38" ht="15" customHeight="1" thickBot="1" x14ac:dyDescent="0.3">
      <c r="A455" s="1101" t="s">
        <v>2647</v>
      </c>
      <c r="B455" s="1102"/>
      <c r="C455" s="2345"/>
      <c r="D455" s="1443"/>
      <c r="E455" s="1334" t="s">
        <v>2623</v>
      </c>
      <c r="F455" s="1149"/>
      <c r="G455" s="1149"/>
      <c r="H455" s="1149"/>
      <c r="I455" s="1337"/>
      <c r="J455" s="1335"/>
      <c r="K455" s="2325"/>
      <c r="L455" s="2326"/>
      <c r="M455" s="2326"/>
      <c r="N455" s="2326"/>
      <c r="O455" s="2326"/>
      <c r="P455" s="2326"/>
      <c r="Q455" s="2326"/>
      <c r="R455" s="2326"/>
      <c r="S455" s="2326"/>
      <c r="T455" s="2326"/>
      <c r="U455" s="2326"/>
      <c r="V455" s="2326"/>
      <c r="W455" s="2326"/>
      <c r="X455" s="1149"/>
      <c r="Y455" s="1149"/>
      <c r="Z455" s="1149" t="s">
        <v>2624</v>
      </c>
      <c r="AA455" s="1149"/>
      <c r="AB455" s="1337"/>
      <c r="AC455" s="2327"/>
      <c r="AD455" s="2328"/>
      <c r="AE455" s="2328"/>
      <c r="AF455" s="2328"/>
      <c r="AG455" s="2328"/>
      <c r="AH455" s="2328"/>
      <c r="AI455" s="1338"/>
      <c r="AJ455" s="1109"/>
      <c r="AK455" s="1002"/>
      <c r="AL455" s="1002"/>
    </row>
    <row r="456" spans="1:38" ht="4.1500000000000004" customHeight="1" x14ac:dyDescent="0.25">
      <c r="A456" s="1008"/>
      <c r="D456" s="1008"/>
      <c r="E456" s="1339"/>
      <c r="F456" s="1073"/>
      <c r="G456" s="1073"/>
      <c r="H456" s="1073"/>
      <c r="I456" s="1073"/>
      <c r="J456" s="1073"/>
      <c r="K456" s="1073"/>
      <c r="L456" s="1073"/>
      <c r="M456" s="1073"/>
      <c r="N456" s="1073"/>
      <c r="O456" s="1073"/>
      <c r="P456" s="1073"/>
      <c r="Q456" s="1073"/>
      <c r="R456" s="1073"/>
      <c r="S456" s="1073"/>
      <c r="T456" s="1073"/>
      <c r="U456" s="1073"/>
      <c r="V456" s="1073"/>
      <c r="W456" s="1073"/>
      <c r="X456" s="1073"/>
      <c r="Y456" s="1073"/>
      <c r="Z456" s="1073"/>
      <c r="AA456" s="1073"/>
      <c r="AB456" s="1073"/>
      <c r="AC456" s="1073"/>
      <c r="AD456" s="1073"/>
      <c r="AE456" s="1073"/>
      <c r="AF456" s="1109"/>
      <c r="AG456" s="1109"/>
      <c r="AH456" s="1109"/>
      <c r="AI456" s="1340"/>
      <c r="AJ456" s="1109"/>
      <c r="AK456" s="1002"/>
      <c r="AL456" s="1002"/>
    </row>
    <row r="457" spans="1:38" ht="15" customHeight="1" x14ac:dyDescent="0.25">
      <c r="A457" s="971"/>
      <c r="B457" s="971"/>
      <c r="C457" s="971"/>
      <c r="D457" s="971"/>
      <c r="E457" s="2338" t="s">
        <v>2613</v>
      </c>
      <c r="F457" s="1881"/>
      <c r="G457" s="2330"/>
      <c r="H457" s="1930"/>
      <c r="I457" s="1930"/>
      <c r="J457" s="1930"/>
      <c r="K457" s="1930"/>
      <c r="L457" s="1930"/>
      <c r="M457" s="1930"/>
      <c r="N457" s="1930"/>
      <c r="O457" s="1930"/>
      <c r="P457" s="1930"/>
      <c r="Q457" s="1930"/>
      <c r="R457" s="1930"/>
      <c r="S457" s="1160" t="s">
        <v>2614</v>
      </c>
      <c r="T457" s="2329"/>
      <c r="U457" s="1930"/>
      <c r="V457" s="1930"/>
      <c r="W457" s="1930"/>
      <c r="X457" s="1930"/>
      <c r="Y457" s="1930"/>
      <c r="Z457" s="1160" t="s">
        <v>2615</v>
      </c>
      <c r="AA457" s="2330"/>
      <c r="AB457" s="1930"/>
      <c r="AC457" s="1160" t="s">
        <v>2616</v>
      </c>
      <c r="AD457" s="2330"/>
      <c r="AE457" s="1930"/>
      <c r="AF457" s="1930"/>
      <c r="AG457" s="1930"/>
      <c r="AH457" s="1930"/>
      <c r="AI457" s="1340"/>
      <c r="AJ457" s="1109"/>
      <c r="AK457" s="1002"/>
      <c r="AL457" s="1002"/>
    </row>
    <row r="458" spans="1:38" ht="4.5" customHeight="1" x14ac:dyDescent="0.25">
      <c r="A458" s="971"/>
      <c r="B458" s="971"/>
      <c r="C458" s="971"/>
      <c r="D458" s="971"/>
      <c r="E458" s="1339"/>
      <c r="F458" s="1073"/>
      <c r="G458" s="1073"/>
      <c r="H458" s="1073"/>
      <c r="I458" s="1073"/>
      <c r="J458" s="1073"/>
      <c r="K458" s="1073"/>
      <c r="L458" s="1073"/>
      <c r="M458" s="1073"/>
      <c r="N458" s="1073"/>
      <c r="O458" s="1073"/>
      <c r="P458" s="1073"/>
      <c r="Q458" s="1073"/>
      <c r="R458" s="1073"/>
      <c r="S458" s="1073"/>
      <c r="T458" s="1073"/>
      <c r="U458" s="1073"/>
      <c r="V458" s="1073"/>
      <c r="W458" s="1073"/>
      <c r="X458" s="1073"/>
      <c r="Y458" s="1073"/>
      <c r="Z458" s="1073"/>
      <c r="AA458" s="1073"/>
      <c r="AB458" s="1073"/>
      <c r="AC458" s="1073"/>
      <c r="AD458" s="1073"/>
      <c r="AE458" s="1073"/>
      <c r="AF458" s="1109"/>
      <c r="AG458" s="1109"/>
      <c r="AH458" s="1109"/>
      <c r="AI458" s="1340"/>
      <c r="AJ458" s="1109"/>
      <c r="AK458" s="1002"/>
      <c r="AL458" s="1002"/>
    </row>
    <row r="459" spans="1:38" ht="15" customHeight="1" x14ac:dyDescent="0.25">
      <c r="A459" s="971"/>
      <c r="B459" s="971"/>
      <c r="C459" s="971"/>
      <c r="D459" s="971"/>
      <c r="E459" s="1339" t="s">
        <v>2617</v>
      </c>
      <c r="F459" s="1073"/>
      <c r="G459" s="1073"/>
      <c r="H459" s="1073"/>
      <c r="I459" s="1073"/>
      <c r="J459" s="1073"/>
      <c r="K459" s="1073"/>
      <c r="L459" s="1073"/>
      <c r="M459" s="1073"/>
      <c r="N459" s="1344"/>
      <c r="O459" s="1333"/>
      <c r="P459" s="1333"/>
      <c r="Q459" s="2330"/>
      <c r="R459" s="1930"/>
      <c r="S459" s="1930"/>
      <c r="T459" s="1930"/>
      <c r="U459" s="1930"/>
      <c r="V459" s="1930"/>
      <c r="W459" s="1930"/>
      <c r="X459" s="1930"/>
      <c r="Y459" s="1930"/>
      <c r="Z459" s="1930"/>
      <c r="AA459" s="1930"/>
      <c r="AB459" s="1930"/>
      <c r="AC459" s="1930"/>
      <c r="AD459" s="1930"/>
      <c r="AE459" s="1930"/>
      <c r="AF459" s="1930"/>
      <c r="AG459" s="1930"/>
      <c r="AH459" s="1930"/>
      <c r="AI459" s="1340"/>
      <c r="AJ459" s="1109"/>
      <c r="AK459" s="1002"/>
      <c r="AL459" s="1002"/>
    </row>
    <row r="460" spans="1:38" ht="4.5" customHeight="1" x14ac:dyDescent="0.25">
      <c r="A460" s="971"/>
      <c r="B460" s="971"/>
      <c r="C460" s="971"/>
      <c r="D460" s="971"/>
      <c r="E460" s="1339"/>
      <c r="F460" s="1073"/>
      <c r="G460" s="1073"/>
      <c r="H460" s="1073"/>
      <c r="I460" s="1073"/>
      <c r="J460" s="1073"/>
      <c r="K460" s="1073"/>
      <c r="L460" s="1073"/>
      <c r="M460" s="1073"/>
      <c r="N460" s="1073"/>
      <c r="O460" s="1073"/>
      <c r="P460" s="1073"/>
      <c r="Q460" s="1073"/>
      <c r="R460" s="1073"/>
      <c r="S460" s="1073"/>
      <c r="T460" s="1073"/>
      <c r="U460" s="1073"/>
      <c r="V460" s="1073"/>
      <c r="W460" s="1073"/>
      <c r="X460" s="1073"/>
      <c r="Y460" s="1073"/>
      <c r="Z460" s="1073"/>
      <c r="AA460" s="1073"/>
      <c r="AB460" s="1073"/>
      <c r="AC460" s="1073"/>
      <c r="AD460" s="1073"/>
      <c r="AE460" s="1073"/>
      <c r="AF460" s="1109"/>
      <c r="AG460" s="1109"/>
      <c r="AH460" s="1109"/>
      <c r="AI460" s="1340"/>
      <c r="AJ460" s="1109"/>
      <c r="AK460" s="1002"/>
      <c r="AL460" s="1002"/>
    </row>
    <row r="461" spans="1:38" ht="15" customHeight="1" x14ac:dyDescent="0.25">
      <c r="A461" s="971"/>
      <c r="B461" s="971"/>
      <c r="C461" s="971"/>
      <c r="D461" s="971"/>
      <c r="E461" s="1339" t="s">
        <v>2618</v>
      </c>
      <c r="F461" s="1073"/>
      <c r="G461" s="1073"/>
      <c r="H461" s="1073"/>
      <c r="I461" s="1073"/>
      <c r="J461" s="1073"/>
      <c r="K461" s="1109"/>
      <c r="L461" s="1350"/>
      <c r="M461" s="1073"/>
      <c r="N461" s="1073"/>
      <c r="O461" s="1073"/>
      <c r="P461" s="1109"/>
      <c r="Q461" s="1081" t="s">
        <v>2619</v>
      </c>
      <c r="R461" s="2330"/>
      <c r="S461" s="1930"/>
      <c r="T461" s="1930"/>
      <c r="U461" s="1073" t="s">
        <v>2620</v>
      </c>
      <c r="V461" s="1073"/>
      <c r="W461" s="1073"/>
      <c r="X461" s="1073"/>
      <c r="Y461" s="1073"/>
      <c r="Z461" s="1073"/>
      <c r="AA461" s="2330"/>
      <c r="AB461" s="1930"/>
      <c r="AC461" s="1930"/>
      <c r="AD461" s="1930"/>
      <c r="AE461" s="1930"/>
      <c r="AF461" s="1930"/>
      <c r="AG461" s="1930"/>
      <c r="AH461" s="1930"/>
      <c r="AI461" s="1340"/>
      <c r="AJ461" s="1109"/>
      <c r="AK461" s="1002"/>
      <c r="AL461" s="1002"/>
    </row>
    <row r="462" spans="1:38" ht="4.5" customHeight="1" x14ac:dyDescent="0.25">
      <c r="A462" s="971"/>
      <c r="B462" s="971"/>
      <c r="C462" s="971"/>
      <c r="D462" s="971"/>
      <c r="E462" s="1339"/>
      <c r="F462" s="1073"/>
      <c r="G462" s="1073"/>
      <c r="H462" s="1073"/>
      <c r="I462" s="1073"/>
      <c r="J462" s="1073"/>
      <c r="K462" s="1073"/>
      <c r="L462" s="1073"/>
      <c r="M462" s="1073"/>
      <c r="N462" s="1073"/>
      <c r="O462" s="1073"/>
      <c r="P462" s="1073"/>
      <c r="Q462" s="1073"/>
      <c r="R462" s="1073"/>
      <c r="S462" s="1073"/>
      <c r="T462" s="1073"/>
      <c r="U462" s="1073"/>
      <c r="V462" s="1073"/>
      <c r="W462" s="1073"/>
      <c r="X462" s="1073"/>
      <c r="Y462" s="1073"/>
      <c r="Z462" s="1073"/>
      <c r="AA462" s="1073"/>
      <c r="AB462" s="1073"/>
      <c r="AC462" s="1073"/>
      <c r="AD462" s="1073"/>
      <c r="AE462" s="1073"/>
      <c r="AF462" s="1109"/>
      <c r="AG462" s="1109"/>
      <c r="AH462" s="1109"/>
      <c r="AI462" s="1340"/>
      <c r="AJ462" s="1109"/>
      <c r="AK462" s="1002"/>
      <c r="AL462" s="1002"/>
    </row>
    <row r="463" spans="1:38" ht="15" customHeight="1" x14ac:dyDescent="0.25">
      <c r="A463" s="971"/>
      <c r="B463" s="971"/>
      <c r="C463" s="971"/>
      <c r="D463" s="971"/>
      <c r="E463" s="1339" t="s">
        <v>2621</v>
      </c>
      <c r="F463" s="1073"/>
      <c r="G463" s="1073"/>
      <c r="H463" s="1073"/>
      <c r="I463" s="1073"/>
      <c r="J463" s="1073"/>
      <c r="K463" s="1073"/>
      <c r="L463" s="1351"/>
      <c r="M463" s="1333"/>
      <c r="N463" s="1073" t="s">
        <v>146</v>
      </c>
      <c r="O463" s="1073"/>
      <c r="P463" s="2330"/>
      <c r="Q463" s="1930"/>
      <c r="R463" s="1930"/>
      <c r="S463" s="1930"/>
      <c r="T463" s="1930"/>
      <c r="U463" s="2346" t="s">
        <v>173</v>
      </c>
      <c r="V463" s="1881"/>
      <c r="W463" s="2330"/>
      <c r="X463" s="1930"/>
      <c r="Y463" s="1930"/>
      <c r="Z463" s="1930"/>
      <c r="AA463" s="1930"/>
      <c r="AB463" s="1930"/>
      <c r="AC463" s="1930"/>
      <c r="AD463" s="1930"/>
      <c r="AE463" s="1930"/>
      <c r="AF463" s="1930"/>
      <c r="AG463" s="1930"/>
      <c r="AH463" s="1930"/>
      <c r="AI463" s="1340"/>
      <c r="AJ463" s="1109"/>
      <c r="AK463" s="1002"/>
      <c r="AL463" s="1002"/>
    </row>
    <row r="464" spans="1:38" ht="4.5" customHeight="1" x14ac:dyDescent="0.25">
      <c r="A464" s="971"/>
      <c r="B464" s="971"/>
      <c r="C464" s="971"/>
      <c r="D464" s="971"/>
      <c r="E464" s="1339"/>
      <c r="F464" s="1073"/>
      <c r="G464" s="1073"/>
      <c r="H464" s="1073"/>
      <c r="I464" s="1073"/>
      <c r="J464" s="1073"/>
      <c r="K464" s="1073"/>
      <c r="L464" s="1073"/>
      <c r="M464" s="1073"/>
      <c r="N464" s="1073"/>
      <c r="O464" s="1073"/>
      <c r="P464" s="1073"/>
      <c r="Q464" s="1073"/>
      <c r="R464" s="1073"/>
      <c r="S464" s="1073"/>
      <c r="T464" s="1073"/>
      <c r="U464" s="1073"/>
      <c r="V464" s="1073"/>
      <c r="W464" s="1073"/>
      <c r="X464" s="1073"/>
      <c r="Y464" s="1073"/>
      <c r="Z464" s="1073"/>
      <c r="AA464" s="1073"/>
      <c r="AB464" s="1073"/>
      <c r="AC464" s="1073"/>
      <c r="AD464" s="1073"/>
      <c r="AE464" s="1073"/>
      <c r="AF464" s="1109"/>
      <c r="AG464" s="1109"/>
      <c r="AH464" s="1109"/>
      <c r="AI464" s="1340"/>
      <c r="AJ464" s="1109"/>
      <c r="AK464" s="1002"/>
      <c r="AL464" s="1002"/>
    </row>
    <row r="465" spans="1:38" ht="15" customHeight="1" x14ac:dyDescent="0.25">
      <c r="A465" s="971"/>
      <c r="B465" s="971"/>
      <c r="C465" s="971"/>
      <c r="D465" s="971"/>
      <c r="E465" s="1339" t="s">
        <v>2625</v>
      </c>
      <c r="F465" s="1073"/>
      <c r="G465" s="1073"/>
      <c r="H465" s="1073"/>
      <c r="I465" s="1073"/>
      <c r="J465" s="1073"/>
      <c r="K465" s="1073"/>
      <c r="L465" s="1073"/>
      <c r="M465" s="2330"/>
      <c r="N465" s="1930"/>
      <c r="O465" s="1109"/>
      <c r="P465" s="1109"/>
      <c r="Q465" s="1345" t="s">
        <v>2626</v>
      </c>
      <c r="R465" s="1109"/>
      <c r="S465" s="1109"/>
      <c r="T465" s="1109"/>
      <c r="U465" s="1073"/>
      <c r="V465" s="1073"/>
      <c r="W465" s="1109"/>
      <c r="X465" s="1109"/>
      <c r="Y465" s="1109"/>
      <c r="Z465" s="1109"/>
      <c r="AA465" s="1109"/>
      <c r="AB465" s="1109"/>
      <c r="AC465" s="1109"/>
      <c r="AD465" s="2330"/>
      <c r="AE465" s="2331"/>
      <c r="AF465" s="1109"/>
      <c r="AG465" s="1109"/>
      <c r="AH465" s="1109"/>
      <c r="AI465" s="1340"/>
      <c r="AJ465" s="1109"/>
      <c r="AK465" s="1002"/>
      <c r="AL465" s="1002"/>
    </row>
    <row r="466" spans="1:38" ht="4.5" customHeight="1" x14ac:dyDescent="0.25">
      <c r="A466" s="971"/>
      <c r="B466" s="971"/>
      <c r="C466" s="971"/>
      <c r="D466" s="971"/>
      <c r="E466" s="1339"/>
      <c r="F466" s="1073"/>
      <c r="G466" s="1073"/>
      <c r="H466" s="1073"/>
      <c r="I466" s="1073"/>
      <c r="J466" s="1073"/>
      <c r="K466" s="1073"/>
      <c r="L466" s="1073"/>
      <c r="M466" s="1160"/>
      <c r="N466" s="1073"/>
      <c r="O466" s="1073"/>
      <c r="P466" s="1073"/>
      <c r="Q466" s="1073"/>
      <c r="R466" s="1073"/>
      <c r="S466" s="1073"/>
      <c r="T466" s="1073"/>
      <c r="U466" s="1073"/>
      <c r="V466" s="1073"/>
      <c r="W466" s="1073"/>
      <c r="X466" s="1073"/>
      <c r="Y466" s="1073"/>
      <c r="Z466" s="1073"/>
      <c r="AA466" s="1073"/>
      <c r="AB466" s="1073"/>
      <c r="AC466" s="1073"/>
      <c r="AD466" s="1073"/>
      <c r="AE466" s="1073"/>
      <c r="AF466" s="1109"/>
      <c r="AG466" s="1109"/>
      <c r="AH466" s="1109"/>
      <c r="AI466" s="1340"/>
      <c r="AJ466" s="1109"/>
      <c r="AK466" s="1002"/>
      <c r="AL466" s="1002"/>
    </row>
    <row r="467" spans="1:38" ht="15" customHeight="1" x14ac:dyDescent="0.25">
      <c r="A467" s="971"/>
      <c r="B467" s="971"/>
      <c r="C467" s="971"/>
      <c r="D467" s="971"/>
      <c r="E467" s="1339"/>
      <c r="F467" s="1073" t="s">
        <v>2627</v>
      </c>
      <c r="G467" s="1073"/>
      <c r="H467" s="1073"/>
      <c r="I467" s="1073"/>
      <c r="J467" s="1073"/>
      <c r="K467" s="1073"/>
      <c r="L467" s="1073"/>
      <c r="M467" s="1109"/>
      <c r="N467" s="1109"/>
      <c r="O467" s="1109"/>
      <c r="P467" s="1109"/>
      <c r="Q467" s="1109"/>
      <c r="R467" s="1109"/>
      <c r="S467" s="1109"/>
      <c r="T467" s="1109"/>
      <c r="U467" s="1109"/>
      <c r="V467" s="1109"/>
      <c r="W467" s="1109"/>
      <c r="X467" s="1109"/>
      <c r="Y467" s="1109"/>
      <c r="Z467" s="1109"/>
      <c r="AA467" s="1109"/>
      <c r="AB467" s="1109"/>
      <c r="AC467" s="1109"/>
      <c r="AD467" s="1109"/>
      <c r="AE467" s="1073"/>
      <c r="AF467" s="1109"/>
      <c r="AG467" s="1109"/>
      <c r="AH467" s="1109"/>
      <c r="AI467" s="1340"/>
      <c r="AJ467" s="1109"/>
      <c r="AK467" s="1002"/>
      <c r="AL467" s="1002"/>
    </row>
    <row r="468" spans="1:38" ht="4.5" customHeight="1" x14ac:dyDescent="0.25">
      <c r="A468" s="971"/>
      <c r="B468" s="971"/>
      <c r="C468" s="971"/>
      <c r="D468" s="971"/>
      <c r="E468" s="1339"/>
      <c r="F468" s="1073"/>
      <c r="G468" s="1073"/>
      <c r="H468" s="1073"/>
      <c r="I468" s="1073"/>
      <c r="J468" s="1073"/>
      <c r="K468" s="1073"/>
      <c r="L468" s="1073"/>
      <c r="M468" s="1073"/>
      <c r="N468" s="1073"/>
      <c r="O468" s="1073"/>
      <c r="P468" s="1073"/>
      <c r="Q468" s="1073"/>
      <c r="R468" s="1073"/>
      <c r="S468" s="1073"/>
      <c r="T468" s="1073"/>
      <c r="U468" s="1073"/>
      <c r="V468" s="1073"/>
      <c r="W468" s="1073"/>
      <c r="X468" s="1073"/>
      <c r="Y468" s="1073"/>
      <c r="Z468" s="1073"/>
      <c r="AA468" s="1073"/>
      <c r="AB468" s="1073"/>
      <c r="AC468" s="1073"/>
      <c r="AD468" s="1073"/>
      <c r="AE468" s="1073"/>
      <c r="AF468" s="1109"/>
      <c r="AG468" s="1109"/>
      <c r="AH468" s="1109"/>
      <c r="AI468" s="1340"/>
      <c r="AJ468" s="1109"/>
      <c r="AK468" s="1002"/>
      <c r="AL468" s="1002"/>
    </row>
    <row r="469" spans="1:38" ht="15" customHeight="1" x14ac:dyDescent="0.25">
      <c r="A469" s="971"/>
      <c r="B469" s="971"/>
      <c r="C469" s="971"/>
      <c r="D469" s="971"/>
      <c r="E469" s="1347" t="s">
        <v>96</v>
      </c>
      <c r="F469" s="2330"/>
      <c r="G469" s="1930"/>
      <c r="H469" s="1930"/>
      <c r="I469" s="1930"/>
      <c r="J469" s="1930"/>
      <c r="K469" s="1930"/>
      <c r="L469" s="1930"/>
      <c r="M469" s="1930"/>
      <c r="N469" s="1346" t="s">
        <v>201</v>
      </c>
      <c r="O469" s="2330"/>
      <c r="P469" s="1930"/>
      <c r="Q469" s="1930"/>
      <c r="R469" s="1930"/>
      <c r="S469" s="1930"/>
      <c r="T469" s="1930"/>
      <c r="U469" s="1930"/>
      <c r="V469" s="1930"/>
      <c r="W469" s="1346" t="s">
        <v>245</v>
      </c>
      <c r="X469" s="2339"/>
      <c r="Y469" s="2339"/>
      <c r="Z469" s="2339"/>
      <c r="AA469" s="2339"/>
      <c r="AB469" s="2339"/>
      <c r="AC469" s="2339"/>
      <c r="AD469" s="2339"/>
      <c r="AE469" s="2339"/>
      <c r="AF469" s="2339"/>
      <c r="AG469" s="2339"/>
      <c r="AH469" s="2339"/>
      <c r="AI469" s="1348"/>
      <c r="AJ469" s="1082"/>
      <c r="AK469" s="1002"/>
      <c r="AL469" s="1002"/>
    </row>
    <row r="470" spans="1:38" ht="15" customHeight="1" x14ac:dyDescent="0.25">
      <c r="A470" s="971"/>
      <c r="B470" s="971"/>
      <c r="C470" s="971"/>
      <c r="D470" s="971"/>
      <c r="E470" s="1339"/>
      <c r="F470" s="1073" t="s">
        <v>2628</v>
      </c>
      <c r="G470" s="1073"/>
      <c r="H470" s="1073"/>
      <c r="I470" s="1333"/>
      <c r="J470" s="1333"/>
      <c r="K470" s="1333"/>
      <c r="L470" s="1353"/>
      <c r="M470" s="1333"/>
      <c r="N470" s="1333"/>
      <c r="O470" s="1073" t="s">
        <v>2628</v>
      </c>
      <c r="P470" s="1073"/>
      <c r="Q470" s="1073"/>
      <c r="R470" s="1073"/>
      <c r="S470" s="1073"/>
      <c r="T470" s="2343"/>
      <c r="U470" s="2344"/>
      <c r="V470" s="2344"/>
      <c r="W470" s="1109"/>
      <c r="X470" s="1073" t="s">
        <v>2628</v>
      </c>
      <c r="Y470" s="1073"/>
      <c r="Z470" s="1073"/>
      <c r="AA470" s="1073"/>
      <c r="AB470" s="1333"/>
      <c r="AC470" s="1333"/>
      <c r="AD470" s="1073"/>
      <c r="AE470" s="2343"/>
      <c r="AF470" s="2343"/>
      <c r="AG470" s="2343"/>
      <c r="AH470" s="2343"/>
      <c r="AI470" s="1348"/>
      <c r="AJ470" s="1109"/>
      <c r="AK470" s="1002"/>
      <c r="AL470" s="1002"/>
    </row>
    <row r="471" spans="1:38" ht="4.5" customHeight="1" x14ac:dyDescent="0.25">
      <c r="A471" s="971"/>
      <c r="B471" s="971"/>
      <c r="C471" s="971"/>
      <c r="D471" s="971"/>
      <c r="E471" s="1339"/>
      <c r="F471" s="1073"/>
      <c r="G471" s="1073"/>
      <c r="H471" s="1073"/>
      <c r="I471" s="1109"/>
      <c r="J471" s="1109"/>
      <c r="K471" s="1109"/>
      <c r="L471" s="1073"/>
      <c r="M471" s="1073"/>
      <c r="N471" s="1073"/>
      <c r="O471" s="1109"/>
      <c r="P471" s="1109"/>
      <c r="Q471" s="1109"/>
      <c r="R471" s="1109"/>
      <c r="S471" s="1109"/>
      <c r="T471" s="1109"/>
      <c r="U471" s="1109"/>
      <c r="V471" s="1073"/>
      <c r="W471" s="1073"/>
      <c r="X471" s="1109"/>
      <c r="Y471" s="1109"/>
      <c r="Z471" s="1109"/>
      <c r="AA471" s="1109"/>
      <c r="AB471" s="1109"/>
      <c r="AC471" s="1109"/>
      <c r="AD471" s="1073"/>
      <c r="AE471" s="1073"/>
      <c r="AF471" s="1109"/>
      <c r="AG471" s="1109"/>
      <c r="AH471" s="1109"/>
      <c r="AI471" s="1340"/>
      <c r="AJ471" s="1109"/>
      <c r="AK471" s="1002"/>
      <c r="AL471" s="1002"/>
    </row>
    <row r="472" spans="1:38" ht="15" customHeight="1" x14ac:dyDescent="0.25">
      <c r="A472" s="971"/>
      <c r="B472" s="971"/>
      <c r="C472" s="971"/>
      <c r="D472" s="971"/>
      <c r="E472" s="1347" t="s">
        <v>309</v>
      </c>
      <c r="F472" s="2330"/>
      <c r="G472" s="1930"/>
      <c r="H472" s="1930"/>
      <c r="I472" s="1930"/>
      <c r="J472" s="1930"/>
      <c r="K472" s="1930"/>
      <c r="L472" s="1930"/>
      <c r="M472" s="1930"/>
      <c r="N472" s="1346" t="s">
        <v>374</v>
      </c>
      <c r="O472" s="2330"/>
      <c r="P472" s="1930"/>
      <c r="Q472" s="1930"/>
      <c r="R472" s="1930"/>
      <c r="S472" s="1930"/>
      <c r="T472" s="1930"/>
      <c r="U472" s="1930"/>
      <c r="V472" s="1930"/>
      <c r="W472" s="1346" t="s">
        <v>418</v>
      </c>
      <c r="X472" s="2339"/>
      <c r="Y472" s="2339"/>
      <c r="Z472" s="2339"/>
      <c r="AA472" s="2339"/>
      <c r="AB472" s="2339"/>
      <c r="AC472" s="2339"/>
      <c r="AD472" s="2339"/>
      <c r="AE472" s="2339"/>
      <c r="AF472" s="2339"/>
      <c r="AG472" s="2339"/>
      <c r="AH472" s="2339"/>
      <c r="AI472" s="1186"/>
      <c r="AJ472" s="1082"/>
      <c r="AK472" s="1002"/>
      <c r="AL472" s="1002"/>
    </row>
    <row r="473" spans="1:38" ht="15" customHeight="1" thickBot="1" x14ac:dyDescent="0.3">
      <c r="A473" s="971"/>
      <c r="B473" s="971"/>
      <c r="C473" s="971"/>
      <c r="D473" s="971"/>
      <c r="E473" s="1341"/>
      <c r="F473" s="1164" t="s">
        <v>2628</v>
      </c>
      <c r="G473" s="1164"/>
      <c r="H473" s="1164"/>
      <c r="I473" s="1342"/>
      <c r="J473" s="1342"/>
      <c r="K473" s="1342"/>
      <c r="L473" s="1352"/>
      <c r="M473" s="1164"/>
      <c r="N473" s="1349"/>
      <c r="O473" s="1164" t="s">
        <v>2628</v>
      </c>
      <c r="P473" s="1164"/>
      <c r="Q473" s="1164"/>
      <c r="R473" s="1164"/>
      <c r="S473" s="1164"/>
      <c r="T473" s="2321"/>
      <c r="U473" s="2347"/>
      <c r="V473" s="2347"/>
      <c r="W473" s="1349"/>
      <c r="X473" s="1164" t="s">
        <v>2628</v>
      </c>
      <c r="Y473" s="1164"/>
      <c r="Z473" s="1164"/>
      <c r="AA473" s="1164"/>
      <c r="AB473" s="1342"/>
      <c r="AC473" s="1342"/>
      <c r="AD473" s="1164"/>
      <c r="AE473" s="2321"/>
      <c r="AF473" s="2321"/>
      <c r="AG473" s="2321"/>
      <c r="AH473" s="2321"/>
      <c r="AI473" s="1192"/>
      <c r="AJ473" s="1109"/>
      <c r="AK473" s="1002"/>
      <c r="AL473" s="1002"/>
    </row>
    <row r="474" spans="1:38" ht="4.5" customHeight="1" thickBot="1" x14ac:dyDescent="0.3">
      <c r="A474" s="971"/>
      <c r="B474" s="971"/>
      <c r="C474" s="971"/>
      <c r="D474" s="971"/>
      <c r="E474" s="206"/>
      <c r="F474" s="207"/>
      <c r="G474" s="207"/>
      <c r="H474" s="207"/>
      <c r="I474" s="207"/>
      <c r="J474" s="207"/>
      <c r="K474" s="207"/>
      <c r="L474" s="207"/>
      <c r="M474" s="207"/>
      <c r="N474" s="207"/>
      <c r="O474" s="207"/>
      <c r="P474" s="207"/>
      <c r="Q474" s="207"/>
      <c r="R474" s="207"/>
      <c r="S474" s="207"/>
      <c r="T474" s="207"/>
      <c r="U474" s="207"/>
      <c r="V474" s="207"/>
      <c r="W474" s="207"/>
      <c r="X474" s="207"/>
      <c r="Y474" s="207"/>
      <c r="Z474" s="207"/>
      <c r="AA474" s="207"/>
      <c r="AB474" s="207"/>
      <c r="AC474" s="207"/>
      <c r="AD474" s="207"/>
      <c r="AE474" s="207"/>
      <c r="AF474" s="678"/>
      <c r="AG474" s="678"/>
      <c r="AH474" s="678"/>
      <c r="AI474" s="678"/>
      <c r="AJ474" s="1109"/>
      <c r="AK474" s="1002"/>
      <c r="AL474" s="1002"/>
    </row>
    <row r="475" spans="1:38" ht="15" hidden="1" customHeight="1" x14ac:dyDescent="0.25">
      <c r="A475" s="10"/>
      <c r="B475" s="10"/>
      <c r="C475" s="10"/>
      <c r="D475" s="10"/>
      <c r="E475" s="1005" t="s">
        <v>457</v>
      </c>
      <c r="F475" s="1638"/>
      <c r="G475" s="1416"/>
      <c r="H475" s="1416"/>
      <c r="I475" s="1416"/>
      <c r="J475" s="1416"/>
      <c r="K475" s="1416"/>
      <c r="L475" s="1416"/>
      <c r="M475" s="1417"/>
      <c r="N475" s="511" t="s">
        <v>497</v>
      </c>
      <c r="O475" s="1638"/>
      <c r="P475" s="1416"/>
      <c r="Q475" s="1416"/>
      <c r="R475" s="1416"/>
      <c r="S475" s="1416"/>
      <c r="T475" s="1416"/>
      <c r="U475" s="1416"/>
      <c r="V475" s="1417"/>
      <c r="W475" s="511" t="s">
        <v>546</v>
      </c>
      <c r="X475" s="1638"/>
      <c r="Y475" s="1416"/>
      <c r="Z475" s="1416"/>
      <c r="AA475" s="1416"/>
      <c r="AB475" s="1416"/>
      <c r="AC475" s="1416"/>
      <c r="AD475" s="1416"/>
      <c r="AE475" s="1416"/>
      <c r="AF475" s="1416"/>
      <c r="AG475" s="1416"/>
      <c r="AH475" s="1416"/>
      <c r="AI475" s="1416"/>
      <c r="AJ475" s="1573"/>
      <c r="AK475" s="1002"/>
      <c r="AL475" s="1002"/>
    </row>
    <row r="476" spans="1:38" ht="15" hidden="1" customHeight="1" x14ac:dyDescent="0.25">
      <c r="A476" s="10"/>
      <c r="B476" s="10"/>
      <c r="C476" s="10"/>
      <c r="D476" s="10"/>
      <c r="E476" s="34"/>
      <c r="F476" s="10" t="s">
        <v>2628</v>
      </c>
      <c r="G476" s="10"/>
      <c r="H476" s="10"/>
      <c r="I476" s="1006"/>
      <c r="J476" s="1006"/>
      <c r="K476" s="1006"/>
      <c r="L476" s="1007"/>
      <c r="M476" s="531"/>
      <c r="N476" s="531"/>
      <c r="O476" s="10" t="s">
        <v>2628</v>
      </c>
      <c r="P476" s="10"/>
      <c r="Q476" s="10"/>
      <c r="R476" s="10"/>
      <c r="S476" s="10"/>
      <c r="T476" s="2318"/>
      <c r="U476" s="1393"/>
      <c r="V476" s="2319"/>
      <c r="W476" s="31"/>
      <c r="X476" s="10" t="s">
        <v>2628</v>
      </c>
      <c r="Y476" s="10"/>
      <c r="Z476" s="10"/>
      <c r="AA476" s="10"/>
      <c r="AB476" s="531"/>
      <c r="AC476" s="531"/>
      <c r="AD476" s="10"/>
      <c r="AE476" s="2320"/>
      <c r="AF476" s="1393"/>
      <c r="AG476" s="1393"/>
      <c r="AH476" s="1393"/>
      <c r="AI476" s="2319"/>
      <c r="AJ476" s="485"/>
      <c r="AK476" s="1002"/>
      <c r="AL476" s="1002"/>
    </row>
    <row r="477" spans="1:38" ht="4.5" hidden="1" customHeight="1" x14ac:dyDescent="0.25">
      <c r="A477" s="10"/>
      <c r="B477" s="10"/>
      <c r="C477" s="10"/>
      <c r="D477" s="10"/>
      <c r="E477" s="34"/>
      <c r="F477" s="10"/>
      <c r="G477" s="10"/>
      <c r="H477" s="10"/>
      <c r="I477" s="31"/>
      <c r="J477" s="31"/>
      <c r="K477" s="31"/>
      <c r="L477" s="10"/>
      <c r="M477" s="10"/>
      <c r="N477" s="10"/>
      <c r="O477" s="31"/>
      <c r="P477" s="31"/>
      <c r="Q477" s="31"/>
      <c r="R477" s="31"/>
      <c r="S477" s="31"/>
      <c r="T477" s="31"/>
      <c r="U477" s="31"/>
      <c r="V477" s="10"/>
      <c r="W477" s="10"/>
      <c r="X477" s="31"/>
      <c r="Y477" s="31"/>
      <c r="Z477" s="31"/>
      <c r="AA477" s="31"/>
      <c r="AB477" s="31"/>
      <c r="AC477" s="31"/>
      <c r="AD477" s="10"/>
      <c r="AE477" s="10"/>
      <c r="AF477" s="31"/>
      <c r="AG477" s="31"/>
      <c r="AH477" s="31"/>
      <c r="AI477" s="31"/>
      <c r="AJ477" s="485"/>
      <c r="AK477" s="1002"/>
      <c r="AL477" s="1002"/>
    </row>
    <row r="478" spans="1:38" ht="15" hidden="1" customHeight="1" x14ac:dyDescent="0.25">
      <c r="A478" s="10"/>
      <c r="B478" s="10"/>
      <c r="C478" s="10"/>
      <c r="D478" s="10"/>
      <c r="E478" s="1005" t="s">
        <v>619</v>
      </c>
      <c r="F478" s="1638"/>
      <c r="G478" s="1416"/>
      <c r="H478" s="1416"/>
      <c r="I478" s="1416"/>
      <c r="J478" s="1416"/>
      <c r="K478" s="1416"/>
      <c r="L478" s="1416"/>
      <c r="M478" s="1417"/>
      <c r="N478" s="511" t="s">
        <v>1839</v>
      </c>
      <c r="O478" s="1638"/>
      <c r="P478" s="1416"/>
      <c r="Q478" s="1416"/>
      <c r="R478" s="1416"/>
      <c r="S478" s="1416"/>
      <c r="T478" s="1416"/>
      <c r="U478" s="1416"/>
      <c r="V478" s="1417"/>
      <c r="W478" s="511" t="s">
        <v>2049</v>
      </c>
      <c r="X478" s="1638"/>
      <c r="Y478" s="1416"/>
      <c r="Z478" s="1416"/>
      <c r="AA478" s="1416"/>
      <c r="AB478" s="1416"/>
      <c r="AC478" s="1416"/>
      <c r="AD478" s="1416"/>
      <c r="AE478" s="1416"/>
      <c r="AF478" s="1416"/>
      <c r="AG478" s="1416"/>
      <c r="AH478" s="1416"/>
      <c r="AI478" s="1416"/>
      <c r="AJ478" s="1573"/>
      <c r="AK478" s="1002"/>
      <c r="AL478" s="1002"/>
    </row>
    <row r="479" spans="1:38" ht="15" hidden="1" customHeight="1" x14ac:dyDescent="0.25">
      <c r="A479" s="10"/>
      <c r="B479" s="10"/>
      <c r="C479" s="10"/>
      <c r="D479" s="10"/>
      <c r="E479" s="34"/>
      <c r="F479" s="10" t="s">
        <v>2628</v>
      </c>
      <c r="G479" s="10"/>
      <c r="H479" s="10"/>
      <c r="I479" s="531"/>
      <c r="J479" s="531"/>
      <c r="K479" s="531"/>
      <c r="L479" s="1007"/>
      <c r="M479" s="10"/>
      <c r="N479" s="31"/>
      <c r="O479" s="10" t="s">
        <v>2628</v>
      </c>
      <c r="P479" s="10"/>
      <c r="Q479" s="10"/>
      <c r="R479" s="10"/>
      <c r="S479" s="10"/>
      <c r="T479" s="2318"/>
      <c r="U479" s="1393"/>
      <c r="V479" s="2319"/>
      <c r="W479" s="31"/>
      <c r="X479" s="10" t="s">
        <v>2628</v>
      </c>
      <c r="Y479" s="10"/>
      <c r="Z479" s="10"/>
      <c r="AA479" s="10"/>
      <c r="AB479" s="531"/>
      <c r="AC479" s="531"/>
      <c r="AD479" s="10"/>
      <c r="AE479" s="2320"/>
      <c r="AF479" s="1393"/>
      <c r="AG479" s="1393"/>
      <c r="AH479" s="1393"/>
      <c r="AI479" s="2319"/>
      <c r="AJ479" s="485"/>
      <c r="AK479" s="1002"/>
      <c r="AL479" s="1002"/>
    </row>
    <row r="480" spans="1:38" ht="4.5" hidden="1" customHeight="1" x14ac:dyDescent="0.25">
      <c r="A480" s="10"/>
      <c r="B480" s="10"/>
      <c r="C480" s="10"/>
      <c r="D480" s="10"/>
      <c r="E480" s="206"/>
      <c r="F480" s="207"/>
      <c r="G480" s="207"/>
      <c r="H480" s="207"/>
      <c r="I480" s="207"/>
      <c r="J480" s="207"/>
      <c r="K480" s="207"/>
      <c r="L480" s="207"/>
      <c r="M480" s="207"/>
      <c r="N480" s="207"/>
      <c r="O480" s="207"/>
      <c r="P480" s="207"/>
      <c r="Q480" s="207"/>
      <c r="R480" s="207"/>
      <c r="S480" s="207"/>
      <c r="T480" s="207"/>
      <c r="U480" s="207"/>
      <c r="V480" s="207"/>
      <c r="W480" s="207"/>
      <c r="X480" s="207"/>
      <c r="Y480" s="207"/>
      <c r="Z480" s="207"/>
      <c r="AA480" s="207"/>
      <c r="AB480" s="207"/>
      <c r="AC480" s="207"/>
      <c r="AD480" s="207"/>
      <c r="AE480" s="207"/>
      <c r="AF480" s="678"/>
      <c r="AG480" s="678"/>
      <c r="AH480" s="678"/>
      <c r="AI480" s="678"/>
      <c r="AJ480" s="497"/>
      <c r="AK480" s="1002"/>
      <c r="AL480" s="1002"/>
    </row>
    <row r="481" spans="1:38" ht="15" hidden="1" customHeight="1" x14ac:dyDescent="0.25">
      <c r="A481" s="10"/>
      <c r="B481" s="10"/>
      <c r="C481" s="10"/>
      <c r="D481" s="10"/>
      <c r="E481" s="1005" t="s">
        <v>2629</v>
      </c>
      <c r="F481" s="1638"/>
      <c r="G481" s="1416"/>
      <c r="H481" s="1416"/>
      <c r="I481" s="1416"/>
      <c r="J481" s="1416"/>
      <c r="K481" s="1416"/>
      <c r="L481" s="1416"/>
      <c r="M481" s="1417"/>
      <c r="N481" s="511" t="s">
        <v>2630</v>
      </c>
      <c r="O481" s="1638"/>
      <c r="P481" s="1416"/>
      <c r="Q481" s="1416"/>
      <c r="R481" s="1416"/>
      <c r="S481" s="1416"/>
      <c r="T481" s="1416"/>
      <c r="U481" s="1416"/>
      <c r="V481" s="1417"/>
      <c r="W481" s="511" t="s">
        <v>2631</v>
      </c>
      <c r="X481" s="1638"/>
      <c r="Y481" s="1416"/>
      <c r="Z481" s="1416"/>
      <c r="AA481" s="1416"/>
      <c r="AB481" s="1416"/>
      <c r="AC481" s="1416"/>
      <c r="AD481" s="1416"/>
      <c r="AE481" s="1416"/>
      <c r="AF481" s="1416"/>
      <c r="AG481" s="1416"/>
      <c r="AH481" s="1416"/>
      <c r="AI481" s="1416"/>
      <c r="AJ481" s="1573"/>
      <c r="AK481" s="1002"/>
      <c r="AL481" s="1002"/>
    </row>
    <row r="482" spans="1:38" ht="15" hidden="1" customHeight="1" x14ac:dyDescent="0.25">
      <c r="A482" s="10"/>
      <c r="B482" s="10"/>
      <c r="C482" s="10"/>
      <c r="D482" s="10"/>
      <c r="E482" s="34"/>
      <c r="F482" s="10" t="s">
        <v>2628</v>
      </c>
      <c r="G482" s="10"/>
      <c r="H482" s="10"/>
      <c r="I482" s="1006"/>
      <c r="J482" s="1006"/>
      <c r="K482" s="1006"/>
      <c r="L482" s="1007"/>
      <c r="M482" s="531"/>
      <c r="N482" s="531"/>
      <c r="O482" s="10" t="s">
        <v>2628</v>
      </c>
      <c r="P482" s="10"/>
      <c r="Q482" s="10"/>
      <c r="R482" s="10"/>
      <c r="S482" s="10"/>
      <c r="T482" s="2318"/>
      <c r="U482" s="1393"/>
      <c r="V482" s="2319"/>
      <c r="W482" s="31"/>
      <c r="X482" s="10" t="s">
        <v>2628</v>
      </c>
      <c r="Y482" s="10"/>
      <c r="Z482" s="10"/>
      <c r="AA482" s="10"/>
      <c r="AB482" s="531"/>
      <c r="AC482" s="531"/>
      <c r="AD482" s="10"/>
      <c r="AE482" s="2320"/>
      <c r="AF482" s="1393"/>
      <c r="AG482" s="1393"/>
      <c r="AH482" s="1393"/>
      <c r="AI482" s="2319"/>
      <c r="AJ482" s="485"/>
      <c r="AK482" s="1002"/>
      <c r="AL482" s="1002"/>
    </row>
    <row r="483" spans="1:38" ht="4.5" hidden="1" customHeight="1" x14ac:dyDescent="0.25">
      <c r="A483" s="10"/>
      <c r="B483" s="10"/>
      <c r="C483" s="10"/>
      <c r="D483" s="10"/>
      <c r="E483" s="34"/>
      <c r="F483" s="10"/>
      <c r="G483" s="10"/>
      <c r="H483" s="10"/>
      <c r="I483" s="31"/>
      <c r="J483" s="31"/>
      <c r="K483" s="31"/>
      <c r="L483" s="10"/>
      <c r="M483" s="10"/>
      <c r="N483" s="10"/>
      <c r="O483" s="31"/>
      <c r="P483" s="31"/>
      <c r="Q483" s="31"/>
      <c r="R483" s="31"/>
      <c r="S483" s="31"/>
      <c r="T483" s="31"/>
      <c r="U483" s="31"/>
      <c r="V483" s="10"/>
      <c r="W483" s="10"/>
      <c r="X483" s="31"/>
      <c r="Y483" s="31"/>
      <c r="Z483" s="31"/>
      <c r="AA483" s="31"/>
      <c r="AB483" s="31"/>
      <c r="AC483" s="31"/>
      <c r="AD483" s="10"/>
      <c r="AE483" s="10"/>
      <c r="AF483" s="31"/>
      <c r="AG483" s="31"/>
      <c r="AH483" s="31"/>
      <c r="AI483" s="31"/>
      <c r="AJ483" s="485"/>
      <c r="AK483" s="1002"/>
      <c r="AL483" s="1002"/>
    </row>
    <row r="484" spans="1:38" ht="15" hidden="1" customHeight="1" x14ac:dyDescent="0.25">
      <c r="A484" s="10"/>
      <c r="B484" s="10"/>
      <c r="C484" s="10"/>
      <c r="D484" s="10"/>
      <c r="E484" s="1005" t="s">
        <v>2632</v>
      </c>
      <c r="F484" s="1638"/>
      <c r="G484" s="1416"/>
      <c r="H484" s="1416"/>
      <c r="I484" s="1416"/>
      <c r="J484" s="1416"/>
      <c r="K484" s="1416"/>
      <c r="L484" s="1416"/>
      <c r="M484" s="1417"/>
      <c r="N484" s="511" t="s">
        <v>2633</v>
      </c>
      <c r="O484" s="1638"/>
      <c r="P484" s="1416"/>
      <c r="Q484" s="1416"/>
      <c r="R484" s="1416"/>
      <c r="S484" s="1416"/>
      <c r="T484" s="1416"/>
      <c r="U484" s="1416"/>
      <c r="V484" s="1417"/>
      <c r="W484" s="511" t="s">
        <v>2634</v>
      </c>
      <c r="X484" s="1638"/>
      <c r="Y484" s="1416"/>
      <c r="Z484" s="1416"/>
      <c r="AA484" s="1416"/>
      <c r="AB484" s="1416"/>
      <c r="AC484" s="1416"/>
      <c r="AD484" s="1416"/>
      <c r="AE484" s="1416"/>
      <c r="AF484" s="1416"/>
      <c r="AG484" s="1416"/>
      <c r="AH484" s="1416"/>
      <c r="AI484" s="1416"/>
      <c r="AJ484" s="1573"/>
      <c r="AK484" s="1002"/>
      <c r="AL484" s="1002"/>
    </row>
    <row r="485" spans="1:38" ht="15" hidden="1" customHeight="1" x14ac:dyDescent="0.25">
      <c r="A485" s="10"/>
      <c r="B485" s="10"/>
      <c r="C485" s="10"/>
      <c r="D485" s="10"/>
      <c r="E485" s="34"/>
      <c r="F485" s="10" t="s">
        <v>2628</v>
      </c>
      <c r="G485" s="10"/>
      <c r="H485" s="10"/>
      <c r="I485" s="531"/>
      <c r="J485" s="531"/>
      <c r="K485" s="531"/>
      <c r="L485" s="1007"/>
      <c r="M485" s="10"/>
      <c r="N485" s="31"/>
      <c r="O485" s="10" t="s">
        <v>2628</v>
      </c>
      <c r="P485" s="10"/>
      <c r="Q485" s="10"/>
      <c r="R485" s="10"/>
      <c r="S485" s="10"/>
      <c r="T485" s="2318"/>
      <c r="U485" s="1393"/>
      <c r="V485" s="2319"/>
      <c r="W485" s="31"/>
      <c r="X485" s="10" t="s">
        <v>2628</v>
      </c>
      <c r="Y485" s="10"/>
      <c r="Z485" s="10"/>
      <c r="AA485" s="10"/>
      <c r="AB485" s="531"/>
      <c r="AC485" s="531"/>
      <c r="AD485" s="10"/>
      <c r="AE485" s="2320"/>
      <c r="AF485" s="1393"/>
      <c r="AG485" s="1393"/>
      <c r="AH485" s="1393"/>
      <c r="AI485" s="2319"/>
      <c r="AJ485" s="485"/>
      <c r="AK485" s="1002"/>
      <c r="AL485" s="1002"/>
    </row>
    <row r="486" spans="1:38" ht="4.5" hidden="1" customHeight="1" x14ac:dyDescent="0.25">
      <c r="A486" s="10"/>
      <c r="B486" s="10"/>
      <c r="C486" s="10"/>
      <c r="D486" s="10"/>
      <c r="E486" s="206"/>
      <c r="F486" s="207"/>
      <c r="G486" s="207"/>
      <c r="H486" s="207"/>
      <c r="I486" s="207"/>
      <c r="J486" s="207"/>
      <c r="K486" s="207"/>
      <c r="L486" s="207"/>
      <c r="M486" s="207"/>
      <c r="N486" s="207"/>
      <c r="O486" s="207"/>
      <c r="P486" s="207"/>
      <c r="Q486" s="207"/>
      <c r="R486" s="207"/>
      <c r="S486" s="207"/>
      <c r="T486" s="207"/>
      <c r="U486" s="207"/>
      <c r="V486" s="207"/>
      <c r="W486" s="207"/>
      <c r="X486" s="207"/>
      <c r="Y486" s="207"/>
      <c r="Z486" s="207"/>
      <c r="AA486" s="207"/>
      <c r="AB486" s="207"/>
      <c r="AC486" s="207"/>
      <c r="AD486" s="207"/>
      <c r="AE486" s="207"/>
      <c r="AF486" s="678"/>
      <c r="AG486" s="678"/>
      <c r="AH486" s="678"/>
      <c r="AI486" s="678"/>
      <c r="AJ486" s="497"/>
      <c r="AK486" s="1002"/>
      <c r="AL486" s="1002"/>
    </row>
    <row r="487" spans="1:38" ht="15" hidden="1" customHeight="1" x14ac:dyDescent="0.25">
      <c r="A487" s="10"/>
      <c r="B487" s="10"/>
      <c r="C487" s="10"/>
      <c r="D487" s="10"/>
      <c r="E487" s="1005" t="s">
        <v>2635</v>
      </c>
      <c r="F487" s="1638"/>
      <c r="G487" s="1416"/>
      <c r="H487" s="1416"/>
      <c r="I487" s="1416"/>
      <c r="J487" s="1416"/>
      <c r="K487" s="1416"/>
      <c r="L487" s="1416"/>
      <c r="M487" s="1417"/>
      <c r="N487" s="511" t="s">
        <v>2636</v>
      </c>
      <c r="O487" s="1638"/>
      <c r="P487" s="1416"/>
      <c r="Q487" s="1416"/>
      <c r="R487" s="1416"/>
      <c r="S487" s="1416"/>
      <c r="T487" s="1416"/>
      <c r="U487" s="1416"/>
      <c r="V487" s="1417"/>
      <c r="W487" s="511" t="s">
        <v>2637</v>
      </c>
      <c r="X487" s="1638"/>
      <c r="Y487" s="1416"/>
      <c r="Z487" s="1416"/>
      <c r="AA487" s="1416"/>
      <c r="AB487" s="1416"/>
      <c r="AC487" s="1416"/>
      <c r="AD487" s="1416"/>
      <c r="AE487" s="1416"/>
      <c r="AF487" s="1416"/>
      <c r="AG487" s="1416"/>
      <c r="AH487" s="1416"/>
      <c r="AI487" s="1416"/>
      <c r="AJ487" s="1573"/>
      <c r="AK487" s="1002"/>
      <c r="AL487" s="1002"/>
    </row>
    <row r="488" spans="1:38" ht="15" hidden="1" customHeight="1" x14ac:dyDescent="0.25">
      <c r="A488" s="10"/>
      <c r="B488" s="10"/>
      <c r="C488" s="10"/>
      <c r="D488" s="10"/>
      <c r="E488" s="34"/>
      <c r="F488" s="10" t="s">
        <v>2628</v>
      </c>
      <c r="G488" s="10"/>
      <c r="H488" s="10"/>
      <c r="I488" s="1006"/>
      <c r="J488" s="1006"/>
      <c r="K488" s="1006"/>
      <c r="L488" s="1007"/>
      <c r="M488" s="531"/>
      <c r="N488" s="531"/>
      <c r="O488" s="10" t="s">
        <v>2628</v>
      </c>
      <c r="P488" s="10"/>
      <c r="Q488" s="10"/>
      <c r="R488" s="10"/>
      <c r="S488" s="10"/>
      <c r="T488" s="2318"/>
      <c r="U488" s="1393"/>
      <c r="V488" s="2319"/>
      <c r="W488" s="31"/>
      <c r="X488" s="10" t="s">
        <v>2628</v>
      </c>
      <c r="Y488" s="10"/>
      <c r="Z488" s="10"/>
      <c r="AA488" s="10"/>
      <c r="AB488" s="531"/>
      <c r="AC488" s="531"/>
      <c r="AD488" s="10"/>
      <c r="AE488" s="2320"/>
      <c r="AF488" s="1393"/>
      <c r="AG488" s="1393"/>
      <c r="AH488" s="1393"/>
      <c r="AI488" s="2319"/>
      <c r="AJ488" s="485"/>
      <c r="AK488" s="1002"/>
      <c r="AL488" s="1002"/>
    </row>
    <row r="489" spans="1:38" ht="4.5" hidden="1" customHeight="1" x14ac:dyDescent="0.25">
      <c r="A489" s="10"/>
      <c r="B489" s="10"/>
      <c r="C489" s="10"/>
      <c r="D489" s="10"/>
      <c r="E489" s="34"/>
      <c r="F489" s="10"/>
      <c r="G489" s="10"/>
      <c r="H489" s="10"/>
      <c r="I489" s="31"/>
      <c r="J489" s="31"/>
      <c r="K489" s="31"/>
      <c r="L489" s="10"/>
      <c r="M489" s="10"/>
      <c r="N489" s="10"/>
      <c r="O489" s="31"/>
      <c r="P489" s="31"/>
      <c r="Q489" s="31"/>
      <c r="R489" s="31"/>
      <c r="S489" s="31"/>
      <c r="T489" s="31"/>
      <c r="U489" s="31"/>
      <c r="V489" s="10"/>
      <c r="W489" s="10"/>
      <c r="X489" s="31"/>
      <c r="Y489" s="31"/>
      <c r="Z489" s="31"/>
      <c r="AA489" s="31"/>
      <c r="AB489" s="31"/>
      <c r="AC489" s="31"/>
      <c r="AD489" s="10"/>
      <c r="AE489" s="10"/>
      <c r="AF489" s="31"/>
      <c r="AG489" s="31"/>
      <c r="AH489" s="31"/>
      <c r="AI489" s="31"/>
      <c r="AJ489" s="485"/>
      <c r="AK489" s="1002"/>
      <c r="AL489" s="1002"/>
    </row>
    <row r="490" spans="1:38" ht="15" hidden="1" customHeight="1" x14ac:dyDescent="0.25">
      <c r="A490" s="10"/>
      <c r="B490" s="10"/>
      <c r="C490" s="10"/>
      <c r="D490" s="10"/>
      <c r="E490" s="1005" t="s">
        <v>2638</v>
      </c>
      <c r="F490" s="1638"/>
      <c r="G490" s="1416"/>
      <c r="H490" s="1416"/>
      <c r="I490" s="1416"/>
      <c r="J490" s="1416"/>
      <c r="K490" s="1416"/>
      <c r="L490" s="1416"/>
      <c r="M490" s="1417"/>
      <c r="N490" s="511" t="s">
        <v>2639</v>
      </c>
      <c r="O490" s="1638"/>
      <c r="P490" s="1416"/>
      <c r="Q490" s="1416"/>
      <c r="R490" s="1416"/>
      <c r="S490" s="1416"/>
      <c r="T490" s="1416"/>
      <c r="U490" s="1416"/>
      <c r="V490" s="1417"/>
      <c r="W490" s="511" t="s">
        <v>2640</v>
      </c>
      <c r="X490" s="1638"/>
      <c r="Y490" s="1416"/>
      <c r="Z490" s="1416"/>
      <c r="AA490" s="1416"/>
      <c r="AB490" s="1416"/>
      <c r="AC490" s="1416"/>
      <c r="AD490" s="1416"/>
      <c r="AE490" s="1416"/>
      <c r="AF490" s="1416"/>
      <c r="AG490" s="1416"/>
      <c r="AH490" s="1416"/>
      <c r="AI490" s="1416"/>
      <c r="AJ490" s="1573"/>
      <c r="AK490" s="1002"/>
      <c r="AL490" s="1002"/>
    </row>
    <row r="491" spans="1:38" ht="15" hidden="1" customHeight="1" x14ac:dyDescent="0.25">
      <c r="A491" s="10"/>
      <c r="B491" s="10"/>
      <c r="C491" s="10"/>
      <c r="D491" s="10"/>
      <c r="E491" s="34"/>
      <c r="F491" s="10" t="s">
        <v>2628</v>
      </c>
      <c r="G491" s="10"/>
      <c r="H491" s="10"/>
      <c r="I491" s="531"/>
      <c r="J491" s="531"/>
      <c r="K491" s="531"/>
      <c r="L491" s="1007"/>
      <c r="M491" s="10"/>
      <c r="N491" s="31"/>
      <c r="O491" s="10" t="s">
        <v>2628</v>
      </c>
      <c r="P491" s="10"/>
      <c r="Q491" s="10"/>
      <c r="R491" s="10"/>
      <c r="S491" s="10"/>
      <c r="T491" s="2318"/>
      <c r="U491" s="1393"/>
      <c r="V491" s="2319"/>
      <c r="W491" s="31"/>
      <c r="X491" s="10" t="s">
        <v>2628</v>
      </c>
      <c r="Y491" s="10"/>
      <c r="Z491" s="10"/>
      <c r="AA491" s="10"/>
      <c r="AB491" s="531"/>
      <c r="AC491" s="531"/>
      <c r="AD491" s="10"/>
      <c r="AE491" s="2320"/>
      <c r="AF491" s="1393"/>
      <c r="AG491" s="1393"/>
      <c r="AH491" s="1393"/>
      <c r="AI491" s="2319"/>
      <c r="AJ491" s="485"/>
      <c r="AK491" s="1002"/>
      <c r="AL491" s="1002"/>
    </row>
    <row r="492" spans="1:38" ht="4.5" hidden="1" customHeight="1" x14ac:dyDescent="0.25">
      <c r="A492" s="10"/>
      <c r="B492" s="10"/>
      <c r="C492" s="10"/>
      <c r="D492" s="10"/>
      <c r="E492" s="206"/>
      <c r="F492" s="207"/>
      <c r="G492" s="207"/>
      <c r="H492" s="207"/>
      <c r="I492" s="207"/>
      <c r="J492" s="207"/>
      <c r="K492" s="207"/>
      <c r="L492" s="207"/>
      <c r="M492" s="207"/>
      <c r="N492" s="207"/>
      <c r="O492" s="207"/>
      <c r="P492" s="207"/>
      <c r="Q492" s="207"/>
      <c r="R492" s="207"/>
      <c r="S492" s="207"/>
      <c r="T492" s="207"/>
      <c r="U492" s="207"/>
      <c r="V492" s="207"/>
      <c r="W492" s="207"/>
      <c r="X492" s="207"/>
      <c r="Y492" s="207"/>
      <c r="Z492" s="207"/>
      <c r="AA492" s="207"/>
      <c r="AB492" s="207"/>
      <c r="AC492" s="207"/>
      <c r="AD492" s="207"/>
      <c r="AE492" s="207"/>
      <c r="AF492" s="678"/>
      <c r="AG492" s="678"/>
      <c r="AH492" s="678"/>
      <c r="AI492" s="678"/>
      <c r="AJ492" s="497"/>
      <c r="AK492" s="1002"/>
      <c r="AL492" s="1002"/>
    </row>
    <row r="493" spans="1:38" ht="15" hidden="1" customHeight="1" x14ac:dyDescent="0.25">
      <c r="A493" s="10"/>
      <c r="B493" s="10"/>
      <c r="C493" s="10"/>
      <c r="D493" s="10"/>
      <c r="E493" s="1005" t="s">
        <v>2641</v>
      </c>
      <c r="F493" s="1638"/>
      <c r="G493" s="1416"/>
      <c r="H493" s="1416"/>
      <c r="I493" s="1416"/>
      <c r="J493" s="1416"/>
      <c r="K493" s="1416"/>
      <c r="L493" s="1416"/>
      <c r="M493" s="1417"/>
      <c r="N493" s="511" t="s">
        <v>2642</v>
      </c>
      <c r="O493" s="1638"/>
      <c r="P493" s="1416"/>
      <c r="Q493" s="1416"/>
      <c r="R493" s="1416"/>
      <c r="S493" s="1416"/>
      <c r="T493" s="1416"/>
      <c r="U493" s="1416"/>
      <c r="V493" s="1417"/>
      <c r="W493" s="511" t="s">
        <v>2643</v>
      </c>
      <c r="X493" s="1638"/>
      <c r="Y493" s="1416"/>
      <c r="Z493" s="1416"/>
      <c r="AA493" s="1416"/>
      <c r="AB493" s="1416"/>
      <c r="AC493" s="1416"/>
      <c r="AD493" s="1416"/>
      <c r="AE493" s="1416"/>
      <c r="AF493" s="1416"/>
      <c r="AG493" s="1416"/>
      <c r="AH493" s="1416"/>
      <c r="AI493" s="1416"/>
      <c r="AJ493" s="1573"/>
      <c r="AK493" s="1002"/>
      <c r="AL493" s="1002"/>
    </row>
    <row r="494" spans="1:38" ht="15" hidden="1" customHeight="1" x14ac:dyDescent="0.25">
      <c r="A494" s="10"/>
      <c r="B494" s="10"/>
      <c r="C494" s="10"/>
      <c r="D494" s="10"/>
      <c r="E494" s="34"/>
      <c r="F494" s="10" t="s">
        <v>2628</v>
      </c>
      <c r="G494" s="10"/>
      <c r="H494" s="10"/>
      <c r="I494" s="1006"/>
      <c r="J494" s="1006"/>
      <c r="K494" s="1006"/>
      <c r="L494" s="1007"/>
      <c r="M494" s="531"/>
      <c r="N494" s="531"/>
      <c r="O494" s="10" t="s">
        <v>2628</v>
      </c>
      <c r="P494" s="10"/>
      <c r="Q494" s="10"/>
      <c r="R494" s="10"/>
      <c r="S494" s="10"/>
      <c r="T494" s="2318"/>
      <c r="U494" s="1393"/>
      <c r="V494" s="2319"/>
      <c r="W494" s="31"/>
      <c r="X494" s="10" t="s">
        <v>2628</v>
      </c>
      <c r="Y494" s="10"/>
      <c r="Z494" s="10"/>
      <c r="AA494" s="10"/>
      <c r="AB494" s="531"/>
      <c r="AC494" s="531"/>
      <c r="AD494" s="10"/>
      <c r="AE494" s="2320"/>
      <c r="AF494" s="1393"/>
      <c r="AG494" s="1393"/>
      <c r="AH494" s="1393"/>
      <c r="AI494" s="2319"/>
      <c r="AJ494" s="485"/>
      <c r="AK494" s="1002"/>
      <c r="AL494" s="1002"/>
    </row>
    <row r="495" spans="1:38" ht="4.5" hidden="1" customHeight="1" x14ac:dyDescent="0.25">
      <c r="A495" s="10"/>
      <c r="B495" s="10"/>
      <c r="C495" s="10"/>
      <c r="D495" s="10"/>
      <c r="E495" s="34"/>
      <c r="F495" s="10"/>
      <c r="G495" s="10"/>
      <c r="H495" s="10"/>
      <c r="I495" s="31"/>
      <c r="J495" s="31"/>
      <c r="K495" s="31"/>
      <c r="L495" s="10"/>
      <c r="M495" s="10"/>
      <c r="N495" s="10"/>
      <c r="O495" s="31"/>
      <c r="P495" s="31"/>
      <c r="Q495" s="31"/>
      <c r="R495" s="31"/>
      <c r="S495" s="31"/>
      <c r="T495" s="31"/>
      <c r="U495" s="31"/>
      <c r="V495" s="10"/>
      <c r="W495" s="10"/>
      <c r="X495" s="31"/>
      <c r="Y495" s="31"/>
      <c r="Z495" s="31"/>
      <c r="AA495" s="31"/>
      <c r="AB495" s="31"/>
      <c r="AC495" s="31"/>
      <c r="AD495" s="10"/>
      <c r="AE495" s="10"/>
      <c r="AF495" s="31"/>
      <c r="AG495" s="31"/>
      <c r="AH495" s="31"/>
      <c r="AI495" s="31"/>
      <c r="AJ495" s="485"/>
      <c r="AK495" s="1002"/>
      <c r="AL495" s="1002"/>
    </row>
    <row r="496" spans="1:38" ht="15" hidden="1" customHeight="1" x14ac:dyDescent="0.25">
      <c r="A496" s="10"/>
      <c r="B496" s="10"/>
      <c r="C496" s="10"/>
      <c r="D496" s="10"/>
      <c r="E496" s="1005" t="s">
        <v>2644</v>
      </c>
      <c r="F496" s="1638"/>
      <c r="G496" s="1416"/>
      <c r="H496" s="1416"/>
      <c r="I496" s="1416"/>
      <c r="J496" s="1416"/>
      <c r="K496" s="1416"/>
      <c r="L496" s="1416"/>
      <c r="M496" s="1417"/>
      <c r="N496" s="511" t="s">
        <v>2645</v>
      </c>
      <c r="O496" s="1638"/>
      <c r="P496" s="1416"/>
      <c r="Q496" s="1416"/>
      <c r="R496" s="1416"/>
      <c r="S496" s="1416"/>
      <c r="T496" s="1416"/>
      <c r="U496" s="1416"/>
      <c r="V496" s="1417"/>
      <c r="W496" s="511" t="s">
        <v>2646</v>
      </c>
      <c r="X496" s="1638"/>
      <c r="Y496" s="1416"/>
      <c r="Z496" s="1416"/>
      <c r="AA496" s="1416"/>
      <c r="AB496" s="1416"/>
      <c r="AC496" s="1416"/>
      <c r="AD496" s="1416"/>
      <c r="AE496" s="1416"/>
      <c r="AF496" s="1416"/>
      <c r="AG496" s="1416"/>
      <c r="AH496" s="1416"/>
      <c r="AI496" s="1416"/>
      <c r="AJ496" s="1573"/>
      <c r="AK496" s="1002"/>
      <c r="AL496" s="1002"/>
    </row>
    <row r="497" spans="1:38" ht="15" hidden="1" customHeight="1" x14ac:dyDescent="0.25">
      <c r="A497" s="10"/>
      <c r="B497" s="10"/>
      <c r="C497" s="10"/>
      <c r="D497" s="10"/>
      <c r="E497" s="34"/>
      <c r="F497" s="10" t="s">
        <v>2628</v>
      </c>
      <c r="G497" s="10"/>
      <c r="H497" s="10"/>
      <c r="I497" s="531"/>
      <c r="J497" s="531"/>
      <c r="K497" s="531"/>
      <c r="L497" s="1007"/>
      <c r="M497" s="10"/>
      <c r="N497" s="31"/>
      <c r="O497" s="10" t="s">
        <v>2628</v>
      </c>
      <c r="P497" s="10"/>
      <c r="Q497" s="10"/>
      <c r="R497" s="10"/>
      <c r="S497" s="10"/>
      <c r="T497" s="2318"/>
      <c r="U497" s="1393"/>
      <c r="V497" s="2319"/>
      <c r="W497" s="31"/>
      <c r="X497" s="10" t="s">
        <v>2628</v>
      </c>
      <c r="Y497" s="10"/>
      <c r="Z497" s="10"/>
      <c r="AA497" s="10"/>
      <c r="AB497" s="531"/>
      <c r="AC497" s="531"/>
      <c r="AD497" s="10"/>
      <c r="AE497" s="2320"/>
      <c r="AF497" s="1393"/>
      <c r="AG497" s="1393"/>
      <c r="AH497" s="1393"/>
      <c r="AI497" s="2319"/>
      <c r="AJ497" s="485"/>
      <c r="AK497" s="1002"/>
      <c r="AL497" s="1002"/>
    </row>
    <row r="498" spans="1:38" ht="15" customHeight="1" thickBot="1" x14ac:dyDescent="0.3">
      <c r="A498" s="1103" t="s">
        <v>2647</v>
      </c>
      <c r="C498" s="2332"/>
      <c r="D498" s="2333"/>
      <c r="E498" s="1334" t="s">
        <v>2623</v>
      </c>
      <c r="F498" s="1149"/>
      <c r="G498" s="1149"/>
      <c r="H498" s="1149"/>
      <c r="I498" s="1337"/>
      <c r="J498" s="1335"/>
      <c r="K498" s="2325"/>
      <c r="L498" s="2326"/>
      <c r="M498" s="2326"/>
      <c r="N498" s="2326"/>
      <c r="O498" s="2326"/>
      <c r="P498" s="2326"/>
      <c r="Q498" s="2326"/>
      <c r="R498" s="2326"/>
      <c r="S498" s="2326"/>
      <c r="T498" s="2326"/>
      <c r="U498" s="2326"/>
      <c r="V498" s="2326"/>
      <c r="W498" s="2326"/>
      <c r="X498" s="1149"/>
      <c r="Y498" s="1149"/>
      <c r="Z498" s="1149" t="s">
        <v>2624</v>
      </c>
      <c r="AA498" s="1149"/>
      <c r="AB498" s="1337"/>
      <c r="AC498" s="2327"/>
      <c r="AD498" s="2328"/>
      <c r="AE498" s="2328"/>
      <c r="AF498" s="2328"/>
      <c r="AG498" s="2328"/>
      <c r="AH498" s="2328"/>
      <c r="AI498" s="1338"/>
      <c r="AJ498" s="1109"/>
      <c r="AK498" s="1002"/>
      <c r="AL498" s="1002"/>
    </row>
    <row r="499" spans="1:38" ht="5.45" customHeight="1" x14ac:dyDescent="0.25">
      <c r="A499" s="1008"/>
      <c r="D499" s="1008"/>
      <c r="E499" s="1339"/>
      <c r="F499" s="1073"/>
      <c r="G499" s="1073"/>
      <c r="H499" s="1073"/>
      <c r="I499" s="1073"/>
      <c r="J499" s="1073"/>
      <c r="K499" s="1073"/>
      <c r="L499" s="1073"/>
      <c r="M499" s="1073"/>
      <c r="N499" s="1073"/>
      <c r="O499" s="1073"/>
      <c r="P499" s="1073"/>
      <c r="Q499" s="1073"/>
      <c r="R499" s="1073"/>
      <c r="S499" s="1073"/>
      <c r="T499" s="1073"/>
      <c r="U499" s="1073"/>
      <c r="V499" s="1073"/>
      <c r="W499" s="1073"/>
      <c r="X499" s="1073"/>
      <c r="Y499" s="1073"/>
      <c r="Z499" s="1073"/>
      <c r="AA499" s="1073"/>
      <c r="AB499" s="1073"/>
      <c r="AC499" s="1073"/>
      <c r="AD499" s="1073"/>
      <c r="AE499" s="1073"/>
      <c r="AF499" s="1109"/>
      <c r="AG499" s="1109"/>
      <c r="AH499" s="1109"/>
      <c r="AI499" s="1340"/>
      <c r="AJ499" s="1109"/>
      <c r="AK499" s="1002"/>
      <c r="AL499" s="1002"/>
    </row>
    <row r="500" spans="1:38" ht="15" customHeight="1" x14ac:dyDescent="0.25">
      <c r="A500" s="971"/>
      <c r="B500" s="971"/>
      <c r="C500" s="971"/>
      <c r="D500" s="971"/>
      <c r="E500" s="2338" t="s">
        <v>2613</v>
      </c>
      <c r="F500" s="1881"/>
      <c r="G500" s="2330"/>
      <c r="H500" s="1930"/>
      <c r="I500" s="1930"/>
      <c r="J500" s="1930"/>
      <c r="K500" s="1930"/>
      <c r="L500" s="1930"/>
      <c r="M500" s="1930"/>
      <c r="N500" s="1930"/>
      <c r="O500" s="1930"/>
      <c r="P500" s="1930"/>
      <c r="Q500" s="1930"/>
      <c r="R500" s="1930"/>
      <c r="S500" s="1160" t="s">
        <v>2614</v>
      </c>
      <c r="T500" s="2329"/>
      <c r="U500" s="1930"/>
      <c r="V500" s="1930"/>
      <c r="W500" s="1930"/>
      <c r="X500" s="1930"/>
      <c r="Y500" s="1930"/>
      <c r="Z500" s="1160" t="s">
        <v>2615</v>
      </c>
      <c r="AA500" s="2330"/>
      <c r="AB500" s="1930"/>
      <c r="AC500" s="1160" t="s">
        <v>2616</v>
      </c>
      <c r="AD500" s="2330"/>
      <c r="AE500" s="1930"/>
      <c r="AF500" s="1930"/>
      <c r="AG500" s="1930"/>
      <c r="AH500" s="1930"/>
      <c r="AI500" s="1340"/>
      <c r="AJ500" s="1109"/>
      <c r="AK500" s="1002"/>
      <c r="AL500" s="1002"/>
    </row>
    <row r="501" spans="1:38" ht="4.5" customHeight="1" x14ac:dyDescent="0.25">
      <c r="A501" s="971"/>
      <c r="B501" s="971"/>
      <c r="C501" s="971"/>
      <c r="D501" s="971"/>
      <c r="E501" s="1339"/>
      <c r="F501" s="1073"/>
      <c r="G501" s="1073"/>
      <c r="H501" s="1073"/>
      <c r="I501" s="1073"/>
      <c r="J501" s="1073"/>
      <c r="K501" s="1073"/>
      <c r="L501" s="1073"/>
      <c r="M501" s="1073"/>
      <c r="N501" s="1073"/>
      <c r="O501" s="1073"/>
      <c r="P501" s="1073"/>
      <c r="Q501" s="1073"/>
      <c r="R501" s="1073"/>
      <c r="S501" s="1073"/>
      <c r="T501" s="1073"/>
      <c r="U501" s="1073"/>
      <c r="V501" s="1073"/>
      <c r="W501" s="1073"/>
      <c r="X501" s="1073"/>
      <c r="Y501" s="1073"/>
      <c r="Z501" s="1073"/>
      <c r="AA501" s="1073"/>
      <c r="AB501" s="1073"/>
      <c r="AC501" s="1073"/>
      <c r="AD501" s="1073"/>
      <c r="AE501" s="1073"/>
      <c r="AF501" s="1109"/>
      <c r="AG501" s="1109"/>
      <c r="AH501" s="1109"/>
      <c r="AI501" s="1340"/>
      <c r="AJ501" s="1109"/>
      <c r="AK501" s="1002"/>
      <c r="AL501" s="1002"/>
    </row>
    <row r="502" spans="1:38" ht="15" customHeight="1" x14ac:dyDescent="0.25">
      <c r="A502" s="971"/>
      <c r="B502" s="971"/>
      <c r="C502" s="971"/>
      <c r="D502" s="971"/>
      <c r="E502" s="1339" t="s">
        <v>2617</v>
      </c>
      <c r="F502" s="1073"/>
      <c r="G502" s="1073"/>
      <c r="H502" s="1073"/>
      <c r="I502" s="1073"/>
      <c r="J502" s="1073"/>
      <c r="K502" s="1073"/>
      <c r="L502" s="1073"/>
      <c r="M502" s="1073"/>
      <c r="N502" s="1344"/>
      <c r="O502" s="1333"/>
      <c r="P502" s="1333"/>
      <c r="Q502" s="2330"/>
      <c r="R502" s="1930"/>
      <c r="S502" s="1930"/>
      <c r="T502" s="1930"/>
      <c r="U502" s="1930"/>
      <c r="V502" s="1930"/>
      <c r="W502" s="1930"/>
      <c r="X502" s="1930"/>
      <c r="Y502" s="1930"/>
      <c r="Z502" s="1930"/>
      <c r="AA502" s="1930"/>
      <c r="AB502" s="1930"/>
      <c r="AC502" s="1930"/>
      <c r="AD502" s="1930"/>
      <c r="AE502" s="1930"/>
      <c r="AF502" s="1930"/>
      <c r="AG502" s="1930"/>
      <c r="AH502" s="1930"/>
      <c r="AI502" s="1340"/>
      <c r="AJ502" s="1109"/>
      <c r="AK502" s="1002"/>
      <c r="AL502" s="1002"/>
    </row>
    <row r="503" spans="1:38" ht="4.5" customHeight="1" x14ac:dyDescent="0.25">
      <c r="A503" s="971"/>
      <c r="B503" s="971"/>
      <c r="C503" s="971"/>
      <c r="D503" s="971"/>
      <c r="E503" s="1339"/>
      <c r="F503" s="1073"/>
      <c r="G503" s="1073"/>
      <c r="H503" s="1073"/>
      <c r="I503" s="1073"/>
      <c r="J503" s="1073"/>
      <c r="K503" s="1073"/>
      <c r="L503" s="1073"/>
      <c r="M503" s="1073"/>
      <c r="N503" s="1073"/>
      <c r="O503" s="1073"/>
      <c r="P503" s="1073"/>
      <c r="Q503" s="1073"/>
      <c r="R503" s="1073"/>
      <c r="S503" s="1073"/>
      <c r="T503" s="1073"/>
      <c r="U503" s="1073"/>
      <c r="V503" s="1073"/>
      <c r="W503" s="1073"/>
      <c r="X503" s="1073"/>
      <c r="Y503" s="1073"/>
      <c r="Z503" s="1073"/>
      <c r="AA503" s="1073"/>
      <c r="AB503" s="1073"/>
      <c r="AC503" s="1073"/>
      <c r="AD503" s="1073"/>
      <c r="AE503" s="1073"/>
      <c r="AF503" s="1109"/>
      <c r="AG503" s="1109"/>
      <c r="AH503" s="1109"/>
      <c r="AI503" s="1340"/>
      <c r="AJ503" s="1109"/>
      <c r="AK503" s="1002"/>
      <c r="AL503" s="1002"/>
    </row>
    <row r="504" spans="1:38" ht="15" customHeight="1" x14ac:dyDescent="0.25">
      <c r="A504" s="971"/>
      <c r="B504" s="971"/>
      <c r="C504" s="971"/>
      <c r="D504" s="971"/>
      <c r="E504" s="1339" t="s">
        <v>2618</v>
      </c>
      <c r="F504" s="1073"/>
      <c r="G504" s="1073"/>
      <c r="H504" s="1073"/>
      <c r="I504" s="1073"/>
      <c r="J504" s="1073"/>
      <c r="K504" s="1109"/>
      <c r="L504" s="1350"/>
      <c r="M504" s="1073"/>
      <c r="N504" s="1073"/>
      <c r="O504" s="1073"/>
      <c r="P504" s="1109"/>
      <c r="Q504" s="1081" t="s">
        <v>2619</v>
      </c>
      <c r="R504" s="2330"/>
      <c r="S504" s="1930"/>
      <c r="T504" s="1930"/>
      <c r="U504" s="1073" t="s">
        <v>2620</v>
      </c>
      <c r="V504" s="1073"/>
      <c r="W504" s="1073"/>
      <c r="X504" s="1073"/>
      <c r="Y504" s="1073"/>
      <c r="Z504" s="1073"/>
      <c r="AA504" s="2330"/>
      <c r="AB504" s="1930"/>
      <c r="AC504" s="1930"/>
      <c r="AD504" s="1930"/>
      <c r="AE504" s="1930"/>
      <c r="AF504" s="1930"/>
      <c r="AG504" s="1930"/>
      <c r="AH504" s="1930"/>
      <c r="AI504" s="1340"/>
      <c r="AJ504" s="1109"/>
      <c r="AK504" s="1002"/>
      <c r="AL504" s="1002"/>
    </row>
    <row r="505" spans="1:38" ht="4.5" customHeight="1" x14ac:dyDescent="0.25">
      <c r="A505" s="971"/>
      <c r="B505" s="971"/>
      <c r="C505" s="971"/>
      <c r="D505" s="971"/>
      <c r="E505" s="1339"/>
      <c r="F505" s="1073"/>
      <c r="G505" s="1073"/>
      <c r="H505" s="1073"/>
      <c r="I505" s="1073"/>
      <c r="J505" s="1073"/>
      <c r="K505" s="1073"/>
      <c r="L505" s="1073"/>
      <c r="M505" s="1073"/>
      <c r="N505" s="1073"/>
      <c r="O505" s="1073"/>
      <c r="P505" s="1073"/>
      <c r="Q505" s="1073"/>
      <c r="R505" s="1073"/>
      <c r="S505" s="1073"/>
      <c r="T505" s="1073"/>
      <c r="U505" s="1073"/>
      <c r="V505" s="1073"/>
      <c r="W505" s="1073"/>
      <c r="X505" s="1073"/>
      <c r="Y505" s="1073"/>
      <c r="Z505" s="1073"/>
      <c r="AA505" s="1073"/>
      <c r="AB505" s="1073"/>
      <c r="AC505" s="1073"/>
      <c r="AD505" s="1073"/>
      <c r="AE505" s="1073"/>
      <c r="AF505" s="1109"/>
      <c r="AG505" s="1109"/>
      <c r="AH505" s="1109"/>
      <c r="AI505" s="1340"/>
      <c r="AJ505" s="1109"/>
      <c r="AK505" s="1002"/>
      <c r="AL505" s="1002"/>
    </row>
    <row r="506" spans="1:38" ht="15" customHeight="1" x14ac:dyDescent="0.25">
      <c r="A506" s="971"/>
      <c r="B506" s="971"/>
      <c r="C506" s="971"/>
      <c r="D506" s="971"/>
      <c r="E506" s="1339" t="s">
        <v>2621</v>
      </c>
      <c r="F506" s="1073"/>
      <c r="G506" s="1073"/>
      <c r="H506" s="1073"/>
      <c r="I506" s="1073"/>
      <c r="J506" s="1073"/>
      <c r="K506" s="1073"/>
      <c r="L506" s="1351"/>
      <c r="M506" s="1333"/>
      <c r="N506" s="1073" t="s">
        <v>146</v>
      </c>
      <c r="O506" s="1073"/>
      <c r="P506" s="2330"/>
      <c r="Q506" s="1930"/>
      <c r="R506" s="1930"/>
      <c r="S506" s="1930"/>
      <c r="T506" s="1930"/>
      <c r="U506" s="2346" t="s">
        <v>173</v>
      </c>
      <c r="V506" s="1881"/>
      <c r="W506" s="2330"/>
      <c r="X506" s="1930"/>
      <c r="Y506" s="1930"/>
      <c r="Z506" s="1930"/>
      <c r="AA506" s="1930"/>
      <c r="AB506" s="1930"/>
      <c r="AC506" s="1930"/>
      <c r="AD506" s="1930"/>
      <c r="AE506" s="1930"/>
      <c r="AF506" s="1930"/>
      <c r="AG506" s="1930"/>
      <c r="AH506" s="1930"/>
      <c r="AI506" s="1340"/>
      <c r="AJ506" s="1109"/>
      <c r="AK506" s="1002"/>
      <c r="AL506" s="1002"/>
    </row>
    <row r="507" spans="1:38" ht="4.5" customHeight="1" x14ac:dyDescent="0.25">
      <c r="A507" s="971"/>
      <c r="B507" s="971"/>
      <c r="C507" s="971"/>
      <c r="D507" s="971"/>
      <c r="E507" s="1339"/>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073"/>
      <c r="AD507" s="1073"/>
      <c r="AE507" s="1073"/>
      <c r="AF507" s="1109"/>
      <c r="AG507" s="1109"/>
      <c r="AH507" s="1109"/>
      <c r="AI507" s="1340"/>
      <c r="AJ507" s="1109"/>
      <c r="AK507" s="1002"/>
      <c r="AL507" s="1002"/>
    </row>
    <row r="508" spans="1:38" ht="15" customHeight="1" x14ac:dyDescent="0.25">
      <c r="A508" s="971"/>
      <c r="B508" s="971"/>
      <c r="C508" s="971"/>
      <c r="D508" s="971"/>
      <c r="E508" s="1339" t="s">
        <v>2625</v>
      </c>
      <c r="F508" s="1073"/>
      <c r="G508" s="1073"/>
      <c r="H508" s="1073"/>
      <c r="I508" s="1073"/>
      <c r="J508" s="1073"/>
      <c r="K508" s="1073"/>
      <c r="L508" s="1073"/>
      <c r="M508" s="2330"/>
      <c r="N508" s="1930"/>
      <c r="O508" s="1109"/>
      <c r="P508" s="1109"/>
      <c r="Q508" s="1345" t="s">
        <v>2626</v>
      </c>
      <c r="R508" s="1109"/>
      <c r="S508" s="1109"/>
      <c r="T508" s="1109"/>
      <c r="U508" s="1073"/>
      <c r="V508" s="1073"/>
      <c r="W508" s="1109"/>
      <c r="X508" s="1109"/>
      <c r="Y508" s="1109"/>
      <c r="Z508" s="1109"/>
      <c r="AA508" s="1109"/>
      <c r="AB508" s="1109"/>
      <c r="AC508" s="1109"/>
      <c r="AD508" s="2330"/>
      <c r="AE508" s="2331"/>
      <c r="AF508" s="1109"/>
      <c r="AG508" s="1109"/>
      <c r="AH508" s="1109"/>
      <c r="AI508" s="1340"/>
      <c r="AJ508" s="1109"/>
      <c r="AK508" s="1002"/>
      <c r="AL508" s="1002"/>
    </row>
    <row r="509" spans="1:38" ht="4.5" customHeight="1" x14ac:dyDescent="0.25">
      <c r="A509" s="971"/>
      <c r="B509" s="971"/>
      <c r="C509" s="971"/>
      <c r="D509" s="971"/>
      <c r="E509" s="1339"/>
      <c r="F509" s="1073"/>
      <c r="G509" s="1073"/>
      <c r="H509" s="1073"/>
      <c r="I509" s="1073"/>
      <c r="J509" s="1073"/>
      <c r="K509" s="1073"/>
      <c r="L509" s="1073"/>
      <c r="M509" s="1160"/>
      <c r="N509" s="1073"/>
      <c r="O509" s="1073"/>
      <c r="P509" s="1073"/>
      <c r="Q509" s="1073"/>
      <c r="R509" s="1073"/>
      <c r="S509" s="1073"/>
      <c r="T509" s="1073"/>
      <c r="U509" s="1073"/>
      <c r="V509" s="1073"/>
      <c r="W509" s="1073"/>
      <c r="X509" s="1073"/>
      <c r="Y509" s="1073"/>
      <c r="Z509" s="1073"/>
      <c r="AA509" s="1073"/>
      <c r="AB509" s="1073"/>
      <c r="AC509" s="1073"/>
      <c r="AD509" s="1073"/>
      <c r="AE509" s="1073"/>
      <c r="AF509" s="1109"/>
      <c r="AG509" s="1109"/>
      <c r="AH509" s="1109"/>
      <c r="AI509" s="1340"/>
      <c r="AJ509" s="1109"/>
      <c r="AK509" s="1002"/>
      <c r="AL509" s="1002"/>
    </row>
    <row r="510" spans="1:38" ht="15" customHeight="1" x14ac:dyDescent="0.25">
      <c r="A510" s="971"/>
      <c r="B510" s="971"/>
      <c r="C510" s="971"/>
      <c r="D510" s="971"/>
      <c r="E510" s="1339"/>
      <c r="F510" s="1073" t="s">
        <v>2627</v>
      </c>
      <c r="G510" s="1073"/>
      <c r="H510" s="1073"/>
      <c r="I510" s="1073"/>
      <c r="J510" s="1073"/>
      <c r="K510" s="1073"/>
      <c r="L510" s="1073"/>
      <c r="M510" s="1109"/>
      <c r="N510" s="1109"/>
      <c r="O510" s="1109"/>
      <c r="P510" s="1109"/>
      <c r="Q510" s="1109"/>
      <c r="R510" s="1109"/>
      <c r="S510" s="1109"/>
      <c r="T510" s="1109"/>
      <c r="U510" s="1109"/>
      <c r="V510" s="1109"/>
      <c r="W510" s="1109"/>
      <c r="X510" s="1109"/>
      <c r="Y510" s="1109"/>
      <c r="Z510" s="1109"/>
      <c r="AA510" s="1109"/>
      <c r="AB510" s="1109"/>
      <c r="AC510" s="1109"/>
      <c r="AD510" s="1109"/>
      <c r="AE510" s="1073"/>
      <c r="AF510" s="1109"/>
      <c r="AG510" s="1109"/>
      <c r="AH510" s="1109"/>
      <c r="AI510" s="1340"/>
      <c r="AJ510" s="1109"/>
      <c r="AK510" s="1002"/>
      <c r="AL510" s="1002"/>
    </row>
    <row r="511" spans="1:38" ht="4.5" customHeight="1" x14ac:dyDescent="0.25">
      <c r="A511" s="971"/>
      <c r="B511" s="971"/>
      <c r="C511" s="971"/>
      <c r="D511" s="971"/>
      <c r="E511" s="1339"/>
      <c r="F511" s="1073"/>
      <c r="G511" s="1073"/>
      <c r="H511" s="1073"/>
      <c r="I511" s="1073"/>
      <c r="J511" s="1073"/>
      <c r="K511" s="1073"/>
      <c r="L511" s="1073"/>
      <c r="M511" s="1073"/>
      <c r="N511" s="1073"/>
      <c r="O511" s="1073"/>
      <c r="P511" s="1073"/>
      <c r="Q511" s="1073"/>
      <c r="R511" s="1073"/>
      <c r="S511" s="1073"/>
      <c r="T511" s="1073"/>
      <c r="U511" s="1073"/>
      <c r="V511" s="1073"/>
      <c r="W511" s="1073"/>
      <c r="X511" s="1073"/>
      <c r="Y511" s="1073"/>
      <c r="Z511" s="1073"/>
      <c r="AA511" s="1073"/>
      <c r="AB511" s="1073"/>
      <c r="AC511" s="1073"/>
      <c r="AD511" s="1073"/>
      <c r="AE511" s="1073"/>
      <c r="AF511" s="1109"/>
      <c r="AG511" s="1109"/>
      <c r="AH511" s="1109"/>
      <c r="AI511" s="1340"/>
      <c r="AJ511" s="1109"/>
      <c r="AK511" s="1002"/>
      <c r="AL511" s="1002"/>
    </row>
    <row r="512" spans="1:38" ht="15" customHeight="1" x14ac:dyDescent="0.25">
      <c r="A512" s="971"/>
      <c r="B512" s="971"/>
      <c r="C512" s="971"/>
      <c r="D512" s="971"/>
      <c r="E512" s="1347" t="s">
        <v>96</v>
      </c>
      <c r="F512" s="2330"/>
      <c r="G512" s="1930"/>
      <c r="H512" s="1930"/>
      <c r="I512" s="1930"/>
      <c r="J512" s="1930"/>
      <c r="K512" s="1930"/>
      <c r="L512" s="1930"/>
      <c r="M512" s="1930"/>
      <c r="N512" s="1346" t="s">
        <v>201</v>
      </c>
      <c r="O512" s="2330"/>
      <c r="P512" s="1930"/>
      <c r="Q512" s="1930"/>
      <c r="R512" s="1930"/>
      <c r="S512" s="1930"/>
      <c r="T512" s="1930"/>
      <c r="U512" s="1930"/>
      <c r="V512" s="1930"/>
      <c r="W512" s="1346" t="s">
        <v>245</v>
      </c>
      <c r="X512" s="2339"/>
      <c r="Y512" s="2339"/>
      <c r="Z512" s="2339"/>
      <c r="AA512" s="2339"/>
      <c r="AB512" s="2339"/>
      <c r="AC512" s="2339"/>
      <c r="AD512" s="2339"/>
      <c r="AE512" s="2339"/>
      <c r="AF512" s="2339"/>
      <c r="AG512" s="2339"/>
      <c r="AH512" s="2339"/>
      <c r="AI512" s="1348"/>
      <c r="AJ512" s="1082"/>
      <c r="AK512" s="1002"/>
      <c r="AL512" s="1002"/>
    </row>
    <row r="513" spans="1:38" ht="15" customHeight="1" x14ac:dyDescent="0.25">
      <c r="A513" s="971"/>
      <c r="B513" s="971"/>
      <c r="C513" s="971"/>
      <c r="D513" s="971"/>
      <c r="E513" s="1339"/>
      <c r="F513" s="1073" t="s">
        <v>2628</v>
      </c>
      <c r="G513" s="1073"/>
      <c r="H513" s="1073"/>
      <c r="I513" s="1333"/>
      <c r="J513" s="1333"/>
      <c r="K513" s="1333"/>
      <c r="L513" s="1353"/>
      <c r="M513" s="1333"/>
      <c r="N513" s="1333"/>
      <c r="O513" s="1073" t="s">
        <v>2628</v>
      </c>
      <c r="P513" s="1073"/>
      <c r="Q513" s="1073"/>
      <c r="R513" s="1073"/>
      <c r="S513" s="1073"/>
      <c r="T513" s="2343"/>
      <c r="U513" s="2344"/>
      <c r="V513" s="2344"/>
      <c r="W513" s="1109"/>
      <c r="X513" s="1073" t="s">
        <v>2628</v>
      </c>
      <c r="Y513" s="1073"/>
      <c r="Z513" s="1073"/>
      <c r="AA513" s="1073"/>
      <c r="AB513" s="1333"/>
      <c r="AC513" s="1333"/>
      <c r="AD513" s="1073"/>
      <c r="AE513" s="2343"/>
      <c r="AF513" s="2343"/>
      <c r="AG513" s="2343"/>
      <c r="AH513" s="2343"/>
      <c r="AI513" s="1348"/>
      <c r="AJ513" s="1109"/>
      <c r="AK513" s="1002"/>
      <c r="AL513" s="1002"/>
    </row>
    <row r="514" spans="1:38" ht="4.5" customHeight="1" x14ac:dyDescent="0.25">
      <c r="A514" s="971"/>
      <c r="B514" s="971"/>
      <c r="C514" s="971"/>
      <c r="D514" s="971"/>
      <c r="E514" s="1339"/>
      <c r="F514" s="1073"/>
      <c r="G514" s="1073"/>
      <c r="H514" s="1073"/>
      <c r="I514" s="1109"/>
      <c r="J514" s="1109"/>
      <c r="K514" s="1109"/>
      <c r="L514" s="1073"/>
      <c r="M514" s="1073"/>
      <c r="N514" s="1073"/>
      <c r="O514" s="1109"/>
      <c r="P514" s="1109"/>
      <c r="Q514" s="1109"/>
      <c r="R514" s="1109"/>
      <c r="S514" s="1109"/>
      <c r="T514" s="1109"/>
      <c r="U514" s="1109"/>
      <c r="V514" s="1073"/>
      <c r="W514" s="1073"/>
      <c r="X514" s="1109"/>
      <c r="Y514" s="1109"/>
      <c r="Z514" s="1109"/>
      <c r="AA514" s="1109"/>
      <c r="AB514" s="1109"/>
      <c r="AC514" s="1109"/>
      <c r="AD514" s="1073"/>
      <c r="AE514" s="1073"/>
      <c r="AF514" s="1109"/>
      <c r="AG514" s="1109"/>
      <c r="AH514" s="1109"/>
      <c r="AI514" s="1340"/>
      <c r="AJ514" s="1109"/>
      <c r="AK514" s="1002"/>
      <c r="AL514" s="1002"/>
    </row>
    <row r="515" spans="1:38" ht="15" customHeight="1" x14ac:dyDescent="0.25">
      <c r="A515" s="971"/>
      <c r="B515" s="971"/>
      <c r="C515" s="971"/>
      <c r="D515" s="971"/>
      <c r="E515" s="1347" t="s">
        <v>309</v>
      </c>
      <c r="F515" s="2330"/>
      <c r="G515" s="1930"/>
      <c r="H515" s="1930"/>
      <c r="I515" s="1930"/>
      <c r="J515" s="1930"/>
      <c r="K515" s="1930"/>
      <c r="L515" s="1930"/>
      <c r="M515" s="1930"/>
      <c r="N515" s="1346" t="s">
        <v>374</v>
      </c>
      <c r="O515" s="2330"/>
      <c r="P515" s="1930"/>
      <c r="Q515" s="1930"/>
      <c r="R515" s="1930"/>
      <c r="S515" s="1930"/>
      <c r="T515" s="1930"/>
      <c r="U515" s="1930"/>
      <c r="V515" s="1930"/>
      <c r="W515" s="1346" t="s">
        <v>418</v>
      </c>
      <c r="X515" s="2339"/>
      <c r="Y515" s="2339"/>
      <c r="Z515" s="2339"/>
      <c r="AA515" s="2339"/>
      <c r="AB515" s="2339"/>
      <c r="AC515" s="2339"/>
      <c r="AD515" s="2339"/>
      <c r="AE515" s="2339"/>
      <c r="AF515" s="2339"/>
      <c r="AG515" s="2339"/>
      <c r="AH515" s="2339"/>
      <c r="AI515" s="1186"/>
      <c r="AJ515" s="1082"/>
      <c r="AK515" s="1002"/>
      <c r="AL515" s="1002"/>
    </row>
    <row r="516" spans="1:38" ht="15" customHeight="1" thickBot="1" x14ac:dyDescent="0.3">
      <c r="A516" s="971"/>
      <c r="B516" s="971"/>
      <c r="C516" s="971"/>
      <c r="D516" s="971"/>
      <c r="E516" s="1341"/>
      <c r="F516" s="1164" t="s">
        <v>2628</v>
      </c>
      <c r="G516" s="1164"/>
      <c r="H516" s="1164"/>
      <c r="I516" s="1342"/>
      <c r="J516" s="1342"/>
      <c r="K516" s="1342"/>
      <c r="L516" s="1352"/>
      <c r="M516" s="1164"/>
      <c r="N516" s="1349"/>
      <c r="O516" s="1164" t="s">
        <v>2628</v>
      </c>
      <c r="P516" s="1164"/>
      <c r="Q516" s="1164"/>
      <c r="R516" s="1164"/>
      <c r="S516" s="1164"/>
      <c r="T516" s="2321"/>
      <c r="U516" s="2347"/>
      <c r="V516" s="2347"/>
      <c r="W516" s="1349"/>
      <c r="X516" s="1164" t="s">
        <v>2628</v>
      </c>
      <c r="Y516" s="1164"/>
      <c r="Z516" s="1164"/>
      <c r="AA516" s="1164"/>
      <c r="AB516" s="1342"/>
      <c r="AC516" s="1342"/>
      <c r="AD516" s="1164"/>
      <c r="AE516" s="2321"/>
      <c r="AF516" s="2321"/>
      <c r="AG516" s="2321"/>
      <c r="AH516" s="2321"/>
      <c r="AI516" s="1192"/>
      <c r="AJ516" s="1109"/>
      <c r="AK516" s="1002"/>
      <c r="AL516" s="1002"/>
    </row>
    <row r="517" spans="1:38" ht="4.5" customHeight="1" thickBot="1" x14ac:dyDescent="0.3">
      <c r="A517" s="971"/>
      <c r="B517" s="971"/>
      <c r="C517" s="971"/>
      <c r="D517" s="971"/>
      <c r="E517" s="206"/>
      <c r="F517" s="207"/>
      <c r="G517" s="207"/>
      <c r="H517" s="207"/>
      <c r="I517" s="207"/>
      <c r="J517" s="207"/>
      <c r="K517" s="207"/>
      <c r="L517" s="207"/>
      <c r="M517" s="207"/>
      <c r="N517" s="207"/>
      <c r="O517" s="207"/>
      <c r="P517" s="207"/>
      <c r="Q517" s="207"/>
      <c r="R517" s="207"/>
      <c r="S517" s="207"/>
      <c r="T517" s="207"/>
      <c r="U517" s="207"/>
      <c r="V517" s="207"/>
      <c r="W517" s="207"/>
      <c r="X517" s="207"/>
      <c r="Y517" s="207"/>
      <c r="Z517" s="207"/>
      <c r="AA517" s="207"/>
      <c r="AB517" s="207"/>
      <c r="AC517" s="207"/>
      <c r="AD517" s="207"/>
      <c r="AE517" s="207"/>
      <c r="AF517" s="678"/>
      <c r="AG517" s="678"/>
      <c r="AH517" s="678"/>
      <c r="AI517" s="678"/>
      <c r="AJ517" s="1109"/>
      <c r="AK517" s="1002"/>
      <c r="AL517" s="1002"/>
    </row>
    <row r="518" spans="1:38" ht="15" hidden="1" customHeight="1" x14ac:dyDescent="0.25">
      <c r="A518" s="971"/>
      <c r="B518" s="971"/>
      <c r="C518" s="971"/>
      <c r="D518" s="971"/>
      <c r="E518" s="1005" t="s">
        <v>457</v>
      </c>
      <c r="F518" s="1638"/>
      <c r="G518" s="1416"/>
      <c r="H518" s="1416"/>
      <c r="I518" s="1416"/>
      <c r="J518" s="1416"/>
      <c r="K518" s="1416"/>
      <c r="L518" s="1416"/>
      <c r="M518" s="1417"/>
      <c r="N518" s="511" t="s">
        <v>497</v>
      </c>
      <c r="O518" s="1638"/>
      <c r="P518" s="1416"/>
      <c r="Q518" s="1416"/>
      <c r="R518" s="1416"/>
      <c r="S518" s="1416"/>
      <c r="T518" s="1416"/>
      <c r="U518" s="1416"/>
      <c r="V518" s="1417"/>
      <c r="W518" s="511" t="s">
        <v>546</v>
      </c>
      <c r="X518" s="1638"/>
      <c r="Y518" s="1416"/>
      <c r="Z518" s="1416"/>
      <c r="AA518" s="1416"/>
      <c r="AB518" s="1416"/>
      <c r="AC518" s="1416"/>
      <c r="AD518" s="1416"/>
      <c r="AE518" s="1416"/>
      <c r="AF518" s="1416"/>
      <c r="AG518" s="1416"/>
      <c r="AH518" s="1416"/>
      <c r="AI518" s="1416"/>
      <c r="AJ518" s="1573"/>
      <c r="AK518" s="1002"/>
      <c r="AL518" s="1002"/>
    </row>
    <row r="519" spans="1:38" ht="15" hidden="1" customHeight="1" x14ac:dyDescent="0.25">
      <c r="A519" s="971"/>
      <c r="B519" s="971"/>
      <c r="C519" s="971"/>
      <c r="D519" s="971"/>
      <c r="E519" s="34"/>
      <c r="F519" s="10" t="s">
        <v>2628</v>
      </c>
      <c r="G519" s="10"/>
      <c r="H519" s="10"/>
      <c r="I519" s="1006"/>
      <c r="J519" s="1006"/>
      <c r="K519" s="1006"/>
      <c r="L519" s="1007"/>
      <c r="M519" s="531"/>
      <c r="N519" s="531"/>
      <c r="O519" s="10" t="s">
        <v>2628</v>
      </c>
      <c r="P519" s="10"/>
      <c r="Q519" s="10"/>
      <c r="R519" s="10"/>
      <c r="S519" s="10"/>
      <c r="T519" s="2318"/>
      <c r="U519" s="1393"/>
      <c r="V519" s="2319"/>
      <c r="W519" s="31"/>
      <c r="X519" s="10" t="s">
        <v>2628</v>
      </c>
      <c r="Y519" s="10"/>
      <c r="Z519" s="10"/>
      <c r="AA519" s="10"/>
      <c r="AB519" s="531"/>
      <c r="AC519" s="531"/>
      <c r="AD519" s="10"/>
      <c r="AE519" s="2320"/>
      <c r="AF519" s="1393"/>
      <c r="AG519" s="1393"/>
      <c r="AH519" s="1393"/>
      <c r="AI519" s="2319"/>
      <c r="AJ519" s="485"/>
      <c r="AK519" s="1002"/>
      <c r="AL519" s="1002"/>
    </row>
    <row r="520" spans="1:38" ht="4.5" hidden="1" customHeight="1" x14ac:dyDescent="0.25">
      <c r="A520" s="971"/>
      <c r="B520" s="971"/>
      <c r="C520" s="971"/>
      <c r="D520" s="971"/>
      <c r="E520" s="34"/>
      <c r="F520" s="10"/>
      <c r="G520" s="10"/>
      <c r="H520" s="10"/>
      <c r="I520" s="31"/>
      <c r="J520" s="31"/>
      <c r="K520" s="31"/>
      <c r="L520" s="10"/>
      <c r="M520" s="10"/>
      <c r="N520" s="10"/>
      <c r="O520" s="31"/>
      <c r="P520" s="31"/>
      <c r="Q520" s="31"/>
      <c r="R520" s="31"/>
      <c r="S520" s="31"/>
      <c r="T520" s="31"/>
      <c r="U520" s="31"/>
      <c r="V520" s="10"/>
      <c r="W520" s="10"/>
      <c r="X520" s="31"/>
      <c r="Y520" s="31"/>
      <c r="Z520" s="31"/>
      <c r="AA520" s="31"/>
      <c r="AB520" s="31"/>
      <c r="AC520" s="31"/>
      <c r="AD520" s="10"/>
      <c r="AE520" s="10"/>
      <c r="AF520" s="31"/>
      <c r="AG520" s="31"/>
      <c r="AH520" s="31"/>
      <c r="AI520" s="31"/>
      <c r="AJ520" s="485"/>
      <c r="AK520" s="1002"/>
      <c r="AL520" s="1002"/>
    </row>
    <row r="521" spans="1:38" ht="15" hidden="1" customHeight="1" x14ac:dyDescent="0.25">
      <c r="A521" s="971"/>
      <c r="B521" s="971"/>
      <c r="C521" s="971"/>
      <c r="D521" s="971"/>
      <c r="E521" s="1005" t="s">
        <v>619</v>
      </c>
      <c r="F521" s="1638"/>
      <c r="G521" s="1416"/>
      <c r="H521" s="1416"/>
      <c r="I521" s="1416"/>
      <c r="J521" s="1416"/>
      <c r="K521" s="1416"/>
      <c r="L521" s="1416"/>
      <c r="M521" s="1417"/>
      <c r="N521" s="511" t="s">
        <v>1839</v>
      </c>
      <c r="O521" s="1638"/>
      <c r="P521" s="1416"/>
      <c r="Q521" s="1416"/>
      <c r="R521" s="1416"/>
      <c r="S521" s="1416"/>
      <c r="T521" s="1416"/>
      <c r="U521" s="1416"/>
      <c r="V521" s="1417"/>
      <c r="W521" s="511" t="s">
        <v>2049</v>
      </c>
      <c r="X521" s="1638"/>
      <c r="Y521" s="1416"/>
      <c r="Z521" s="1416"/>
      <c r="AA521" s="1416"/>
      <c r="AB521" s="1416"/>
      <c r="AC521" s="1416"/>
      <c r="AD521" s="1416"/>
      <c r="AE521" s="1416"/>
      <c r="AF521" s="1416"/>
      <c r="AG521" s="1416"/>
      <c r="AH521" s="1416"/>
      <c r="AI521" s="1416"/>
      <c r="AJ521" s="1573"/>
      <c r="AK521" s="1002"/>
      <c r="AL521" s="1002"/>
    </row>
    <row r="522" spans="1:38" ht="15" hidden="1" customHeight="1" x14ac:dyDescent="0.25">
      <c r="A522" s="971"/>
      <c r="B522" s="971"/>
      <c r="C522" s="971"/>
      <c r="D522" s="971"/>
      <c r="E522" s="34"/>
      <c r="F522" s="10" t="s">
        <v>2628</v>
      </c>
      <c r="G522" s="10"/>
      <c r="H522" s="10"/>
      <c r="I522" s="531"/>
      <c r="J522" s="531"/>
      <c r="K522" s="531"/>
      <c r="L522" s="1007"/>
      <c r="M522" s="10"/>
      <c r="N522" s="31"/>
      <c r="O522" s="10" t="s">
        <v>2628</v>
      </c>
      <c r="P522" s="10"/>
      <c r="Q522" s="10"/>
      <c r="R522" s="10"/>
      <c r="S522" s="10"/>
      <c r="T522" s="2318"/>
      <c r="U522" s="1393"/>
      <c r="V522" s="2319"/>
      <c r="W522" s="31"/>
      <c r="X522" s="10" t="s">
        <v>2628</v>
      </c>
      <c r="Y522" s="10"/>
      <c r="Z522" s="10"/>
      <c r="AA522" s="10"/>
      <c r="AB522" s="531"/>
      <c r="AC522" s="531"/>
      <c r="AD522" s="10"/>
      <c r="AE522" s="2320"/>
      <c r="AF522" s="1393"/>
      <c r="AG522" s="1393"/>
      <c r="AH522" s="1393"/>
      <c r="AI522" s="2319"/>
      <c r="AJ522" s="485"/>
      <c r="AK522" s="1002"/>
      <c r="AL522" s="1002"/>
    </row>
    <row r="523" spans="1:38" ht="4.5" hidden="1" customHeight="1" x14ac:dyDescent="0.25">
      <c r="A523" s="971"/>
      <c r="B523" s="971"/>
      <c r="C523" s="971"/>
      <c r="D523" s="971"/>
      <c r="E523" s="206"/>
      <c r="F523" s="207"/>
      <c r="G523" s="207"/>
      <c r="H523" s="207"/>
      <c r="I523" s="207"/>
      <c r="J523" s="207"/>
      <c r="K523" s="207"/>
      <c r="L523" s="207"/>
      <c r="M523" s="207"/>
      <c r="N523" s="207"/>
      <c r="O523" s="207"/>
      <c r="P523" s="207"/>
      <c r="Q523" s="207"/>
      <c r="R523" s="207"/>
      <c r="S523" s="207"/>
      <c r="T523" s="207"/>
      <c r="U523" s="207"/>
      <c r="V523" s="207"/>
      <c r="W523" s="207"/>
      <c r="X523" s="207"/>
      <c r="Y523" s="207"/>
      <c r="Z523" s="207"/>
      <c r="AA523" s="207"/>
      <c r="AB523" s="207"/>
      <c r="AC523" s="207"/>
      <c r="AD523" s="207"/>
      <c r="AE523" s="207"/>
      <c r="AF523" s="678"/>
      <c r="AG523" s="678"/>
      <c r="AH523" s="678"/>
      <c r="AI523" s="678"/>
      <c r="AJ523" s="497"/>
      <c r="AK523" s="1002"/>
      <c r="AL523" s="1002"/>
    </row>
    <row r="524" spans="1:38" ht="15" hidden="1" customHeight="1" x14ac:dyDescent="0.25">
      <c r="A524" s="971"/>
      <c r="B524" s="971"/>
      <c r="C524" s="971"/>
      <c r="D524" s="971"/>
      <c r="E524" s="1005" t="s">
        <v>2629</v>
      </c>
      <c r="F524" s="1638"/>
      <c r="G524" s="1416"/>
      <c r="H524" s="1416"/>
      <c r="I524" s="1416"/>
      <c r="J524" s="1416"/>
      <c r="K524" s="1416"/>
      <c r="L524" s="1416"/>
      <c r="M524" s="1417"/>
      <c r="N524" s="511" t="s">
        <v>2630</v>
      </c>
      <c r="O524" s="1638"/>
      <c r="P524" s="1416"/>
      <c r="Q524" s="1416"/>
      <c r="R524" s="1416"/>
      <c r="S524" s="1416"/>
      <c r="T524" s="1416"/>
      <c r="U524" s="1416"/>
      <c r="V524" s="1417"/>
      <c r="W524" s="511" t="s">
        <v>2631</v>
      </c>
      <c r="X524" s="1638"/>
      <c r="Y524" s="1416"/>
      <c r="Z524" s="1416"/>
      <c r="AA524" s="1416"/>
      <c r="AB524" s="1416"/>
      <c r="AC524" s="1416"/>
      <c r="AD524" s="1416"/>
      <c r="AE524" s="1416"/>
      <c r="AF524" s="1416"/>
      <c r="AG524" s="1416"/>
      <c r="AH524" s="1416"/>
      <c r="AI524" s="1416"/>
      <c r="AJ524" s="1573"/>
      <c r="AK524" s="1002"/>
      <c r="AL524" s="1002"/>
    </row>
    <row r="525" spans="1:38" ht="15" hidden="1" customHeight="1" x14ac:dyDescent="0.25">
      <c r="A525" s="971"/>
      <c r="B525" s="971"/>
      <c r="C525" s="971"/>
      <c r="D525" s="971"/>
      <c r="E525" s="34"/>
      <c r="F525" s="10" t="s">
        <v>2628</v>
      </c>
      <c r="G525" s="10"/>
      <c r="H525" s="10"/>
      <c r="I525" s="1006"/>
      <c r="J525" s="1006"/>
      <c r="K525" s="1006"/>
      <c r="L525" s="1007"/>
      <c r="M525" s="531"/>
      <c r="N525" s="531"/>
      <c r="O525" s="10" t="s">
        <v>2628</v>
      </c>
      <c r="P525" s="10"/>
      <c r="Q525" s="10"/>
      <c r="R525" s="10"/>
      <c r="S525" s="10"/>
      <c r="T525" s="2318"/>
      <c r="U525" s="1393"/>
      <c r="V525" s="2319"/>
      <c r="W525" s="31"/>
      <c r="X525" s="10" t="s">
        <v>2628</v>
      </c>
      <c r="Y525" s="10"/>
      <c r="Z525" s="10"/>
      <c r="AA525" s="10"/>
      <c r="AB525" s="531"/>
      <c r="AC525" s="531"/>
      <c r="AD525" s="10"/>
      <c r="AE525" s="2320"/>
      <c r="AF525" s="1393"/>
      <c r="AG525" s="1393"/>
      <c r="AH525" s="1393"/>
      <c r="AI525" s="2319"/>
      <c r="AJ525" s="485"/>
      <c r="AK525" s="1002"/>
      <c r="AL525" s="1002"/>
    </row>
    <row r="526" spans="1:38" ht="4.5" hidden="1" customHeight="1" x14ac:dyDescent="0.25">
      <c r="A526" s="971"/>
      <c r="B526" s="971"/>
      <c r="C526" s="971"/>
      <c r="D526" s="971"/>
      <c r="E526" s="34"/>
      <c r="F526" s="10"/>
      <c r="G526" s="10"/>
      <c r="H526" s="10"/>
      <c r="I526" s="31"/>
      <c r="J526" s="31"/>
      <c r="K526" s="31"/>
      <c r="L526" s="10"/>
      <c r="M526" s="10"/>
      <c r="N526" s="10"/>
      <c r="O526" s="31"/>
      <c r="P526" s="31"/>
      <c r="Q526" s="31"/>
      <c r="R526" s="31"/>
      <c r="S526" s="31"/>
      <c r="T526" s="31"/>
      <c r="U526" s="31"/>
      <c r="V526" s="10"/>
      <c r="W526" s="10"/>
      <c r="X526" s="31"/>
      <c r="Y526" s="31"/>
      <c r="Z526" s="31"/>
      <c r="AA526" s="31"/>
      <c r="AB526" s="31"/>
      <c r="AC526" s="31"/>
      <c r="AD526" s="10"/>
      <c r="AE526" s="10"/>
      <c r="AF526" s="31"/>
      <c r="AG526" s="31"/>
      <c r="AH526" s="31"/>
      <c r="AI526" s="31"/>
      <c r="AJ526" s="485"/>
      <c r="AK526" s="1002"/>
      <c r="AL526" s="1002"/>
    </row>
    <row r="527" spans="1:38" ht="15" hidden="1" customHeight="1" x14ac:dyDescent="0.25">
      <c r="A527" s="971"/>
      <c r="B527" s="971"/>
      <c r="C527" s="971"/>
      <c r="D527" s="971"/>
      <c r="E527" s="1005" t="s">
        <v>2632</v>
      </c>
      <c r="F527" s="1638"/>
      <c r="G527" s="1416"/>
      <c r="H527" s="1416"/>
      <c r="I527" s="1416"/>
      <c r="J527" s="1416"/>
      <c r="K527" s="1416"/>
      <c r="L527" s="1416"/>
      <c r="M527" s="1417"/>
      <c r="N527" s="511" t="s">
        <v>2633</v>
      </c>
      <c r="O527" s="1638"/>
      <c r="P527" s="1416"/>
      <c r="Q527" s="1416"/>
      <c r="R527" s="1416"/>
      <c r="S527" s="1416"/>
      <c r="T527" s="1416"/>
      <c r="U527" s="1416"/>
      <c r="V527" s="1417"/>
      <c r="W527" s="511" t="s">
        <v>2634</v>
      </c>
      <c r="X527" s="1638"/>
      <c r="Y527" s="1416"/>
      <c r="Z527" s="1416"/>
      <c r="AA527" s="1416"/>
      <c r="AB527" s="1416"/>
      <c r="AC527" s="1416"/>
      <c r="AD527" s="1416"/>
      <c r="AE527" s="1416"/>
      <c r="AF527" s="1416"/>
      <c r="AG527" s="1416"/>
      <c r="AH527" s="1416"/>
      <c r="AI527" s="1416"/>
      <c r="AJ527" s="1573"/>
      <c r="AK527" s="1002"/>
      <c r="AL527" s="1002"/>
    </row>
    <row r="528" spans="1:38" ht="15" hidden="1" customHeight="1" x14ac:dyDescent="0.25">
      <c r="A528" s="971"/>
      <c r="B528" s="971"/>
      <c r="C528" s="971"/>
      <c r="D528" s="971"/>
      <c r="E528" s="34"/>
      <c r="F528" s="10" t="s">
        <v>2628</v>
      </c>
      <c r="G528" s="10"/>
      <c r="H528" s="10"/>
      <c r="I528" s="531"/>
      <c r="J528" s="531"/>
      <c r="K528" s="531"/>
      <c r="L528" s="1007"/>
      <c r="M528" s="10"/>
      <c r="N528" s="31"/>
      <c r="O528" s="10" t="s">
        <v>2628</v>
      </c>
      <c r="P528" s="10"/>
      <c r="Q528" s="10"/>
      <c r="R528" s="10"/>
      <c r="S528" s="10"/>
      <c r="T528" s="2318"/>
      <c r="U528" s="1393"/>
      <c r="V528" s="2319"/>
      <c r="W528" s="31"/>
      <c r="X528" s="10" t="s">
        <v>2628</v>
      </c>
      <c r="Y528" s="10"/>
      <c r="Z528" s="10"/>
      <c r="AA528" s="10"/>
      <c r="AB528" s="531"/>
      <c r="AC528" s="531"/>
      <c r="AD528" s="10"/>
      <c r="AE528" s="2320"/>
      <c r="AF528" s="1393"/>
      <c r="AG528" s="1393"/>
      <c r="AH528" s="1393"/>
      <c r="AI528" s="2319"/>
      <c r="AJ528" s="485"/>
      <c r="AK528" s="1002"/>
      <c r="AL528" s="1002"/>
    </row>
    <row r="529" spans="1:38" ht="4.5" hidden="1" customHeight="1" x14ac:dyDescent="0.25">
      <c r="A529" s="971"/>
      <c r="B529" s="971"/>
      <c r="C529" s="971"/>
      <c r="D529" s="971"/>
      <c r="E529" s="206"/>
      <c r="F529" s="207"/>
      <c r="G529" s="207"/>
      <c r="H529" s="207"/>
      <c r="I529" s="207"/>
      <c r="J529" s="207"/>
      <c r="K529" s="207"/>
      <c r="L529" s="207"/>
      <c r="M529" s="207"/>
      <c r="N529" s="207"/>
      <c r="O529" s="207"/>
      <c r="P529" s="207"/>
      <c r="Q529" s="207"/>
      <c r="R529" s="207"/>
      <c r="S529" s="207"/>
      <c r="T529" s="207"/>
      <c r="U529" s="207"/>
      <c r="V529" s="207"/>
      <c r="W529" s="207"/>
      <c r="X529" s="207"/>
      <c r="Y529" s="207"/>
      <c r="Z529" s="207"/>
      <c r="AA529" s="207"/>
      <c r="AB529" s="207"/>
      <c r="AC529" s="207"/>
      <c r="AD529" s="207"/>
      <c r="AE529" s="207"/>
      <c r="AF529" s="678"/>
      <c r="AG529" s="678"/>
      <c r="AH529" s="678"/>
      <c r="AI529" s="678"/>
      <c r="AJ529" s="497"/>
      <c r="AK529" s="1002"/>
      <c r="AL529" s="1002"/>
    </row>
    <row r="530" spans="1:38" ht="15" hidden="1" customHeight="1" x14ac:dyDescent="0.25">
      <c r="A530" s="971"/>
      <c r="B530" s="971"/>
      <c r="C530" s="971"/>
      <c r="D530" s="971"/>
      <c r="E530" s="1005" t="s">
        <v>2635</v>
      </c>
      <c r="F530" s="1638"/>
      <c r="G530" s="1416"/>
      <c r="H530" s="1416"/>
      <c r="I530" s="1416"/>
      <c r="J530" s="1416"/>
      <c r="K530" s="1416"/>
      <c r="L530" s="1416"/>
      <c r="M530" s="1417"/>
      <c r="N530" s="511" t="s">
        <v>2636</v>
      </c>
      <c r="O530" s="1638"/>
      <c r="P530" s="1416"/>
      <c r="Q530" s="1416"/>
      <c r="R530" s="1416"/>
      <c r="S530" s="1416"/>
      <c r="T530" s="1416"/>
      <c r="U530" s="1416"/>
      <c r="V530" s="1417"/>
      <c r="W530" s="511" t="s">
        <v>2637</v>
      </c>
      <c r="X530" s="1638"/>
      <c r="Y530" s="1416"/>
      <c r="Z530" s="1416"/>
      <c r="AA530" s="1416"/>
      <c r="AB530" s="1416"/>
      <c r="AC530" s="1416"/>
      <c r="AD530" s="1416"/>
      <c r="AE530" s="1416"/>
      <c r="AF530" s="1416"/>
      <c r="AG530" s="1416"/>
      <c r="AH530" s="1416"/>
      <c r="AI530" s="1416"/>
      <c r="AJ530" s="1573"/>
      <c r="AK530" s="1002"/>
      <c r="AL530" s="1002"/>
    </row>
    <row r="531" spans="1:38" ht="15" hidden="1" customHeight="1" x14ac:dyDescent="0.25">
      <c r="A531" s="971"/>
      <c r="B531" s="971"/>
      <c r="C531" s="971"/>
      <c r="D531" s="971"/>
      <c r="E531" s="34"/>
      <c r="F531" s="10" t="s">
        <v>2628</v>
      </c>
      <c r="G531" s="10"/>
      <c r="H531" s="10"/>
      <c r="I531" s="1006"/>
      <c r="J531" s="1006"/>
      <c r="K531" s="1006"/>
      <c r="L531" s="1007"/>
      <c r="M531" s="531"/>
      <c r="N531" s="531"/>
      <c r="O531" s="10" t="s">
        <v>2628</v>
      </c>
      <c r="P531" s="10"/>
      <c r="Q531" s="10"/>
      <c r="R531" s="10"/>
      <c r="S531" s="10"/>
      <c r="T531" s="2318"/>
      <c r="U531" s="1393"/>
      <c r="V531" s="2319"/>
      <c r="W531" s="31"/>
      <c r="X531" s="10" t="s">
        <v>2628</v>
      </c>
      <c r="Y531" s="10"/>
      <c r="Z531" s="10"/>
      <c r="AA531" s="10"/>
      <c r="AB531" s="531"/>
      <c r="AC531" s="531"/>
      <c r="AD531" s="10"/>
      <c r="AE531" s="2320"/>
      <c r="AF531" s="1393"/>
      <c r="AG531" s="1393"/>
      <c r="AH531" s="1393"/>
      <c r="AI531" s="2319"/>
      <c r="AJ531" s="485"/>
      <c r="AK531" s="1002"/>
      <c r="AL531" s="1002"/>
    </row>
    <row r="532" spans="1:38" ht="4.5" hidden="1" customHeight="1" x14ac:dyDescent="0.25">
      <c r="A532" s="971"/>
      <c r="B532" s="971"/>
      <c r="C532" s="971"/>
      <c r="D532" s="971"/>
      <c r="E532" s="34"/>
      <c r="F532" s="10"/>
      <c r="G532" s="10"/>
      <c r="H532" s="10"/>
      <c r="I532" s="31"/>
      <c r="J532" s="31"/>
      <c r="K532" s="31"/>
      <c r="L532" s="10"/>
      <c r="M532" s="10"/>
      <c r="N532" s="10"/>
      <c r="O532" s="31"/>
      <c r="P532" s="31"/>
      <c r="Q532" s="31"/>
      <c r="R532" s="31"/>
      <c r="S532" s="31"/>
      <c r="T532" s="31"/>
      <c r="U532" s="31"/>
      <c r="V532" s="10"/>
      <c r="W532" s="10"/>
      <c r="X532" s="31"/>
      <c r="Y532" s="31"/>
      <c r="Z532" s="31"/>
      <c r="AA532" s="31"/>
      <c r="AB532" s="31"/>
      <c r="AC532" s="31"/>
      <c r="AD532" s="10"/>
      <c r="AE532" s="10"/>
      <c r="AF532" s="31"/>
      <c r="AG532" s="31"/>
      <c r="AH532" s="31"/>
      <c r="AI532" s="31"/>
      <c r="AJ532" s="485"/>
      <c r="AK532" s="1002"/>
      <c r="AL532" s="1002"/>
    </row>
    <row r="533" spans="1:38" ht="15" hidden="1" customHeight="1" x14ac:dyDescent="0.25">
      <c r="A533" s="971"/>
      <c r="B533" s="971"/>
      <c r="C533" s="971"/>
      <c r="D533" s="971"/>
      <c r="E533" s="1005" t="s">
        <v>2638</v>
      </c>
      <c r="F533" s="1638"/>
      <c r="G533" s="1416"/>
      <c r="H533" s="1416"/>
      <c r="I533" s="1416"/>
      <c r="J533" s="1416"/>
      <c r="K533" s="1416"/>
      <c r="L533" s="1416"/>
      <c r="M533" s="1417"/>
      <c r="N533" s="511" t="s">
        <v>2639</v>
      </c>
      <c r="O533" s="1638"/>
      <c r="P533" s="1416"/>
      <c r="Q533" s="1416"/>
      <c r="R533" s="1416"/>
      <c r="S533" s="1416"/>
      <c r="T533" s="1416"/>
      <c r="U533" s="1416"/>
      <c r="V533" s="1417"/>
      <c r="W533" s="511" t="s">
        <v>2640</v>
      </c>
      <c r="X533" s="1638"/>
      <c r="Y533" s="1416"/>
      <c r="Z533" s="1416"/>
      <c r="AA533" s="1416"/>
      <c r="AB533" s="1416"/>
      <c r="AC533" s="1416"/>
      <c r="AD533" s="1416"/>
      <c r="AE533" s="1416"/>
      <c r="AF533" s="1416"/>
      <c r="AG533" s="1416"/>
      <c r="AH533" s="1416"/>
      <c r="AI533" s="1416"/>
      <c r="AJ533" s="1573"/>
      <c r="AK533" s="1002"/>
      <c r="AL533" s="1002"/>
    </row>
    <row r="534" spans="1:38" ht="15" hidden="1" customHeight="1" x14ac:dyDescent="0.25">
      <c r="A534" s="971"/>
      <c r="B534" s="971"/>
      <c r="C534" s="971"/>
      <c r="D534" s="971"/>
      <c r="E534" s="34"/>
      <c r="F534" s="10" t="s">
        <v>2628</v>
      </c>
      <c r="G534" s="10"/>
      <c r="H534" s="10"/>
      <c r="I534" s="531"/>
      <c r="J534" s="531"/>
      <c r="K534" s="531"/>
      <c r="L534" s="1007"/>
      <c r="M534" s="10"/>
      <c r="N534" s="31"/>
      <c r="O534" s="10" t="s">
        <v>2628</v>
      </c>
      <c r="P534" s="10"/>
      <c r="Q534" s="10"/>
      <c r="R534" s="10"/>
      <c r="S534" s="10"/>
      <c r="T534" s="2318"/>
      <c r="U534" s="1393"/>
      <c r="V534" s="2319"/>
      <c r="W534" s="31"/>
      <c r="X534" s="10" t="s">
        <v>2628</v>
      </c>
      <c r="Y534" s="10"/>
      <c r="Z534" s="10"/>
      <c r="AA534" s="10"/>
      <c r="AB534" s="531"/>
      <c r="AC534" s="531"/>
      <c r="AD534" s="10"/>
      <c r="AE534" s="2320"/>
      <c r="AF534" s="1393"/>
      <c r="AG534" s="1393"/>
      <c r="AH534" s="1393"/>
      <c r="AI534" s="2319"/>
      <c r="AJ534" s="485"/>
      <c r="AK534" s="1002"/>
      <c r="AL534" s="1002"/>
    </row>
    <row r="535" spans="1:38" ht="4.5" hidden="1" customHeight="1" x14ac:dyDescent="0.25">
      <c r="A535" s="971"/>
      <c r="B535" s="971"/>
      <c r="C535" s="971"/>
      <c r="D535" s="971"/>
      <c r="E535" s="206"/>
      <c r="F535" s="207"/>
      <c r="G535" s="207"/>
      <c r="H535" s="207"/>
      <c r="I535" s="207"/>
      <c r="J535" s="207"/>
      <c r="K535" s="207"/>
      <c r="L535" s="207"/>
      <c r="M535" s="207"/>
      <c r="N535" s="207"/>
      <c r="O535" s="207"/>
      <c r="P535" s="207"/>
      <c r="Q535" s="207"/>
      <c r="R535" s="207"/>
      <c r="S535" s="207"/>
      <c r="T535" s="207"/>
      <c r="U535" s="207"/>
      <c r="V535" s="207"/>
      <c r="W535" s="207"/>
      <c r="X535" s="207"/>
      <c r="Y535" s="207"/>
      <c r="Z535" s="207"/>
      <c r="AA535" s="207"/>
      <c r="AB535" s="207"/>
      <c r="AC535" s="207"/>
      <c r="AD535" s="207"/>
      <c r="AE535" s="207"/>
      <c r="AF535" s="678"/>
      <c r="AG535" s="678"/>
      <c r="AH535" s="678"/>
      <c r="AI535" s="678"/>
      <c r="AJ535" s="497"/>
      <c r="AK535" s="1002"/>
      <c r="AL535" s="1002"/>
    </row>
    <row r="536" spans="1:38" ht="15" hidden="1" customHeight="1" x14ac:dyDescent="0.25">
      <c r="A536" s="971"/>
      <c r="B536" s="971"/>
      <c r="C536" s="971"/>
      <c r="D536" s="971"/>
      <c r="E536" s="1005" t="s">
        <v>2641</v>
      </c>
      <c r="F536" s="1638"/>
      <c r="G536" s="1416"/>
      <c r="H536" s="1416"/>
      <c r="I536" s="1416"/>
      <c r="J536" s="1416"/>
      <c r="K536" s="1416"/>
      <c r="L536" s="1416"/>
      <c r="M536" s="1417"/>
      <c r="N536" s="511" t="s">
        <v>2642</v>
      </c>
      <c r="O536" s="1638"/>
      <c r="P536" s="1416"/>
      <c r="Q536" s="1416"/>
      <c r="R536" s="1416"/>
      <c r="S536" s="1416"/>
      <c r="T536" s="1416"/>
      <c r="U536" s="1416"/>
      <c r="V536" s="1417"/>
      <c r="W536" s="511" t="s">
        <v>2643</v>
      </c>
      <c r="X536" s="1638"/>
      <c r="Y536" s="1416"/>
      <c r="Z536" s="1416"/>
      <c r="AA536" s="1416"/>
      <c r="AB536" s="1416"/>
      <c r="AC536" s="1416"/>
      <c r="AD536" s="1416"/>
      <c r="AE536" s="1416"/>
      <c r="AF536" s="1416"/>
      <c r="AG536" s="1416"/>
      <c r="AH536" s="1416"/>
      <c r="AI536" s="1416"/>
      <c r="AJ536" s="1573"/>
      <c r="AK536" s="1002"/>
      <c r="AL536" s="1002"/>
    </row>
    <row r="537" spans="1:38" ht="15" hidden="1" customHeight="1" x14ac:dyDescent="0.25">
      <c r="A537" s="971"/>
      <c r="B537" s="971"/>
      <c r="C537" s="971"/>
      <c r="D537" s="971"/>
      <c r="E537" s="34"/>
      <c r="F537" s="10" t="s">
        <v>2628</v>
      </c>
      <c r="G537" s="10"/>
      <c r="H537" s="10"/>
      <c r="I537" s="1006"/>
      <c r="J537" s="1006"/>
      <c r="K537" s="1006"/>
      <c r="L537" s="1007"/>
      <c r="M537" s="531"/>
      <c r="N537" s="531"/>
      <c r="O537" s="10" t="s">
        <v>2628</v>
      </c>
      <c r="P537" s="10"/>
      <c r="Q537" s="10"/>
      <c r="R537" s="10"/>
      <c r="S537" s="10"/>
      <c r="T537" s="2318"/>
      <c r="U537" s="1393"/>
      <c r="V537" s="2319"/>
      <c r="W537" s="31"/>
      <c r="X537" s="10" t="s">
        <v>2628</v>
      </c>
      <c r="Y537" s="10"/>
      <c r="Z537" s="10"/>
      <c r="AA537" s="10"/>
      <c r="AB537" s="531"/>
      <c r="AC537" s="531"/>
      <c r="AD537" s="10"/>
      <c r="AE537" s="2320"/>
      <c r="AF537" s="1393"/>
      <c r="AG537" s="1393"/>
      <c r="AH537" s="1393"/>
      <c r="AI537" s="2319"/>
      <c r="AJ537" s="485"/>
      <c r="AK537" s="1002"/>
      <c r="AL537" s="1002"/>
    </row>
    <row r="538" spans="1:38" ht="4.5" hidden="1" customHeight="1" x14ac:dyDescent="0.25">
      <c r="A538" s="971"/>
      <c r="B538" s="971"/>
      <c r="C538" s="971"/>
      <c r="D538" s="971"/>
      <c r="E538" s="34"/>
      <c r="F538" s="10"/>
      <c r="G538" s="10"/>
      <c r="H538" s="10"/>
      <c r="I538" s="31"/>
      <c r="J538" s="31"/>
      <c r="K538" s="31"/>
      <c r="L538" s="10"/>
      <c r="M538" s="10"/>
      <c r="N538" s="10"/>
      <c r="O538" s="31"/>
      <c r="P538" s="31"/>
      <c r="Q538" s="31"/>
      <c r="R538" s="31"/>
      <c r="S538" s="31"/>
      <c r="T538" s="31"/>
      <c r="U538" s="31"/>
      <c r="V538" s="10"/>
      <c r="W538" s="10"/>
      <c r="X538" s="31"/>
      <c r="Y538" s="31"/>
      <c r="Z538" s="31"/>
      <c r="AA538" s="31"/>
      <c r="AB538" s="31"/>
      <c r="AC538" s="31"/>
      <c r="AD538" s="10"/>
      <c r="AE538" s="10"/>
      <c r="AF538" s="31"/>
      <c r="AG538" s="31"/>
      <c r="AH538" s="31"/>
      <c r="AI538" s="31"/>
      <c r="AJ538" s="485"/>
      <c r="AK538" s="1002"/>
      <c r="AL538" s="1002"/>
    </row>
    <row r="539" spans="1:38" ht="15" hidden="1" customHeight="1" x14ac:dyDescent="0.25">
      <c r="A539" s="971"/>
      <c r="B539" s="971"/>
      <c r="C539" s="971"/>
      <c r="D539" s="971"/>
      <c r="E539" s="1005" t="s">
        <v>2644</v>
      </c>
      <c r="F539" s="1638"/>
      <c r="G539" s="1416"/>
      <c r="H539" s="1416"/>
      <c r="I539" s="1416"/>
      <c r="J539" s="1416"/>
      <c r="K539" s="1416"/>
      <c r="L539" s="1416"/>
      <c r="M539" s="1417"/>
      <c r="N539" s="511" t="s">
        <v>2645</v>
      </c>
      <c r="O539" s="1638"/>
      <c r="P539" s="1416"/>
      <c r="Q539" s="1416"/>
      <c r="R539" s="1416"/>
      <c r="S539" s="1416"/>
      <c r="T539" s="1416"/>
      <c r="U539" s="1416"/>
      <c r="V539" s="1417"/>
      <c r="W539" s="511" t="s">
        <v>2646</v>
      </c>
      <c r="X539" s="1638"/>
      <c r="Y539" s="1416"/>
      <c r="Z539" s="1416"/>
      <c r="AA539" s="1416"/>
      <c r="AB539" s="1416"/>
      <c r="AC539" s="1416"/>
      <c r="AD539" s="1416"/>
      <c r="AE539" s="1416"/>
      <c r="AF539" s="1416"/>
      <c r="AG539" s="1416"/>
      <c r="AH539" s="1416"/>
      <c r="AI539" s="1416"/>
      <c r="AJ539" s="1573"/>
      <c r="AK539" s="1002"/>
      <c r="AL539" s="1002"/>
    </row>
    <row r="540" spans="1:38" ht="15" hidden="1" customHeight="1" x14ac:dyDescent="0.25">
      <c r="A540" s="971"/>
      <c r="B540" s="971"/>
      <c r="C540" s="971"/>
      <c r="D540" s="971"/>
      <c r="E540" s="34"/>
      <c r="F540" s="10" t="s">
        <v>2628</v>
      </c>
      <c r="G540" s="10"/>
      <c r="H540" s="10"/>
      <c r="I540" s="531"/>
      <c r="J540" s="531"/>
      <c r="K540" s="531"/>
      <c r="L540" s="1007"/>
      <c r="M540" s="10"/>
      <c r="N540" s="31"/>
      <c r="O540" s="10" t="s">
        <v>2628</v>
      </c>
      <c r="P540" s="10"/>
      <c r="Q540" s="10"/>
      <c r="R540" s="10"/>
      <c r="S540" s="10"/>
      <c r="T540" s="2318"/>
      <c r="U540" s="1393"/>
      <c r="V540" s="2319"/>
      <c r="W540" s="31"/>
      <c r="X540" s="10" t="s">
        <v>2628</v>
      </c>
      <c r="Y540" s="10"/>
      <c r="Z540" s="10"/>
      <c r="AA540" s="10"/>
      <c r="AB540" s="531"/>
      <c r="AC540" s="531"/>
      <c r="AD540" s="10"/>
      <c r="AE540" s="2320"/>
      <c r="AF540" s="1393"/>
      <c r="AG540" s="1393"/>
      <c r="AH540" s="1393"/>
      <c r="AI540" s="2319"/>
      <c r="AJ540" s="485"/>
      <c r="AK540" s="1002"/>
      <c r="AL540" s="1002"/>
    </row>
    <row r="541" spans="1:38" ht="15" customHeight="1" thickBot="1" x14ac:dyDescent="0.3">
      <c r="A541" s="1101" t="s">
        <v>2647</v>
      </c>
      <c r="B541" s="1102"/>
      <c r="C541" s="2332"/>
      <c r="D541" s="2333"/>
      <c r="E541" s="1334" t="s">
        <v>2623</v>
      </c>
      <c r="F541" s="1149"/>
      <c r="G541" s="1149"/>
      <c r="H541" s="1149"/>
      <c r="I541" s="1337"/>
      <c r="J541" s="1335"/>
      <c r="K541" s="2325"/>
      <c r="L541" s="2326"/>
      <c r="M541" s="2326"/>
      <c r="N541" s="2326"/>
      <c r="O541" s="2326"/>
      <c r="P541" s="2326"/>
      <c r="Q541" s="2326"/>
      <c r="R541" s="2326"/>
      <c r="S541" s="2326"/>
      <c r="T541" s="2326"/>
      <c r="U541" s="2326"/>
      <c r="V541" s="2326"/>
      <c r="W541" s="2326"/>
      <c r="X541" s="1149"/>
      <c r="Y541" s="1149"/>
      <c r="Z541" s="1149" t="s">
        <v>2624</v>
      </c>
      <c r="AA541" s="1149"/>
      <c r="AB541" s="1337"/>
      <c r="AC541" s="2327"/>
      <c r="AD541" s="2328"/>
      <c r="AE541" s="2328"/>
      <c r="AF541" s="2328"/>
      <c r="AG541" s="2328"/>
      <c r="AH541" s="2328"/>
      <c r="AI541" s="1338"/>
      <c r="AJ541" s="1109"/>
      <c r="AK541" s="1002"/>
      <c r="AL541" s="1002"/>
    </row>
    <row r="542" spans="1:38" ht="5.45" customHeight="1" x14ac:dyDescent="0.25">
      <c r="A542" s="1008"/>
      <c r="C542" s="1082"/>
      <c r="D542" s="1008"/>
      <c r="E542" s="1339"/>
      <c r="F542" s="1073"/>
      <c r="G542" s="1073"/>
      <c r="H542" s="1073"/>
      <c r="I542" s="1073"/>
      <c r="J542" s="1073"/>
      <c r="K542" s="1073"/>
      <c r="L542" s="1073"/>
      <c r="M542" s="1073"/>
      <c r="N542" s="1073"/>
      <c r="O542" s="1073"/>
      <c r="P542" s="1073"/>
      <c r="Q542" s="1073"/>
      <c r="R542" s="1073"/>
      <c r="S542" s="1073"/>
      <c r="T542" s="1073"/>
      <c r="U542" s="1073"/>
      <c r="V542" s="1073"/>
      <c r="W542" s="1073"/>
      <c r="X542" s="1073"/>
      <c r="Y542" s="1073"/>
      <c r="Z542" s="1073"/>
      <c r="AA542" s="1073"/>
      <c r="AB542" s="1073"/>
      <c r="AC542" s="1073"/>
      <c r="AD542" s="1073"/>
      <c r="AE542" s="1073"/>
      <c r="AF542" s="1109"/>
      <c r="AG542" s="1109"/>
      <c r="AH542" s="1109"/>
      <c r="AI542" s="1340"/>
      <c r="AJ542" s="1109"/>
      <c r="AK542" s="1002"/>
      <c r="AL542" s="1002"/>
    </row>
    <row r="543" spans="1:38" ht="15" customHeight="1" x14ac:dyDescent="0.25">
      <c r="A543" s="971"/>
      <c r="B543" s="971"/>
      <c r="C543" s="971"/>
      <c r="D543" s="971"/>
      <c r="E543" s="2338" t="s">
        <v>2613</v>
      </c>
      <c r="F543" s="1881"/>
      <c r="G543" s="2330"/>
      <c r="H543" s="1930"/>
      <c r="I543" s="1930"/>
      <c r="J543" s="1930"/>
      <c r="K543" s="1930"/>
      <c r="L543" s="1930"/>
      <c r="M543" s="1930"/>
      <c r="N543" s="1930"/>
      <c r="O543" s="1930"/>
      <c r="P543" s="1930"/>
      <c r="Q543" s="1930"/>
      <c r="R543" s="1930"/>
      <c r="S543" s="1160" t="s">
        <v>2614</v>
      </c>
      <c r="T543" s="2329"/>
      <c r="U543" s="1930"/>
      <c r="V543" s="1930"/>
      <c r="W543" s="1930"/>
      <c r="X543" s="1930"/>
      <c r="Y543" s="1930"/>
      <c r="Z543" s="1160" t="s">
        <v>2615</v>
      </c>
      <c r="AA543" s="2330"/>
      <c r="AB543" s="1930"/>
      <c r="AC543" s="1160" t="s">
        <v>2616</v>
      </c>
      <c r="AD543" s="2330"/>
      <c r="AE543" s="1930"/>
      <c r="AF543" s="1930"/>
      <c r="AG543" s="1930"/>
      <c r="AH543" s="1930"/>
      <c r="AI543" s="1340"/>
      <c r="AJ543" s="1109"/>
      <c r="AK543" s="1002"/>
      <c r="AL543" s="1002"/>
    </row>
    <row r="544" spans="1:38" ht="4.5" customHeight="1" x14ac:dyDescent="0.25">
      <c r="A544" s="971"/>
      <c r="B544" s="971"/>
      <c r="C544" s="971"/>
      <c r="D544" s="971"/>
      <c r="E544" s="1339"/>
      <c r="F544" s="1073"/>
      <c r="G544" s="1073"/>
      <c r="H544" s="1073"/>
      <c r="I544" s="1073"/>
      <c r="J544" s="1073"/>
      <c r="K544" s="1073"/>
      <c r="L544" s="1073"/>
      <c r="M544" s="1073"/>
      <c r="N544" s="1073"/>
      <c r="O544" s="1073"/>
      <c r="P544" s="1073"/>
      <c r="Q544" s="1073"/>
      <c r="R544" s="1073"/>
      <c r="S544" s="1073"/>
      <c r="T544" s="1073"/>
      <c r="U544" s="1073"/>
      <c r="V544" s="1073"/>
      <c r="W544" s="1073"/>
      <c r="X544" s="1073"/>
      <c r="Y544" s="1073"/>
      <c r="Z544" s="1073"/>
      <c r="AA544" s="1073"/>
      <c r="AB544" s="1073"/>
      <c r="AC544" s="1073"/>
      <c r="AD544" s="1073"/>
      <c r="AE544" s="1073"/>
      <c r="AF544" s="1109"/>
      <c r="AG544" s="1109"/>
      <c r="AH544" s="1109"/>
      <c r="AI544" s="1340"/>
      <c r="AJ544" s="1109"/>
      <c r="AK544" s="1002"/>
      <c r="AL544" s="1002"/>
    </row>
    <row r="545" spans="1:38" ht="15" customHeight="1" x14ac:dyDescent="0.25">
      <c r="A545" s="971"/>
      <c r="B545" s="971"/>
      <c r="C545" s="971"/>
      <c r="D545" s="971"/>
      <c r="E545" s="1339" t="s">
        <v>2617</v>
      </c>
      <c r="F545" s="1073"/>
      <c r="G545" s="1073"/>
      <c r="H545" s="1073"/>
      <c r="I545" s="1073"/>
      <c r="J545" s="1073"/>
      <c r="K545" s="1073"/>
      <c r="L545" s="1073"/>
      <c r="M545" s="1073"/>
      <c r="N545" s="1344"/>
      <c r="O545" s="1333"/>
      <c r="P545" s="1333"/>
      <c r="Q545" s="2330"/>
      <c r="R545" s="1930"/>
      <c r="S545" s="1930"/>
      <c r="T545" s="1930"/>
      <c r="U545" s="1930"/>
      <c r="V545" s="1930"/>
      <c r="W545" s="1930"/>
      <c r="X545" s="1930"/>
      <c r="Y545" s="1930"/>
      <c r="Z545" s="1930"/>
      <c r="AA545" s="1930"/>
      <c r="AB545" s="1930"/>
      <c r="AC545" s="1930"/>
      <c r="AD545" s="1930"/>
      <c r="AE545" s="1930"/>
      <c r="AF545" s="1930"/>
      <c r="AG545" s="1930"/>
      <c r="AH545" s="1930"/>
      <c r="AI545" s="1340"/>
      <c r="AJ545" s="1109"/>
      <c r="AK545" s="1002"/>
      <c r="AL545" s="1002"/>
    </row>
    <row r="546" spans="1:38" ht="4.5" customHeight="1" x14ac:dyDescent="0.25">
      <c r="A546" s="971"/>
      <c r="B546" s="971"/>
      <c r="C546" s="971"/>
      <c r="D546" s="971"/>
      <c r="E546" s="1339"/>
      <c r="F546" s="1073"/>
      <c r="G546" s="1073"/>
      <c r="H546" s="1073"/>
      <c r="I546" s="1073"/>
      <c r="J546" s="1073"/>
      <c r="K546" s="1073"/>
      <c r="L546" s="1073"/>
      <c r="M546" s="1073"/>
      <c r="N546" s="1073"/>
      <c r="O546" s="1073"/>
      <c r="P546" s="1073"/>
      <c r="Q546" s="1073"/>
      <c r="R546" s="1073"/>
      <c r="S546" s="1073"/>
      <c r="T546" s="1073"/>
      <c r="U546" s="1073"/>
      <c r="V546" s="1073"/>
      <c r="W546" s="1073"/>
      <c r="X546" s="1073"/>
      <c r="Y546" s="1073"/>
      <c r="Z546" s="1073"/>
      <c r="AA546" s="1073"/>
      <c r="AB546" s="1073"/>
      <c r="AC546" s="1073"/>
      <c r="AD546" s="1073"/>
      <c r="AE546" s="1073"/>
      <c r="AF546" s="1109"/>
      <c r="AG546" s="1109"/>
      <c r="AH546" s="1109"/>
      <c r="AI546" s="1340"/>
      <c r="AJ546" s="1109"/>
      <c r="AK546" s="1002"/>
      <c r="AL546" s="1002"/>
    </row>
    <row r="547" spans="1:38" ht="15" customHeight="1" x14ac:dyDescent="0.25">
      <c r="A547" s="971"/>
      <c r="B547" s="971"/>
      <c r="C547" s="971"/>
      <c r="D547" s="971"/>
      <c r="E547" s="1339" t="s">
        <v>2618</v>
      </c>
      <c r="F547" s="1073"/>
      <c r="G547" s="1073"/>
      <c r="H547" s="1073"/>
      <c r="I547" s="1073"/>
      <c r="J547" s="1073"/>
      <c r="K547" s="1109"/>
      <c r="L547" s="1350"/>
      <c r="M547" s="1073"/>
      <c r="N547" s="1073"/>
      <c r="O547" s="1073"/>
      <c r="P547" s="1109"/>
      <c r="Q547" s="1081" t="s">
        <v>2619</v>
      </c>
      <c r="R547" s="2330"/>
      <c r="S547" s="1930"/>
      <c r="T547" s="1930"/>
      <c r="U547" s="1073" t="s">
        <v>2620</v>
      </c>
      <c r="V547" s="1073"/>
      <c r="W547" s="1073"/>
      <c r="X547" s="1073"/>
      <c r="Y547" s="1073"/>
      <c r="Z547" s="1073"/>
      <c r="AA547" s="2330"/>
      <c r="AB547" s="1930"/>
      <c r="AC547" s="1930"/>
      <c r="AD547" s="1930"/>
      <c r="AE547" s="1930"/>
      <c r="AF547" s="1930"/>
      <c r="AG547" s="1930"/>
      <c r="AH547" s="1930"/>
      <c r="AI547" s="1340"/>
      <c r="AJ547" s="1109"/>
      <c r="AK547" s="1002"/>
      <c r="AL547" s="1002"/>
    </row>
    <row r="548" spans="1:38" ht="4.5" customHeight="1" x14ac:dyDescent="0.25">
      <c r="A548" s="971"/>
      <c r="B548" s="971"/>
      <c r="C548" s="971"/>
      <c r="D548" s="971"/>
      <c r="E548" s="1339"/>
      <c r="F548" s="1073"/>
      <c r="G548" s="1073"/>
      <c r="H548" s="1073"/>
      <c r="I548" s="1073"/>
      <c r="J548" s="1073"/>
      <c r="K548" s="1073"/>
      <c r="L548" s="1073"/>
      <c r="M548" s="1073"/>
      <c r="N548" s="1073"/>
      <c r="O548" s="1073"/>
      <c r="P548" s="1073"/>
      <c r="Q548" s="1073"/>
      <c r="R548" s="1073"/>
      <c r="S548" s="1073"/>
      <c r="T548" s="1073"/>
      <c r="U548" s="1073"/>
      <c r="V548" s="1073"/>
      <c r="W548" s="1073"/>
      <c r="X548" s="1073"/>
      <c r="Y548" s="1073"/>
      <c r="Z548" s="1073"/>
      <c r="AA548" s="1073"/>
      <c r="AB548" s="1073"/>
      <c r="AC548" s="1073"/>
      <c r="AD548" s="1073"/>
      <c r="AE548" s="1073"/>
      <c r="AF548" s="1109"/>
      <c r="AG548" s="1109"/>
      <c r="AH548" s="1109"/>
      <c r="AI548" s="1340"/>
      <c r="AJ548" s="1109"/>
      <c r="AK548" s="1002"/>
      <c r="AL548" s="1002"/>
    </row>
    <row r="549" spans="1:38" ht="15" customHeight="1" x14ac:dyDescent="0.25">
      <c r="A549" s="971"/>
      <c r="B549" s="971"/>
      <c r="C549" s="971"/>
      <c r="D549" s="971"/>
      <c r="E549" s="1339" t="s">
        <v>2621</v>
      </c>
      <c r="F549" s="1073"/>
      <c r="G549" s="1073"/>
      <c r="H549" s="1073"/>
      <c r="I549" s="1073"/>
      <c r="J549" s="1073"/>
      <c r="K549" s="1073"/>
      <c r="L549" s="1351"/>
      <c r="M549" s="1333"/>
      <c r="N549" s="1073" t="s">
        <v>146</v>
      </c>
      <c r="O549" s="1073"/>
      <c r="P549" s="2330"/>
      <c r="Q549" s="1930"/>
      <c r="R549" s="1930"/>
      <c r="S549" s="1930"/>
      <c r="T549" s="1930"/>
      <c r="U549" s="2346" t="s">
        <v>173</v>
      </c>
      <c r="V549" s="1881"/>
      <c r="W549" s="2330"/>
      <c r="X549" s="1930"/>
      <c r="Y549" s="1930"/>
      <c r="Z549" s="1930"/>
      <c r="AA549" s="1930"/>
      <c r="AB549" s="1930"/>
      <c r="AC549" s="1930"/>
      <c r="AD549" s="1930"/>
      <c r="AE549" s="1930"/>
      <c r="AF549" s="1930"/>
      <c r="AG549" s="1930"/>
      <c r="AH549" s="1930"/>
      <c r="AI549" s="1340"/>
      <c r="AJ549" s="1109"/>
      <c r="AK549" s="1002"/>
      <c r="AL549" s="1002"/>
    </row>
    <row r="550" spans="1:38" ht="4.5" customHeight="1" x14ac:dyDescent="0.25">
      <c r="A550" s="971"/>
      <c r="B550" s="971"/>
      <c r="C550" s="971"/>
      <c r="D550" s="971"/>
      <c r="E550" s="1339"/>
      <c r="F550" s="1073"/>
      <c r="G550" s="1073"/>
      <c r="H550" s="1073"/>
      <c r="I550" s="1073"/>
      <c r="J550" s="1073"/>
      <c r="K550" s="1073"/>
      <c r="L550" s="1073"/>
      <c r="M550" s="1073"/>
      <c r="N550" s="1073"/>
      <c r="O550" s="1073"/>
      <c r="P550" s="1073"/>
      <c r="Q550" s="1073"/>
      <c r="R550" s="1073"/>
      <c r="S550" s="1073"/>
      <c r="T550" s="1073"/>
      <c r="U550" s="1073"/>
      <c r="V550" s="1073"/>
      <c r="W550" s="1073"/>
      <c r="X550" s="1073"/>
      <c r="Y550" s="1073"/>
      <c r="Z550" s="1073"/>
      <c r="AA550" s="1073"/>
      <c r="AB550" s="1073"/>
      <c r="AC550" s="1073"/>
      <c r="AD550" s="1073"/>
      <c r="AE550" s="1073"/>
      <c r="AF550" s="1109"/>
      <c r="AG550" s="1109"/>
      <c r="AH550" s="1109"/>
      <c r="AI550" s="1340"/>
      <c r="AJ550" s="1109"/>
      <c r="AK550" s="1002"/>
      <c r="AL550" s="1002"/>
    </row>
    <row r="551" spans="1:38" ht="15" customHeight="1" x14ac:dyDescent="0.25">
      <c r="A551" s="971"/>
      <c r="B551" s="971"/>
      <c r="C551" s="971"/>
      <c r="D551" s="971"/>
      <c r="E551" s="1339" t="s">
        <v>2625</v>
      </c>
      <c r="F551" s="1073"/>
      <c r="G551" s="1073"/>
      <c r="H551" s="1073"/>
      <c r="I551" s="1073"/>
      <c r="J551" s="1073"/>
      <c r="K551" s="1073"/>
      <c r="L551" s="1073"/>
      <c r="M551" s="2330"/>
      <c r="N551" s="1930"/>
      <c r="O551" s="1109"/>
      <c r="P551" s="1109"/>
      <c r="Q551" s="1345" t="s">
        <v>2626</v>
      </c>
      <c r="R551" s="1109"/>
      <c r="S551" s="1109"/>
      <c r="T551" s="1109"/>
      <c r="U551" s="1073"/>
      <c r="V551" s="1073"/>
      <c r="W551" s="1109"/>
      <c r="X551" s="1109"/>
      <c r="Y551" s="1109"/>
      <c r="Z551" s="1109"/>
      <c r="AA551" s="1109"/>
      <c r="AB551" s="1109"/>
      <c r="AC551" s="1109"/>
      <c r="AD551" s="2330"/>
      <c r="AE551" s="2331"/>
      <c r="AF551" s="1109"/>
      <c r="AG551" s="1109"/>
      <c r="AH551" s="1109"/>
      <c r="AI551" s="1340"/>
      <c r="AJ551" s="1109"/>
      <c r="AK551" s="1002"/>
      <c r="AL551" s="1002"/>
    </row>
    <row r="552" spans="1:38" ht="4.5" customHeight="1" x14ac:dyDescent="0.25">
      <c r="A552" s="971"/>
      <c r="B552" s="971"/>
      <c r="C552" s="971"/>
      <c r="D552" s="971"/>
      <c r="E552" s="1339"/>
      <c r="F552" s="1073"/>
      <c r="G552" s="1073"/>
      <c r="H552" s="1073"/>
      <c r="I552" s="1073"/>
      <c r="J552" s="1073"/>
      <c r="K552" s="1073"/>
      <c r="L552" s="1073"/>
      <c r="M552" s="1160"/>
      <c r="N552" s="1073"/>
      <c r="O552" s="1073"/>
      <c r="P552" s="1073"/>
      <c r="Q552" s="1073"/>
      <c r="R552" s="1073"/>
      <c r="S552" s="1073"/>
      <c r="T552" s="1073"/>
      <c r="U552" s="1073"/>
      <c r="V552" s="1073"/>
      <c r="W552" s="1073"/>
      <c r="X552" s="1073"/>
      <c r="Y552" s="1073"/>
      <c r="Z552" s="1073"/>
      <c r="AA552" s="1073"/>
      <c r="AB552" s="1073"/>
      <c r="AC552" s="1073"/>
      <c r="AD552" s="1073"/>
      <c r="AE552" s="1073"/>
      <c r="AF552" s="1109"/>
      <c r="AG552" s="1109"/>
      <c r="AH552" s="1109"/>
      <c r="AI552" s="1340"/>
      <c r="AJ552" s="1109"/>
      <c r="AK552" s="1002"/>
      <c r="AL552" s="1002"/>
    </row>
    <row r="553" spans="1:38" ht="15" customHeight="1" x14ac:dyDescent="0.25">
      <c r="A553" s="971"/>
      <c r="B553" s="971"/>
      <c r="C553" s="971"/>
      <c r="D553" s="971"/>
      <c r="E553" s="1339"/>
      <c r="F553" s="1073" t="s">
        <v>2627</v>
      </c>
      <c r="G553" s="1073"/>
      <c r="H553" s="1073"/>
      <c r="I553" s="1073"/>
      <c r="J553" s="1073"/>
      <c r="K553" s="1073"/>
      <c r="L553" s="1073"/>
      <c r="M553" s="1109"/>
      <c r="N553" s="1109"/>
      <c r="O553" s="1109"/>
      <c r="P553" s="1109"/>
      <c r="Q553" s="1109"/>
      <c r="R553" s="1109"/>
      <c r="S553" s="1109"/>
      <c r="T553" s="1109"/>
      <c r="U553" s="1109"/>
      <c r="V553" s="1109"/>
      <c r="W553" s="1109"/>
      <c r="X553" s="1109"/>
      <c r="Y553" s="1109"/>
      <c r="Z553" s="1109"/>
      <c r="AA553" s="1109"/>
      <c r="AB553" s="1109"/>
      <c r="AC553" s="1109"/>
      <c r="AD553" s="1109"/>
      <c r="AE553" s="1073"/>
      <c r="AF553" s="1109"/>
      <c r="AG553" s="1109"/>
      <c r="AH553" s="1109"/>
      <c r="AI553" s="1340"/>
      <c r="AJ553" s="1109"/>
      <c r="AK553" s="1002"/>
      <c r="AL553" s="1002"/>
    </row>
    <row r="554" spans="1:38" ht="4.5" customHeight="1" x14ac:dyDescent="0.25">
      <c r="A554" s="971"/>
      <c r="B554" s="971"/>
      <c r="C554" s="971"/>
      <c r="D554" s="971"/>
      <c r="E554" s="1339"/>
      <c r="F554" s="1073"/>
      <c r="G554" s="1073"/>
      <c r="H554" s="1073"/>
      <c r="I554" s="1073"/>
      <c r="J554" s="1073"/>
      <c r="K554" s="1073"/>
      <c r="L554" s="1073"/>
      <c r="M554" s="1073"/>
      <c r="N554" s="1073"/>
      <c r="O554" s="1073"/>
      <c r="P554" s="1073"/>
      <c r="Q554" s="1073"/>
      <c r="R554" s="1073"/>
      <c r="S554" s="1073"/>
      <c r="T554" s="1073"/>
      <c r="U554" s="1073"/>
      <c r="V554" s="1073"/>
      <c r="W554" s="1073"/>
      <c r="X554" s="1073"/>
      <c r="Y554" s="1073"/>
      <c r="Z554" s="1073"/>
      <c r="AA554" s="1073"/>
      <c r="AB554" s="1073"/>
      <c r="AC554" s="1073"/>
      <c r="AD554" s="1073"/>
      <c r="AE554" s="1073"/>
      <c r="AF554" s="1109"/>
      <c r="AG554" s="1109"/>
      <c r="AH554" s="1109"/>
      <c r="AI554" s="1340"/>
      <c r="AJ554" s="1109"/>
      <c r="AK554" s="1002"/>
      <c r="AL554" s="1002"/>
    </row>
    <row r="555" spans="1:38" ht="15" customHeight="1" x14ac:dyDescent="0.25">
      <c r="A555" s="971"/>
      <c r="B555" s="971"/>
      <c r="C555" s="971"/>
      <c r="D555" s="971"/>
      <c r="E555" s="1347" t="s">
        <v>96</v>
      </c>
      <c r="F555" s="2330"/>
      <c r="G555" s="1930"/>
      <c r="H555" s="1930"/>
      <c r="I555" s="1930"/>
      <c r="J555" s="1930"/>
      <c r="K555" s="1930"/>
      <c r="L555" s="1930"/>
      <c r="M555" s="1930"/>
      <c r="N555" s="1346" t="s">
        <v>201</v>
      </c>
      <c r="O555" s="2330"/>
      <c r="P555" s="1930"/>
      <c r="Q555" s="1930"/>
      <c r="R555" s="1930"/>
      <c r="S555" s="1930"/>
      <c r="T555" s="1930"/>
      <c r="U555" s="1930"/>
      <c r="V555" s="1930"/>
      <c r="W555" s="1346" t="s">
        <v>245</v>
      </c>
      <c r="X555" s="2339"/>
      <c r="Y555" s="2339"/>
      <c r="Z555" s="2339"/>
      <c r="AA555" s="2339"/>
      <c r="AB555" s="2339"/>
      <c r="AC555" s="2339"/>
      <c r="AD555" s="2339"/>
      <c r="AE555" s="2339"/>
      <c r="AF555" s="2339"/>
      <c r="AG555" s="2339"/>
      <c r="AH555" s="2339"/>
      <c r="AI555" s="1348"/>
      <c r="AJ555" s="1082"/>
      <c r="AK555" s="1002"/>
      <c r="AL555" s="1002"/>
    </row>
    <row r="556" spans="1:38" ht="15" customHeight="1" x14ac:dyDescent="0.25">
      <c r="A556" s="971"/>
      <c r="B556" s="971"/>
      <c r="C556" s="971"/>
      <c r="D556" s="971"/>
      <c r="E556" s="1339"/>
      <c r="F556" s="1073" t="s">
        <v>2628</v>
      </c>
      <c r="G556" s="1073"/>
      <c r="H556" s="1073"/>
      <c r="I556" s="1333"/>
      <c r="J556" s="1333"/>
      <c r="K556" s="1333"/>
      <c r="L556" s="1353"/>
      <c r="M556" s="1333"/>
      <c r="N556" s="1333"/>
      <c r="O556" s="1073" t="s">
        <v>2628</v>
      </c>
      <c r="P556" s="1073"/>
      <c r="Q556" s="1073"/>
      <c r="R556" s="1073"/>
      <c r="S556" s="1073"/>
      <c r="T556" s="2343"/>
      <c r="U556" s="2344"/>
      <c r="V556" s="2344"/>
      <c r="W556" s="1109"/>
      <c r="X556" s="1073" t="s">
        <v>2628</v>
      </c>
      <c r="Y556" s="1073"/>
      <c r="Z556" s="1073"/>
      <c r="AA556" s="1073"/>
      <c r="AB556" s="1333"/>
      <c r="AC556" s="1333"/>
      <c r="AD556" s="1073"/>
      <c r="AE556" s="2343"/>
      <c r="AF556" s="2343"/>
      <c r="AG556" s="2343"/>
      <c r="AH556" s="2343"/>
      <c r="AI556" s="1348"/>
      <c r="AJ556" s="1109"/>
      <c r="AK556" s="1002"/>
      <c r="AL556" s="1002"/>
    </row>
    <row r="557" spans="1:38" ht="4.5" customHeight="1" x14ac:dyDescent="0.25">
      <c r="A557" s="971"/>
      <c r="B557" s="971"/>
      <c r="C557" s="971"/>
      <c r="D557" s="971"/>
      <c r="E557" s="1339"/>
      <c r="F557" s="1073"/>
      <c r="G557" s="1073"/>
      <c r="H557" s="1073"/>
      <c r="I557" s="1109"/>
      <c r="J557" s="1109"/>
      <c r="K557" s="1109"/>
      <c r="L557" s="1073"/>
      <c r="M557" s="1073"/>
      <c r="N557" s="1073"/>
      <c r="O557" s="1109"/>
      <c r="P557" s="1109"/>
      <c r="Q557" s="1109"/>
      <c r="R557" s="1109"/>
      <c r="S557" s="1109"/>
      <c r="T557" s="1109"/>
      <c r="U557" s="1109"/>
      <c r="V557" s="1073"/>
      <c r="W557" s="1073"/>
      <c r="X557" s="1109"/>
      <c r="Y557" s="1109"/>
      <c r="Z557" s="1109"/>
      <c r="AA557" s="1109"/>
      <c r="AB557" s="1109"/>
      <c r="AC557" s="1109"/>
      <c r="AD557" s="1073"/>
      <c r="AE557" s="1073"/>
      <c r="AF557" s="1109"/>
      <c r="AG557" s="1109"/>
      <c r="AH557" s="1109"/>
      <c r="AI557" s="1340"/>
      <c r="AJ557" s="1109"/>
      <c r="AK557" s="1002"/>
      <c r="AL557" s="1002"/>
    </row>
    <row r="558" spans="1:38" ht="15" customHeight="1" x14ac:dyDescent="0.25">
      <c r="A558" s="971"/>
      <c r="B558" s="971"/>
      <c r="C558" s="971"/>
      <c r="D558" s="971"/>
      <c r="E558" s="1347" t="s">
        <v>309</v>
      </c>
      <c r="F558" s="2330"/>
      <c r="G558" s="1930"/>
      <c r="H558" s="1930"/>
      <c r="I558" s="1930"/>
      <c r="J558" s="1930"/>
      <c r="K558" s="1930"/>
      <c r="L558" s="1930"/>
      <c r="M558" s="1930"/>
      <c r="N558" s="1346" t="s">
        <v>374</v>
      </c>
      <c r="O558" s="2330"/>
      <c r="P558" s="1930"/>
      <c r="Q558" s="1930"/>
      <c r="R558" s="1930"/>
      <c r="S558" s="1930"/>
      <c r="T558" s="1930"/>
      <c r="U558" s="1930"/>
      <c r="V558" s="1930"/>
      <c r="W558" s="1346" t="s">
        <v>418</v>
      </c>
      <c r="X558" s="2339"/>
      <c r="Y558" s="2339"/>
      <c r="Z558" s="2339"/>
      <c r="AA558" s="2339"/>
      <c r="AB558" s="2339"/>
      <c r="AC558" s="2339"/>
      <c r="AD558" s="2339"/>
      <c r="AE558" s="2339"/>
      <c r="AF558" s="2339"/>
      <c r="AG558" s="2339"/>
      <c r="AH558" s="2339"/>
      <c r="AI558" s="1186"/>
      <c r="AJ558" s="1082"/>
      <c r="AK558" s="1002"/>
      <c r="AL558" s="1002"/>
    </row>
    <row r="559" spans="1:38" ht="15" customHeight="1" thickBot="1" x14ac:dyDescent="0.3">
      <c r="A559" s="971"/>
      <c r="B559" s="971"/>
      <c r="C559" s="971"/>
      <c r="D559" s="971"/>
      <c r="E559" s="1341"/>
      <c r="F559" s="1164" t="s">
        <v>2628</v>
      </c>
      <c r="G559" s="1164"/>
      <c r="H559" s="1164"/>
      <c r="I559" s="1342"/>
      <c r="J559" s="1342"/>
      <c r="K559" s="1342"/>
      <c r="L559" s="1352"/>
      <c r="M559" s="1164"/>
      <c r="N559" s="1349"/>
      <c r="O559" s="1164" t="s">
        <v>2628</v>
      </c>
      <c r="P559" s="1164"/>
      <c r="Q559" s="1164"/>
      <c r="R559" s="1164"/>
      <c r="S559" s="1164"/>
      <c r="T559" s="2321"/>
      <c r="U559" s="2347"/>
      <c r="V559" s="2347"/>
      <c r="W559" s="1349"/>
      <c r="X559" s="1164" t="s">
        <v>2628</v>
      </c>
      <c r="Y559" s="1164"/>
      <c r="Z559" s="1164"/>
      <c r="AA559" s="1164"/>
      <c r="AB559" s="1342"/>
      <c r="AC559" s="1342"/>
      <c r="AD559" s="1164"/>
      <c r="AE559" s="2321"/>
      <c r="AF559" s="2321"/>
      <c r="AG559" s="2321"/>
      <c r="AH559" s="2321"/>
      <c r="AI559" s="1192"/>
      <c r="AJ559" s="1109"/>
      <c r="AK559" s="1002"/>
      <c r="AL559" s="1002"/>
    </row>
    <row r="560" spans="1:38" ht="4.5" customHeight="1" thickBot="1" x14ac:dyDescent="0.3">
      <c r="A560" s="971"/>
      <c r="B560" s="971"/>
      <c r="C560" s="971"/>
      <c r="D560" s="971"/>
      <c r="E560" s="206"/>
      <c r="F560" s="207"/>
      <c r="G560" s="207"/>
      <c r="H560" s="207"/>
      <c r="I560" s="207"/>
      <c r="J560" s="207"/>
      <c r="K560" s="207"/>
      <c r="L560" s="207"/>
      <c r="M560" s="207"/>
      <c r="N560" s="207"/>
      <c r="O560" s="207"/>
      <c r="P560" s="207"/>
      <c r="Q560" s="207"/>
      <c r="R560" s="207"/>
      <c r="S560" s="207"/>
      <c r="T560" s="207"/>
      <c r="U560" s="207"/>
      <c r="V560" s="207"/>
      <c r="W560" s="207"/>
      <c r="X560" s="207"/>
      <c r="Y560" s="207"/>
      <c r="Z560" s="207"/>
      <c r="AA560" s="207"/>
      <c r="AB560" s="207"/>
      <c r="AC560" s="207"/>
      <c r="AD560" s="207"/>
      <c r="AE560" s="207"/>
      <c r="AF560" s="678"/>
      <c r="AG560" s="678"/>
      <c r="AH560" s="678"/>
      <c r="AI560" s="678"/>
      <c r="AJ560" s="1109"/>
      <c r="AK560" s="1002"/>
      <c r="AL560" s="1002"/>
    </row>
    <row r="561" spans="1:38" ht="15" hidden="1" customHeight="1" x14ac:dyDescent="0.25">
      <c r="A561" s="971"/>
      <c r="B561" s="971"/>
      <c r="C561" s="971"/>
      <c r="D561" s="971"/>
      <c r="E561" s="1005" t="s">
        <v>457</v>
      </c>
      <c r="F561" s="1638"/>
      <c r="G561" s="1416"/>
      <c r="H561" s="1416"/>
      <c r="I561" s="1416"/>
      <c r="J561" s="1416"/>
      <c r="K561" s="1416"/>
      <c r="L561" s="1416"/>
      <c r="M561" s="1417"/>
      <c r="N561" s="511" t="s">
        <v>497</v>
      </c>
      <c r="O561" s="1638"/>
      <c r="P561" s="1416"/>
      <c r="Q561" s="1416"/>
      <c r="R561" s="1416"/>
      <c r="S561" s="1416"/>
      <c r="T561" s="1416"/>
      <c r="U561" s="1416"/>
      <c r="V561" s="1417"/>
      <c r="W561" s="511" t="s">
        <v>546</v>
      </c>
      <c r="X561" s="1638"/>
      <c r="Y561" s="1416"/>
      <c r="Z561" s="1416"/>
      <c r="AA561" s="1416"/>
      <c r="AB561" s="1416"/>
      <c r="AC561" s="1416"/>
      <c r="AD561" s="1416"/>
      <c r="AE561" s="1416"/>
      <c r="AF561" s="1416"/>
      <c r="AG561" s="1416"/>
      <c r="AH561" s="1416"/>
      <c r="AI561" s="1416"/>
      <c r="AJ561" s="1573"/>
      <c r="AK561" s="1002"/>
      <c r="AL561" s="1002"/>
    </row>
    <row r="562" spans="1:38" ht="15" hidden="1" customHeight="1" x14ac:dyDescent="0.25">
      <c r="A562" s="971"/>
      <c r="B562" s="971"/>
      <c r="C562" s="971"/>
      <c r="D562" s="971"/>
      <c r="E562" s="34"/>
      <c r="F562" s="10" t="s">
        <v>2628</v>
      </c>
      <c r="G562" s="10"/>
      <c r="H562" s="10"/>
      <c r="I562" s="1006"/>
      <c r="J562" s="1006"/>
      <c r="K562" s="1006"/>
      <c r="L562" s="1007"/>
      <c r="M562" s="531"/>
      <c r="N562" s="531"/>
      <c r="O562" s="10" t="s">
        <v>2628</v>
      </c>
      <c r="P562" s="10"/>
      <c r="Q562" s="10"/>
      <c r="R562" s="10"/>
      <c r="S562" s="10"/>
      <c r="T562" s="2318"/>
      <c r="U562" s="1393"/>
      <c r="V562" s="2319"/>
      <c r="W562" s="31"/>
      <c r="X562" s="10" t="s">
        <v>2628</v>
      </c>
      <c r="Y562" s="10"/>
      <c r="Z562" s="10"/>
      <c r="AA562" s="10"/>
      <c r="AB562" s="531"/>
      <c r="AC562" s="531"/>
      <c r="AD562" s="10"/>
      <c r="AE562" s="2320"/>
      <c r="AF562" s="1393"/>
      <c r="AG562" s="1393"/>
      <c r="AH562" s="1393"/>
      <c r="AI562" s="2319"/>
      <c r="AJ562" s="485"/>
      <c r="AK562" s="1002"/>
      <c r="AL562" s="1002"/>
    </row>
    <row r="563" spans="1:38" ht="4.5" hidden="1" customHeight="1" x14ac:dyDescent="0.25">
      <c r="A563" s="971"/>
      <c r="B563" s="971"/>
      <c r="C563" s="971"/>
      <c r="D563" s="971"/>
      <c r="E563" s="34"/>
      <c r="F563" s="10"/>
      <c r="G563" s="10"/>
      <c r="H563" s="10"/>
      <c r="I563" s="31"/>
      <c r="J563" s="31"/>
      <c r="K563" s="31"/>
      <c r="L563" s="10"/>
      <c r="M563" s="10"/>
      <c r="N563" s="10"/>
      <c r="O563" s="31"/>
      <c r="P563" s="31"/>
      <c r="Q563" s="31"/>
      <c r="R563" s="31"/>
      <c r="S563" s="31"/>
      <c r="T563" s="31"/>
      <c r="U563" s="31"/>
      <c r="V563" s="10"/>
      <c r="W563" s="10"/>
      <c r="X563" s="31"/>
      <c r="Y563" s="31"/>
      <c r="Z563" s="31"/>
      <c r="AA563" s="31"/>
      <c r="AB563" s="31"/>
      <c r="AC563" s="31"/>
      <c r="AD563" s="10"/>
      <c r="AE563" s="10"/>
      <c r="AF563" s="31"/>
      <c r="AG563" s="31"/>
      <c r="AH563" s="31"/>
      <c r="AI563" s="31"/>
      <c r="AJ563" s="485"/>
      <c r="AK563" s="1002"/>
      <c r="AL563" s="1002"/>
    </row>
    <row r="564" spans="1:38" ht="15" hidden="1" customHeight="1" x14ac:dyDescent="0.25">
      <c r="A564" s="971"/>
      <c r="B564" s="971"/>
      <c r="C564" s="971"/>
      <c r="D564" s="971"/>
      <c r="E564" s="1005" t="s">
        <v>619</v>
      </c>
      <c r="F564" s="1638"/>
      <c r="G564" s="1416"/>
      <c r="H564" s="1416"/>
      <c r="I564" s="1416"/>
      <c r="J564" s="1416"/>
      <c r="K564" s="1416"/>
      <c r="L564" s="1416"/>
      <c r="M564" s="1417"/>
      <c r="N564" s="511" t="s">
        <v>1839</v>
      </c>
      <c r="O564" s="1638"/>
      <c r="P564" s="1416"/>
      <c r="Q564" s="1416"/>
      <c r="R564" s="1416"/>
      <c r="S564" s="1416"/>
      <c r="T564" s="1416"/>
      <c r="U564" s="1416"/>
      <c r="V564" s="1417"/>
      <c r="W564" s="511" t="s">
        <v>2049</v>
      </c>
      <c r="X564" s="1638"/>
      <c r="Y564" s="1416"/>
      <c r="Z564" s="1416"/>
      <c r="AA564" s="1416"/>
      <c r="AB564" s="1416"/>
      <c r="AC564" s="1416"/>
      <c r="AD564" s="1416"/>
      <c r="AE564" s="1416"/>
      <c r="AF564" s="1416"/>
      <c r="AG564" s="1416"/>
      <c r="AH564" s="1416"/>
      <c r="AI564" s="1416"/>
      <c r="AJ564" s="1573"/>
      <c r="AK564" s="1002"/>
      <c r="AL564" s="1002"/>
    </row>
    <row r="565" spans="1:38" ht="15" hidden="1" customHeight="1" x14ac:dyDescent="0.25">
      <c r="A565" s="971"/>
      <c r="B565" s="971"/>
      <c r="C565" s="971"/>
      <c r="D565" s="971"/>
      <c r="E565" s="34"/>
      <c r="F565" s="10" t="s">
        <v>2628</v>
      </c>
      <c r="G565" s="10"/>
      <c r="H565" s="10"/>
      <c r="I565" s="531"/>
      <c r="J565" s="531"/>
      <c r="K565" s="531"/>
      <c r="L565" s="1007"/>
      <c r="M565" s="10"/>
      <c r="N565" s="31"/>
      <c r="O565" s="10" t="s">
        <v>2628</v>
      </c>
      <c r="P565" s="10"/>
      <c r="Q565" s="10"/>
      <c r="R565" s="10"/>
      <c r="S565" s="10"/>
      <c r="T565" s="2318"/>
      <c r="U565" s="1393"/>
      <c r="V565" s="2319"/>
      <c r="W565" s="31"/>
      <c r="X565" s="10" t="s">
        <v>2628</v>
      </c>
      <c r="Y565" s="10"/>
      <c r="Z565" s="10"/>
      <c r="AA565" s="10"/>
      <c r="AB565" s="531"/>
      <c r="AC565" s="531"/>
      <c r="AD565" s="10"/>
      <c r="AE565" s="2320"/>
      <c r="AF565" s="1393"/>
      <c r="AG565" s="1393"/>
      <c r="AH565" s="1393"/>
      <c r="AI565" s="2319"/>
      <c r="AJ565" s="485"/>
      <c r="AK565" s="1002"/>
      <c r="AL565" s="1002"/>
    </row>
    <row r="566" spans="1:38" ht="4.5" hidden="1" customHeight="1" x14ac:dyDescent="0.25">
      <c r="A566" s="971"/>
      <c r="B566" s="971"/>
      <c r="C566" s="971"/>
      <c r="D566" s="971"/>
      <c r="E566" s="206"/>
      <c r="F566" s="207"/>
      <c r="G566" s="207"/>
      <c r="H566" s="207"/>
      <c r="I566" s="207"/>
      <c r="J566" s="207"/>
      <c r="K566" s="207"/>
      <c r="L566" s="207"/>
      <c r="M566" s="207"/>
      <c r="N566" s="207"/>
      <c r="O566" s="207"/>
      <c r="P566" s="207"/>
      <c r="Q566" s="207"/>
      <c r="R566" s="207"/>
      <c r="S566" s="207"/>
      <c r="T566" s="207"/>
      <c r="U566" s="207"/>
      <c r="V566" s="207"/>
      <c r="W566" s="207"/>
      <c r="X566" s="207"/>
      <c r="Y566" s="207"/>
      <c r="Z566" s="207"/>
      <c r="AA566" s="207"/>
      <c r="AB566" s="207"/>
      <c r="AC566" s="207"/>
      <c r="AD566" s="207"/>
      <c r="AE566" s="207"/>
      <c r="AF566" s="678"/>
      <c r="AG566" s="678"/>
      <c r="AH566" s="678"/>
      <c r="AI566" s="678"/>
      <c r="AJ566" s="497"/>
      <c r="AK566" s="1002"/>
      <c r="AL566" s="1002"/>
    </row>
    <row r="567" spans="1:38" ht="15" hidden="1" customHeight="1" x14ac:dyDescent="0.25">
      <c r="A567" s="971"/>
      <c r="B567" s="971"/>
      <c r="C567" s="971"/>
      <c r="D567" s="971"/>
      <c r="E567" s="1005" t="s">
        <v>2629</v>
      </c>
      <c r="F567" s="1638"/>
      <c r="G567" s="1416"/>
      <c r="H567" s="1416"/>
      <c r="I567" s="1416"/>
      <c r="J567" s="1416"/>
      <c r="K567" s="1416"/>
      <c r="L567" s="1416"/>
      <c r="M567" s="1417"/>
      <c r="N567" s="511" t="s">
        <v>2630</v>
      </c>
      <c r="O567" s="1638"/>
      <c r="P567" s="1416"/>
      <c r="Q567" s="1416"/>
      <c r="R567" s="1416"/>
      <c r="S567" s="1416"/>
      <c r="T567" s="1416"/>
      <c r="U567" s="1416"/>
      <c r="V567" s="1417"/>
      <c r="W567" s="511" t="s">
        <v>2631</v>
      </c>
      <c r="X567" s="1638"/>
      <c r="Y567" s="1416"/>
      <c r="Z567" s="1416"/>
      <c r="AA567" s="1416"/>
      <c r="AB567" s="1416"/>
      <c r="AC567" s="1416"/>
      <c r="AD567" s="1416"/>
      <c r="AE567" s="1416"/>
      <c r="AF567" s="1416"/>
      <c r="AG567" s="1416"/>
      <c r="AH567" s="1416"/>
      <c r="AI567" s="1416"/>
      <c r="AJ567" s="1573"/>
      <c r="AK567" s="1002"/>
      <c r="AL567" s="1002"/>
    </row>
    <row r="568" spans="1:38" ht="15" hidden="1" customHeight="1" x14ac:dyDescent="0.25">
      <c r="A568" s="971"/>
      <c r="B568" s="971"/>
      <c r="C568" s="971"/>
      <c r="D568" s="971"/>
      <c r="E568" s="34"/>
      <c r="F568" s="10" t="s">
        <v>2628</v>
      </c>
      <c r="G568" s="10"/>
      <c r="H568" s="10"/>
      <c r="I568" s="1006"/>
      <c r="J568" s="1006"/>
      <c r="K568" s="1006"/>
      <c r="L568" s="1007"/>
      <c r="M568" s="531"/>
      <c r="N568" s="531"/>
      <c r="O568" s="10" t="s">
        <v>2628</v>
      </c>
      <c r="P568" s="10"/>
      <c r="Q568" s="10"/>
      <c r="R568" s="10"/>
      <c r="S568" s="10"/>
      <c r="T568" s="2318"/>
      <c r="U568" s="1393"/>
      <c r="V568" s="2319"/>
      <c r="W568" s="31"/>
      <c r="X568" s="10" t="s">
        <v>2628</v>
      </c>
      <c r="Y568" s="10"/>
      <c r="Z568" s="10"/>
      <c r="AA568" s="10"/>
      <c r="AB568" s="531"/>
      <c r="AC568" s="531"/>
      <c r="AD568" s="10"/>
      <c r="AE568" s="2320"/>
      <c r="AF568" s="1393"/>
      <c r="AG568" s="1393"/>
      <c r="AH568" s="1393"/>
      <c r="AI568" s="2319"/>
      <c r="AJ568" s="485"/>
      <c r="AK568" s="1002"/>
      <c r="AL568" s="1002"/>
    </row>
    <row r="569" spans="1:38" ht="4.5" hidden="1" customHeight="1" x14ac:dyDescent="0.25">
      <c r="A569" s="971"/>
      <c r="B569" s="971"/>
      <c r="C569" s="971"/>
      <c r="D569" s="971"/>
      <c r="E569" s="34"/>
      <c r="F569" s="10"/>
      <c r="G569" s="10"/>
      <c r="H569" s="10"/>
      <c r="I569" s="31"/>
      <c r="J569" s="31"/>
      <c r="K569" s="31"/>
      <c r="L569" s="10"/>
      <c r="M569" s="10"/>
      <c r="N569" s="10"/>
      <c r="O569" s="31"/>
      <c r="P569" s="31"/>
      <c r="Q569" s="31"/>
      <c r="R569" s="31"/>
      <c r="S569" s="31"/>
      <c r="T569" s="31"/>
      <c r="U569" s="31"/>
      <c r="V569" s="10"/>
      <c r="W569" s="10"/>
      <c r="X569" s="31"/>
      <c r="Y569" s="31"/>
      <c r="Z569" s="31"/>
      <c r="AA569" s="31"/>
      <c r="AB569" s="31"/>
      <c r="AC569" s="31"/>
      <c r="AD569" s="10"/>
      <c r="AE569" s="10"/>
      <c r="AF569" s="31"/>
      <c r="AG569" s="31"/>
      <c r="AH569" s="31"/>
      <c r="AI569" s="31"/>
      <c r="AJ569" s="485"/>
      <c r="AK569" s="1002"/>
      <c r="AL569" s="1002"/>
    </row>
    <row r="570" spans="1:38" ht="15" hidden="1" customHeight="1" x14ac:dyDescent="0.25">
      <c r="A570" s="971"/>
      <c r="B570" s="971"/>
      <c r="C570" s="971"/>
      <c r="D570" s="971"/>
      <c r="E570" s="1005" t="s">
        <v>2632</v>
      </c>
      <c r="F570" s="1638"/>
      <c r="G570" s="1416"/>
      <c r="H570" s="1416"/>
      <c r="I570" s="1416"/>
      <c r="J570" s="1416"/>
      <c r="K570" s="1416"/>
      <c r="L570" s="1416"/>
      <c r="M570" s="1417"/>
      <c r="N570" s="511" t="s">
        <v>2633</v>
      </c>
      <c r="O570" s="1638"/>
      <c r="P570" s="1416"/>
      <c r="Q570" s="1416"/>
      <c r="R570" s="1416"/>
      <c r="S570" s="1416"/>
      <c r="T570" s="1416"/>
      <c r="U570" s="1416"/>
      <c r="V570" s="1417"/>
      <c r="W570" s="511" t="s">
        <v>2634</v>
      </c>
      <c r="X570" s="1638"/>
      <c r="Y570" s="1416"/>
      <c r="Z570" s="1416"/>
      <c r="AA570" s="1416"/>
      <c r="AB570" s="1416"/>
      <c r="AC570" s="1416"/>
      <c r="AD570" s="1416"/>
      <c r="AE570" s="1416"/>
      <c r="AF570" s="1416"/>
      <c r="AG570" s="1416"/>
      <c r="AH570" s="1416"/>
      <c r="AI570" s="1416"/>
      <c r="AJ570" s="1573"/>
      <c r="AK570" s="1002"/>
      <c r="AL570" s="1002"/>
    </row>
    <row r="571" spans="1:38" ht="15" hidden="1" customHeight="1" x14ac:dyDescent="0.25">
      <c r="A571" s="971"/>
      <c r="B571" s="971"/>
      <c r="C571" s="971"/>
      <c r="D571" s="971"/>
      <c r="E571" s="34"/>
      <c r="F571" s="10" t="s">
        <v>2628</v>
      </c>
      <c r="G571" s="10"/>
      <c r="H571" s="10"/>
      <c r="I571" s="531"/>
      <c r="J571" s="531"/>
      <c r="K571" s="531"/>
      <c r="L571" s="1007"/>
      <c r="M571" s="10"/>
      <c r="N571" s="31"/>
      <c r="O571" s="10" t="s">
        <v>2628</v>
      </c>
      <c r="P571" s="10"/>
      <c r="Q571" s="10"/>
      <c r="R571" s="10"/>
      <c r="S571" s="10"/>
      <c r="T571" s="2318"/>
      <c r="U571" s="1393"/>
      <c r="V571" s="2319"/>
      <c r="W571" s="31"/>
      <c r="X571" s="10" t="s">
        <v>2628</v>
      </c>
      <c r="Y571" s="10"/>
      <c r="Z571" s="10"/>
      <c r="AA571" s="10"/>
      <c r="AB571" s="531"/>
      <c r="AC571" s="531"/>
      <c r="AD571" s="10"/>
      <c r="AE571" s="2320"/>
      <c r="AF571" s="1393"/>
      <c r="AG571" s="1393"/>
      <c r="AH571" s="1393"/>
      <c r="AI571" s="2319"/>
      <c r="AJ571" s="485"/>
      <c r="AK571" s="1002"/>
      <c r="AL571" s="1002"/>
    </row>
    <row r="572" spans="1:38" ht="4.5" hidden="1" customHeight="1" x14ac:dyDescent="0.25">
      <c r="A572" s="971"/>
      <c r="B572" s="971"/>
      <c r="C572" s="971"/>
      <c r="D572" s="971"/>
      <c r="E572" s="206"/>
      <c r="F572" s="207"/>
      <c r="G572" s="207"/>
      <c r="H572" s="207"/>
      <c r="I572" s="207"/>
      <c r="J572" s="207"/>
      <c r="K572" s="207"/>
      <c r="L572" s="207"/>
      <c r="M572" s="207"/>
      <c r="N572" s="207"/>
      <c r="O572" s="207"/>
      <c r="P572" s="207"/>
      <c r="Q572" s="207"/>
      <c r="R572" s="207"/>
      <c r="S572" s="207"/>
      <c r="T572" s="207"/>
      <c r="U572" s="207"/>
      <c r="V572" s="207"/>
      <c r="W572" s="207"/>
      <c r="X572" s="207"/>
      <c r="Y572" s="207"/>
      <c r="Z572" s="207"/>
      <c r="AA572" s="207"/>
      <c r="AB572" s="207"/>
      <c r="AC572" s="207"/>
      <c r="AD572" s="207"/>
      <c r="AE572" s="207"/>
      <c r="AF572" s="678"/>
      <c r="AG572" s="678"/>
      <c r="AH572" s="678"/>
      <c r="AI572" s="678"/>
      <c r="AJ572" s="497"/>
      <c r="AK572" s="1002"/>
      <c r="AL572" s="1002"/>
    </row>
    <row r="573" spans="1:38" ht="15" hidden="1" customHeight="1" x14ac:dyDescent="0.25">
      <c r="A573" s="971"/>
      <c r="B573" s="971"/>
      <c r="C573" s="971"/>
      <c r="D573" s="971"/>
      <c r="E573" s="1005" t="s">
        <v>2635</v>
      </c>
      <c r="F573" s="1638"/>
      <c r="G573" s="1416"/>
      <c r="H573" s="1416"/>
      <c r="I573" s="1416"/>
      <c r="J573" s="1416"/>
      <c r="K573" s="1416"/>
      <c r="L573" s="1416"/>
      <c r="M573" s="1417"/>
      <c r="N573" s="511" t="s">
        <v>2636</v>
      </c>
      <c r="O573" s="1638"/>
      <c r="P573" s="1416"/>
      <c r="Q573" s="1416"/>
      <c r="R573" s="1416"/>
      <c r="S573" s="1416"/>
      <c r="T573" s="1416"/>
      <c r="U573" s="1416"/>
      <c r="V573" s="1417"/>
      <c r="W573" s="511" t="s">
        <v>2637</v>
      </c>
      <c r="X573" s="1638"/>
      <c r="Y573" s="1416"/>
      <c r="Z573" s="1416"/>
      <c r="AA573" s="1416"/>
      <c r="AB573" s="1416"/>
      <c r="AC573" s="1416"/>
      <c r="AD573" s="1416"/>
      <c r="AE573" s="1416"/>
      <c r="AF573" s="1416"/>
      <c r="AG573" s="1416"/>
      <c r="AH573" s="1416"/>
      <c r="AI573" s="1416"/>
      <c r="AJ573" s="1573"/>
      <c r="AK573" s="1002"/>
      <c r="AL573" s="1002"/>
    </row>
    <row r="574" spans="1:38" ht="15" hidden="1" customHeight="1" x14ac:dyDescent="0.25">
      <c r="A574" s="971"/>
      <c r="B574" s="971"/>
      <c r="C574" s="971"/>
      <c r="D574" s="971"/>
      <c r="E574" s="34"/>
      <c r="F574" s="10" t="s">
        <v>2628</v>
      </c>
      <c r="G574" s="10"/>
      <c r="H574" s="10"/>
      <c r="I574" s="1006"/>
      <c r="J574" s="1006"/>
      <c r="K574" s="1006"/>
      <c r="L574" s="1007"/>
      <c r="M574" s="531"/>
      <c r="N574" s="531"/>
      <c r="O574" s="10" t="s">
        <v>2628</v>
      </c>
      <c r="P574" s="10"/>
      <c r="Q574" s="10"/>
      <c r="R574" s="10"/>
      <c r="S574" s="10"/>
      <c r="T574" s="2318"/>
      <c r="U574" s="1393"/>
      <c r="V574" s="2319"/>
      <c r="W574" s="31"/>
      <c r="X574" s="10" t="s">
        <v>2628</v>
      </c>
      <c r="Y574" s="10"/>
      <c r="Z574" s="10"/>
      <c r="AA574" s="10"/>
      <c r="AB574" s="531"/>
      <c r="AC574" s="531"/>
      <c r="AD574" s="10"/>
      <c r="AE574" s="2320"/>
      <c r="AF574" s="1393"/>
      <c r="AG574" s="1393"/>
      <c r="AH574" s="1393"/>
      <c r="AI574" s="2319"/>
      <c r="AJ574" s="485"/>
      <c r="AK574" s="1002"/>
      <c r="AL574" s="1002"/>
    </row>
    <row r="575" spans="1:38" ht="4.5" hidden="1" customHeight="1" x14ac:dyDescent="0.25">
      <c r="A575" s="971"/>
      <c r="B575" s="971"/>
      <c r="C575" s="971"/>
      <c r="D575" s="971"/>
      <c r="E575" s="34"/>
      <c r="F575" s="10"/>
      <c r="G575" s="10"/>
      <c r="H575" s="10"/>
      <c r="I575" s="31"/>
      <c r="J575" s="31"/>
      <c r="K575" s="31"/>
      <c r="L575" s="10"/>
      <c r="M575" s="10"/>
      <c r="N575" s="10"/>
      <c r="O575" s="31"/>
      <c r="P575" s="31"/>
      <c r="Q575" s="31"/>
      <c r="R575" s="31"/>
      <c r="S575" s="31"/>
      <c r="T575" s="31"/>
      <c r="U575" s="31"/>
      <c r="V575" s="10"/>
      <c r="W575" s="10"/>
      <c r="X575" s="31"/>
      <c r="Y575" s="31"/>
      <c r="Z575" s="31"/>
      <c r="AA575" s="31"/>
      <c r="AB575" s="31"/>
      <c r="AC575" s="31"/>
      <c r="AD575" s="10"/>
      <c r="AE575" s="10"/>
      <c r="AF575" s="31"/>
      <c r="AG575" s="31"/>
      <c r="AH575" s="31"/>
      <c r="AI575" s="31"/>
      <c r="AJ575" s="485"/>
      <c r="AK575" s="1002"/>
      <c r="AL575" s="1002"/>
    </row>
    <row r="576" spans="1:38" ht="15" hidden="1" customHeight="1" x14ac:dyDescent="0.25">
      <c r="A576" s="971"/>
      <c r="B576" s="971"/>
      <c r="C576" s="971"/>
      <c r="D576" s="971"/>
      <c r="E576" s="1005" t="s">
        <v>2638</v>
      </c>
      <c r="F576" s="1638"/>
      <c r="G576" s="1416"/>
      <c r="H576" s="1416"/>
      <c r="I576" s="1416"/>
      <c r="J576" s="1416"/>
      <c r="K576" s="1416"/>
      <c r="L576" s="1416"/>
      <c r="M576" s="1417"/>
      <c r="N576" s="511" t="s">
        <v>2639</v>
      </c>
      <c r="O576" s="1638"/>
      <c r="P576" s="1416"/>
      <c r="Q576" s="1416"/>
      <c r="R576" s="1416"/>
      <c r="S576" s="1416"/>
      <c r="T576" s="1416"/>
      <c r="U576" s="1416"/>
      <c r="V576" s="1417"/>
      <c r="W576" s="511" t="s">
        <v>2640</v>
      </c>
      <c r="X576" s="1638"/>
      <c r="Y576" s="1416"/>
      <c r="Z576" s="1416"/>
      <c r="AA576" s="1416"/>
      <c r="AB576" s="1416"/>
      <c r="AC576" s="1416"/>
      <c r="AD576" s="1416"/>
      <c r="AE576" s="1416"/>
      <c r="AF576" s="1416"/>
      <c r="AG576" s="1416"/>
      <c r="AH576" s="1416"/>
      <c r="AI576" s="1416"/>
      <c r="AJ576" s="1573"/>
      <c r="AK576" s="1002"/>
      <c r="AL576" s="1002"/>
    </row>
    <row r="577" spans="1:38" ht="15" hidden="1" customHeight="1" x14ac:dyDescent="0.25">
      <c r="A577" s="971"/>
      <c r="B577" s="971"/>
      <c r="C577" s="971"/>
      <c r="D577" s="971"/>
      <c r="E577" s="34"/>
      <c r="F577" s="10" t="s">
        <v>2628</v>
      </c>
      <c r="G577" s="10"/>
      <c r="H577" s="10"/>
      <c r="I577" s="531"/>
      <c r="J577" s="531"/>
      <c r="K577" s="531"/>
      <c r="L577" s="1007"/>
      <c r="M577" s="10"/>
      <c r="N577" s="31"/>
      <c r="O577" s="10" t="s">
        <v>2628</v>
      </c>
      <c r="P577" s="10"/>
      <c r="Q577" s="10"/>
      <c r="R577" s="10"/>
      <c r="S577" s="10"/>
      <c r="T577" s="2318"/>
      <c r="U577" s="1393"/>
      <c r="V577" s="2319"/>
      <c r="W577" s="31"/>
      <c r="X577" s="10" t="s">
        <v>2628</v>
      </c>
      <c r="Y577" s="10"/>
      <c r="Z577" s="10"/>
      <c r="AA577" s="10"/>
      <c r="AB577" s="531"/>
      <c r="AC577" s="531"/>
      <c r="AD577" s="10"/>
      <c r="AE577" s="2320"/>
      <c r="AF577" s="1393"/>
      <c r="AG577" s="1393"/>
      <c r="AH577" s="1393"/>
      <c r="AI577" s="2319"/>
      <c r="AJ577" s="485"/>
      <c r="AK577" s="1002"/>
      <c r="AL577" s="1002"/>
    </row>
    <row r="578" spans="1:38" ht="4.5" hidden="1" customHeight="1" x14ac:dyDescent="0.25">
      <c r="A578" s="971"/>
      <c r="B578" s="971"/>
      <c r="C578" s="971"/>
      <c r="D578" s="971"/>
      <c r="E578" s="206"/>
      <c r="F578" s="207"/>
      <c r="G578" s="207"/>
      <c r="H578" s="207"/>
      <c r="I578" s="207"/>
      <c r="J578" s="207"/>
      <c r="K578" s="207"/>
      <c r="L578" s="207"/>
      <c r="M578" s="207"/>
      <c r="N578" s="207"/>
      <c r="O578" s="207"/>
      <c r="P578" s="207"/>
      <c r="Q578" s="207"/>
      <c r="R578" s="207"/>
      <c r="S578" s="207"/>
      <c r="T578" s="207"/>
      <c r="U578" s="207"/>
      <c r="V578" s="207"/>
      <c r="W578" s="207"/>
      <c r="X578" s="207"/>
      <c r="Y578" s="207"/>
      <c r="Z578" s="207"/>
      <c r="AA578" s="207"/>
      <c r="AB578" s="207"/>
      <c r="AC578" s="207"/>
      <c r="AD578" s="207"/>
      <c r="AE578" s="207"/>
      <c r="AF578" s="678"/>
      <c r="AG578" s="678"/>
      <c r="AH578" s="678"/>
      <c r="AI578" s="678"/>
      <c r="AJ578" s="497"/>
      <c r="AK578" s="1002"/>
      <c r="AL578" s="1002"/>
    </row>
    <row r="579" spans="1:38" ht="15" hidden="1" customHeight="1" x14ac:dyDescent="0.25">
      <c r="A579" s="971"/>
      <c r="B579" s="971"/>
      <c r="C579" s="971"/>
      <c r="D579" s="971"/>
      <c r="E579" s="1005" t="s">
        <v>2641</v>
      </c>
      <c r="F579" s="1638"/>
      <c r="G579" s="1416"/>
      <c r="H579" s="1416"/>
      <c r="I579" s="1416"/>
      <c r="J579" s="1416"/>
      <c r="K579" s="1416"/>
      <c r="L579" s="1416"/>
      <c r="M579" s="1417"/>
      <c r="N579" s="511" t="s">
        <v>2642</v>
      </c>
      <c r="O579" s="1638"/>
      <c r="P579" s="1416"/>
      <c r="Q579" s="1416"/>
      <c r="R579" s="1416"/>
      <c r="S579" s="1416"/>
      <c r="T579" s="1416"/>
      <c r="U579" s="1416"/>
      <c r="V579" s="1417"/>
      <c r="W579" s="511" t="s">
        <v>2643</v>
      </c>
      <c r="X579" s="1638"/>
      <c r="Y579" s="1416"/>
      <c r="Z579" s="1416"/>
      <c r="AA579" s="1416"/>
      <c r="AB579" s="1416"/>
      <c r="AC579" s="1416"/>
      <c r="AD579" s="1416"/>
      <c r="AE579" s="1416"/>
      <c r="AF579" s="1416"/>
      <c r="AG579" s="1416"/>
      <c r="AH579" s="1416"/>
      <c r="AI579" s="1416"/>
      <c r="AJ579" s="1573"/>
      <c r="AK579" s="1002"/>
      <c r="AL579" s="1002"/>
    </row>
    <row r="580" spans="1:38" ht="15" hidden="1" customHeight="1" x14ac:dyDescent="0.25">
      <c r="A580" s="971"/>
      <c r="B580" s="971"/>
      <c r="C580" s="971"/>
      <c r="D580" s="971"/>
      <c r="E580" s="34"/>
      <c r="F580" s="10" t="s">
        <v>2628</v>
      </c>
      <c r="G580" s="10"/>
      <c r="H580" s="10"/>
      <c r="I580" s="1006"/>
      <c r="J580" s="1006"/>
      <c r="K580" s="1006"/>
      <c r="L580" s="1007"/>
      <c r="M580" s="531"/>
      <c r="N580" s="531"/>
      <c r="O580" s="10" t="s">
        <v>2628</v>
      </c>
      <c r="P580" s="10"/>
      <c r="Q580" s="10"/>
      <c r="R580" s="10"/>
      <c r="S580" s="10"/>
      <c r="T580" s="2318"/>
      <c r="U580" s="1393"/>
      <c r="V580" s="2319"/>
      <c r="W580" s="31"/>
      <c r="X580" s="10" t="s">
        <v>2628</v>
      </c>
      <c r="Y580" s="10"/>
      <c r="Z580" s="10"/>
      <c r="AA580" s="10"/>
      <c r="AB580" s="531"/>
      <c r="AC580" s="531"/>
      <c r="AD580" s="10"/>
      <c r="AE580" s="2320"/>
      <c r="AF580" s="1393"/>
      <c r="AG580" s="1393"/>
      <c r="AH580" s="1393"/>
      <c r="AI580" s="2319"/>
      <c r="AJ580" s="485"/>
      <c r="AK580" s="1002"/>
      <c r="AL580" s="1002"/>
    </row>
    <row r="581" spans="1:38" ht="4.5" hidden="1" customHeight="1" x14ac:dyDescent="0.25">
      <c r="A581" s="971"/>
      <c r="B581" s="971"/>
      <c r="C581" s="971"/>
      <c r="D581" s="971"/>
      <c r="E581" s="34"/>
      <c r="F581" s="10"/>
      <c r="G581" s="10"/>
      <c r="H581" s="10"/>
      <c r="I581" s="31"/>
      <c r="J581" s="31"/>
      <c r="K581" s="31"/>
      <c r="L581" s="10"/>
      <c r="M581" s="10"/>
      <c r="N581" s="10"/>
      <c r="O581" s="31"/>
      <c r="P581" s="31"/>
      <c r="Q581" s="31"/>
      <c r="R581" s="31"/>
      <c r="S581" s="31"/>
      <c r="T581" s="31"/>
      <c r="U581" s="31"/>
      <c r="V581" s="10"/>
      <c r="W581" s="10"/>
      <c r="X581" s="31"/>
      <c r="Y581" s="31"/>
      <c r="Z581" s="31"/>
      <c r="AA581" s="31"/>
      <c r="AB581" s="31"/>
      <c r="AC581" s="31"/>
      <c r="AD581" s="10"/>
      <c r="AE581" s="10"/>
      <c r="AF581" s="31"/>
      <c r="AG581" s="31"/>
      <c r="AH581" s="31"/>
      <c r="AI581" s="31"/>
      <c r="AJ581" s="485"/>
      <c r="AK581" s="1002"/>
      <c r="AL581" s="1002"/>
    </row>
    <row r="582" spans="1:38" ht="15" hidden="1" customHeight="1" x14ac:dyDescent="0.25">
      <c r="A582" s="971"/>
      <c r="B582" s="971"/>
      <c r="C582" s="971"/>
      <c r="D582" s="971"/>
      <c r="E582" s="1005" t="s">
        <v>2644</v>
      </c>
      <c r="F582" s="1638"/>
      <c r="G582" s="1416"/>
      <c r="H582" s="1416"/>
      <c r="I582" s="1416"/>
      <c r="J582" s="1416"/>
      <c r="K582" s="1416"/>
      <c r="L582" s="1416"/>
      <c r="M582" s="1417"/>
      <c r="N582" s="511" t="s">
        <v>2645</v>
      </c>
      <c r="O582" s="1638"/>
      <c r="P582" s="1416"/>
      <c r="Q582" s="1416"/>
      <c r="R582" s="1416"/>
      <c r="S582" s="1416"/>
      <c r="T582" s="1416"/>
      <c r="U582" s="1416"/>
      <c r="V582" s="1417"/>
      <c r="W582" s="511" t="s">
        <v>2646</v>
      </c>
      <c r="X582" s="1638"/>
      <c r="Y582" s="1416"/>
      <c r="Z582" s="1416"/>
      <c r="AA582" s="1416"/>
      <c r="AB582" s="1416"/>
      <c r="AC582" s="1416"/>
      <c r="AD582" s="1416"/>
      <c r="AE582" s="1416"/>
      <c r="AF582" s="1416"/>
      <c r="AG582" s="1416"/>
      <c r="AH582" s="1416"/>
      <c r="AI582" s="1416"/>
      <c r="AJ582" s="1573"/>
      <c r="AK582" s="1002"/>
      <c r="AL582" s="1002"/>
    </row>
    <row r="583" spans="1:38" ht="15" hidden="1" customHeight="1" x14ac:dyDescent="0.25">
      <c r="A583" s="971"/>
      <c r="B583" s="971"/>
      <c r="C583" s="971"/>
      <c r="D583" s="971"/>
      <c r="E583" s="34"/>
      <c r="F583" s="10" t="s">
        <v>2628</v>
      </c>
      <c r="G583" s="10"/>
      <c r="H583" s="10"/>
      <c r="I583" s="531"/>
      <c r="J583" s="531"/>
      <c r="K583" s="531"/>
      <c r="L583" s="1007"/>
      <c r="M583" s="10"/>
      <c r="N583" s="31"/>
      <c r="O583" s="10" t="s">
        <v>2628</v>
      </c>
      <c r="P583" s="10"/>
      <c r="Q583" s="10"/>
      <c r="R583" s="10"/>
      <c r="S583" s="10"/>
      <c r="T583" s="2318"/>
      <c r="U583" s="1393"/>
      <c r="V583" s="2319"/>
      <c r="W583" s="31"/>
      <c r="X583" s="10" t="s">
        <v>2628</v>
      </c>
      <c r="Y583" s="10"/>
      <c r="Z583" s="10"/>
      <c r="AA583" s="10"/>
      <c r="AB583" s="531"/>
      <c r="AC583" s="531"/>
      <c r="AD583" s="10"/>
      <c r="AE583" s="2320"/>
      <c r="AF583" s="1393"/>
      <c r="AG583" s="1393"/>
      <c r="AH583" s="1393"/>
      <c r="AI583" s="2319"/>
      <c r="AJ583" s="485"/>
      <c r="AK583" s="1002"/>
      <c r="AL583" s="1002"/>
    </row>
    <row r="584" spans="1:38" ht="15" customHeight="1" thickBot="1" x14ac:dyDescent="0.3">
      <c r="A584" s="1101" t="s">
        <v>2647</v>
      </c>
      <c r="B584" s="1102"/>
      <c r="C584" s="2334"/>
      <c r="D584" s="2335"/>
      <c r="E584" s="1334" t="s">
        <v>2623</v>
      </c>
      <c r="F584" s="1149"/>
      <c r="G584" s="1149"/>
      <c r="H584" s="1149"/>
      <c r="I584" s="1337"/>
      <c r="J584" s="1335"/>
      <c r="K584" s="2325"/>
      <c r="L584" s="2326"/>
      <c r="M584" s="2326"/>
      <c r="N584" s="2326"/>
      <c r="O584" s="2326"/>
      <c r="P584" s="2326"/>
      <c r="Q584" s="2326"/>
      <c r="R584" s="2326"/>
      <c r="S584" s="2326"/>
      <c r="T584" s="2326"/>
      <c r="U584" s="2326"/>
      <c r="V584" s="2326"/>
      <c r="W584" s="2326"/>
      <c r="X584" s="1149"/>
      <c r="Y584" s="1149"/>
      <c r="Z584" s="1149" t="s">
        <v>2624</v>
      </c>
      <c r="AA584" s="1149"/>
      <c r="AB584" s="1337"/>
      <c r="AC584" s="2327"/>
      <c r="AD584" s="2328"/>
      <c r="AE584" s="2328"/>
      <c r="AF584" s="2328"/>
      <c r="AG584" s="2328"/>
      <c r="AH584" s="2328"/>
      <c r="AI584" s="1338"/>
      <c r="AJ584" s="1109"/>
      <c r="AK584" s="1002"/>
      <c r="AL584" s="1002"/>
    </row>
    <row r="585" spans="1:38" ht="6" customHeight="1" x14ac:dyDescent="0.25">
      <c r="A585" s="1008"/>
      <c r="D585" s="1008"/>
      <c r="E585" s="1339"/>
      <c r="F585" s="1073"/>
      <c r="G585" s="1073"/>
      <c r="H585" s="1073"/>
      <c r="I585" s="1073"/>
      <c r="J585" s="1073"/>
      <c r="K585" s="1073"/>
      <c r="L585" s="1073"/>
      <c r="M585" s="1073"/>
      <c r="N585" s="1073"/>
      <c r="O585" s="1073"/>
      <c r="P585" s="1073"/>
      <c r="Q585" s="1073"/>
      <c r="R585" s="1073"/>
      <c r="S585" s="1073"/>
      <c r="T585" s="1073"/>
      <c r="U585" s="1073"/>
      <c r="V585" s="1073"/>
      <c r="W585" s="1073"/>
      <c r="X585" s="1073"/>
      <c r="Y585" s="1073"/>
      <c r="Z585" s="1073"/>
      <c r="AA585" s="1073"/>
      <c r="AB585" s="1073"/>
      <c r="AC585" s="1073"/>
      <c r="AD585" s="1073"/>
      <c r="AE585" s="1073"/>
      <c r="AF585" s="1109"/>
      <c r="AG585" s="1109"/>
      <c r="AH585" s="1109"/>
      <c r="AI585" s="1340"/>
      <c r="AJ585" s="1109"/>
      <c r="AK585" s="1002"/>
      <c r="AL585" s="1002"/>
    </row>
    <row r="586" spans="1:38" ht="15" customHeight="1" x14ac:dyDescent="0.25">
      <c r="A586" s="971"/>
      <c r="B586" s="971"/>
      <c r="C586" s="971"/>
      <c r="D586" s="971"/>
      <c r="E586" s="2338" t="s">
        <v>2613</v>
      </c>
      <c r="F586" s="1881"/>
      <c r="G586" s="2330"/>
      <c r="H586" s="1930"/>
      <c r="I586" s="1930"/>
      <c r="J586" s="1930"/>
      <c r="K586" s="1930"/>
      <c r="L586" s="1930"/>
      <c r="M586" s="1930"/>
      <c r="N586" s="1930"/>
      <c r="O586" s="1930"/>
      <c r="P586" s="1930"/>
      <c r="Q586" s="1930"/>
      <c r="R586" s="1930"/>
      <c r="S586" s="1160" t="s">
        <v>2614</v>
      </c>
      <c r="T586" s="2329"/>
      <c r="U586" s="1930"/>
      <c r="V586" s="1930"/>
      <c r="W586" s="1930"/>
      <c r="X586" s="1930"/>
      <c r="Y586" s="1930"/>
      <c r="Z586" s="1160" t="s">
        <v>2615</v>
      </c>
      <c r="AA586" s="2330"/>
      <c r="AB586" s="1930"/>
      <c r="AC586" s="1160" t="s">
        <v>2616</v>
      </c>
      <c r="AD586" s="2330"/>
      <c r="AE586" s="1930"/>
      <c r="AF586" s="1930"/>
      <c r="AG586" s="1930"/>
      <c r="AH586" s="1930"/>
      <c r="AI586" s="1340"/>
      <c r="AJ586" s="1109"/>
      <c r="AK586" s="1002"/>
      <c r="AL586" s="1002"/>
    </row>
    <row r="587" spans="1:38" ht="4.5" customHeight="1" x14ac:dyDescent="0.25">
      <c r="A587" s="971"/>
      <c r="B587" s="971"/>
      <c r="C587" s="971"/>
      <c r="D587" s="971"/>
      <c r="E587" s="1339"/>
      <c r="F587" s="1073"/>
      <c r="G587" s="1073"/>
      <c r="H587" s="1073"/>
      <c r="I587" s="1073"/>
      <c r="J587" s="1073"/>
      <c r="K587" s="1073"/>
      <c r="L587" s="1073"/>
      <c r="M587" s="1073"/>
      <c r="N587" s="1073"/>
      <c r="O587" s="1073"/>
      <c r="P587" s="1073"/>
      <c r="Q587" s="1073"/>
      <c r="R587" s="1073"/>
      <c r="S587" s="1073"/>
      <c r="T587" s="1073"/>
      <c r="U587" s="1073"/>
      <c r="V587" s="1073"/>
      <c r="W587" s="1073"/>
      <c r="X587" s="1073"/>
      <c r="Y587" s="1073"/>
      <c r="Z587" s="1073"/>
      <c r="AA587" s="1073"/>
      <c r="AB587" s="1073"/>
      <c r="AC587" s="1073"/>
      <c r="AD587" s="1073"/>
      <c r="AE587" s="1073"/>
      <c r="AF587" s="1109"/>
      <c r="AG587" s="1109"/>
      <c r="AH587" s="1109"/>
      <c r="AI587" s="1340"/>
      <c r="AJ587" s="1109"/>
      <c r="AK587" s="1002"/>
      <c r="AL587" s="1002"/>
    </row>
    <row r="588" spans="1:38" ht="15" customHeight="1" x14ac:dyDescent="0.25">
      <c r="A588" s="971"/>
      <c r="B588" s="971"/>
      <c r="C588" s="971"/>
      <c r="D588" s="971"/>
      <c r="E588" s="1339" t="s">
        <v>2617</v>
      </c>
      <c r="F588" s="1073"/>
      <c r="G588" s="1073"/>
      <c r="H588" s="1073"/>
      <c r="I588" s="1073"/>
      <c r="J588" s="1073"/>
      <c r="K588" s="1073"/>
      <c r="L588" s="1073"/>
      <c r="M588" s="1073"/>
      <c r="N588" s="1344"/>
      <c r="O588" s="1333"/>
      <c r="P588" s="1333"/>
      <c r="Q588" s="2330"/>
      <c r="R588" s="1930"/>
      <c r="S588" s="1930"/>
      <c r="T588" s="1930"/>
      <c r="U588" s="1930"/>
      <c r="V588" s="1930"/>
      <c r="W588" s="1930"/>
      <c r="X588" s="1930"/>
      <c r="Y588" s="1930"/>
      <c r="Z588" s="1930"/>
      <c r="AA588" s="1930"/>
      <c r="AB588" s="1930"/>
      <c r="AC588" s="1930"/>
      <c r="AD588" s="1930"/>
      <c r="AE588" s="1930"/>
      <c r="AF588" s="1930"/>
      <c r="AG588" s="1930"/>
      <c r="AH588" s="1930"/>
      <c r="AI588" s="1340"/>
      <c r="AJ588" s="1109"/>
      <c r="AK588" s="1002"/>
      <c r="AL588" s="1002"/>
    </row>
    <row r="589" spans="1:38" ht="4.5" customHeight="1" x14ac:dyDescent="0.25">
      <c r="A589" s="971"/>
      <c r="B589" s="971"/>
      <c r="C589" s="971"/>
      <c r="D589" s="971"/>
      <c r="E589" s="1339"/>
      <c r="F589" s="1073"/>
      <c r="G589" s="1073"/>
      <c r="H589" s="1073"/>
      <c r="I589" s="1073"/>
      <c r="J589" s="1073"/>
      <c r="K589" s="1073"/>
      <c r="L589" s="1073"/>
      <c r="M589" s="1073"/>
      <c r="N589" s="1073"/>
      <c r="O589" s="1073"/>
      <c r="P589" s="1073"/>
      <c r="Q589" s="1073"/>
      <c r="R589" s="1073"/>
      <c r="S589" s="1073"/>
      <c r="T589" s="1073"/>
      <c r="U589" s="1073"/>
      <c r="V589" s="1073"/>
      <c r="W589" s="1073"/>
      <c r="X589" s="1073"/>
      <c r="Y589" s="1073"/>
      <c r="Z589" s="1073"/>
      <c r="AA589" s="1073"/>
      <c r="AB589" s="1073"/>
      <c r="AC589" s="1073"/>
      <c r="AD589" s="1073"/>
      <c r="AE589" s="1073"/>
      <c r="AF589" s="1109"/>
      <c r="AG589" s="1109"/>
      <c r="AH589" s="1109"/>
      <c r="AI589" s="1340"/>
      <c r="AJ589" s="1109"/>
      <c r="AK589" s="1002"/>
      <c r="AL589" s="1002"/>
    </row>
    <row r="590" spans="1:38" ht="15" customHeight="1" x14ac:dyDescent="0.25">
      <c r="A590" s="971"/>
      <c r="B590" s="971"/>
      <c r="C590" s="971"/>
      <c r="D590" s="971"/>
      <c r="E590" s="1339" t="s">
        <v>2618</v>
      </c>
      <c r="F590" s="1073"/>
      <c r="G590" s="1073"/>
      <c r="H590" s="1073"/>
      <c r="I590" s="1073"/>
      <c r="J590" s="1073"/>
      <c r="K590" s="1109"/>
      <c r="L590" s="1350"/>
      <c r="M590" s="1073"/>
      <c r="N590" s="1073"/>
      <c r="O590" s="1073"/>
      <c r="P590" s="1109"/>
      <c r="Q590" s="1081" t="s">
        <v>2619</v>
      </c>
      <c r="R590" s="2330"/>
      <c r="S590" s="1930"/>
      <c r="T590" s="1930"/>
      <c r="U590" s="1073" t="s">
        <v>2620</v>
      </c>
      <c r="V590" s="1073"/>
      <c r="W590" s="1073"/>
      <c r="X590" s="1073"/>
      <c r="Y590" s="1073"/>
      <c r="Z590" s="1073"/>
      <c r="AA590" s="2330"/>
      <c r="AB590" s="1930"/>
      <c r="AC590" s="1930"/>
      <c r="AD590" s="1930"/>
      <c r="AE590" s="1930"/>
      <c r="AF590" s="1930"/>
      <c r="AG590" s="1930"/>
      <c r="AH590" s="1930"/>
      <c r="AI590" s="1340"/>
      <c r="AJ590" s="1109"/>
      <c r="AK590" s="1002"/>
      <c r="AL590" s="1002"/>
    </row>
    <row r="591" spans="1:38" ht="4.5" customHeight="1" x14ac:dyDescent="0.25">
      <c r="A591" s="971"/>
      <c r="B591" s="971"/>
      <c r="C591" s="971"/>
      <c r="D591" s="971"/>
      <c r="E591" s="1339"/>
      <c r="F591" s="1073"/>
      <c r="G591" s="1073"/>
      <c r="H591" s="1073"/>
      <c r="I591" s="1073"/>
      <c r="J591" s="1073"/>
      <c r="K591" s="1073"/>
      <c r="L591" s="1073"/>
      <c r="M591" s="1073"/>
      <c r="N591" s="1073"/>
      <c r="O591" s="1073"/>
      <c r="P591" s="1073"/>
      <c r="Q591" s="1073"/>
      <c r="R591" s="1073"/>
      <c r="S591" s="1073"/>
      <c r="T591" s="1073"/>
      <c r="U591" s="1073"/>
      <c r="V591" s="1073"/>
      <c r="W591" s="1073"/>
      <c r="X591" s="1073"/>
      <c r="Y591" s="1073"/>
      <c r="Z591" s="1073"/>
      <c r="AA591" s="1073"/>
      <c r="AB591" s="1073"/>
      <c r="AC591" s="1073"/>
      <c r="AD591" s="1073"/>
      <c r="AE591" s="1073"/>
      <c r="AF591" s="1109"/>
      <c r="AG591" s="1109"/>
      <c r="AH591" s="1109"/>
      <c r="AI591" s="1340"/>
      <c r="AJ591" s="1109"/>
      <c r="AK591" s="1002"/>
      <c r="AL591" s="1002"/>
    </row>
    <row r="592" spans="1:38" ht="15" customHeight="1" x14ac:dyDescent="0.25">
      <c r="A592" s="971"/>
      <c r="B592" s="971"/>
      <c r="C592" s="971"/>
      <c r="D592" s="971"/>
      <c r="E592" s="1339" t="s">
        <v>2621</v>
      </c>
      <c r="F592" s="1073"/>
      <c r="G592" s="1073"/>
      <c r="H592" s="1073"/>
      <c r="I592" s="1073"/>
      <c r="J592" s="1073"/>
      <c r="K592" s="1073"/>
      <c r="L592" s="1351"/>
      <c r="M592" s="1333"/>
      <c r="N592" s="1073" t="s">
        <v>146</v>
      </c>
      <c r="O592" s="1073"/>
      <c r="P592" s="2330"/>
      <c r="Q592" s="1930"/>
      <c r="R592" s="1930"/>
      <c r="S592" s="1930"/>
      <c r="T592" s="1930"/>
      <c r="U592" s="2346" t="s">
        <v>173</v>
      </c>
      <c r="V592" s="1881"/>
      <c r="W592" s="2330"/>
      <c r="X592" s="1930"/>
      <c r="Y592" s="1930"/>
      <c r="Z592" s="1930"/>
      <c r="AA592" s="1930"/>
      <c r="AB592" s="1930"/>
      <c r="AC592" s="1930"/>
      <c r="AD592" s="1930"/>
      <c r="AE592" s="1930"/>
      <c r="AF592" s="1930"/>
      <c r="AG592" s="1930"/>
      <c r="AH592" s="1930"/>
      <c r="AI592" s="1340"/>
      <c r="AJ592" s="1109"/>
      <c r="AK592" s="1002"/>
      <c r="AL592" s="1002"/>
    </row>
    <row r="593" spans="1:38" ht="4.5" customHeight="1" x14ac:dyDescent="0.25">
      <c r="A593" s="971"/>
      <c r="B593" s="971"/>
      <c r="C593" s="971"/>
      <c r="D593" s="971"/>
      <c r="E593" s="1339"/>
      <c r="F593" s="1073"/>
      <c r="G593" s="1073"/>
      <c r="H593" s="1073"/>
      <c r="I593" s="1073"/>
      <c r="J593" s="1073"/>
      <c r="K593" s="1073"/>
      <c r="L593" s="1073"/>
      <c r="M593" s="1073"/>
      <c r="N593" s="1073"/>
      <c r="O593" s="1073"/>
      <c r="P593" s="1073"/>
      <c r="Q593" s="1073"/>
      <c r="R593" s="1073"/>
      <c r="S593" s="1073"/>
      <c r="T593" s="1073"/>
      <c r="U593" s="1073"/>
      <c r="V593" s="1073"/>
      <c r="W593" s="1073"/>
      <c r="X593" s="1073"/>
      <c r="Y593" s="1073"/>
      <c r="Z593" s="1073"/>
      <c r="AA593" s="1073"/>
      <c r="AB593" s="1073"/>
      <c r="AC593" s="1073"/>
      <c r="AD593" s="1073"/>
      <c r="AE593" s="1073"/>
      <c r="AF593" s="1109"/>
      <c r="AG593" s="1109"/>
      <c r="AH593" s="1109"/>
      <c r="AI593" s="1340"/>
      <c r="AJ593" s="1109"/>
      <c r="AK593" s="1002"/>
      <c r="AL593" s="1002"/>
    </row>
    <row r="594" spans="1:38" ht="15" customHeight="1" x14ac:dyDescent="0.25">
      <c r="A594" s="971"/>
      <c r="B594" s="971"/>
      <c r="C594" s="971"/>
      <c r="D594" s="971"/>
      <c r="E594" s="1339" t="s">
        <v>2625</v>
      </c>
      <c r="F594" s="1073"/>
      <c r="G594" s="1073"/>
      <c r="H594" s="1073"/>
      <c r="I594" s="1073"/>
      <c r="J594" s="1073"/>
      <c r="K594" s="1073"/>
      <c r="L594" s="1073"/>
      <c r="M594" s="2330"/>
      <c r="N594" s="1930"/>
      <c r="O594" s="1109"/>
      <c r="P594" s="1109"/>
      <c r="Q594" s="1345" t="s">
        <v>2626</v>
      </c>
      <c r="R594" s="1109"/>
      <c r="S594" s="1109"/>
      <c r="T594" s="1109"/>
      <c r="U594" s="1073"/>
      <c r="V594" s="1073"/>
      <c r="W594" s="1109"/>
      <c r="X594" s="1109"/>
      <c r="Y594" s="1109"/>
      <c r="Z594" s="1109"/>
      <c r="AA594" s="1109"/>
      <c r="AB594" s="1109"/>
      <c r="AC594" s="1109"/>
      <c r="AD594" s="2330"/>
      <c r="AE594" s="2331"/>
      <c r="AF594" s="1109"/>
      <c r="AG594" s="1109"/>
      <c r="AH594" s="1109"/>
      <c r="AI594" s="1340"/>
      <c r="AJ594" s="1109"/>
      <c r="AK594" s="1002"/>
      <c r="AL594" s="1002"/>
    </row>
    <row r="595" spans="1:38" ht="4.5" customHeight="1" x14ac:dyDescent="0.25">
      <c r="A595" s="971"/>
      <c r="B595" s="971"/>
      <c r="C595" s="971"/>
      <c r="D595" s="971"/>
      <c r="E595" s="1339"/>
      <c r="F595" s="1073"/>
      <c r="G595" s="1073"/>
      <c r="H595" s="1073"/>
      <c r="I595" s="1073"/>
      <c r="J595" s="1073"/>
      <c r="K595" s="1073"/>
      <c r="L595" s="1073"/>
      <c r="M595" s="1160"/>
      <c r="N595" s="1073"/>
      <c r="O595" s="1073"/>
      <c r="P595" s="1073"/>
      <c r="Q595" s="1073"/>
      <c r="R595" s="1073"/>
      <c r="S595" s="1073"/>
      <c r="T595" s="1073"/>
      <c r="U595" s="1073"/>
      <c r="V595" s="1073"/>
      <c r="W595" s="1073"/>
      <c r="X595" s="1073"/>
      <c r="Y595" s="1073"/>
      <c r="Z595" s="1073"/>
      <c r="AA595" s="1073"/>
      <c r="AB595" s="1073"/>
      <c r="AC595" s="1073"/>
      <c r="AD595" s="1073"/>
      <c r="AE595" s="1073"/>
      <c r="AF595" s="1109"/>
      <c r="AG595" s="1109"/>
      <c r="AH595" s="1109"/>
      <c r="AI595" s="1340"/>
      <c r="AJ595" s="1109"/>
      <c r="AK595" s="1002"/>
      <c r="AL595" s="1002"/>
    </row>
    <row r="596" spans="1:38" ht="15" customHeight="1" x14ac:dyDescent="0.25">
      <c r="A596" s="971"/>
      <c r="B596" s="971"/>
      <c r="C596" s="971"/>
      <c r="D596" s="971"/>
      <c r="E596" s="1339"/>
      <c r="F596" s="1073" t="s">
        <v>2627</v>
      </c>
      <c r="G596" s="1073"/>
      <c r="H596" s="1073"/>
      <c r="I596" s="1073"/>
      <c r="J596" s="1073"/>
      <c r="K596" s="1073"/>
      <c r="L596" s="1073"/>
      <c r="M596" s="1109"/>
      <c r="N596" s="1109"/>
      <c r="O596" s="1109"/>
      <c r="P596" s="1109"/>
      <c r="Q596" s="1109"/>
      <c r="R596" s="1109"/>
      <c r="S596" s="1109"/>
      <c r="T596" s="1109"/>
      <c r="U596" s="1109"/>
      <c r="V596" s="1109"/>
      <c r="W596" s="1109"/>
      <c r="X596" s="1109"/>
      <c r="Y596" s="1109"/>
      <c r="Z596" s="1109"/>
      <c r="AA596" s="1109"/>
      <c r="AB596" s="1109"/>
      <c r="AC596" s="1109"/>
      <c r="AD596" s="1109"/>
      <c r="AE596" s="1073"/>
      <c r="AF596" s="1109"/>
      <c r="AG596" s="1109"/>
      <c r="AH596" s="1109"/>
      <c r="AI596" s="1340"/>
      <c r="AJ596" s="1109"/>
      <c r="AK596" s="1002"/>
      <c r="AL596" s="1002"/>
    </row>
    <row r="597" spans="1:38" ht="4.5" customHeight="1" x14ac:dyDescent="0.25">
      <c r="A597" s="971"/>
      <c r="B597" s="971"/>
      <c r="C597" s="971"/>
      <c r="D597" s="971"/>
      <c r="E597" s="1339"/>
      <c r="F597" s="1073"/>
      <c r="G597" s="1073"/>
      <c r="H597" s="1073"/>
      <c r="I597" s="1073"/>
      <c r="J597" s="1073"/>
      <c r="K597" s="1073"/>
      <c r="L597" s="1073"/>
      <c r="M597" s="1073"/>
      <c r="N597" s="1073"/>
      <c r="O597" s="1073"/>
      <c r="P597" s="1073"/>
      <c r="Q597" s="1073"/>
      <c r="R597" s="1073"/>
      <c r="S597" s="1073"/>
      <c r="T597" s="1073"/>
      <c r="U597" s="1073"/>
      <c r="V597" s="1073"/>
      <c r="W597" s="1073"/>
      <c r="X597" s="1073"/>
      <c r="Y597" s="1073"/>
      <c r="Z597" s="1073"/>
      <c r="AA597" s="1073"/>
      <c r="AB597" s="1073"/>
      <c r="AC597" s="1073"/>
      <c r="AD597" s="1073"/>
      <c r="AE597" s="1073"/>
      <c r="AF597" s="1109"/>
      <c r="AG597" s="1109"/>
      <c r="AH597" s="1109"/>
      <c r="AI597" s="1340"/>
      <c r="AJ597" s="1109"/>
      <c r="AK597" s="1002"/>
      <c r="AL597" s="1002"/>
    </row>
    <row r="598" spans="1:38" ht="15" customHeight="1" x14ac:dyDescent="0.25">
      <c r="A598" s="971"/>
      <c r="B598" s="971"/>
      <c r="C598" s="971"/>
      <c r="D598" s="971"/>
      <c r="E598" s="1347" t="s">
        <v>96</v>
      </c>
      <c r="F598" s="2330"/>
      <c r="G598" s="1930"/>
      <c r="H598" s="1930"/>
      <c r="I598" s="1930"/>
      <c r="J598" s="1930"/>
      <c r="K598" s="1930"/>
      <c r="L598" s="1930"/>
      <c r="M598" s="1930"/>
      <c r="N598" s="1346" t="s">
        <v>201</v>
      </c>
      <c r="O598" s="2330"/>
      <c r="P598" s="1930"/>
      <c r="Q598" s="1930"/>
      <c r="R598" s="1930"/>
      <c r="S598" s="1930"/>
      <c r="T598" s="1930"/>
      <c r="U598" s="1930"/>
      <c r="V598" s="1930"/>
      <c r="W598" s="1346" t="s">
        <v>245</v>
      </c>
      <c r="X598" s="2339"/>
      <c r="Y598" s="2339"/>
      <c r="Z598" s="2339"/>
      <c r="AA598" s="2339"/>
      <c r="AB598" s="2339"/>
      <c r="AC598" s="2339"/>
      <c r="AD598" s="2339"/>
      <c r="AE598" s="2339"/>
      <c r="AF598" s="2339"/>
      <c r="AG598" s="2339"/>
      <c r="AH598" s="2339"/>
      <c r="AI598" s="1348"/>
      <c r="AJ598" s="1082"/>
      <c r="AK598" s="1002"/>
      <c r="AL598" s="1002"/>
    </row>
    <row r="599" spans="1:38" ht="15" customHeight="1" x14ac:dyDescent="0.25">
      <c r="A599" s="971"/>
      <c r="B599" s="971"/>
      <c r="C599" s="971"/>
      <c r="D599" s="971"/>
      <c r="E599" s="1339"/>
      <c r="F599" s="1073" t="s">
        <v>2628</v>
      </c>
      <c r="G599" s="1073"/>
      <c r="H599" s="1073"/>
      <c r="I599" s="1333"/>
      <c r="J599" s="1333"/>
      <c r="K599" s="1333"/>
      <c r="L599" s="1353"/>
      <c r="M599" s="1333"/>
      <c r="N599" s="1333"/>
      <c r="O599" s="1073" t="s">
        <v>2628</v>
      </c>
      <c r="P599" s="1073"/>
      <c r="Q599" s="1073"/>
      <c r="R599" s="1073"/>
      <c r="S599" s="1073"/>
      <c r="T599" s="2343"/>
      <c r="U599" s="2344"/>
      <c r="V599" s="2344"/>
      <c r="W599" s="1109"/>
      <c r="X599" s="1073" t="s">
        <v>2628</v>
      </c>
      <c r="Y599" s="1073"/>
      <c r="Z599" s="1073"/>
      <c r="AA599" s="1073"/>
      <c r="AB599" s="1333"/>
      <c r="AC599" s="1333"/>
      <c r="AD599" s="1073"/>
      <c r="AE599" s="2343"/>
      <c r="AF599" s="2343"/>
      <c r="AG599" s="2343"/>
      <c r="AH599" s="2343"/>
      <c r="AI599" s="1348"/>
      <c r="AJ599" s="1109"/>
      <c r="AK599" s="1002"/>
      <c r="AL599" s="1002"/>
    </row>
    <row r="600" spans="1:38" ht="4.5" customHeight="1" x14ac:dyDescent="0.25">
      <c r="A600" s="971"/>
      <c r="B600" s="971"/>
      <c r="C600" s="971"/>
      <c r="D600" s="971"/>
      <c r="E600" s="1339"/>
      <c r="F600" s="1073"/>
      <c r="G600" s="1073"/>
      <c r="H600" s="1073"/>
      <c r="I600" s="1109"/>
      <c r="J600" s="1109"/>
      <c r="K600" s="1109"/>
      <c r="L600" s="1073"/>
      <c r="M600" s="1073"/>
      <c r="N600" s="1073"/>
      <c r="O600" s="1109"/>
      <c r="P600" s="1109"/>
      <c r="Q600" s="1109"/>
      <c r="R600" s="1109"/>
      <c r="S600" s="1109"/>
      <c r="T600" s="1109"/>
      <c r="U600" s="1109"/>
      <c r="V600" s="1073"/>
      <c r="W600" s="1073"/>
      <c r="X600" s="1109"/>
      <c r="Y600" s="1109"/>
      <c r="Z600" s="1109"/>
      <c r="AA600" s="1109"/>
      <c r="AB600" s="1109"/>
      <c r="AC600" s="1109"/>
      <c r="AD600" s="1073"/>
      <c r="AE600" s="1073"/>
      <c r="AF600" s="1109"/>
      <c r="AG600" s="1109"/>
      <c r="AH600" s="1109"/>
      <c r="AI600" s="1340"/>
      <c r="AJ600" s="1109"/>
      <c r="AK600" s="1002"/>
      <c r="AL600" s="1002"/>
    </row>
    <row r="601" spans="1:38" ht="15" customHeight="1" x14ac:dyDescent="0.25">
      <c r="A601" s="971"/>
      <c r="B601" s="971"/>
      <c r="C601" s="971"/>
      <c r="D601" s="971"/>
      <c r="E601" s="1347" t="s">
        <v>309</v>
      </c>
      <c r="F601" s="2330"/>
      <c r="G601" s="1930"/>
      <c r="H601" s="1930"/>
      <c r="I601" s="1930"/>
      <c r="J601" s="1930"/>
      <c r="K601" s="1930"/>
      <c r="L601" s="1930"/>
      <c r="M601" s="1930"/>
      <c r="N601" s="1346" t="s">
        <v>374</v>
      </c>
      <c r="O601" s="2330"/>
      <c r="P601" s="1930"/>
      <c r="Q601" s="1930"/>
      <c r="R601" s="1930"/>
      <c r="S601" s="1930"/>
      <c r="T601" s="1930"/>
      <c r="U601" s="1930"/>
      <c r="V601" s="1930"/>
      <c r="W601" s="1346" t="s">
        <v>418</v>
      </c>
      <c r="X601" s="2339"/>
      <c r="Y601" s="2339"/>
      <c r="Z601" s="2339"/>
      <c r="AA601" s="2339"/>
      <c r="AB601" s="2339"/>
      <c r="AC601" s="2339"/>
      <c r="AD601" s="2339"/>
      <c r="AE601" s="2339"/>
      <c r="AF601" s="2339"/>
      <c r="AG601" s="2339"/>
      <c r="AH601" s="2339"/>
      <c r="AI601" s="1186"/>
      <c r="AJ601" s="1082"/>
      <c r="AK601" s="1002"/>
      <c r="AL601" s="1002"/>
    </row>
    <row r="602" spans="1:38" ht="15" customHeight="1" thickBot="1" x14ac:dyDescent="0.3">
      <c r="A602" s="971"/>
      <c r="B602" s="971"/>
      <c r="C602" s="971"/>
      <c r="D602" s="971"/>
      <c r="E602" s="1341"/>
      <c r="F602" s="1164" t="s">
        <v>2628</v>
      </c>
      <c r="G602" s="1164"/>
      <c r="H602" s="1164"/>
      <c r="I602" s="1342"/>
      <c r="J602" s="1342"/>
      <c r="K602" s="1342"/>
      <c r="L602" s="1352"/>
      <c r="M602" s="1164"/>
      <c r="N602" s="1349"/>
      <c r="O602" s="1164" t="s">
        <v>2628</v>
      </c>
      <c r="P602" s="1164"/>
      <c r="Q602" s="1164"/>
      <c r="R602" s="1164"/>
      <c r="S602" s="1164"/>
      <c r="T602" s="2321"/>
      <c r="U602" s="2347"/>
      <c r="V602" s="2347"/>
      <c r="W602" s="1349"/>
      <c r="X602" s="1164" t="s">
        <v>2628</v>
      </c>
      <c r="Y602" s="1164"/>
      <c r="Z602" s="1164"/>
      <c r="AA602" s="1164"/>
      <c r="AB602" s="1342"/>
      <c r="AC602" s="1342"/>
      <c r="AD602" s="1164"/>
      <c r="AE602" s="2321"/>
      <c r="AF602" s="2321"/>
      <c r="AG602" s="2321"/>
      <c r="AH602" s="2321"/>
      <c r="AI602" s="1192"/>
      <c r="AJ602" s="1109"/>
      <c r="AK602" s="1002"/>
      <c r="AL602" s="1002"/>
    </row>
    <row r="603" spans="1:38" ht="4.5" customHeight="1" thickBot="1" x14ac:dyDescent="0.3">
      <c r="A603" s="971"/>
      <c r="B603" s="971"/>
      <c r="C603" s="971"/>
      <c r="D603" s="971"/>
      <c r="E603" s="206"/>
      <c r="F603" s="207"/>
      <c r="G603" s="207"/>
      <c r="H603" s="207"/>
      <c r="I603" s="207"/>
      <c r="J603" s="207"/>
      <c r="K603" s="207"/>
      <c r="L603" s="207"/>
      <c r="M603" s="207"/>
      <c r="N603" s="207"/>
      <c r="O603" s="207"/>
      <c r="P603" s="207"/>
      <c r="Q603" s="207"/>
      <c r="R603" s="207"/>
      <c r="S603" s="207"/>
      <c r="T603" s="207"/>
      <c r="U603" s="207"/>
      <c r="V603" s="207"/>
      <c r="W603" s="207"/>
      <c r="X603" s="207"/>
      <c r="Y603" s="207"/>
      <c r="Z603" s="207"/>
      <c r="AA603" s="207"/>
      <c r="AB603" s="207"/>
      <c r="AC603" s="207"/>
      <c r="AD603" s="207"/>
      <c r="AE603" s="207"/>
      <c r="AF603" s="678"/>
      <c r="AG603" s="678"/>
      <c r="AH603" s="678"/>
      <c r="AI603" s="678"/>
      <c r="AJ603" s="1109"/>
      <c r="AK603" s="1002"/>
      <c r="AL603" s="1002"/>
    </row>
    <row r="604" spans="1:38" ht="15" hidden="1" customHeight="1" x14ac:dyDescent="0.25">
      <c r="A604" s="971"/>
      <c r="B604" s="971"/>
      <c r="C604" s="971"/>
      <c r="D604" s="971"/>
      <c r="E604" s="1005" t="s">
        <v>457</v>
      </c>
      <c r="F604" s="1638"/>
      <c r="G604" s="1416"/>
      <c r="H604" s="1416"/>
      <c r="I604" s="1416"/>
      <c r="J604" s="1416"/>
      <c r="K604" s="1416"/>
      <c r="L604" s="1416"/>
      <c r="M604" s="1417"/>
      <c r="N604" s="511" t="s">
        <v>497</v>
      </c>
      <c r="O604" s="1638"/>
      <c r="P604" s="1416"/>
      <c r="Q604" s="1416"/>
      <c r="R604" s="1416"/>
      <c r="S604" s="1416"/>
      <c r="T604" s="1416"/>
      <c r="U604" s="1416"/>
      <c r="V604" s="1417"/>
      <c r="W604" s="511" t="s">
        <v>546</v>
      </c>
      <c r="X604" s="1638"/>
      <c r="Y604" s="1416"/>
      <c r="Z604" s="1416"/>
      <c r="AA604" s="1416"/>
      <c r="AB604" s="1416"/>
      <c r="AC604" s="1416"/>
      <c r="AD604" s="1416"/>
      <c r="AE604" s="1416"/>
      <c r="AF604" s="1416"/>
      <c r="AG604" s="1416"/>
      <c r="AH604" s="1416"/>
      <c r="AI604" s="1416"/>
      <c r="AJ604" s="1573"/>
      <c r="AK604" s="1002"/>
      <c r="AL604" s="1002"/>
    </row>
    <row r="605" spans="1:38" ht="15" hidden="1" customHeight="1" x14ac:dyDescent="0.25">
      <c r="A605" s="971"/>
      <c r="B605" s="971"/>
      <c r="C605" s="971"/>
      <c r="D605" s="971"/>
      <c r="E605" s="34"/>
      <c r="F605" s="10" t="s">
        <v>2628</v>
      </c>
      <c r="G605" s="10"/>
      <c r="H605" s="10"/>
      <c r="I605" s="1006"/>
      <c r="J605" s="1006"/>
      <c r="K605" s="1006"/>
      <c r="L605" s="1007"/>
      <c r="M605" s="531"/>
      <c r="N605" s="531"/>
      <c r="O605" s="10" t="s">
        <v>2628</v>
      </c>
      <c r="P605" s="10"/>
      <c r="Q605" s="10"/>
      <c r="R605" s="10"/>
      <c r="S605" s="10"/>
      <c r="T605" s="2318"/>
      <c r="U605" s="1393"/>
      <c r="V605" s="2319"/>
      <c r="W605" s="31"/>
      <c r="X605" s="10" t="s">
        <v>2628</v>
      </c>
      <c r="Y605" s="10"/>
      <c r="Z605" s="10"/>
      <c r="AA605" s="10"/>
      <c r="AB605" s="531"/>
      <c r="AC605" s="531"/>
      <c r="AD605" s="10"/>
      <c r="AE605" s="2320"/>
      <c r="AF605" s="1393"/>
      <c r="AG605" s="1393"/>
      <c r="AH605" s="1393"/>
      <c r="AI605" s="2319"/>
      <c r="AJ605" s="485"/>
      <c r="AK605" s="1002"/>
      <c r="AL605" s="1002"/>
    </row>
    <row r="606" spans="1:38" ht="4.5" hidden="1" customHeight="1" x14ac:dyDescent="0.25">
      <c r="A606" s="971"/>
      <c r="B606" s="971"/>
      <c r="C606" s="971"/>
      <c r="D606" s="971"/>
      <c r="E606" s="34"/>
      <c r="F606" s="10"/>
      <c r="G606" s="10"/>
      <c r="H606" s="10"/>
      <c r="I606" s="31"/>
      <c r="J606" s="31"/>
      <c r="K606" s="31"/>
      <c r="L606" s="10"/>
      <c r="M606" s="10"/>
      <c r="N606" s="10"/>
      <c r="O606" s="31"/>
      <c r="P606" s="31"/>
      <c r="Q606" s="31"/>
      <c r="R606" s="31"/>
      <c r="S606" s="31"/>
      <c r="T606" s="31"/>
      <c r="U606" s="31"/>
      <c r="V606" s="10"/>
      <c r="W606" s="10"/>
      <c r="X606" s="31"/>
      <c r="Y606" s="31"/>
      <c r="Z606" s="31"/>
      <c r="AA606" s="31"/>
      <c r="AB606" s="31"/>
      <c r="AC606" s="31"/>
      <c r="AD606" s="10"/>
      <c r="AE606" s="10"/>
      <c r="AF606" s="31"/>
      <c r="AG606" s="31"/>
      <c r="AH606" s="31"/>
      <c r="AI606" s="31"/>
      <c r="AJ606" s="485"/>
      <c r="AK606" s="1002"/>
      <c r="AL606" s="1002"/>
    </row>
    <row r="607" spans="1:38" ht="15" hidden="1" customHeight="1" x14ac:dyDescent="0.25">
      <c r="A607" s="971"/>
      <c r="B607" s="971"/>
      <c r="C607" s="971"/>
      <c r="D607" s="971"/>
      <c r="E607" s="1005" t="s">
        <v>619</v>
      </c>
      <c r="F607" s="1638"/>
      <c r="G607" s="1416"/>
      <c r="H607" s="1416"/>
      <c r="I607" s="1416"/>
      <c r="J607" s="1416"/>
      <c r="K607" s="1416"/>
      <c r="L607" s="1416"/>
      <c r="M607" s="1417"/>
      <c r="N607" s="511" t="s">
        <v>1839</v>
      </c>
      <c r="O607" s="1638"/>
      <c r="P607" s="1416"/>
      <c r="Q607" s="1416"/>
      <c r="R607" s="1416"/>
      <c r="S607" s="1416"/>
      <c r="T607" s="1416"/>
      <c r="U607" s="1416"/>
      <c r="V607" s="1417"/>
      <c r="W607" s="511" t="s">
        <v>2049</v>
      </c>
      <c r="X607" s="1638"/>
      <c r="Y607" s="1416"/>
      <c r="Z607" s="1416"/>
      <c r="AA607" s="1416"/>
      <c r="AB607" s="1416"/>
      <c r="AC607" s="1416"/>
      <c r="AD607" s="1416"/>
      <c r="AE607" s="1416"/>
      <c r="AF607" s="1416"/>
      <c r="AG607" s="1416"/>
      <c r="AH607" s="1416"/>
      <c r="AI607" s="1416"/>
      <c r="AJ607" s="1573"/>
      <c r="AK607" s="1002"/>
      <c r="AL607" s="1002"/>
    </row>
    <row r="608" spans="1:38" ht="15" hidden="1" customHeight="1" x14ac:dyDescent="0.25">
      <c r="A608" s="971"/>
      <c r="B608" s="971"/>
      <c r="C608" s="971"/>
      <c r="D608" s="971"/>
      <c r="E608" s="34"/>
      <c r="F608" s="10" t="s">
        <v>2628</v>
      </c>
      <c r="G608" s="10"/>
      <c r="H608" s="10"/>
      <c r="I608" s="531"/>
      <c r="J608" s="531"/>
      <c r="K608" s="531"/>
      <c r="L608" s="1007"/>
      <c r="M608" s="10"/>
      <c r="N608" s="31"/>
      <c r="O608" s="10" t="s">
        <v>2628</v>
      </c>
      <c r="P608" s="10"/>
      <c r="Q608" s="10"/>
      <c r="R608" s="10"/>
      <c r="S608" s="10"/>
      <c r="T608" s="2318"/>
      <c r="U608" s="1393"/>
      <c r="V608" s="2319"/>
      <c r="W608" s="31"/>
      <c r="X608" s="10" t="s">
        <v>2628</v>
      </c>
      <c r="Y608" s="10"/>
      <c r="Z608" s="10"/>
      <c r="AA608" s="10"/>
      <c r="AB608" s="531"/>
      <c r="AC608" s="531"/>
      <c r="AD608" s="10"/>
      <c r="AE608" s="2320"/>
      <c r="AF608" s="1393"/>
      <c r="AG608" s="1393"/>
      <c r="AH608" s="1393"/>
      <c r="AI608" s="2319"/>
      <c r="AJ608" s="485"/>
      <c r="AK608" s="1002"/>
      <c r="AL608" s="1002"/>
    </row>
    <row r="609" spans="1:38" ht="4.5" hidden="1" customHeight="1" x14ac:dyDescent="0.25">
      <c r="A609" s="971"/>
      <c r="B609" s="971"/>
      <c r="C609" s="971"/>
      <c r="D609" s="971"/>
      <c r="E609" s="206"/>
      <c r="F609" s="207"/>
      <c r="G609" s="207"/>
      <c r="H609" s="207"/>
      <c r="I609" s="207"/>
      <c r="J609" s="207"/>
      <c r="K609" s="207"/>
      <c r="L609" s="207"/>
      <c r="M609" s="207"/>
      <c r="N609" s="207"/>
      <c r="O609" s="207"/>
      <c r="P609" s="207"/>
      <c r="Q609" s="207"/>
      <c r="R609" s="207"/>
      <c r="S609" s="207"/>
      <c r="T609" s="207"/>
      <c r="U609" s="207"/>
      <c r="V609" s="207"/>
      <c r="W609" s="207"/>
      <c r="X609" s="207"/>
      <c r="Y609" s="207"/>
      <c r="Z609" s="207"/>
      <c r="AA609" s="207"/>
      <c r="AB609" s="207"/>
      <c r="AC609" s="207"/>
      <c r="AD609" s="207"/>
      <c r="AE609" s="207"/>
      <c r="AF609" s="678"/>
      <c r="AG609" s="678"/>
      <c r="AH609" s="678"/>
      <c r="AI609" s="678"/>
      <c r="AJ609" s="497"/>
      <c r="AK609" s="1002"/>
      <c r="AL609" s="1002"/>
    </row>
    <row r="610" spans="1:38" ht="15" hidden="1" customHeight="1" x14ac:dyDescent="0.25">
      <c r="A610" s="971"/>
      <c r="B610" s="971"/>
      <c r="C610" s="971"/>
      <c r="D610" s="971"/>
      <c r="E610" s="1005" t="s">
        <v>2629</v>
      </c>
      <c r="F610" s="1638"/>
      <c r="G610" s="1416"/>
      <c r="H610" s="1416"/>
      <c r="I610" s="1416"/>
      <c r="J610" s="1416"/>
      <c r="K610" s="1416"/>
      <c r="L610" s="1416"/>
      <c r="M610" s="1417"/>
      <c r="N610" s="511" t="s">
        <v>2630</v>
      </c>
      <c r="O610" s="1638"/>
      <c r="P610" s="1416"/>
      <c r="Q610" s="1416"/>
      <c r="R610" s="1416"/>
      <c r="S610" s="1416"/>
      <c r="T610" s="1416"/>
      <c r="U610" s="1416"/>
      <c r="V610" s="1417"/>
      <c r="W610" s="511" t="s">
        <v>2631</v>
      </c>
      <c r="X610" s="1638"/>
      <c r="Y610" s="1416"/>
      <c r="Z610" s="1416"/>
      <c r="AA610" s="1416"/>
      <c r="AB610" s="1416"/>
      <c r="AC610" s="1416"/>
      <c r="AD610" s="1416"/>
      <c r="AE610" s="1416"/>
      <c r="AF610" s="1416"/>
      <c r="AG610" s="1416"/>
      <c r="AH610" s="1416"/>
      <c r="AI610" s="1416"/>
      <c r="AJ610" s="1573"/>
      <c r="AK610" s="1002"/>
      <c r="AL610" s="1002"/>
    </row>
    <row r="611" spans="1:38" ht="15" hidden="1" customHeight="1" x14ac:dyDescent="0.25">
      <c r="A611" s="971"/>
      <c r="B611" s="971"/>
      <c r="C611" s="971"/>
      <c r="D611" s="971"/>
      <c r="E611" s="34"/>
      <c r="F611" s="10" t="s">
        <v>2628</v>
      </c>
      <c r="G611" s="10"/>
      <c r="H611" s="10"/>
      <c r="I611" s="1006"/>
      <c r="J611" s="1006"/>
      <c r="K611" s="1006"/>
      <c r="L611" s="1007"/>
      <c r="M611" s="531"/>
      <c r="N611" s="531"/>
      <c r="O611" s="10" t="s">
        <v>2628</v>
      </c>
      <c r="P611" s="10"/>
      <c r="Q611" s="10"/>
      <c r="R611" s="10"/>
      <c r="S611" s="10"/>
      <c r="T611" s="2318"/>
      <c r="U611" s="1393"/>
      <c r="V611" s="2319"/>
      <c r="W611" s="31"/>
      <c r="X611" s="10" t="s">
        <v>2628</v>
      </c>
      <c r="Y611" s="10"/>
      <c r="Z611" s="10"/>
      <c r="AA611" s="10"/>
      <c r="AB611" s="531"/>
      <c r="AC611" s="531"/>
      <c r="AD611" s="10"/>
      <c r="AE611" s="2320"/>
      <c r="AF611" s="1393"/>
      <c r="AG611" s="1393"/>
      <c r="AH611" s="1393"/>
      <c r="AI611" s="2319"/>
      <c r="AJ611" s="485"/>
      <c r="AK611" s="1002"/>
      <c r="AL611" s="1002"/>
    </row>
    <row r="612" spans="1:38" ht="4.5" hidden="1" customHeight="1" x14ac:dyDescent="0.25">
      <c r="A612" s="971"/>
      <c r="B612" s="971"/>
      <c r="C612" s="971"/>
      <c r="D612" s="971"/>
      <c r="E612" s="34"/>
      <c r="F612" s="10"/>
      <c r="G612" s="10"/>
      <c r="H612" s="10"/>
      <c r="I612" s="31"/>
      <c r="J612" s="31"/>
      <c r="K612" s="31"/>
      <c r="L612" s="10"/>
      <c r="M612" s="10"/>
      <c r="N612" s="10"/>
      <c r="O612" s="31"/>
      <c r="P612" s="31"/>
      <c r="Q612" s="31"/>
      <c r="R612" s="31"/>
      <c r="S612" s="31"/>
      <c r="T612" s="31"/>
      <c r="U612" s="31"/>
      <c r="V612" s="10"/>
      <c r="W612" s="10"/>
      <c r="X612" s="31"/>
      <c r="Y612" s="31"/>
      <c r="Z612" s="31"/>
      <c r="AA612" s="31"/>
      <c r="AB612" s="31"/>
      <c r="AC612" s="31"/>
      <c r="AD612" s="10"/>
      <c r="AE612" s="10"/>
      <c r="AF612" s="31"/>
      <c r="AG612" s="31"/>
      <c r="AH612" s="31"/>
      <c r="AI612" s="31"/>
      <c r="AJ612" s="485"/>
      <c r="AK612" s="1002"/>
      <c r="AL612" s="1002"/>
    </row>
    <row r="613" spans="1:38" ht="15" hidden="1" customHeight="1" x14ac:dyDescent="0.25">
      <c r="A613" s="971"/>
      <c r="B613" s="971"/>
      <c r="C613" s="971"/>
      <c r="D613" s="971"/>
      <c r="E613" s="1005" t="s">
        <v>2632</v>
      </c>
      <c r="F613" s="1638"/>
      <c r="G613" s="1416"/>
      <c r="H613" s="1416"/>
      <c r="I613" s="1416"/>
      <c r="J613" s="1416"/>
      <c r="K613" s="1416"/>
      <c r="L613" s="1416"/>
      <c r="M613" s="1417"/>
      <c r="N613" s="511" t="s">
        <v>2633</v>
      </c>
      <c r="O613" s="1638"/>
      <c r="P613" s="1416"/>
      <c r="Q613" s="1416"/>
      <c r="R613" s="1416"/>
      <c r="S613" s="1416"/>
      <c r="T613" s="1416"/>
      <c r="U613" s="1416"/>
      <c r="V613" s="1417"/>
      <c r="W613" s="511" t="s">
        <v>2634</v>
      </c>
      <c r="X613" s="1638"/>
      <c r="Y613" s="1416"/>
      <c r="Z613" s="1416"/>
      <c r="AA613" s="1416"/>
      <c r="AB613" s="1416"/>
      <c r="AC613" s="1416"/>
      <c r="AD613" s="1416"/>
      <c r="AE613" s="1416"/>
      <c r="AF613" s="1416"/>
      <c r="AG613" s="1416"/>
      <c r="AH613" s="1416"/>
      <c r="AI613" s="1416"/>
      <c r="AJ613" s="1573"/>
      <c r="AK613" s="1002"/>
      <c r="AL613" s="1002"/>
    </row>
    <row r="614" spans="1:38" ht="15" hidden="1" customHeight="1" x14ac:dyDescent="0.25">
      <c r="A614" s="971"/>
      <c r="B614" s="971"/>
      <c r="C614" s="971"/>
      <c r="D614" s="971"/>
      <c r="E614" s="34"/>
      <c r="F614" s="10" t="s">
        <v>2628</v>
      </c>
      <c r="G614" s="10"/>
      <c r="H614" s="10"/>
      <c r="I614" s="531"/>
      <c r="J614" s="531"/>
      <c r="K614" s="531"/>
      <c r="L614" s="1007"/>
      <c r="M614" s="10"/>
      <c r="N614" s="31"/>
      <c r="O614" s="10" t="s">
        <v>2628</v>
      </c>
      <c r="P614" s="10"/>
      <c r="Q614" s="10"/>
      <c r="R614" s="10"/>
      <c r="S614" s="10"/>
      <c r="T614" s="2318"/>
      <c r="U614" s="1393"/>
      <c r="V614" s="2319"/>
      <c r="W614" s="31"/>
      <c r="X614" s="10" t="s">
        <v>2628</v>
      </c>
      <c r="Y614" s="10"/>
      <c r="Z614" s="10"/>
      <c r="AA614" s="10"/>
      <c r="AB614" s="531"/>
      <c r="AC614" s="531"/>
      <c r="AD614" s="10"/>
      <c r="AE614" s="2320"/>
      <c r="AF614" s="1393"/>
      <c r="AG614" s="1393"/>
      <c r="AH614" s="1393"/>
      <c r="AI614" s="2319"/>
      <c r="AJ614" s="485"/>
      <c r="AK614" s="1002"/>
      <c r="AL614" s="1002"/>
    </row>
    <row r="615" spans="1:38" ht="4.5" hidden="1" customHeight="1" x14ac:dyDescent="0.25">
      <c r="A615" s="971"/>
      <c r="B615" s="971"/>
      <c r="C615" s="971"/>
      <c r="D615" s="971"/>
      <c r="E615" s="206"/>
      <c r="F615" s="207"/>
      <c r="G615" s="207"/>
      <c r="H615" s="207"/>
      <c r="I615" s="207"/>
      <c r="J615" s="207"/>
      <c r="K615" s="207"/>
      <c r="L615" s="207"/>
      <c r="M615" s="207"/>
      <c r="N615" s="207"/>
      <c r="O615" s="207"/>
      <c r="P615" s="207"/>
      <c r="Q615" s="207"/>
      <c r="R615" s="207"/>
      <c r="S615" s="207"/>
      <c r="T615" s="207"/>
      <c r="U615" s="207"/>
      <c r="V615" s="207"/>
      <c r="W615" s="207"/>
      <c r="X615" s="207"/>
      <c r="Y615" s="207"/>
      <c r="Z615" s="207"/>
      <c r="AA615" s="207"/>
      <c r="AB615" s="207"/>
      <c r="AC615" s="207"/>
      <c r="AD615" s="207"/>
      <c r="AE615" s="207"/>
      <c r="AF615" s="678"/>
      <c r="AG615" s="678"/>
      <c r="AH615" s="678"/>
      <c r="AI615" s="678"/>
      <c r="AJ615" s="497"/>
      <c r="AK615" s="1002"/>
      <c r="AL615" s="1002"/>
    </row>
    <row r="616" spans="1:38" ht="15" hidden="1" customHeight="1" x14ac:dyDescent="0.25">
      <c r="A616" s="971"/>
      <c r="B616" s="971"/>
      <c r="C616" s="971"/>
      <c r="D616" s="971"/>
      <c r="E616" s="1005" t="s">
        <v>2635</v>
      </c>
      <c r="F616" s="1638"/>
      <c r="G616" s="1416"/>
      <c r="H616" s="1416"/>
      <c r="I616" s="1416"/>
      <c r="J616" s="1416"/>
      <c r="K616" s="1416"/>
      <c r="L616" s="1416"/>
      <c r="M616" s="1417"/>
      <c r="N616" s="511" t="s">
        <v>2636</v>
      </c>
      <c r="O616" s="1638"/>
      <c r="P616" s="1416"/>
      <c r="Q616" s="1416"/>
      <c r="R616" s="1416"/>
      <c r="S616" s="1416"/>
      <c r="T616" s="1416"/>
      <c r="U616" s="1416"/>
      <c r="V616" s="1417"/>
      <c r="W616" s="511" t="s">
        <v>2637</v>
      </c>
      <c r="X616" s="1638"/>
      <c r="Y616" s="1416"/>
      <c r="Z616" s="1416"/>
      <c r="AA616" s="1416"/>
      <c r="AB616" s="1416"/>
      <c r="AC616" s="1416"/>
      <c r="AD616" s="1416"/>
      <c r="AE616" s="1416"/>
      <c r="AF616" s="1416"/>
      <c r="AG616" s="1416"/>
      <c r="AH616" s="1416"/>
      <c r="AI616" s="1416"/>
      <c r="AJ616" s="1573"/>
      <c r="AK616" s="1002"/>
      <c r="AL616" s="1002"/>
    </row>
    <row r="617" spans="1:38" ht="15" hidden="1" customHeight="1" x14ac:dyDescent="0.25">
      <c r="A617" s="971"/>
      <c r="B617" s="971"/>
      <c r="C617" s="971"/>
      <c r="D617" s="971"/>
      <c r="E617" s="34"/>
      <c r="F617" s="10" t="s">
        <v>2628</v>
      </c>
      <c r="G617" s="10"/>
      <c r="H617" s="10"/>
      <c r="I617" s="1006"/>
      <c r="J617" s="1006"/>
      <c r="K617" s="1006"/>
      <c r="L617" s="1007"/>
      <c r="M617" s="531"/>
      <c r="N617" s="531"/>
      <c r="O617" s="10" t="s">
        <v>2628</v>
      </c>
      <c r="P617" s="10"/>
      <c r="Q617" s="10"/>
      <c r="R617" s="10"/>
      <c r="S617" s="10"/>
      <c r="T617" s="2318"/>
      <c r="U617" s="1393"/>
      <c r="V617" s="2319"/>
      <c r="W617" s="31"/>
      <c r="X617" s="10" t="s">
        <v>2628</v>
      </c>
      <c r="Y617" s="10"/>
      <c r="Z617" s="10"/>
      <c r="AA617" s="10"/>
      <c r="AB617" s="531"/>
      <c r="AC617" s="531"/>
      <c r="AD617" s="10"/>
      <c r="AE617" s="2320"/>
      <c r="AF617" s="1393"/>
      <c r="AG617" s="1393"/>
      <c r="AH617" s="1393"/>
      <c r="AI617" s="2319"/>
      <c r="AJ617" s="485"/>
      <c r="AK617" s="1002"/>
      <c r="AL617" s="1002"/>
    </row>
    <row r="618" spans="1:38" ht="4.5" hidden="1" customHeight="1" x14ac:dyDescent="0.25">
      <c r="A618" s="971"/>
      <c r="B618" s="971"/>
      <c r="C618" s="971"/>
      <c r="D618" s="971"/>
      <c r="E618" s="34"/>
      <c r="F618" s="10"/>
      <c r="G618" s="10"/>
      <c r="H618" s="10"/>
      <c r="I618" s="31"/>
      <c r="J618" s="31"/>
      <c r="K618" s="31"/>
      <c r="L618" s="10"/>
      <c r="M618" s="10"/>
      <c r="N618" s="10"/>
      <c r="O618" s="31"/>
      <c r="P618" s="31"/>
      <c r="Q618" s="31"/>
      <c r="R618" s="31"/>
      <c r="S618" s="31"/>
      <c r="T618" s="31"/>
      <c r="U618" s="31"/>
      <c r="V618" s="10"/>
      <c r="W618" s="10"/>
      <c r="X618" s="31"/>
      <c r="Y618" s="31"/>
      <c r="Z618" s="31"/>
      <c r="AA618" s="31"/>
      <c r="AB618" s="31"/>
      <c r="AC618" s="31"/>
      <c r="AD618" s="10"/>
      <c r="AE618" s="10"/>
      <c r="AF618" s="31"/>
      <c r="AG618" s="31"/>
      <c r="AH618" s="31"/>
      <c r="AI618" s="31"/>
      <c r="AJ618" s="485"/>
      <c r="AK618" s="1002"/>
      <c r="AL618" s="1002"/>
    </row>
    <row r="619" spans="1:38" ht="15" hidden="1" customHeight="1" x14ac:dyDescent="0.25">
      <c r="A619" s="971"/>
      <c r="B619" s="971"/>
      <c r="C619" s="971"/>
      <c r="D619" s="971"/>
      <c r="E619" s="1005" t="s">
        <v>2638</v>
      </c>
      <c r="F619" s="1638"/>
      <c r="G619" s="1416"/>
      <c r="H619" s="1416"/>
      <c r="I619" s="1416"/>
      <c r="J619" s="1416"/>
      <c r="K619" s="1416"/>
      <c r="L619" s="1416"/>
      <c r="M619" s="1417"/>
      <c r="N619" s="511" t="s">
        <v>2639</v>
      </c>
      <c r="O619" s="1638"/>
      <c r="P619" s="1416"/>
      <c r="Q619" s="1416"/>
      <c r="R619" s="1416"/>
      <c r="S619" s="1416"/>
      <c r="T619" s="1416"/>
      <c r="U619" s="1416"/>
      <c r="V619" s="1417"/>
      <c r="W619" s="511" t="s">
        <v>2640</v>
      </c>
      <c r="X619" s="1638"/>
      <c r="Y619" s="1416"/>
      <c r="Z619" s="1416"/>
      <c r="AA619" s="1416"/>
      <c r="AB619" s="1416"/>
      <c r="AC619" s="1416"/>
      <c r="AD619" s="1416"/>
      <c r="AE619" s="1416"/>
      <c r="AF619" s="1416"/>
      <c r="AG619" s="1416"/>
      <c r="AH619" s="1416"/>
      <c r="AI619" s="1416"/>
      <c r="AJ619" s="1573"/>
      <c r="AK619" s="1002"/>
      <c r="AL619" s="1002"/>
    </row>
    <row r="620" spans="1:38" ht="15" hidden="1" customHeight="1" x14ac:dyDescent="0.25">
      <c r="A620" s="971"/>
      <c r="B620" s="971"/>
      <c r="C620" s="971"/>
      <c r="D620" s="971"/>
      <c r="E620" s="34"/>
      <c r="F620" s="10" t="s">
        <v>2628</v>
      </c>
      <c r="G620" s="10"/>
      <c r="H620" s="10"/>
      <c r="I620" s="531"/>
      <c r="J620" s="531"/>
      <c r="K620" s="531"/>
      <c r="L620" s="1007"/>
      <c r="M620" s="10"/>
      <c r="N620" s="31"/>
      <c r="O620" s="10" t="s">
        <v>2628</v>
      </c>
      <c r="P620" s="10"/>
      <c r="Q620" s="10"/>
      <c r="R620" s="10"/>
      <c r="S620" s="10"/>
      <c r="T620" s="2318"/>
      <c r="U620" s="1393"/>
      <c r="V620" s="2319"/>
      <c r="W620" s="31"/>
      <c r="X620" s="10" t="s">
        <v>2628</v>
      </c>
      <c r="Y620" s="10"/>
      <c r="Z620" s="10"/>
      <c r="AA620" s="10"/>
      <c r="AB620" s="531"/>
      <c r="AC620" s="531"/>
      <c r="AD620" s="10"/>
      <c r="AE620" s="2320"/>
      <c r="AF620" s="1393"/>
      <c r="AG620" s="1393"/>
      <c r="AH620" s="1393"/>
      <c r="AI620" s="2319"/>
      <c r="AJ620" s="485"/>
      <c r="AK620" s="1002"/>
      <c r="AL620" s="1002"/>
    </row>
    <row r="621" spans="1:38" ht="4.5" hidden="1" customHeight="1" x14ac:dyDescent="0.25">
      <c r="A621" s="971"/>
      <c r="B621" s="971"/>
      <c r="C621" s="971"/>
      <c r="D621" s="971"/>
      <c r="E621" s="206"/>
      <c r="F621" s="207"/>
      <c r="G621" s="207"/>
      <c r="H621" s="207"/>
      <c r="I621" s="207"/>
      <c r="J621" s="207"/>
      <c r="K621" s="207"/>
      <c r="L621" s="207"/>
      <c r="M621" s="207"/>
      <c r="N621" s="207"/>
      <c r="O621" s="207"/>
      <c r="P621" s="207"/>
      <c r="Q621" s="207"/>
      <c r="R621" s="207"/>
      <c r="S621" s="207"/>
      <c r="T621" s="207"/>
      <c r="U621" s="207"/>
      <c r="V621" s="207"/>
      <c r="W621" s="207"/>
      <c r="X621" s="207"/>
      <c r="Y621" s="207"/>
      <c r="Z621" s="207"/>
      <c r="AA621" s="207"/>
      <c r="AB621" s="207"/>
      <c r="AC621" s="207"/>
      <c r="AD621" s="207"/>
      <c r="AE621" s="207"/>
      <c r="AF621" s="678"/>
      <c r="AG621" s="678"/>
      <c r="AH621" s="678"/>
      <c r="AI621" s="678"/>
      <c r="AJ621" s="497"/>
      <c r="AK621" s="1002"/>
      <c r="AL621" s="1002"/>
    </row>
    <row r="622" spans="1:38" ht="15" hidden="1" customHeight="1" x14ac:dyDescent="0.25">
      <c r="A622" s="971"/>
      <c r="B622" s="971"/>
      <c r="C622" s="971"/>
      <c r="D622" s="971"/>
      <c r="E622" s="1005" t="s">
        <v>2641</v>
      </c>
      <c r="F622" s="1638"/>
      <c r="G622" s="1416"/>
      <c r="H622" s="1416"/>
      <c r="I622" s="1416"/>
      <c r="J622" s="1416"/>
      <c r="K622" s="1416"/>
      <c r="L622" s="1416"/>
      <c r="M622" s="1417"/>
      <c r="N622" s="511" t="s">
        <v>2642</v>
      </c>
      <c r="O622" s="1638"/>
      <c r="P622" s="1416"/>
      <c r="Q622" s="1416"/>
      <c r="R622" s="1416"/>
      <c r="S622" s="1416"/>
      <c r="T622" s="1416"/>
      <c r="U622" s="1416"/>
      <c r="V622" s="1417"/>
      <c r="W622" s="511" t="s">
        <v>2643</v>
      </c>
      <c r="X622" s="1638"/>
      <c r="Y622" s="1416"/>
      <c r="Z622" s="1416"/>
      <c r="AA622" s="1416"/>
      <c r="AB622" s="1416"/>
      <c r="AC622" s="1416"/>
      <c r="AD622" s="1416"/>
      <c r="AE622" s="1416"/>
      <c r="AF622" s="1416"/>
      <c r="AG622" s="1416"/>
      <c r="AH622" s="1416"/>
      <c r="AI622" s="1416"/>
      <c r="AJ622" s="1573"/>
      <c r="AK622" s="1002"/>
      <c r="AL622" s="1002"/>
    </row>
    <row r="623" spans="1:38" ht="15" hidden="1" customHeight="1" x14ac:dyDescent="0.25">
      <c r="A623" s="971"/>
      <c r="B623" s="971"/>
      <c r="C623" s="971"/>
      <c r="D623" s="971"/>
      <c r="E623" s="34"/>
      <c r="F623" s="10" t="s">
        <v>2628</v>
      </c>
      <c r="G623" s="10"/>
      <c r="H623" s="10"/>
      <c r="I623" s="1006"/>
      <c r="J623" s="1006"/>
      <c r="K623" s="1006"/>
      <c r="L623" s="1007"/>
      <c r="M623" s="531"/>
      <c r="N623" s="531"/>
      <c r="O623" s="10" t="s">
        <v>2628</v>
      </c>
      <c r="P623" s="10"/>
      <c r="Q623" s="10"/>
      <c r="R623" s="10"/>
      <c r="S623" s="10"/>
      <c r="T623" s="2318"/>
      <c r="U623" s="1393"/>
      <c r="V623" s="2319"/>
      <c r="W623" s="31"/>
      <c r="X623" s="10" t="s">
        <v>2628</v>
      </c>
      <c r="Y623" s="10"/>
      <c r="Z623" s="10"/>
      <c r="AA623" s="10"/>
      <c r="AB623" s="531"/>
      <c r="AC623" s="531"/>
      <c r="AD623" s="10"/>
      <c r="AE623" s="2320"/>
      <c r="AF623" s="1393"/>
      <c r="AG623" s="1393"/>
      <c r="AH623" s="1393"/>
      <c r="AI623" s="2319"/>
      <c r="AJ623" s="485"/>
      <c r="AK623" s="1002"/>
      <c r="AL623" s="1002"/>
    </row>
    <row r="624" spans="1:38" ht="4.5" hidden="1" customHeight="1" x14ac:dyDescent="0.25">
      <c r="A624" s="971"/>
      <c r="B624" s="971"/>
      <c r="C624" s="971"/>
      <c r="D624" s="971"/>
      <c r="E624" s="34"/>
      <c r="F624" s="10"/>
      <c r="G624" s="10"/>
      <c r="H624" s="10"/>
      <c r="I624" s="31"/>
      <c r="J624" s="31"/>
      <c r="K624" s="31"/>
      <c r="L624" s="10"/>
      <c r="M624" s="10"/>
      <c r="N624" s="10"/>
      <c r="O624" s="31"/>
      <c r="P624" s="31"/>
      <c r="Q624" s="31"/>
      <c r="R624" s="31"/>
      <c r="S624" s="31"/>
      <c r="T624" s="31"/>
      <c r="U624" s="31"/>
      <c r="V624" s="10"/>
      <c r="W624" s="10"/>
      <c r="X624" s="31"/>
      <c r="Y624" s="31"/>
      <c r="Z624" s="31"/>
      <c r="AA624" s="31"/>
      <c r="AB624" s="31"/>
      <c r="AC624" s="31"/>
      <c r="AD624" s="10"/>
      <c r="AE624" s="10"/>
      <c r="AF624" s="31"/>
      <c r="AG624" s="31"/>
      <c r="AH624" s="31"/>
      <c r="AI624" s="31"/>
      <c r="AJ624" s="485"/>
      <c r="AK624" s="1002"/>
      <c r="AL624" s="1002"/>
    </row>
    <row r="625" spans="1:38" ht="15" hidden="1" customHeight="1" x14ac:dyDescent="0.25">
      <c r="A625" s="971"/>
      <c r="B625" s="971"/>
      <c r="C625" s="971"/>
      <c r="D625" s="971"/>
      <c r="E625" s="1005" t="s">
        <v>2644</v>
      </c>
      <c r="F625" s="1638"/>
      <c r="G625" s="1416"/>
      <c r="H625" s="1416"/>
      <c r="I625" s="1416"/>
      <c r="J625" s="1416"/>
      <c r="K625" s="1416"/>
      <c r="L625" s="1416"/>
      <c r="M625" s="1417"/>
      <c r="N625" s="511" t="s">
        <v>2645</v>
      </c>
      <c r="O625" s="1638"/>
      <c r="P625" s="1416"/>
      <c r="Q625" s="1416"/>
      <c r="R625" s="1416"/>
      <c r="S625" s="1416"/>
      <c r="T625" s="1416"/>
      <c r="U625" s="1416"/>
      <c r="V625" s="1417"/>
      <c r="W625" s="511" t="s">
        <v>2646</v>
      </c>
      <c r="X625" s="1638"/>
      <c r="Y625" s="1416"/>
      <c r="Z625" s="1416"/>
      <c r="AA625" s="1416"/>
      <c r="AB625" s="1416"/>
      <c r="AC625" s="1416"/>
      <c r="AD625" s="1416"/>
      <c r="AE625" s="1416"/>
      <c r="AF625" s="1416"/>
      <c r="AG625" s="1416"/>
      <c r="AH625" s="1416"/>
      <c r="AI625" s="1416"/>
      <c r="AJ625" s="1573"/>
      <c r="AK625" s="1002"/>
      <c r="AL625" s="1002"/>
    </row>
    <row r="626" spans="1:38" ht="15" hidden="1" customHeight="1" x14ac:dyDescent="0.25">
      <c r="A626" s="971"/>
      <c r="B626" s="971"/>
      <c r="C626" s="971"/>
      <c r="D626" s="971"/>
      <c r="E626" s="34"/>
      <c r="F626" s="10" t="s">
        <v>2628</v>
      </c>
      <c r="G626" s="10"/>
      <c r="H626" s="10"/>
      <c r="I626" s="531"/>
      <c r="J626" s="531"/>
      <c r="K626" s="531"/>
      <c r="L626" s="1007"/>
      <c r="M626" s="10"/>
      <c r="N626" s="31"/>
      <c r="O626" s="10" t="s">
        <v>2628</v>
      </c>
      <c r="P626" s="10"/>
      <c r="Q626" s="10"/>
      <c r="R626" s="10"/>
      <c r="S626" s="10"/>
      <c r="T626" s="2318"/>
      <c r="U626" s="1393"/>
      <c r="V626" s="2319"/>
      <c r="W626" s="31"/>
      <c r="X626" s="10" t="s">
        <v>2628</v>
      </c>
      <c r="Y626" s="10"/>
      <c r="Z626" s="10"/>
      <c r="AA626" s="10"/>
      <c r="AB626" s="531"/>
      <c r="AC626" s="531"/>
      <c r="AD626" s="10"/>
      <c r="AE626" s="2320"/>
      <c r="AF626" s="1393"/>
      <c r="AG626" s="1393"/>
      <c r="AH626" s="1393"/>
      <c r="AI626" s="2319"/>
      <c r="AJ626" s="485"/>
      <c r="AK626" s="1002"/>
      <c r="AL626" s="1002"/>
    </row>
    <row r="627" spans="1:38" ht="15" customHeight="1" thickBot="1" x14ac:dyDescent="0.3">
      <c r="A627" s="1101" t="s">
        <v>2647</v>
      </c>
      <c r="B627" s="1102"/>
      <c r="C627" s="2345"/>
      <c r="D627" s="1443"/>
      <c r="E627" s="1334" t="s">
        <v>2623</v>
      </c>
      <c r="F627" s="1149"/>
      <c r="G627" s="1149"/>
      <c r="H627" s="1149"/>
      <c r="I627" s="1337"/>
      <c r="J627" s="1335"/>
      <c r="K627" s="2325"/>
      <c r="L627" s="2326"/>
      <c r="M627" s="2326"/>
      <c r="N627" s="2326"/>
      <c r="O627" s="2326"/>
      <c r="P627" s="2326"/>
      <c r="Q627" s="2326"/>
      <c r="R627" s="2326"/>
      <c r="S627" s="2326"/>
      <c r="T627" s="2326"/>
      <c r="U627" s="2326"/>
      <c r="V627" s="2326"/>
      <c r="W627" s="2326"/>
      <c r="X627" s="1149"/>
      <c r="Y627" s="1149"/>
      <c r="Z627" s="1149" t="s">
        <v>2624</v>
      </c>
      <c r="AA627" s="1149"/>
      <c r="AB627" s="1337"/>
      <c r="AC627" s="2327"/>
      <c r="AD627" s="2328"/>
      <c r="AE627" s="2328"/>
      <c r="AF627" s="2328"/>
      <c r="AG627" s="2328"/>
      <c r="AH627" s="2328"/>
      <c r="AI627" s="1338"/>
      <c r="AJ627" s="1109"/>
      <c r="AK627" s="1002"/>
      <c r="AL627" s="1002"/>
    </row>
    <row r="628" spans="1:38" ht="3.6" customHeight="1" x14ac:dyDescent="0.25">
      <c r="A628" s="1008"/>
      <c r="D628" s="1008"/>
      <c r="E628" s="1339"/>
      <c r="F628" s="1073"/>
      <c r="G628" s="1073"/>
      <c r="H628" s="1073"/>
      <c r="I628" s="1073"/>
      <c r="J628" s="1073"/>
      <c r="K628" s="1073"/>
      <c r="L628" s="1073"/>
      <c r="M628" s="1073"/>
      <c r="N628" s="1073"/>
      <c r="O628" s="1073"/>
      <c r="P628" s="1073"/>
      <c r="Q628" s="1073"/>
      <c r="R628" s="1073"/>
      <c r="S628" s="1073"/>
      <c r="T628" s="1073"/>
      <c r="U628" s="1073"/>
      <c r="V628" s="1073"/>
      <c r="W628" s="1073"/>
      <c r="X628" s="1073"/>
      <c r="Y628" s="1073"/>
      <c r="Z628" s="1073"/>
      <c r="AA628" s="1073"/>
      <c r="AB628" s="1073"/>
      <c r="AC628" s="1073"/>
      <c r="AD628" s="1073"/>
      <c r="AE628" s="1073"/>
      <c r="AF628" s="1109"/>
      <c r="AG628" s="1109"/>
      <c r="AH628" s="1109"/>
      <c r="AI628" s="1340"/>
      <c r="AJ628" s="1109"/>
      <c r="AK628" s="1002"/>
      <c r="AL628" s="1002"/>
    </row>
    <row r="629" spans="1:38" ht="15" customHeight="1" x14ac:dyDescent="0.25">
      <c r="A629" s="971"/>
      <c r="B629" s="971"/>
      <c r="C629" s="971"/>
      <c r="D629" s="971"/>
      <c r="E629" s="2338" t="s">
        <v>2613</v>
      </c>
      <c r="F629" s="1881"/>
      <c r="G629" s="2330"/>
      <c r="H629" s="1930"/>
      <c r="I629" s="1930"/>
      <c r="J629" s="1930"/>
      <c r="K629" s="1930"/>
      <c r="L629" s="1930"/>
      <c r="M629" s="1930"/>
      <c r="N629" s="1930"/>
      <c r="O629" s="1930"/>
      <c r="P629" s="1930"/>
      <c r="Q629" s="1930"/>
      <c r="R629" s="1930"/>
      <c r="S629" s="1160" t="s">
        <v>2614</v>
      </c>
      <c r="T629" s="2329"/>
      <c r="U629" s="1930"/>
      <c r="V629" s="1930"/>
      <c r="W629" s="1930"/>
      <c r="X629" s="1930"/>
      <c r="Y629" s="1930"/>
      <c r="Z629" s="1160" t="s">
        <v>2615</v>
      </c>
      <c r="AA629" s="2330"/>
      <c r="AB629" s="1930"/>
      <c r="AC629" s="1160" t="s">
        <v>2616</v>
      </c>
      <c r="AD629" s="2330"/>
      <c r="AE629" s="1930"/>
      <c r="AF629" s="1930"/>
      <c r="AG629" s="1930"/>
      <c r="AH629" s="1930"/>
      <c r="AI629" s="1340"/>
      <c r="AJ629" s="1109"/>
      <c r="AK629" s="1002"/>
      <c r="AL629" s="1002"/>
    </row>
    <row r="630" spans="1:38" ht="4.5" customHeight="1" x14ac:dyDescent="0.25">
      <c r="A630" s="971"/>
      <c r="B630" s="971"/>
      <c r="C630" s="971"/>
      <c r="D630" s="971"/>
      <c r="E630" s="1339"/>
      <c r="F630" s="1073"/>
      <c r="G630" s="1073"/>
      <c r="H630" s="1073"/>
      <c r="I630" s="1073"/>
      <c r="J630" s="1073"/>
      <c r="K630" s="1073"/>
      <c r="L630" s="1073"/>
      <c r="M630" s="1073"/>
      <c r="N630" s="1073"/>
      <c r="O630" s="1073"/>
      <c r="P630" s="1073"/>
      <c r="Q630" s="1073"/>
      <c r="R630" s="1073"/>
      <c r="S630" s="1073"/>
      <c r="T630" s="1073"/>
      <c r="U630" s="1073"/>
      <c r="V630" s="1073"/>
      <c r="W630" s="1073"/>
      <c r="X630" s="1073"/>
      <c r="Y630" s="1073"/>
      <c r="Z630" s="1073"/>
      <c r="AA630" s="1073"/>
      <c r="AB630" s="1073"/>
      <c r="AC630" s="1073"/>
      <c r="AD630" s="1073"/>
      <c r="AE630" s="1073"/>
      <c r="AF630" s="1109"/>
      <c r="AG630" s="1109"/>
      <c r="AH630" s="1109"/>
      <c r="AI630" s="1340"/>
      <c r="AJ630" s="1109"/>
      <c r="AK630" s="1002"/>
      <c r="AL630" s="1002"/>
    </row>
    <row r="631" spans="1:38" ht="15" customHeight="1" x14ac:dyDescent="0.25">
      <c r="A631" s="971"/>
      <c r="B631" s="971"/>
      <c r="C631" s="971"/>
      <c r="D631" s="971"/>
      <c r="E631" s="1339" t="s">
        <v>2617</v>
      </c>
      <c r="F631" s="1073"/>
      <c r="G631" s="1073"/>
      <c r="H631" s="1073"/>
      <c r="I631" s="1073"/>
      <c r="J631" s="1073"/>
      <c r="K631" s="1073"/>
      <c r="L631" s="1073"/>
      <c r="M631" s="1073"/>
      <c r="N631" s="1344"/>
      <c r="O631" s="1333"/>
      <c r="P631" s="1333"/>
      <c r="Q631" s="2330"/>
      <c r="R631" s="1930"/>
      <c r="S631" s="1930"/>
      <c r="T631" s="1930"/>
      <c r="U631" s="1930"/>
      <c r="V631" s="1930"/>
      <c r="W631" s="1930"/>
      <c r="X631" s="1930"/>
      <c r="Y631" s="1930"/>
      <c r="Z631" s="1930"/>
      <c r="AA631" s="1930"/>
      <c r="AB631" s="1930"/>
      <c r="AC631" s="1930"/>
      <c r="AD631" s="1930"/>
      <c r="AE631" s="1930"/>
      <c r="AF631" s="1930"/>
      <c r="AG631" s="1930"/>
      <c r="AH631" s="1930"/>
      <c r="AI631" s="1340"/>
      <c r="AJ631" s="1109"/>
      <c r="AK631" s="1002"/>
      <c r="AL631" s="1002"/>
    </row>
    <row r="632" spans="1:38" ht="4.5" customHeight="1" x14ac:dyDescent="0.25">
      <c r="A632" s="971"/>
      <c r="B632" s="971"/>
      <c r="C632" s="971"/>
      <c r="D632" s="971"/>
      <c r="E632" s="1339"/>
      <c r="F632" s="1073"/>
      <c r="G632" s="1073"/>
      <c r="H632" s="1073"/>
      <c r="I632" s="1073"/>
      <c r="J632" s="1073"/>
      <c r="K632" s="1073"/>
      <c r="L632" s="1073"/>
      <c r="M632" s="1073"/>
      <c r="N632" s="1073"/>
      <c r="O632" s="1073"/>
      <c r="P632" s="1073"/>
      <c r="Q632" s="1073"/>
      <c r="R632" s="1073"/>
      <c r="S632" s="1073"/>
      <c r="T632" s="1073"/>
      <c r="U632" s="1073"/>
      <c r="V632" s="1073"/>
      <c r="W632" s="1073"/>
      <c r="X632" s="1073"/>
      <c r="Y632" s="1073"/>
      <c r="Z632" s="1073"/>
      <c r="AA632" s="1073"/>
      <c r="AB632" s="1073"/>
      <c r="AC632" s="1073"/>
      <c r="AD632" s="1073"/>
      <c r="AE632" s="1073"/>
      <c r="AF632" s="1109"/>
      <c r="AG632" s="1109"/>
      <c r="AH632" s="1109"/>
      <c r="AI632" s="1340"/>
      <c r="AJ632" s="1109"/>
      <c r="AK632" s="1002"/>
      <c r="AL632" s="1002"/>
    </row>
    <row r="633" spans="1:38" ht="15" customHeight="1" x14ac:dyDescent="0.25">
      <c r="A633" s="971"/>
      <c r="B633" s="971"/>
      <c r="C633" s="971"/>
      <c r="D633" s="971"/>
      <c r="E633" s="1339" t="s">
        <v>2618</v>
      </c>
      <c r="F633" s="1073"/>
      <c r="G633" s="1073"/>
      <c r="H633" s="1073"/>
      <c r="I633" s="1073"/>
      <c r="J633" s="1073"/>
      <c r="K633" s="1109"/>
      <c r="L633" s="1350"/>
      <c r="M633" s="1073"/>
      <c r="N633" s="1073"/>
      <c r="O633" s="1073"/>
      <c r="P633" s="1109"/>
      <c r="Q633" s="1081" t="s">
        <v>2619</v>
      </c>
      <c r="R633" s="2330"/>
      <c r="S633" s="1930"/>
      <c r="T633" s="1930"/>
      <c r="U633" s="1073" t="s">
        <v>2620</v>
      </c>
      <c r="V633" s="1073"/>
      <c r="W633" s="1073"/>
      <c r="X633" s="1073"/>
      <c r="Y633" s="1073"/>
      <c r="Z633" s="1073"/>
      <c r="AA633" s="2330"/>
      <c r="AB633" s="1930"/>
      <c r="AC633" s="1930"/>
      <c r="AD633" s="1930"/>
      <c r="AE633" s="1930"/>
      <c r="AF633" s="1930"/>
      <c r="AG633" s="1930"/>
      <c r="AH633" s="1930"/>
      <c r="AI633" s="1340"/>
      <c r="AJ633" s="1109"/>
      <c r="AK633" s="1002"/>
      <c r="AL633" s="1002"/>
    </row>
    <row r="634" spans="1:38" ht="4.5" customHeight="1" x14ac:dyDescent="0.25">
      <c r="A634" s="971"/>
      <c r="B634" s="971"/>
      <c r="C634" s="971"/>
      <c r="D634" s="971"/>
      <c r="E634" s="1339"/>
      <c r="F634" s="1073"/>
      <c r="G634" s="1073"/>
      <c r="H634" s="1073"/>
      <c r="I634" s="1073"/>
      <c r="J634" s="1073"/>
      <c r="K634" s="1073"/>
      <c r="L634" s="1073"/>
      <c r="M634" s="1073"/>
      <c r="N634" s="1073"/>
      <c r="O634" s="1073"/>
      <c r="P634" s="1073"/>
      <c r="Q634" s="1073"/>
      <c r="R634" s="1073"/>
      <c r="S634" s="1073"/>
      <c r="T634" s="1073"/>
      <c r="U634" s="1073"/>
      <c r="V634" s="1073"/>
      <c r="W634" s="1073"/>
      <c r="X634" s="1073"/>
      <c r="Y634" s="1073"/>
      <c r="Z634" s="1073"/>
      <c r="AA634" s="1073"/>
      <c r="AB634" s="1073"/>
      <c r="AC634" s="1073"/>
      <c r="AD634" s="1073"/>
      <c r="AE634" s="1073"/>
      <c r="AF634" s="1109"/>
      <c r="AG634" s="1109"/>
      <c r="AH634" s="1109"/>
      <c r="AI634" s="1340"/>
      <c r="AJ634" s="1109"/>
      <c r="AK634" s="1002"/>
      <c r="AL634" s="1002"/>
    </row>
    <row r="635" spans="1:38" ht="15" customHeight="1" x14ac:dyDescent="0.25">
      <c r="A635" s="971"/>
      <c r="B635" s="971"/>
      <c r="C635" s="971"/>
      <c r="D635" s="971"/>
      <c r="E635" s="1339" t="s">
        <v>2621</v>
      </c>
      <c r="F635" s="1073"/>
      <c r="G635" s="1073"/>
      <c r="H635" s="1073"/>
      <c r="I635" s="1073"/>
      <c r="J635" s="1073"/>
      <c r="K635" s="1073"/>
      <c r="L635" s="1351"/>
      <c r="M635" s="1333"/>
      <c r="N635" s="1073" t="s">
        <v>146</v>
      </c>
      <c r="O635" s="1073"/>
      <c r="P635" s="2330"/>
      <c r="Q635" s="1930"/>
      <c r="R635" s="1930"/>
      <c r="S635" s="1930"/>
      <c r="T635" s="1930"/>
      <c r="U635" s="2346" t="s">
        <v>173</v>
      </c>
      <c r="V635" s="1881"/>
      <c r="W635" s="2330"/>
      <c r="X635" s="1930"/>
      <c r="Y635" s="1930"/>
      <c r="Z635" s="1930"/>
      <c r="AA635" s="1930"/>
      <c r="AB635" s="1930"/>
      <c r="AC635" s="1930"/>
      <c r="AD635" s="1930"/>
      <c r="AE635" s="1930"/>
      <c r="AF635" s="1930"/>
      <c r="AG635" s="1930"/>
      <c r="AH635" s="1930"/>
      <c r="AI635" s="1340"/>
      <c r="AJ635" s="1109"/>
      <c r="AK635" s="1002"/>
      <c r="AL635" s="1002"/>
    </row>
    <row r="636" spans="1:38" ht="4.5" customHeight="1" x14ac:dyDescent="0.25">
      <c r="A636" s="971"/>
      <c r="B636" s="971"/>
      <c r="C636" s="971"/>
      <c r="D636" s="971"/>
      <c r="E636" s="1339"/>
      <c r="F636" s="1073"/>
      <c r="G636" s="1073"/>
      <c r="H636" s="1073"/>
      <c r="I636" s="1073"/>
      <c r="J636" s="1073"/>
      <c r="K636" s="1073"/>
      <c r="L636" s="1073"/>
      <c r="M636" s="1073"/>
      <c r="N636" s="1073"/>
      <c r="O636" s="1073"/>
      <c r="P636" s="1073"/>
      <c r="Q636" s="1073"/>
      <c r="R636" s="1073"/>
      <c r="S636" s="1073"/>
      <c r="T636" s="1073"/>
      <c r="U636" s="1073"/>
      <c r="V636" s="1073"/>
      <c r="W636" s="1073"/>
      <c r="X636" s="1073"/>
      <c r="Y636" s="1073"/>
      <c r="Z636" s="1073"/>
      <c r="AA636" s="1073"/>
      <c r="AB636" s="1073"/>
      <c r="AC636" s="1073"/>
      <c r="AD636" s="1073"/>
      <c r="AE636" s="1073"/>
      <c r="AF636" s="1109"/>
      <c r="AG636" s="1109"/>
      <c r="AH636" s="1109"/>
      <c r="AI636" s="1340"/>
      <c r="AJ636" s="1109"/>
      <c r="AK636" s="1002"/>
      <c r="AL636" s="1002"/>
    </row>
    <row r="637" spans="1:38" ht="15" customHeight="1" x14ac:dyDescent="0.25">
      <c r="A637" s="971"/>
      <c r="B637" s="971"/>
      <c r="C637" s="971"/>
      <c r="D637" s="971"/>
      <c r="E637" s="1339" t="s">
        <v>2625</v>
      </c>
      <c r="F637" s="1073"/>
      <c r="G637" s="1073"/>
      <c r="H637" s="1073"/>
      <c r="I637" s="1073"/>
      <c r="J637" s="1073"/>
      <c r="K637" s="1073"/>
      <c r="L637" s="1073"/>
      <c r="M637" s="2330"/>
      <c r="N637" s="1930"/>
      <c r="O637" s="1109"/>
      <c r="P637" s="1109"/>
      <c r="Q637" s="1345" t="s">
        <v>2626</v>
      </c>
      <c r="R637" s="1109"/>
      <c r="S637" s="1109"/>
      <c r="T637" s="1109"/>
      <c r="U637" s="1073"/>
      <c r="V637" s="1073"/>
      <c r="W637" s="1109"/>
      <c r="X637" s="1109"/>
      <c r="Y637" s="1109"/>
      <c r="Z637" s="1109"/>
      <c r="AA637" s="1109"/>
      <c r="AB637" s="1109"/>
      <c r="AC637" s="1109"/>
      <c r="AD637" s="2330"/>
      <c r="AE637" s="2331"/>
      <c r="AF637" s="1109"/>
      <c r="AG637" s="1109"/>
      <c r="AH637" s="1109"/>
      <c r="AI637" s="1340"/>
      <c r="AJ637" s="1109"/>
      <c r="AK637" s="1002"/>
      <c r="AL637" s="1002"/>
    </row>
    <row r="638" spans="1:38" ht="4.5" customHeight="1" x14ac:dyDescent="0.25">
      <c r="A638" s="971"/>
      <c r="B638" s="971"/>
      <c r="C638" s="971"/>
      <c r="D638" s="971"/>
      <c r="E638" s="1339"/>
      <c r="F638" s="1073"/>
      <c r="G638" s="1073"/>
      <c r="H638" s="1073"/>
      <c r="I638" s="1073"/>
      <c r="J638" s="1073"/>
      <c r="K638" s="1073"/>
      <c r="L638" s="1073"/>
      <c r="M638" s="1160"/>
      <c r="N638" s="1073"/>
      <c r="O638" s="1073"/>
      <c r="P638" s="1073"/>
      <c r="Q638" s="1073"/>
      <c r="R638" s="1073"/>
      <c r="S638" s="1073"/>
      <c r="T638" s="1073"/>
      <c r="U638" s="1073"/>
      <c r="V638" s="1073"/>
      <c r="W638" s="1073"/>
      <c r="X638" s="1073"/>
      <c r="Y638" s="1073"/>
      <c r="Z638" s="1073"/>
      <c r="AA638" s="1073"/>
      <c r="AB638" s="1073"/>
      <c r="AC638" s="1073"/>
      <c r="AD638" s="1073"/>
      <c r="AE638" s="1073"/>
      <c r="AF638" s="1109"/>
      <c r="AG638" s="1109"/>
      <c r="AH638" s="1109"/>
      <c r="AI638" s="1340"/>
      <c r="AJ638" s="1109"/>
      <c r="AK638" s="1002"/>
      <c r="AL638" s="1002"/>
    </row>
    <row r="639" spans="1:38" ht="15" customHeight="1" x14ac:dyDescent="0.25">
      <c r="A639" s="971"/>
      <c r="B639" s="971"/>
      <c r="C639" s="971"/>
      <c r="D639" s="971"/>
      <c r="E639" s="1339"/>
      <c r="F639" s="1073" t="s">
        <v>2627</v>
      </c>
      <c r="G639" s="1073"/>
      <c r="H639" s="1073"/>
      <c r="I639" s="1073"/>
      <c r="J639" s="1073"/>
      <c r="K639" s="1073"/>
      <c r="L639" s="1073"/>
      <c r="M639" s="1109"/>
      <c r="N639" s="1109"/>
      <c r="O639" s="1109"/>
      <c r="P639" s="1109"/>
      <c r="Q639" s="1109"/>
      <c r="R639" s="1109"/>
      <c r="S639" s="1109"/>
      <c r="T639" s="1109"/>
      <c r="U639" s="1109"/>
      <c r="V639" s="1109"/>
      <c r="W639" s="1109"/>
      <c r="X639" s="1109"/>
      <c r="Y639" s="1109"/>
      <c r="Z639" s="1109"/>
      <c r="AA639" s="1109"/>
      <c r="AB639" s="1109"/>
      <c r="AC639" s="1109"/>
      <c r="AD639" s="1109"/>
      <c r="AE639" s="1073"/>
      <c r="AF639" s="1109"/>
      <c r="AG639" s="1109"/>
      <c r="AH639" s="1109"/>
      <c r="AI639" s="1340"/>
      <c r="AJ639" s="1109"/>
      <c r="AK639" s="1002"/>
      <c r="AL639" s="1002"/>
    </row>
    <row r="640" spans="1:38" ht="4.5" customHeight="1" x14ac:dyDescent="0.25">
      <c r="A640" s="971"/>
      <c r="B640" s="971"/>
      <c r="C640" s="971"/>
      <c r="D640" s="971"/>
      <c r="E640" s="1339"/>
      <c r="F640" s="1073"/>
      <c r="G640" s="1073"/>
      <c r="H640" s="1073"/>
      <c r="I640" s="1073"/>
      <c r="J640" s="1073"/>
      <c r="K640" s="1073"/>
      <c r="L640" s="1073"/>
      <c r="M640" s="1073"/>
      <c r="N640" s="1073"/>
      <c r="O640" s="1073"/>
      <c r="P640" s="1073"/>
      <c r="Q640" s="1073"/>
      <c r="R640" s="1073"/>
      <c r="S640" s="1073"/>
      <c r="T640" s="1073"/>
      <c r="U640" s="1073"/>
      <c r="V640" s="1073"/>
      <c r="W640" s="1073"/>
      <c r="X640" s="1073"/>
      <c r="Y640" s="1073"/>
      <c r="Z640" s="1073"/>
      <c r="AA640" s="1073"/>
      <c r="AB640" s="1073"/>
      <c r="AC640" s="1073"/>
      <c r="AD640" s="1073"/>
      <c r="AE640" s="1073"/>
      <c r="AF640" s="1109"/>
      <c r="AG640" s="1109"/>
      <c r="AH640" s="1109"/>
      <c r="AI640" s="1340"/>
      <c r="AJ640" s="1109"/>
      <c r="AK640" s="1002"/>
      <c r="AL640" s="1002"/>
    </row>
    <row r="641" spans="1:38" ht="15" customHeight="1" x14ac:dyDescent="0.25">
      <c r="A641" s="971"/>
      <c r="B641" s="971"/>
      <c r="C641" s="971"/>
      <c r="D641" s="971"/>
      <c r="E641" s="1347" t="s">
        <v>96</v>
      </c>
      <c r="F641" s="2330"/>
      <c r="G641" s="1930"/>
      <c r="H641" s="1930"/>
      <c r="I641" s="1930"/>
      <c r="J641" s="1930"/>
      <c r="K641" s="1930"/>
      <c r="L641" s="1930"/>
      <c r="M641" s="1930"/>
      <c r="N641" s="1346" t="s">
        <v>201</v>
      </c>
      <c r="O641" s="2330"/>
      <c r="P641" s="1930"/>
      <c r="Q641" s="1930"/>
      <c r="R641" s="1930"/>
      <c r="S641" s="1930"/>
      <c r="T641" s="1930"/>
      <c r="U641" s="1930"/>
      <c r="V641" s="1930"/>
      <c r="W641" s="1346" t="s">
        <v>245</v>
      </c>
      <c r="X641" s="2339"/>
      <c r="Y641" s="2339"/>
      <c r="Z641" s="2339"/>
      <c r="AA641" s="2339"/>
      <c r="AB641" s="2339"/>
      <c r="AC641" s="2339"/>
      <c r="AD641" s="2339"/>
      <c r="AE641" s="2339"/>
      <c r="AF641" s="2339"/>
      <c r="AG641" s="2339"/>
      <c r="AH641" s="2339"/>
      <c r="AI641" s="1348"/>
      <c r="AJ641" s="1082"/>
      <c r="AK641" s="1002"/>
      <c r="AL641" s="1002"/>
    </row>
    <row r="642" spans="1:38" ht="15" customHeight="1" x14ac:dyDescent="0.25">
      <c r="A642" s="971"/>
      <c r="B642" s="971"/>
      <c r="C642" s="971"/>
      <c r="D642" s="971"/>
      <c r="E642" s="1339"/>
      <c r="F642" s="1073" t="s">
        <v>2628</v>
      </c>
      <c r="G642" s="1073"/>
      <c r="H642" s="1073"/>
      <c r="I642" s="1333"/>
      <c r="J642" s="1333"/>
      <c r="K642" s="1333"/>
      <c r="L642" s="1353"/>
      <c r="M642" s="1333"/>
      <c r="N642" s="1333"/>
      <c r="O642" s="1073" t="s">
        <v>2628</v>
      </c>
      <c r="P642" s="1073"/>
      <c r="Q642" s="1073"/>
      <c r="R642" s="1073"/>
      <c r="S642" s="1073"/>
      <c r="T642" s="2343"/>
      <c r="U642" s="2344"/>
      <c r="V642" s="2344"/>
      <c r="W642" s="1109"/>
      <c r="X642" s="1073" t="s">
        <v>2628</v>
      </c>
      <c r="Y642" s="1073"/>
      <c r="Z642" s="1073"/>
      <c r="AA642" s="1073"/>
      <c r="AB642" s="1333"/>
      <c r="AC642" s="1333"/>
      <c r="AD642" s="1073"/>
      <c r="AE642" s="2343"/>
      <c r="AF642" s="2343"/>
      <c r="AG642" s="2343"/>
      <c r="AH642" s="2343"/>
      <c r="AI642" s="1348"/>
      <c r="AJ642" s="1109"/>
      <c r="AK642" s="1002"/>
      <c r="AL642" s="1002"/>
    </row>
    <row r="643" spans="1:38" ht="4.5" customHeight="1" x14ac:dyDescent="0.25">
      <c r="A643" s="971"/>
      <c r="B643" s="971"/>
      <c r="C643" s="971"/>
      <c r="D643" s="971"/>
      <c r="E643" s="1339"/>
      <c r="F643" s="1073"/>
      <c r="G643" s="1073"/>
      <c r="H643" s="1073"/>
      <c r="I643" s="1109"/>
      <c r="J643" s="1109"/>
      <c r="K643" s="1109"/>
      <c r="L643" s="1073"/>
      <c r="M643" s="1073"/>
      <c r="N643" s="1073"/>
      <c r="O643" s="1109"/>
      <c r="P643" s="1109"/>
      <c r="Q643" s="1109"/>
      <c r="R643" s="1109"/>
      <c r="S643" s="1109"/>
      <c r="T643" s="1109"/>
      <c r="U643" s="1109"/>
      <c r="V643" s="1073"/>
      <c r="W643" s="1073"/>
      <c r="X643" s="1109"/>
      <c r="Y643" s="1109"/>
      <c r="Z643" s="1109"/>
      <c r="AA643" s="1109"/>
      <c r="AB643" s="1109"/>
      <c r="AC643" s="1109"/>
      <c r="AD643" s="1073"/>
      <c r="AE643" s="1073"/>
      <c r="AF643" s="1109"/>
      <c r="AG643" s="1109"/>
      <c r="AH643" s="1109"/>
      <c r="AI643" s="1340"/>
      <c r="AJ643" s="1109"/>
      <c r="AK643" s="1002"/>
      <c r="AL643" s="1002"/>
    </row>
    <row r="644" spans="1:38" ht="15" customHeight="1" x14ac:dyDescent="0.25">
      <c r="A644" s="971"/>
      <c r="B644" s="971"/>
      <c r="C644" s="971"/>
      <c r="D644" s="971"/>
      <c r="E644" s="1347" t="s">
        <v>309</v>
      </c>
      <c r="F644" s="2330"/>
      <c r="G644" s="1930"/>
      <c r="H644" s="1930"/>
      <c r="I644" s="1930"/>
      <c r="J644" s="1930"/>
      <c r="K644" s="1930"/>
      <c r="L644" s="1930"/>
      <c r="M644" s="1930"/>
      <c r="N644" s="1346" t="s">
        <v>374</v>
      </c>
      <c r="O644" s="2330"/>
      <c r="P644" s="1930"/>
      <c r="Q644" s="1930"/>
      <c r="R644" s="1930"/>
      <c r="S644" s="1930"/>
      <c r="T644" s="1930"/>
      <c r="U644" s="1930"/>
      <c r="V644" s="1930"/>
      <c r="W644" s="1346" t="s">
        <v>418</v>
      </c>
      <c r="X644" s="2339"/>
      <c r="Y644" s="2339"/>
      <c r="Z644" s="2339"/>
      <c r="AA644" s="2339"/>
      <c r="AB644" s="2339"/>
      <c r="AC644" s="2339"/>
      <c r="AD644" s="2339"/>
      <c r="AE644" s="2339"/>
      <c r="AF644" s="2339"/>
      <c r="AG644" s="2339"/>
      <c r="AH644" s="2339"/>
      <c r="AI644" s="1186"/>
      <c r="AJ644" s="1082"/>
      <c r="AK644" s="1002"/>
      <c r="AL644" s="1002"/>
    </row>
    <row r="645" spans="1:38" ht="15" customHeight="1" thickBot="1" x14ac:dyDescent="0.3">
      <c r="A645" s="971"/>
      <c r="B645" s="971"/>
      <c r="C645" s="971"/>
      <c r="D645" s="971"/>
      <c r="E645" s="1341"/>
      <c r="F645" s="1164" t="s">
        <v>2628</v>
      </c>
      <c r="G645" s="1164"/>
      <c r="H645" s="1164"/>
      <c r="I645" s="1342"/>
      <c r="J645" s="1342"/>
      <c r="K645" s="1342"/>
      <c r="L645" s="1352"/>
      <c r="M645" s="1164"/>
      <c r="N645" s="1349"/>
      <c r="O645" s="1164" t="s">
        <v>2628</v>
      </c>
      <c r="P645" s="1164"/>
      <c r="Q645" s="1164"/>
      <c r="R645" s="1164"/>
      <c r="S645" s="1164"/>
      <c r="T645" s="2321"/>
      <c r="U645" s="2347"/>
      <c r="V645" s="2347"/>
      <c r="W645" s="1349"/>
      <c r="X645" s="1164" t="s">
        <v>2628</v>
      </c>
      <c r="Y645" s="1164"/>
      <c r="Z645" s="1164"/>
      <c r="AA645" s="1164"/>
      <c r="AB645" s="1342"/>
      <c r="AC645" s="1342"/>
      <c r="AD645" s="1164"/>
      <c r="AE645" s="2321"/>
      <c r="AF645" s="2321"/>
      <c r="AG645" s="2321"/>
      <c r="AH645" s="2321"/>
      <c r="AI645" s="1192"/>
      <c r="AJ645" s="1109"/>
      <c r="AK645" s="1002"/>
      <c r="AL645" s="1002"/>
    </row>
    <row r="646" spans="1:38" ht="4.5" customHeight="1" thickBot="1" x14ac:dyDescent="0.3">
      <c r="A646" s="971"/>
      <c r="B646" s="971"/>
      <c r="C646" s="971"/>
      <c r="D646" s="971"/>
      <c r="E646" s="206"/>
      <c r="F646" s="207"/>
      <c r="G646" s="207"/>
      <c r="H646" s="207"/>
      <c r="I646" s="207"/>
      <c r="J646" s="207"/>
      <c r="K646" s="207"/>
      <c r="L646" s="207"/>
      <c r="M646" s="207"/>
      <c r="N646" s="207"/>
      <c r="O646" s="207"/>
      <c r="P646" s="207"/>
      <c r="Q646" s="207"/>
      <c r="R646" s="207"/>
      <c r="S646" s="207"/>
      <c r="T646" s="207"/>
      <c r="U646" s="207"/>
      <c r="V646" s="207"/>
      <c r="W646" s="207"/>
      <c r="X646" s="207"/>
      <c r="Y646" s="207"/>
      <c r="Z646" s="207"/>
      <c r="AA646" s="207"/>
      <c r="AB646" s="207"/>
      <c r="AC646" s="207"/>
      <c r="AD646" s="207"/>
      <c r="AE646" s="207"/>
      <c r="AF646" s="678"/>
      <c r="AG646" s="678"/>
      <c r="AH646" s="678"/>
      <c r="AI646" s="678"/>
      <c r="AJ646" s="1109"/>
      <c r="AK646" s="1002"/>
      <c r="AL646" s="1002"/>
    </row>
    <row r="647" spans="1:38" ht="15" hidden="1" customHeight="1" x14ac:dyDescent="0.25">
      <c r="A647" s="10"/>
      <c r="B647" s="10"/>
      <c r="C647" s="10"/>
      <c r="D647" s="10"/>
      <c r="E647" s="1005" t="s">
        <v>457</v>
      </c>
      <c r="F647" s="1638"/>
      <c r="G647" s="1416"/>
      <c r="H647" s="1416"/>
      <c r="I647" s="1416"/>
      <c r="J647" s="1416"/>
      <c r="K647" s="1416"/>
      <c r="L647" s="1416"/>
      <c r="M647" s="1417"/>
      <c r="N647" s="511" t="s">
        <v>497</v>
      </c>
      <c r="O647" s="1638"/>
      <c r="P647" s="1416"/>
      <c r="Q647" s="1416"/>
      <c r="R647" s="1416"/>
      <c r="S647" s="1416"/>
      <c r="T647" s="1416"/>
      <c r="U647" s="1416"/>
      <c r="V647" s="1417"/>
      <c r="W647" s="511" t="s">
        <v>546</v>
      </c>
      <c r="X647" s="1638"/>
      <c r="Y647" s="1416"/>
      <c r="Z647" s="1416"/>
      <c r="AA647" s="1416"/>
      <c r="AB647" s="1416"/>
      <c r="AC647" s="1416"/>
      <c r="AD647" s="1416"/>
      <c r="AE647" s="1416"/>
      <c r="AF647" s="1416"/>
      <c r="AG647" s="1416"/>
      <c r="AH647" s="1416"/>
      <c r="AI647" s="1416"/>
      <c r="AJ647" s="1573"/>
      <c r="AK647" s="1002"/>
      <c r="AL647" s="1002"/>
    </row>
    <row r="648" spans="1:38" ht="15" hidden="1" customHeight="1" x14ac:dyDescent="0.25">
      <c r="A648" s="10"/>
      <c r="B648" s="10"/>
      <c r="C648" s="10"/>
      <c r="D648" s="10"/>
      <c r="E648" s="34"/>
      <c r="F648" s="10" t="s">
        <v>2628</v>
      </c>
      <c r="G648" s="10"/>
      <c r="H648" s="10"/>
      <c r="I648" s="1006"/>
      <c r="J648" s="1006"/>
      <c r="K648" s="1006"/>
      <c r="L648" s="1007"/>
      <c r="M648" s="531"/>
      <c r="N648" s="531"/>
      <c r="O648" s="10" t="s">
        <v>2628</v>
      </c>
      <c r="P648" s="10"/>
      <c r="Q648" s="10"/>
      <c r="R648" s="10"/>
      <c r="S648" s="10"/>
      <c r="T648" s="2318"/>
      <c r="U648" s="1393"/>
      <c r="V648" s="2319"/>
      <c r="W648" s="31"/>
      <c r="X648" s="10" t="s">
        <v>2628</v>
      </c>
      <c r="Y648" s="10"/>
      <c r="Z648" s="10"/>
      <c r="AA648" s="10"/>
      <c r="AB648" s="531"/>
      <c r="AC648" s="531"/>
      <c r="AD648" s="10"/>
      <c r="AE648" s="2320"/>
      <c r="AF648" s="1393"/>
      <c r="AG648" s="1393"/>
      <c r="AH648" s="1393"/>
      <c r="AI648" s="2319"/>
      <c r="AJ648" s="485"/>
      <c r="AK648" s="1002"/>
      <c r="AL648" s="1002"/>
    </row>
    <row r="649" spans="1:38" ht="4.5" hidden="1" customHeight="1" x14ac:dyDescent="0.25">
      <c r="A649" s="10"/>
      <c r="B649" s="10"/>
      <c r="C649" s="10"/>
      <c r="D649" s="10"/>
      <c r="E649" s="34"/>
      <c r="F649" s="10"/>
      <c r="G649" s="10"/>
      <c r="H649" s="10"/>
      <c r="I649" s="31"/>
      <c r="J649" s="31"/>
      <c r="K649" s="31"/>
      <c r="L649" s="10"/>
      <c r="M649" s="10"/>
      <c r="N649" s="10"/>
      <c r="O649" s="31"/>
      <c r="P649" s="31"/>
      <c r="Q649" s="31"/>
      <c r="R649" s="31"/>
      <c r="S649" s="31"/>
      <c r="T649" s="31"/>
      <c r="U649" s="31"/>
      <c r="V649" s="10"/>
      <c r="W649" s="10"/>
      <c r="X649" s="31"/>
      <c r="Y649" s="31"/>
      <c r="Z649" s="31"/>
      <c r="AA649" s="31"/>
      <c r="AB649" s="31"/>
      <c r="AC649" s="31"/>
      <c r="AD649" s="10"/>
      <c r="AE649" s="10"/>
      <c r="AF649" s="31"/>
      <c r="AG649" s="31"/>
      <c r="AH649" s="31"/>
      <c r="AI649" s="31"/>
      <c r="AJ649" s="485"/>
      <c r="AK649" s="1002"/>
      <c r="AL649" s="1002"/>
    </row>
    <row r="650" spans="1:38" ht="15" hidden="1" customHeight="1" x14ac:dyDescent="0.25">
      <c r="A650" s="10"/>
      <c r="B650" s="10"/>
      <c r="C650" s="10"/>
      <c r="D650" s="10"/>
      <c r="E650" s="1005" t="s">
        <v>619</v>
      </c>
      <c r="F650" s="1638"/>
      <c r="G650" s="1416"/>
      <c r="H650" s="1416"/>
      <c r="I650" s="1416"/>
      <c r="J650" s="1416"/>
      <c r="K650" s="1416"/>
      <c r="L650" s="1416"/>
      <c r="M650" s="1417"/>
      <c r="N650" s="511" t="s">
        <v>1839</v>
      </c>
      <c r="O650" s="1638"/>
      <c r="P650" s="1416"/>
      <c r="Q650" s="1416"/>
      <c r="R650" s="1416"/>
      <c r="S650" s="1416"/>
      <c r="T650" s="1416"/>
      <c r="U650" s="1416"/>
      <c r="V650" s="1417"/>
      <c r="W650" s="511" t="s">
        <v>2049</v>
      </c>
      <c r="X650" s="1638"/>
      <c r="Y650" s="1416"/>
      <c r="Z650" s="1416"/>
      <c r="AA650" s="1416"/>
      <c r="AB650" s="1416"/>
      <c r="AC650" s="1416"/>
      <c r="AD650" s="1416"/>
      <c r="AE650" s="1416"/>
      <c r="AF650" s="1416"/>
      <c r="AG650" s="1416"/>
      <c r="AH650" s="1416"/>
      <c r="AI650" s="1416"/>
      <c r="AJ650" s="1573"/>
      <c r="AK650" s="1002"/>
      <c r="AL650" s="1002"/>
    </row>
    <row r="651" spans="1:38" ht="15" hidden="1" customHeight="1" x14ac:dyDescent="0.25">
      <c r="A651" s="10"/>
      <c r="B651" s="10"/>
      <c r="C651" s="10"/>
      <c r="D651" s="10"/>
      <c r="E651" s="34"/>
      <c r="F651" s="10" t="s">
        <v>2628</v>
      </c>
      <c r="G651" s="10"/>
      <c r="H651" s="10"/>
      <c r="I651" s="531"/>
      <c r="J651" s="531"/>
      <c r="K651" s="531"/>
      <c r="L651" s="1007"/>
      <c r="M651" s="10"/>
      <c r="N651" s="31"/>
      <c r="O651" s="10" t="s">
        <v>2628</v>
      </c>
      <c r="P651" s="10"/>
      <c r="Q651" s="10"/>
      <c r="R651" s="10"/>
      <c r="S651" s="10"/>
      <c r="T651" s="2318"/>
      <c r="U651" s="1393"/>
      <c r="V651" s="2319"/>
      <c r="W651" s="31"/>
      <c r="X651" s="10" t="s">
        <v>2628</v>
      </c>
      <c r="Y651" s="10"/>
      <c r="Z651" s="10"/>
      <c r="AA651" s="10"/>
      <c r="AB651" s="531"/>
      <c r="AC651" s="531"/>
      <c r="AD651" s="10"/>
      <c r="AE651" s="2320"/>
      <c r="AF651" s="1393"/>
      <c r="AG651" s="1393"/>
      <c r="AH651" s="1393"/>
      <c r="AI651" s="2319"/>
      <c r="AJ651" s="485"/>
      <c r="AK651" s="1002"/>
      <c r="AL651" s="1002"/>
    </row>
    <row r="652" spans="1:38" ht="4.5" hidden="1" customHeight="1" x14ac:dyDescent="0.25">
      <c r="A652" s="10"/>
      <c r="B652" s="10"/>
      <c r="C652" s="10"/>
      <c r="D652" s="10"/>
      <c r="E652" s="206"/>
      <c r="F652" s="207"/>
      <c r="G652" s="207"/>
      <c r="H652" s="207"/>
      <c r="I652" s="207"/>
      <c r="J652" s="207"/>
      <c r="K652" s="207"/>
      <c r="L652" s="207"/>
      <c r="M652" s="207"/>
      <c r="N652" s="207"/>
      <c r="O652" s="207"/>
      <c r="P652" s="207"/>
      <c r="Q652" s="207"/>
      <c r="R652" s="207"/>
      <c r="S652" s="207"/>
      <c r="T652" s="207"/>
      <c r="U652" s="207"/>
      <c r="V652" s="207"/>
      <c r="W652" s="207"/>
      <c r="X652" s="207"/>
      <c r="Y652" s="207"/>
      <c r="Z652" s="207"/>
      <c r="AA652" s="207"/>
      <c r="AB652" s="207"/>
      <c r="AC652" s="207"/>
      <c r="AD652" s="207"/>
      <c r="AE652" s="207"/>
      <c r="AF652" s="678"/>
      <c r="AG652" s="678"/>
      <c r="AH652" s="678"/>
      <c r="AI652" s="678"/>
      <c r="AJ652" s="497"/>
      <c r="AK652" s="1002"/>
      <c r="AL652" s="1002"/>
    </row>
    <row r="653" spans="1:38" ht="15" hidden="1" customHeight="1" x14ac:dyDescent="0.25">
      <c r="A653" s="10"/>
      <c r="B653" s="10"/>
      <c r="C653" s="10"/>
      <c r="D653" s="10"/>
      <c r="E653" s="1005" t="s">
        <v>2629</v>
      </c>
      <c r="F653" s="1638"/>
      <c r="G653" s="1416"/>
      <c r="H653" s="1416"/>
      <c r="I653" s="1416"/>
      <c r="J653" s="1416"/>
      <c r="K653" s="1416"/>
      <c r="L653" s="1416"/>
      <c r="M653" s="1417"/>
      <c r="N653" s="511" t="s">
        <v>2630</v>
      </c>
      <c r="O653" s="1638"/>
      <c r="P653" s="1416"/>
      <c r="Q653" s="1416"/>
      <c r="R653" s="1416"/>
      <c r="S653" s="1416"/>
      <c r="T653" s="1416"/>
      <c r="U653" s="1416"/>
      <c r="V653" s="1417"/>
      <c r="W653" s="511" t="s">
        <v>2631</v>
      </c>
      <c r="X653" s="1638"/>
      <c r="Y653" s="1416"/>
      <c r="Z653" s="1416"/>
      <c r="AA653" s="1416"/>
      <c r="AB653" s="1416"/>
      <c r="AC653" s="1416"/>
      <c r="AD653" s="1416"/>
      <c r="AE653" s="1416"/>
      <c r="AF653" s="1416"/>
      <c r="AG653" s="1416"/>
      <c r="AH653" s="1416"/>
      <c r="AI653" s="1416"/>
      <c r="AJ653" s="1573"/>
      <c r="AK653" s="1002"/>
      <c r="AL653" s="1002"/>
    </row>
    <row r="654" spans="1:38" ht="15" hidden="1" customHeight="1" x14ac:dyDescent="0.25">
      <c r="A654" s="10"/>
      <c r="B654" s="10"/>
      <c r="C654" s="10"/>
      <c r="D654" s="10"/>
      <c r="E654" s="34"/>
      <c r="F654" s="10" t="s">
        <v>2628</v>
      </c>
      <c r="G654" s="10"/>
      <c r="H654" s="10"/>
      <c r="I654" s="1006"/>
      <c r="J654" s="1006"/>
      <c r="K654" s="1006"/>
      <c r="L654" s="1007"/>
      <c r="M654" s="531"/>
      <c r="N654" s="531"/>
      <c r="O654" s="10" t="s">
        <v>2628</v>
      </c>
      <c r="P654" s="10"/>
      <c r="Q654" s="10"/>
      <c r="R654" s="10"/>
      <c r="S654" s="10"/>
      <c r="T654" s="2318"/>
      <c r="U654" s="1393"/>
      <c r="V654" s="2319"/>
      <c r="W654" s="31"/>
      <c r="X654" s="10" t="s">
        <v>2628</v>
      </c>
      <c r="Y654" s="10"/>
      <c r="Z654" s="10"/>
      <c r="AA654" s="10"/>
      <c r="AB654" s="531"/>
      <c r="AC654" s="531"/>
      <c r="AD654" s="10"/>
      <c r="AE654" s="2320"/>
      <c r="AF654" s="1393"/>
      <c r="AG654" s="1393"/>
      <c r="AH654" s="1393"/>
      <c r="AI654" s="2319"/>
      <c r="AJ654" s="485"/>
      <c r="AK654" s="1002"/>
      <c r="AL654" s="1002"/>
    </row>
    <row r="655" spans="1:38" ht="4.5" hidden="1" customHeight="1" x14ac:dyDescent="0.25">
      <c r="A655" s="10"/>
      <c r="B655" s="10"/>
      <c r="C655" s="10"/>
      <c r="D655" s="10"/>
      <c r="E655" s="34"/>
      <c r="F655" s="10"/>
      <c r="G655" s="10"/>
      <c r="H655" s="10"/>
      <c r="I655" s="31"/>
      <c r="J655" s="31"/>
      <c r="K655" s="31"/>
      <c r="L655" s="10"/>
      <c r="M655" s="10"/>
      <c r="N655" s="10"/>
      <c r="O655" s="31"/>
      <c r="P655" s="31"/>
      <c r="Q655" s="31"/>
      <c r="R655" s="31"/>
      <c r="S655" s="31"/>
      <c r="T655" s="31"/>
      <c r="U655" s="31"/>
      <c r="V655" s="10"/>
      <c r="W655" s="10"/>
      <c r="X655" s="31"/>
      <c r="Y655" s="31"/>
      <c r="Z655" s="31"/>
      <c r="AA655" s="31"/>
      <c r="AB655" s="31"/>
      <c r="AC655" s="31"/>
      <c r="AD655" s="10"/>
      <c r="AE655" s="10"/>
      <c r="AF655" s="31"/>
      <c r="AG655" s="31"/>
      <c r="AH655" s="31"/>
      <c r="AI655" s="31"/>
      <c r="AJ655" s="485"/>
      <c r="AK655" s="1002"/>
      <c r="AL655" s="1002"/>
    </row>
    <row r="656" spans="1:38" ht="15" hidden="1" customHeight="1" x14ac:dyDescent="0.25">
      <c r="A656" s="10"/>
      <c r="B656" s="10"/>
      <c r="C656" s="10"/>
      <c r="D656" s="10"/>
      <c r="E656" s="1005" t="s">
        <v>2632</v>
      </c>
      <c r="F656" s="1638"/>
      <c r="G656" s="1416"/>
      <c r="H656" s="1416"/>
      <c r="I656" s="1416"/>
      <c r="J656" s="1416"/>
      <c r="K656" s="1416"/>
      <c r="L656" s="1416"/>
      <c r="M656" s="1417"/>
      <c r="N656" s="511" t="s">
        <v>2633</v>
      </c>
      <c r="O656" s="1638"/>
      <c r="P656" s="1416"/>
      <c r="Q656" s="1416"/>
      <c r="R656" s="1416"/>
      <c r="S656" s="1416"/>
      <c r="T656" s="1416"/>
      <c r="U656" s="1416"/>
      <c r="V656" s="1417"/>
      <c r="W656" s="511" t="s">
        <v>2634</v>
      </c>
      <c r="X656" s="1638"/>
      <c r="Y656" s="1416"/>
      <c r="Z656" s="1416"/>
      <c r="AA656" s="1416"/>
      <c r="AB656" s="1416"/>
      <c r="AC656" s="1416"/>
      <c r="AD656" s="1416"/>
      <c r="AE656" s="1416"/>
      <c r="AF656" s="1416"/>
      <c r="AG656" s="1416"/>
      <c r="AH656" s="1416"/>
      <c r="AI656" s="1416"/>
      <c r="AJ656" s="1573"/>
      <c r="AK656" s="1002"/>
      <c r="AL656" s="1002"/>
    </row>
    <row r="657" spans="1:38" ht="15" hidden="1" customHeight="1" x14ac:dyDescent="0.25">
      <c r="A657" s="10"/>
      <c r="B657" s="10"/>
      <c r="C657" s="10"/>
      <c r="D657" s="10"/>
      <c r="E657" s="34"/>
      <c r="F657" s="10" t="s">
        <v>2628</v>
      </c>
      <c r="G657" s="10"/>
      <c r="H657" s="10"/>
      <c r="I657" s="531"/>
      <c r="J657" s="531"/>
      <c r="K657" s="531"/>
      <c r="L657" s="1007"/>
      <c r="M657" s="10"/>
      <c r="N657" s="31"/>
      <c r="O657" s="10" t="s">
        <v>2628</v>
      </c>
      <c r="P657" s="10"/>
      <c r="Q657" s="10"/>
      <c r="R657" s="10"/>
      <c r="S657" s="10"/>
      <c r="T657" s="2318"/>
      <c r="U657" s="1393"/>
      <c r="V657" s="2319"/>
      <c r="W657" s="31"/>
      <c r="X657" s="10" t="s">
        <v>2628</v>
      </c>
      <c r="Y657" s="10"/>
      <c r="Z657" s="10"/>
      <c r="AA657" s="10"/>
      <c r="AB657" s="531"/>
      <c r="AC657" s="531"/>
      <c r="AD657" s="10"/>
      <c r="AE657" s="2320"/>
      <c r="AF657" s="1393"/>
      <c r="AG657" s="1393"/>
      <c r="AH657" s="1393"/>
      <c r="AI657" s="2319"/>
      <c r="AJ657" s="485"/>
      <c r="AK657" s="1002"/>
      <c r="AL657" s="1002"/>
    </row>
    <row r="658" spans="1:38" ht="4.5" hidden="1" customHeight="1" x14ac:dyDescent="0.25">
      <c r="A658" s="10"/>
      <c r="B658" s="10"/>
      <c r="C658" s="10"/>
      <c r="D658" s="10"/>
      <c r="E658" s="206"/>
      <c r="F658" s="207"/>
      <c r="G658" s="207"/>
      <c r="H658" s="207"/>
      <c r="I658" s="207"/>
      <c r="J658" s="207"/>
      <c r="K658" s="207"/>
      <c r="L658" s="207"/>
      <c r="M658" s="207"/>
      <c r="N658" s="207"/>
      <c r="O658" s="207"/>
      <c r="P658" s="207"/>
      <c r="Q658" s="207"/>
      <c r="R658" s="207"/>
      <c r="S658" s="207"/>
      <c r="T658" s="207"/>
      <c r="U658" s="207"/>
      <c r="V658" s="207"/>
      <c r="W658" s="207"/>
      <c r="X658" s="207"/>
      <c r="Y658" s="207"/>
      <c r="Z658" s="207"/>
      <c r="AA658" s="207"/>
      <c r="AB658" s="207"/>
      <c r="AC658" s="207"/>
      <c r="AD658" s="207"/>
      <c r="AE658" s="207"/>
      <c r="AF658" s="678"/>
      <c r="AG658" s="678"/>
      <c r="AH658" s="678"/>
      <c r="AI658" s="678"/>
      <c r="AJ658" s="497"/>
      <c r="AK658" s="1002"/>
      <c r="AL658" s="1002"/>
    </row>
    <row r="659" spans="1:38" ht="15" hidden="1" customHeight="1" x14ac:dyDescent="0.25">
      <c r="A659" s="10"/>
      <c r="B659" s="10"/>
      <c r="C659" s="10"/>
      <c r="D659" s="10"/>
      <c r="E659" s="1005" t="s">
        <v>2635</v>
      </c>
      <c r="F659" s="1638"/>
      <c r="G659" s="1416"/>
      <c r="H659" s="1416"/>
      <c r="I659" s="1416"/>
      <c r="J659" s="1416"/>
      <c r="K659" s="1416"/>
      <c r="L659" s="1416"/>
      <c r="M659" s="1417"/>
      <c r="N659" s="511" t="s">
        <v>2636</v>
      </c>
      <c r="O659" s="1638"/>
      <c r="P659" s="1416"/>
      <c r="Q659" s="1416"/>
      <c r="R659" s="1416"/>
      <c r="S659" s="1416"/>
      <c r="T659" s="1416"/>
      <c r="U659" s="1416"/>
      <c r="V659" s="1417"/>
      <c r="W659" s="511" t="s">
        <v>2637</v>
      </c>
      <c r="X659" s="1638"/>
      <c r="Y659" s="1416"/>
      <c r="Z659" s="1416"/>
      <c r="AA659" s="1416"/>
      <c r="AB659" s="1416"/>
      <c r="AC659" s="1416"/>
      <c r="AD659" s="1416"/>
      <c r="AE659" s="1416"/>
      <c r="AF659" s="1416"/>
      <c r="AG659" s="1416"/>
      <c r="AH659" s="1416"/>
      <c r="AI659" s="1416"/>
      <c r="AJ659" s="1573"/>
      <c r="AK659" s="1002"/>
      <c r="AL659" s="1002"/>
    </row>
    <row r="660" spans="1:38" ht="15" hidden="1" customHeight="1" x14ac:dyDescent="0.25">
      <c r="A660" s="10"/>
      <c r="B660" s="10"/>
      <c r="C660" s="10"/>
      <c r="D660" s="10"/>
      <c r="E660" s="34"/>
      <c r="F660" s="10" t="s">
        <v>2628</v>
      </c>
      <c r="G660" s="10"/>
      <c r="H660" s="10"/>
      <c r="I660" s="1006"/>
      <c r="J660" s="1006"/>
      <c r="K660" s="1006"/>
      <c r="L660" s="1007"/>
      <c r="M660" s="531"/>
      <c r="N660" s="531"/>
      <c r="O660" s="10" t="s">
        <v>2628</v>
      </c>
      <c r="P660" s="10"/>
      <c r="Q660" s="10"/>
      <c r="R660" s="10"/>
      <c r="S660" s="10"/>
      <c r="T660" s="2318"/>
      <c r="U660" s="1393"/>
      <c r="V660" s="2319"/>
      <c r="W660" s="31"/>
      <c r="X660" s="10" t="s">
        <v>2628</v>
      </c>
      <c r="Y660" s="10"/>
      <c r="Z660" s="10"/>
      <c r="AA660" s="10"/>
      <c r="AB660" s="531"/>
      <c r="AC660" s="531"/>
      <c r="AD660" s="10"/>
      <c r="AE660" s="2320"/>
      <c r="AF660" s="1393"/>
      <c r="AG660" s="1393"/>
      <c r="AH660" s="1393"/>
      <c r="AI660" s="2319"/>
      <c r="AJ660" s="485"/>
      <c r="AK660" s="1002"/>
      <c r="AL660" s="1002"/>
    </row>
    <row r="661" spans="1:38" ht="4.5" hidden="1" customHeight="1" x14ac:dyDescent="0.25">
      <c r="A661" s="10"/>
      <c r="B661" s="10"/>
      <c r="C661" s="10"/>
      <c r="D661" s="10"/>
      <c r="E661" s="34"/>
      <c r="F661" s="10"/>
      <c r="G661" s="10"/>
      <c r="H661" s="10"/>
      <c r="I661" s="31"/>
      <c r="J661" s="31"/>
      <c r="K661" s="31"/>
      <c r="L661" s="10"/>
      <c r="M661" s="10"/>
      <c r="N661" s="10"/>
      <c r="O661" s="31"/>
      <c r="P661" s="31"/>
      <c r="Q661" s="31"/>
      <c r="R661" s="31"/>
      <c r="S661" s="31"/>
      <c r="T661" s="31"/>
      <c r="U661" s="31"/>
      <c r="V661" s="10"/>
      <c r="W661" s="10"/>
      <c r="X661" s="31"/>
      <c r="Y661" s="31"/>
      <c r="Z661" s="31"/>
      <c r="AA661" s="31"/>
      <c r="AB661" s="31"/>
      <c r="AC661" s="31"/>
      <c r="AD661" s="10"/>
      <c r="AE661" s="10"/>
      <c r="AF661" s="31"/>
      <c r="AG661" s="31"/>
      <c r="AH661" s="31"/>
      <c r="AI661" s="31"/>
      <c r="AJ661" s="485"/>
      <c r="AK661" s="1002"/>
      <c r="AL661" s="1002"/>
    </row>
    <row r="662" spans="1:38" ht="15" hidden="1" customHeight="1" x14ac:dyDescent="0.25">
      <c r="A662" s="10"/>
      <c r="B662" s="10"/>
      <c r="C662" s="10"/>
      <c r="D662" s="10"/>
      <c r="E662" s="1005" t="s">
        <v>2638</v>
      </c>
      <c r="F662" s="1638"/>
      <c r="G662" s="1416"/>
      <c r="H662" s="1416"/>
      <c r="I662" s="1416"/>
      <c r="J662" s="1416"/>
      <c r="K662" s="1416"/>
      <c r="L662" s="1416"/>
      <c r="M662" s="1417"/>
      <c r="N662" s="511" t="s">
        <v>2639</v>
      </c>
      <c r="O662" s="1638"/>
      <c r="P662" s="1416"/>
      <c r="Q662" s="1416"/>
      <c r="R662" s="1416"/>
      <c r="S662" s="1416"/>
      <c r="T662" s="1416"/>
      <c r="U662" s="1416"/>
      <c r="V662" s="1417"/>
      <c r="W662" s="511" t="s">
        <v>2640</v>
      </c>
      <c r="X662" s="1638"/>
      <c r="Y662" s="1416"/>
      <c r="Z662" s="1416"/>
      <c r="AA662" s="1416"/>
      <c r="AB662" s="1416"/>
      <c r="AC662" s="1416"/>
      <c r="AD662" s="1416"/>
      <c r="AE662" s="1416"/>
      <c r="AF662" s="1416"/>
      <c r="AG662" s="1416"/>
      <c r="AH662" s="1416"/>
      <c r="AI662" s="1416"/>
      <c r="AJ662" s="1573"/>
      <c r="AK662" s="1002"/>
      <c r="AL662" s="1002"/>
    </row>
    <row r="663" spans="1:38" ht="15" hidden="1" customHeight="1" x14ac:dyDescent="0.25">
      <c r="A663" s="10"/>
      <c r="B663" s="10"/>
      <c r="C663" s="10"/>
      <c r="D663" s="10"/>
      <c r="E663" s="34"/>
      <c r="F663" s="10" t="s">
        <v>2628</v>
      </c>
      <c r="G663" s="10"/>
      <c r="H663" s="10"/>
      <c r="I663" s="531"/>
      <c r="J663" s="531"/>
      <c r="K663" s="531"/>
      <c r="L663" s="1007"/>
      <c r="M663" s="10"/>
      <c r="N663" s="31"/>
      <c r="O663" s="10" t="s">
        <v>2628</v>
      </c>
      <c r="P663" s="10"/>
      <c r="Q663" s="10"/>
      <c r="R663" s="10"/>
      <c r="S663" s="10"/>
      <c r="T663" s="2318"/>
      <c r="U663" s="1393"/>
      <c r="V663" s="2319"/>
      <c r="W663" s="31"/>
      <c r="X663" s="10" t="s">
        <v>2628</v>
      </c>
      <c r="Y663" s="10"/>
      <c r="Z663" s="10"/>
      <c r="AA663" s="10"/>
      <c r="AB663" s="531"/>
      <c r="AC663" s="531"/>
      <c r="AD663" s="10"/>
      <c r="AE663" s="2320"/>
      <c r="AF663" s="1393"/>
      <c r="AG663" s="1393"/>
      <c r="AH663" s="1393"/>
      <c r="AI663" s="2319"/>
      <c r="AJ663" s="485"/>
      <c r="AK663" s="1002"/>
      <c r="AL663" s="1002"/>
    </row>
    <row r="664" spans="1:38" ht="4.5" hidden="1" customHeight="1" x14ac:dyDescent="0.25">
      <c r="A664" s="10"/>
      <c r="B664" s="10"/>
      <c r="C664" s="10"/>
      <c r="D664" s="10"/>
      <c r="E664" s="206"/>
      <c r="F664" s="207"/>
      <c r="G664" s="207"/>
      <c r="H664" s="207"/>
      <c r="I664" s="207"/>
      <c r="J664" s="207"/>
      <c r="K664" s="207"/>
      <c r="L664" s="207"/>
      <c r="M664" s="207"/>
      <c r="N664" s="207"/>
      <c r="O664" s="207"/>
      <c r="P664" s="207"/>
      <c r="Q664" s="207"/>
      <c r="R664" s="207"/>
      <c r="S664" s="207"/>
      <c r="T664" s="207"/>
      <c r="U664" s="207"/>
      <c r="V664" s="207"/>
      <c r="W664" s="207"/>
      <c r="X664" s="207"/>
      <c r="Y664" s="207"/>
      <c r="Z664" s="207"/>
      <c r="AA664" s="207"/>
      <c r="AB664" s="207"/>
      <c r="AC664" s="207"/>
      <c r="AD664" s="207"/>
      <c r="AE664" s="207"/>
      <c r="AF664" s="678"/>
      <c r="AG664" s="678"/>
      <c r="AH664" s="678"/>
      <c r="AI664" s="678"/>
      <c r="AJ664" s="497"/>
      <c r="AK664" s="1002"/>
      <c r="AL664" s="1002"/>
    </row>
    <row r="665" spans="1:38" ht="15" hidden="1" customHeight="1" x14ac:dyDescent="0.25">
      <c r="A665" s="10"/>
      <c r="B665" s="10"/>
      <c r="C665" s="10"/>
      <c r="D665" s="10"/>
      <c r="E665" s="1005" t="s">
        <v>2641</v>
      </c>
      <c r="F665" s="1638"/>
      <c r="G665" s="1416"/>
      <c r="H665" s="1416"/>
      <c r="I665" s="1416"/>
      <c r="J665" s="1416"/>
      <c r="K665" s="1416"/>
      <c r="L665" s="1416"/>
      <c r="M665" s="1417"/>
      <c r="N665" s="511" t="s">
        <v>2642</v>
      </c>
      <c r="O665" s="1638"/>
      <c r="P665" s="1416"/>
      <c r="Q665" s="1416"/>
      <c r="R665" s="1416"/>
      <c r="S665" s="1416"/>
      <c r="T665" s="1416"/>
      <c r="U665" s="1416"/>
      <c r="V665" s="1417"/>
      <c r="W665" s="511" t="s">
        <v>2643</v>
      </c>
      <c r="X665" s="1638"/>
      <c r="Y665" s="1416"/>
      <c r="Z665" s="1416"/>
      <c r="AA665" s="1416"/>
      <c r="AB665" s="1416"/>
      <c r="AC665" s="1416"/>
      <c r="AD665" s="1416"/>
      <c r="AE665" s="1416"/>
      <c r="AF665" s="1416"/>
      <c r="AG665" s="1416"/>
      <c r="AH665" s="1416"/>
      <c r="AI665" s="1416"/>
      <c r="AJ665" s="1573"/>
      <c r="AK665" s="1002"/>
      <c r="AL665" s="1002"/>
    </row>
    <row r="666" spans="1:38" ht="15" hidden="1" customHeight="1" x14ac:dyDescent="0.25">
      <c r="A666" s="10"/>
      <c r="B666" s="10"/>
      <c r="C666" s="10"/>
      <c r="D666" s="10"/>
      <c r="E666" s="34"/>
      <c r="F666" s="10" t="s">
        <v>2628</v>
      </c>
      <c r="G666" s="10"/>
      <c r="H666" s="10"/>
      <c r="I666" s="1006"/>
      <c r="J666" s="1006"/>
      <c r="K666" s="1006"/>
      <c r="L666" s="1007"/>
      <c r="M666" s="531"/>
      <c r="N666" s="531"/>
      <c r="O666" s="10" t="s">
        <v>2628</v>
      </c>
      <c r="P666" s="10"/>
      <c r="Q666" s="10"/>
      <c r="R666" s="10"/>
      <c r="S666" s="10"/>
      <c r="T666" s="2318"/>
      <c r="U666" s="1393"/>
      <c r="V666" s="2319"/>
      <c r="W666" s="31"/>
      <c r="X666" s="10" t="s">
        <v>2628</v>
      </c>
      <c r="Y666" s="10"/>
      <c r="Z666" s="10"/>
      <c r="AA666" s="10"/>
      <c r="AB666" s="531"/>
      <c r="AC666" s="531"/>
      <c r="AD666" s="10"/>
      <c r="AE666" s="2320"/>
      <c r="AF666" s="1393"/>
      <c r="AG666" s="1393"/>
      <c r="AH666" s="1393"/>
      <c r="AI666" s="2319"/>
      <c r="AJ666" s="485"/>
      <c r="AK666" s="1002"/>
      <c r="AL666" s="1002"/>
    </row>
    <row r="667" spans="1:38" ht="4.5" hidden="1" customHeight="1" x14ac:dyDescent="0.25">
      <c r="A667" s="10"/>
      <c r="B667" s="10"/>
      <c r="C667" s="10"/>
      <c r="D667" s="10"/>
      <c r="E667" s="34"/>
      <c r="F667" s="10"/>
      <c r="G667" s="10"/>
      <c r="H667" s="10"/>
      <c r="I667" s="31"/>
      <c r="J667" s="31"/>
      <c r="K667" s="31"/>
      <c r="L667" s="10"/>
      <c r="M667" s="10"/>
      <c r="N667" s="10"/>
      <c r="O667" s="31"/>
      <c r="P667" s="31"/>
      <c r="Q667" s="31"/>
      <c r="R667" s="31"/>
      <c r="S667" s="31"/>
      <c r="T667" s="31"/>
      <c r="U667" s="31"/>
      <c r="V667" s="10"/>
      <c r="W667" s="10"/>
      <c r="X667" s="31"/>
      <c r="Y667" s="31"/>
      <c r="Z667" s="31"/>
      <c r="AA667" s="31"/>
      <c r="AB667" s="31"/>
      <c r="AC667" s="31"/>
      <c r="AD667" s="10"/>
      <c r="AE667" s="10"/>
      <c r="AF667" s="31"/>
      <c r="AG667" s="31"/>
      <c r="AH667" s="31"/>
      <c r="AI667" s="31"/>
      <c r="AJ667" s="485"/>
      <c r="AK667" s="1002"/>
      <c r="AL667" s="1002"/>
    </row>
    <row r="668" spans="1:38" ht="15" hidden="1" customHeight="1" x14ac:dyDescent="0.25">
      <c r="A668" s="10"/>
      <c r="B668" s="10"/>
      <c r="C668" s="10"/>
      <c r="D668" s="10"/>
      <c r="E668" s="1005" t="s">
        <v>2644</v>
      </c>
      <c r="F668" s="1638"/>
      <c r="G668" s="1416"/>
      <c r="H668" s="1416"/>
      <c r="I668" s="1416"/>
      <c r="J668" s="1416"/>
      <c r="K668" s="1416"/>
      <c r="L668" s="1416"/>
      <c r="M668" s="1417"/>
      <c r="N668" s="511" t="s">
        <v>2645</v>
      </c>
      <c r="O668" s="1638"/>
      <c r="P668" s="1416"/>
      <c r="Q668" s="1416"/>
      <c r="R668" s="1416"/>
      <c r="S668" s="1416"/>
      <c r="T668" s="1416"/>
      <c r="U668" s="1416"/>
      <c r="V668" s="1417"/>
      <c r="W668" s="511" t="s">
        <v>2646</v>
      </c>
      <c r="X668" s="1638"/>
      <c r="Y668" s="1416"/>
      <c r="Z668" s="1416"/>
      <c r="AA668" s="1416"/>
      <c r="AB668" s="1416"/>
      <c r="AC668" s="1416"/>
      <c r="AD668" s="1416"/>
      <c r="AE668" s="1416"/>
      <c r="AF668" s="1416"/>
      <c r="AG668" s="1416"/>
      <c r="AH668" s="1416"/>
      <c r="AI668" s="1416"/>
      <c r="AJ668" s="1573"/>
      <c r="AK668" s="1002"/>
      <c r="AL668" s="1002"/>
    </row>
    <row r="669" spans="1:38" ht="15" hidden="1" customHeight="1" x14ac:dyDescent="0.25">
      <c r="A669" s="10"/>
      <c r="B669" s="10"/>
      <c r="C669" s="10"/>
      <c r="D669" s="10"/>
      <c r="E669" s="34"/>
      <c r="F669" s="10" t="s">
        <v>2628</v>
      </c>
      <c r="G669" s="10"/>
      <c r="H669" s="10"/>
      <c r="I669" s="531"/>
      <c r="J669" s="531"/>
      <c r="K669" s="531"/>
      <c r="L669" s="1007"/>
      <c r="M669" s="10"/>
      <c r="N669" s="31"/>
      <c r="O669" s="10" t="s">
        <v>2628</v>
      </c>
      <c r="P669" s="10"/>
      <c r="Q669" s="10"/>
      <c r="R669" s="10"/>
      <c r="S669" s="10"/>
      <c r="T669" s="2318"/>
      <c r="U669" s="1393"/>
      <c r="V669" s="2319"/>
      <c r="W669" s="31"/>
      <c r="X669" s="10" t="s">
        <v>2628</v>
      </c>
      <c r="Y669" s="10"/>
      <c r="Z669" s="10"/>
      <c r="AA669" s="10"/>
      <c r="AB669" s="531"/>
      <c r="AC669" s="531"/>
      <c r="AD669" s="10"/>
      <c r="AE669" s="2320"/>
      <c r="AF669" s="1393"/>
      <c r="AG669" s="1393"/>
      <c r="AH669" s="1393"/>
      <c r="AI669" s="2319"/>
      <c r="AJ669" s="485"/>
      <c r="AK669" s="1002"/>
      <c r="AL669" s="1002"/>
    </row>
    <row r="670" spans="1:38" ht="15" customHeight="1" thickBot="1" x14ac:dyDescent="0.3">
      <c r="A670" s="1103" t="s">
        <v>2647</v>
      </c>
      <c r="B670" s="1045"/>
      <c r="C670" s="2345"/>
      <c r="D670" s="1443"/>
      <c r="E670" s="1334" t="s">
        <v>2623</v>
      </c>
      <c r="F670" s="1149"/>
      <c r="G670" s="1149"/>
      <c r="H670" s="1149"/>
      <c r="I670" s="1337"/>
      <c r="J670" s="1335"/>
      <c r="K670" s="2325"/>
      <c r="L670" s="2326"/>
      <c r="M670" s="2326"/>
      <c r="N670" s="2326"/>
      <c r="O670" s="2326"/>
      <c r="P670" s="2326"/>
      <c r="Q670" s="2326"/>
      <c r="R670" s="2326"/>
      <c r="S670" s="2326"/>
      <c r="T670" s="2326"/>
      <c r="U670" s="2326"/>
      <c r="V670" s="2326"/>
      <c r="W670" s="2326"/>
      <c r="X670" s="1149"/>
      <c r="Y670" s="1149"/>
      <c r="Z670" s="1149" t="s">
        <v>2624</v>
      </c>
      <c r="AA670" s="1149"/>
      <c r="AB670" s="1337"/>
      <c r="AC670" s="2327"/>
      <c r="AD670" s="2328"/>
      <c r="AE670" s="2328"/>
      <c r="AF670" s="2328"/>
      <c r="AG670" s="2328"/>
      <c r="AH670" s="2328"/>
      <c r="AI670" s="1338"/>
      <c r="AJ670" s="1109"/>
      <c r="AK670" s="1002"/>
      <c r="AL670" s="1002"/>
    </row>
    <row r="671" spans="1:38" ht="6" customHeight="1" x14ac:dyDescent="0.25">
      <c r="A671" s="1009"/>
      <c r="D671" s="1009"/>
      <c r="E671" s="1339"/>
      <c r="F671" s="1073"/>
      <c r="G671" s="1073"/>
      <c r="H671" s="1073"/>
      <c r="I671" s="1073"/>
      <c r="J671" s="1073"/>
      <c r="K671" s="1073"/>
      <c r="L671" s="1073"/>
      <c r="M671" s="1073"/>
      <c r="N671" s="1073"/>
      <c r="O671" s="1073"/>
      <c r="P671" s="1073"/>
      <c r="Q671" s="1073"/>
      <c r="R671" s="1073"/>
      <c r="S671" s="1073"/>
      <c r="T671" s="1073"/>
      <c r="U671" s="1073"/>
      <c r="V671" s="1073"/>
      <c r="W671" s="1073"/>
      <c r="X671" s="1073"/>
      <c r="Y671" s="1073"/>
      <c r="Z671" s="1073"/>
      <c r="AA671" s="1073"/>
      <c r="AB671" s="1073"/>
      <c r="AC671" s="1073"/>
      <c r="AD671" s="1073"/>
      <c r="AE671" s="1073"/>
      <c r="AF671" s="1109"/>
      <c r="AG671" s="1109"/>
      <c r="AH671" s="1109"/>
      <c r="AI671" s="1340"/>
      <c r="AJ671" s="1109"/>
      <c r="AK671" s="1002"/>
      <c r="AL671" s="1002"/>
    </row>
    <row r="672" spans="1:38" ht="15" customHeight="1" x14ac:dyDescent="0.25">
      <c r="A672" s="10"/>
      <c r="B672" s="10"/>
      <c r="C672" s="10"/>
      <c r="D672" s="10"/>
      <c r="E672" s="2338" t="s">
        <v>2613</v>
      </c>
      <c r="F672" s="1881"/>
      <c r="G672" s="2330"/>
      <c r="H672" s="1930"/>
      <c r="I672" s="1930"/>
      <c r="J672" s="1930"/>
      <c r="K672" s="1930"/>
      <c r="L672" s="1930"/>
      <c r="M672" s="1930"/>
      <c r="N672" s="1930"/>
      <c r="O672" s="1930"/>
      <c r="P672" s="1930"/>
      <c r="Q672" s="1930"/>
      <c r="R672" s="1930"/>
      <c r="S672" s="1160" t="s">
        <v>2614</v>
      </c>
      <c r="T672" s="2329"/>
      <c r="U672" s="1930"/>
      <c r="V672" s="1930"/>
      <c r="W672" s="1930"/>
      <c r="X672" s="1930"/>
      <c r="Y672" s="1930"/>
      <c r="Z672" s="1160" t="s">
        <v>2615</v>
      </c>
      <c r="AA672" s="2330"/>
      <c r="AB672" s="1930"/>
      <c r="AC672" s="1160" t="s">
        <v>2616</v>
      </c>
      <c r="AD672" s="2330"/>
      <c r="AE672" s="1930"/>
      <c r="AF672" s="1930"/>
      <c r="AG672" s="1930"/>
      <c r="AH672" s="1930"/>
      <c r="AI672" s="1340"/>
      <c r="AJ672" s="1109"/>
      <c r="AK672" s="1002"/>
      <c r="AL672" s="1002"/>
    </row>
    <row r="673" spans="1:38" ht="4.5" customHeight="1" x14ac:dyDescent="0.25">
      <c r="A673" s="10"/>
      <c r="B673" s="10"/>
      <c r="C673" s="10"/>
      <c r="D673" s="10"/>
      <c r="E673" s="1339"/>
      <c r="F673" s="1073"/>
      <c r="G673" s="1073"/>
      <c r="H673" s="1073"/>
      <c r="I673" s="1073"/>
      <c r="J673" s="1073"/>
      <c r="K673" s="1073"/>
      <c r="L673" s="1073"/>
      <c r="M673" s="1073"/>
      <c r="N673" s="1073"/>
      <c r="O673" s="1073"/>
      <c r="P673" s="1073"/>
      <c r="Q673" s="1073"/>
      <c r="R673" s="1073"/>
      <c r="S673" s="1073"/>
      <c r="T673" s="1073"/>
      <c r="U673" s="1073"/>
      <c r="V673" s="1073"/>
      <c r="W673" s="1073"/>
      <c r="X673" s="1073"/>
      <c r="Y673" s="1073"/>
      <c r="Z673" s="1073"/>
      <c r="AA673" s="1073"/>
      <c r="AB673" s="1073"/>
      <c r="AC673" s="1073"/>
      <c r="AD673" s="1073"/>
      <c r="AE673" s="1073"/>
      <c r="AF673" s="1109"/>
      <c r="AG673" s="1109"/>
      <c r="AH673" s="1109"/>
      <c r="AI673" s="1340"/>
      <c r="AJ673" s="1109"/>
      <c r="AK673" s="1002"/>
      <c r="AL673" s="1002"/>
    </row>
    <row r="674" spans="1:38" ht="15" customHeight="1" x14ac:dyDescent="0.25">
      <c r="A674" s="10"/>
      <c r="B674" s="10"/>
      <c r="C674" s="10"/>
      <c r="D674" s="10"/>
      <c r="E674" s="1339" t="s">
        <v>2617</v>
      </c>
      <c r="F674" s="1073"/>
      <c r="G674" s="1073"/>
      <c r="H674" s="1073"/>
      <c r="I674" s="1073"/>
      <c r="J674" s="1073"/>
      <c r="K674" s="1073"/>
      <c r="L674" s="1073"/>
      <c r="M674" s="1073"/>
      <c r="N674" s="1344"/>
      <c r="O674" s="1333"/>
      <c r="P674" s="1333"/>
      <c r="Q674" s="2330"/>
      <c r="R674" s="1930"/>
      <c r="S674" s="1930"/>
      <c r="T674" s="1930"/>
      <c r="U674" s="1930"/>
      <c r="V674" s="1930"/>
      <c r="W674" s="1930"/>
      <c r="X674" s="1930"/>
      <c r="Y674" s="1930"/>
      <c r="Z674" s="1930"/>
      <c r="AA674" s="1930"/>
      <c r="AB674" s="1930"/>
      <c r="AC674" s="1930"/>
      <c r="AD674" s="1930"/>
      <c r="AE674" s="1930"/>
      <c r="AF674" s="1930"/>
      <c r="AG674" s="1930"/>
      <c r="AH674" s="1930"/>
      <c r="AI674" s="1340"/>
      <c r="AJ674" s="1109"/>
      <c r="AK674" s="1002"/>
      <c r="AL674" s="1002"/>
    </row>
    <row r="675" spans="1:38" ht="4.5" customHeight="1" x14ac:dyDescent="0.25">
      <c r="A675" s="10"/>
      <c r="B675" s="10"/>
      <c r="C675" s="10"/>
      <c r="D675" s="10"/>
      <c r="E675" s="1339"/>
      <c r="F675" s="1073"/>
      <c r="G675" s="1073"/>
      <c r="H675" s="1073"/>
      <c r="I675" s="1073"/>
      <c r="J675" s="1073"/>
      <c r="K675" s="1073"/>
      <c r="L675" s="1073"/>
      <c r="M675" s="1073"/>
      <c r="N675" s="1073"/>
      <c r="O675" s="1073"/>
      <c r="P675" s="1073"/>
      <c r="Q675" s="1073"/>
      <c r="R675" s="1073"/>
      <c r="S675" s="1073"/>
      <c r="T675" s="1073"/>
      <c r="U675" s="1073"/>
      <c r="V675" s="1073"/>
      <c r="W675" s="1073"/>
      <c r="X675" s="1073"/>
      <c r="Y675" s="1073"/>
      <c r="Z675" s="1073"/>
      <c r="AA675" s="1073"/>
      <c r="AB675" s="1073"/>
      <c r="AC675" s="1073"/>
      <c r="AD675" s="1073"/>
      <c r="AE675" s="1073"/>
      <c r="AF675" s="1109"/>
      <c r="AG675" s="1109"/>
      <c r="AH675" s="1109"/>
      <c r="AI675" s="1340"/>
      <c r="AJ675" s="1109"/>
      <c r="AK675" s="1002"/>
      <c r="AL675" s="1002"/>
    </row>
    <row r="676" spans="1:38" ht="15" customHeight="1" x14ac:dyDescent="0.25">
      <c r="A676" s="10"/>
      <c r="B676" s="10"/>
      <c r="C676" s="10"/>
      <c r="D676" s="10"/>
      <c r="E676" s="1339" t="s">
        <v>2618</v>
      </c>
      <c r="F676" s="1073"/>
      <c r="G676" s="1073"/>
      <c r="H676" s="1073"/>
      <c r="I676" s="1073"/>
      <c r="J676" s="1073"/>
      <c r="K676" s="1109"/>
      <c r="L676" s="1350"/>
      <c r="M676" s="1073"/>
      <c r="N676" s="1073"/>
      <c r="O676" s="1073"/>
      <c r="P676" s="1109"/>
      <c r="Q676" s="1081" t="s">
        <v>2619</v>
      </c>
      <c r="R676" s="2330"/>
      <c r="S676" s="1930"/>
      <c r="T676" s="1930"/>
      <c r="U676" s="1073" t="s">
        <v>2620</v>
      </c>
      <c r="V676" s="1073"/>
      <c r="W676" s="1073"/>
      <c r="X676" s="1073"/>
      <c r="Y676" s="1073"/>
      <c r="Z676" s="1073"/>
      <c r="AA676" s="2330"/>
      <c r="AB676" s="1930"/>
      <c r="AC676" s="1930"/>
      <c r="AD676" s="1930"/>
      <c r="AE676" s="1930"/>
      <c r="AF676" s="1930"/>
      <c r="AG676" s="1930"/>
      <c r="AH676" s="1930"/>
      <c r="AI676" s="1340"/>
      <c r="AJ676" s="1109"/>
      <c r="AK676" s="1002"/>
      <c r="AL676" s="1002"/>
    </row>
    <row r="677" spans="1:38" ht="4.5" customHeight="1" x14ac:dyDescent="0.25">
      <c r="A677" s="10"/>
      <c r="B677" s="10"/>
      <c r="C677" s="10"/>
      <c r="D677" s="10"/>
      <c r="E677" s="1339"/>
      <c r="F677" s="1073"/>
      <c r="G677" s="1073"/>
      <c r="H677" s="1073"/>
      <c r="I677" s="1073"/>
      <c r="J677" s="1073"/>
      <c r="K677" s="1073"/>
      <c r="L677" s="1073"/>
      <c r="M677" s="1073"/>
      <c r="N677" s="1073"/>
      <c r="O677" s="1073"/>
      <c r="P677" s="1073"/>
      <c r="Q677" s="1073"/>
      <c r="R677" s="1073"/>
      <c r="S677" s="1073"/>
      <c r="T677" s="1073"/>
      <c r="U677" s="1073"/>
      <c r="V677" s="1073"/>
      <c r="W677" s="1073"/>
      <c r="X677" s="1073"/>
      <c r="Y677" s="1073"/>
      <c r="Z677" s="1073"/>
      <c r="AA677" s="1073"/>
      <c r="AB677" s="1073"/>
      <c r="AC677" s="1073"/>
      <c r="AD677" s="1073"/>
      <c r="AE677" s="1073"/>
      <c r="AF677" s="1109"/>
      <c r="AG677" s="1109"/>
      <c r="AH677" s="1109"/>
      <c r="AI677" s="1340"/>
      <c r="AJ677" s="1109"/>
      <c r="AK677" s="1002"/>
      <c r="AL677" s="1002"/>
    </row>
    <row r="678" spans="1:38" ht="15" customHeight="1" x14ac:dyDescent="0.25">
      <c r="A678" s="10"/>
      <c r="B678" s="10"/>
      <c r="C678" s="10"/>
      <c r="D678" s="10"/>
      <c r="E678" s="1339" t="s">
        <v>2621</v>
      </c>
      <c r="F678" s="1073"/>
      <c r="G678" s="1073"/>
      <c r="H678" s="1073"/>
      <c r="I678" s="1073"/>
      <c r="J678" s="1073"/>
      <c r="K678" s="1073"/>
      <c r="L678" s="1351"/>
      <c r="M678" s="1333"/>
      <c r="N678" s="1073" t="s">
        <v>146</v>
      </c>
      <c r="O678" s="1073"/>
      <c r="P678" s="2330"/>
      <c r="Q678" s="1930"/>
      <c r="R678" s="1930"/>
      <c r="S678" s="1930"/>
      <c r="T678" s="1930"/>
      <c r="U678" s="2346" t="s">
        <v>173</v>
      </c>
      <c r="V678" s="1881"/>
      <c r="W678" s="2330"/>
      <c r="X678" s="1930"/>
      <c r="Y678" s="1930"/>
      <c r="Z678" s="1930"/>
      <c r="AA678" s="1930"/>
      <c r="AB678" s="1930"/>
      <c r="AC678" s="1930"/>
      <c r="AD678" s="1930"/>
      <c r="AE678" s="1930"/>
      <c r="AF678" s="1930"/>
      <c r="AG678" s="1930"/>
      <c r="AH678" s="1930"/>
      <c r="AI678" s="1340"/>
      <c r="AJ678" s="1109"/>
      <c r="AK678" s="1002"/>
      <c r="AL678" s="1002"/>
    </row>
    <row r="679" spans="1:38" ht="4.5" customHeight="1" x14ac:dyDescent="0.25">
      <c r="A679" s="10"/>
      <c r="B679" s="10"/>
      <c r="C679" s="10"/>
      <c r="D679" s="10"/>
      <c r="E679" s="1339"/>
      <c r="F679" s="1073"/>
      <c r="G679" s="1073"/>
      <c r="H679" s="1073"/>
      <c r="I679" s="1073"/>
      <c r="J679" s="1073"/>
      <c r="K679" s="1073"/>
      <c r="L679" s="1073"/>
      <c r="M679" s="1073"/>
      <c r="N679" s="1073"/>
      <c r="O679" s="1073"/>
      <c r="P679" s="1073"/>
      <c r="Q679" s="1073"/>
      <c r="R679" s="1073"/>
      <c r="S679" s="1073"/>
      <c r="T679" s="1073"/>
      <c r="U679" s="1073"/>
      <c r="V679" s="1073"/>
      <c r="W679" s="1073"/>
      <c r="X679" s="1073"/>
      <c r="Y679" s="1073"/>
      <c r="Z679" s="1073"/>
      <c r="AA679" s="1073"/>
      <c r="AB679" s="1073"/>
      <c r="AC679" s="1073"/>
      <c r="AD679" s="1073"/>
      <c r="AE679" s="1073"/>
      <c r="AF679" s="1109"/>
      <c r="AG679" s="1109"/>
      <c r="AH679" s="1109"/>
      <c r="AI679" s="1340"/>
      <c r="AJ679" s="1109"/>
      <c r="AK679" s="1002"/>
      <c r="AL679" s="1002"/>
    </row>
    <row r="680" spans="1:38" ht="15" customHeight="1" x14ac:dyDescent="0.25">
      <c r="A680" s="10"/>
      <c r="B680" s="10"/>
      <c r="C680" s="10"/>
      <c r="D680" s="10"/>
      <c r="E680" s="1339" t="s">
        <v>2625</v>
      </c>
      <c r="F680" s="1073"/>
      <c r="G680" s="1073"/>
      <c r="H680" s="1073"/>
      <c r="I680" s="1073"/>
      <c r="J680" s="1073"/>
      <c r="K680" s="1073"/>
      <c r="L680" s="1073"/>
      <c r="M680" s="2330"/>
      <c r="N680" s="1930"/>
      <c r="O680" s="1109"/>
      <c r="P680" s="1109"/>
      <c r="Q680" s="1345" t="s">
        <v>2626</v>
      </c>
      <c r="R680" s="1109"/>
      <c r="S680" s="1109"/>
      <c r="T680" s="1109"/>
      <c r="U680" s="1073"/>
      <c r="V680" s="1073"/>
      <c r="W680" s="1109"/>
      <c r="X680" s="1109"/>
      <c r="Y680" s="1109"/>
      <c r="Z680" s="1109"/>
      <c r="AA680" s="1109"/>
      <c r="AB680" s="1109"/>
      <c r="AC680" s="1109"/>
      <c r="AD680" s="2330"/>
      <c r="AE680" s="2331"/>
      <c r="AF680" s="1109"/>
      <c r="AG680" s="1109"/>
      <c r="AH680" s="1109"/>
      <c r="AI680" s="1340"/>
      <c r="AJ680" s="1109"/>
      <c r="AK680" s="1002"/>
      <c r="AL680" s="1002"/>
    </row>
    <row r="681" spans="1:38" ht="4.5" customHeight="1" x14ac:dyDescent="0.25">
      <c r="A681" s="10"/>
      <c r="B681" s="10"/>
      <c r="C681" s="10"/>
      <c r="D681" s="10"/>
      <c r="E681" s="1339"/>
      <c r="F681" s="1073"/>
      <c r="G681" s="1073"/>
      <c r="H681" s="1073"/>
      <c r="I681" s="1073"/>
      <c r="J681" s="1073"/>
      <c r="K681" s="1073"/>
      <c r="L681" s="1073"/>
      <c r="M681" s="1160"/>
      <c r="N681" s="1073"/>
      <c r="O681" s="1073"/>
      <c r="P681" s="1073"/>
      <c r="Q681" s="1073"/>
      <c r="R681" s="1073"/>
      <c r="S681" s="1073"/>
      <c r="T681" s="1073"/>
      <c r="U681" s="1073"/>
      <c r="V681" s="1073"/>
      <c r="W681" s="1073"/>
      <c r="X681" s="1073"/>
      <c r="Y681" s="1073"/>
      <c r="Z681" s="1073"/>
      <c r="AA681" s="1073"/>
      <c r="AB681" s="1073"/>
      <c r="AC681" s="1073"/>
      <c r="AD681" s="1073"/>
      <c r="AE681" s="1073"/>
      <c r="AF681" s="1109"/>
      <c r="AG681" s="1109"/>
      <c r="AH681" s="1109"/>
      <c r="AI681" s="1340"/>
      <c r="AJ681" s="1109"/>
      <c r="AK681" s="1002"/>
      <c r="AL681" s="1002"/>
    </row>
    <row r="682" spans="1:38" ht="15" customHeight="1" x14ac:dyDescent="0.25">
      <c r="A682" s="10"/>
      <c r="B682" s="10"/>
      <c r="C682" s="10"/>
      <c r="D682" s="10"/>
      <c r="E682" s="1339"/>
      <c r="F682" s="1073" t="s">
        <v>2627</v>
      </c>
      <c r="G682" s="1073"/>
      <c r="H682" s="1073"/>
      <c r="I682" s="1073"/>
      <c r="J682" s="1073"/>
      <c r="K682" s="1073"/>
      <c r="L682" s="1073"/>
      <c r="M682" s="1109"/>
      <c r="N682" s="1109"/>
      <c r="O682" s="1109"/>
      <c r="P682" s="1109"/>
      <c r="Q682" s="1109"/>
      <c r="R682" s="1109"/>
      <c r="S682" s="1109"/>
      <c r="T682" s="1109"/>
      <c r="U682" s="1109"/>
      <c r="V682" s="1109"/>
      <c r="W682" s="1109"/>
      <c r="X682" s="1109"/>
      <c r="Y682" s="1109"/>
      <c r="Z682" s="1109"/>
      <c r="AA682" s="1109"/>
      <c r="AB682" s="1109"/>
      <c r="AC682" s="1109"/>
      <c r="AD682" s="1109"/>
      <c r="AE682" s="1073"/>
      <c r="AF682" s="1109"/>
      <c r="AG682" s="1109"/>
      <c r="AH682" s="1109"/>
      <c r="AI682" s="1340"/>
      <c r="AJ682" s="1109"/>
      <c r="AK682" s="1002"/>
      <c r="AL682" s="1002"/>
    </row>
    <row r="683" spans="1:38" ht="4.5" customHeight="1" x14ac:dyDescent="0.25">
      <c r="A683" s="10"/>
      <c r="B683" s="10"/>
      <c r="C683" s="10"/>
      <c r="D683" s="10"/>
      <c r="E683" s="1339"/>
      <c r="F683" s="1073"/>
      <c r="G683" s="1073"/>
      <c r="H683" s="1073"/>
      <c r="I683" s="1073"/>
      <c r="J683" s="1073"/>
      <c r="K683" s="1073"/>
      <c r="L683" s="1073"/>
      <c r="M683" s="1073"/>
      <c r="N683" s="1073"/>
      <c r="O683" s="1073"/>
      <c r="P683" s="1073"/>
      <c r="Q683" s="1073"/>
      <c r="R683" s="1073"/>
      <c r="S683" s="1073"/>
      <c r="T683" s="1073"/>
      <c r="U683" s="1073"/>
      <c r="V683" s="1073"/>
      <c r="W683" s="1073"/>
      <c r="X683" s="1073"/>
      <c r="Y683" s="1073"/>
      <c r="Z683" s="1073"/>
      <c r="AA683" s="1073"/>
      <c r="AB683" s="1073"/>
      <c r="AC683" s="1073"/>
      <c r="AD683" s="1073"/>
      <c r="AE683" s="1073"/>
      <c r="AF683" s="1109"/>
      <c r="AG683" s="1109"/>
      <c r="AH683" s="1109"/>
      <c r="AI683" s="1340"/>
      <c r="AJ683" s="1109"/>
      <c r="AK683" s="1002"/>
      <c r="AL683" s="1002"/>
    </row>
    <row r="684" spans="1:38" ht="15" customHeight="1" x14ac:dyDescent="0.25">
      <c r="A684" s="10"/>
      <c r="B684" s="10"/>
      <c r="C684" s="10"/>
      <c r="D684" s="10"/>
      <c r="E684" s="1347" t="s">
        <v>96</v>
      </c>
      <c r="F684" s="2330"/>
      <c r="G684" s="1930"/>
      <c r="H684" s="1930"/>
      <c r="I684" s="1930"/>
      <c r="J684" s="1930"/>
      <c r="K684" s="1930"/>
      <c r="L684" s="1930"/>
      <c r="M684" s="1930"/>
      <c r="N684" s="1346" t="s">
        <v>201</v>
      </c>
      <c r="O684" s="2330"/>
      <c r="P684" s="1930"/>
      <c r="Q684" s="1930"/>
      <c r="R684" s="1930"/>
      <c r="S684" s="1930"/>
      <c r="T684" s="1930"/>
      <c r="U684" s="1930"/>
      <c r="V684" s="1930"/>
      <c r="W684" s="1346" t="s">
        <v>245</v>
      </c>
      <c r="X684" s="2339"/>
      <c r="Y684" s="2339"/>
      <c r="Z684" s="2339"/>
      <c r="AA684" s="2339"/>
      <c r="AB684" s="2339"/>
      <c r="AC684" s="2339"/>
      <c r="AD684" s="2339"/>
      <c r="AE684" s="2339"/>
      <c r="AF684" s="2339"/>
      <c r="AG684" s="2339"/>
      <c r="AH684" s="2339"/>
      <c r="AI684" s="1348"/>
      <c r="AJ684" s="1082"/>
      <c r="AK684" s="1002"/>
      <c r="AL684" s="1002"/>
    </row>
    <row r="685" spans="1:38" ht="15" customHeight="1" x14ac:dyDescent="0.25">
      <c r="A685" s="10"/>
      <c r="B685" s="10"/>
      <c r="C685" s="10"/>
      <c r="D685" s="10"/>
      <c r="E685" s="1339"/>
      <c r="F685" s="1073" t="s">
        <v>2628</v>
      </c>
      <c r="G685" s="1073"/>
      <c r="H685" s="1073"/>
      <c r="I685" s="1333"/>
      <c r="J685" s="1333"/>
      <c r="K685" s="1333"/>
      <c r="L685" s="1353"/>
      <c r="M685" s="1333"/>
      <c r="N685" s="1333"/>
      <c r="O685" s="1073" t="s">
        <v>2628</v>
      </c>
      <c r="P685" s="1073"/>
      <c r="Q685" s="1073"/>
      <c r="R685" s="1073"/>
      <c r="S685" s="1073"/>
      <c r="T685" s="2343"/>
      <c r="U685" s="2344"/>
      <c r="V685" s="2344"/>
      <c r="W685" s="1109"/>
      <c r="X685" s="1073" t="s">
        <v>2628</v>
      </c>
      <c r="Y685" s="1073"/>
      <c r="Z685" s="1073"/>
      <c r="AA685" s="1073"/>
      <c r="AB685" s="1333"/>
      <c r="AC685" s="1333"/>
      <c r="AD685" s="1073"/>
      <c r="AE685" s="2343"/>
      <c r="AF685" s="2343"/>
      <c r="AG685" s="2343"/>
      <c r="AH685" s="2343"/>
      <c r="AI685" s="1348"/>
      <c r="AJ685" s="1109"/>
      <c r="AK685" s="1002"/>
      <c r="AL685" s="1002"/>
    </row>
    <row r="686" spans="1:38" ht="4.5" customHeight="1" x14ac:dyDescent="0.25">
      <c r="A686" s="10"/>
      <c r="B686" s="10"/>
      <c r="C686" s="10"/>
      <c r="D686" s="10"/>
      <c r="E686" s="1339"/>
      <c r="F686" s="1073"/>
      <c r="G686" s="1073"/>
      <c r="H686" s="1073"/>
      <c r="I686" s="1109"/>
      <c r="J686" s="1109"/>
      <c r="K686" s="1109"/>
      <c r="L686" s="1073"/>
      <c r="M686" s="1073"/>
      <c r="N686" s="1073"/>
      <c r="O686" s="1109"/>
      <c r="P686" s="1109"/>
      <c r="Q686" s="1109"/>
      <c r="R686" s="1109"/>
      <c r="S686" s="1109"/>
      <c r="T686" s="1109"/>
      <c r="U686" s="1109"/>
      <c r="V686" s="1073"/>
      <c r="W686" s="1073"/>
      <c r="X686" s="1109"/>
      <c r="Y686" s="1109"/>
      <c r="Z686" s="1109"/>
      <c r="AA686" s="1109"/>
      <c r="AB686" s="1109"/>
      <c r="AC686" s="1109"/>
      <c r="AD686" s="1073"/>
      <c r="AE686" s="1073"/>
      <c r="AF686" s="1109"/>
      <c r="AG686" s="1109"/>
      <c r="AH686" s="1109"/>
      <c r="AI686" s="1340"/>
      <c r="AJ686" s="1109"/>
      <c r="AK686" s="1002"/>
      <c r="AL686" s="1002"/>
    </row>
    <row r="687" spans="1:38" ht="15" customHeight="1" x14ac:dyDescent="0.25">
      <c r="A687" s="10"/>
      <c r="B687" s="10"/>
      <c r="C687" s="10"/>
      <c r="D687" s="10"/>
      <c r="E687" s="1347" t="s">
        <v>309</v>
      </c>
      <c r="F687" s="2330"/>
      <c r="G687" s="1930"/>
      <c r="H687" s="1930"/>
      <c r="I687" s="1930"/>
      <c r="J687" s="1930"/>
      <c r="K687" s="1930"/>
      <c r="L687" s="1930"/>
      <c r="M687" s="1930"/>
      <c r="N687" s="1346" t="s">
        <v>374</v>
      </c>
      <c r="O687" s="2330"/>
      <c r="P687" s="1930"/>
      <c r="Q687" s="1930"/>
      <c r="R687" s="1930"/>
      <c r="S687" s="1930"/>
      <c r="T687" s="1930"/>
      <c r="U687" s="1930"/>
      <c r="V687" s="1930"/>
      <c r="W687" s="1346" t="s">
        <v>418</v>
      </c>
      <c r="X687" s="2339"/>
      <c r="Y687" s="2339"/>
      <c r="Z687" s="2339"/>
      <c r="AA687" s="2339"/>
      <c r="AB687" s="2339"/>
      <c r="AC687" s="2339"/>
      <c r="AD687" s="2339"/>
      <c r="AE687" s="2339"/>
      <c r="AF687" s="2339"/>
      <c r="AG687" s="2339"/>
      <c r="AH687" s="2339"/>
      <c r="AI687" s="1186"/>
      <c r="AJ687" s="1082"/>
      <c r="AK687" s="1002"/>
      <c r="AL687" s="1002"/>
    </row>
    <row r="688" spans="1:38" ht="15" customHeight="1" thickBot="1" x14ac:dyDescent="0.3">
      <c r="A688" s="10"/>
      <c r="B688" s="10"/>
      <c r="C688" s="10"/>
      <c r="D688" s="10"/>
      <c r="E688" s="1341"/>
      <c r="F688" s="1164" t="s">
        <v>2628</v>
      </c>
      <c r="G688" s="1164"/>
      <c r="H688" s="1164"/>
      <c r="I688" s="1342"/>
      <c r="J688" s="1342"/>
      <c r="K688" s="1342"/>
      <c r="L688" s="1352"/>
      <c r="M688" s="1164"/>
      <c r="N688" s="1349"/>
      <c r="O688" s="1164" t="s">
        <v>2628</v>
      </c>
      <c r="P688" s="1164"/>
      <c r="Q688" s="1164"/>
      <c r="R688" s="1164"/>
      <c r="S688" s="1164"/>
      <c r="T688" s="2321"/>
      <c r="U688" s="2347"/>
      <c r="V688" s="2347"/>
      <c r="W688" s="1349"/>
      <c r="X688" s="1164" t="s">
        <v>2628</v>
      </c>
      <c r="Y688" s="1164"/>
      <c r="Z688" s="1164"/>
      <c r="AA688" s="1164"/>
      <c r="AB688" s="1342"/>
      <c r="AC688" s="1342"/>
      <c r="AD688" s="1164"/>
      <c r="AE688" s="2321"/>
      <c r="AF688" s="2321"/>
      <c r="AG688" s="2321"/>
      <c r="AH688" s="2321"/>
      <c r="AI688" s="1192"/>
      <c r="AJ688" s="1109"/>
      <c r="AK688" s="1002"/>
      <c r="AL688" s="1002"/>
    </row>
    <row r="689" spans="1:38" ht="4.5" customHeight="1" thickBot="1" x14ac:dyDescent="0.3">
      <c r="A689" s="10"/>
      <c r="B689" s="10"/>
      <c r="C689" s="10"/>
      <c r="D689" s="10"/>
      <c r="E689" s="206"/>
      <c r="F689" s="207"/>
      <c r="G689" s="207"/>
      <c r="H689" s="207"/>
      <c r="I689" s="207"/>
      <c r="J689" s="207"/>
      <c r="K689" s="207"/>
      <c r="L689" s="207"/>
      <c r="M689" s="207"/>
      <c r="N689" s="207"/>
      <c r="O689" s="207"/>
      <c r="P689" s="207"/>
      <c r="Q689" s="207"/>
      <c r="R689" s="207"/>
      <c r="S689" s="207"/>
      <c r="T689" s="207"/>
      <c r="U689" s="207"/>
      <c r="V689" s="207"/>
      <c r="W689" s="207"/>
      <c r="X689" s="207"/>
      <c r="Y689" s="207"/>
      <c r="Z689" s="207"/>
      <c r="AA689" s="207"/>
      <c r="AB689" s="207"/>
      <c r="AC689" s="207"/>
      <c r="AD689" s="207"/>
      <c r="AE689" s="207"/>
      <c r="AF689" s="678"/>
      <c r="AG689" s="678"/>
      <c r="AH689" s="678"/>
      <c r="AI689" s="678"/>
      <c r="AJ689" s="1109"/>
      <c r="AK689" s="1002"/>
      <c r="AL689" s="1002"/>
    </row>
    <row r="690" spans="1:38" ht="15" hidden="1" customHeight="1" x14ac:dyDescent="0.25">
      <c r="A690" s="10"/>
      <c r="B690" s="10"/>
      <c r="C690" s="10"/>
      <c r="D690" s="10"/>
      <c r="E690" s="1005" t="s">
        <v>457</v>
      </c>
      <c r="F690" s="1638"/>
      <c r="G690" s="1416"/>
      <c r="H690" s="1416"/>
      <c r="I690" s="1416"/>
      <c r="J690" s="1416"/>
      <c r="K690" s="1416"/>
      <c r="L690" s="1416"/>
      <c r="M690" s="1417"/>
      <c r="N690" s="511" t="s">
        <v>497</v>
      </c>
      <c r="O690" s="1638"/>
      <c r="P690" s="1416"/>
      <c r="Q690" s="1416"/>
      <c r="R690" s="1416"/>
      <c r="S690" s="1416"/>
      <c r="T690" s="1416"/>
      <c r="U690" s="1416"/>
      <c r="V690" s="1417"/>
      <c r="W690" s="511" t="s">
        <v>546</v>
      </c>
      <c r="X690" s="1638"/>
      <c r="Y690" s="1416"/>
      <c r="Z690" s="1416"/>
      <c r="AA690" s="1416"/>
      <c r="AB690" s="1416"/>
      <c r="AC690" s="1416"/>
      <c r="AD690" s="1416"/>
      <c r="AE690" s="1416"/>
      <c r="AF690" s="1416"/>
      <c r="AG690" s="1416"/>
      <c r="AH690" s="1416"/>
      <c r="AI690" s="1416"/>
      <c r="AJ690" s="1573"/>
      <c r="AK690" s="1002"/>
      <c r="AL690" s="1002"/>
    </row>
    <row r="691" spans="1:38" ht="15" hidden="1" customHeight="1" x14ac:dyDescent="0.25">
      <c r="A691" s="10"/>
      <c r="B691" s="10"/>
      <c r="C691" s="10"/>
      <c r="D691" s="10"/>
      <c r="E691" s="34"/>
      <c r="F691" s="10" t="s">
        <v>2628</v>
      </c>
      <c r="G691" s="10"/>
      <c r="H691" s="10"/>
      <c r="I691" s="1006"/>
      <c r="J691" s="1006"/>
      <c r="K691" s="1006"/>
      <c r="L691" s="1007"/>
      <c r="M691" s="531"/>
      <c r="N691" s="531"/>
      <c r="O691" s="10" t="s">
        <v>2628</v>
      </c>
      <c r="P691" s="10"/>
      <c r="Q691" s="10"/>
      <c r="R691" s="10"/>
      <c r="S691" s="10"/>
      <c r="T691" s="2318"/>
      <c r="U691" s="1393"/>
      <c r="V691" s="2319"/>
      <c r="W691" s="31"/>
      <c r="X691" s="10" t="s">
        <v>2628</v>
      </c>
      <c r="Y691" s="10"/>
      <c r="Z691" s="10"/>
      <c r="AA691" s="10"/>
      <c r="AB691" s="531"/>
      <c r="AC691" s="531"/>
      <c r="AD691" s="10"/>
      <c r="AE691" s="2320"/>
      <c r="AF691" s="1393"/>
      <c r="AG691" s="1393"/>
      <c r="AH691" s="1393"/>
      <c r="AI691" s="2319"/>
      <c r="AJ691" s="485"/>
      <c r="AK691" s="1002"/>
      <c r="AL691" s="1002"/>
    </row>
    <row r="692" spans="1:38" ht="4.5" hidden="1" customHeight="1" x14ac:dyDescent="0.25">
      <c r="A692" s="10"/>
      <c r="B692" s="10"/>
      <c r="C692" s="10"/>
      <c r="D692" s="10"/>
      <c r="E692" s="34"/>
      <c r="F692" s="10"/>
      <c r="G692" s="10"/>
      <c r="H692" s="10"/>
      <c r="I692" s="31"/>
      <c r="J692" s="31"/>
      <c r="K692" s="31"/>
      <c r="L692" s="10"/>
      <c r="M692" s="10"/>
      <c r="N692" s="10"/>
      <c r="O692" s="31"/>
      <c r="P692" s="31"/>
      <c r="Q692" s="31"/>
      <c r="R692" s="31"/>
      <c r="S692" s="31"/>
      <c r="T692" s="31"/>
      <c r="U692" s="31"/>
      <c r="V692" s="10"/>
      <c r="W692" s="10"/>
      <c r="X692" s="31"/>
      <c r="Y692" s="31"/>
      <c r="Z692" s="31"/>
      <c r="AA692" s="31"/>
      <c r="AB692" s="31"/>
      <c r="AC692" s="31"/>
      <c r="AD692" s="10"/>
      <c r="AE692" s="10"/>
      <c r="AF692" s="31"/>
      <c r="AG692" s="31"/>
      <c r="AH692" s="31"/>
      <c r="AI692" s="31"/>
      <c r="AJ692" s="485"/>
      <c r="AK692" s="1002"/>
      <c r="AL692" s="1002"/>
    </row>
    <row r="693" spans="1:38" ht="15" hidden="1" customHeight="1" x14ac:dyDescent="0.25">
      <c r="A693" s="10"/>
      <c r="B693" s="10"/>
      <c r="C693" s="10"/>
      <c r="D693" s="10"/>
      <c r="E693" s="1005" t="s">
        <v>619</v>
      </c>
      <c r="F693" s="1638"/>
      <c r="G693" s="1416"/>
      <c r="H693" s="1416"/>
      <c r="I693" s="1416"/>
      <c r="J693" s="1416"/>
      <c r="K693" s="1416"/>
      <c r="L693" s="1416"/>
      <c r="M693" s="1417"/>
      <c r="N693" s="511" t="s">
        <v>1839</v>
      </c>
      <c r="O693" s="1638"/>
      <c r="P693" s="1416"/>
      <c r="Q693" s="1416"/>
      <c r="R693" s="1416"/>
      <c r="S693" s="1416"/>
      <c r="T693" s="1416"/>
      <c r="U693" s="1416"/>
      <c r="V693" s="1417"/>
      <c r="W693" s="511" t="s">
        <v>2049</v>
      </c>
      <c r="X693" s="1638"/>
      <c r="Y693" s="1416"/>
      <c r="Z693" s="1416"/>
      <c r="AA693" s="1416"/>
      <c r="AB693" s="1416"/>
      <c r="AC693" s="1416"/>
      <c r="AD693" s="1416"/>
      <c r="AE693" s="1416"/>
      <c r="AF693" s="1416"/>
      <c r="AG693" s="1416"/>
      <c r="AH693" s="1416"/>
      <c r="AI693" s="1416"/>
      <c r="AJ693" s="1573"/>
      <c r="AK693" s="1002"/>
      <c r="AL693" s="1002"/>
    </row>
    <row r="694" spans="1:38" ht="15" hidden="1" customHeight="1" x14ac:dyDescent="0.25">
      <c r="A694" s="10"/>
      <c r="B694" s="10"/>
      <c r="C694" s="10"/>
      <c r="D694" s="10"/>
      <c r="E694" s="34"/>
      <c r="F694" s="10" t="s">
        <v>2628</v>
      </c>
      <c r="G694" s="10"/>
      <c r="H694" s="10"/>
      <c r="I694" s="531"/>
      <c r="J694" s="531"/>
      <c r="K694" s="531"/>
      <c r="L694" s="1007"/>
      <c r="M694" s="10"/>
      <c r="N694" s="31"/>
      <c r="O694" s="10" t="s">
        <v>2628</v>
      </c>
      <c r="P694" s="10"/>
      <c r="Q694" s="10"/>
      <c r="R694" s="10"/>
      <c r="S694" s="10"/>
      <c r="T694" s="2318"/>
      <c r="U694" s="1393"/>
      <c r="V694" s="2319"/>
      <c r="W694" s="31"/>
      <c r="X694" s="10" t="s">
        <v>2628</v>
      </c>
      <c r="Y694" s="10"/>
      <c r="Z694" s="10"/>
      <c r="AA694" s="10"/>
      <c r="AB694" s="531"/>
      <c r="AC694" s="531"/>
      <c r="AD694" s="10"/>
      <c r="AE694" s="2320"/>
      <c r="AF694" s="1393"/>
      <c r="AG694" s="1393"/>
      <c r="AH694" s="1393"/>
      <c r="AI694" s="2319"/>
      <c r="AJ694" s="485"/>
      <c r="AK694" s="1002"/>
      <c r="AL694" s="1002"/>
    </row>
    <row r="695" spans="1:38" ht="4.5" hidden="1" customHeight="1" x14ac:dyDescent="0.25">
      <c r="A695" s="10"/>
      <c r="B695" s="10"/>
      <c r="C695" s="10"/>
      <c r="D695" s="10"/>
      <c r="E695" s="206"/>
      <c r="F695" s="207"/>
      <c r="G695" s="207"/>
      <c r="H695" s="207"/>
      <c r="I695" s="207"/>
      <c r="J695" s="207"/>
      <c r="K695" s="207"/>
      <c r="L695" s="207"/>
      <c r="M695" s="207"/>
      <c r="N695" s="207"/>
      <c r="O695" s="207"/>
      <c r="P695" s="207"/>
      <c r="Q695" s="207"/>
      <c r="R695" s="207"/>
      <c r="S695" s="207"/>
      <c r="T695" s="207"/>
      <c r="U695" s="207"/>
      <c r="V695" s="207"/>
      <c r="W695" s="207"/>
      <c r="X695" s="207"/>
      <c r="Y695" s="207"/>
      <c r="Z695" s="207"/>
      <c r="AA695" s="207"/>
      <c r="AB695" s="207"/>
      <c r="AC695" s="207"/>
      <c r="AD695" s="207"/>
      <c r="AE695" s="207"/>
      <c r="AF695" s="678"/>
      <c r="AG695" s="678"/>
      <c r="AH695" s="678"/>
      <c r="AI695" s="678"/>
      <c r="AJ695" s="497"/>
      <c r="AK695" s="1002"/>
      <c r="AL695" s="1002"/>
    </row>
    <row r="696" spans="1:38" ht="15" hidden="1" customHeight="1" x14ac:dyDescent="0.25">
      <c r="A696" s="10"/>
      <c r="B696" s="10"/>
      <c r="C696" s="10"/>
      <c r="D696" s="10"/>
      <c r="E696" s="1005" t="s">
        <v>2629</v>
      </c>
      <c r="F696" s="1638"/>
      <c r="G696" s="1416"/>
      <c r="H696" s="1416"/>
      <c r="I696" s="1416"/>
      <c r="J696" s="1416"/>
      <c r="K696" s="1416"/>
      <c r="L696" s="1416"/>
      <c r="M696" s="1417"/>
      <c r="N696" s="511" t="s">
        <v>2630</v>
      </c>
      <c r="O696" s="1638"/>
      <c r="P696" s="1416"/>
      <c r="Q696" s="1416"/>
      <c r="R696" s="1416"/>
      <c r="S696" s="1416"/>
      <c r="T696" s="1416"/>
      <c r="U696" s="1416"/>
      <c r="V696" s="1417"/>
      <c r="W696" s="511" t="s">
        <v>2631</v>
      </c>
      <c r="X696" s="1638"/>
      <c r="Y696" s="1416"/>
      <c r="Z696" s="1416"/>
      <c r="AA696" s="1416"/>
      <c r="AB696" s="1416"/>
      <c r="AC696" s="1416"/>
      <c r="AD696" s="1416"/>
      <c r="AE696" s="1416"/>
      <c r="AF696" s="1416"/>
      <c r="AG696" s="1416"/>
      <c r="AH696" s="1416"/>
      <c r="AI696" s="1416"/>
      <c r="AJ696" s="1573"/>
      <c r="AK696" s="1002"/>
      <c r="AL696" s="1002"/>
    </row>
    <row r="697" spans="1:38" ht="15" hidden="1" customHeight="1" x14ac:dyDescent="0.25">
      <c r="A697" s="10"/>
      <c r="B697" s="10"/>
      <c r="C697" s="10"/>
      <c r="D697" s="10"/>
      <c r="E697" s="34"/>
      <c r="F697" s="10" t="s">
        <v>2628</v>
      </c>
      <c r="G697" s="10"/>
      <c r="H697" s="10"/>
      <c r="I697" s="1006"/>
      <c r="J697" s="1006"/>
      <c r="K697" s="1006"/>
      <c r="L697" s="1007"/>
      <c r="M697" s="531"/>
      <c r="N697" s="531"/>
      <c r="O697" s="10" t="s">
        <v>2628</v>
      </c>
      <c r="P697" s="10"/>
      <c r="Q697" s="10"/>
      <c r="R697" s="10"/>
      <c r="S697" s="10"/>
      <c r="T697" s="2318"/>
      <c r="U697" s="1393"/>
      <c r="V697" s="2319"/>
      <c r="W697" s="31"/>
      <c r="X697" s="10" t="s">
        <v>2628</v>
      </c>
      <c r="Y697" s="10"/>
      <c r="Z697" s="10"/>
      <c r="AA697" s="10"/>
      <c r="AB697" s="531"/>
      <c r="AC697" s="531"/>
      <c r="AD697" s="10"/>
      <c r="AE697" s="2320"/>
      <c r="AF697" s="1393"/>
      <c r="AG697" s="1393"/>
      <c r="AH697" s="1393"/>
      <c r="AI697" s="2319"/>
      <c r="AJ697" s="485"/>
      <c r="AK697" s="1002"/>
      <c r="AL697" s="1002"/>
    </row>
    <row r="698" spans="1:38" ht="4.5" hidden="1" customHeight="1" x14ac:dyDescent="0.25">
      <c r="A698" s="10"/>
      <c r="B698" s="10"/>
      <c r="C698" s="10"/>
      <c r="D698" s="10"/>
      <c r="E698" s="34"/>
      <c r="F698" s="10"/>
      <c r="G698" s="10"/>
      <c r="H698" s="10"/>
      <c r="I698" s="31"/>
      <c r="J698" s="31"/>
      <c r="K698" s="31"/>
      <c r="L698" s="10"/>
      <c r="M698" s="10"/>
      <c r="N698" s="10"/>
      <c r="O698" s="31"/>
      <c r="P698" s="31"/>
      <c r="Q698" s="31"/>
      <c r="R698" s="31"/>
      <c r="S698" s="31"/>
      <c r="T698" s="31"/>
      <c r="U698" s="31"/>
      <c r="V698" s="10"/>
      <c r="W698" s="10"/>
      <c r="X698" s="31"/>
      <c r="Y698" s="31"/>
      <c r="Z698" s="31"/>
      <c r="AA698" s="31"/>
      <c r="AB698" s="31"/>
      <c r="AC698" s="31"/>
      <c r="AD698" s="10"/>
      <c r="AE698" s="10"/>
      <c r="AF698" s="31"/>
      <c r="AG698" s="31"/>
      <c r="AH698" s="31"/>
      <c r="AI698" s="31"/>
      <c r="AJ698" s="485"/>
      <c r="AK698" s="1002"/>
      <c r="AL698" s="1002"/>
    </row>
    <row r="699" spans="1:38" ht="15" hidden="1" customHeight="1" x14ac:dyDescent="0.25">
      <c r="A699" s="10"/>
      <c r="B699" s="10"/>
      <c r="C699" s="10"/>
      <c r="D699" s="10"/>
      <c r="E699" s="1005" t="s">
        <v>2632</v>
      </c>
      <c r="F699" s="1638"/>
      <c r="G699" s="1416"/>
      <c r="H699" s="1416"/>
      <c r="I699" s="1416"/>
      <c r="J699" s="1416"/>
      <c r="K699" s="1416"/>
      <c r="L699" s="1416"/>
      <c r="M699" s="1417"/>
      <c r="N699" s="511" t="s">
        <v>2633</v>
      </c>
      <c r="O699" s="1638"/>
      <c r="P699" s="1416"/>
      <c r="Q699" s="1416"/>
      <c r="R699" s="1416"/>
      <c r="S699" s="1416"/>
      <c r="T699" s="1416"/>
      <c r="U699" s="1416"/>
      <c r="V699" s="1417"/>
      <c r="W699" s="511" t="s">
        <v>2634</v>
      </c>
      <c r="X699" s="1638"/>
      <c r="Y699" s="1416"/>
      <c r="Z699" s="1416"/>
      <c r="AA699" s="1416"/>
      <c r="AB699" s="1416"/>
      <c r="AC699" s="1416"/>
      <c r="AD699" s="1416"/>
      <c r="AE699" s="1416"/>
      <c r="AF699" s="1416"/>
      <c r="AG699" s="1416"/>
      <c r="AH699" s="1416"/>
      <c r="AI699" s="1416"/>
      <c r="AJ699" s="1573"/>
      <c r="AK699" s="1002"/>
      <c r="AL699" s="1002"/>
    </row>
    <row r="700" spans="1:38" ht="15" hidden="1" customHeight="1" x14ac:dyDescent="0.25">
      <c r="A700" s="10"/>
      <c r="B700" s="10"/>
      <c r="C700" s="10"/>
      <c r="D700" s="10"/>
      <c r="E700" s="34"/>
      <c r="F700" s="10" t="s">
        <v>2628</v>
      </c>
      <c r="G700" s="10"/>
      <c r="H700" s="10"/>
      <c r="I700" s="531"/>
      <c r="J700" s="531"/>
      <c r="K700" s="531"/>
      <c r="L700" s="1007"/>
      <c r="M700" s="10"/>
      <c r="N700" s="31"/>
      <c r="O700" s="10" t="s">
        <v>2628</v>
      </c>
      <c r="P700" s="10"/>
      <c r="Q700" s="10"/>
      <c r="R700" s="10"/>
      <c r="S700" s="10"/>
      <c r="T700" s="2318"/>
      <c r="U700" s="1393"/>
      <c r="V700" s="2319"/>
      <c r="W700" s="31"/>
      <c r="X700" s="10" t="s">
        <v>2628</v>
      </c>
      <c r="Y700" s="10"/>
      <c r="Z700" s="10"/>
      <c r="AA700" s="10"/>
      <c r="AB700" s="531"/>
      <c r="AC700" s="531"/>
      <c r="AD700" s="10"/>
      <c r="AE700" s="2320"/>
      <c r="AF700" s="1393"/>
      <c r="AG700" s="1393"/>
      <c r="AH700" s="1393"/>
      <c r="AI700" s="2319"/>
      <c r="AJ700" s="485"/>
      <c r="AK700" s="1002"/>
      <c r="AL700" s="1002"/>
    </row>
    <row r="701" spans="1:38" ht="4.5" hidden="1" customHeight="1" x14ac:dyDescent="0.25">
      <c r="A701" s="10"/>
      <c r="B701" s="10"/>
      <c r="C701" s="10"/>
      <c r="D701" s="10"/>
      <c r="E701" s="206"/>
      <c r="F701" s="207"/>
      <c r="G701" s="207"/>
      <c r="H701" s="207"/>
      <c r="I701" s="207"/>
      <c r="J701" s="207"/>
      <c r="K701" s="207"/>
      <c r="L701" s="207"/>
      <c r="M701" s="207"/>
      <c r="N701" s="207"/>
      <c r="O701" s="207"/>
      <c r="P701" s="207"/>
      <c r="Q701" s="207"/>
      <c r="R701" s="207"/>
      <c r="S701" s="207"/>
      <c r="T701" s="207"/>
      <c r="U701" s="207"/>
      <c r="V701" s="207"/>
      <c r="W701" s="207"/>
      <c r="X701" s="207"/>
      <c r="Y701" s="207"/>
      <c r="Z701" s="207"/>
      <c r="AA701" s="207"/>
      <c r="AB701" s="207"/>
      <c r="AC701" s="207"/>
      <c r="AD701" s="207"/>
      <c r="AE701" s="207"/>
      <c r="AF701" s="678"/>
      <c r="AG701" s="678"/>
      <c r="AH701" s="678"/>
      <c r="AI701" s="678"/>
      <c r="AJ701" s="497"/>
      <c r="AK701" s="1002"/>
      <c r="AL701" s="1002"/>
    </row>
    <row r="702" spans="1:38" ht="15" hidden="1" customHeight="1" x14ac:dyDescent="0.25">
      <c r="A702" s="10"/>
      <c r="B702" s="10"/>
      <c r="C702" s="10"/>
      <c r="D702" s="10"/>
      <c r="E702" s="1005" t="s">
        <v>2635</v>
      </c>
      <c r="F702" s="1638"/>
      <c r="G702" s="1416"/>
      <c r="H702" s="1416"/>
      <c r="I702" s="1416"/>
      <c r="J702" s="1416"/>
      <c r="K702" s="1416"/>
      <c r="L702" s="1416"/>
      <c r="M702" s="1417"/>
      <c r="N702" s="511" t="s">
        <v>2636</v>
      </c>
      <c r="O702" s="1638"/>
      <c r="P702" s="1416"/>
      <c r="Q702" s="1416"/>
      <c r="R702" s="1416"/>
      <c r="S702" s="1416"/>
      <c r="T702" s="1416"/>
      <c r="U702" s="1416"/>
      <c r="V702" s="1417"/>
      <c r="W702" s="511" t="s">
        <v>2637</v>
      </c>
      <c r="X702" s="1638"/>
      <c r="Y702" s="1416"/>
      <c r="Z702" s="1416"/>
      <c r="AA702" s="1416"/>
      <c r="AB702" s="1416"/>
      <c r="AC702" s="1416"/>
      <c r="AD702" s="1416"/>
      <c r="AE702" s="1416"/>
      <c r="AF702" s="1416"/>
      <c r="AG702" s="1416"/>
      <c r="AH702" s="1416"/>
      <c r="AI702" s="1416"/>
      <c r="AJ702" s="1573"/>
      <c r="AK702" s="1002"/>
      <c r="AL702" s="1002"/>
    </row>
    <row r="703" spans="1:38" ht="15" hidden="1" customHeight="1" x14ac:dyDescent="0.25">
      <c r="A703" s="10"/>
      <c r="B703" s="10"/>
      <c r="C703" s="10"/>
      <c r="D703" s="10"/>
      <c r="E703" s="34"/>
      <c r="F703" s="10" t="s">
        <v>2628</v>
      </c>
      <c r="G703" s="10"/>
      <c r="H703" s="10"/>
      <c r="I703" s="1006"/>
      <c r="J703" s="1006"/>
      <c r="K703" s="1006"/>
      <c r="L703" s="1007"/>
      <c r="M703" s="531"/>
      <c r="N703" s="531"/>
      <c r="O703" s="10" t="s">
        <v>2628</v>
      </c>
      <c r="P703" s="10"/>
      <c r="Q703" s="10"/>
      <c r="R703" s="10"/>
      <c r="S703" s="10"/>
      <c r="T703" s="2318"/>
      <c r="U703" s="1393"/>
      <c r="V703" s="2319"/>
      <c r="W703" s="31"/>
      <c r="X703" s="10" t="s">
        <v>2628</v>
      </c>
      <c r="Y703" s="10"/>
      <c r="Z703" s="10"/>
      <c r="AA703" s="10"/>
      <c r="AB703" s="531"/>
      <c r="AC703" s="531"/>
      <c r="AD703" s="10"/>
      <c r="AE703" s="2320"/>
      <c r="AF703" s="1393"/>
      <c r="AG703" s="1393"/>
      <c r="AH703" s="1393"/>
      <c r="AI703" s="2319"/>
      <c r="AJ703" s="485"/>
      <c r="AK703" s="1002"/>
      <c r="AL703" s="1002"/>
    </row>
    <row r="704" spans="1:38" ht="4.5" hidden="1" customHeight="1" x14ac:dyDescent="0.25">
      <c r="A704" s="10"/>
      <c r="B704" s="10"/>
      <c r="C704" s="10"/>
      <c r="D704" s="10"/>
      <c r="E704" s="34"/>
      <c r="F704" s="10"/>
      <c r="G704" s="10"/>
      <c r="H704" s="10"/>
      <c r="I704" s="31"/>
      <c r="J704" s="31"/>
      <c r="K704" s="31"/>
      <c r="L704" s="10"/>
      <c r="M704" s="10"/>
      <c r="N704" s="10"/>
      <c r="O704" s="31"/>
      <c r="P704" s="31"/>
      <c r="Q704" s="31"/>
      <c r="R704" s="31"/>
      <c r="S704" s="31"/>
      <c r="T704" s="31"/>
      <c r="U704" s="31"/>
      <c r="V704" s="10"/>
      <c r="W704" s="10"/>
      <c r="X704" s="31"/>
      <c r="Y704" s="31"/>
      <c r="Z704" s="31"/>
      <c r="AA704" s="31"/>
      <c r="AB704" s="31"/>
      <c r="AC704" s="31"/>
      <c r="AD704" s="10"/>
      <c r="AE704" s="10"/>
      <c r="AF704" s="31"/>
      <c r="AG704" s="31"/>
      <c r="AH704" s="31"/>
      <c r="AI704" s="31"/>
      <c r="AJ704" s="485"/>
      <c r="AK704" s="1002"/>
      <c r="AL704" s="1002"/>
    </row>
    <row r="705" spans="1:38" ht="15" hidden="1" customHeight="1" x14ac:dyDescent="0.25">
      <c r="A705" s="10"/>
      <c r="B705" s="10"/>
      <c r="C705" s="10"/>
      <c r="D705" s="10"/>
      <c r="E705" s="1005" t="s">
        <v>2638</v>
      </c>
      <c r="F705" s="1638"/>
      <c r="G705" s="1416"/>
      <c r="H705" s="1416"/>
      <c r="I705" s="1416"/>
      <c r="J705" s="1416"/>
      <c r="K705" s="1416"/>
      <c r="L705" s="1416"/>
      <c r="M705" s="1417"/>
      <c r="N705" s="511" t="s">
        <v>2639</v>
      </c>
      <c r="O705" s="1638"/>
      <c r="P705" s="1416"/>
      <c r="Q705" s="1416"/>
      <c r="R705" s="1416"/>
      <c r="S705" s="1416"/>
      <c r="T705" s="1416"/>
      <c r="U705" s="1416"/>
      <c r="V705" s="1417"/>
      <c r="W705" s="511" t="s">
        <v>2640</v>
      </c>
      <c r="X705" s="1638"/>
      <c r="Y705" s="1416"/>
      <c r="Z705" s="1416"/>
      <c r="AA705" s="1416"/>
      <c r="AB705" s="1416"/>
      <c r="AC705" s="1416"/>
      <c r="AD705" s="1416"/>
      <c r="AE705" s="1416"/>
      <c r="AF705" s="1416"/>
      <c r="AG705" s="1416"/>
      <c r="AH705" s="1416"/>
      <c r="AI705" s="1416"/>
      <c r="AJ705" s="1573"/>
      <c r="AK705" s="1002"/>
      <c r="AL705" s="1002"/>
    </row>
    <row r="706" spans="1:38" ht="15" hidden="1" customHeight="1" x14ac:dyDescent="0.25">
      <c r="A706" s="10"/>
      <c r="B706" s="10"/>
      <c r="C706" s="10"/>
      <c r="D706" s="10"/>
      <c r="E706" s="34"/>
      <c r="F706" s="10" t="s">
        <v>2628</v>
      </c>
      <c r="G706" s="10"/>
      <c r="H706" s="10"/>
      <c r="I706" s="531"/>
      <c r="J706" s="531"/>
      <c r="K706" s="531"/>
      <c r="L706" s="1007"/>
      <c r="M706" s="10"/>
      <c r="N706" s="31"/>
      <c r="O706" s="10" t="s">
        <v>2628</v>
      </c>
      <c r="P706" s="10"/>
      <c r="Q706" s="10"/>
      <c r="R706" s="10"/>
      <c r="S706" s="10"/>
      <c r="T706" s="2318"/>
      <c r="U706" s="1393"/>
      <c r="V706" s="2319"/>
      <c r="W706" s="31"/>
      <c r="X706" s="10" t="s">
        <v>2628</v>
      </c>
      <c r="Y706" s="10"/>
      <c r="Z706" s="10"/>
      <c r="AA706" s="10"/>
      <c r="AB706" s="531"/>
      <c r="AC706" s="531"/>
      <c r="AD706" s="10"/>
      <c r="AE706" s="2320"/>
      <c r="AF706" s="1393"/>
      <c r="AG706" s="1393"/>
      <c r="AH706" s="1393"/>
      <c r="AI706" s="2319"/>
      <c r="AJ706" s="485"/>
      <c r="AK706" s="1002"/>
      <c r="AL706" s="1002"/>
    </row>
    <row r="707" spans="1:38" ht="4.5" hidden="1" customHeight="1" x14ac:dyDescent="0.25">
      <c r="A707" s="10"/>
      <c r="B707" s="10"/>
      <c r="C707" s="10"/>
      <c r="D707" s="10"/>
      <c r="E707" s="206"/>
      <c r="F707" s="207"/>
      <c r="G707" s="207"/>
      <c r="H707" s="207"/>
      <c r="I707" s="207"/>
      <c r="J707" s="207"/>
      <c r="K707" s="207"/>
      <c r="L707" s="207"/>
      <c r="M707" s="207"/>
      <c r="N707" s="207"/>
      <c r="O707" s="207"/>
      <c r="P707" s="207"/>
      <c r="Q707" s="207"/>
      <c r="R707" s="207"/>
      <c r="S707" s="207"/>
      <c r="T707" s="207"/>
      <c r="U707" s="207"/>
      <c r="V707" s="207"/>
      <c r="W707" s="207"/>
      <c r="X707" s="207"/>
      <c r="Y707" s="207"/>
      <c r="Z707" s="207"/>
      <c r="AA707" s="207"/>
      <c r="AB707" s="207"/>
      <c r="AC707" s="207"/>
      <c r="AD707" s="207"/>
      <c r="AE707" s="207"/>
      <c r="AF707" s="678"/>
      <c r="AG707" s="678"/>
      <c r="AH707" s="678"/>
      <c r="AI707" s="678"/>
      <c r="AJ707" s="497"/>
      <c r="AK707" s="1002"/>
      <c r="AL707" s="1002"/>
    </row>
    <row r="708" spans="1:38" ht="15" hidden="1" customHeight="1" x14ac:dyDescent="0.25">
      <c r="A708" s="10"/>
      <c r="B708" s="10"/>
      <c r="C708" s="10"/>
      <c r="D708" s="10"/>
      <c r="E708" s="1005" t="s">
        <v>2641</v>
      </c>
      <c r="F708" s="1638"/>
      <c r="G708" s="1416"/>
      <c r="H708" s="1416"/>
      <c r="I708" s="1416"/>
      <c r="J708" s="1416"/>
      <c r="K708" s="1416"/>
      <c r="L708" s="1416"/>
      <c r="M708" s="1417"/>
      <c r="N708" s="511" t="s">
        <v>2642</v>
      </c>
      <c r="O708" s="1638"/>
      <c r="P708" s="1416"/>
      <c r="Q708" s="1416"/>
      <c r="R708" s="1416"/>
      <c r="S708" s="1416"/>
      <c r="T708" s="1416"/>
      <c r="U708" s="1416"/>
      <c r="V708" s="1417"/>
      <c r="W708" s="511" t="s">
        <v>2643</v>
      </c>
      <c r="X708" s="1638"/>
      <c r="Y708" s="1416"/>
      <c r="Z708" s="1416"/>
      <c r="AA708" s="1416"/>
      <c r="AB708" s="1416"/>
      <c r="AC708" s="1416"/>
      <c r="AD708" s="1416"/>
      <c r="AE708" s="1416"/>
      <c r="AF708" s="1416"/>
      <c r="AG708" s="1416"/>
      <c r="AH708" s="1416"/>
      <c r="AI708" s="1416"/>
      <c r="AJ708" s="1573"/>
      <c r="AK708" s="1002"/>
      <c r="AL708" s="1002"/>
    </row>
    <row r="709" spans="1:38" ht="15" hidden="1" customHeight="1" x14ac:dyDescent="0.25">
      <c r="A709" s="10"/>
      <c r="B709" s="10"/>
      <c r="C709" s="10"/>
      <c r="D709" s="10"/>
      <c r="E709" s="34"/>
      <c r="F709" s="10" t="s">
        <v>2628</v>
      </c>
      <c r="G709" s="10"/>
      <c r="H709" s="10"/>
      <c r="I709" s="1006"/>
      <c r="J709" s="1006"/>
      <c r="K709" s="1006"/>
      <c r="L709" s="1007"/>
      <c r="M709" s="531"/>
      <c r="N709" s="531"/>
      <c r="O709" s="10" t="s">
        <v>2628</v>
      </c>
      <c r="P709" s="10"/>
      <c r="Q709" s="10"/>
      <c r="R709" s="10"/>
      <c r="S709" s="10"/>
      <c r="T709" s="2318"/>
      <c r="U709" s="1393"/>
      <c r="V709" s="2319"/>
      <c r="W709" s="31"/>
      <c r="X709" s="10" t="s">
        <v>2628</v>
      </c>
      <c r="Y709" s="10"/>
      <c r="Z709" s="10"/>
      <c r="AA709" s="10"/>
      <c r="AB709" s="531"/>
      <c r="AC709" s="531"/>
      <c r="AD709" s="10"/>
      <c r="AE709" s="2320"/>
      <c r="AF709" s="1393"/>
      <c r="AG709" s="1393"/>
      <c r="AH709" s="1393"/>
      <c r="AI709" s="2319"/>
      <c r="AJ709" s="485"/>
      <c r="AK709" s="1002"/>
      <c r="AL709" s="1002"/>
    </row>
    <row r="710" spans="1:38" ht="4.5" hidden="1" customHeight="1" x14ac:dyDescent="0.25">
      <c r="A710" s="10"/>
      <c r="B710" s="10"/>
      <c r="C710" s="10"/>
      <c r="D710" s="10"/>
      <c r="E710" s="34"/>
      <c r="F710" s="10"/>
      <c r="G710" s="10"/>
      <c r="H710" s="10"/>
      <c r="I710" s="31"/>
      <c r="J710" s="31"/>
      <c r="K710" s="31"/>
      <c r="L710" s="10"/>
      <c r="M710" s="10"/>
      <c r="N710" s="10"/>
      <c r="O710" s="31"/>
      <c r="P710" s="31"/>
      <c r="Q710" s="31"/>
      <c r="R710" s="31"/>
      <c r="S710" s="31"/>
      <c r="T710" s="31"/>
      <c r="U710" s="31"/>
      <c r="V710" s="10"/>
      <c r="W710" s="10"/>
      <c r="X710" s="31"/>
      <c r="Y710" s="31"/>
      <c r="Z710" s="31"/>
      <c r="AA710" s="31"/>
      <c r="AB710" s="31"/>
      <c r="AC710" s="31"/>
      <c r="AD710" s="10"/>
      <c r="AE710" s="10"/>
      <c r="AF710" s="31"/>
      <c r="AG710" s="31"/>
      <c r="AH710" s="31"/>
      <c r="AI710" s="31"/>
      <c r="AJ710" s="485"/>
      <c r="AK710" s="1002"/>
      <c r="AL710" s="1002"/>
    </row>
    <row r="711" spans="1:38" ht="15" hidden="1" customHeight="1" x14ac:dyDescent="0.25">
      <c r="A711" s="10"/>
      <c r="B711" s="10"/>
      <c r="C711" s="10"/>
      <c r="D711" s="10"/>
      <c r="E711" s="1005" t="s">
        <v>2644</v>
      </c>
      <c r="F711" s="1638"/>
      <c r="G711" s="1416"/>
      <c r="H711" s="1416"/>
      <c r="I711" s="1416"/>
      <c r="J711" s="1416"/>
      <c r="K711" s="1416"/>
      <c r="L711" s="1416"/>
      <c r="M711" s="1417"/>
      <c r="N711" s="511" t="s">
        <v>2645</v>
      </c>
      <c r="O711" s="1638"/>
      <c r="P711" s="1416"/>
      <c r="Q711" s="1416"/>
      <c r="R711" s="1416"/>
      <c r="S711" s="1416"/>
      <c r="T711" s="1416"/>
      <c r="U711" s="1416"/>
      <c r="V711" s="1417"/>
      <c r="W711" s="511" t="s">
        <v>2646</v>
      </c>
      <c r="X711" s="1638"/>
      <c r="Y711" s="1416"/>
      <c r="Z711" s="1416"/>
      <c r="AA711" s="1416"/>
      <c r="AB711" s="1416"/>
      <c r="AC711" s="1416"/>
      <c r="AD711" s="1416"/>
      <c r="AE711" s="1416"/>
      <c r="AF711" s="1416"/>
      <c r="AG711" s="1416"/>
      <c r="AH711" s="1416"/>
      <c r="AI711" s="1416"/>
      <c r="AJ711" s="1573"/>
      <c r="AK711" s="1002"/>
      <c r="AL711" s="1002"/>
    </row>
    <row r="712" spans="1:38" ht="15" hidden="1" customHeight="1" x14ac:dyDescent="0.25">
      <c r="A712" s="10"/>
      <c r="B712" s="10"/>
      <c r="C712" s="10"/>
      <c r="D712" s="10"/>
      <c r="E712" s="34"/>
      <c r="F712" s="10" t="s">
        <v>2628</v>
      </c>
      <c r="G712" s="10"/>
      <c r="H712" s="10"/>
      <c r="I712" s="531"/>
      <c r="J712" s="531"/>
      <c r="K712" s="531"/>
      <c r="L712" s="1007"/>
      <c r="M712" s="10"/>
      <c r="N712" s="31"/>
      <c r="O712" s="10" t="s">
        <v>2628</v>
      </c>
      <c r="P712" s="10"/>
      <c r="Q712" s="10"/>
      <c r="R712" s="10"/>
      <c r="S712" s="10"/>
      <c r="T712" s="2318"/>
      <c r="U712" s="1393"/>
      <c r="V712" s="2319"/>
      <c r="W712" s="31"/>
      <c r="X712" s="10" t="s">
        <v>2628</v>
      </c>
      <c r="Y712" s="10"/>
      <c r="Z712" s="10"/>
      <c r="AA712" s="10"/>
      <c r="AB712" s="531"/>
      <c r="AC712" s="531"/>
      <c r="AD712" s="10"/>
      <c r="AE712" s="2320"/>
      <c r="AF712" s="1393"/>
      <c r="AG712" s="1393"/>
      <c r="AH712" s="1393"/>
      <c r="AI712" s="2319"/>
      <c r="AJ712" s="485"/>
      <c r="AK712" s="1002"/>
      <c r="AL712" s="1002"/>
    </row>
    <row r="713" spans="1:38" ht="15" customHeight="1" thickBot="1" x14ac:dyDescent="0.3">
      <c r="A713" s="1103" t="s">
        <v>2647</v>
      </c>
      <c r="B713" s="1045"/>
      <c r="C713" s="2345"/>
      <c r="D713" s="1443"/>
      <c r="E713" s="1334" t="s">
        <v>2623</v>
      </c>
      <c r="F713" s="1149"/>
      <c r="G713" s="1149"/>
      <c r="H713" s="1149"/>
      <c r="I713" s="1337"/>
      <c r="J713" s="1335"/>
      <c r="K713" s="2325"/>
      <c r="L713" s="2326"/>
      <c r="M713" s="2326"/>
      <c r="N713" s="2326"/>
      <c r="O713" s="2326"/>
      <c r="P713" s="2326"/>
      <c r="Q713" s="2326"/>
      <c r="R713" s="2326"/>
      <c r="S713" s="2326"/>
      <c r="T713" s="2326"/>
      <c r="U713" s="2326"/>
      <c r="V713" s="2326"/>
      <c r="W713" s="2326"/>
      <c r="X713" s="1149"/>
      <c r="Y713" s="1149"/>
      <c r="Z713" s="1149" t="s">
        <v>2624</v>
      </c>
      <c r="AA713" s="1149"/>
      <c r="AB713" s="1337"/>
      <c r="AC713" s="2327"/>
      <c r="AD713" s="2328"/>
      <c r="AE713" s="2328"/>
      <c r="AF713" s="2328"/>
      <c r="AG713" s="2328"/>
      <c r="AH713" s="2328"/>
      <c r="AI713" s="1338"/>
      <c r="AJ713" s="1109"/>
      <c r="AK713" s="1002"/>
      <c r="AL713" s="1002"/>
    </row>
    <row r="714" spans="1:38" ht="5.45" customHeight="1" x14ac:dyDescent="0.25">
      <c r="A714" s="1009"/>
      <c r="D714" s="1009"/>
      <c r="E714" s="1339"/>
      <c r="F714" s="1073"/>
      <c r="G714" s="1073"/>
      <c r="H714" s="1073"/>
      <c r="I714" s="1073"/>
      <c r="J714" s="1073"/>
      <c r="K714" s="1073"/>
      <c r="L714" s="1073"/>
      <c r="M714" s="1073"/>
      <c r="N714" s="1073"/>
      <c r="O714" s="1073"/>
      <c r="P714" s="1073"/>
      <c r="Q714" s="1073"/>
      <c r="R714" s="1073"/>
      <c r="S714" s="1073"/>
      <c r="T714" s="1073"/>
      <c r="U714" s="1073"/>
      <c r="V714" s="1073"/>
      <c r="W714" s="1073"/>
      <c r="X714" s="1073"/>
      <c r="Y714" s="1073"/>
      <c r="Z714" s="1073"/>
      <c r="AA714" s="1073"/>
      <c r="AB714" s="1073"/>
      <c r="AC714" s="1073"/>
      <c r="AD714" s="1073"/>
      <c r="AE714" s="1073"/>
      <c r="AF714" s="1109"/>
      <c r="AG714" s="1109"/>
      <c r="AH714" s="1109"/>
      <c r="AI714" s="1340"/>
      <c r="AJ714" s="1109"/>
      <c r="AK714" s="1002"/>
      <c r="AL714" s="1002"/>
    </row>
    <row r="715" spans="1:38" ht="15" customHeight="1" x14ac:dyDescent="0.25">
      <c r="A715" s="10"/>
      <c r="B715" s="10"/>
      <c r="C715" s="10"/>
      <c r="D715" s="10"/>
      <c r="E715" s="2338" t="s">
        <v>2613</v>
      </c>
      <c r="F715" s="1881"/>
      <c r="G715" s="2330"/>
      <c r="H715" s="1930"/>
      <c r="I715" s="1930"/>
      <c r="J715" s="1930"/>
      <c r="K715" s="1930"/>
      <c r="L715" s="1930"/>
      <c r="M715" s="1930"/>
      <c r="N715" s="1930"/>
      <c r="O715" s="1930"/>
      <c r="P715" s="1930"/>
      <c r="Q715" s="1930"/>
      <c r="R715" s="1930"/>
      <c r="S715" s="1160" t="s">
        <v>2614</v>
      </c>
      <c r="T715" s="2329"/>
      <c r="U715" s="1930"/>
      <c r="V715" s="1930"/>
      <c r="W715" s="1930"/>
      <c r="X715" s="1930"/>
      <c r="Y715" s="1930"/>
      <c r="Z715" s="1160" t="s">
        <v>2615</v>
      </c>
      <c r="AA715" s="2330"/>
      <c r="AB715" s="1930"/>
      <c r="AC715" s="1160" t="s">
        <v>2616</v>
      </c>
      <c r="AD715" s="2330"/>
      <c r="AE715" s="1930"/>
      <c r="AF715" s="1930"/>
      <c r="AG715" s="1930"/>
      <c r="AH715" s="1930"/>
      <c r="AI715" s="1340"/>
      <c r="AJ715" s="1109"/>
      <c r="AK715" s="1002"/>
      <c r="AL715" s="1002"/>
    </row>
    <row r="716" spans="1:38" ht="4.5" customHeight="1" x14ac:dyDescent="0.25">
      <c r="A716" s="10"/>
      <c r="B716" s="10"/>
      <c r="C716" s="10"/>
      <c r="D716" s="10"/>
      <c r="E716" s="1339"/>
      <c r="F716" s="1073"/>
      <c r="G716" s="1073"/>
      <c r="H716" s="1073"/>
      <c r="I716" s="1073"/>
      <c r="J716" s="1073"/>
      <c r="K716" s="1073"/>
      <c r="L716" s="1073"/>
      <c r="M716" s="1073"/>
      <c r="N716" s="1073"/>
      <c r="O716" s="1073"/>
      <c r="P716" s="1073"/>
      <c r="Q716" s="1073"/>
      <c r="R716" s="1073"/>
      <c r="S716" s="1073"/>
      <c r="T716" s="1073"/>
      <c r="U716" s="1073"/>
      <c r="V716" s="1073"/>
      <c r="W716" s="1073"/>
      <c r="X716" s="1073"/>
      <c r="Y716" s="1073"/>
      <c r="Z716" s="1073"/>
      <c r="AA716" s="1073"/>
      <c r="AB716" s="1073"/>
      <c r="AC716" s="1073"/>
      <c r="AD716" s="1073"/>
      <c r="AE716" s="1073"/>
      <c r="AF716" s="1109"/>
      <c r="AG716" s="1109"/>
      <c r="AH716" s="1109"/>
      <c r="AI716" s="1340"/>
      <c r="AJ716" s="1109"/>
      <c r="AK716" s="1002"/>
      <c r="AL716" s="1002"/>
    </row>
    <row r="717" spans="1:38" ht="15" customHeight="1" x14ac:dyDescent="0.25">
      <c r="A717" s="10"/>
      <c r="B717" s="10"/>
      <c r="C717" s="10"/>
      <c r="D717" s="10"/>
      <c r="E717" s="1339" t="s">
        <v>2617</v>
      </c>
      <c r="F717" s="1073"/>
      <c r="G717" s="1073"/>
      <c r="H717" s="1073"/>
      <c r="I717" s="1073"/>
      <c r="J717" s="1073"/>
      <c r="K717" s="1073"/>
      <c r="L717" s="1073"/>
      <c r="M717" s="1073"/>
      <c r="N717" s="1344"/>
      <c r="O717" s="1333"/>
      <c r="P717" s="1333"/>
      <c r="Q717" s="2330"/>
      <c r="R717" s="1930"/>
      <c r="S717" s="1930"/>
      <c r="T717" s="1930"/>
      <c r="U717" s="1930"/>
      <c r="V717" s="1930"/>
      <c r="W717" s="1930"/>
      <c r="X717" s="1930"/>
      <c r="Y717" s="1930"/>
      <c r="Z717" s="1930"/>
      <c r="AA717" s="1930"/>
      <c r="AB717" s="1930"/>
      <c r="AC717" s="1930"/>
      <c r="AD717" s="1930"/>
      <c r="AE717" s="1930"/>
      <c r="AF717" s="1930"/>
      <c r="AG717" s="1930"/>
      <c r="AH717" s="1930"/>
      <c r="AI717" s="1340"/>
      <c r="AJ717" s="1109"/>
      <c r="AK717" s="1002"/>
      <c r="AL717" s="1002"/>
    </row>
    <row r="718" spans="1:38" ht="4.5" customHeight="1" x14ac:dyDescent="0.25">
      <c r="A718" s="10"/>
      <c r="B718" s="10"/>
      <c r="C718" s="10"/>
      <c r="D718" s="10"/>
      <c r="E718" s="1339"/>
      <c r="F718" s="1073"/>
      <c r="G718" s="1073"/>
      <c r="H718" s="1073"/>
      <c r="I718" s="1073"/>
      <c r="J718" s="1073"/>
      <c r="K718" s="1073"/>
      <c r="L718" s="1073"/>
      <c r="M718" s="1073"/>
      <c r="N718" s="1073"/>
      <c r="O718" s="1073"/>
      <c r="P718" s="1073"/>
      <c r="Q718" s="1073"/>
      <c r="R718" s="1073"/>
      <c r="S718" s="1073"/>
      <c r="T718" s="1073"/>
      <c r="U718" s="1073"/>
      <c r="V718" s="1073"/>
      <c r="W718" s="1073"/>
      <c r="X718" s="1073"/>
      <c r="Y718" s="1073"/>
      <c r="Z718" s="1073"/>
      <c r="AA718" s="1073"/>
      <c r="AB718" s="1073"/>
      <c r="AC718" s="1073"/>
      <c r="AD718" s="1073"/>
      <c r="AE718" s="1073"/>
      <c r="AF718" s="1109"/>
      <c r="AG718" s="1109"/>
      <c r="AH718" s="1109"/>
      <c r="AI718" s="1340"/>
      <c r="AJ718" s="1109"/>
      <c r="AK718" s="1002"/>
      <c r="AL718" s="1002"/>
    </row>
    <row r="719" spans="1:38" ht="15" customHeight="1" x14ac:dyDescent="0.25">
      <c r="A719" s="10"/>
      <c r="B719" s="10"/>
      <c r="C719" s="10"/>
      <c r="D719" s="10"/>
      <c r="E719" s="1339" t="s">
        <v>2618</v>
      </c>
      <c r="F719" s="1073"/>
      <c r="G719" s="1073"/>
      <c r="H719" s="1073"/>
      <c r="I719" s="1073"/>
      <c r="J719" s="1073"/>
      <c r="K719" s="1109"/>
      <c r="L719" s="1350"/>
      <c r="M719" s="1073"/>
      <c r="N719" s="1073"/>
      <c r="O719" s="1073"/>
      <c r="P719" s="1109"/>
      <c r="Q719" s="1081" t="s">
        <v>2619</v>
      </c>
      <c r="R719" s="2330"/>
      <c r="S719" s="1930"/>
      <c r="T719" s="1930"/>
      <c r="U719" s="1073" t="s">
        <v>2620</v>
      </c>
      <c r="V719" s="1073"/>
      <c r="W719" s="1073"/>
      <c r="X719" s="1073"/>
      <c r="Y719" s="1073"/>
      <c r="Z719" s="1073"/>
      <c r="AA719" s="2330"/>
      <c r="AB719" s="1930"/>
      <c r="AC719" s="1930"/>
      <c r="AD719" s="1930"/>
      <c r="AE719" s="1930"/>
      <c r="AF719" s="1930"/>
      <c r="AG719" s="1930"/>
      <c r="AH719" s="1930"/>
      <c r="AI719" s="1340"/>
      <c r="AJ719" s="1109"/>
      <c r="AK719" s="1002"/>
      <c r="AL719" s="1002"/>
    </row>
    <row r="720" spans="1:38" ht="4.5" customHeight="1" x14ac:dyDescent="0.25">
      <c r="A720" s="10"/>
      <c r="B720" s="10"/>
      <c r="C720" s="10"/>
      <c r="D720" s="10"/>
      <c r="E720" s="1339"/>
      <c r="F720" s="1073"/>
      <c r="G720" s="1073"/>
      <c r="H720" s="1073"/>
      <c r="I720" s="1073"/>
      <c r="J720" s="1073"/>
      <c r="K720" s="1073"/>
      <c r="L720" s="1073"/>
      <c r="M720" s="1073"/>
      <c r="N720" s="1073"/>
      <c r="O720" s="1073"/>
      <c r="P720" s="1073"/>
      <c r="Q720" s="1073"/>
      <c r="R720" s="1073"/>
      <c r="S720" s="1073"/>
      <c r="T720" s="1073"/>
      <c r="U720" s="1073"/>
      <c r="V720" s="1073"/>
      <c r="W720" s="1073"/>
      <c r="X720" s="1073"/>
      <c r="Y720" s="1073"/>
      <c r="Z720" s="1073"/>
      <c r="AA720" s="1073"/>
      <c r="AB720" s="1073"/>
      <c r="AC720" s="1073"/>
      <c r="AD720" s="1073"/>
      <c r="AE720" s="1073"/>
      <c r="AF720" s="1109"/>
      <c r="AG720" s="1109"/>
      <c r="AH720" s="1109"/>
      <c r="AI720" s="1340"/>
      <c r="AJ720" s="1109"/>
      <c r="AK720" s="1002"/>
      <c r="AL720" s="1002"/>
    </row>
    <row r="721" spans="1:38" ht="15" customHeight="1" x14ac:dyDescent="0.25">
      <c r="A721" s="10"/>
      <c r="B721" s="10"/>
      <c r="C721" s="10"/>
      <c r="D721" s="10"/>
      <c r="E721" s="1339" t="s">
        <v>2621</v>
      </c>
      <c r="F721" s="1073"/>
      <c r="G721" s="1073"/>
      <c r="H721" s="1073"/>
      <c r="I721" s="1073"/>
      <c r="J721" s="1073"/>
      <c r="K721" s="1073"/>
      <c r="L721" s="1351"/>
      <c r="M721" s="1333"/>
      <c r="N721" s="1073" t="s">
        <v>146</v>
      </c>
      <c r="O721" s="1073"/>
      <c r="P721" s="2330"/>
      <c r="Q721" s="1930"/>
      <c r="R721" s="1930"/>
      <c r="S721" s="1930"/>
      <c r="T721" s="1930"/>
      <c r="U721" s="2346" t="s">
        <v>173</v>
      </c>
      <c r="V721" s="1881"/>
      <c r="W721" s="2330"/>
      <c r="X721" s="1930"/>
      <c r="Y721" s="1930"/>
      <c r="Z721" s="1930"/>
      <c r="AA721" s="1930"/>
      <c r="AB721" s="1930"/>
      <c r="AC721" s="1930"/>
      <c r="AD721" s="1930"/>
      <c r="AE721" s="1930"/>
      <c r="AF721" s="1930"/>
      <c r="AG721" s="1930"/>
      <c r="AH721" s="1930"/>
      <c r="AI721" s="1340"/>
      <c r="AJ721" s="1109"/>
      <c r="AK721" s="1002"/>
      <c r="AL721" s="1002"/>
    </row>
    <row r="722" spans="1:38" ht="4.5" customHeight="1" x14ac:dyDescent="0.25">
      <c r="A722" s="10"/>
      <c r="B722" s="10"/>
      <c r="C722" s="10"/>
      <c r="D722" s="10"/>
      <c r="E722" s="1339"/>
      <c r="F722" s="1073"/>
      <c r="G722" s="1073"/>
      <c r="H722" s="1073"/>
      <c r="I722" s="1073"/>
      <c r="J722" s="1073"/>
      <c r="K722" s="1073"/>
      <c r="L722" s="1073"/>
      <c r="M722" s="1073"/>
      <c r="N722" s="1073"/>
      <c r="O722" s="1073"/>
      <c r="P722" s="1073"/>
      <c r="Q722" s="1073"/>
      <c r="R722" s="1073"/>
      <c r="S722" s="1073"/>
      <c r="T722" s="1073"/>
      <c r="U722" s="1073"/>
      <c r="V722" s="1073"/>
      <c r="W722" s="1073"/>
      <c r="X722" s="1073"/>
      <c r="Y722" s="1073"/>
      <c r="Z722" s="1073"/>
      <c r="AA722" s="1073"/>
      <c r="AB722" s="1073"/>
      <c r="AC722" s="1073"/>
      <c r="AD722" s="1073"/>
      <c r="AE722" s="1073"/>
      <c r="AF722" s="1109"/>
      <c r="AG722" s="1109"/>
      <c r="AH722" s="1109"/>
      <c r="AI722" s="1340"/>
      <c r="AJ722" s="1109"/>
      <c r="AK722" s="1002"/>
      <c r="AL722" s="1002"/>
    </row>
    <row r="723" spans="1:38" ht="15" customHeight="1" x14ac:dyDescent="0.25">
      <c r="A723" s="10"/>
      <c r="B723" s="10"/>
      <c r="C723" s="10"/>
      <c r="D723" s="10"/>
      <c r="E723" s="1339" t="s">
        <v>2625</v>
      </c>
      <c r="F723" s="1073"/>
      <c r="G723" s="1073"/>
      <c r="H723" s="1073"/>
      <c r="I723" s="1073"/>
      <c r="J723" s="1073"/>
      <c r="K723" s="1073"/>
      <c r="L723" s="1073"/>
      <c r="M723" s="2330"/>
      <c r="N723" s="1930"/>
      <c r="O723" s="1109"/>
      <c r="P723" s="1109"/>
      <c r="Q723" s="1345" t="s">
        <v>2626</v>
      </c>
      <c r="R723" s="1109"/>
      <c r="S723" s="1109"/>
      <c r="T723" s="1109"/>
      <c r="U723" s="1073"/>
      <c r="V723" s="1073"/>
      <c r="W723" s="1109"/>
      <c r="X723" s="1109"/>
      <c r="Y723" s="1109"/>
      <c r="Z723" s="1109"/>
      <c r="AA723" s="1109"/>
      <c r="AB723" s="1109"/>
      <c r="AC723" s="1109"/>
      <c r="AD723" s="2330"/>
      <c r="AE723" s="2331"/>
      <c r="AF723" s="1109"/>
      <c r="AG723" s="1109"/>
      <c r="AH723" s="1109"/>
      <c r="AI723" s="1340"/>
      <c r="AJ723" s="1109"/>
      <c r="AK723" s="1002"/>
      <c r="AL723" s="1002"/>
    </row>
    <row r="724" spans="1:38" ht="4.5" customHeight="1" x14ac:dyDescent="0.25">
      <c r="A724" s="10"/>
      <c r="B724" s="10"/>
      <c r="C724" s="10"/>
      <c r="D724" s="10"/>
      <c r="E724" s="1339"/>
      <c r="F724" s="1073"/>
      <c r="G724" s="1073"/>
      <c r="H724" s="1073"/>
      <c r="I724" s="1073"/>
      <c r="J724" s="1073"/>
      <c r="K724" s="1073"/>
      <c r="L724" s="1073"/>
      <c r="M724" s="1160"/>
      <c r="N724" s="1073"/>
      <c r="O724" s="1073"/>
      <c r="P724" s="1073"/>
      <c r="Q724" s="1073"/>
      <c r="R724" s="1073"/>
      <c r="S724" s="1073"/>
      <c r="T724" s="1073"/>
      <c r="U724" s="1073"/>
      <c r="V724" s="1073"/>
      <c r="W724" s="1073"/>
      <c r="X724" s="1073"/>
      <c r="Y724" s="1073"/>
      <c r="Z724" s="1073"/>
      <c r="AA724" s="1073"/>
      <c r="AB724" s="1073"/>
      <c r="AC724" s="1073"/>
      <c r="AD724" s="1073"/>
      <c r="AE724" s="1073"/>
      <c r="AF724" s="1109"/>
      <c r="AG724" s="1109"/>
      <c r="AH724" s="1109"/>
      <c r="AI724" s="1340"/>
      <c r="AJ724" s="1109"/>
      <c r="AK724" s="1002"/>
      <c r="AL724" s="1002"/>
    </row>
    <row r="725" spans="1:38" ht="15" customHeight="1" x14ac:dyDescent="0.25">
      <c r="A725" s="10"/>
      <c r="B725" s="10"/>
      <c r="C725" s="10"/>
      <c r="D725" s="10"/>
      <c r="E725" s="1339"/>
      <c r="F725" s="1073" t="s">
        <v>2627</v>
      </c>
      <c r="G725" s="1073"/>
      <c r="H725" s="1073"/>
      <c r="I725" s="1073"/>
      <c r="J725" s="1073"/>
      <c r="K725" s="1073"/>
      <c r="L725" s="1073"/>
      <c r="M725" s="1109"/>
      <c r="N725" s="1109"/>
      <c r="O725" s="1109"/>
      <c r="P725" s="1109"/>
      <c r="Q725" s="1109"/>
      <c r="R725" s="1109"/>
      <c r="S725" s="1109"/>
      <c r="T725" s="1109"/>
      <c r="U725" s="1109"/>
      <c r="V725" s="1109"/>
      <c r="W725" s="1109"/>
      <c r="X725" s="1109"/>
      <c r="Y725" s="1109"/>
      <c r="Z725" s="1109"/>
      <c r="AA725" s="1109"/>
      <c r="AB725" s="1109"/>
      <c r="AC725" s="1109"/>
      <c r="AD725" s="1109"/>
      <c r="AE725" s="1073"/>
      <c r="AF725" s="1109"/>
      <c r="AG725" s="1109"/>
      <c r="AH725" s="1109"/>
      <c r="AI725" s="1340"/>
      <c r="AJ725" s="1109"/>
      <c r="AK725" s="1002"/>
      <c r="AL725" s="1002"/>
    </row>
    <row r="726" spans="1:38" ht="4.5" customHeight="1" x14ac:dyDescent="0.25">
      <c r="A726" s="10"/>
      <c r="B726" s="10"/>
      <c r="C726" s="10"/>
      <c r="D726" s="10"/>
      <c r="E726" s="1339"/>
      <c r="F726" s="1073"/>
      <c r="G726" s="1073"/>
      <c r="H726" s="1073"/>
      <c r="I726" s="1073"/>
      <c r="J726" s="1073"/>
      <c r="K726" s="1073"/>
      <c r="L726" s="1073"/>
      <c r="M726" s="1073"/>
      <c r="N726" s="1073"/>
      <c r="O726" s="1073"/>
      <c r="P726" s="1073"/>
      <c r="Q726" s="1073"/>
      <c r="R726" s="1073"/>
      <c r="S726" s="1073"/>
      <c r="T726" s="1073"/>
      <c r="U726" s="1073"/>
      <c r="V726" s="1073"/>
      <c r="W726" s="1073"/>
      <c r="X726" s="1073"/>
      <c r="Y726" s="1073"/>
      <c r="Z726" s="1073"/>
      <c r="AA726" s="1073"/>
      <c r="AB726" s="1073"/>
      <c r="AC726" s="1073"/>
      <c r="AD726" s="1073"/>
      <c r="AE726" s="1073"/>
      <c r="AF726" s="1109"/>
      <c r="AG726" s="1109"/>
      <c r="AH726" s="1109"/>
      <c r="AI726" s="1340"/>
      <c r="AJ726" s="1109"/>
      <c r="AK726" s="1002"/>
      <c r="AL726" s="1002"/>
    </row>
    <row r="727" spans="1:38" ht="15" customHeight="1" x14ac:dyDescent="0.25">
      <c r="A727" s="10"/>
      <c r="B727" s="10"/>
      <c r="C727" s="10"/>
      <c r="D727" s="10"/>
      <c r="E727" s="1347" t="s">
        <v>96</v>
      </c>
      <c r="F727" s="2330"/>
      <c r="G727" s="1930"/>
      <c r="H727" s="1930"/>
      <c r="I727" s="1930"/>
      <c r="J727" s="1930"/>
      <c r="K727" s="1930"/>
      <c r="L727" s="1930"/>
      <c r="M727" s="1930"/>
      <c r="N727" s="1346" t="s">
        <v>201</v>
      </c>
      <c r="O727" s="2330"/>
      <c r="P727" s="1930"/>
      <c r="Q727" s="1930"/>
      <c r="R727" s="1930"/>
      <c r="S727" s="1930"/>
      <c r="T727" s="1930"/>
      <c r="U727" s="1930"/>
      <c r="V727" s="1930"/>
      <c r="W727" s="1346" t="s">
        <v>245</v>
      </c>
      <c r="X727" s="2339"/>
      <c r="Y727" s="2339"/>
      <c r="Z727" s="2339"/>
      <c r="AA727" s="2339"/>
      <c r="AB727" s="2339"/>
      <c r="AC727" s="2339"/>
      <c r="AD727" s="2339"/>
      <c r="AE727" s="2339"/>
      <c r="AF727" s="2339"/>
      <c r="AG727" s="2339"/>
      <c r="AH727" s="2339"/>
      <c r="AI727" s="1348"/>
      <c r="AJ727" s="1082"/>
      <c r="AK727" s="1002"/>
      <c r="AL727" s="1002"/>
    </row>
    <row r="728" spans="1:38" ht="15" customHeight="1" x14ac:dyDescent="0.25">
      <c r="A728" s="10"/>
      <c r="B728" s="10"/>
      <c r="C728" s="10"/>
      <c r="D728" s="10"/>
      <c r="E728" s="1339"/>
      <c r="F728" s="1073" t="s">
        <v>2628</v>
      </c>
      <c r="G728" s="1073"/>
      <c r="H728" s="1073"/>
      <c r="I728" s="1333"/>
      <c r="J728" s="1333"/>
      <c r="K728" s="1333"/>
      <c r="L728" s="1353"/>
      <c r="M728" s="1333"/>
      <c r="N728" s="1333"/>
      <c r="O728" s="1073" t="s">
        <v>2628</v>
      </c>
      <c r="P728" s="1073"/>
      <c r="Q728" s="1073"/>
      <c r="R728" s="1073"/>
      <c r="S728" s="1073"/>
      <c r="T728" s="2343"/>
      <c r="U728" s="2344"/>
      <c r="V728" s="2344"/>
      <c r="W728" s="1109"/>
      <c r="X728" s="1073" t="s">
        <v>2628</v>
      </c>
      <c r="Y728" s="1073"/>
      <c r="Z728" s="1073"/>
      <c r="AA728" s="1073"/>
      <c r="AB728" s="1333"/>
      <c r="AC728" s="1333"/>
      <c r="AD728" s="1073"/>
      <c r="AE728" s="2343"/>
      <c r="AF728" s="2343"/>
      <c r="AG728" s="2343"/>
      <c r="AH728" s="2343"/>
      <c r="AI728" s="1348"/>
      <c r="AJ728" s="1109"/>
      <c r="AK728" s="1002"/>
      <c r="AL728" s="1002"/>
    </row>
    <row r="729" spans="1:38" ht="4.5" customHeight="1" x14ac:dyDescent="0.25">
      <c r="A729" s="10"/>
      <c r="B729" s="10"/>
      <c r="C729" s="10"/>
      <c r="D729" s="10"/>
      <c r="E729" s="1339"/>
      <c r="F729" s="1073"/>
      <c r="G729" s="1073"/>
      <c r="H729" s="1073"/>
      <c r="I729" s="1109"/>
      <c r="J729" s="1109"/>
      <c r="K729" s="1109"/>
      <c r="L729" s="1073"/>
      <c r="M729" s="1073"/>
      <c r="N729" s="1073"/>
      <c r="O729" s="1109"/>
      <c r="P729" s="1109"/>
      <c r="Q729" s="1109"/>
      <c r="R729" s="1109"/>
      <c r="S729" s="1109"/>
      <c r="T729" s="1109"/>
      <c r="U729" s="1109"/>
      <c r="V729" s="1073"/>
      <c r="W729" s="1073"/>
      <c r="X729" s="1109"/>
      <c r="Y729" s="1109"/>
      <c r="Z729" s="1109"/>
      <c r="AA729" s="1109"/>
      <c r="AB729" s="1109"/>
      <c r="AC729" s="1109"/>
      <c r="AD729" s="1073"/>
      <c r="AE729" s="1073"/>
      <c r="AF729" s="1109"/>
      <c r="AG729" s="1109"/>
      <c r="AH729" s="1109"/>
      <c r="AI729" s="1340"/>
      <c r="AJ729" s="1109"/>
      <c r="AK729" s="1002"/>
      <c r="AL729" s="1002"/>
    </row>
    <row r="730" spans="1:38" ht="15" customHeight="1" x14ac:dyDescent="0.25">
      <c r="A730" s="10"/>
      <c r="B730" s="10"/>
      <c r="C730" s="10"/>
      <c r="D730" s="10"/>
      <c r="E730" s="1347" t="s">
        <v>309</v>
      </c>
      <c r="F730" s="2330"/>
      <c r="G730" s="1930"/>
      <c r="H730" s="1930"/>
      <c r="I730" s="1930"/>
      <c r="J730" s="1930"/>
      <c r="K730" s="1930"/>
      <c r="L730" s="1930"/>
      <c r="M730" s="1930"/>
      <c r="N730" s="1346" t="s">
        <v>374</v>
      </c>
      <c r="O730" s="2330"/>
      <c r="P730" s="1930"/>
      <c r="Q730" s="1930"/>
      <c r="R730" s="1930"/>
      <c r="S730" s="1930"/>
      <c r="T730" s="1930"/>
      <c r="U730" s="1930"/>
      <c r="V730" s="1930"/>
      <c r="W730" s="1346" t="s">
        <v>418</v>
      </c>
      <c r="X730" s="2339"/>
      <c r="Y730" s="2339"/>
      <c r="Z730" s="2339"/>
      <c r="AA730" s="2339"/>
      <c r="AB730" s="2339"/>
      <c r="AC730" s="2339"/>
      <c r="AD730" s="2339"/>
      <c r="AE730" s="2339"/>
      <c r="AF730" s="2339"/>
      <c r="AG730" s="2339"/>
      <c r="AH730" s="2339"/>
      <c r="AI730" s="1186"/>
      <c r="AJ730" s="1082"/>
      <c r="AK730" s="1002"/>
      <c r="AL730" s="1002"/>
    </row>
    <row r="731" spans="1:38" ht="15" customHeight="1" thickBot="1" x14ac:dyDescent="0.3">
      <c r="A731" s="10"/>
      <c r="B731" s="10"/>
      <c r="C731" s="10"/>
      <c r="D731" s="10"/>
      <c r="E731" s="1341"/>
      <c r="F731" s="1164" t="s">
        <v>2628</v>
      </c>
      <c r="G731" s="1164"/>
      <c r="H731" s="1164"/>
      <c r="I731" s="1342"/>
      <c r="J731" s="1342"/>
      <c r="K731" s="1342"/>
      <c r="L731" s="1352"/>
      <c r="M731" s="1164"/>
      <c r="N731" s="1349"/>
      <c r="O731" s="1164" t="s">
        <v>2628</v>
      </c>
      <c r="P731" s="1164"/>
      <c r="Q731" s="1164"/>
      <c r="R731" s="1164"/>
      <c r="S731" s="1164"/>
      <c r="T731" s="2321"/>
      <c r="U731" s="2347"/>
      <c r="V731" s="2347"/>
      <c r="W731" s="1349"/>
      <c r="X731" s="1164" t="s">
        <v>2628</v>
      </c>
      <c r="Y731" s="1164"/>
      <c r="Z731" s="1164"/>
      <c r="AA731" s="1164"/>
      <c r="AB731" s="1342"/>
      <c r="AC731" s="1342"/>
      <c r="AD731" s="1164"/>
      <c r="AE731" s="2321"/>
      <c r="AF731" s="2321"/>
      <c r="AG731" s="2321"/>
      <c r="AH731" s="2321"/>
      <c r="AI731" s="1192"/>
      <c r="AJ731" s="1109"/>
      <c r="AK731" s="1002"/>
      <c r="AL731" s="1002"/>
    </row>
    <row r="732" spans="1:38" ht="4.5" customHeight="1" thickBot="1" x14ac:dyDescent="0.3">
      <c r="A732" s="10"/>
      <c r="B732" s="10"/>
      <c r="C732" s="10"/>
      <c r="D732" s="10"/>
      <c r="E732" s="206"/>
      <c r="F732" s="207"/>
      <c r="G732" s="207"/>
      <c r="H732" s="207"/>
      <c r="I732" s="207"/>
      <c r="J732" s="207"/>
      <c r="K732" s="207"/>
      <c r="L732" s="207"/>
      <c r="M732" s="207"/>
      <c r="N732" s="207"/>
      <c r="O732" s="207"/>
      <c r="P732" s="207"/>
      <c r="Q732" s="207"/>
      <c r="R732" s="207"/>
      <c r="S732" s="207"/>
      <c r="T732" s="207"/>
      <c r="U732" s="207"/>
      <c r="V732" s="207"/>
      <c r="W732" s="207"/>
      <c r="X732" s="207"/>
      <c r="Y732" s="207"/>
      <c r="Z732" s="207"/>
      <c r="AA732" s="207"/>
      <c r="AB732" s="207"/>
      <c r="AC732" s="207"/>
      <c r="AD732" s="207"/>
      <c r="AE732" s="207"/>
      <c r="AF732" s="678"/>
      <c r="AG732" s="678"/>
      <c r="AH732" s="678"/>
      <c r="AI732" s="678"/>
      <c r="AJ732" s="1109"/>
      <c r="AK732" s="1002"/>
      <c r="AL732" s="1002"/>
    </row>
    <row r="733" spans="1:38" ht="15" hidden="1" customHeight="1" x14ac:dyDescent="0.25">
      <c r="A733" s="10"/>
      <c r="B733" s="10"/>
      <c r="C733" s="10"/>
      <c r="D733" s="10"/>
      <c r="E733" s="1005" t="s">
        <v>457</v>
      </c>
      <c r="F733" s="1638"/>
      <c r="G733" s="1416"/>
      <c r="H733" s="1416"/>
      <c r="I733" s="1416"/>
      <c r="J733" s="1416"/>
      <c r="K733" s="1416"/>
      <c r="L733" s="1416"/>
      <c r="M733" s="1417"/>
      <c r="N733" s="511" t="s">
        <v>497</v>
      </c>
      <c r="O733" s="1638"/>
      <c r="P733" s="1416"/>
      <c r="Q733" s="1416"/>
      <c r="R733" s="1416"/>
      <c r="S733" s="1416"/>
      <c r="T733" s="1416"/>
      <c r="U733" s="1416"/>
      <c r="V733" s="1417"/>
      <c r="W733" s="511" t="s">
        <v>546</v>
      </c>
      <c r="X733" s="1638"/>
      <c r="Y733" s="1416"/>
      <c r="Z733" s="1416"/>
      <c r="AA733" s="1416"/>
      <c r="AB733" s="1416"/>
      <c r="AC733" s="1416"/>
      <c r="AD733" s="1416"/>
      <c r="AE733" s="1416"/>
      <c r="AF733" s="1416"/>
      <c r="AG733" s="1416"/>
      <c r="AH733" s="1416"/>
      <c r="AI733" s="1416"/>
      <c r="AJ733" s="1573"/>
      <c r="AK733" s="1002"/>
      <c r="AL733" s="1002"/>
    </row>
    <row r="734" spans="1:38" ht="15" hidden="1" customHeight="1" x14ac:dyDescent="0.25">
      <c r="A734" s="10"/>
      <c r="B734" s="10"/>
      <c r="C734" s="10"/>
      <c r="D734" s="10"/>
      <c r="E734" s="34"/>
      <c r="F734" s="10" t="s">
        <v>2628</v>
      </c>
      <c r="G734" s="10"/>
      <c r="H734" s="10"/>
      <c r="I734" s="1006"/>
      <c r="J734" s="1006"/>
      <c r="K734" s="1006"/>
      <c r="L734" s="1007"/>
      <c r="M734" s="531"/>
      <c r="N734" s="531"/>
      <c r="O734" s="10" t="s">
        <v>2628</v>
      </c>
      <c r="P734" s="10"/>
      <c r="Q734" s="10"/>
      <c r="R734" s="10"/>
      <c r="S734" s="10"/>
      <c r="T734" s="2318"/>
      <c r="U734" s="1393"/>
      <c r="V734" s="2319"/>
      <c r="W734" s="31"/>
      <c r="X734" s="10" t="s">
        <v>2628</v>
      </c>
      <c r="Y734" s="10"/>
      <c r="Z734" s="10"/>
      <c r="AA734" s="10"/>
      <c r="AB734" s="531"/>
      <c r="AC734" s="531"/>
      <c r="AD734" s="10"/>
      <c r="AE734" s="2320"/>
      <c r="AF734" s="1393"/>
      <c r="AG734" s="1393"/>
      <c r="AH734" s="1393"/>
      <c r="AI734" s="2319"/>
      <c r="AJ734" s="485"/>
      <c r="AK734" s="1002"/>
      <c r="AL734" s="1002"/>
    </row>
    <row r="735" spans="1:38" ht="4.5" hidden="1" customHeight="1" x14ac:dyDescent="0.25">
      <c r="A735" s="10"/>
      <c r="B735" s="10"/>
      <c r="C735" s="10"/>
      <c r="D735" s="10"/>
      <c r="E735" s="34"/>
      <c r="F735" s="10"/>
      <c r="G735" s="10"/>
      <c r="H735" s="10"/>
      <c r="I735" s="31"/>
      <c r="J735" s="31"/>
      <c r="K735" s="31"/>
      <c r="L735" s="10"/>
      <c r="M735" s="10"/>
      <c r="N735" s="10"/>
      <c r="O735" s="31"/>
      <c r="P735" s="31"/>
      <c r="Q735" s="31"/>
      <c r="R735" s="31"/>
      <c r="S735" s="31"/>
      <c r="T735" s="31"/>
      <c r="U735" s="31"/>
      <c r="V735" s="10"/>
      <c r="W735" s="10"/>
      <c r="X735" s="31"/>
      <c r="Y735" s="31"/>
      <c r="Z735" s="31"/>
      <c r="AA735" s="31"/>
      <c r="AB735" s="31"/>
      <c r="AC735" s="31"/>
      <c r="AD735" s="10"/>
      <c r="AE735" s="10"/>
      <c r="AF735" s="31"/>
      <c r="AG735" s="31"/>
      <c r="AH735" s="31"/>
      <c r="AI735" s="31"/>
      <c r="AJ735" s="485"/>
      <c r="AK735" s="1002"/>
      <c r="AL735" s="1002"/>
    </row>
    <row r="736" spans="1:38" ht="15" hidden="1" customHeight="1" x14ac:dyDescent="0.25">
      <c r="A736" s="10"/>
      <c r="B736" s="10"/>
      <c r="C736" s="10"/>
      <c r="D736" s="10"/>
      <c r="E736" s="1005" t="s">
        <v>619</v>
      </c>
      <c r="F736" s="1638"/>
      <c r="G736" s="1416"/>
      <c r="H736" s="1416"/>
      <c r="I736" s="1416"/>
      <c r="J736" s="1416"/>
      <c r="K736" s="1416"/>
      <c r="L736" s="1416"/>
      <c r="M736" s="1417"/>
      <c r="N736" s="511" t="s">
        <v>1839</v>
      </c>
      <c r="O736" s="1638"/>
      <c r="P736" s="1416"/>
      <c r="Q736" s="1416"/>
      <c r="R736" s="1416"/>
      <c r="S736" s="1416"/>
      <c r="T736" s="1416"/>
      <c r="U736" s="1416"/>
      <c r="V736" s="1417"/>
      <c r="W736" s="511" t="s">
        <v>2049</v>
      </c>
      <c r="X736" s="1638"/>
      <c r="Y736" s="1416"/>
      <c r="Z736" s="1416"/>
      <c r="AA736" s="1416"/>
      <c r="AB736" s="1416"/>
      <c r="AC736" s="1416"/>
      <c r="AD736" s="1416"/>
      <c r="AE736" s="1416"/>
      <c r="AF736" s="1416"/>
      <c r="AG736" s="1416"/>
      <c r="AH736" s="1416"/>
      <c r="AI736" s="1416"/>
      <c r="AJ736" s="1573"/>
      <c r="AK736" s="1002"/>
      <c r="AL736" s="1002"/>
    </row>
    <row r="737" spans="1:38" ht="15" hidden="1" customHeight="1" x14ac:dyDescent="0.25">
      <c r="A737" s="10"/>
      <c r="B737" s="10"/>
      <c r="C737" s="10"/>
      <c r="D737" s="10"/>
      <c r="E737" s="34"/>
      <c r="F737" s="10" t="s">
        <v>2628</v>
      </c>
      <c r="G737" s="10"/>
      <c r="H737" s="10"/>
      <c r="I737" s="531"/>
      <c r="J737" s="531"/>
      <c r="K737" s="531"/>
      <c r="L737" s="1007"/>
      <c r="M737" s="10"/>
      <c r="N737" s="31"/>
      <c r="O737" s="10" t="s">
        <v>2628</v>
      </c>
      <c r="P737" s="10"/>
      <c r="Q737" s="10"/>
      <c r="R737" s="10"/>
      <c r="S737" s="10"/>
      <c r="T737" s="2318"/>
      <c r="U737" s="1393"/>
      <c r="V737" s="2319"/>
      <c r="W737" s="31"/>
      <c r="X737" s="10" t="s">
        <v>2628</v>
      </c>
      <c r="Y737" s="10"/>
      <c r="Z737" s="10"/>
      <c r="AA737" s="10"/>
      <c r="AB737" s="531"/>
      <c r="AC737" s="531"/>
      <c r="AD737" s="10"/>
      <c r="AE737" s="2320"/>
      <c r="AF737" s="1393"/>
      <c r="AG737" s="1393"/>
      <c r="AH737" s="1393"/>
      <c r="AI737" s="2319"/>
      <c r="AJ737" s="485"/>
      <c r="AK737" s="1002"/>
      <c r="AL737" s="1002"/>
    </row>
    <row r="738" spans="1:38" ht="4.5" hidden="1" customHeight="1" x14ac:dyDescent="0.25">
      <c r="A738" s="10"/>
      <c r="B738" s="10"/>
      <c r="C738" s="10"/>
      <c r="D738" s="10"/>
      <c r="E738" s="206"/>
      <c r="F738" s="207"/>
      <c r="G738" s="207"/>
      <c r="H738" s="207"/>
      <c r="I738" s="207"/>
      <c r="J738" s="207"/>
      <c r="K738" s="207"/>
      <c r="L738" s="207"/>
      <c r="M738" s="207"/>
      <c r="N738" s="207"/>
      <c r="O738" s="207"/>
      <c r="P738" s="207"/>
      <c r="Q738" s="207"/>
      <c r="R738" s="207"/>
      <c r="S738" s="207"/>
      <c r="T738" s="207"/>
      <c r="U738" s="207"/>
      <c r="V738" s="207"/>
      <c r="W738" s="207"/>
      <c r="X738" s="207"/>
      <c r="Y738" s="207"/>
      <c r="Z738" s="207"/>
      <c r="AA738" s="207"/>
      <c r="AB738" s="207"/>
      <c r="AC738" s="207"/>
      <c r="AD738" s="207"/>
      <c r="AE738" s="207"/>
      <c r="AF738" s="678"/>
      <c r="AG738" s="678"/>
      <c r="AH738" s="678"/>
      <c r="AI738" s="678"/>
      <c r="AJ738" s="497"/>
      <c r="AK738" s="1002"/>
      <c r="AL738" s="1002"/>
    </row>
    <row r="739" spans="1:38" ht="15" hidden="1" customHeight="1" x14ac:dyDescent="0.25">
      <c r="A739" s="10"/>
      <c r="B739" s="10"/>
      <c r="C739" s="10"/>
      <c r="D739" s="10"/>
      <c r="E739" s="1005" t="s">
        <v>2629</v>
      </c>
      <c r="F739" s="1638"/>
      <c r="G739" s="1416"/>
      <c r="H739" s="1416"/>
      <c r="I739" s="1416"/>
      <c r="J739" s="1416"/>
      <c r="K739" s="1416"/>
      <c r="L739" s="1416"/>
      <c r="M739" s="1417"/>
      <c r="N739" s="511" t="s">
        <v>2630</v>
      </c>
      <c r="O739" s="1638"/>
      <c r="P739" s="1416"/>
      <c r="Q739" s="1416"/>
      <c r="R739" s="1416"/>
      <c r="S739" s="1416"/>
      <c r="T739" s="1416"/>
      <c r="U739" s="1416"/>
      <c r="V739" s="1417"/>
      <c r="W739" s="511" t="s">
        <v>2631</v>
      </c>
      <c r="X739" s="1638"/>
      <c r="Y739" s="1416"/>
      <c r="Z739" s="1416"/>
      <c r="AA739" s="1416"/>
      <c r="AB739" s="1416"/>
      <c r="AC739" s="1416"/>
      <c r="AD739" s="1416"/>
      <c r="AE739" s="1416"/>
      <c r="AF739" s="1416"/>
      <c r="AG739" s="1416"/>
      <c r="AH739" s="1416"/>
      <c r="AI739" s="1416"/>
      <c r="AJ739" s="1573"/>
      <c r="AK739" s="1002"/>
      <c r="AL739" s="1002"/>
    </row>
    <row r="740" spans="1:38" ht="15" hidden="1" customHeight="1" x14ac:dyDescent="0.25">
      <c r="A740" s="10"/>
      <c r="B740" s="10"/>
      <c r="C740" s="10"/>
      <c r="D740" s="10"/>
      <c r="E740" s="34"/>
      <c r="F740" s="10" t="s">
        <v>2628</v>
      </c>
      <c r="G740" s="10"/>
      <c r="H740" s="10"/>
      <c r="I740" s="1006"/>
      <c r="J740" s="1006"/>
      <c r="K740" s="1006"/>
      <c r="L740" s="1007"/>
      <c r="M740" s="531"/>
      <c r="N740" s="531"/>
      <c r="O740" s="10" t="s">
        <v>2628</v>
      </c>
      <c r="P740" s="10"/>
      <c r="Q740" s="10"/>
      <c r="R740" s="10"/>
      <c r="S740" s="10"/>
      <c r="T740" s="2318"/>
      <c r="U740" s="1393"/>
      <c r="V740" s="2319"/>
      <c r="W740" s="31"/>
      <c r="X740" s="10" t="s">
        <v>2628</v>
      </c>
      <c r="Y740" s="10"/>
      <c r="Z740" s="10"/>
      <c r="AA740" s="10"/>
      <c r="AB740" s="531"/>
      <c r="AC740" s="531"/>
      <c r="AD740" s="10"/>
      <c r="AE740" s="2320"/>
      <c r="AF740" s="1393"/>
      <c r="AG740" s="1393"/>
      <c r="AH740" s="1393"/>
      <c r="AI740" s="2319"/>
      <c r="AJ740" s="485"/>
      <c r="AK740" s="1002"/>
      <c r="AL740" s="1002"/>
    </row>
    <row r="741" spans="1:38" ht="4.5" hidden="1" customHeight="1" x14ac:dyDescent="0.25">
      <c r="A741" s="10"/>
      <c r="B741" s="10"/>
      <c r="C741" s="10"/>
      <c r="D741" s="10"/>
      <c r="E741" s="34"/>
      <c r="F741" s="10"/>
      <c r="G741" s="10"/>
      <c r="H741" s="10"/>
      <c r="I741" s="31"/>
      <c r="J741" s="31"/>
      <c r="K741" s="31"/>
      <c r="L741" s="10"/>
      <c r="M741" s="10"/>
      <c r="N741" s="10"/>
      <c r="O741" s="31"/>
      <c r="P741" s="31"/>
      <c r="Q741" s="31"/>
      <c r="R741" s="31"/>
      <c r="S741" s="31"/>
      <c r="T741" s="31"/>
      <c r="U741" s="31"/>
      <c r="V741" s="10"/>
      <c r="W741" s="10"/>
      <c r="X741" s="31"/>
      <c r="Y741" s="31"/>
      <c r="Z741" s="31"/>
      <c r="AA741" s="31"/>
      <c r="AB741" s="31"/>
      <c r="AC741" s="31"/>
      <c r="AD741" s="10"/>
      <c r="AE741" s="10"/>
      <c r="AF741" s="31"/>
      <c r="AG741" s="31"/>
      <c r="AH741" s="31"/>
      <c r="AI741" s="31"/>
      <c r="AJ741" s="485"/>
      <c r="AK741" s="1002"/>
      <c r="AL741" s="1002"/>
    </row>
    <row r="742" spans="1:38" ht="15" hidden="1" customHeight="1" x14ac:dyDescent="0.25">
      <c r="A742" s="10"/>
      <c r="B742" s="10"/>
      <c r="C742" s="10"/>
      <c r="D742" s="10"/>
      <c r="E742" s="1005" t="s">
        <v>2632</v>
      </c>
      <c r="F742" s="1638"/>
      <c r="G742" s="1416"/>
      <c r="H742" s="1416"/>
      <c r="I742" s="1416"/>
      <c r="J742" s="1416"/>
      <c r="K742" s="1416"/>
      <c r="L742" s="1416"/>
      <c r="M742" s="1417"/>
      <c r="N742" s="511" t="s">
        <v>2633</v>
      </c>
      <c r="O742" s="1638"/>
      <c r="P742" s="1416"/>
      <c r="Q742" s="1416"/>
      <c r="R742" s="1416"/>
      <c r="S742" s="1416"/>
      <c r="T742" s="1416"/>
      <c r="U742" s="1416"/>
      <c r="V742" s="1417"/>
      <c r="W742" s="511" t="s">
        <v>2634</v>
      </c>
      <c r="X742" s="1638"/>
      <c r="Y742" s="1416"/>
      <c r="Z742" s="1416"/>
      <c r="AA742" s="1416"/>
      <c r="AB742" s="1416"/>
      <c r="AC742" s="1416"/>
      <c r="AD742" s="1416"/>
      <c r="AE742" s="1416"/>
      <c r="AF742" s="1416"/>
      <c r="AG742" s="1416"/>
      <c r="AH742" s="1416"/>
      <c r="AI742" s="1416"/>
      <c r="AJ742" s="1573"/>
      <c r="AK742" s="1002"/>
      <c r="AL742" s="1002"/>
    </row>
    <row r="743" spans="1:38" ht="15" hidden="1" customHeight="1" x14ac:dyDescent="0.25">
      <c r="A743" s="10"/>
      <c r="B743" s="10"/>
      <c r="C743" s="10"/>
      <c r="D743" s="10"/>
      <c r="E743" s="34"/>
      <c r="F743" s="10" t="s">
        <v>2628</v>
      </c>
      <c r="G743" s="10"/>
      <c r="H743" s="10"/>
      <c r="I743" s="531"/>
      <c r="J743" s="531"/>
      <c r="K743" s="531"/>
      <c r="L743" s="1007"/>
      <c r="M743" s="10"/>
      <c r="N743" s="31"/>
      <c r="O743" s="10" t="s">
        <v>2628</v>
      </c>
      <c r="P743" s="10"/>
      <c r="Q743" s="10"/>
      <c r="R743" s="10"/>
      <c r="S743" s="10"/>
      <c r="T743" s="2318"/>
      <c r="U743" s="1393"/>
      <c r="V743" s="2319"/>
      <c r="W743" s="31"/>
      <c r="X743" s="10" t="s">
        <v>2628</v>
      </c>
      <c r="Y743" s="10"/>
      <c r="Z743" s="10"/>
      <c r="AA743" s="10"/>
      <c r="AB743" s="531"/>
      <c r="AC743" s="531"/>
      <c r="AD743" s="10"/>
      <c r="AE743" s="2320"/>
      <c r="AF743" s="1393"/>
      <c r="AG743" s="1393"/>
      <c r="AH743" s="1393"/>
      <c r="AI743" s="2319"/>
      <c r="AJ743" s="485"/>
      <c r="AK743" s="1002"/>
      <c r="AL743" s="1002"/>
    </row>
    <row r="744" spans="1:38" ht="4.5" hidden="1" customHeight="1" x14ac:dyDescent="0.25">
      <c r="A744" s="10"/>
      <c r="B744" s="10"/>
      <c r="C744" s="10"/>
      <c r="D744" s="10"/>
      <c r="E744" s="206"/>
      <c r="F744" s="207"/>
      <c r="G744" s="207"/>
      <c r="H744" s="207"/>
      <c r="I744" s="207"/>
      <c r="J744" s="207"/>
      <c r="K744" s="207"/>
      <c r="L744" s="207"/>
      <c r="M744" s="207"/>
      <c r="N744" s="207"/>
      <c r="O744" s="207"/>
      <c r="P744" s="207"/>
      <c r="Q744" s="207"/>
      <c r="R744" s="207"/>
      <c r="S744" s="207"/>
      <c r="T744" s="207"/>
      <c r="U744" s="207"/>
      <c r="V744" s="207"/>
      <c r="W744" s="207"/>
      <c r="X744" s="207"/>
      <c r="Y744" s="207"/>
      <c r="Z744" s="207"/>
      <c r="AA744" s="207"/>
      <c r="AB744" s="207"/>
      <c r="AC744" s="207"/>
      <c r="AD744" s="207"/>
      <c r="AE744" s="207"/>
      <c r="AF744" s="678"/>
      <c r="AG744" s="678"/>
      <c r="AH744" s="678"/>
      <c r="AI744" s="678"/>
      <c r="AJ744" s="497"/>
      <c r="AK744" s="1002"/>
      <c r="AL744" s="1002"/>
    </row>
    <row r="745" spans="1:38" ht="15" hidden="1" customHeight="1" x14ac:dyDescent="0.25">
      <c r="A745" s="10"/>
      <c r="B745" s="10"/>
      <c r="C745" s="10"/>
      <c r="D745" s="10"/>
      <c r="E745" s="1005" t="s">
        <v>2635</v>
      </c>
      <c r="F745" s="1638"/>
      <c r="G745" s="1416"/>
      <c r="H745" s="1416"/>
      <c r="I745" s="1416"/>
      <c r="J745" s="1416"/>
      <c r="K745" s="1416"/>
      <c r="L745" s="1416"/>
      <c r="M745" s="1417"/>
      <c r="N745" s="511" t="s">
        <v>2636</v>
      </c>
      <c r="O745" s="1638"/>
      <c r="P745" s="1416"/>
      <c r="Q745" s="1416"/>
      <c r="R745" s="1416"/>
      <c r="S745" s="1416"/>
      <c r="T745" s="1416"/>
      <c r="U745" s="1416"/>
      <c r="V745" s="1417"/>
      <c r="W745" s="511" t="s">
        <v>2637</v>
      </c>
      <c r="X745" s="1638"/>
      <c r="Y745" s="1416"/>
      <c r="Z745" s="1416"/>
      <c r="AA745" s="1416"/>
      <c r="AB745" s="1416"/>
      <c r="AC745" s="1416"/>
      <c r="AD745" s="1416"/>
      <c r="AE745" s="1416"/>
      <c r="AF745" s="1416"/>
      <c r="AG745" s="1416"/>
      <c r="AH745" s="1416"/>
      <c r="AI745" s="1416"/>
      <c r="AJ745" s="1573"/>
      <c r="AK745" s="1002"/>
      <c r="AL745" s="1002"/>
    </row>
    <row r="746" spans="1:38" ht="15" hidden="1" customHeight="1" x14ac:dyDescent="0.25">
      <c r="A746" s="10"/>
      <c r="B746" s="10"/>
      <c r="C746" s="10"/>
      <c r="D746" s="10"/>
      <c r="E746" s="34"/>
      <c r="F746" s="10" t="s">
        <v>2628</v>
      </c>
      <c r="G746" s="10"/>
      <c r="H746" s="10"/>
      <c r="I746" s="1006"/>
      <c r="J746" s="1006"/>
      <c r="K746" s="1006"/>
      <c r="L746" s="1007"/>
      <c r="M746" s="531"/>
      <c r="N746" s="531"/>
      <c r="O746" s="10" t="s">
        <v>2628</v>
      </c>
      <c r="P746" s="10"/>
      <c r="Q746" s="10"/>
      <c r="R746" s="10"/>
      <c r="S746" s="10"/>
      <c r="T746" s="2318"/>
      <c r="U746" s="1393"/>
      <c r="V746" s="2319"/>
      <c r="W746" s="31"/>
      <c r="X746" s="10" t="s">
        <v>2628</v>
      </c>
      <c r="Y746" s="10"/>
      <c r="Z746" s="10"/>
      <c r="AA746" s="10"/>
      <c r="AB746" s="531"/>
      <c r="AC746" s="531"/>
      <c r="AD746" s="10"/>
      <c r="AE746" s="2320"/>
      <c r="AF746" s="1393"/>
      <c r="AG746" s="1393"/>
      <c r="AH746" s="1393"/>
      <c r="AI746" s="2319"/>
      <c r="AJ746" s="485"/>
      <c r="AK746" s="1002"/>
      <c r="AL746" s="1002"/>
    </row>
    <row r="747" spans="1:38" ht="4.5" hidden="1" customHeight="1" x14ac:dyDescent="0.25">
      <c r="A747" s="10"/>
      <c r="B747" s="10"/>
      <c r="C747" s="10"/>
      <c r="D747" s="10"/>
      <c r="E747" s="34"/>
      <c r="F747" s="10"/>
      <c r="G747" s="10"/>
      <c r="H747" s="10"/>
      <c r="I747" s="31"/>
      <c r="J747" s="31"/>
      <c r="K747" s="31"/>
      <c r="L747" s="10"/>
      <c r="M747" s="10"/>
      <c r="N747" s="10"/>
      <c r="O747" s="31"/>
      <c r="P747" s="31"/>
      <c r="Q747" s="31"/>
      <c r="R747" s="31"/>
      <c r="S747" s="31"/>
      <c r="T747" s="31"/>
      <c r="U747" s="31"/>
      <c r="V747" s="10"/>
      <c r="W747" s="10"/>
      <c r="X747" s="31"/>
      <c r="Y747" s="31"/>
      <c r="Z747" s="31"/>
      <c r="AA747" s="31"/>
      <c r="AB747" s="31"/>
      <c r="AC747" s="31"/>
      <c r="AD747" s="10"/>
      <c r="AE747" s="10"/>
      <c r="AF747" s="31"/>
      <c r="AG747" s="31"/>
      <c r="AH747" s="31"/>
      <c r="AI747" s="31"/>
      <c r="AJ747" s="485"/>
      <c r="AK747" s="1002"/>
      <c r="AL747" s="1002"/>
    </row>
    <row r="748" spans="1:38" ht="15" hidden="1" customHeight="1" x14ac:dyDescent="0.25">
      <c r="A748" s="10"/>
      <c r="B748" s="10"/>
      <c r="C748" s="10"/>
      <c r="D748" s="10"/>
      <c r="E748" s="1005" t="s">
        <v>2638</v>
      </c>
      <c r="F748" s="1638"/>
      <c r="G748" s="1416"/>
      <c r="H748" s="1416"/>
      <c r="I748" s="1416"/>
      <c r="J748" s="1416"/>
      <c r="K748" s="1416"/>
      <c r="L748" s="1416"/>
      <c r="M748" s="1417"/>
      <c r="N748" s="511" t="s">
        <v>2639</v>
      </c>
      <c r="O748" s="1638"/>
      <c r="P748" s="1416"/>
      <c r="Q748" s="1416"/>
      <c r="R748" s="1416"/>
      <c r="S748" s="1416"/>
      <c r="T748" s="1416"/>
      <c r="U748" s="1416"/>
      <c r="V748" s="1417"/>
      <c r="W748" s="511" t="s">
        <v>2640</v>
      </c>
      <c r="X748" s="1638"/>
      <c r="Y748" s="1416"/>
      <c r="Z748" s="1416"/>
      <c r="AA748" s="1416"/>
      <c r="AB748" s="1416"/>
      <c r="AC748" s="1416"/>
      <c r="AD748" s="1416"/>
      <c r="AE748" s="1416"/>
      <c r="AF748" s="1416"/>
      <c r="AG748" s="1416"/>
      <c r="AH748" s="1416"/>
      <c r="AI748" s="1416"/>
      <c r="AJ748" s="1573"/>
      <c r="AK748" s="1002"/>
      <c r="AL748" s="1002"/>
    </row>
    <row r="749" spans="1:38" ht="15" hidden="1" customHeight="1" x14ac:dyDescent="0.25">
      <c r="A749" s="10"/>
      <c r="B749" s="10"/>
      <c r="C749" s="10"/>
      <c r="D749" s="10"/>
      <c r="E749" s="34"/>
      <c r="F749" s="10" t="s">
        <v>2628</v>
      </c>
      <c r="G749" s="10"/>
      <c r="H749" s="10"/>
      <c r="I749" s="531"/>
      <c r="J749" s="531"/>
      <c r="K749" s="531"/>
      <c r="L749" s="1007"/>
      <c r="M749" s="10"/>
      <c r="N749" s="31"/>
      <c r="O749" s="10" t="s">
        <v>2628</v>
      </c>
      <c r="P749" s="10"/>
      <c r="Q749" s="10"/>
      <c r="R749" s="10"/>
      <c r="S749" s="10"/>
      <c r="T749" s="2318"/>
      <c r="U749" s="1393"/>
      <c r="V749" s="2319"/>
      <c r="W749" s="31"/>
      <c r="X749" s="10" t="s">
        <v>2628</v>
      </c>
      <c r="Y749" s="10"/>
      <c r="Z749" s="10"/>
      <c r="AA749" s="10"/>
      <c r="AB749" s="531"/>
      <c r="AC749" s="531"/>
      <c r="AD749" s="10"/>
      <c r="AE749" s="2320"/>
      <c r="AF749" s="1393"/>
      <c r="AG749" s="1393"/>
      <c r="AH749" s="1393"/>
      <c r="AI749" s="2319"/>
      <c r="AJ749" s="485"/>
      <c r="AK749" s="1002"/>
      <c r="AL749" s="1002"/>
    </row>
    <row r="750" spans="1:38" ht="4.5" hidden="1" customHeight="1" x14ac:dyDescent="0.25">
      <c r="A750" s="10"/>
      <c r="B750" s="10"/>
      <c r="C750" s="10"/>
      <c r="D750" s="10"/>
      <c r="E750" s="206"/>
      <c r="F750" s="207"/>
      <c r="G750" s="207"/>
      <c r="H750" s="207"/>
      <c r="I750" s="207"/>
      <c r="J750" s="207"/>
      <c r="K750" s="207"/>
      <c r="L750" s="207"/>
      <c r="M750" s="207"/>
      <c r="N750" s="207"/>
      <c r="O750" s="207"/>
      <c r="P750" s="207"/>
      <c r="Q750" s="207"/>
      <c r="R750" s="207"/>
      <c r="S750" s="207"/>
      <c r="T750" s="207"/>
      <c r="U750" s="207"/>
      <c r="V750" s="207"/>
      <c r="W750" s="207"/>
      <c r="X750" s="207"/>
      <c r="Y750" s="207"/>
      <c r="Z750" s="207"/>
      <c r="AA750" s="207"/>
      <c r="AB750" s="207"/>
      <c r="AC750" s="207"/>
      <c r="AD750" s="207"/>
      <c r="AE750" s="207"/>
      <c r="AF750" s="678"/>
      <c r="AG750" s="678"/>
      <c r="AH750" s="678"/>
      <c r="AI750" s="678"/>
      <c r="AJ750" s="497"/>
      <c r="AK750" s="1002"/>
      <c r="AL750" s="1002"/>
    </row>
    <row r="751" spans="1:38" ht="15" hidden="1" customHeight="1" x14ac:dyDescent="0.25">
      <c r="A751" s="10"/>
      <c r="B751" s="10"/>
      <c r="C751" s="10"/>
      <c r="D751" s="10"/>
      <c r="E751" s="1005" t="s">
        <v>2641</v>
      </c>
      <c r="F751" s="1638"/>
      <c r="G751" s="1416"/>
      <c r="H751" s="1416"/>
      <c r="I751" s="1416"/>
      <c r="J751" s="1416"/>
      <c r="K751" s="1416"/>
      <c r="L751" s="1416"/>
      <c r="M751" s="1417"/>
      <c r="N751" s="511" t="s">
        <v>2642</v>
      </c>
      <c r="O751" s="1638"/>
      <c r="P751" s="1416"/>
      <c r="Q751" s="1416"/>
      <c r="R751" s="1416"/>
      <c r="S751" s="1416"/>
      <c r="T751" s="1416"/>
      <c r="U751" s="1416"/>
      <c r="V751" s="1417"/>
      <c r="W751" s="511" t="s">
        <v>2643</v>
      </c>
      <c r="X751" s="1638"/>
      <c r="Y751" s="1416"/>
      <c r="Z751" s="1416"/>
      <c r="AA751" s="1416"/>
      <c r="AB751" s="1416"/>
      <c r="AC751" s="1416"/>
      <c r="AD751" s="1416"/>
      <c r="AE751" s="1416"/>
      <c r="AF751" s="1416"/>
      <c r="AG751" s="1416"/>
      <c r="AH751" s="1416"/>
      <c r="AI751" s="1416"/>
      <c r="AJ751" s="1573"/>
      <c r="AK751" s="1002"/>
      <c r="AL751" s="1002"/>
    </row>
    <row r="752" spans="1:38" ht="15" hidden="1" customHeight="1" x14ac:dyDescent="0.25">
      <c r="A752" s="10"/>
      <c r="B752" s="10"/>
      <c r="C752" s="10"/>
      <c r="D752" s="10"/>
      <c r="E752" s="34"/>
      <c r="F752" s="10" t="s">
        <v>2628</v>
      </c>
      <c r="G752" s="10"/>
      <c r="H752" s="10"/>
      <c r="I752" s="1006"/>
      <c r="J752" s="1006"/>
      <c r="K752" s="1006"/>
      <c r="L752" s="1007"/>
      <c r="M752" s="531"/>
      <c r="N752" s="531"/>
      <c r="O752" s="10" t="s">
        <v>2628</v>
      </c>
      <c r="P752" s="10"/>
      <c r="Q752" s="10"/>
      <c r="R752" s="10"/>
      <c r="S752" s="10"/>
      <c r="T752" s="2318"/>
      <c r="U752" s="1393"/>
      <c r="V752" s="2319"/>
      <c r="W752" s="31"/>
      <c r="X752" s="10" t="s">
        <v>2628</v>
      </c>
      <c r="Y752" s="10"/>
      <c r="Z752" s="10"/>
      <c r="AA752" s="10"/>
      <c r="AB752" s="531"/>
      <c r="AC752" s="531"/>
      <c r="AD752" s="10"/>
      <c r="AE752" s="2320"/>
      <c r="AF752" s="1393"/>
      <c r="AG752" s="1393"/>
      <c r="AH752" s="1393"/>
      <c r="AI752" s="2319"/>
      <c r="AJ752" s="485"/>
      <c r="AK752" s="1002"/>
      <c r="AL752" s="1002"/>
    </row>
    <row r="753" spans="1:38" ht="4.5" hidden="1" customHeight="1" x14ac:dyDescent="0.25">
      <c r="A753" s="10"/>
      <c r="B753" s="10"/>
      <c r="C753" s="10"/>
      <c r="D753" s="10"/>
      <c r="E753" s="34"/>
      <c r="F753" s="10"/>
      <c r="G753" s="10"/>
      <c r="H753" s="10"/>
      <c r="I753" s="31"/>
      <c r="J753" s="31"/>
      <c r="K753" s="31"/>
      <c r="L753" s="10"/>
      <c r="M753" s="10"/>
      <c r="N753" s="10"/>
      <c r="O753" s="31"/>
      <c r="P753" s="31"/>
      <c r="Q753" s="31"/>
      <c r="R753" s="31"/>
      <c r="S753" s="31"/>
      <c r="T753" s="31"/>
      <c r="U753" s="31"/>
      <c r="V753" s="10"/>
      <c r="W753" s="10"/>
      <c r="X753" s="31"/>
      <c r="Y753" s="31"/>
      <c r="Z753" s="31"/>
      <c r="AA753" s="31"/>
      <c r="AB753" s="31"/>
      <c r="AC753" s="31"/>
      <c r="AD753" s="10"/>
      <c r="AE753" s="10"/>
      <c r="AF753" s="31"/>
      <c r="AG753" s="31"/>
      <c r="AH753" s="31"/>
      <c r="AI753" s="31"/>
      <c r="AJ753" s="485"/>
      <c r="AK753" s="1002"/>
      <c r="AL753" s="1002"/>
    </row>
    <row r="754" spans="1:38" ht="15" hidden="1" customHeight="1" x14ac:dyDescent="0.25">
      <c r="A754" s="10"/>
      <c r="B754" s="10"/>
      <c r="C754" s="10"/>
      <c r="D754" s="10"/>
      <c r="E754" s="1005" t="s">
        <v>2644</v>
      </c>
      <c r="F754" s="1638"/>
      <c r="G754" s="1416"/>
      <c r="H754" s="1416"/>
      <c r="I754" s="1416"/>
      <c r="J754" s="1416"/>
      <c r="K754" s="1416"/>
      <c r="L754" s="1416"/>
      <c r="M754" s="1417"/>
      <c r="N754" s="511" t="s">
        <v>2645</v>
      </c>
      <c r="O754" s="1638"/>
      <c r="P754" s="1416"/>
      <c r="Q754" s="1416"/>
      <c r="R754" s="1416"/>
      <c r="S754" s="1416"/>
      <c r="T754" s="1416"/>
      <c r="U754" s="1416"/>
      <c r="V754" s="1417"/>
      <c r="W754" s="511" t="s">
        <v>2646</v>
      </c>
      <c r="X754" s="1638"/>
      <c r="Y754" s="1416"/>
      <c r="Z754" s="1416"/>
      <c r="AA754" s="1416"/>
      <c r="AB754" s="1416"/>
      <c r="AC754" s="1416"/>
      <c r="AD754" s="1416"/>
      <c r="AE754" s="1416"/>
      <c r="AF754" s="1416"/>
      <c r="AG754" s="1416"/>
      <c r="AH754" s="1416"/>
      <c r="AI754" s="1416"/>
      <c r="AJ754" s="1573"/>
      <c r="AK754" s="1002"/>
      <c r="AL754" s="1002"/>
    </row>
    <row r="755" spans="1:38" ht="15" hidden="1" customHeight="1" x14ac:dyDescent="0.25">
      <c r="A755" s="10"/>
      <c r="B755" s="10"/>
      <c r="C755" s="10"/>
      <c r="D755" s="10"/>
      <c r="E755" s="34"/>
      <c r="F755" s="10" t="s">
        <v>2628</v>
      </c>
      <c r="G755" s="10"/>
      <c r="H755" s="10"/>
      <c r="I755" s="531"/>
      <c r="J755" s="531"/>
      <c r="K755" s="531"/>
      <c r="L755" s="1007"/>
      <c r="M755" s="10"/>
      <c r="N755" s="31"/>
      <c r="O755" s="10" t="s">
        <v>2628</v>
      </c>
      <c r="P755" s="10"/>
      <c r="Q755" s="10"/>
      <c r="R755" s="10"/>
      <c r="S755" s="10"/>
      <c r="T755" s="2318"/>
      <c r="U755" s="1393"/>
      <c r="V755" s="2319"/>
      <c r="W755" s="31"/>
      <c r="X755" s="10" t="s">
        <v>2628</v>
      </c>
      <c r="Y755" s="10"/>
      <c r="Z755" s="10"/>
      <c r="AA755" s="10"/>
      <c r="AB755" s="531"/>
      <c r="AC755" s="531"/>
      <c r="AD755" s="10"/>
      <c r="AE755" s="2320"/>
      <c r="AF755" s="1393"/>
      <c r="AG755" s="1393"/>
      <c r="AH755" s="1393"/>
      <c r="AI755" s="2319"/>
      <c r="AJ755" s="485"/>
      <c r="AK755" s="1002"/>
      <c r="AL755" s="1002"/>
    </row>
    <row r="756" spans="1:38" ht="13.5" customHeight="1" thickBot="1" x14ac:dyDescent="0.3">
      <c r="A756" s="1103" t="s">
        <v>2647</v>
      </c>
      <c r="B756" s="1045"/>
      <c r="C756" s="2345"/>
      <c r="D756" s="1443"/>
      <c r="E756" s="1334" t="s">
        <v>2623</v>
      </c>
      <c r="F756" s="1149"/>
      <c r="G756" s="1149"/>
      <c r="H756" s="1149"/>
      <c r="I756" s="1337"/>
      <c r="J756" s="1335"/>
      <c r="K756" s="2325"/>
      <c r="L756" s="2326"/>
      <c r="M756" s="2326"/>
      <c r="N756" s="2326"/>
      <c r="O756" s="2326"/>
      <c r="P756" s="2326"/>
      <c r="Q756" s="2326"/>
      <c r="R756" s="2326"/>
      <c r="S756" s="2326"/>
      <c r="T756" s="2326"/>
      <c r="U756" s="2326"/>
      <c r="V756" s="2326"/>
      <c r="W756" s="2326"/>
      <c r="X756" s="1149"/>
      <c r="Y756" s="1149"/>
      <c r="Z756" s="1149" t="s">
        <v>2624</v>
      </c>
      <c r="AA756" s="1149"/>
      <c r="AB756" s="1337"/>
      <c r="AC756" s="2327"/>
      <c r="AD756" s="2328"/>
      <c r="AE756" s="2328"/>
      <c r="AF756" s="2328"/>
      <c r="AG756" s="2328"/>
      <c r="AH756" s="2328"/>
      <c r="AI756" s="1338"/>
      <c r="AJ756" s="1109"/>
      <c r="AK756" s="1002"/>
      <c r="AL756" s="1002"/>
    </row>
    <row r="757" spans="1:38" ht="6" customHeight="1" x14ac:dyDescent="0.25">
      <c r="A757" s="1009"/>
      <c r="D757" s="1009"/>
      <c r="E757" s="1339"/>
      <c r="F757" s="1073"/>
      <c r="G757" s="1073"/>
      <c r="H757" s="1073"/>
      <c r="I757" s="1073"/>
      <c r="J757" s="1073"/>
      <c r="K757" s="1073"/>
      <c r="L757" s="1073"/>
      <c r="M757" s="1073"/>
      <c r="N757" s="1073"/>
      <c r="O757" s="1073"/>
      <c r="P757" s="1073"/>
      <c r="Q757" s="1073"/>
      <c r="R757" s="1073"/>
      <c r="S757" s="1073"/>
      <c r="T757" s="1073"/>
      <c r="U757" s="1073"/>
      <c r="V757" s="1073"/>
      <c r="W757" s="1073"/>
      <c r="X757" s="1073"/>
      <c r="Y757" s="1073"/>
      <c r="Z757" s="1073"/>
      <c r="AA757" s="1073"/>
      <c r="AB757" s="1073"/>
      <c r="AC757" s="1073"/>
      <c r="AD757" s="1073"/>
      <c r="AE757" s="1073"/>
      <c r="AF757" s="1109"/>
      <c r="AG757" s="1109"/>
      <c r="AH757" s="1109"/>
      <c r="AI757" s="1340"/>
      <c r="AJ757" s="1109"/>
      <c r="AK757" s="1002"/>
      <c r="AL757" s="1002"/>
    </row>
    <row r="758" spans="1:38" ht="13.5" customHeight="1" x14ac:dyDescent="0.25">
      <c r="A758" s="10"/>
      <c r="B758" s="10"/>
      <c r="C758" s="10"/>
      <c r="D758" s="10"/>
      <c r="E758" s="2338" t="s">
        <v>2613</v>
      </c>
      <c r="F758" s="1881"/>
      <c r="G758" s="2330"/>
      <c r="H758" s="1930"/>
      <c r="I758" s="1930"/>
      <c r="J758" s="1930"/>
      <c r="K758" s="1930"/>
      <c r="L758" s="1930"/>
      <c r="M758" s="1930"/>
      <c r="N758" s="1930"/>
      <c r="O758" s="1930"/>
      <c r="P758" s="1930"/>
      <c r="Q758" s="1930"/>
      <c r="R758" s="1930"/>
      <c r="S758" s="1160" t="s">
        <v>2614</v>
      </c>
      <c r="T758" s="2329"/>
      <c r="U758" s="1930"/>
      <c r="V758" s="1930"/>
      <c r="W758" s="1930"/>
      <c r="X758" s="1930"/>
      <c r="Y758" s="1930"/>
      <c r="Z758" s="1160" t="s">
        <v>2615</v>
      </c>
      <c r="AA758" s="2330"/>
      <c r="AB758" s="1930"/>
      <c r="AC758" s="1160" t="s">
        <v>2616</v>
      </c>
      <c r="AD758" s="2330"/>
      <c r="AE758" s="1930"/>
      <c r="AF758" s="1930"/>
      <c r="AG758" s="1930"/>
      <c r="AH758" s="1930"/>
      <c r="AI758" s="1340"/>
      <c r="AJ758" s="1109"/>
      <c r="AK758" s="1002"/>
      <c r="AL758" s="1002"/>
    </row>
    <row r="759" spans="1:38" ht="4.5" customHeight="1" x14ac:dyDescent="0.25">
      <c r="A759" s="10"/>
      <c r="B759" s="10"/>
      <c r="C759" s="10"/>
      <c r="D759" s="10"/>
      <c r="E759" s="1339"/>
      <c r="F759" s="1073"/>
      <c r="G759" s="1073"/>
      <c r="H759" s="1073"/>
      <c r="I759" s="1073"/>
      <c r="J759" s="1073"/>
      <c r="K759" s="1073"/>
      <c r="L759" s="1073"/>
      <c r="M759" s="1073"/>
      <c r="N759" s="1073"/>
      <c r="O759" s="1073"/>
      <c r="P759" s="1073"/>
      <c r="Q759" s="1073"/>
      <c r="R759" s="1073"/>
      <c r="S759" s="1073"/>
      <c r="T759" s="1073"/>
      <c r="U759" s="1073"/>
      <c r="V759" s="1073"/>
      <c r="W759" s="1073"/>
      <c r="X759" s="1073"/>
      <c r="Y759" s="1073"/>
      <c r="Z759" s="1073"/>
      <c r="AA759" s="1073"/>
      <c r="AB759" s="1073"/>
      <c r="AC759" s="1073"/>
      <c r="AD759" s="1073"/>
      <c r="AE759" s="1073"/>
      <c r="AF759" s="1109"/>
      <c r="AG759" s="1109"/>
      <c r="AH759" s="1109"/>
      <c r="AI759" s="1340"/>
      <c r="AJ759" s="1109"/>
      <c r="AK759" s="1002"/>
      <c r="AL759" s="1002"/>
    </row>
    <row r="760" spans="1:38" ht="13.5" customHeight="1" x14ac:dyDescent="0.25">
      <c r="A760" s="10"/>
      <c r="B760" s="10"/>
      <c r="C760" s="10"/>
      <c r="D760" s="10"/>
      <c r="E760" s="1339" t="s">
        <v>2617</v>
      </c>
      <c r="F760" s="1073"/>
      <c r="G760" s="1073"/>
      <c r="H760" s="1073"/>
      <c r="I760" s="1073"/>
      <c r="J760" s="1073"/>
      <c r="K760" s="1073"/>
      <c r="L760" s="1073"/>
      <c r="M760" s="1073"/>
      <c r="N760" s="1344"/>
      <c r="O760" s="1333"/>
      <c r="P760" s="1333"/>
      <c r="Q760" s="2330"/>
      <c r="R760" s="1930"/>
      <c r="S760" s="1930"/>
      <c r="T760" s="1930"/>
      <c r="U760" s="1930"/>
      <c r="V760" s="1930"/>
      <c r="W760" s="1930"/>
      <c r="X760" s="1930"/>
      <c r="Y760" s="1930"/>
      <c r="Z760" s="1930"/>
      <c r="AA760" s="1930"/>
      <c r="AB760" s="1930"/>
      <c r="AC760" s="1930"/>
      <c r="AD760" s="1930"/>
      <c r="AE760" s="1930"/>
      <c r="AF760" s="1930"/>
      <c r="AG760" s="1930"/>
      <c r="AH760" s="1930"/>
      <c r="AI760" s="1340"/>
      <c r="AJ760" s="1109"/>
      <c r="AK760" s="1002"/>
      <c r="AL760" s="1002"/>
    </row>
    <row r="761" spans="1:38" ht="4.5" customHeight="1" x14ac:dyDescent="0.25">
      <c r="A761" s="10"/>
      <c r="B761" s="10"/>
      <c r="C761" s="10"/>
      <c r="D761" s="10"/>
      <c r="E761" s="1339"/>
      <c r="F761" s="1073"/>
      <c r="G761" s="1073"/>
      <c r="H761" s="1073"/>
      <c r="I761" s="1073"/>
      <c r="J761" s="1073"/>
      <c r="K761" s="1073"/>
      <c r="L761" s="1073"/>
      <c r="M761" s="1073"/>
      <c r="N761" s="1073"/>
      <c r="O761" s="1073"/>
      <c r="P761" s="1073"/>
      <c r="Q761" s="1073"/>
      <c r="R761" s="1073"/>
      <c r="S761" s="1073"/>
      <c r="T761" s="1073"/>
      <c r="U761" s="1073"/>
      <c r="V761" s="1073"/>
      <c r="W761" s="1073"/>
      <c r="X761" s="1073"/>
      <c r="Y761" s="1073"/>
      <c r="Z761" s="1073"/>
      <c r="AA761" s="1073"/>
      <c r="AB761" s="1073"/>
      <c r="AC761" s="1073"/>
      <c r="AD761" s="1073"/>
      <c r="AE761" s="1073"/>
      <c r="AF761" s="1109"/>
      <c r="AG761" s="1109"/>
      <c r="AH761" s="1109"/>
      <c r="AI761" s="1340"/>
      <c r="AJ761" s="1109"/>
      <c r="AK761" s="1002"/>
      <c r="AL761" s="1002"/>
    </row>
    <row r="762" spans="1:38" ht="13.5" customHeight="1" x14ac:dyDescent="0.25">
      <c r="A762" s="10"/>
      <c r="B762" s="10"/>
      <c r="C762" s="10"/>
      <c r="D762" s="10"/>
      <c r="E762" s="1339" t="s">
        <v>2618</v>
      </c>
      <c r="F762" s="1073"/>
      <c r="G762" s="1073"/>
      <c r="H762" s="1073"/>
      <c r="I762" s="1073"/>
      <c r="J762" s="1073"/>
      <c r="K762" s="1109"/>
      <c r="L762" s="1350"/>
      <c r="M762" s="1073"/>
      <c r="N762" s="1073"/>
      <c r="O762" s="1073"/>
      <c r="P762" s="1109"/>
      <c r="Q762" s="1081" t="s">
        <v>2619</v>
      </c>
      <c r="R762" s="2330"/>
      <c r="S762" s="1930"/>
      <c r="T762" s="1930"/>
      <c r="U762" s="1073" t="s">
        <v>2620</v>
      </c>
      <c r="V762" s="1073"/>
      <c r="W762" s="1073"/>
      <c r="X762" s="1073"/>
      <c r="Y762" s="1073"/>
      <c r="Z762" s="1073"/>
      <c r="AA762" s="2330"/>
      <c r="AB762" s="1930"/>
      <c r="AC762" s="1930"/>
      <c r="AD762" s="1930"/>
      <c r="AE762" s="1930"/>
      <c r="AF762" s="1930"/>
      <c r="AG762" s="1930"/>
      <c r="AH762" s="1930"/>
      <c r="AI762" s="1340"/>
      <c r="AJ762" s="1109"/>
      <c r="AK762" s="1002"/>
      <c r="AL762" s="1002"/>
    </row>
    <row r="763" spans="1:38" ht="4.5" customHeight="1" x14ac:dyDescent="0.25">
      <c r="A763" s="10"/>
      <c r="B763" s="10"/>
      <c r="C763" s="10"/>
      <c r="D763" s="10"/>
      <c r="E763" s="1339"/>
      <c r="F763" s="1073"/>
      <c r="G763" s="1073"/>
      <c r="H763" s="1073"/>
      <c r="I763" s="1073"/>
      <c r="J763" s="1073"/>
      <c r="K763" s="1073"/>
      <c r="L763" s="1073"/>
      <c r="M763" s="1073"/>
      <c r="N763" s="1073"/>
      <c r="O763" s="1073"/>
      <c r="P763" s="1073"/>
      <c r="Q763" s="1073"/>
      <c r="R763" s="1073"/>
      <c r="S763" s="1073"/>
      <c r="T763" s="1073"/>
      <c r="U763" s="1073"/>
      <c r="V763" s="1073"/>
      <c r="W763" s="1073"/>
      <c r="X763" s="1073"/>
      <c r="Y763" s="1073"/>
      <c r="Z763" s="1073"/>
      <c r="AA763" s="1073"/>
      <c r="AB763" s="1073"/>
      <c r="AC763" s="1073"/>
      <c r="AD763" s="1073"/>
      <c r="AE763" s="1073"/>
      <c r="AF763" s="1109"/>
      <c r="AG763" s="1109"/>
      <c r="AH763" s="1109"/>
      <c r="AI763" s="1340"/>
      <c r="AJ763" s="1109"/>
      <c r="AK763" s="1002"/>
      <c r="AL763" s="1002"/>
    </row>
    <row r="764" spans="1:38" ht="13.5" customHeight="1" x14ac:dyDescent="0.25">
      <c r="A764" s="10"/>
      <c r="B764" s="10"/>
      <c r="C764" s="10"/>
      <c r="D764" s="10"/>
      <c r="E764" s="1339" t="s">
        <v>2621</v>
      </c>
      <c r="F764" s="1073"/>
      <c r="G764" s="1073"/>
      <c r="H764" s="1073"/>
      <c r="I764" s="1073"/>
      <c r="J764" s="1073"/>
      <c r="K764" s="1073"/>
      <c r="L764" s="1351"/>
      <c r="M764" s="1333"/>
      <c r="N764" s="1073" t="s">
        <v>146</v>
      </c>
      <c r="O764" s="1073"/>
      <c r="P764" s="2330"/>
      <c r="Q764" s="1930"/>
      <c r="R764" s="1930"/>
      <c r="S764" s="1930"/>
      <c r="T764" s="1930"/>
      <c r="U764" s="2346" t="s">
        <v>173</v>
      </c>
      <c r="V764" s="1881"/>
      <c r="W764" s="2330"/>
      <c r="X764" s="1930"/>
      <c r="Y764" s="1930"/>
      <c r="Z764" s="1930"/>
      <c r="AA764" s="1930"/>
      <c r="AB764" s="1930"/>
      <c r="AC764" s="1930"/>
      <c r="AD764" s="1930"/>
      <c r="AE764" s="1930"/>
      <c r="AF764" s="1930"/>
      <c r="AG764" s="1930"/>
      <c r="AH764" s="1930"/>
      <c r="AI764" s="1340"/>
      <c r="AJ764" s="1109"/>
      <c r="AK764" s="1002"/>
      <c r="AL764" s="1002"/>
    </row>
    <row r="765" spans="1:38" ht="4.5" customHeight="1" x14ac:dyDescent="0.25">
      <c r="A765" s="10"/>
      <c r="B765" s="10"/>
      <c r="C765" s="10"/>
      <c r="D765" s="10"/>
      <c r="E765" s="1339"/>
      <c r="F765" s="1073"/>
      <c r="G765" s="1073"/>
      <c r="H765" s="1073"/>
      <c r="I765" s="1073"/>
      <c r="J765" s="1073"/>
      <c r="K765" s="1073"/>
      <c r="L765" s="1073"/>
      <c r="M765" s="1073"/>
      <c r="N765" s="1073"/>
      <c r="O765" s="1073"/>
      <c r="P765" s="1073"/>
      <c r="Q765" s="1073"/>
      <c r="R765" s="1073"/>
      <c r="S765" s="1073"/>
      <c r="T765" s="1073"/>
      <c r="U765" s="1073"/>
      <c r="V765" s="1073"/>
      <c r="W765" s="1073"/>
      <c r="X765" s="1073"/>
      <c r="Y765" s="1073"/>
      <c r="Z765" s="1073"/>
      <c r="AA765" s="1073"/>
      <c r="AB765" s="1073"/>
      <c r="AC765" s="1073"/>
      <c r="AD765" s="1073"/>
      <c r="AE765" s="1073"/>
      <c r="AF765" s="1109"/>
      <c r="AG765" s="1109"/>
      <c r="AH765" s="1109"/>
      <c r="AI765" s="1340"/>
      <c r="AJ765" s="1109"/>
      <c r="AK765" s="1002"/>
      <c r="AL765" s="1002"/>
    </row>
    <row r="766" spans="1:38" ht="13.5" customHeight="1" x14ac:dyDescent="0.25">
      <c r="A766" s="10"/>
      <c r="B766" s="10"/>
      <c r="C766" s="10"/>
      <c r="D766" s="10"/>
      <c r="E766" s="1339" t="s">
        <v>2625</v>
      </c>
      <c r="F766" s="1073"/>
      <c r="G766" s="1073"/>
      <c r="H766" s="1073"/>
      <c r="I766" s="1073"/>
      <c r="J766" s="1073"/>
      <c r="K766" s="1073"/>
      <c r="L766" s="1073"/>
      <c r="M766" s="2330"/>
      <c r="N766" s="1930"/>
      <c r="O766" s="1109"/>
      <c r="P766" s="1109"/>
      <c r="Q766" s="1345" t="s">
        <v>2626</v>
      </c>
      <c r="R766" s="1109"/>
      <c r="S766" s="1109"/>
      <c r="T766" s="1109"/>
      <c r="U766" s="1073"/>
      <c r="V766" s="1073"/>
      <c r="W766" s="1109"/>
      <c r="X766" s="1109"/>
      <c r="Y766" s="1109"/>
      <c r="Z766" s="1109"/>
      <c r="AA766" s="1109"/>
      <c r="AB766" s="1109"/>
      <c r="AC766" s="1109"/>
      <c r="AD766" s="2330"/>
      <c r="AE766" s="2331"/>
      <c r="AF766" s="1109"/>
      <c r="AG766" s="1109"/>
      <c r="AH766" s="1109"/>
      <c r="AI766" s="1340"/>
      <c r="AJ766" s="1109"/>
      <c r="AK766" s="1002"/>
      <c r="AL766" s="1002"/>
    </row>
    <row r="767" spans="1:38" ht="4.5" customHeight="1" x14ac:dyDescent="0.25">
      <c r="A767" s="10"/>
      <c r="B767" s="10"/>
      <c r="C767" s="10"/>
      <c r="D767" s="10"/>
      <c r="E767" s="1339"/>
      <c r="F767" s="1073"/>
      <c r="G767" s="1073"/>
      <c r="H767" s="1073"/>
      <c r="I767" s="1073"/>
      <c r="J767" s="1073"/>
      <c r="K767" s="1073"/>
      <c r="L767" s="1073"/>
      <c r="M767" s="1160"/>
      <c r="N767" s="1073"/>
      <c r="O767" s="1073"/>
      <c r="P767" s="1073"/>
      <c r="Q767" s="1073"/>
      <c r="R767" s="1073"/>
      <c r="S767" s="1073"/>
      <c r="T767" s="1073"/>
      <c r="U767" s="1073"/>
      <c r="V767" s="1073"/>
      <c r="W767" s="1073"/>
      <c r="X767" s="1073"/>
      <c r="Y767" s="1073"/>
      <c r="Z767" s="1073"/>
      <c r="AA767" s="1073"/>
      <c r="AB767" s="1073"/>
      <c r="AC767" s="1073"/>
      <c r="AD767" s="1073"/>
      <c r="AE767" s="1073"/>
      <c r="AF767" s="1109"/>
      <c r="AG767" s="1109"/>
      <c r="AH767" s="1109"/>
      <c r="AI767" s="1340"/>
      <c r="AJ767" s="1109"/>
      <c r="AK767" s="1002"/>
      <c r="AL767" s="1002"/>
    </row>
    <row r="768" spans="1:38" ht="13.5" customHeight="1" x14ac:dyDescent="0.25">
      <c r="A768" s="10"/>
      <c r="B768" s="10"/>
      <c r="C768" s="10"/>
      <c r="D768" s="10"/>
      <c r="E768" s="1339"/>
      <c r="F768" s="1073" t="s">
        <v>2627</v>
      </c>
      <c r="G768" s="1073"/>
      <c r="H768" s="1073"/>
      <c r="I768" s="1073"/>
      <c r="J768" s="1073"/>
      <c r="K768" s="1073"/>
      <c r="L768" s="1073"/>
      <c r="M768" s="1109"/>
      <c r="N768" s="1109"/>
      <c r="O768" s="1109"/>
      <c r="P768" s="1109"/>
      <c r="Q768" s="1109"/>
      <c r="R768" s="1109"/>
      <c r="S768" s="1109"/>
      <c r="T768" s="1109"/>
      <c r="U768" s="1109"/>
      <c r="V768" s="1109"/>
      <c r="W768" s="1109"/>
      <c r="X768" s="1109"/>
      <c r="Y768" s="1109"/>
      <c r="Z768" s="1109"/>
      <c r="AA768" s="1109"/>
      <c r="AB768" s="1109"/>
      <c r="AC768" s="1109"/>
      <c r="AD768" s="1109"/>
      <c r="AE768" s="1073"/>
      <c r="AF768" s="1109"/>
      <c r="AG768" s="1109"/>
      <c r="AH768" s="1109"/>
      <c r="AI768" s="1340"/>
      <c r="AJ768" s="1109"/>
      <c r="AK768" s="1002"/>
      <c r="AL768" s="1002"/>
    </row>
    <row r="769" spans="1:38" ht="4.5" customHeight="1" x14ac:dyDescent="0.25">
      <c r="A769" s="10"/>
      <c r="B769" s="10"/>
      <c r="C769" s="10"/>
      <c r="D769" s="10"/>
      <c r="E769" s="1339"/>
      <c r="F769" s="1073"/>
      <c r="G769" s="1073"/>
      <c r="H769" s="1073"/>
      <c r="I769" s="1073"/>
      <c r="J769" s="1073"/>
      <c r="K769" s="1073"/>
      <c r="L769" s="1073"/>
      <c r="M769" s="1073"/>
      <c r="N769" s="1073"/>
      <c r="O769" s="1073"/>
      <c r="P769" s="1073"/>
      <c r="Q769" s="1073"/>
      <c r="R769" s="1073"/>
      <c r="S769" s="1073"/>
      <c r="T769" s="1073"/>
      <c r="U769" s="1073"/>
      <c r="V769" s="1073"/>
      <c r="W769" s="1073"/>
      <c r="X769" s="1073"/>
      <c r="Y769" s="1073"/>
      <c r="Z769" s="1073"/>
      <c r="AA769" s="1073"/>
      <c r="AB769" s="1073"/>
      <c r="AC769" s="1073"/>
      <c r="AD769" s="1073"/>
      <c r="AE769" s="1073"/>
      <c r="AF769" s="1109"/>
      <c r="AG769" s="1109"/>
      <c r="AH769" s="1109"/>
      <c r="AI769" s="1340"/>
      <c r="AJ769" s="1109"/>
      <c r="AK769" s="1002"/>
      <c r="AL769" s="1002"/>
    </row>
    <row r="770" spans="1:38" ht="13.5" customHeight="1" x14ac:dyDescent="0.25">
      <c r="A770" s="10"/>
      <c r="B770" s="10"/>
      <c r="C770" s="10"/>
      <c r="D770" s="10"/>
      <c r="E770" s="1347" t="s">
        <v>96</v>
      </c>
      <c r="F770" s="2330"/>
      <c r="G770" s="1930"/>
      <c r="H770" s="1930"/>
      <c r="I770" s="1930"/>
      <c r="J770" s="1930"/>
      <c r="K770" s="1930"/>
      <c r="L770" s="1930"/>
      <c r="M770" s="1930"/>
      <c r="N770" s="1346" t="s">
        <v>201</v>
      </c>
      <c r="O770" s="2330"/>
      <c r="P770" s="1930"/>
      <c r="Q770" s="1930"/>
      <c r="R770" s="1930"/>
      <c r="S770" s="1930"/>
      <c r="T770" s="1930"/>
      <c r="U770" s="1930"/>
      <c r="V770" s="1930"/>
      <c r="W770" s="1346" t="s">
        <v>245</v>
      </c>
      <c r="X770" s="2339"/>
      <c r="Y770" s="2339"/>
      <c r="Z770" s="2339"/>
      <c r="AA770" s="2339"/>
      <c r="AB770" s="2339"/>
      <c r="AC770" s="2339"/>
      <c r="AD770" s="2339"/>
      <c r="AE770" s="2339"/>
      <c r="AF770" s="2339"/>
      <c r="AG770" s="2339"/>
      <c r="AH770" s="2339"/>
      <c r="AI770" s="1348"/>
      <c r="AJ770" s="1082"/>
      <c r="AK770" s="1002"/>
      <c r="AL770" s="1002"/>
    </row>
    <row r="771" spans="1:38" ht="13.5" customHeight="1" x14ac:dyDescent="0.25">
      <c r="A771" s="10"/>
      <c r="B771" s="10"/>
      <c r="C771" s="10"/>
      <c r="D771" s="10"/>
      <c r="E771" s="1339"/>
      <c r="F771" s="1073" t="s">
        <v>2628</v>
      </c>
      <c r="G771" s="1073"/>
      <c r="H771" s="1073"/>
      <c r="I771" s="1333"/>
      <c r="J771" s="1333"/>
      <c r="K771" s="1333"/>
      <c r="L771" s="1353"/>
      <c r="M771" s="1333"/>
      <c r="N771" s="1333"/>
      <c r="O771" s="1073" t="s">
        <v>2628</v>
      </c>
      <c r="P771" s="1073"/>
      <c r="Q771" s="1073"/>
      <c r="R771" s="1073"/>
      <c r="S771" s="1073"/>
      <c r="T771" s="2343"/>
      <c r="U771" s="2344"/>
      <c r="V771" s="2344"/>
      <c r="W771" s="1109"/>
      <c r="X771" s="1073" t="s">
        <v>2628</v>
      </c>
      <c r="Y771" s="1073"/>
      <c r="Z771" s="1073"/>
      <c r="AA771" s="1073"/>
      <c r="AB771" s="1333"/>
      <c r="AC771" s="1333"/>
      <c r="AD771" s="1073"/>
      <c r="AE771" s="2343"/>
      <c r="AF771" s="2343"/>
      <c r="AG771" s="2343"/>
      <c r="AH771" s="2343"/>
      <c r="AI771" s="1348"/>
      <c r="AJ771" s="1109"/>
      <c r="AK771" s="1002"/>
      <c r="AL771" s="1002"/>
    </row>
    <row r="772" spans="1:38" ht="4.5" customHeight="1" x14ac:dyDescent="0.25">
      <c r="A772" s="10"/>
      <c r="B772" s="10"/>
      <c r="C772" s="10"/>
      <c r="D772" s="10"/>
      <c r="E772" s="1339"/>
      <c r="F772" s="1073"/>
      <c r="G772" s="1073"/>
      <c r="H772" s="1073"/>
      <c r="I772" s="1109"/>
      <c r="J772" s="1109"/>
      <c r="K772" s="1109"/>
      <c r="L772" s="1073"/>
      <c r="M772" s="1073"/>
      <c r="N772" s="1073"/>
      <c r="O772" s="1109"/>
      <c r="P772" s="1109"/>
      <c r="Q772" s="1109"/>
      <c r="R772" s="1109"/>
      <c r="S772" s="1109"/>
      <c r="T772" s="1109"/>
      <c r="U772" s="1109"/>
      <c r="V772" s="1073"/>
      <c r="W772" s="1073"/>
      <c r="X772" s="1109"/>
      <c r="Y772" s="1109"/>
      <c r="Z772" s="1109"/>
      <c r="AA772" s="1109"/>
      <c r="AB772" s="1109"/>
      <c r="AC772" s="1109"/>
      <c r="AD772" s="1073"/>
      <c r="AE772" s="1073"/>
      <c r="AF772" s="1109"/>
      <c r="AG772" s="1109"/>
      <c r="AH772" s="1109"/>
      <c r="AI772" s="1340"/>
      <c r="AJ772" s="1109"/>
      <c r="AK772" s="1002"/>
      <c r="AL772" s="1002"/>
    </row>
    <row r="773" spans="1:38" ht="13.5" customHeight="1" x14ac:dyDescent="0.25">
      <c r="A773" s="10"/>
      <c r="B773" s="10"/>
      <c r="C773" s="10"/>
      <c r="D773" s="10"/>
      <c r="E773" s="1347" t="s">
        <v>309</v>
      </c>
      <c r="F773" s="2330"/>
      <c r="G773" s="1930"/>
      <c r="H773" s="1930"/>
      <c r="I773" s="1930"/>
      <c r="J773" s="1930"/>
      <c r="K773" s="1930"/>
      <c r="L773" s="1930"/>
      <c r="M773" s="1930"/>
      <c r="N773" s="1346" t="s">
        <v>374</v>
      </c>
      <c r="O773" s="2330"/>
      <c r="P773" s="1930"/>
      <c r="Q773" s="1930"/>
      <c r="R773" s="1930"/>
      <c r="S773" s="1930"/>
      <c r="T773" s="1930"/>
      <c r="U773" s="1930"/>
      <c r="V773" s="1930"/>
      <c r="W773" s="1346" t="s">
        <v>418</v>
      </c>
      <c r="X773" s="2339"/>
      <c r="Y773" s="2339"/>
      <c r="Z773" s="2339"/>
      <c r="AA773" s="2339"/>
      <c r="AB773" s="2339"/>
      <c r="AC773" s="2339"/>
      <c r="AD773" s="2339"/>
      <c r="AE773" s="2339"/>
      <c r="AF773" s="2339"/>
      <c r="AG773" s="2339"/>
      <c r="AH773" s="2339"/>
      <c r="AI773" s="1186"/>
      <c r="AJ773" s="1082"/>
      <c r="AK773" s="1002"/>
      <c r="AL773" s="1002"/>
    </row>
    <row r="774" spans="1:38" ht="13.5" customHeight="1" thickBot="1" x14ac:dyDescent="0.3">
      <c r="A774" s="10"/>
      <c r="B774" s="10"/>
      <c r="C774" s="10"/>
      <c r="D774" s="10"/>
      <c r="E774" s="1341"/>
      <c r="F774" s="1164" t="s">
        <v>2628</v>
      </c>
      <c r="G774" s="1164"/>
      <c r="H774" s="1164"/>
      <c r="I774" s="1342"/>
      <c r="J774" s="1342"/>
      <c r="K774" s="1342"/>
      <c r="L774" s="1352"/>
      <c r="M774" s="1164"/>
      <c r="N774" s="1349"/>
      <c r="O774" s="1164" t="s">
        <v>2628</v>
      </c>
      <c r="P774" s="1164"/>
      <c r="Q774" s="1164"/>
      <c r="R774" s="1164"/>
      <c r="S774" s="1164"/>
      <c r="T774" s="2321"/>
      <c r="U774" s="2347"/>
      <c r="V774" s="2347"/>
      <c r="W774" s="1349"/>
      <c r="X774" s="1164" t="s">
        <v>2628</v>
      </c>
      <c r="Y774" s="1164"/>
      <c r="Z774" s="1164"/>
      <c r="AA774" s="1164"/>
      <c r="AB774" s="1342"/>
      <c r="AC774" s="1342"/>
      <c r="AD774" s="1164"/>
      <c r="AE774" s="2321"/>
      <c r="AF774" s="2321"/>
      <c r="AG774" s="2321"/>
      <c r="AH774" s="2321"/>
      <c r="AI774" s="1192"/>
      <c r="AJ774" s="1109"/>
      <c r="AK774" s="1002"/>
      <c r="AL774" s="1002"/>
    </row>
    <row r="775" spans="1:38" ht="4.5" customHeight="1" thickBot="1" x14ac:dyDescent="0.3">
      <c r="A775" s="10"/>
      <c r="B775" s="10"/>
      <c r="C775" s="10"/>
      <c r="D775" s="10"/>
      <c r="E775" s="206"/>
      <c r="F775" s="207"/>
      <c r="G775" s="207"/>
      <c r="H775" s="207"/>
      <c r="I775" s="207"/>
      <c r="J775" s="207"/>
      <c r="K775" s="207"/>
      <c r="L775" s="207"/>
      <c r="M775" s="207"/>
      <c r="N775" s="207"/>
      <c r="O775" s="207"/>
      <c r="P775" s="207"/>
      <c r="Q775" s="207"/>
      <c r="R775" s="207"/>
      <c r="S775" s="207"/>
      <c r="T775" s="207"/>
      <c r="U775" s="207"/>
      <c r="V775" s="207"/>
      <c r="W775" s="207"/>
      <c r="X775" s="207"/>
      <c r="Y775" s="207"/>
      <c r="Z775" s="207"/>
      <c r="AA775" s="207"/>
      <c r="AB775" s="207"/>
      <c r="AC775" s="207"/>
      <c r="AD775" s="207"/>
      <c r="AE775" s="207"/>
      <c r="AF775" s="678"/>
      <c r="AG775" s="678"/>
      <c r="AH775" s="678"/>
      <c r="AI775" s="678"/>
      <c r="AJ775" s="1109"/>
      <c r="AK775" s="1002"/>
      <c r="AL775" s="1002"/>
    </row>
    <row r="776" spans="1:38" ht="15" hidden="1" customHeight="1" x14ac:dyDescent="0.25">
      <c r="A776" s="10"/>
      <c r="B776" s="10"/>
      <c r="C776" s="10"/>
      <c r="D776" s="10"/>
      <c r="E776" s="1005" t="s">
        <v>457</v>
      </c>
      <c r="F776" s="1638"/>
      <c r="G776" s="1416"/>
      <c r="H776" s="1416"/>
      <c r="I776" s="1416"/>
      <c r="J776" s="1416"/>
      <c r="K776" s="1416"/>
      <c r="L776" s="1416"/>
      <c r="M776" s="1417"/>
      <c r="N776" s="511" t="s">
        <v>497</v>
      </c>
      <c r="O776" s="1638"/>
      <c r="P776" s="1416"/>
      <c r="Q776" s="1416"/>
      <c r="R776" s="1416"/>
      <c r="S776" s="1416"/>
      <c r="T776" s="1416"/>
      <c r="U776" s="1416"/>
      <c r="V776" s="1417"/>
      <c r="W776" s="511" t="s">
        <v>546</v>
      </c>
      <c r="X776" s="1638"/>
      <c r="Y776" s="1416"/>
      <c r="Z776" s="1416"/>
      <c r="AA776" s="1416"/>
      <c r="AB776" s="1416"/>
      <c r="AC776" s="1416"/>
      <c r="AD776" s="1416"/>
      <c r="AE776" s="1416"/>
      <c r="AF776" s="1416"/>
      <c r="AG776" s="1416"/>
      <c r="AH776" s="1416"/>
      <c r="AI776" s="1416"/>
      <c r="AJ776" s="1573"/>
      <c r="AK776" s="1002"/>
      <c r="AL776" s="1002"/>
    </row>
    <row r="777" spans="1:38" ht="15" hidden="1" customHeight="1" x14ac:dyDescent="0.25">
      <c r="A777" s="10"/>
      <c r="B777" s="10"/>
      <c r="C777" s="10"/>
      <c r="D777" s="10"/>
      <c r="E777" s="34"/>
      <c r="F777" s="10" t="s">
        <v>2628</v>
      </c>
      <c r="G777" s="10"/>
      <c r="H777" s="10"/>
      <c r="I777" s="1006"/>
      <c r="J777" s="1006"/>
      <c r="K777" s="1006"/>
      <c r="L777" s="1007"/>
      <c r="M777" s="531"/>
      <c r="N777" s="531"/>
      <c r="O777" s="10" t="s">
        <v>2628</v>
      </c>
      <c r="P777" s="10"/>
      <c r="Q777" s="10"/>
      <c r="R777" s="10"/>
      <c r="S777" s="10"/>
      <c r="T777" s="2318"/>
      <c r="U777" s="1393"/>
      <c r="V777" s="2319"/>
      <c r="W777" s="31"/>
      <c r="X777" s="10" t="s">
        <v>2628</v>
      </c>
      <c r="Y777" s="10"/>
      <c r="Z777" s="10"/>
      <c r="AA777" s="10"/>
      <c r="AB777" s="531"/>
      <c r="AC777" s="531"/>
      <c r="AD777" s="10"/>
      <c r="AE777" s="2320"/>
      <c r="AF777" s="1393"/>
      <c r="AG777" s="1393"/>
      <c r="AH777" s="1393"/>
      <c r="AI777" s="2319"/>
      <c r="AJ777" s="485"/>
      <c r="AK777" s="1002"/>
      <c r="AL777" s="1002"/>
    </row>
    <row r="778" spans="1:38" ht="4.5" hidden="1" customHeight="1" x14ac:dyDescent="0.25">
      <c r="A778" s="10"/>
      <c r="B778" s="10"/>
      <c r="C778" s="10"/>
      <c r="D778" s="10"/>
      <c r="E778" s="34"/>
      <c r="F778" s="10"/>
      <c r="G778" s="10"/>
      <c r="H778" s="10"/>
      <c r="I778" s="31"/>
      <c r="J778" s="31"/>
      <c r="K778" s="31"/>
      <c r="L778" s="10"/>
      <c r="M778" s="10"/>
      <c r="N778" s="10"/>
      <c r="O778" s="31"/>
      <c r="P778" s="31"/>
      <c r="Q778" s="31"/>
      <c r="R778" s="31"/>
      <c r="S778" s="31"/>
      <c r="T778" s="31"/>
      <c r="U778" s="31"/>
      <c r="V778" s="10"/>
      <c r="W778" s="10"/>
      <c r="X778" s="31"/>
      <c r="Y778" s="31"/>
      <c r="Z778" s="31"/>
      <c r="AA778" s="31"/>
      <c r="AB778" s="31"/>
      <c r="AC778" s="31"/>
      <c r="AD778" s="10"/>
      <c r="AE778" s="10"/>
      <c r="AF778" s="31"/>
      <c r="AG778" s="31"/>
      <c r="AH778" s="31"/>
      <c r="AI778" s="31"/>
      <c r="AJ778" s="485"/>
      <c r="AK778" s="1002"/>
      <c r="AL778" s="1002"/>
    </row>
    <row r="779" spans="1:38" ht="15" hidden="1" customHeight="1" x14ac:dyDescent="0.25">
      <c r="A779" s="10"/>
      <c r="B779" s="10"/>
      <c r="C779" s="10"/>
      <c r="D779" s="10"/>
      <c r="E779" s="1005" t="s">
        <v>619</v>
      </c>
      <c r="F779" s="1638"/>
      <c r="G779" s="1416"/>
      <c r="H779" s="1416"/>
      <c r="I779" s="1416"/>
      <c r="J779" s="1416"/>
      <c r="K779" s="1416"/>
      <c r="L779" s="1416"/>
      <c r="M779" s="1417"/>
      <c r="N779" s="511" t="s">
        <v>1839</v>
      </c>
      <c r="O779" s="1638"/>
      <c r="P779" s="1416"/>
      <c r="Q779" s="1416"/>
      <c r="R779" s="1416"/>
      <c r="S779" s="1416"/>
      <c r="T779" s="1416"/>
      <c r="U779" s="1416"/>
      <c r="V779" s="1417"/>
      <c r="W779" s="511" t="s">
        <v>2049</v>
      </c>
      <c r="X779" s="1638"/>
      <c r="Y779" s="1416"/>
      <c r="Z779" s="1416"/>
      <c r="AA779" s="1416"/>
      <c r="AB779" s="1416"/>
      <c r="AC779" s="1416"/>
      <c r="AD779" s="1416"/>
      <c r="AE779" s="1416"/>
      <c r="AF779" s="1416"/>
      <c r="AG779" s="1416"/>
      <c r="AH779" s="1416"/>
      <c r="AI779" s="1416"/>
      <c r="AJ779" s="1573"/>
      <c r="AK779" s="1002"/>
      <c r="AL779" s="1002"/>
    </row>
    <row r="780" spans="1:38" ht="15" hidden="1" customHeight="1" x14ac:dyDescent="0.25">
      <c r="A780" s="10"/>
      <c r="B780" s="10"/>
      <c r="C780" s="10"/>
      <c r="D780" s="10"/>
      <c r="E780" s="34"/>
      <c r="F780" s="10" t="s">
        <v>2628</v>
      </c>
      <c r="G780" s="10"/>
      <c r="H780" s="10"/>
      <c r="I780" s="531"/>
      <c r="J780" s="531"/>
      <c r="K780" s="531"/>
      <c r="L780" s="1007"/>
      <c r="M780" s="10"/>
      <c r="N780" s="31"/>
      <c r="O780" s="10" t="s">
        <v>2628</v>
      </c>
      <c r="P780" s="10"/>
      <c r="Q780" s="10"/>
      <c r="R780" s="10"/>
      <c r="S780" s="10"/>
      <c r="T780" s="2318"/>
      <c r="U780" s="1393"/>
      <c r="V780" s="2319"/>
      <c r="W780" s="31"/>
      <c r="X780" s="10" t="s">
        <v>2628</v>
      </c>
      <c r="Y780" s="10"/>
      <c r="Z780" s="10"/>
      <c r="AA780" s="10"/>
      <c r="AB780" s="531"/>
      <c r="AC780" s="531"/>
      <c r="AD780" s="10"/>
      <c r="AE780" s="2320"/>
      <c r="AF780" s="1393"/>
      <c r="AG780" s="1393"/>
      <c r="AH780" s="1393"/>
      <c r="AI780" s="2319"/>
      <c r="AJ780" s="485"/>
      <c r="AK780" s="1002"/>
      <c r="AL780" s="1002"/>
    </row>
    <row r="781" spans="1:38" ht="4.5" hidden="1" customHeight="1" x14ac:dyDescent="0.25">
      <c r="A781" s="10"/>
      <c r="B781" s="10"/>
      <c r="C781" s="10"/>
      <c r="D781" s="10"/>
      <c r="E781" s="206"/>
      <c r="F781" s="207"/>
      <c r="G781" s="207"/>
      <c r="H781" s="207"/>
      <c r="I781" s="207"/>
      <c r="J781" s="207"/>
      <c r="K781" s="207"/>
      <c r="L781" s="207"/>
      <c r="M781" s="207"/>
      <c r="N781" s="207"/>
      <c r="O781" s="207"/>
      <c r="P781" s="207"/>
      <c r="Q781" s="207"/>
      <c r="R781" s="207"/>
      <c r="S781" s="207"/>
      <c r="T781" s="207"/>
      <c r="U781" s="207"/>
      <c r="V781" s="207"/>
      <c r="W781" s="207"/>
      <c r="X781" s="207"/>
      <c r="Y781" s="207"/>
      <c r="Z781" s="207"/>
      <c r="AA781" s="207"/>
      <c r="AB781" s="207"/>
      <c r="AC781" s="207"/>
      <c r="AD781" s="207"/>
      <c r="AE781" s="207"/>
      <c r="AF781" s="678"/>
      <c r="AG781" s="678"/>
      <c r="AH781" s="678"/>
      <c r="AI781" s="678"/>
      <c r="AJ781" s="497"/>
      <c r="AK781" s="1002"/>
      <c r="AL781" s="1002"/>
    </row>
    <row r="782" spans="1:38" ht="15" hidden="1" customHeight="1" x14ac:dyDescent="0.25">
      <c r="A782" s="10"/>
      <c r="B782" s="10"/>
      <c r="C782" s="10"/>
      <c r="D782" s="10"/>
      <c r="E782" s="1005" t="s">
        <v>2629</v>
      </c>
      <c r="F782" s="1638"/>
      <c r="G782" s="1416"/>
      <c r="H782" s="1416"/>
      <c r="I782" s="1416"/>
      <c r="J782" s="1416"/>
      <c r="K782" s="1416"/>
      <c r="L782" s="1416"/>
      <c r="M782" s="1417"/>
      <c r="N782" s="511" t="s">
        <v>2630</v>
      </c>
      <c r="O782" s="1638"/>
      <c r="P782" s="1416"/>
      <c r="Q782" s="1416"/>
      <c r="R782" s="1416"/>
      <c r="S782" s="1416"/>
      <c r="T782" s="1416"/>
      <c r="U782" s="1416"/>
      <c r="V782" s="1417"/>
      <c r="W782" s="511" t="s">
        <v>2631</v>
      </c>
      <c r="X782" s="1638"/>
      <c r="Y782" s="1416"/>
      <c r="Z782" s="1416"/>
      <c r="AA782" s="1416"/>
      <c r="AB782" s="1416"/>
      <c r="AC782" s="1416"/>
      <c r="AD782" s="1416"/>
      <c r="AE782" s="1416"/>
      <c r="AF782" s="1416"/>
      <c r="AG782" s="1416"/>
      <c r="AH782" s="1416"/>
      <c r="AI782" s="1416"/>
      <c r="AJ782" s="1573"/>
      <c r="AK782" s="1002"/>
      <c r="AL782" s="1002"/>
    </row>
    <row r="783" spans="1:38" ht="15" hidden="1" customHeight="1" x14ac:dyDescent="0.25">
      <c r="A783" s="10"/>
      <c r="B783" s="10"/>
      <c r="C783" s="10"/>
      <c r="D783" s="10"/>
      <c r="E783" s="34"/>
      <c r="F783" s="10" t="s">
        <v>2628</v>
      </c>
      <c r="G783" s="10"/>
      <c r="H783" s="10"/>
      <c r="I783" s="1006"/>
      <c r="J783" s="1006"/>
      <c r="K783" s="1006"/>
      <c r="L783" s="1007"/>
      <c r="M783" s="531"/>
      <c r="N783" s="531"/>
      <c r="O783" s="10" t="s">
        <v>2628</v>
      </c>
      <c r="P783" s="10"/>
      <c r="Q783" s="10"/>
      <c r="R783" s="10"/>
      <c r="S783" s="10"/>
      <c r="T783" s="2318"/>
      <c r="U783" s="1393"/>
      <c r="V783" s="2319"/>
      <c r="W783" s="31"/>
      <c r="X783" s="10" t="s">
        <v>2628</v>
      </c>
      <c r="Y783" s="10"/>
      <c r="Z783" s="10"/>
      <c r="AA783" s="10"/>
      <c r="AB783" s="531"/>
      <c r="AC783" s="531"/>
      <c r="AD783" s="10"/>
      <c r="AE783" s="2320"/>
      <c r="AF783" s="1393"/>
      <c r="AG783" s="1393"/>
      <c r="AH783" s="1393"/>
      <c r="AI783" s="2319"/>
      <c r="AJ783" s="485"/>
      <c r="AK783" s="1002"/>
      <c r="AL783" s="1002"/>
    </row>
    <row r="784" spans="1:38" ht="4.5" hidden="1" customHeight="1" x14ac:dyDescent="0.25">
      <c r="A784" s="10"/>
      <c r="B784" s="10"/>
      <c r="C784" s="10"/>
      <c r="D784" s="10"/>
      <c r="E784" s="34"/>
      <c r="F784" s="10"/>
      <c r="G784" s="10"/>
      <c r="H784" s="10"/>
      <c r="I784" s="31"/>
      <c r="J784" s="31"/>
      <c r="K784" s="31"/>
      <c r="L784" s="10"/>
      <c r="M784" s="10"/>
      <c r="N784" s="10"/>
      <c r="O784" s="31"/>
      <c r="P784" s="31"/>
      <c r="Q784" s="31"/>
      <c r="R784" s="31"/>
      <c r="S784" s="31"/>
      <c r="T784" s="31"/>
      <c r="U784" s="31"/>
      <c r="V784" s="10"/>
      <c r="W784" s="10"/>
      <c r="X784" s="31"/>
      <c r="Y784" s="31"/>
      <c r="Z784" s="31"/>
      <c r="AA784" s="31"/>
      <c r="AB784" s="31"/>
      <c r="AC784" s="31"/>
      <c r="AD784" s="10"/>
      <c r="AE784" s="10"/>
      <c r="AF784" s="31"/>
      <c r="AG784" s="31"/>
      <c r="AH784" s="31"/>
      <c r="AI784" s="31"/>
      <c r="AJ784" s="485"/>
      <c r="AK784" s="1002"/>
      <c r="AL784" s="1002"/>
    </row>
    <row r="785" spans="1:38" ht="15" hidden="1" customHeight="1" x14ac:dyDescent="0.25">
      <c r="A785" s="10"/>
      <c r="B785" s="10"/>
      <c r="C785" s="10"/>
      <c r="D785" s="10"/>
      <c r="E785" s="1005" t="s">
        <v>2632</v>
      </c>
      <c r="F785" s="1638"/>
      <c r="G785" s="1416"/>
      <c r="H785" s="1416"/>
      <c r="I785" s="1416"/>
      <c r="J785" s="1416"/>
      <c r="K785" s="1416"/>
      <c r="L785" s="1416"/>
      <c r="M785" s="1417"/>
      <c r="N785" s="511" t="s">
        <v>2633</v>
      </c>
      <c r="O785" s="1638"/>
      <c r="P785" s="1416"/>
      <c r="Q785" s="1416"/>
      <c r="R785" s="1416"/>
      <c r="S785" s="1416"/>
      <c r="T785" s="1416"/>
      <c r="U785" s="1416"/>
      <c r="V785" s="1417"/>
      <c r="W785" s="511" t="s">
        <v>2634</v>
      </c>
      <c r="X785" s="1638"/>
      <c r="Y785" s="1416"/>
      <c r="Z785" s="1416"/>
      <c r="AA785" s="1416"/>
      <c r="AB785" s="1416"/>
      <c r="AC785" s="1416"/>
      <c r="AD785" s="1416"/>
      <c r="AE785" s="1416"/>
      <c r="AF785" s="1416"/>
      <c r="AG785" s="1416"/>
      <c r="AH785" s="1416"/>
      <c r="AI785" s="1416"/>
      <c r="AJ785" s="1573"/>
      <c r="AK785" s="1002"/>
      <c r="AL785" s="1002"/>
    </row>
    <row r="786" spans="1:38" ht="15" hidden="1" customHeight="1" x14ac:dyDescent="0.25">
      <c r="A786" s="10"/>
      <c r="B786" s="10"/>
      <c r="C786" s="10"/>
      <c r="D786" s="10"/>
      <c r="E786" s="34"/>
      <c r="F786" s="10" t="s">
        <v>2628</v>
      </c>
      <c r="G786" s="10"/>
      <c r="H786" s="10"/>
      <c r="I786" s="531"/>
      <c r="J786" s="531"/>
      <c r="K786" s="531"/>
      <c r="L786" s="1007"/>
      <c r="M786" s="10"/>
      <c r="N786" s="31"/>
      <c r="O786" s="10" t="s">
        <v>2628</v>
      </c>
      <c r="P786" s="10"/>
      <c r="Q786" s="10"/>
      <c r="R786" s="10"/>
      <c r="S786" s="10"/>
      <c r="T786" s="2318"/>
      <c r="U786" s="1393"/>
      <c r="V786" s="2319"/>
      <c r="W786" s="31"/>
      <c r="X786" s="10" t="s">
        <v>2628</v>
      </c>
      <c r="Y786" s="10"/>
      <c r="Z786" s="10"/>
      <c r="AA786" s="10"/>
      <c r="AB786" s="531"/>
      <c r="AC786" s="531"/>
      <c r="AD786" s="10"/>
      <c r="AE786" s="2320"/>
      <c r="AF786" s="1393"/>
      <c r="AG786" s="1393"/>
      <c r="AH786" s="1393"/>
      <c r="AI786" s="2319"/>
      <c r="AJ786" s="485"/>
      <c r="AK786" s="1002"/>
      <c r="AL786" s="1002"/>
    </row>
    <row r="787" spans="1:38" ht="4.5" hidden="1" customHeight="1" x14ac:dyDescent="0.25">
      <c r="A787" s="10"/>
      <c r="B787" s="10"/>
      <c r="C787" s="10"/>
      <c r="D787" s="10"/>
      <c r="E787" s="206"/>
      <c r="F787" s="207"/>
      <c r="G787" s="207"/>
      <c r="H787" s="207"/>
      <c r="I787" s="207"/>
      <c r="J787" s="207"/>
      <c r="K787" s="207"/>
      <c r="L787" s="207"/>
      <c r="M787" s="207"/>
      <c r="N787" s="207"/>
      <c r="O787" s="207"/>
      <c r="P787" s="207"/>
      <c r="Q787" s="207"/>
      <c r="R787" s="207"/>
      <c r="S787" s="207"/>
      <c r="T787" s="207"/>
      <c r="U787" s="207"/>
      <c r="V787" s="207"/>
      <c r="W787" s="207"/>
      <c r="X787" s="207"/>
      <c r="Y787" s="207"/>
      <c r="Z787" s="207"/>
      <c r="AA787" s="207"/>
      <c r="AB787" s="207"/>
      <c r="AC787" s="207"/>
      <c r="AD787" s="207"/>
      <c r="AE787" s="207"/>
      <c r="AF787" s="678"/>
      <c r="AG787" s="678"/>
      <c r="AH787" s="678"/>
      <c r="AI787" s="678"/>
      <c r="AJ787" s="497"/>
      <c r="AK787" s="1002"/>
      <c r="AL787" s="1002"/>
    </row>
    <row r="788" spans="1:38" ht="15" hidden="1" customHeight="1" x14ac:dyDescent="0.25">
      <c r="A788" s="10"/>
      <c r="B788" s="10"/>
      <c r="C788" s="10"/>
      <c r="D788" s="10"/>
      <c r="E788" s="1005" t="s">
        <v>2635</v>
      </c>
      <c r="F788" s="1638"/>
      <c r="G788" s="1416"/>
      <c r="H788" s="1416"/>
      <c r="I788" s="1416"/>
      <c r="J788" s="1416"/>
      <c r="K788" s="1416"/>
      <c r="L788" s="1416"/>
      <c r="M788" s="1417"/>
      <c r="N788" s="511" t="s">
        <v>2636</v>
      </c>
      <c r="O788" s="1638"/>
      <c r="P788" s="1416"/>
      <c r="Q788" s="1416"/>
      <c r="R788" s="1416"/>
      <c r="S788" s="1416"/>
      <c r="T788" s="1416"/>
      <c r="U788" s="1416"/>
      <c r="V788" s="1417"/>
      <c r="W788" s="511" t="s">
        <v>2637</v>
      </c>
      <c r="X788" s="1638"/>
      <c r="Y788" s="1416"/>
      <c r="Z788" s="1416"/>
      <c r="AA788" s="1416"/>
      <c r="AB788" s="1416"/>
      <c r="AC788" s="1416"/>
      <c r="AD788" s="1416"/>
      <c r="AE788" s="1416"/>
      <c r="AF788" s="1416"/>
      <c r="AG788" s="1416"/>
      <c r="AH788" s="1416"/>
      <c r="AI788" s="1416"/>
      <c r="AJ788" s="1573"/>
      <c r="AK788" s="1002"/>
      <c r="AL788" s="1002"/>
    </row>
    <row r="789" spans="1:38" ht="15" hidden="1" customHeight="1" x14ac:dyDescent="0.25">
      <c r="A789" s="10"/>
      <c r="B789" s="10"/>
      <c r="C789" s="10"/>
      <c r="D789" s="10"/>
      <c r="E789" s="34"/>
      <c r="F789" s="10" t="s">
        <v>2628</v>
      </c>
      <c r="G789" s="10"/>
      <c r="H789" s="10"/>
      <c r="I789" s="1006"/>
      <c r="J789" s="1006"/>
      <c r="K789" s="1006"/>
      <c r="L789" s="1007"/>
      <c r="M789" s="531"/>
      <c r="N789" s="531"/>
      <c r="O789" s="10" t="s">
        <v>2628</v>
      </c>
      <c r="P789" s="10"/>
      <c r="Q789" s="10"/>
      <c r="R789" s="10"/>
      <c r="S789" s="10"/>
      <c r="T789" s="2318"/>
      <c r="U789" s="1393"/>
      <c r="V789" s="2319"/>
      <c r="W789" s="31"/>
      <c r="X789" s="10" t="s">
        <v>2628</v>
      </c>
      <c r="Y789" s="10"/>
      <c r="Z789" s="10"/>
      <c r="AA789" s="10"/>
      <c r="AB789" s="531"/>
      <c r="AC789" s="531"/>
      <c r="AD789" s="10"/>
      <c r="AE789" s="2320"/>
      <c r="AF789" s="1393"/>
      <c r="AG789" s="1393"/>
      <c r="AH789" s="1393"/>
      <c r="AI789" s="2319"/>
      <c r="AJ789" s="485"/>
      <c r="AK789" s="1002"/>
      <c r="AL789" s="1002"/>
    </row>
    <row r="790" spans="1:38" ht="4.5" hidden="1" customHeight="1" x14ac:dyDescent="0.25">
      <c r="A790" s="10"/>
      <c r="B790" s="10"/>
      <c r="C790" s="10"/>
      <c r="D790" s="10"/>
      <c r="E790" s="34"/>
      <c r="F790" s="10"/>
      <c r="G790" s="10"/>
      <c r="H790" s="10"/>
      <c r="I790" s="31"/>
      <c r="J790" s="31"/>
      <c r="K790" s="31"/>
      <c r="L790" s="10"/>
      <c r="M790" s="10"/>
      <c r="N790" s="10"/>
      <c r="O790" s="31"/>
      <c r="P790" s="31"/>
      <c r="Q790" s="31"/>
      <c r="R790" s="31"/>
      <c r="S790" s="31"/>
      <c r="T790" s="31"/>
      <c r="U790" s="31"/>
      <c r="V790" s="10"/>
      <c r="W790" s="10"/>
      <c r="X790" s="31"/>
      <c r="Y790" s="31"/>
      <c r="Z790" s="31"/>
      <c r="AA790" s="31"/>
      <c r="AB790" s="31"/>
      <c r="AC790" s="31"/>
      <c r="AD790" s="10"/>
      <c r="AE790" s="10"/>
      <c r="AF790" s="31"/>
      <c r="AG790" s="31"/>
      <c r="AH790" s="31"/>
      <c r="AI790" s="31"/>
      <c r="AJ790" s="485"/>
      <c r="AK790" s="1002"/>
      <c r="AL790" s="1002"/>
    </row>
    <row r="791" spans="1:38" ht="15" hidden="1" customHeight="1" x14ac:dyDescent="0.25">
      <c r="A791" s="10"/>
      <c r="B791" s="10"/>
      <c r="C791" s="10"/>
      <c r="D791" s="10"/>
      <c r="E791" s="1005" t="s">
        <v>2638</v>
      </c>
      <c r="F791" s="1638"/>
      <c r="G791" s="1416"/>
      <c r="H791" s="1416"/>
      <c r="I791" s="1416"/>
      <c r="J791" s="1416"/>
      <c r="K791" s="1416"/>
      <c r="L791" s="1416"/>
      <c r="M791" s="1417"/>
      <c r="N791" s="511" t="s">
        <v>2639</v>
      </c>
      <c r="O791" s="1638"/>
      <c r="P791" s="1416"/>
      <c r="Q791" s="1416"/>
      <c r="R791" s="1416"/>
      <c r="S791" s="1416"/>
      <c r="T791" s="1416"/>
      <c r="U791" s="1416"/>
      <c r="V791" s="1417"/>
      <c r="W791" s="511" t="s">
        <v>2640</v>
      </c>
      <c r="X791" s="1638"/>
      <c r="Y791" s="1416"/>
      <c r="Z791" s="1416"/>
      <c r="AA791" s="1416"/>
      <c r="AB791" s="1416"/>
      <c r="AC791" s="1416"/>
      <c r="AD791" s="1416"/>
      <c r="AE791" s="1416"/>
      <c r="AF791" s="1416"/>
      <c r="AG791" s="1416"/>
      <c r="AH791" s="1416"/>
      <c r="AI791" s="1416"/>
      <c r="AJ791" s="1573"/>
      <c r="AK791" s="1002"/>
      <c r="AL791" s="1002"/>
    </row>
    <row r="792" spans="1:38" ht="15" hidden="1" customHeight="1" x14ac:dyDescent="0.25">
      <c r="A792" s="10"/>
      <c r="B792" s="10"/>
      <c r="C792" s="10"/>
      <c r="D792" s="10"/>
      <c r="E792" s="34"/>
      <c r="F792" s="10" t="s">
        <v>2628</v>
      </c>
      <c r="G792" s="10"/>
      <c r="H792" s="10"/>
      <c r="I792" s="531"/>
      <c r="J792" s="531"/>
      <c r="K792" s="531"/>
      <c r="L792" s="1007"/>
      <c r="M792" s="10"/>
      <c r="N792" s="31"/>
      <c r="O792" s="10" t="s">
        <v>2628</v>
      </c>
      <c r="P792" s="10"/>
      <c r="Q792" s="10"/>
      <c r="R792" s="10"/>
      <c r="S792" s="10"/>
      <c r="T792" s="2318"/>
      <c r="U792" s="1393"/>
      <c r="V792" s="2319"/>
      <c r="W792" s="31"/>
      <c r="X792" s="10" t="s">
        <v>2628</v>
      </c>
      <c r="Y792" s="10"/>
      <c r="Z792" s="10"/>
      <c r="AA792" s="10"/>
      <c r="AB792" s="531"/>
      <c r="AC792" s="531"/>
      <c r="AD792" s="10"/>
      <c r="AE792" s="2320"/>
      <c r="AF792" s="1393"/>
      <c r="AG792" s="1393"/>
      <c r="AH792" s="1393"/>
      <c r="AI792" s="2319"/>
      <c r="AJ792" s="485"/>
      <c r="AK792" s="1002"/>
      <c r="AL792" s="1002"/>
    </row>
    <row r="793" spans="1:38" ht="4.5" hidden="1" customHeight="1" x14ac:dyDescent="0.25">
      <c r="A793" s="10"/>
      <c r="B793" s="10"/>
      <c r="C793" s="10"/>
      <c r="D793" s="10"/>
      <c r="E793" s="206"/>
      <c r="F793" s="207"/>
      <c r="G793" s="207"/>
      <c r="H793" s="207"/>
      <c r="I793" s="207"/>
      <c r="J793" s="207"/>
      <c r="K793" s="207"/>
      <c r="L793" s="207"/>
      <c r="M793" s="207"/>
      <c r="N793" s="207"/>
      <c r="O793" s="207"/>
      <c r="P793" s="207"/>
      <c r="Q793" s="207"/>
      <c r="R793" s="207"/>
      <c r="S793" s="207"/>
      <c r="T793" s="207"/>
      <c r="U793" s="207"/>
      <c r="V793" s="207"/>
      <c r="W793" s="207"/>
      <c r="X793" s="207"/>
      <c r="Y793" s="207"/>
      <c r="Z793" s="207"/>
      <c r="AA793" s="207"/>
      <c r="AB793" s="207"/>
      <c r="AC793" s="207"/>
      <c r="AD793" s="207"/>
      <c r="AE793" s="207"/>
      <c r="AF793" s="678"/>
      <c r="AG793" s="678"/>
      <c r="AH793" s="678"/>
      <c r="AI793" s="678"/>
      <c r="AJ793" s="497"/>
      <c r="AK793" s="1002"/>
      <c r="AL793" s="1002"/>
    </row>
    <row r="794" spans="1:38" ht="15" hidden="1" customHeight="1" x14ac:dyDescent="0.25">
      <c r="A794" s="10"/>
      <c r="B794" s="10"/>
      <c r="C794" s="10"/>
      <c r="D794" s="10"/>
      <c r="E794" s="1005" t="s">
        <v>2641</v>
      </c>
      <c r="F794" s="1638"/>
      <c r="G794" s="1416"/>
      <c r="H794" s="1416"/>
      <c r="I794" s="1416"/>
      <c r="J794" s="1416"/>
      <c r="K794" s="1416"/>
      <c r="L794" s="1416"/>
      <c r="M794" s="1417"/>
      <c r="N794" s="511" t="s">
        <v>2642</v>
      </c>
      <c r="O794" s="1638"/>
      <c r="P794" s="1416"/>
      <c r="Q794" s="1416"/>
      <c r="R794" s="1416"/>
      <c r="S794" s="1416"/>
      <c r="T794" s="1416"/>
      <c r="U794" s="1416"/>
      <c r="V794" s="1417"/>
      <c r="W794" s="511" t="s">
        <v>2643</v>
      </c>
      <c r="X794" s="1638"/>
      <c r="Y794" s="1416"/>
      <c r="Z794" s="1416"/>
      <c r="AA794" s="1416"/>
      <c r="AB794" s="1416"/>
      <c r="AC794" s="1416"/>
      <c r="AD794" s="1416"/>
      <c r="AE794" s="1416"/>
      <c r="AF794" s="1416"/>
      <c r="AG794" s="1416"/>
      <c r="AH794" s="1416"/>
      <c r="AI794" s="1416"/>
      <c r="AJ794" s="1573"/>
      <c r="AK794" s="1002"/>
      <c r="AL794" s="1002"/>
    </row>
    <row r="795" spans="1:38" ht="15" hidden="1" customHeight="1" x14ac:dyDescent="0.25">
      <c r="A795" s="10"/>
      <c r="B795" s="10"/>
      <c r="C795" s="10"/>
      <c r="D795" s="10"/>
      <c r="E795" s="34"/>
      <c r="F795" s="10" t="s">
        <v>2628</v>
      </c>
      <c r="G795" s="10"/>
      <c r="H795" s="10"/>
      <c r="I795" s="1006"/>
      <c r="J795" s="1006"/>
      <c r="K795" s="1006"/>
      <c r="L795" s="1007"/>
      <c r="M795" s="531"/>
      <c r="N795" s="531"/>
      <c r="O795" s="10" t="s">
        <v>2628</v>
      </c>
      <c r="P795" s="10"/>
      <c r="Q795" s="10"/>
      <c r="R795" s="10"/>
      <c r="S795" s="10"/>
      <c r="T795" s="2318"/>
      <c r="U795" s="1393"/>
      <c r="V795" s="2319"/>
      <c r="W795" s="31"/>
      <c r="X795" s="10" t="s">
        <v>2628</v>
      </c>
      <c r="Y795" s="10"/>
      <c r="Z795" s="10"/>
      <c r="AA795" s="10"/>
      <c r="AB795" s="531"/>
      <c r="AC795" s="531"/>
      <c r="AD795" s="10"/>
      <c r="AE795" s="2320"/>
      <c r="AF795" s="1393"/>
      <c r="AG795" s="1393"/>
      <c r="AH795" s="1393"/>
      <c r="AI795" s="2319"/>
      <c r="AJ795" s="485"/>
      <c r="AK795" s="1002"/>
      <c r="AL795" s="1002"/>
    </row>
    <row r="796" spans="1:38" ht="4.5" hidden="1" customHeight="1" x14ac:dyDescent="0.25">
      <c r="A796" s="10"/>
      <c r="B796" s="10"/>
      <c r="C796" s="10"/>
      <c r="D796" s="10"/>
      <c r="E796" s="34"/>
      <c r="F796" s="10"/>
      <c r="G796" s="10"/>
      <c r="H796" s="10"/>
      <c r="I796" s="31"/>
      <c r="J796" s="31"/>
      <c r="K796" s="31"/>
      <c r="L796" s="10"/>
      <c r="M796" s="10"/>
      <c r="N796" s="10"/>
      <c r="O796" s="31"/>
      <c r="P796" s="31"/>
      <c r="Q796" s="31"/>
      <c r="R796" s="31"/>
      <c r="S796" s="31"/>
      <c r="T796" s="31"/>
      <c r="U796" s="31"/>
      <c r="V796" s="10"/>
      <c r="W796" s="10"/>
      <c r="X796" s="31"/>
      <c r="Y796" s="31"/>
      <c r="Z796" s="31"/>
      <c r="AA796" s="31"/>
      <c r="AB796" s="31"/>
      <c r="AC796" s="31"/>
      <c r="AD796" s="10"/>
      <c r="AE796" s="10"/>
      <c r="AF796" s="31"/>
      <c r="AG796" s="31"/>
      <c r="AH796" s="31"/>
      <c r="AI796" s="31"/>
      <c r="AJ796" s="485"/>
      <c r="AK796" s="1002"/>
      <c r="AL796" s="1002"/>
    </row>
    <row r="797" spans="1:38" ht="15" hidden="1" customHeight="1" x14ac:dyDescent="0.25">
      <c r="A797" s="10"/>
      <c r="B797" s="10"/>
      <c r="C797" s="10"/>
      <c r="D797" s="10"/>
      <c r="E797" s="1005" t="s">
        <v>2644</v>
      </c>
      <c r="F797" s="1638"/>
      <c r="G797" s="1416"/>
      <c r="H797" s="1416"/>
      <c r="I797" s="1416"/>
      <c r="J797" s="1416"/>
      <c r="K797" s="1416"/>
      <c r="L797" s="1416"/>
      <c r="M797" s="1417"/>
      <c r="N797" s="511" t="s">
        <v>2645</v>
      </c>
      <c r="O797" s="1638"/>
      <c r="P797" s="1416"/>
      <c r="Q797" s="1416"/>
      <c r="R797" s="1416"/>
      <c r="S797" s="1416"/>
      <c r="T797" s="1416"/>
      <c r="U797" s="1416"/>
      <c r="V797" s="1417"/>
      <c r="W797" s="511" t="s">
        <v>2646</v>
      </c>
      <c r="X797" s="1638"/>
      <c r="Y797" s="1416"/>
      <c r="Z797" s="1416"/>
      <c r="AA797" s="1416"/>
      <c r="AB797" s="1416"/>
      <c r="AC797" s="1416"/>
      <c r="AD797" s="1416"/>
      <c r="AE797" s="1416"/>
      <c r="AF797" s="1416"/>
      <c r="AG797" s="1416"/>
      <c r="AH797" s="1416"/>
      <c r="AI797" s="1416"/>
      <c r="AJ797" s="1573"/>
      <c r="AK797" s="1002"/>
      <c r="AL797" s="1002"/>
    </row>
    <row r="798" spans="1:38" ht="15.75" hidden="1" customHeight="1" x14ac:dyDescent="0.25">
      <c r="A798" s="10"/>
      <c r="B798" s="10"/>
      <c r="C798" s="10"/>
      <c r="D798" s="10"/>
      <c r="E798" s="34"/>
      <c r="F798" s="10" t="s">
        <v>2628</v>
      </c>
      <c r="G798" s="10"/>
      <c r="H798" s="10"/>
      <c r="I798" s="531"/>
      <c r="J798" s="531"/>
      <c r="K798" s="531"/>
      <c r="L798" s="1007"/>
      <c r="M798" s="10"/>
      <c r="N798" s="31"/>
      <c r="O798" s="10" t="s">
        <v>2628</v>
      </c>
      <c r="P798" s="10"/>
      <c r="Q798" s="10"/>
      <c r="R798" s="10"/>
      <c r="S798" s="10"/>
      <c r="T798" s="2318"/>
      <c r="U798" s="1393"/>
      <c r="V798" s="2319"/>
      <c r="W798" s="31"/>
      <c r="X798" s="10" t="s">
        <v>2628</v>
      </c>
      <c r="Y798" s="10"/>
      <c r="Z798" s="10"/>
      <c r="AA798" s="10"/>
      <c r="AB798" s="531"/>
      <c r="AC798" s="531"/>
      <c r="AD798" s="10"/>
      <c r="AE798" s="2320"/>
      <c r="AF798" s="1393"/>
      <c r="AG798" s="1393"/>
      <c r="AH798" s="1393"/>
      <c r="AI798" s="2319"/>
      <c r="AJ798" s="485"/>
      <c r="AK798" s="1002"/>
      <c r="AL798" s="1002"/>
    </row>
    <row r="799" spans="1:38" ht="15" customHeight="1" thickBot="1" x14ac:dyDescent="0.3">
      <c r="A799" s="1103" t="s">
        <v>2647</v>
      </c>
      <c r="B799" s="1045"/>
      <c r="C799" s="2345"/>
      <c r="D799" s="2350"/>
      <c r="E799" s="1334" t="s">
        <v>2623</v>
      </c>
      <c r="F799" s="1149"/>
      <c r="G799" s="1149"/>
      <c r="H799" s="1149"/>
      <c r="I799" s="1337"/>
      <c r="J799" s="1335"/>
      <c r="K799" s="2325"/>
      <c r="L799" s="2326"/>
      <c r="M799" s="2326"/>
      <c r="N799" s="2326"/>
      <c r="O799" s="2326"/>
      <c r="P799" s="2326"/>
      <c r="Q799" s="2326"/>
      <c r="R799" s="2326"/>
      <c r="S799" s="2326"/>
      <c r="T799" s="2326"/>
      <c r="U799" s="2326"/>
      <c r="V799" s="2326"/>
      <c r="W799" s="2326"/>
      <c r="X799" s="1149"/>
      <c r="Y799" s="1149"/>
      <c r="Z799" s="1149" t="s">
        <v>2624</v>
      </c>
      <c r="AA799" s="1149"/>
      <c r="AB799" s="1337"/>
      <c r="AC799" s="2327"/>
      <c r="AD799" s="2328"/>
      <c r="AE799" s="2328"/>
      <c r="AF799" s="2328"/>
      <c r="AG799" s="2328"/>
      <c r="AH799" s="2328"/>
      <c r="AI799" s="1338"/>
      <c r="AJ799" s="1109"/>
      <c r="AK799" s="1002"/>
      <c r="AL799" s="1002"/>
    </row>
    <row r="800" spans="1:38" ht="6.6" customHeight="1" x14ac:dyDescent="0.25">
      <c r="A800" s="1009"/>
      <c r="D800" s="1356"/>
      <c r="E800" s="1339"/>
      <c r="F800" s="1073"/>
      <c r="G800" s="1073"/>
      <c r="H800" s="1073"/>
      <c r="I800" s="1073"/>
      <c r="J800" s="1073"/>
      <c r="K800" s="1073"/>
      <c r="L800" s="1073"/>
      <c r="M800" s="1073"/>
      <c r="N800" s="1073"/>
      <c r="O800" s="1073"/>
      <c r="P800" s="1073"/>
      <c r="Q800" s="1073"/>
      <c r="R800" s="1073"/>
      <c r="S800" s="1073"/>
      <c r="T800" s="1073"/>
      <c r="U800" s="1073"/>
      <c r="V800" s="1073"/>
      <c r="W800" s="1073"/>
      <c r="X800" s="1073"/>
      <c r="Y800" s="1073"/>
      <c r="Z800" s="1073"/>
      <c r="AA800" s="1073"/>
      <c r="AB800" s="1073"/>
      <c r="AC800" s="1073"/>
      <c r="AD800" s="1073"/>
      <c r="AE800" s="1073"/>
      <c r="AF800" s="1109"/>
      <c r="AG800" s="1109"/>
      <c r="AH800" s="1109"/>
      <c r="AI800" s="1340"/>
      <c r="AJ800" s="1109"/>
      <c r="AK800" s="1002"/>
      <c r="AL800" s="1002"/>
    </row>
    <row r="801" spans="1:38" ht="15" customHeight="1" x14ac:dyDescent="0.25">
      <c r="A801" s="10"/>
      <c r="B801" s="10"/>
      <c r="C801" s="10"/>
      <c r="D801" s="1073"/>
      <c r="E801" s="2338" t="s">
        <v>2613</v>
      </c>
      <c r="F801" s="1881"/>
      <c r="G801" s="2330"/>
      <c r="H801" s="1930"/>
      <c r="I801" s="1930"/>
      <c r="J801" s="1930"/>
      <c r="K801" s="1930"/>
      <c r="L801" s="1930"/>
      <c r="M801" s="1930"/>
      <c r="N801" s="1930"/>
      <c r="O801" s="1930"/>
      <c r="P801" s="1930"/>
      <c r="Q801" s="1930"/>
      <c r="R801" s="1930"/>
      <c r="S801" s="1160" t="s">
        <v>2614</v>
      </c>
      <c r="T801" s="2329"/>
      <c r="U801" s="1930"/>
      <c r="V801" s="1930"/>
      <c r="W801" s="1930"/>
      <c r="X801" s="1930"/>
      <c r="Y801" s="1930"/>
      <c r="Z801" s="1160" t="s">
        <v>2615</v>
      </c>
      <c r="AA801" s="2330"/>
      <c r="AB801" s="1930"/>
      <c r="AC801" s="1160" t="s">
        <v>2616</v>
      </c>
      <c r="AD801" s="2330"/>
      <c r="AE801" s="1930"/>
      <c r="AF801" s="1930"/>
      <c r="AG801" s="1930"/>
      <c r="AH801" s="1930"/>
      <c r="AI801" s="1340"/>
      <c r="AJ801" s="1109"/>
      <c r="AK801" s="1002"/>
      <c r="AL801" s="1002"/>
    </row>
    <row r="802" spans="1:38" ht="4.5" customHeight="1" x14ac:dyDescent="0.25">
      <c r="A802" s="10"/>
      <c r="B802" s="10"/>
      <c r="C802" s="10"/>
      <c r="D802" s="1073"/>
      <c r="E802" s="1339"/>
      <c r="F802" s="1073"/>
      <c r="G802" s="1073"/>
      <c r="H802" s="1073"/>
      <c r="I802" s="1073"/>
      <c r="J802" s="1073"/>
      <c r="K802" s="1073"/>
      <c r="L802" s="1073"/>
      <c r="M802" s="1073"/>
      <c r="N802" s="1073"/>
      <c r="O802" s="1073"/>
      <c r="P802" s="1073"/>
      <c r="Q802" s="1073"/>
      <c r="R802" s="1073"/>
      <c r="S802" s="1073"/>
      <c r="T802" s="1073"/>
      <c r="U802" s="1073"/>
      <c r="V802" s="1073"/>
      <c r="W802" s="1073"/>
      <c r="X802" s="1073"/>
      <c r="Y802" s="1073"/>
      <c r="Z802" s="1073"/>
      <c r="AA802" s="1073"/>
      <c r="AB802" s="1073"/>
      <c r="AC802" s="1073"/>
      <c r="AD802" s="1073"/>
      <c r="AE802" s="1073"/>
      <c r="AF802" s="1109"/>
      <c r="AG802" s="1109"/>
      <c r="AH802" s="1109"/>
      <c r="AI802" s="1340"/>
      <c r="AJ802" s="1109"/>
      <c r="AK802" s="1002"/>
      <c r="AL802" s="1002"/>
    </row>
    <row r="803" spans="1:38" ht="15" customHeight="1" x14ac:dyDescent="0.25">
      <c r="A803" s="10"/>
      <c r="B803" s="10"/>
      <c r="C803" s="10"/>
      <c r="D803" s="1073"/>
      <c r="E803" s="1339" t="s">
        <v>2617</v>
      </c>
      <c r="F803" s="1073"/>
      <c r="G803" s="1073"/>
      <c r="H803" s="1073"/>
      <c r="I803" s="1073"/>
      <c r="J803" s="1073"/>
      <c r="K803" s="1073"/>
      <c r="L803" s="1073"/>
      <c r="M803" s="1073"/>
      <c r="N803" s="1344"/>
      <c r="O803" s="1333"/>
      <c r="P803" s="1333"/>
      <c r="Q803" s="2330"/>
      <c r="R803" s="1930"/>
      <c r="S803" s="1930"/>
      <c r="T803" s="1930"/>
      <c r="U803" s="1930"/>
      <c r="V803" s="1930"/>
      <c r="W803" s="1930"/>
      <c r="X803" s="1930"/>
      <c r="Y803" s="1930"/>
      <c r="Z803" s="1930"/>
      <c r="AA803" s="1930"/>
      <c r="AB803" s="1930"/>
      <c r="AC803" s="1930"/>
      <c r="AD803" s="1930"/>
      <c r="AE803" s="1930"/>
      <c r="AF803" s="1930"/>
      <c r="AG803" s="1930"/>
      <c r="AH803" s="1930"/>
      <c r="AI803" s="1340"/>
      <c r="AJ803" s="1109"/>
      <c r="AK803" s="1002"/>
      <c r="AL803" s="1002"/>
    </row>
    <row r="804" spans="1:38" ht="4.5" customHeight="1" x14ac:dyDescent="0.25">
      <c r="A804" s="10"/>
      <c r="B804" s="10"/>
      <c r="C804" s="10"/>
      <c r="D804" s="1073"/>
      <c r="E804" s="1339"/>
      <c r="F804" s="1073"/>
      <c r="G804" s="1073"/>
      <c r="H804" s="1073"/>
      <c r="I804" s="1073"/>
      <c r="J804" s="1073"/>
      <c r="K804" s="1073"/>
      <c r="L804" s="1073"/>
      <c r="M804" s="1073"/>
      <c r="N804" s="1073"/>
      <c r="O804" s="1073"/>
      <c r="P804" s="1073"/>
      <c r="Q804" s="1073"/>
      <c r="R804" s="1073"/>
      <c r="S804" s="1073"/>
      <c r="T804" s="1073"/>
      <c r="U804" s="1073"/>
      <c r="V804" s="1073"/>
      <c r="W804" s="1073"/>
      <c r="X804" s="1073"/>
      <c r="Y804" s="1073"/>
      <c r="Z804" s="1073"/>
      <c r="AA804" s="1073"/>
      <c r="AB804" s="1073"/>
      <c r="AC804" s="1073"/>
      <c r="AD804" s="1073"/>
      <c r="AE804" s="1073"/>
      <c r="AF804" s="1109"/>
      <c r="AG804" s="1109"/>
      <c r="AH804" s="1109"/>
      <c r="AI804" s="1340"/>
      <c r="AJ804" s="1109"/>
      <c r="AK804" s="1002"/>
      <c r="AL804" s="1002"/>
    </row>
    <row r="805" spans="1:38" ht="15" customHeight="1" x14ac:dyDescent="0.25">
      <c r="A805" s="10"/>
      <c r="B805" s="10"/>
      <c r="C805" s="10"/>
      <c r="D805" s="1073"/>
      <c r="E805" s="1339" t="s">
        <v>2618</v>
      </c>
      <c r="F805" s="1073"/>
      <c r="G805" s="1073"/>
      <c r="H805" s="1073"/>
      <c r="I805" s="1073"/>
      <c r="J805" s="1073"/>
      <c r="K805" s="1109"/>
      <c r="L805" s="1350"/>
      <c r="M805" s="1073"/>
      <c r="N805" s="1073"/>
      <c r="O805" s="1073"/>
      <c r="P805" s="1109"/>
      <c r="Q805" s="1081" t="s">
        <v>2619</v>
      </c>
      <c r="R805" s="2330"/>
      <c r="S805" s="1930"/>
      <c r="T805" s="1930"/>
      <c r="U805" s="1073" t="s">
        <v>2620</v>
      </c>
      <c r="V805" s="1073"/>
      <c r="W805" s="1073"/>
      <c r="X805" s="1073"/>
      <c r="Y805" s="1073"/>
      <c r="Z805" s="1073"/>
      <c r="AA805" s="2330"/>
      <c r="AB805" s="1930"/>
      <c r="AC805" s="1930"/>
      <c r="AD805" s="1930"/>
      <c r="AE805" s="1930"/>
      <c r="AF805" s="1930"/>
      <c r="AG805" s="1930"/>
      <c r="AH805" s="1930"/>
      <c r="AI805" s="1340"/>
      <c r="AJ805" s="1109"/>
      <c r="AK805" s="1002"/>
      <c r="AL805" s="1002"/>
    </row>
    <row r="806" spans="1:38" ht="4.5" customHeight="1" x14ac:dyDescent="0.25">
      <c r="A806" s="10"/>
      <c r="B806" s="10"/>
      <c r="C806" s="10"/>
      <c r="D806" s="1073"/>
      <c r="E806" s="1339"/>
      <c r="F806" s="1073"/>
      <c r="G806" s="1073"/>
      <c r="H806" s="1073"/>
      <c r="I806" s="1073"/>
      <c r="J806" s="1073"/>
      <c r="K806" s="1073"/>
      <c r="L806" s="1073"/>
      <c r="M806" s="1073"/>
      <c r="N806" s="1073"/>
      <c r="O806" s="1073"/>
      <c r="P806" s="1073"/>
      <c r="Q806" s="1073"/>
      <c r="R806" s="1073"/>
      <c r="S806" s="1073"/>
      <c r="T806" s="1073"/>
      <c r="U806" s="1073"/>
      <c r="V806" s="1073"/>
      <c r="W806" s="1073"/>
      <c r="X806" s="1073"/>
      <c r="Y806" s="1073"/>
      <c r="Z806" s="1073"/>
      <c r="AA806" s="1073"/>
      <c r="AB806" s="1073"/>
      <c r="AC806" s="1073"/>
      <c r="AD806" s="1073"/>
      <c r="AE806" s="1073"/>
      <c r="AF806" s="1109"/>
      <c r="AG806" s="1109"/>
      <c r="AH806" s="1109"/>
      <c r="AI806" s="1340"/>
      <c r="AJ806" s="1109"/>
      <c r="AK806" s="1002"/>
      <c r="AL806" s="1002"/>
    </row>
    <row r="807" spans="1:38" ht="15" customHeight="1" x14ac:dyDescent="0.25">
      <c r="A807" s="10"/>
      <c r="B807" s="10"/>
      <c r="C807" s="10"/>
      <c r="D807" s="1073"/>
      <c r="E807" s="1339" t="s">
        <v>2621</v>
      </c>
      <c r="F807" s="1073"/>
      <c r="G807" s="1073"/>
      <c r="H807" s="1073"/>
      <c r="I807" s="1073"/>
      <c r="J807" s="1073"/>
      <c r="K807" s="1073"/>
      <c r="L807" s="1351"/>
      <c r="M807" s="1333"/>
      <c r="N807" s="1073" t="s">
        <v>146</v>
      </c>
      <c r="O807" s="1073"/>
      <c r="P807" s="2330"/>
      <c r="Q807" s="1930"/>
      <c r="R807" s="1930"/>
      <c r="S807" s="1930"/>
      <c r="T807" s="1930"/>
      <c r="U807" s="2346" t="s">
        <v>173</v>
      </c>
      <c r="V807" s="1881"/>
      <c r="W807" s="2330"/>
      <c r="X807" s="1930"/>
      <c r="Y807" s="1930"/>
      <c r="Z807" s="1930"/>
      <c r="AA807" s="1930"/>
      <c r="AB807" s="1930"/>
      <c r="AC807" s="1930"/>
      <c r="AD807" s="1930"/>
      <c r="AE807" s="1930"/>
      <c r="AF807" s="1930"/>
      <c r="AG807" s="1930"/>
      <c r="AH807" s="1930"/>
      <c r="AI807" s="1340"/>
      <c r="AJ807" s="1109"/>
      <c r="AK807" s="1002"/>
      <c r="AL807" s="1002"/>
    </row>
    <row r="808" spans="1:38" ht="4.5" customHeight="1" x14ac:dyDescent="0.25">
      <c r="A808" s="10"/>
      <c r="B808" s="10"/>
      <c r="C808" s="10"/>
      <c r="D808" s="1073"/>
      <c r="E808" s="1339"/>
      <c r="F808" s="1073"/>
      <c r="G808" s="1073"/>
      <c r="H808" s="1073"/>
      <c r="I808" s="1073"/>
      <c r="J808" s="1073"/>
      <c r="K808" s="1073"/>
      <c r="L808" s="1073"/>
      <c r="M808" s="1073"/>
      <c r="N808" s="1073"/>
      <c r="O808" s="1073"/>
      <c r="P808" s="1073"/>
      <c r="Q808" s="1073"/>
      <c r="R808" s="1073"/>
      <c r="S808" s="1073"/>
      <c r="T808" s="1073"/>
      <c r="U808" s="1073"/>
      <c r="V808" s="1073"/>
      <c r="W808" s="1073"/>
      <c r="X808" s="1073"/>
      <c r="Y808" s="1073"/>
      <c r="Z808" s="1073"/>
      <c r="AA808" s="1073"/>
      <c r="AB808" s="1073"/>
      <c r="AC808" s="1073"/>
      <c r="AD808" s="1073"/>
      <c r="AE808" s="1073"/>
      <c r="AF808" s="1109"/>
      <c r="AG808" s="1109"/>
      <c r="AH808" s="1109"/>
      <c r="AI808" s="1340"/>
      <c r="AJ808" s="1109"/>
      <c r="AK808" s="1002"/>
      <c r="AL808" s="1002"/>
    </row>
    <row r="809" spans="1:38" ht="15" customHeight="1" x14ac:dyDescent="0.25">
      <c r="A809" s="10"/>
      <c r="B809" s="10"/>
      <c r="C809" s="10"/>
      <c r="D809" s="1073"/>
      <c r="E809" s="1339" t="s">
        <v>2625</v>
      </c>
      <c r="F809" s="1073"/>
      <c r="G809" s="1073"/>
      <c r="H809" s="1073"/>
      <c r="I809" s="1073"/>
      <c r="J809" s="1073"/>
      <c r="K809" s="1073"/>
      <c r="L809" s="1073"/>
      <c r="M809" s="2330"/>
      <c r="N809" s="1930"/>
      <c r="O809" s="1109"/>
      <c r="P809" s="1109"/>
      <c r="Q809" s="1345" t="s">
        <v>2626</v>
      </c>
      <c r="R809" s="1109"/>
      <c r="S809" s="1109"/>
      <c r="T809" s="1109"/>
      <c r="U809" s="1073"/>
      <c r="V809" s="1073"/>
      <c r="W809" s="1109"/>
      <c r="X809" s="1109"/>
      <c r="Y809" s="1109"/>
      <c r="Z809" s="1109"/>
      <c r="AA809" s="1109"/>
      <c r="AB809" s="1109"/>
      <c r="AC809" s="1109"/>
      <c r="AD809" s="2330"/>
      <c r="AE809" s="2331"/>
      <c r="AF809" s="1109"/>
      <c r="AG809" s="1109"/>
      <c r="AH809" s="1109"/>
      <c r="AI809" s="1340"/>
      <c r="AJ809" s="1109"/>
      <c r="AK809" s="1002"/>
      <c r="AL809" s="1002"/>
    </row>
    <row r="810" spans="1:38" ht="4.5" customHeight="1" x14ac:dyDescent="0.25">
      <c r="A810" s="10"/>
      <c r="B810" s="10"/>
      <c r="C810" s="10"/>
      <c r="D810" s="1073"/>
      <c r="E810" s="1339"/>
      <c r="F810" s="1073"/>
      <c r="G810" s="1073"/>
      <c r="H810" s="1073"/>
      <c r="I810" s="1073"/>
      <c r="J810" s="1073"/>
      <c r="K810" s="1073"/>
      <c r="L810" s="1073"/>
      <c r="M810" s="1160"/>
      <c r="N810" s="1073"/>
      <c r="O810" s="1073"/>
      <c r="P810" s="1073"/>
      <c r="Q810" s="1073"/>
      <c r="R810" s="1073"/>
      <c r="S810" s="1073"/>
      <c r="T810" s="1073"/>
      <c r="U810" s="1073"/>
      <c r="V810" s="1073"/>
      <c r="W810" s="1073"/>
      <c r="X810" s="1073"/>
      <c r="Y810" s="1073"/>
      <c r="Z810" s="1073"/>
      <c r="AA810" s="1073"/>
      <c r="AB810" s="1073"/>
      <c r="AC810" s="1073"/>
      <c r="AD810" s="1073"/>
      <c r="AE810" s="1073"/>
      <c r="AF810" s="1109"/>
      <c r="AG810" s="1109"/>
      <c r="AH810" s="1109"/>
      <c r="AI810" s="1340"/>
      <c r="AJ810" s="1109"/>
      <c r="AK810" s="1002"/>
      <c r="AL810" s="1002"/>
    </row>
    <row r="811" spans="1:38" ht="15" customHeight="1" x14ac:dyDescent="0.25">
      <c r="A811" s="10"/>
      <c r="B811" s="10"/>
      <c r="C811" s="10"/>
      <c r="D811" s="1073"/>
      <c r="E811" s="1339"/>
      <c r="F811" s="1073" t="s">
        <v>2627</v>
      </c>
      <c r="G811" s="1073"/>
      <c r="H811" s="1073"/>
      <c r="I811" s="1073"/>
      <c r="J811" s="1073"/>
      <c r="K811" s="1073"/>
      <c r="L811" s="1073"/>
      <c r="M811" s="1109"/>
      <c r="N811" s="1109"/>
      <c r="O811" s="1109"/>
      <c r="P811" s="1109"/>
      <c r="Q811" s="1109"/>
      <c r="R811" s="1109"/>
      <c r="S811" s="1109"/>
      <c r="T811" s="1109"/>
      <c r="U811" s="1109"/>
      <c r="V811" s="1109"/>
      <c r="W811" s="1109"/>
      <c r="X811" s="1109"/>
      <c r="Y811" s="1109"/>
      <c r="Z811" s="1109"/>
      <c r="AA811" s="1109"/>
      <c r="AB811" s="1109"/>
      <c r="AC811" s="1109"/>
      <c r="AD811" s="1109"/>
      <c r="AE811" s="1073"/>
      <c r="AF811" s="1109"/>
      <c r="AG811" s="1109"/>
      <c r="AH811" s="1109"/>
      <c r="AI811" s="1340"/>
      <c r="AJ811" s="1109"/>
      <c r="AK811" s="1002"/>
      <c r="AL811" s="1002"/>
    </row>
    <row r="812" spans="1:38" ht="4.5" customHeight="1" x14ac:dyDescent="0.25">
      <c r="A812" s="10"/>
      <c r="B812" s="10"/>
      <c r="C812" s="10"/>
      <c r="D812" s="1073"/>
      <c r="E812" s="1339"/>
      <c r="F812" s="1073"/>
      <c r="G812" s="1073"/>
      <c r="H812" s="1073"/>
      <c r="I812" s="1073"/>
      <c r="J812" s="1073"/>
      <c r="K812" s="1073"/>
      <c r="L812" s="1073"/>
      <c r="M812" s="1073"/>
      <c r="N812" s="1073"/>
      <c r="O812" s="1073"/>
      <c r="P812" s="1073"/>
      <c r="Q812" s="1073"/>
      <c r="R812" s="1073"/>
      <c r="S812" s="1073"/>
      <c r="T812" s="1073"/>
      <c r="U812" s="1073"/>
      <c r="V812" s="1073"/>
      <c r="W812" s="1073"/>
      <c r="X812" s="1073"/>
      <c r="Y812" s="1073"/>
      <c r="Z812" s="1073"/>
      <c r="AA812" s="1073"/>
      <c r="AB812" s="1073"/>
      <c r="AC812" s="1073"/>
      <c r="AD812" s="1073"/>
      <c r="AE812" s="1073"/>
      <c r="AF812" s="1109"/>
      <c r="AG812" s="1109"/>
      <c r="AH812" s="1109"/>
      <c r="AI812" s="1340"/>
      <c r="AJ812" s="1109"/>
      <c r="AK812" s="1002"/>
      <c r="AL812" s="1002"/>
    </row>
    <row r="813" spans="1:38" ht="15" customHeight="1" x14ac:dyDescent="0.25">
      <c r="A813" s="10"/>
      <c r="B813" s="10"/>
      <c r="C813" s="10"/>
      <c r="D813" s="1073"/>
      <c r="E813" s="1347" t="s">
        <v>96</v>
      </c>
      <c r="F813" s="2330"/>
      <c r="G813" s="1930"/>
      <c r="H813" s="1930"/>
      <c r="I813" s="1930"/>
      <c r="J813" s="1930"/>
      <c r="K813" s="1930"/>
      <c r="L813" s="1930"/>
      <c r="M813" s="1930"/>
      <c r="N813" s="1346" t="s">
        <v>201</v>
      </c>
      <c r="O813" s="2330"/>
      <c r="P813" s="1930"/>
      <c r="Q813" s="1930"/>
      <c r="R813" s="1930"/>
      <c r="S813" s="1930"/>
      <c r="T813" s="1930"/>
      <c r="U813" s="1930"/>
      <c r="V813" s="1930"/>
      <c r="W813" s="1346" t="s">
        <v>245</v>
      </c>
      <c r="X813" s="2339"/>
      <c r="Y813" s="2339"/>
      <c r="Z813" s="2339"/>
      <c r="AA813" s="2339"/>
      <c r="AB813" s="2339"/>
      <c r="AC813" s="2339"/>
      <c r="AD813" s="2339"/>
      <c r="AE813" s="2339"/>
      <c r="AF813" s="2339"/>
      <c r="AG813" s="2339"/>
      <c r="AH813" s="2339"/>
      <c r="AI813" s="1348"/>
      <c r="AJ813" s="1082"/>
      <c r="AK813" s="1002"/>
      <c r="AL813" s="1002"/>
    </row>
    <row r="814" spans="1:38" ht="15" customHeight="1" x14ac:dyDescent="0.25">
      <c r="A814" s="10"/>
      <c r="B814" s="10"/>
      <c r="C814" s="10"/>
      <c r="D814" s="1073"/>
      <c r="E814" s="1339"/>
      <c r="F814" s="1073" t="s">
        <v>2628</v>
      </c>
      <c r="G814" s="1073"/>
      <c r="H814" s="1073"/>
      <c r="I814" s="1333"/>
      <c r="J814" s="1333"/>
      <c r="K814" s="1333"/>
      <c r="L814" s="1353"/>
      <c r="M814" s="1333"/>
      <c r="N814" s="1333"/>
      <c r="O814" s="1073" t="s">
        <v>2628</v>
      </c>
      <c r="P814" s="1073"/>
      <c r="Q814" s="1073"/>
      <c r="R814" s="1073"/>
      <c r="S814" s="1073"/>
      <c r="T814" s="2343"/>
      <c r="U814" s="2344"/>
      <c r="V814" s="2344"/>
      <c r="W814" s="1109"/>
      <c r="X814" s="1073" t="s">
        <v>2628</v>
      </c>
      <c r="Y814" s="1073"/>
      <c r="Z814" s="1073"/>
      <c r="AA814" s="1073"/>
      <c r="AB814" s="1333"/>
      <c r="AC814" s="1333"/>
      <c r="AD814" s="1073"/>
      <c r="AE814" s="2343"/>
      <c r="AF814" s="2343"/>
      <c r="AG814" s="2343"/>
      <c r="AH814" s="2343"/>
      <c r="AI814" s="1348"/>
      <c r="AJ814" s="1109"/>
      <c r="AK814" s="1002"/>
      <c r="AL814" s="1002"/>
    </row>
    <row r="815" spans="1:38" ht="4.5" customHeight="1" x14ac:dyDescent="0.25">
      <c r="A815" s="10"/>
      <c r="B815" s="10"/>
      <c r="C815" s="10"/>
      <c r="D815" s="1073"/>
      <c r="E815" s="1339"/>
      <c r="F815" s="1073"/>
      <c r="G815" s="1073"/>
      <c r="H815" s="1073"/>
      <c r="I815" s="1109"/>
      <c r="J815" s="1109"/>
      <c r="K815" s="1109"/>
      <c r="L815" s="1073"/>
      <c r="M815" s="1073"/>
      <c r="N815" s="1073"/>
      <c r="O815" s="1109"/>
      <c r="P815" s="1109"/>
      <c r="Q815" s="1109"/>
      <c r="R815" s="1109"/>
      <c r="S815" s="1109"/>
      <c r="T815" s="1109"/>
      <c r="U815" s="1109"/>
      <c r="V815" s="1073"/>
      <c r="W815" s="1073"/>
      <c r="X815" s="1109"/>
      <c r="Y815" s="1109"/>
      <c r="Z815" s="1109"/>
      <c r="AA815" s="1109"/>
      <c r="AB815" s="1109"/>
      <c r="AC815" s="1109"/>
      <c r="AD815" s="1073"/>
      <c r="AE815" s="1073"/>
      <c r="AF815" s="1109"/>
      <c r="AG815" s="1109"/>
      <c r="AH815" s="1109"/>
      <c r="AI815" s="1340"/>
      <c r="AJ815" s="1109"/>
      <c r="AK815" s="1002"/>
      <c r="AL815" s="1002"/>
    </row>
    <row r="816" spans="1:38" ht="15" customHeight="1" x14ac:dyDescent="0.25">
      <c r="A816" s="10"/>
      <c r="B816" s="10"/>
      <c r="C816" s="10"/>
      <c r="D816" s="1073"/>
      <c r="E816" s="1347" t="s">
        <v>309</v>
      </c>
      <c r="F816" s="2330"/>
      <c r="G816" s="1930"/>
      <c r="H816" s="1930"/>
      <c r="I816" s="1930"/>
      <c r="J816" s="1930"/>
      <c r="K816" s="1930"/>
      <c r="L816" s="1930"/>
      <c r="M816" s="1930"/>
      <c r="N816" s="1346" t="s">
        <v>374</v>
      </c>
      <c r="O816" s="2330"/>
      <c r="P816" s="1930"/>
      <c r="Q816" s="1930"/>
      <c r="R816" s="1930"/>
      <c r="S816" s="1930"/>
      <c r="T816" s="1930"/>
      <c r="U816" s="1930"/>
      <c r="V816" s="1930"/>
      <c r="W816" s="1346" t="s">
        <v>418</v>
      </c>
      <c r="X816" s="2339"/>
      <c r="Y816" s="2339"/>
      <c r="Z816" s="2339"/>
      <c r="AA816" s="2339"/>
      <c r="AB816" s="2339"/>
      <c r="AC816" s="2339"/>
      <c r="AD816" s="2339"/>
      <c r="AE816" s="2339"/>
      <c r="AF816" s="2339"/>
      <c r="AG816" s="2339"/>
      <c r="AH816" s="2339"/>
      <c r="AI816" s="1186"/>
      <c r="AJ816" s="1082"/>
      <c r="AK816" s="1002"/>
      <c r="AL816" s="1002"/>
    </row>
    <row r="817" spans="1:38" ht="15" customHeight="1" thickBot="1" x14ac:dyDescent="0.3">
      <c r="A817" s="10"/>
      <c r="B817" s="10"/>
      <c r="C817" s="10"/>
      <c r="D817" s="1073"/>
      <c r="E817" s="1341"/>
      <c r="F817" s="1164" t="s">
        <v>2628</v>
      </c>
      <c r="G817" s="1164"/>
      <c r="H817" s="1164"/>
      <c r="I817" s="1342"/>
      <c r="J817" s="1342"/>
      <c r="K817" s="1342"/>
      <c r="L817" s="1352"/>
      <c r="M817" s="1164"/>
      <c r="N817" s="1349"/>
      <c r="O817" s="1164" t="s">
        <v>2628</v>
      </c>
      <c r="P817" s="1164"/>
      <c r="Q817" s="1164"/>
      <c r="R817" s="1164"/>
      <c r="S817" s="1164"/>
      <c r="T817" s="2321"/>
      <c r="U817" s="2347"/>
      <c r="V817" s="2347"/>
      <c r="W817" s="1349"/>
      <c r="X817" s="1164" t="s">
        <v>2628</v>
      </c>
      <c r="Y817" s="1164"/>
      <c r="Z817" s="1164"/>
      <c r="AA817" s="1164"/>
      <c r="AB817" s="1342"/>
      <c r="AC817" s="1342"/>
      <c r="AD817" s="1164"/>
      <c r="AE817" s="2321"/>
      <c r="AF817" s="2321"/>
      <c r="AG817" s="2321"/>
      <c r="AH817" s="2321"/>
      <c r="AI817" s="1192"/>
      <c r="AJ817" s="1109"/>
      <c r="AK817" s="1002"/>
      <c r="AL817" s="1002"/>
    </row>
    <row r="818" spans="1:38" ht="4.5" customHeight="1" thickBot="1" x14ac:dyDescent="0.3">
      <c r="A818" s="10"/>
      <c r="B818" s="10"/>
      <c r="C818" s="10"/>
      <c r="D818" s="10"/>
      <c r="E818" s="206"/>
      <c r="F818" s="207"/>
      <c r="G818" s="207"/>
      <c r="H818" s="207"/>
      <c r="I818" s="207"/>
      <c r="J818" s="207"/>
      <c r="K818" s="207"/>
      <c r="L818" s="207"/>
      <c r="M818" s="207"/>
      <c r="N818" s="207"/>
      <c r="O818" s="207"/>
      <c r="P818" s="207"/>
      <c r="Q818" s="207"/>
      <c r="R818" s="207"/>
      <c r="S818" s="207"/>
      <c r="T818" s="207"/>
      <c r="U818" s="207"/>
      <c r="V818" s="207"/>
      <c r="W818" s="207"/>
      <c r="X818" s="207"/>
      <c r="Y818" s="207"/>
      <c r="Z818" s="207"/>
      <c r="AA818" s="207"/>
      <c r="AB818" s="207"/>
      <c r="AC818" s="207"/>
      <c r="AD818" s="207"/>
      <c r="AE818" s="207"/>
      <c r="AF818" s="678"/>
      <c r="AG818" s="678"/>
      <c r="AH818" s="678"/>
      <c r="AI818" s="678"/>
      <c r="AJ818" s="1109"/>
      <c r="AK818" s="1002"/>
      <c r="AL818" s="1002"/>
    </row>
    <row r="819" spans="1:38" ht="15" hidden="1" customHeight="1" x14ac:dyDescent="0.25">
      <c r="A819" s="10"/>
      <c r="B819" s="10"/>
      <c r="C819" s="10"/>
      <c r="D819" s="10"/>
      <c r="E819" s="1005" t="s">
        <v>457</v>
      </c>
      <c r="F819" s="1638"/>
      <c r="G819" s="1416"/>
      <c r="H819" s="1416"/>
      <c r="I819" s="1416"/>
      <c r="J819" s="1416"/>
      <c r="K819" s="1416"/>
      <c r="L819" s="1416"/>
      <c r="M819" s="1417"/>
      <c r="N819" s="511" t="s">
        <v>497</v>
      </c>
      <c r="O819" s="1638"/>
      <c r="P819" s="1416"/>
      <c r="Q819" s="1416"/>
      <c r="R819" s="1416"/>
      <c r="S819" s="1416"/>
      <c r="T819" s="1416"/>
      <c r="U819" s="1416"/>
      <c r="V819" s="1417"/>
      <c r="W819" s="511" t="s">
        <v>546</v>
      </c>
      <c r="X819" s="1638"/>
      <c r="Y819" s="1416"/>
      <c r="Z819" s="1416"/>
      <c r="AA819" s="1416"/>
      <c r="AB819" s="1416"/>
      <c r="AC819" s="1416"/>
      <c r="AD819" s="1416"/>
      <c r="AE819" s="1416"/>
      <c r="AF819" s="1416"/>
      <c r="AG819" s="1416"/>
      <c r="AH819" s="1416"/>
      <c r="AI819" s="1416"/>
      <c r="AJ819" s="1573"/>
      <c r="AK819" s="31"/>
      <c r="AL819" s="31"/>
    </row>
    <row r="820" spans="1:38" ht="15" hidden="1" customHeight="1" x14ac:dyDescent="0.25">
      <c r="A820" s="10"/>
      <c r="B820" s="10"/>
      <c r="C820" s="10"/>
      <c r="D820" s="10"/>
      <c r="E820" s="34"/>
      <c r="F820" s="10" t="s">
        <v>2628</v>
      </c>
      <c r="G820" s="10"/>
      <c r="H820" s="10"/>
      <c r="I820" s="1006"/>
      <c r="J820" s="1006"/>
      <c r="K820" s="1006"/>
      <c r="L820" s="1007"/>
      <c r="M820" s="531"/>
      <c r="N820" s="531"/>
      <c r="O820" s="10" t="s">
        <v>2628</v>
      </c>
      <c r="P820" s="10"/>
      <c r="Q820" s="10"/>
      <c r="R820" s="10"/>
      <c r="S820" s="10"/>
      <c r="T820" s="2318"/>
      <c r="U820" s="1393"/>
      <c r="V820" s="2319"/>
      <c r="W820" s="31"/>
      <c r="X820" s="10" t="s">
        <v>2628</v>
      </c>
      <c r="Y820" s="10"/>
      <c r="Z820" s="10"/>
      <c r="AA820" s="10"/>
      <c r="AB820" s="531"/>
      <c r="AC820" s="531"/>
      <c r="AD820" s="10"/>
      <c r="AE820" s="2320"/>
      <c r="AF820" s="1393"/>
      <c r="AG820" s="1393"/>
      <c r="AH820" s="1393"/>
      <c r="AI820" s="2319"/>
      <c r="AJ820" s="485"/>
      <c r="AK820" s="31"/>
      <c r="AL820" s="31"/>
    </row>
    <row r="821" spans="1:38" ht="4.5" hidden="1" customHeight="1" x14ac:dyDescent="0.25">
      <c r="A821" s="10"/>
      <c r="B821" s="10"/>
      <c r="C821" s="10"/>
      <c r="D821" s="10"/>
      <c r="E821" s="34"/>
      <c r="F821" s="10"/>
      <c r="G821" s="10"/>
      <c r="H821" s="10"/>
      <c r="I821" s="31"/>
      <c r="J821" s="31"/>
      <c r="K821" s="31"/>
      <c r="L821" s="10"/>
      <c r="M821" s="10"/>
      <c r="N821" s="10"/>
      <c r="O821" s="31"/>
      <c r="P821" s="31"/>
      <c r="Q821" s="31"/>
      <c r="R821" s="31"/>
      <c r="S821" s="31"/>
      <c r="T821" s="31"/>
      <c r="U821" s="31"/>
      <c r="V821" s="10"/>
      <c r="W821" s="10"/>
      <c r="X821" s="31"/>
      <c r="Y821" s="31"/>
      <c r="Z821" s="31"/>
      <c r="AA821" s="31"/>
      <c r="AB821" s="31"/>
      <c r="AC821" s="31"/>
      <c r="AD821" s="10"/>
      <c r="AE821" s="10"/>
      <c r="AF821" s="31"/>
      <c r="AG821" s="31"/>
      <c r="AH821" s="31"/>
      <c r="AI821" s="31"/>
      <c r="AJ821" s="485"/>
      <c r="AK821" s="31"/>
      <c r="AL821" s="31"/>
    </row>
    <row r="822" spans="1:38" ht="15" hidden="1" customHeight="1" x14ac:dyDescent="0.25">
      <c r="A822" s="10"/>
      <c r="B822" s="10"/>
      <c r="C822" s="10"/>
      <c r="D822" s="10"/>
      <c r="E822" s="1005" t="s">
        <v>619</v>
      </c>
      <c r="F822" s="1638"/>
      <c r="G822" s="1416"/>
      <c r="H822" s="1416"/>
      <c r="I822" s="1416"/>
      <c r="J822" s="1416"/>
      <c r="K822" s="1416"/>
      <c r="L822" s="1416"/>
      <c r="M822" s="1417"/>
      <c r="N822" s="511" t="s">
        <v>1839</v>
      </c>
      <c r="O822" s="1638"/>
      <c r="P822" s="1416"/>
      <c r="Q822" s="1416"/>
      <c r="R822" s="1416"/>
      <c r="S822" s="1416"/>
      <c r="T822" s="1416"/>
      <c r="U822" s="1416"/>
      <c r="V822" s="1417"/>
      <c r="W822" s="511" t="s">
        <v>2049</v>
      </c>
      <c r="X822" s="1638"/>
      <c r="Y822" s="1416"/>
      <c r="Z822" s="1416"/>
      <c r="AA822" s="1416"/>
      <c r="AB822" s="1416"/>
      <c r="AC822" s="1416"/>
      <c r="AD822" s="1416"/>
      <c r="AE822" s="1416"/>
      <c r="AF822" s="1416"/>
      <c r="AG822" s="1416"/>
      <c r="AH822" s="1416"/>
      <c r="AI822" s="1416"/>
      <c r="AJ822" s="1573"/>
      <c r="AK822" s="31"/>
      <c r="AL822" s="31"/>
    </row>
    <row r="823" spans="1:38" ht="15" hidden="1" customHeight="1" x14ac:dyDescent="0.25">
      <c r="A823" s="10"/>
      <c r="B823" s="10"/>
      <c r="C823" s="10"/>
      <c r="D823" s="10"/>
      <c r="E823" s="34"/>
      <c r="F823" s="10" t="s">
        <v>2628</v>
      </c>
      <c r="G823" s="10"/>
      <c r="H823" s="10"/>
      <c r="I823" s="531"/>
      <c r="J823" s="531"/>
      <c r="K823" s="531"/>
      <c r="L823" s="1007"/>
      <c r="M823" s="10"/>
      <c r="N823" s="31"/>
      <c r="O823" s="10" t="s">
        <v>2628</v>
      </c>
      <c r="P823" s="10"/>
      <c r="Q823" s="10"/>
      <c r="R823" s="10"/>
      <c r="S823" s="10"/>
      <c r="T823" s="2318"/>
      <c r="U823" s="1393"/>
      <c r="V823" s="2319"/>
      <c r="W823" s="31"/>
      <c r="X823" s="10" t="s">
        <v>2628</v>
      </c>
      <c r="Y823" s="10"/>
      <c r="Z823" s="10"/>
      <c r="AA823" s="10"/>
      <c r="AB823" s="531"/>
      <c r="AC823" s="531"/>
      <c r="AD823" s="10"/>
      <c r="AE823" s="2320"/>
      <c r="AF823" s="1393"/>
      <c r="AG823" s="1393"/>
      <c r="AH823" s="1393"/>
      <c r="AI823" s="2319"/>
      <c r="AJ823" s="485"/>
      <c r="AK823" s="31"/>
      <c r="AL823" s="31"/>
    </row>
    <row r="824" spans="1:38" ht="4.5" hidden="1" customHeight="1" x14ac:dyDescent="0.25">
      <c r="A824" s="10"/>
      <c r="B824" s="10"/>
      <c r="C824" s="10"/>
      <c r="D824" s="10"/>
      <c r="E824" s="206"/>
      <c r="F824" s="207"/>
      <c r="G824" s="207"/>
      <c r="H824" s="207"/>
      <c r="I824" s="207"/>
      <c r="J824" s="207"/>
      <c r="K824" s="207"/>
      <c r="L824" s="207"/>
      <c r="M824" s="207"/>
      <c r="N824" s="207"/>
      <c r="O824" s="207"/>
      <c r="P824" s="207"/>
      <c r="Q824" s="207"/>
      <c r="R824" s="207"/>
      <c r="S824" s="207"/>
      <c r="T824" s="207"/>
      <c r="U824" s="207"/>
      <c r="V824" s="207"/>
      <c r="W824" s="207"/>
      <c r="X824" s="207"/>
      <c r="Y824" s="207"/>
      <c r="Z824" s="207"/>
      <c r="AA824" s="207"/>
      <c r="AB824" s="207"/>
      <c r="AC824" s="207"/>
      <c r="AD824" s="207"/>
      <c r="AE824" s="207"/>
      <c r="AF824" s="678"/>
      <c r="AG824" s="678"/>
      <c r="AH824" s="678"/>
      <c r="AI824" s="678"/>
      <c r="AJ824" s="497"/>
      <c r="AK824" s="31"/>
      <c r="AL824" s="31"/>
    </row>
    <row r="825" spans="1:38" ht="15" hidden="1" customHeight="1" x14ac:dyDescent="0.25">
      <c r="A825" s="10"/>
      <c r="B825" s="10"/>
      <c r="C825" s="10"/>
      <c r="D825" s="10"/>
      <c r="E825" s="1005" t="s">
        <v>2629</v>
      </c>
      <c r="F825" s="1638"/>
      <c r="G825" s="1416"/>
      <c r="H825" s="1416"/>
      <c r="I825" s="1416"/>
      <c r="J825" s="1416"/>
      <c r="K825" s="1416"/>
      <c r="L825" s="1416"/>
      <c r="M825" s="1417"/>
      <c r="N825" s="511" t="s">
        <v>2630</v>
      </c>
      <c r="O825" s="1638"/>
      <c r="P825" s="1416"/>
      <c r="Q825" s="1416"/>
      <c r="R825" s="1416"/>
      <c r="S825" s="1416"/>
      <c r="T825" s="1416"/>
      <c r="U825" s="1416"/>
      <c r="V825" s="1417"/>
      <c r="W825" s="511" t="s">
        <v>2631</v>
      </c>
      <c r="X825" s="1638"/>
      <c r="Y825" s="1416"/>
      <c r="Z825" s="1416"/>
      <c r="AA825" s="1416"/>
      <c r="AB825" s="1416"/>
      <c r="AC825" s="1416"/>
      <c r="AD825" s="1416"/>
      <c r="AE825" s="1416"/>
      <c r="AF825" s="1416"/>
      <c r="AG825" s="1416"/>
      <c r="AH825" s="1416"/>
      <c r="AI825" s="1416"/>
      <c r="AJ825" s="1573"/>
      <c r="AK825" s="31"/>
      <c r="AL825" s="31"/>
    </row>
    <row r="826" spans="1:38" ht="15" hidden="1" customHeight="1" x14ac:dyDescent="0.25">
      <c r="A826" s="10"/>
      <c r="B826" s="10"/>
      <c r="C826" s="10"/>
      <c r="D826" s="10"/>
      <c r="E826" s="34"/>
      <c r="F826" s="10" t="s">
        <v>2628</v>
      </c>
      <c r="G826" s="10"/>
      <c r="H826" s="10"/>
      <c r="I826" s="1006"/>
      <c r="J826" s="1006"/>
      <c r="K826" s="1006"/>
      <c r="L826" s="1007"/>
      <c r="M826" s="531"/>
      <c r="N826" s="531"/>
      <c r="O826" s="10" t="s">
        <v>2628</v>
      </c>
      <c r="P826" s="10"/>
      <c r="Q826" s="10"/>
      <c r="R826" s="10"/>
      <c r="S826" s="10"/>
      <c r="T826" s="2318"/>
      <c r="U826" s="1393"/>
      <c r="V826" s="2319"/>
      <c r="W826" s="31"/>
      <c r="X826" s="10" t="s">
        <v>2628</v>
      </c>
      <c r="Y826" s="10"/>
      <c r="Z826" s="10"/>
      <c r="AA826" s="10"/>
      <c r="AB826" s="531"/>
      <c r="AC826" s="531"/>
      <c r="AD826" s="10"/>
      <c r="AE826" s="2320"/>
      <c r="AF826" s="1393"/>
      <c r="AG826" s="1393"/>
      <c r="AH826" s="1393"/>
      <c r="AI826" s="2319"/>
      <c r="AJ826" s="485"/>
      <c r="AK826" s="31"/>
      <c r="AL826" s="31"/>
    </row>
    <row r="827" spans="1:38" ht="4.5" hidden="1" customHeight="1" x14ac:dyDescent="0.25">
      <c r="A827" s="10"/>
      <c r="B827" s="10"/>
      <c r="C827" s="10"/>
      <c r="D827" s="10"/>
      <c r="E827" s="34"/>
      <c r="F827" s="10"/>
      <c r="G827" s="10"/>
      <c r="H827" s="10"/>
      <c r="I827" s="31"/>
      <c r="J827" s="31"/>
      <c r="K827" s="31"/>
      <c r="L827" s="10"/>
      <c r="M827" s="10"/>
      <c r="N827" s="10"/>
      <c r="O827" s="31"/>
      <c r="P827" s="31"/>
      <c r="Q827" s="31"/>
      <c r="R827" s="31"/>
      <c r="S827" s="31"/>
      <c r="T827" s="31"/>
      <c r="U827" s="31"/>
      <c r="V827" s="10"/>
      <c r="W827" s="10"/>
      <c r="X827" s="31"/>
      <c r="Y827" s="31"/>
      <c r="Z827" s="31"/>
      <c r="AA827" s="31"/>
      <c r="AB827" s="31"/>
      <c r="AC827" s="31"/>
      <c r="AD827" s="10"/>
      <c r="AE827" s="10"/>
      <c r="AF827" s="31"/>
      <c r="AG827" s="31"/>
      <c r="AH827" s="31"/>
      <c r="AI827" s="31"/>
      <c r="AJ827" s="485"/>
      <c r="AK827" s="31"/>
      <c r="AL827" s="31"/>
    </row>
    <row r="828" spans="1:38" ht="15" hidden="1" customHeight="1" x14ac:dyDescent="0.25">
      <c r="A828" s="10"/>
      <c r="B828" s="10"/>
      <c r="C828" s="10"/>
      <c r="D828" s="10"/>
      <c r="E828" s="1005" t="s">
        <v>2632</v>
      </c>
      <c r="F828" s="1638"/>
      <c r="G828" s="1416"/>
      <c r="H828" s="1416"/>
      <c r="I828" s="1416"/>
      <c r="J828" s="1416"/>
      <c r="K828" s="1416"/>
      <c r="L828" s="1416"/>
      <c r="M828" s="1417"/>
      <c r="N828" s="511" t="s">
        <v>2633</v>
      </c>
      <c r="O828" s="1638"/>
      <c r="P828" s="1416"/>
      <c r="Q828" s="1416"/>
      <c r="R828" s="1416"/>
      <c r="S828" s="1416"/>
      <c r="T828" s="1416"/>
      <c r="U828" s="1416"/>
      <c r="V828" s="1417"/>
      <c r="W828" s="511" t="s">
        <v>2634</v>
      </c>
      <c r="X828" s="1638"/>
      <c r="Y828" s="1416"/>
      <c r="Z828" s="1416"/>
      <c r="AA828" s="1416"/>
      <c r="AB828" s="1416"/>
      <c r="AC828" s="1416"/>
      <c r="AD828" s="1416"/>
      <c r="AE828" s="1416"/>
      <c r="AF828" s="1416"/>
      <c r="AG828" s="1416"/>
      <c r="AH828" s="1416"/>
      <c r="AI828" s="1416"/>
      <c r="AJ828" s="1573"/>
      <c r="AK828" s="31"/>
      <c r="AL828" s="31"/>
    </row>
    <row r="829" spans="1:38" ht="15" hidden="1" customHeight="1" x14ac:dyDescent="0.25">
      <c r="A829" s="10"/>
      <c r="B829" s="10"/>
      <c r="C829" s="10"/>
      <c r="D829" s="10"/>
      <c r="E829" s="34"/>
      <c r="F829" s="10" t="s">
        <v>2628</v>
      </c>
      <c r="G829" s="10"/>
      <c r="H829" s="10"/>
      <c r="I829" s="531"/>
      <c r="J829" s="531"/>
      <c r="K829" s="531"/>
      <c r="L829" s="1007"/>
      <c r="M829" s="10"/>
      <c r="N829" s="31"/>
      <c r="O829" s="10" t="s">
        <v>2628</v>
      </c>
      <c r="P829" s="10"/>
      <c r="Q829" s="10"/>
      <c r="R829" s="10"/>
      <c r="S829" s="10"/>
      <c r="T829" s="2318"/>
      <c r="U829" s="1393"/>
      <c r="V829" s="2319"/>
      <c r="W829" s="31"/>
      <c r="X829" s="10" t="s">
        <v>2628</v>
      </c>
      <c r="Y829" s="10"/>
      <c r="Z829" s="10"/>
      <c r="AA829" s="10"/>
      <c r="AB829" s="531"/>
      <c r="AC829" s="531"/>
      <c r="AD829" s="10"/>
      <c r="AE829" s="2320"/>
      <c r="AF829" s="1393"/>
      <c r="AG829" s="1393"/>
      <c r="AH829" s="1393"/>
      <c r="AI829" s="2319"/>
      <c r="AJ829" s="485"/>
      <c r="AK829" s="31"/>
      <c r="AL829" s="31"/>
    </row>
    <row r="830" spans="1:38" ht="4.5" hidden="1" customHeight="1" x14ac:dyDescent="0.25">
      <c r="A830" s="10"/>
      <c r="B830" s="10"/>
      <c r="C830" s="10"/>
      <c r="D830" s="10"/>
      <c r="E830" s="206"/>
      <c r="F830" s="207"/>
      <c r="G830" s="207"/>
      <c r="H830" s="207"/>
      <c r="I830" s="207"/>
      <c r="J830" s="207"/>
      <c r="K830" s="207"/>
      <c r="L830" s="207"/>
      <c r="M830" s="207"/>
      <c r="N830" s="207"/>
      <c r="O830" s="207"/>
      <c r="P830" s="207"/>
      <c r="Q830" s="207"/>
      <c r="R830" s="207"/>
      <c r="S830" s="207"/>
      <c r="T830" s="207"/>
      <c r="U830" s="207"/>
      <c r="V830" s="207"/>
      <c r="W830" s="207"/>
      <c r="X830" s="207"/>
      <c r="Y830" s="207"/>
      <c r="Z830" s="207"/>
      <c r="AA830" s="207"/>
      <c r="AB830" s="207"/>
      <c r="AC830" s="207"/>
      <c r="AD830" s="207"/>
      <c r="AE830" s="207"/>
      <c r="AF830" s="678"/>
      <c r="AG830" s="678"/>
      <c r="AH830" s="678"/>
      <c r="AI830" s="678"/>
      <c r="AJ830" s="497"/>
      <c r="AK830" s="31"/>
      <c r="AL830" s="31"/>
    </row>
    <row r="831" spans="1:38" ht="15" hidden="1" customHeight="1" x14ac:dyDescent="0.25">
      <c r="A831" s="10"/>
      <c r="B831" s="10"/>
      <c r="C831" s="10"/>
      <c r="D831" s="10"/>
      <c r="E831" s="1005" t="s">
        <v>2635</v>
      </c>
      <c r="F831" s="1638"/>
      <c r="G831" s="1416"/>
      <c r="H831" s="1416"/>
      <c r="I831" s="1416"/>
      <c r="J831" s="1416"/>
      <c r="K831" s="1416"/>
      <c r="L831" s="1416"/>
      <c r="M831" s="1417"/>
      <c r="N831" s="511" t="s">
        <v>2636</v>
      </c>
      <c r="O831" s="1638"/>
      <c r="P831" s="1416"/>
      <c r="Q831" s="1416"/>
      <c r="R831" s="1416"/>
      <c r="S831" s="1416"/>
      <c r="T831" s="1416"/>
      <c r="U831" s="1416"/>
      <c r="V831" s="1417"/>
      <c r="W831" s="511" t="s">
        <v>2637</v>
      </c>
      <c r="X831" s="1638"/>
      <c r="Y831" s="1416"/>
      <c r="Z831" s="1416"/>
      <c r="AA831" s="1416"/>
      <c r="AB831" s="1416"/>
      <c r="AC831" s="1416"/>
      <c r="AD831" s="1416"/>
      <c r="AE831" s="1416"/>
      <c r="AF831" s="1416"/>
      <c r="AG831" s="1416"/>
      <c r="AH831" s="1416"/>
      <c r="AI831" s="1416"/>
      <c r="AJ831" s="1573"/>
      <c r="AK831" s="31"/>
      <c r="AL831" s="31"/>
    </row>
    <row r="832" spans="1:38" ht="15" hidden="1" customHeight="1" x14ac:dyDescent="0.25">
      <c r="A832" s="10"/>
      <c r="B832" s="10"/>
      <c r="C832" s="10"/>
      <c r="D832" s="10"/>
      <c r="E832" s="34"/>
      <c r="F832" s="10" t="s">
        <v>2628</v>
      </c>
      <c r="G832" s="10"/>
      <c r="H832" s="10"/>
      <c r="I832" s="1006"/>
      <c r="J832" s="1006"/>
      <c r="K832" s="1006"/>
      <c r="L832" s="1007"/>
      <c r="M832" s="531"/>
      <c r="N832" s="531"/>
      <c r="O832" s="10" t="s">
        <v>2628</v>
      </c>
      <c r="P832" s="10"/>
      <c r="Q832" s="10"/>
      <c r="R832" s="10"/>
      <c r="S832" s="10"/>
      <c r="T832" s="2318"/>
      <c r="U832" s="1393"/>
      <c r="V832" s="2319"/>
      <c r="W832" s="31"/>
      <c r="X832" s="10" t="s">
        <v>2628</v>
      </c>
      <c r="Y832" s="10"/>
      <c r="Z832" s="10"/>
      <c r="AA832" s="10"/>
      <c r="AB832" s="531"/>
      <c r="AC832" s="531"/>
      <c r="AD832" s="10"/>
      <c r="AE832" s="2320"/>
      <c r="AF832" s="1393"/>
      <c r="AG832" s="1393"/>
      <c r="AH832" s="1393"/>
      <c r="AI832" s="2319"/>
      <c r="AJ832" s="485"/>
      <c r="AK832" s="31"/>
      <c r="AL832" s="31"/>
    </row>
    <row r="833" spans="1:38" ht="4.5" hidden="1" customHeight="1" x14ac:dyDescent="0.25">
      <c r="A833" s="10"/>
      <c r="B833" s="10"/>
      <c r="C833" s="10"/>
      <c r="D833" s="10"/>
      <c r="E833" s="34"/>
      <c r="F833" s="10"/>
      <c r="G833" s="10"/>
      <c r="H833" s="10"/>
      <c r="I833" s="31"/>
      <c r="J833" s="31"/>
      <c r="K833" s="31"/>
      <c r="L833" s="10"/>
      <c r="M833" s="10"/>
      <c r="N833" s="10"/>
      <c r="O833" s="31"/>
      <c r="P833" s="31"/>
      <c r="Q833" s="31"/>
      <c r="R833" s="31"/>
      <c r="S833" s="31"/>
      <c r="T833" s="31"/>
      <c r="U833" s="31"/>
      <c r="V833" s="10"/>
      <c r="W833" s="10"/>
      <c r="X833" s="31"/>
      <c r="Y833" s="31"/>
      <c r="Z833" s="31"/>
      <c r="AA833" s="31"/>
      <c r="AB833" s="31"/>
      <c r="AC833" s="31"/>
      <c r="AD833" s="10"/>
      <c r="AE833" s="10"/>
      <c r="AF833" s="31"/>
      <c r="AG833" s="31"/>
      <c r="AH833" s="31"/>
      <c r="AI833" s="31"/>
      <c r="AJ833" s="485"/>
      <c r="AK833" s="31"/>
      <c r="AL833" s="31"/>
    </row>
    <row r="834" spans="1:38" ht="15" hidden="1" customHeight="1" x14ac:dyDescent="0.25">
      <c r="A834" s="10"/>
      <c r="B834" s="10"/>
      <c r="C834" s="10"/>
      <c r="D834" s="10"/>
      <c r="E834" s="1005" t="s">
        <v>2638</v>
      </c>
      <c r="F834" s="1638"/>
      <c r="G834" s="1416"/>
      <c r="H834" s="1416"/>
      <c r="I834" s="1416"/>
      <c r="J834" s="1416"/>
      <c r="K834" s="1416"/>
      <c r="L834" s="1416"/>
      <c r="M834" s="1417"/>
      <c r="N834" s="511" t="s">
        <v>2639</v>
      </c>
      <c r="O834" s="1638"/>
      <c r="P834" s="1416"/>
      <c r="Q834" s="1416"/>
      <c r="R834" s="1416"/>
      <c r="S834" s="1416"/>
      <c r="T834" s="1416"/>
      <c r="U834" s="1416"/>
      <c r="V834" s="1417"/>
      <c r="W834" s="511" t="s">
        <v>2640</v>
      </c>
      <c r="X834" s="1638"/>
      <c r="Y834" s="1416"/>
      <c r="Z834" s="1416"/>
      <c r="AA834" s="1416"/>
      <c r="AB834" s="1416"/>
      <c r="AC834" s="1416"/>
      <c r="AD834" s="1416"/>
      <c r="AE834" s="1416"/>
      <c r="AF834" s="1416"/>
      <c r="AG834" s="1416"/>
      <c r="AH834" s="1416"/>
      <c r="AI834" s="1416"/>
      <c r="AJ834" s="1573"/>
      <c r="AK834" s="31"/>
      <c r="AL834" s="31"/>
    </row>
    <row r="835" spans="1:38" ht="15" hidden="1" customHeight="1" x14ac:dyDescent="0.25">
      <c r="A835" s="10"/>
      <c r="B835" s="10"/>
      <c r="C835" s="10"/>
      <c r="D835" s="10"/>
      <c r="E835" s="34"/>
      <c r="F835" s="10" t="s">
        <v>2628</v>
      </c>
      <c r="G835" s="10"/>
      <c r="H835" s="10"/>
      <c r="I835" s="531"/>
      <c r="J835" s="531"/>
      <c r="K835" s="531"/>
      <c r="L835" s="1007"/>
      <c r="M835" s="10"/>
      <c r="N835" s="31"/>
      <c r="O835" s="10" t="s">
        <v>2628</v>
      </c>
      <c r="P835" s="10"/>
      <c r="Q835" s="10"/>
      <c r="R835" s="10"/>
      <c r="S835" s="10"/>
      <c r="T835" s="2318"/>
      <c r="U835" s="1393"/>
      <c r="V835" s="2319"/>
      <c r="W835" s="31"/>
      <c r="X835" s="10" t="s">
        <v>2628</v>
      </c>
      <c r="Y835" s="10"/>
      <c r="Z835" s="10"/>
      <c r="AA835" s="10"/>
      <c r="AB835" s="531"/>
      <c r="AC835" s="531"/>
      <c r="AD835" s="10"/>
      <c r="AE835" s="2320"/>
      <c r="AF835" s="1393"/>
      <c r="AG835" s="1393"/>
      <c r="AH835" s="1393"/>
      <c r="AI835" s="2319"/>
      <c r="AJ835" s="485"/>
      <c r="AK835" s="31"/>
      <c r="AL835" s="31"/>
    </row>
    <row r="836" spans="1:38" ht="4.5" hidden="1" customHeight="1" x14ac:dyDescent="0.25">
      <c r="A836" s="10"/>
      <c r="B836" s="10"/>
      <c r="C836" s="10"/>
      <c r="D836" s="10"/>
      <c r="E836" s="206"/>
      <c r="F836" s="207"/>
      <c r="G836" s="207"/>
      <c r="H836" s="207"/>
      <c r="I836" s="207"/>
      <c r="J836" s="207"/>
      <c r="K836" s="207"/>
      <c r="L836" s="207"/>
      <c r="M836" s="207"/>
      <c r="N836" s="207"/>
      <c r="O836" s="207"/>
      <c r="P836" s="207"/>
      <c r="Q836" s="207"/>
      <c r="R836" s="207"/>
      <c r="S836" s="207"/>
      <c r="T836" s="207"/>
      <c r="U836" s="207"/>
      <c r="V836" s="207"/>
      <c r="W836" s="207"/>
      <c r="X836" s="207"/>
      <c r="Y836" s="207"/>
      <c r="Z836" s="207"/>
      <c r="AA836" s="207"/>
      <c r="AB836" s="207"/>
      <c r="AC836" s="207"/>
      <c r="AD836" s="207"/>
      <c r="AE836" s="207"/>
      <c r="AF836" s="678"/>
      <c r="AG836" s="678"/>
      <c r="AH836" s="678"/>
      <c r="AI836" s="678"/>
      <c r="AJ836" s="497"/>
      <c r="AK836" s="31"/>
      <c r="AL836" s="31"/>
    </row>
    <row r="837" spans="1:38" ht="15" hidden="1" customHeight="1" x14ac:dyDescent="0.25">
      <c r="A837" s="10"/>
      <c r="B837" s="10"/>
      <c r="C837" s="10"/>
      <c r="D837" s="10"/>
      <c r="E837" s="1005" t="s">
        <v>2641</v>
      </c>
      <c r="F837" s="1638"/>
      <c r="G837" s="1416"/>
      <c r="H837" s="1416"/>
      <c r="I837" s="1416"/>
      <c r="J837" s="1416"/>
      <c r="K837" s="1416"/>
      <c r="L837" s="1416"/>
      <c r="M837" s="1417"/>
      <c r="N837" s="511" t="s">
        <v>2642</v>
      </c>
      <c r="O837" s="1638"/>
      <c r="P837" s="1416"/>
      <c r="Q837" s="1416"/>
      <c r="R837" s="1416"/>
      <c r="S837" s="1416"/>
      <c r="T837" s="1416"/>
      <c r="U837" s="1416"/>
      <c r="V837" s="1417"/>
      <c r="W837" s="511" t="s">
        <v>2643</v>
      </c>
      <c r="X837" s="1638"/>
      <c r="Y837" s="1416"/>
      <c r="Z837" s="1416"/>
      <c r="AA837" s="1416"/>
      <c r="AB837" s="1416"/>
      <c r="AC837" s="1416"/>
      <c r="AD837" s="1416"/>
      <c r="AE837" s="1416"/>
      <c r="AF837" s="1416"/>
      <c r="AG837" s="1416"/>
      <c r="AH837" s="1416"/>
      <c r="AI837" s="1416"/>
      <c r="AJ837" s="1573"/>
      <c r="AK837" s="31"/>
      <c r="AL837" s="31"/>
    </row>
    <row r="838" spans="1:38" ht="15" hidden="1" customHeight="1" x14ac:dyDescent="0.25">
      <c r="A838" s="10"/>
      <c r="B838" s="10"/>
      <c r="C838" s="10"/>
      <c r="D838" s="10"/>
      <c r="E838" s="34"/>
      <c r="F838" s="10" t="s">
        <v>2628</v>
      </c>
      <c r="G838" s="10"/>
      <c r="H838" s="10"/>
      <c r="I838" s="1006"/>
      <c r="J838" s="1006"/>
      <c r="K838" s="1006"/>
      <c r="L838" s="1007"/>
      <c r="M838" s="531"/>
      <c r="N838" s="531"/>
      <c r="O838" s="10" t="s">
        <v>2628</v>
      </c>
      <c r="P838" s="10"/>
      <c r="Q838" s="10"/>
      <c r="R838" s="10"/>
      <c r="S838" s="10"/>
      <c r="T838" s="2318"/>
      <c r="U838" s="1393"/>
      <c r="V838" s="2319"/>
      <c r="W838" s="31"/>
      <c r="X838" s="10" t="s">
        <v>2628</v>
      </c>
      <c r="Y838" s="10"/>
      <c r="Z838" s="10"/>
      <c r="AA838" s="10"/>
      <c r="AB838" s="531"/>
      <c r="AC838" s="531"/>
      <c r="AD838" s="10"/>
      <c r="AE838" s="2320"/>
      <c r="AF838" s="1393"/>
      <c r="AG838" s="1393"/>
      <c r="AH838" s="1393"/>
      <c r="AI838" s="2319"/>
      <c r="AJ838" s="485"/>
      <c r="AK838" s="31"/>
      <c r="AL838" s="31"/>
    </row>
    <row r="839" spans="1:38" ht="4.5" hidden="1" customHeight="1" x14ac:dyDescent="0.25">
      <c r="A839" s="10"/>
      <c r="B839" s="10"/>
      <c r="C839" s="10"/>
      <c r="D839" s="10"/>
      <c r="E839" s="34"/>
      <c r="F839" s="10"/>
      <c r="G839" s="10"/>
      <c r="H839" s="10"/>
      <c r="I839" s="31"/>
      <c r="J839" s="31"/>
      <c r="K839" s="31"/>
      <c r="L839" s="10"/>
      <c r="M839" s="10"/>
      <c r="N839" s="10"/>
      <c r="O839" s="31"/>
      <c r="P839" s="31"/>
      <c r="Q839" s="31"/>
      <c r="R839" s="31"/>
      <c r="S839" s="31"/>
      <c r="T839" s="31"/>
      <c r="U839" s="31"/>
      <c r="V839" s="10"/>
      <c r="W839" s="10"/>
      <c r="X839" s="31"/>
      <c r="Y839" s="31"/>
      <c r="Z839" s="31"/>
      <c r="AA839" s="31"/>
      <c r="AB839" s="31"/>
      <c r="AC839" s="31"/>
      <c r="AD839" s="10"/>
      <c r="AE839" s="10"/>
      <c r="AF839" s="31"/>
      <c r="AG839" s="31"/>
      <c r="AH839" s="31"/>
      <c r="AI839" s="31"/>
      <c r="AJ839" s="485"/>
      <c r="AK839" s="31"/>
      <c r="AL839" s="31"/>
    </row>
    <row r="840" spans="1:38" ht="15" hidden="1" customHeight="1" x14ac:dyDescent="0.25">
      <c r="A840" s="10"/>
      <c r="B840" s="10"/>
      <c r="C840" s="10"/>
      <c r="D840" s="10"/>
      <c r="E840" s="1005" t="s">
        <v>2644</v>
      </c>
      <c r="F840" s="1638"/>
      <c r="G840" s="1416"/>
      <c r="H840" s="1416"/>
      <c r="I840" s="1416"/>
      <c r="J840" s="1416"/>
      <c r="K840" s="1416"/>
      <c r="L840" s="1416"/>
      <c r="M840" s="1417"/>
      <c r="N840" s="511" t="s">
        <v>2645</v>
      </c>
      <c r="O840" s="1638"/>
      <c r="P840" s="1416"/>
      <c r="Q840" s="1416"/>
      <c r="R840" s="1416"/>
      <c r="S840" s="1416"/>
      <c r="T840" s="1416"/>
      <c r="U840" s="1416"/>
      <c r="V840" s="1417"/>
      <c r="W840" s="511" t="s">
        <v>2646</v>
      </c>
      <c r="X840" s="1638"/>
      <c r="Y840" s="1416"/>
      <c r="Z840" s="1416"/>
      <c r="AA840" s="1416"/>
      <c r="AB840" s="1416"/>
      <c r="AC840" s="1416"/>
      <c r="AD840" s="1416"/>
      <c r="AE840" s="1416"/>
      <c r="AF840" s="1416"/>
      <c r="AG840" s="1416"/>
      <c r="AH840" s="1416"/>
      <c r="AI840" s="1416"/>
      <c r="AJ840" s="1573"/>
      <c r="AK840" s="31"/>
      <c r="AL840" s="31"/>
    </row>
    <row r="841" spans="1:38" ht="15" hidden="1" customHeight="1" x14ac:dyDescent="0.25">
      <c r="A841" s="10"/>
      <c r="B841" s="10"/>
      <c r="C841" s="10"/>
      <c r="D841" s="10"/>
      <c r="E841" s="34"/>
      <c r="F841" s="10" t="s">
        <v>2628</v>
      </c>
      <c r="G841" s="10"/>
      <c r="H841" s="10"/>
      <c r="I841" s="531"/>
      <c r="J841" s="531"/>
      <c r="K841" s="531"/>
      <c r="L841" s="1007"/>
      <c r="M841" s="10"/>
      <c r="N841" s="31"/>
      <c r="O841" s="10" t="s">
        <v>2628</v>
      </c>
      <c r="P841" s="10"/>
      <c r="Q841" s="10"/>
      <c r="R841" s="10"/>
      <c r="S841" s="10"/>
      <c r="T841" s="2318"/>
      <c r="U841" s="1393"/>
      <c r="V841" s="2319"/>
      <c r="W841" s="31"/>
      <c r="X841" s="10" t="s">
        <v>2628</v>
      </c>
      <c r="Y841" s="10"/>
      <c r="Z841" s="10"/>
      <c r="AA841" s="10"/>
      <c r="AB841" s="531"/>
      <c r="AC841" s="531"/>
      <c r="AD841" s="10"/>
      <c r="AE841" s="2320"/>
      <c r="AF841" s="1393"/>
      <c r="AG841" s="1393"/>
      <c r="AH841" s="1393"/>
      <c r="AI841" s="2319"/>
      <c r="AJ841" s="485"/>
      <c r="AK841" s="31"/>
      <c r="AL841" s="31"/>
    </row>
    <row r="842" spans="1:38" ht="15" customHeight="1" thickBot="1" x14ac:dyDescent="0.3">
      <c r="A842" s="1103" t="s">
        <v>2647</v>
      </c>
      <c r="B842" s="1045"/>
      <c r="C842" s="2345"/>
      <c r="D842" s="1443"/>
      <c r="E842" s="1334" t="s">
        <v>2623</v>
      </c>
      <c r="F842" s="1149"/>
      <c r="G842" s="1149"/>
      <c r="H842" s="1149"/>
      <c r="I842" s="1337"/>
      <c r="J842" s="1335"/>
      <c r="K842" s="2325"/>
      <c r="L842" s="2326"/>
      <c r="M842" s="2326"/>
      <c r="N842" s="2326"/>
      <c r="O842" s="2326"/>
      <c r="P842" s="2326"/>
      <c r="Q842" s="2326"/>
      <c r="R842" s="2326"/>
      <c r="S842" s="2326"/>
      <c r="T842" s="2326"/>
      <c r="U842" s="2326"/>
      <c r="V842" s="2326"/>
      <c r="W842" s="2326"/>
      <c r="X842" s="1149"/>
      <c r="Y842" s="1149"/>
      <c r="Z842" s="1149" t="s">
        <v>2624</v>
      </c>
      <c r="AA842" s="1149"/>
      <c r="AB842" s="1337"/>
      <c r="AC842" s="2327"/>
      <c r="AD842" s="2328"/>
      <c r="AE842" s="2328"/>
      <c r="AF842" s="2328"/>
      <c r="AG842" s="2328"/>
      <c r="AH842" s="2328"/>
      <c r="AI842" s="1338"/>
      <c r="AJ842" s="1109"/>
      <c r="AK842" s="1002"/>
      <c r="AL842" s="1002"/>
    </row>
    <row r="843" spans="1:38" ht="6.6" customHeight="1" x14ac:dyDescent="0.25">
      <c r="A843" s="1009"/>
      <c r="D843" s="1009"/>
      <c r="E843" s="1339"/>
      <c r="F843" s="1073"/>
      <c r="G843" s="1073"/>
      <c r="H843" s="1073"/>
      <c r="I843" s="1073"/>
      <c r="J843" s="1073"/>
      <c r="K843" s="1073"/>
      <c r="L843" s="1073"/>
      <c r="M843" s="1073"/>
      <c r="N843" s="1073"/>
      <c r="O843" s="1073"/>
      <c r="P843" s="1073"/>
      <c r="Q843" s="1073"/>
      <c r="R843" s="1073"/>
      <c r="S843" s="1073"/>
      <c r="T843" s="1073"/>
      <c r="U843" s="1073"/>
      <c r="V843" s="1073"/>
      <c r="W843" s="1073"/>
      <c r="X843" s="1073"/>
      <c r="Y843" s="1073"/>
      <c r="Z843" s="1073"/>
      <c r="AA843" s="1073"/>
      <c r="AB843" s="1073"/>
      <c r="AC843" s="1073"/>
      <c r="AD843" s="1073"/>
      <c r="AE843" s="1073"/>
      <c r="AF843" s="1109"/>
      <c r="AG843" s="1109"/>
      <c r="AH843" s="1109"/>
      <c r="AI843" s="1340"/>
      <c r="AJ843" s="1109"/>
      <c r="AK843" s="1002"/>
      <c r="AL843" s="1002"/>
    </row>
    <row r="844" spans="1:38" ht="15" customHeight="1" x14ac:dyDescent="0.25">
      <c r="A844" s="10"/>
      <c r="B844" s="10"/>
      <c r="C844" s="10"/>
      <c r="D844" s="10"/>
      <c r="E844" s="2338" t="s">
        <v>2613</v>
      </c>
      <c r="F844" s="1881"/>
      <c r="G844" s="2330"/>
      <c r="H844" s="1930"/>
      <c r="I844" s="1930"/>
      <c r="J844" s="1930"/>
      <c r="K844" s="1930"/>
      <c r="L844" s="1930"/>
      <c r="M844" s="1930"/>
      <c r="N844" s="1930"/>
      <c r="O844" s="1930"/>
      <c r="P844" s="1930"/>
      <c r="Q844" s="1930"/>
      <c r="R844" s="1930"/>
      <c r="S844" s="1160" t="s">
        <v>2614</v>
      </c>
      <c r="T844" s="2329"/>
      <c r="U844" s="1930"/>
      <c r="V844" s="1930"/>
      <c r="W844" s="1930"/>
      <c r="X844" s="1930"/>
      <c r="Y844" s="1930"/>
      <c r="Z844" s="1160" t="s">
        <v>2615</v>
      </c>
      <c r="AA844" s="2330"/>
      <c r="AB844" s="1930"/>
      <c r="AC844" s="1160" t="s">
        <v>2616</v>
      </c>
      <c r="AD844" s="2330"/>
      <c r="AE844" s="1930"/>
      <c r="AF844" s="1930"/>
      <c r="AG844" s="1930"/>
      <c r="AH844" s="1930"/>
      <c r="AI844" s="1340"/>
      <c r="AJ844" s="1109"/>
      <c r="AK844" s="1002"/>
      <c r="AL844" s="1002"/>
    </row>
    <row r="845" spans="1:38" ht="4.5" customHeight="1" x14ac:dyDescent="0.25">
      <c r="A845" s="10"/>
      <c r="B845" s="10"/>
      <c r="C845" s="10"/>
      <c r="D845" s="10"/>
      <c r="E845" s="1339"/>
      <c r="F845" s="1073"/>
      <c r="G845" s="1073"/>
      <c r="H845" s="1073"/>
      <c r="I845" s="1073"/>
      <c r="J845" s="1073"/>
      <c r="K845" s="1073"/>
      <c r="L845" s="1073"/>
      <c r="M845" s="1073"/>
      <c r="N845" s="1073"/>
      <c r="O845" s="1073"/>
      <c r="P845" s="1073"/>
      <c r="Q845" s="1073"/>
      <c r="R845" s="1073"/>
      <c r="S845" s="1073"/>
      <c r="T845" s="1073"/>
      <c r="U845" s="1073"/>
      <c r="V845" s="1073"/>
      <c r="W845" s="1073"/>
      <c r="X845" s="1073"/>
      <c r="Y845" s="1073"/>
      <c r="Z845" s="1073"/>
      <c r="AA845" s="1073"/>
      <c r="AB845" s="1073"/>
      <c r="AC845" s="1073"/>
      <c r="AD845" s="1073"/>
      <c r="AE845" s="1073"/>
      <c r="AF845" s="1109"/>
      <c r="AG845" s="1109"/>
      <c r="AH845" s="1109"/>
      <c r="AI845" s="1340"/>
      <c r="AJ845" s="1109"/>
      <c r="AK845" s="1002"/>
      <c r="AL845" s="1002"/>
    </row>
    <row r="846" spans="1:38" ht="15" customHeight="1" x14ac:dyDescent="0.25">
      <c r="A846" s="10"/>
      <c r="B846" s="10"/>
      <c r="C846" s="10"/>
      <c r="D846" s="10"/>
      <c r="E846" s="1339" t="s">
        <v>2617</v>
      </c>
      <c r="F846" s="1073"/>
      <c r="G846" s="1073"/>
      <c r="H846" s="1073"/>
      <c r="I846" s="1073"/>
      <c r="J846" s="1073"/>
      <c r="K846" s="1073"/>
      <c r="L846" s="1073"/>
      <c r="M846" s="1073"/>
      <c r="N846" s="1344"/>
      <c r="O846" s="1333"/>
      <c r="P846" s="1333"/>
      <c r="Q846" s="2330"/>
      <c r="R846" s="1930"/>
      <c r="S846" s="1930"/>
      <c r="T846" s="1930"/>
      <c r="U846" s="1930"/>
      <c r="V846" s="1930"/>
      <c r="W846" s="1930"/>
      <c r="X846" s="1930"/>
      <c r="Y846" s="1930"/>
      <c r="Z846" s="1930"/>
      <c r="AA846" s="1930"/>
      <c r="AB846" s="1930"/>
      <c r="AC846" s="1930"/>
      <c r="AD846" s="1930"/>
      <c r="AE846" s="1930"/>
      <c r="AF846" s="1930"/>
      <c r="AG846" s="1930"/>
      <c r="AH846" s="1930"/>
      <c r="AI846" s="1340"/>
      <c r="AJ846" s="1109"/>
      <c r="AK846" s="1002"/>
      <c r="AL846" s="1002"/>
    </row>
    <row r="847" spans="1:38" ht="4.5" customHeight="1" x14ac:dyDescent="0.25">
      <c r="A847" s="10"/>
      <c r="B847" s="10"/>
      <c r="C847" s="10"/>
      <c r="D847" s="10"/>
      <c r="E847" s="1339"/>
      <c r="F847" s="1073"/>
      <c r="G847" s="1073"/>
      <c r="H847" s="1073"/>
      <c r="I847" s="1073"/>
      <c r="J847" s="1073"/>
      <c r="K847" s="1073"/>
      <c r="L847" s="1073"/>
      <c r="M847" s="1073"/>
      <c r="N847" s="1073"/>
      <c r="O847" s="1073"/>
      <c r="P847" s="1073"/>
      <c r="Q847" s="1073"/>
      <c r="R847" s="1073"/>
      <c r="S847" s="1073"/>
      <c r="T847" s="1073"/>
      <c r="U847" s="1073"/>
      <c r="V847" s="1073"/>
      <c r="W847" s="1073"/>
      <c r="X847" s="1073"/>
      <c r="Y847" s="1073"/>
      <c r="Z847" s="1073"/>
      <c r="AA847" s="1073"/>
      <c r="AB847" s="1073"/>
      <c r="AC847" s="1073"/>
      <c r="AD847" s="1073"/>
      <c r="AE847" s="1073"/>
      <c r="AF847" s="1109"/>
      <c r="AG847" s="1109"/>
      <c r="AH847" s="1109"/>
      <c r="AI847" s="1340"/>
      <c r="AJ847" s="1109"/>
      <c r="AK847" s="1002"/>
      <c r="AL847" s="1002"/>
    </row>
    <row r="848" spans="1:38" ht="15" customHeight="1" x14ac:dyDescent="0.25">
      <c r="A848" s="10"/>
      <c r="B848" s="10"/>
      <c r="C848" s="10"/>
      <c r="D848" s="10"/>
      <c r="E848" s="1339" t="s">
        <v>2618</v>
      </c>
      <c r="F848" s="1073"/>
      <c r="G848" s="1073"/>
      <c r="H848" s="1073"/>
      <c r="I848" s="1073"/>
      <c r="J848" s="1073"/>
      <c r="K848" s="1109"/>
      <c r="L848" s="1350"/>
      <c r="M848" s="1073"/>
      <c r="N848" s="1073"/>
      <c r="O848" s="1073"/>
      <c r="P848" s="1109"/>
      <c r="Q848" s="1081" t="s">
        <v>2619</v>
      </c>
      <c r="R848" s="2330"/>
      <c r="S848" s="1930"/>
      <c r="T848" s="1930"/>
      <c r="U848" s="1073" t="s">
        <v>2620</v>
      </c>
      <c r="V848" s="1073"/>
      <c r="W848" s="1073"/>
      <c r="X848" s="1073"/>
      <c r="Y848" s="1073"/>
      <c r="Z848" s="1073"/>
      <c r="AA848" s="2330"/>
      <c r="AB848" s="1930"/>
      <c r="AC848" s="1930"/>
      <c r="AD848" s="1930"/>
      <c r="AE848" s="1930"/>
      <c r="AF848" s="1930"/>
      <c r="AG848" s="1930"/>
      <c r="AH848" s="1930"/>
      <c r="AI848" s="1340"/>
      <c r="AJ848" s="1109"/>
      <c r="AK848" s="1002"/>
      <c r="AL848" s="1002"/>
    </row>
    <row r="849" spans="1:38" ht="4.5" customHeight="1" x14ac:dyDescent="0.25">
      <c r="A849" s="10"/>
      <c r="B849" s="10"/>
      <c r="C849" s="10"/>
      <c r="D849" s="10"/>
      <c r="E849" s="1339"/>
      <c r="F849" s="1073"/>
      <c r="G849" s="1073"/>
      <c r="H849" s="1073"/>
      <c r="I849" s="1073"/>
      <c r="J849" s="1073"/>
      <c r="K849" s="1073"/>
      <c r="L849" s="1073"/>
      <c r="M849" s="1073"/>
      <c r="N849" s="1073"/>
      <c r="O849" s="1073"/>
      <c r="P849" s="1073"/>
      <c r="Q849" s="1073"/>
      <c r="R849" s="1073"/>
      <c r="S849" s="1073"/>
      <c r="T849" s="1073"/>
      <c r="U849" s="1073"/>
      <c r="V849" s="1073"/>
      <c r="W849" s="1073"/>
      <c r="X849" s="1073"/>
      <c r="Y849" s="1073"/>
      <c r="Z849" s="1073"/>
      <c r="AA849" s="1073"/>
      <c r="AB849" s="1073"/>
      <c r="AC849" s="1073"/>
      <c r="AD849" s="1073"/>
      <c r="AE849" s="1073"/>
      <c r="AF849" s="1109"/>
      <c r="AG849" s="1109"/>
      <c r="AH849" s="1109"/>
      <c r="AI849" s="1340"/>
      <c r="AJ849" s="1109"/>
      <c r="AK849" s="1002"/>
      <c r="AL849" s="1002"/>
    </row>
    <row r="850" spans="1:38" ht="15" customHeight="1" x14ac:dyDescent="0.25">
      <c r="A850" s="10"/>
      <c r="B850" s="10"/>
      <c r="C850" s="10"/>
      <c r="D850" s="10"/>
      <c r="E850" s="1339" t="s">
        <v>2621</v>
      </c>
      <c r="F850" s="1073"/>
      <c r="G850" s="1073"/>
      <c r="H850" s="1073"/>
      <c r="I850" s="1073"/>
      <c r="J850" s="1073"/>
      <c r="K850" s="1073"/>
      <c r="L850" s="1351"/>
      <c r="M850" s="1333"/>
      <c r="N850" s="1073" t="s">
        <v>146</v>
      </c>
      <c r="O850" s="1073"/>
      <c r="P850" s="2330"/>
      <c r="Q850" s="1930"/>
      <c r="R850" s="1930"/>
      <c r="S850" s="1930"/>
      <c r="T850" s="1930"/>
      <c r="U850" s="2346" t="s">
        <v>173</v>
      </c>
      <c r="V850" s="1881"/>
      <c r="W850" s="2330"/>
      <c r="X850" s="1930"/>
      <c r="Y850" s="1930"/>
      <c r="Z850" s="1930"/>
      <c r="AA850" s="1930"/>
      <c r="AB850" s="1930"/>
      <c r="AC850" s="1930"/>
      <c r="AD850" s="1930"/>
      <c r="AE850" s="1930"/>
      <c r="AF850" s="1930"/>
      <c r="AG850" s="1930"/>
      <c r="AH850" s="1930"/>
      <c r="AI850" s="1340"/>
      <c r="AJ850" s="1109"/>
      <c r="AK850" s="1002"/>
      <c r="AL850" s="1002"/>
    </row>
    <row r="851" spans="1:38" ht="4.5" customHeight="1" x14ac:dyDescent="0.25">
      <c r="A851" s="10"/>
      <c r="B851" s="10"/>
      <c r="C851" s="10"/>
      <c r="D851" s="10"/>
      <c r="E851" s="1339"/>
      <c r="F851" s="1073"/>
      <c r="G851" s="1073"/>
      <c r="H851" s="1073"/>
      <c r="I851" s="1073"/>
      <c r="J851" s="1073"/>
      <c r="K851" s="1073"/>
      <c r="L851" s="1073"/>
      <c r="M851" s="1073"/>
      <c r="N851" s="1073"/>
      <c r="O851" s="1073"/>
      <c r="P851" s="1073"/>
      <c r="Q851" s="1073"/>
      <c r="R851" s="1073"/>
      <c r="S851" s="1073"/>
      <c r="T851" s="1073"/>
      <c r="U851" s="1073"/>
      <c r="V851" s="1073"/>
      <c r="W851" s="1073"/>
      <c r="X851" s="1073"/>
      <c r="Y851" s="1073"/>
      <c r="Z851" s="1073"/>
      <c r="AA851" s="1073"/>
      <c r="AB851" s="1073"/>
      <c r="AC851" s="1073"/>
      <c r="AD851" s="1073"/>
      <c r="AE851" s="1073"/>
      <c r="AF851" s="1109"/>
      <c r="AG851" s="1109"/>
      <c r="AH851" s="1109"/>
      <c r="AI851" s="1340"/>
      <c r="AJ851" s="1109"/>
      <c r="AK851" s="1002"/>
      <c r="AL851" s="1002"/>
    </row>
    <row r="852" spans="1:38" ht="15" customHeight="1" x14ac:dyDescent="0.25">
      <c r="A852" s="10"/>
      <c r="B852" s="10"/>
      <c r="C852" s="10"/>
      <c r="D852" s="10"/>
      <c r="E852" s="1339" t="s">
        <v>2625</v>
      </c>
      <c r="F852" s="1073"/>
      <c r="G852" s="1073"/>
      <c r="H852" s="1073"/>
      <c r="I852" s="1073"/>
      <c r="J852" s="1073"/>
      <c r="K852" s="1073"/>
      <c r="L852" s="1073"/>
      <c r="M852" s="2330"/>
      <c r="N852" s="1930"/>
      <c r="O852" s="1109"/>
      <c r="P852" s="1109"/>
      <c r="Q852" s="1345" t="s">
        <v>2626</v>
      </c>
      <c r="R852" s="1109"/>
      <c r="S852" s="1109"/>
      <c r="T852" s="1109"/>
      <c r="U852" s="1073"/>
      <c r="V852" s="1073"/>
      <c r="W852" s="1109"/>
      <c r="X852" s="1109"/>
      <c r="Y852" s="1109"/>
      <c r="Z852" s="1109"/>
      <c r="AA852" s="1109"/>
      <c r="AB852" s="1109"/>
      <c r="AC852" s="1109"/>
      <c r="AD852" s="2330"/>
      <c r="AE852" s="2331"/>
      <c r="AF852" s="1109"/>
      <c r="AG852" s="1109"/>
      <c r="AH852" s="1109"/>
      <c r="AI852" s="1340"/>
      <c r="AJ852" s="1109"/>
      <c r="AK852" s="1002"/>
      <c r="AL852" s="1002"/>
    </row>
    <row r="853" spans="1:38" ht="4.5" customHeight="1" x14ac:dyDescent="0.25">
      <c r="A853" s="10"/>
      <c r="B853" s="10"/>
      <c r="C853" s="10"/>
      <c r="D853" s="10"/>
      <c r="E853" s="1339"/>
      <c r="F853" s="1073"/>
      <c r="G853" s="1073"/>
      <c r="H853" s="1073"/>
      <c r="I853" s="1073"/>
      <c r="J853" s="1073"/>
      <c r="K853" s="1073"/>
      <c r="L853" s="1073"/>
      <c r="M853" s="1160"/>
      <c r="N853" s="1073"/>
      <c r="O853" s="1073"/>
      <c r="P853" s="1073"/>
      <c r="Q853" s="1073"/>
      <c r="R853" s="1073"/>
      <c r="S853" s="1073"/>
      <c r="T853" s="1073"/>
      <c r="U853" s="1073"/>
      <c r="V853" s="1073"/>
      <c r="W853" s="1073"/>
      <c r="X853" s="1073"/>
      <c r="Y853" s="1073"/>
      <c r="Z853" s="1073"/>
      <c r="AA853" s="1073"/>
      <c r="AB853" s="1073"/>
      <c r="AC853" s="1073"/>
      <c r="AD853" s="1073"/>
      <c r="AE853" s="1073"/>
      <c r="AF853" s="1109"/>
      <c r="AG853" s="1109"/>
      <c r="AH853" s="1109"/>
      <c r="AI853" s="1340"/>
      <c r="AJ853" s="1109"/>
      <c r="AK853" s="1002"/>
      <c r="AL853" s="1002"/>
    </row>
    <row r="854" spans="1:38" ht="15" customHeight="1" x14ac:dyDescent="0.25">
      <c r="A854" s="10"/>
      <c r="B854" s="10"/>
      <c r="C854" s="10"/>
      <c r="D854" s="10"/>
      <c r="E854" s="1339"/>
      <c r="F854" s="1073" t="s">
        <v>2627</v>
      </c>
      <c r="G854" s="1073"/>
      <c r="H854" s="1073"/>
      <c r="I854" s="1073"/>
      <c r="J854" s="1073"/>
      <c r="K854" s="1073"/>
      <c r="L854" s="1073"/>
      <c r="M854" s="1109"/>
      <c r="N854" s="1109"/>
      <c r="O854" s="1109"/>
      <c r="P854" s="1109"/>
      <c r="Q854" s="1109"/>
      <c r="R854" s="1109"/>
      <c r="S854" s="1109"/>
      <c r="T854" s="1109"/>
      <c r="U854" s="1109"/>
      <c r="V854" s="1109"/>
      <c r="W854" s="1109"/>
      <c r="X854" s="1109"/>
      <c r="Y854" s="1109"/>
      <c r="Z854" s="1109"/>
      <c r="AA854" s="1109"/>
      <c r="AB854" s="1109"/>
      <c r="AC854" s="1109"/>
      <c r="AD854" s="1109"/>
      <c r="AE854" s="1073"/>
      <c r="AF854" s="1109"/>
      <c r="AG854" s="1109"/>
      <c r="AH854" s="1109"/>
      <c r="AI854" s="1340"/>
      <c r="AJ854" s="1109"/>
      <c r="AK854" s="1002"/>
      <c r="AL854" s="1002"/>
    </row>
    <row r="855" spans="1:38" ht="4.5" customHeight="1" x14ac:dyDescent="0.25">
      <c r="A855" s="10"/>
      <c r="B855" s="10"/>
      <c r="C855" s="10"/>
      <c r="D855" s="10"/>
      <c r="E855" s="1339"/>
      <c r="F855" s="1073"/>
      <c r="G855" s="1073"/>
      <c r="H855" s="1073"/>
      <c r="I855" s="1073"/>
      <c r="J855" s="1073"/>
      <c r="K855" s="1073"/>
      <c r="L855" s="1073"/>
      <c r="M855" s="1073"/>
      <c r="N855" s="1073"/>
      <c r="O855" s="1073"/>
      <c r="P855" s="1073"/>
      <c r="Q855" s="1073"/>
      <c r="R855" s="1073"/>
      <c r="S855" s="1073"/>
      <c r="T855" s="1073"/>
      <c r="U855" s="1073"/>
      <c r="V855" s="1073"/>
      <c r="W855" s="1073"/>
      <c r="X855" s="1073"/>
      <c r="Y855" s="1073"/>
      <c r="Z855" s="1073"/>
      <c r="AA855" s="1073"/>
      <c r="AB855" s="1073"/>
      <c r="AC855" s="1073"/>
      <c r="AD855" s="1073"/>
      <c r="AE855" s="1073"/>
      <c r="AF855" s="1109"/>
      <c r="AG855" s="1109"/>
      <c r="AH855" s="1109"/>
      <c r="AI855" s="1340"/>
      <c r="AJ855" s="1109"/>
      <c r="AK855" s="1002"/>
      <c r="AL855" s="1002"/>
    </row>
    <row r="856" spans="1:38" ht="15" customHeight="1" x14ac:dyDescent="0.25">
      <c r="A856" s="10"/>
      <c r="B856" s="10"/>
      <c r="C856" s="10"/>
      <c r="D856" s="10"/>
      <c r="E856" s="1347" t="s">
        <v>96</v>
      </c>
      <c r="F856" s="2330"/>
      <c r="G856" s="1930"/>
      <c r="H856" s="1930"/>
      <c r="I856" s="1930"/>
      <c r="J856" s="1930"/>
      <c r="K856" s="1930"/>
      <c r="L856" s="1930"/>
      <c r="M856" s="1930"/>
      <c r="N856" s="1346" t="s">
        <v>201</v>
      </c>
      <c r="O856" s="2330"/>
      <c r="P856" s="1930"/>
      <c r="Q856" s="1930"/>
      <c r="R856" s="1930"/>
      <c r="S856" s="1930"/>
      <c r="T856" s="1930"/>
      <c r="U856" s="1930"/>
      <c r="V856" s="1930"/>
      <c r="W856" s="1346" t="s">
        <v>245</v>
      </c>
      <c r="X856" s="2339"/>
      <c r="Y856" s="2339"/>
      <c r="Z856" s="2339"/>
      <c r="AA856" s="2339"/>
      <c r="AB856" s="2339"/>
      <c r="AC856" s="2339"/>
      <c r="AD856" s="2339"/>
      <c r="AE856" s="2339"/>
      <c r="AF856" s="2339"/>
      <c r="AG856" s="2339"/>
      <c r="AH856" s="2339"/>
      <c r="AI856" s="1348"/>
      <c r="AJ856" s="1082"/>
      <c r="AK856" s="1002"/>
      <c r="AL856" s="1002"/>
    </row>
    <row r="857" spans="1:38" ht="15" customHeight="1" x14ac:dyDescent="0.25">
      <c r="A857" s="10"/>
      <c r="B857" s="10"/>
      <c r="C857" s="10"/>
      <c r="D857" s="10"/>
      <c r="E857" s="1339"/>
      <c r="F857" s="1073" t="s">
        <v>2628</v>
      </c>
      <c r="G857" s="1073"/>
      <c r="H857" s="1073"/>
      <c r="I857" s="1333"/>
      <c r="J857" s="1333"/>
      <c r="K857" s="1333"/>
      <c r="L857" s="1353"/>
      <c r="M857" s="1333"/>
      <c r="N857" s="1333"/>
      <c r="O857" s="1073" t="s">
        <v>2628</v>
      </c>
      <c r="P857" s="1073"/>
      <c r="Q857" s="1073"/>
      <c r="R857" s="1073"/>
      <c r="S857" s="1073"/>
      <c r="T857" s="2343"/>
      <c r="U857" s="2344"/>
      <c r="V857" s="2344"/>
      <c r="W857" s="1109"/>
      <c r="X857" s="1073" t="s">
        <v>2628</v>
      </c>
      <c r="Y857" s="1073"/>
      <c r="Z857" s="1073"/>
      <c r="AA857" s="1073"/>
      <c r="AB857" s="1333"/>
      <c r="AC857" s="1333"/>
      <c r="AD857" s="1073"/>
      <c r="AE857" s="2343"/>
      <c r="AF857" s="2343"/>
      <c r="AG857" s="2343"/>
      <c r="AH857" s="2343"/>
      <c r="AI857" s="1348"/>
      <c r="AJ857" s="1109"/>
      <c r="AK857" s="1002"/>
      <c r="AL857" s="1002"/>
    </row>
    <row r="858" spans="1:38" ht="4.5" customHeight="1" x14ac:dyDescent="0.25">
      <c r="A858" s="10"/>
      <c r="B858" s="10"/>
      <c r="C858" s="10"/>
      <c r="D858" s="10"/>
      <c r="E858" s="1339"/>
      <c r="F858" s="1073"/>
      <c r="G858" s="1073"/>
      <c r="H858" s="1073"/>
      <c r="I858" s="1109"/>
      <c r="J858" s="1109"/>
      <c r="K858" s="1109"/>
      <c r="L858" s="1073"/>
      <c r="M858" s="1073"/>
      <c r="N858" s="1073"/>
      <c r="O858" s="1109"/>
      <c r="P858" s="1109"/>
      <c r="Q858" s="1109"/>
      <c r="R858" s="1109"/>
      <c r="S858" s="1109"/>
      <c r="T858" s="1109"/>
      <c r="U858" s="1109"/>
      <c r="V858" s="1073"/>
      <c r="W858" s="1073"/>
      <c r="X858" s="1109"/>
      <c r="Y858" s="1109"/>
      <c r="Z858" s="1109"/>
      <c r="AA858" s="1109"/>
      <c r="AB858" s="1109"/>
      <c r="AC858" s="1109"/>
      <c r="AD858" s="1073"/>
      <c r="AE858" s="1073"/>
      <c r="AF858" s="1109"/>
      <c r="AG858" s="1109"/>
      <c r="AH858" s="1109"/>
      <c r="AI858" s="1340"/>
      <c r="AJ858" s="1109"/>
      <c r="AK858" s="1002"/>
      <c r="AL858" s="1002"/>
    </row>
    <row r="859" spans="1:38" ht="15" customHeight="1" x14ac:dyDescent="0.25">
      <c r="A859" s="10"/>
      <c r="B859" s="10"/>
      <c r="C859" s="10"/>
      <c r="D859" s="10"/>
      <c r="E859" s="1347" t="s">
        <v>309</v>
      </c>
      <c r="F859" s="2330"/>
      <c r="G859" s="1930"/>
      <c r="H859" s="1930"/>
      <c r="I859" s="1930"/>
      <c r="J859" s="1930"/>
      <c r="K859" s="1930"/>
      <c r="L859" s="1930"/>
      <c r="M859" s="1930"/>
      <c r="N859" s="1346" t="s">
        <v>374</v>
      </c>
      <c r="O859" s="2330"/>
      <c r="P859" s="1930"/>
      <c r="Q859" s="1930"/>
      <c r="R859" s="1930"/>
      <c r="S859" s="1930"/>
      <c r="T859" s="1930"/>
      <c r="U859" s="1930"/>
      <c r="V859" s="1930"/>
      <c r="W859" s="1346" t="s">
        <v>418</v>
      </c>
      <c r="X859" s="2339"/>
      <c r="Y859" s="2339"/>
      <c r="Z859" s="2339"/>
      <c r="AA859" s="2339"/>
      <c r="AB859" s="2339"/>
      <c r="AC859" s="2339"/>
      <c r="AD859" s="2339"/>
      <c r="AE859" s="2339"/>
      <c r="AF859" s="2339"/>
      <c r="AG859" s="2339"/>
      <c r="AH859" s="2339"/>
      <c r="AI859" s="1186"/>
      <c r="AJ859" s="1082"/>
      <c r="AK859" s="1002"/>
      <c r="AL859" s="1002"/>
    </row>
    <row r="860" spans="1:38" ht="15" customHeight="1" thickBot="1" x14ac:dyDescent="0.3">
      <c r="A860" s="10"/>
      <c r="B860" s="10"/>
      <c r="C860" s="10"/>
      <c r="D860" s="10"/>
      <c r="E860" s="1341"/>
      <c r="F860" s="1164" t="s">
        <v>2628</v>
      </c>
      <c r="G860" s="1164"/>
      <c r="H860" s="1164"/>
      <c r="I860" s="1342"/>
      <c r="J860" s="1342"/>
      <c r="K860" s="1342"/>
      <c r="L860" s="1352"/>
      <c r="M860" s="1164"/>
      <c r="N860" s="1349"/>
      <c r="O860" s="1164" t="s">
        <v>2628</v>
      </c>
      <c r="P860" s="1164"/>
      <c r="Q860" s="1164"/>
      <c r="R860" s="1164"/>
      <c r="S860" s="1164"/>
      <c r="T860" s="2321"/>
      <c r="U860" s="2347"/>
      <c r="V860" s="2347"/>
      <c r="W860" s="1349"/>
      <c r="X860" s="1164" t="s">
        <v>2628</v>
      </c>
      <c r="Y860" s="1164"/>
      <c r="Z860" s="1164"/>
      <c r="AA860" s="1164"/>
      <c r="AB860" s="1342"/>
      <c r="AC860" s="1342"/>
      <c r="AD860" s="1164"/>
      <c r="AE860" s="2321"/>
      <c r="AF860" s="2321"/>
      <c r="AG860" s="2321"/>
      <c r="AH860" s="2321"/>
      <c r="AI860" s="1192"/>
      <c r="AJ860" s="1109"/>
      <c r="AK860" s="1002"/>
      <c r="AL860" s="1002"/>
    </row>
    <row r="861" spans="1:38" ht="4.5" customHeight="1" thickBot="1" x14ac:dyDescent="0.3">
      <c r="A861" s="10"/>
      <c r="B861" s="10"/>
      <c r="C861" s="10"/>
      <c r="D861" s="10"/>
      <c r="E861" s="206"/>
      <c r="F861" s="207"/>
      <c r="G861" s="207"/>
      <c r="H861" s="207"/>
      <c r="I861" s="207"/>
      <c r="J861" s="207"/>
      <c r="K861" s="207"/>
      <c r="L861" s="207"/>
      <c r="M861" s="207"/>
      <c r="N861" s="207"/>
      <c r="O861" s="207"/>
      <c r="P861" s="207"/>
      <c r="Q861" s="207"/>
      <c r="R861" s="207"/>
      <c r="S861" s="207"/>
      <c r="T861" s="207"/>
      <c r="U861" s="207"/>
      <c r="V861" s="207"/>
      <c r="W861" s="207"/>
      <c r="X861" s="207"/>
      <c r="Y861" s="207"/>
      <c r="Z861" s="207"/>
      <c r="AA861" s="207"/>
      <c r="AB861" s="207"/>
      <c r="AC861" s="207"/>
      <c r="AD861" s="207"/>
      <c r="AE861" s="207"/>
      <c r="AF861" s="678"/>
      <c r="AG861" s="678"/>
      <c r="AH861" s="678"/>
      <c r="AI861" s="678"/>
      <c r="AJ861" s="1109"/>
      <c r="AK861" s="1002"/>
      <c r="AL861" s="1002"/>
    </row>
    <row r="862" spans="1:38" ht="15" hidden="1" customHeight="1" x14ac:dyDescent="0.25">
      <c r="A862" s="10"/>
      <c r="B862" s="10"/>
      <c r="C862" s="10"/>
      <c r="D862" s="10"/>
      <c r="E862" s="1005" t="s">
        <v>457</v>
      </c>
      <c r="F862" s="1638"/>
      <c r="G862" s="1416"/>
      <c r="H862" s="1416"/>
      <c r="I862" s="1416"/>
      <c r="J862" s="1416"/>
      <c r="K862" s="1416"/>
      <c r="L862" s="1416"/>
      <c r="M862" s="1417"/>
      <c r="N862" s="511" t="s">
        <v>497</v>
      </c>
      <c r="O862" s="1638"/>
      <c r="P862" s="1416"/>
      <c r="Q862" s="1416"/>
      <c r="R862" s="1416"/>
      <c r="S862" s="1416"/>
      <c r="T862" s="1416"/>
      <c r="U862" s="1416"/>
      <c r="V862" s="1417"/>
      <c r="W862" s="511" t="s">
        <v>546</v>
      </c>
      <c r="X862" s="1638"/>
      <c r="Y862" s="1416"/>
      <c r="Z862" s="1416"/>
      <c r="AA862" s="1416"/>
      <c r="AB862" s="1416"/>
      <c r="AC862" s="1416"/>
      <c r="AD862" s="1416"/>
      <c r="AE862" s="1416"/>
      <c r="AF862" s="1416"/>
      <c r="AG862" s="1416"/>
      <c r="AH862" s="1416"/>
      <c r="AI862" s="1416"/>
      <c r="AJ862" s="1573"/>
      <c r="AK862" s="1002"/>
      <c r="AL862" s="1002"/>
    </row>
    <row r="863" spans="1:38" ht="15" hidden="1" customHeight="1" x14ac:dyDescent="0.25">
      <c r="A863" s="10"/>
      <c r="B863" s="10"/>
      <c r="C863" s="10"/>
      <c r="D863" s="10"/>
      <c r="E863" s="34"/>
      <c r="F863" s="10" t="s">
        <v>2628</v>
      </c>
      <c r="G863" s="10"/>
      <c r="H863" s="10"/>
      <c r="I863" s="1006"/>
      <c r="J863" s="1006"/>
      <c r="K863" s="1006"/>
      <c r="L863" s="1007"/>
      <c r="M863" s="531"/>
      <c r="N863" s="531"/>
      <c r="O863" s="10" t="s">
        <v>2628</v>
      </c>
      <c r="P863" s="10"/>
      <c r="Q863" s="10"/>
      <c r="R863" s="10"/>
      <c r="S863" s="10"/>
      <c r="T863" s="2318"/>
      <c r="U863" s="1393"/>
      <c r="V863" s="2319"/>
      <c r="W863" s="31"/>
      <c r="X863" s="10" t="s">
        <v>2628</v>
      </c>
      <c r="Y863" s="10"/>
      <c r="Z863" s="10"/>
      <c r="AA863" s="10"/>
      <c r="AB863" s="531"/>
      <c r="AC863" s="531"/>
      <c r="AD863" s="10"/>
      <c r="AE863" s="2320"/>
      <c r="AF863" s="1393"/>
      <c r="AG863" s="1393"/>
      <c r="AH863" s="1393"/>
      <c r="AI863" s="2319"/>
      <c r="AJ863" s="485"/>
      <c r="AK863" s="1002"/>
      <c r="AL863" s="1002"/>
    </row>
    <row r="864" spans="1:38" ht="4.5" hidden="1" customHeight="1" x14ac:dyDescent="0.25">
      <c r="A864" s="10"/>
      <c r="B864" s="10"/>
      <c r="C864" s="10"/>
      <c r="D864" s="10"/>
      <c r="E864" s="34"/>
      <c r="F864" s="10"/>
      <c r="G864" s="10"/>
      <c r="H864" s="10"/>
      <c r="I864" s="31"/>
      <c r="J864" s="31"/>
      <c r="K864" s="31"/>
      <c r="L864" s="10"/>
      <c r="M864" s="10"/>
      <c r="N864" s="10"/>
      <c r="O864" s="31"/>
      <c r="P864" s="31"/>
      <c r="Q864" s="31"/>
      <c r="R864" s="31"/>
      <c r="S864" s="31"/>
      <c r="T864" s="31"/>
      <c r="U864" s="31"/>
      <c r="V864" s="10"/>
      <c r="W864" s="10"/>
      <c r="X864" s="31"/>
      <c r="Y864" s="31"/>
      <c r="Z864" s="31"/>
      <c r="AA864" s="31"/>
      <c r="AB864" s="31"/>
      <c r="AC864" s="31"/>
      <c r="AD864" s="10"/>
      <c r="AE864" s="10"/>
      <c r="AF864" s="31"/>
      <c r="AG864" s="31"/>
      <c r="AH864" s="31"/>
      <c r="AI864" s="31"/>
      <c r="AJ864" s="485"/>
      <c r="AK864" s="1002"/>
      <c r="AL864" s="1002"/>
    </row>
    <row r="865" spans="1:38" ht="15" hidden="1" customHeight="1" x14ac:dyDescent="0.25">
      <c r="A865" s="10"/>
      <c r="B865" s="10"/>
      <c r="C865" s="10"/>
      <c r="D865" s="10"/>
      <c r="E865" s="1005" t="s">
        <v>619</v>
      </c>
      <c r="F865" s="1638"/>
      <c r="G865" s="1416"/>
      <c r="H865" s="1416"/>
      <c r="I865" s="1416"/>
      <c r="J865" s="1416"/>
      <c r="K865" s="1416"/>
      <c r="L865" s="1416"/>
      <c r="M865" s="1417"/>
      <c r="N865" s="511" t="s">
        <v>1839</v>
      </c>
      <c r="O865" s="1638"/>
      <c r="P865" s="1416"/>
      <c r="Q865" s="1416"/>
      <c r="R865" s="1416"/>
      <c r="S865" s="1416"/>
      <c r="T865" s="1416"/>
      <c r="U865" s="1416"/>
      <c r="V865" s="1417"/>
      <c r="W865" s="511" t="s">
        <v>2049</v>
      </c>
      <c r="X865" s="1638"/>
      <c r="Y865" s="1416"/>
      <c r="Z865" s="1416"/>
      <c r="AA865" s="1416"/>
      <c r="AB865" s="1416"/>
      <c r="AC865" s="1416"/>
      <c r="AD865" s="1416"/>
      <c r="AE865" s="1416"/>
      <c r="AF865" s="1416"/>
      <c r="AG865" s="1416"/>
      <c r="AH865" s="1416"/>
      <c r="AI865" s="1416"/>
      <c r="AJ865" s="1573"/>
      <c r="AK865" s="1002"/>
      <c r="AL865" s="1002"/>
    </row>
    <row r="866" spans="1:38" ht="15" hidden="1" customHeight="1" x14ac:dyDescent="0.25">
      <c r="A866" s="10"/>
      <c r="B866" s="10"/>
      <c r="C866" s="10"/>
      <c r="D866" s="10"/>
      <c r="E866" s="34"/>
      <c r="F866" s="10" t="s">
        <v>2628</v>
      </c>
      <c r="G866" s="10"/>
      <c r="H866" s="10"/>
      <c r="I866" s="531"/>
      <c r="J866" s="531"/>
      <c r="K866" s="531"/>
      <c r="L866" s="1007"/>
      <c r="M866" s="10"/>
      <c r="N866" s="31"/>
      <c r="O866" s="10" t="s">
        <v>2628</v>
      </c>
      <c r="P866" s="10"/>
      <c r="Q866" s="10"/>
      <c r="R866" s="10"/>
      <c r="S866" s="10"/>
      <c r="T866" s="2318"/>
      <c r="U866" s="1393"/>
      <c r="V866" s="2319"/>
      <c r="W866" s="31"/>
      <c r="X866" s="10" t="s">
        <v>2628</v>
      </c>
      <c r="Y866" s="10"/>
      <c r="Z866" s="10"/>
      <c r="AA866" s="10"/>
      <c r="AB866" s="531"/>
      <c r="AC866" s="531"/>
      <c r="AD866" s="10"/>
      <c r="AE866" s="2320"/>
      <c r="AF866" s="1393"/>
      <c r="AG866" s="1393"/>
      <c r="AH866" s="1393"/>
      <c r="AI866" s="2319"/>
      <c r="AJ866" s="485"/>
      <c r="AK866" s="1002"/>
      <c r="AL866" s="1002"/>
    </row>
    <row r="867" spans="1:38" ht="4.5" hidden="1" customHeight="1" x14ac:dyDescent="0.25">
      <c r="A867" s="10"/>
      <c r="B867" s="10"/>
      <c r="C867" s="10"/>
      <c r="D867" s="10"/>
      <c r="E867" s="206"/>
      <c r="F867" s="207"/>
      <c r="G867" s="207"/>
      <c r="H867" s="207"/>
      <c r="I867" s="207"/>
      <c r="J867" s="207"/>
      <c r="K867" s="207"/>
      <c r="L867" s="207"/>
      <c r="M867" s="207"/>
      <c r="N867" s="207"/>
      <c r="O867" s="207"/>
      <c r="P867" s="207"/>
      <c r="Q867" s="207"/>
      <c r="R867" s="207"/>
      <c r="S867" s="207"/>
      <c r="T867" s="207"/>
      <c r="U867" s="207"/>
      <c r="V867" s="207"/>
      <c r="W867" s="207"/>
      <c r="X867" s="207"/>
      <c r="Y867" s="207"/>
      <c r="Z867" s="207"/>
      <c r="AA867" s="207"/>
      <c r="AB867" s="207"/>
      <c r="AC867" s="207"/>
      <c r="AD867" s="207"/>
      <c r="AE867" s="207"/>
      <c r="AF867" s="678"/>
      <c r="AG867" s="678"/>
      <c r="AH867" s="678"/>
      <c r="AI867" s="678"/>
      <c r="AJ867" s="497"/>
      <c r="AK867" s="1002"/>
      <c r="AL867" s="1002"/>
    </row>
    <row r="868" spans="1:38" ht="15" hidden="1" customHeight="1" x14ac:dyDescent="0.25">
      <c r="A868" s="10"/>
      <c r="B868" s="10"/>
      <c r="C868" s="10"/>
      <c r="D868" s="10"/>
      <c r="E868" s="1005" t="s">
        <v>2629</v>
      </c>
      <c r="F868" s="1638"/>
      <c r="G868" s="1416"/>
      <c r="H868" s="1416"/>
      <c r="I868" s="1416"/>
      <c r="J868" s="1416"/>
      <c r="K868" s="1416"/>
      <c r="L868" s="1416"/>
      <c r="M868" s="1417"/>
      <c r="N868" s="511" t="s">
        <v>2630</v>
      </c>
      <c r="O868" s="1638"/>
      <c r="P868" s="1416"/>
      <c r="Q868" s="1416"/>
      <c r="R868" s="1416"/>
      <c r="S868" s="1416"/>
      <c r="T868" s="1416"/>
      <c r="U868" s="1416"/>
      <c r="V868" s="1417"/>
      <c r="W868" s="511" t="s">
        <v>2631</v>
      </c>
      <c r="X868" s="1638"/>
      <c r="Y868" s="1416"/>
      <c r="Z868" s="1416"/>
      <c r="AA868" s="1416"/>
      <c r="AB868" s="1416"/>
      <c r="AC868" s="1416"/>
      <c r="AD868" s="1416"/>
      <c r="AE868" s="1416"/>
      <c r="AF868" s="1416"/>
      <c r="AG868" s="1416"/>
      <c r="AH868" s="1416"/>
      <c r="AI868" s="1416"/>
      <c r="AJ868" s="1573"/>
      <c r="AK868" s="1002"/>
      <c r="AL868" s="1002"/>
    </row>
    <row r="869" spans="1:38" ht="15" hidden="1" customHeight="1" x14ac:dyDescent="0.25">
      <c r="A869" s="10"/>
      <c r="B869" s="10"/>
      <c r="C869" s="10"/>
      <c r="D869" s="10"/>
      <c r="E869" s="34"/>
      <c r="F869" s="10" t="s">
        <v>2628</v>
      </c>
      <c r="G869" s="10"/>
      <c r="H869" s="10"/>
      <c r="I869" s="1006"/>
      <c r="J869" s="1006"/>
      <c r="K869" s="1006"/>
      <c r="L869" s="1007"/>
      <c r="M869" s="531"/>
      <c r="N869" s="531"/>
      <c r="O869" s="10" t="s">
        <v>2628</v>
      </c>
      <c r="P869" s="10"/>
      <c r="Q869" s="10"/>
      <c r="R869" s="10"/>
      <c r="S869" s="10"/>
      <c r="T869" s="2318"/>
      <c r="U869" s="1393"/>
      <c r="V869" s="2319"/>
      <c r="W869" s="31"/>
      <c r="X869" s="10" t="s">
        <v>2628</v>
      </c>
      <c r="Y869" s="10"/>
      <c r="Z869" s="10"/>
      <c r="AA869" s="10"/>
      <c r="AB869" s="531"/>
      <c r="AC869" s="531"/>
      <c r="AD869" s="10"/>
      <c r="AE869" s="2320"/>
      <c r="AF869" s="1393"/>
      <c r="AG869" s="1393"/>
      <c r="AH869" s="1393"/>
      <c r="AI869" s="2319"/>
      <c r="AJ869" s="485"/>
      <c r="AK869" s="1002"/>
      <c r="AL869" s="1002"/>
    </row>
    <row r="870" spans="1:38" ht="4.5" hidden="1" customHeight="1" x14ac:dyDescent="0.25">
      <c r="A870" s="10"/>
      <c r="B870" s="10"/>
      <c r="C870" s="10"/>
      <c r="D870" s="10"/>
      <c r="E870" s="34"/>
      <c r="F870" s="10"/>
      <c r="G870" s="10"/>
      <c r="H870" s="10"/>
      <c r="I870" s="31"/>
      <c r="J870" s="31"/>
      <c r="K870" s="31"/>
      <c r="L870" s="10"/>
      <c r="M870" s="10"/>
      <c r="N870" s="10"/>
      <c r="O870" s="31"/>
      <c r="P870" s="31"/>
      <c r="Q870" s="31"/>
      <c r="R870" s="31"/>
      <c r="S870" s="31"/>
      <c r="T870" s="31"/>
      <c r="U870" s="31"/>
      <c r="V870" s="10"/>
      <c r="W870" s="10"/>
      <c r="X870" s="31"/>
      <c r="Y870" s="31"/>
      <c r="Z870" s="31"/>
      <c r="AA870" s="31"/>
      <c r="AB870" s="31"/>
      <c r="AC870" s="31"/>
      <c r="AD870" s="10"/>
      <c r="AE870" s="10"/>
      <c r="AF870" s="31"/>
      <c r="AG870" s="31"/>
      <c r="AH870" s="31"/>
      <c r="AI870" s="31"/>
      <c r="AJ870" s="485"/>
      <c r="AK870" s="1002"/>
      <c r="AL870" s="1002"/>
    </row>
    <row r="871" spans="1:38" ht="15" hidden="1" customHeight="1" x14ac:dyDescent="0.25">
      <c r="A871" s="10"/>
      <c r="B871" s="10"/>
      <c r="C871" s="10"/>
      <c r="D871" s="10"/>
      <c r="E871" s="1005" t="s">
        <v>2632</v>
      </c>
      <c r="F871" s="1638"/>
      <c r="G871" s="1416"/>
      <c r="H871" s="1416"/>
      <c r="I871" s="1416"/>
      <c r="J871" s="1416"/>
      <c r="K871" s="1416"/>
      <c r="L871" s="1416"/>
      <c r="M871" s="1417"/>
      <c r="N871" s="511" t="s">
        <v>2633</v>
      </c>
      <c r="O871" s="1638"/>
      <c r="P871" s="1416"/>
      <c r="Q871" s="1416"/>
      <c r="R871" s="1416"/>
      <c r="S871" s="1416"/>
      <c r="T871" s="1416"/>
      <c r="U871" s="1416"/>
      <c r="V871" s="1417"/>
      <c r="W871" s="511" t="s">
        <v>2634</v>
      </c>
      <c r="X871" s="1638"/>
      <c r="Y871" s="1416"/>
      <c r="Z871" s="1416"/>
      <c r="AA871" s="1416"/>
      <c r="AB871" s="1416"/>
      <c r="AC871" s="1416"/>
      <c r="AD871" s="1416"/>
      <c r="AE871" s="1416"/>
      <c r="AF871" s="1416"/>
      <c r="AG871" s="1416"/>
      <c r="AH871" s="1416"/>
      <c r="AI871" s="1416"/>
      <c r="AJ871" s="1573"/>
      <c r="AK871" s="1002"/>
      <c r="AL871" s="1002"/>
    </row>
    <row r="872" spans="1:38" ht="15" hidden="1" customHeight="1" x14ac:dyDescent="0.25">
      <c r="A872" s="10"/>
      <c r="B872" s="10"/>
      <c r="C872" s="10"/>
      <c r="D872" s="10"/>
      <c r="E872" s="34"/>
      <c r="F872" s="10" t="s">
        <v>2628</v>
      </c>
      <c r="G872" s="10"/>
      <c r="H872" s="10"/>
      <c r="I872" s="531"/>
      <c r="J872" s="531"/>
      <c r="K872" s="531"/>
      <c r="L872" s="1007"/>
      <c r="M872" s="10"/>
      <c r="N872" s="31"/>
      <c r="O872" s="10" t="s">
        <v>2628</v>
      </c>
      <c r="P872" s="10"/>
      <c r="Q872" s="10"/>
      <c r="R872" s="10"/>
      <c r="S872" s="10"/>
      <c r="T872" s="2318"/>
      <c r="U872" s="1393"/>
      <c r="V872" s="2319"/>
      <c r="W872" s="31"/>
      <c r="X872" s="10" t="s">
        <v>2628</v>
      </c>
      <c r="Y872" s="10"/>
      <c r="Z872" s="10"/>
      <c r="AA872" s="10"/>
      <c r="AB872" s="531"/>
      <c r="AC872" s="531"/>
      <c r="AD872" s="10"/>
      <c r="AE872" s="2320"/>
      <c r="AF872" s="1393"/>
      <c r="AG872" s="1393"/>
      <c r="AH872" s="1393"/>
      <c r="AI872" s="2319"/>
      <c r="AJ872" s="485"/>
      <c r="AK872" s="1002"/>
      <c r="AL872" s="1002"/>
    </row>
    <row r="873" spans="1:38" ht="4.5" hidden="1" customHeight="1" x14ac:dyDescent="0.25">
      <c r="A873" s="10"/>
      <c r="B873" s="10"/>
      <c r="C873" s="10"/>
      <c r="D873" s="10"/>
      <c r="E873" s="206"/>
      <c r="F873" s="207"/>
      <c r="G873" s="207"/>
      <c r="H873" s="207"/>
      <c r="I873" s="207"/>
      <c r="J873" s="207"/>
      <c r="K873" s="207"/>
      <c r="L873" s="207"/>
      <c r="M873" s="207"/>
      <c r="N873" s="207"/>
      <c r="O873" s="207"/>
      <c r="P873" s="207"/>
      <c r="Q873" s="207"/>
      <c r="R873" s="207"/>
      <c r="S873" s="207"/>
      <c r="T873" s="207"/>
      <c r="U873" s="207"/>
      <c r="V873" s="207"/>
      <c r="W873" s="207"/>
      <c r="X873" s="207"/>
      <c r="Y873" s="207"/>
      <c r="Z873" s="207"/>
      <c r="AA873" s="207"/>
      <c r="AB873" s="207"/>
      <c r="AC873" s="207"/>
      <c r="AD873" s="207"/>
      <c r="AE873" s="207"/>
      <c r="AF873" s="678"/>
      <c r="AG873" s="678"/>
      <c r="AH873" s="678"/>
      <c r="AI873" s="678"/>
      <c r="AJ873" s="497"/>
      <c r="AK873" s="1002"/>
      <c r="AL873" s="1002"/>
    </row>
    <row r="874" spans="1:38" ht="15" hidden="1" customHeight="1" x14ac:dyDescent="0.25">
      <c r="A874" s="10"/>
      <c r="B874" s="10"/>
      <c r="C874" s="10"/>
      <c r="D874" s="10"/>
      <c r="E874" s="1005" t="s">
        <v>2635</v>
      </c>
      <c r="F874" s="1638"/>
      <c r="G874" s="1416"/>
      <c r="H874" s="1416"/>
      <c r="I874" s="1416"/>
      <c r="J874" s="1416"/>
      <c r="K874" s="1416"/>
      <c r="L874" s="1416"/>
      <c r="M874" s="1417"/>
      <c r="N874" s="511" t="s">
        <v>2636</v>
      </c>
      <c r="O874" s="1638"/>
      <c r="P874" s="1416"/>
      <c r="Q874" s="1416"/>
      <c r="R874" s="1416"/>
      <c r="S874" s="1416"/>
      <c r="T874" s="1416"/>
      <c r="U874" s="1416"/>
      <c r="V874" s="1417"/>
      <c r="W874" s="511" t="s">
        <v>2637</v>
      </c>
      <c r="X874" s="1638"/>
      <c r="Y874" s="1416"/>
      <c r="Z874" s="1416"/>
      <c r="AA874" s="1416"/>
      <c r="AB874" s="1416"/>
      <c r="AC874" s="1416"/>
      <c r="AD874" s="1416"/>
      <c r="AE874" s="1416"/>
      <c r="AF874" s="1416"/>
      <c r="AG874" s="1416"/>
      <c r="AH874" s="1416"/>
      <c r="AI874" s="1416"/>
      <c r="AJ874" s="1573"/>
      <c r="AK874" s="1002"/>
      <c r="AL874" s="1002"/>
    </row>
    <row r="875" spans="1:38" ht="15" hidden="1" customHeight="1" x14ac:dyDescent="0.25">
      <c r="A875" s="10"/>
      <c r="B875" s="10"/>
      <c r="C875" s="10"/>
      <c r="D875" s="10"/>
      <c r="E875" s="34"/>
      <c r="F875" s="10" t="s">
        <v>2628</v>
      </c>
      <c r="G875" s="10"/>
      <c r="H875" s="10"/>
      <c r="I875" s="1006"/>
      <c r="J875" s="1006"/>
      <c r="K875" s="1006"/>
      <c r="L875" s="1007"/>
      <c r="M875" s="531"/>
      <c r="N875" s="531"/>
      <c r="O875" s="10" t="s">
        <v>2628</v>
      </c>
      <c r="P875" s="10"/>
      <c r="Q875" s="10"/>
      <c r="R875" s="10"/>
      <c r="S875" s="10"/>
      <c r="T875" s="2318"/>
      <c r="U875" s="1393"/>
      <c r="V875" s="2319"/>
      <c r="W875" s="31"/>
      <c r="X875" s="10" t="s">
        <v>2628</v>
      </c>
      <c r="Y875" s="10"/>
      <c r="Z875" s="10"/>
      <c r="AA875" s="10"/>
      <c r="AB875" s="531"/>
      <c r="AC875" s="531"/>
      <c r="AD875" s="10"/>
      <c r="AE875" s="2320"/>
      <c r="AF875" s="1393"/>
      <c r="AG875" s="1393"/>
      <c r="AH875" s="1393"/>
      <c r="AI875" s="2319"/>
      <c r="AJ875" s="485"/>
      <c r="AK875" s="1002"/>
      <c r="AL875" s="1002"/>
    </row>
    <row r="876" spans="1:38" ht="4.5" hidden="1" customHeight="1" x14ac:dyDescent="0.25">
      <c r="A876" s="10"/>
      <c r="B876" s="10"/>
      <c r="C876" s="10"/>
      <c r="D876" s="10"/>
      <c r="E876" s="34"/>
      <c r="F876" s="10"/>
      <c r="G876" s="10"/>
      <c r="H876" s="10"/>
      <c r="I876" s="31"/>
      <c r="J876" s="31"/>
      <c r="K876" s="31"/>
      <c r="L876" s="10"/>
      <c r="M876" s="10"/>
      <c r="N876" s="10"/>
      <c r="O876" s="31"/>
      <c r="P876" s="31"/>
      <c r="Q876" s="31"/>
      <c r="R876" s="31"/>
      <c r="S876" s="31"/>
      <c r="T876" s="31"/>
      <c r="U876" s="31"/>
      <c r="V876" s="10"/>
      <c r="W876" s="10"/>
      <c r="X876" s="31"/>
      <c r="Y876" s="31"/>
      <c r="Z876" s="31"/>
      <c r="AA876" s="31"/>
      <c r="AB876" s="31"/>
      <c r="AC876" s="31"/>
      <c r="AD876" s="10"/>
      <c r="AE876" s="10"/>
      <c r="AF876" s="31"/>
      <c r="AG876" s="31"/>
      <c r="AH876" s="31"/>
      <c r="AI876" s="31"/>
      <c r="AJ876" s="485"/>
      <c r="AK876" s="1002"/>
      <c r="AL876" s="1002"/>
    </row>
    <row r="877" spans="1:38" ht="15" hidden="1" customHeight="1" x14ac:dyDescent="0.25">
      <c r="A877" s="10"/>
      <c r="B877" s="10"/>
      <c r="C877" s="10"/>
      <c r="D877" s="10"/>
      <c r="E877" s="1005" t="s">
        <v>2638</v>
      </c>
      <c r="F877" s="1638"/>
      <c r="G877" s="1416"/>
      <c r="H877" s="1416"/>
      <c r="I877" s="1416"/>
      <c r="J877" s="1416"/>
      <c r="K877" s="1416"/>
      <c r="L877" s="1416"/>
      <c r="M877" s="1417"/>
      <c r="N877" s="511" t="s">
        <v>2639</v>
      </c>
      <c r="O877" s="1638"/>
      <c r="P877" s="1416"/>
      <c r="Q877" s="1416"/>
      <c r="R877" s="1416"/>
      <c r="S877" s="1416"/>
      <c r="T877" s="1416"/>
      <c r="U877" s="1416"/>
      <c r="V877" s="1417"/>
      <c r="W877" s="511" t="s">
        <v>2640</v>
      </c>
      <c r="X877" s="1638"/>
      <c r="Y877" s="1416"/>
      <c r="Z877" s="1416"/>
      <c r="AA877" s="1416"/>
      <c r="AB877" s="1416"/>
      <c r="AC877" s="1416"/>
      <c r="AD877" s="1416"/>
      <c r="AE877" s="1416"/>
      <c r="AF877" s="1416"/>
      <c r="AG877" s="1416"/>
      <c r="AH877" s="1416"/>
      <c r="AI877" s="1416"/>
      <c r="AJ877" s="1573"/>
      <c r="AK877" s="1002"/>
      <c r="AL877" s="1002"/>
    </row>
    <row r="878" spans="1:38" ht="15" hidden="1" customHeight="1" x14ac:dyDescent="0.25">
      <c r="A878" s="10"/>
      <c r="B878" s="10"/>
      <c r="C878" s="10"/>
      <c r="D878" s="10"/>
      <c r="E878" s="34"/>
      <c r="F878" s="10" t="s">
        <v>2628</v>
      </c>
      <c r="G878" s="10"/>
      <c r="H878" s="10"/>
      <c r="I878" s="531"/>
      <c r="J878" s="531"/>
      <c r="K878" s="531"/>
      <c r="L878" s="1007"/>
      <c r="M878" s="10"/>
      <c r="N878" s="31"/>
      <c r="O878" s="10" t="s">
        <v>2628</v>
      </c>
      <c r="P878" s="10"/>
      <c r="Q878" s="10"/>
      <c r="R878" s="10"/>
      <c r="S878" s="10"/>
      <c r="T878" s="2318"/>
      <c r="U878" s="1393"/>
      <c r="V878" s="2319"/>
      <c r="W878" s="31"/>
      <c r="X878" s="10" t="s">
        <v>2628</v>
      </c>
      <c r="Y878" s="10"/>
      <c r="Z878" s="10"/>
      <c r="AA878" s="10"/>
      <c r="AB878" s="531"/>
      <c r="AC878" s="531"/>
      <c r="AD878" s="10"/>
      <c r="AE878" s="2320"/>
      <c r="AF878" s="1393"/>
      <c r="AG878" s="1393"/>
      <c r="AH878" s="1393"/>
      <c r="AI878" s="2319"/>
      <c r="AJ878" s="485"/>
      <c r="AK878" s="1002"/>
      <c r="AL878" s="1002"/>
    </row>
    <row r="879" spans="1:38" ht="4.5" hidden="1" customHeight="1" x14ac:dyDescent="0.25">
      <c r="A879" s="10"/>
      <c r="B879" s="10"/>
      <c r="C879" s="10"/>
      <c r="D879" s="10"/>
      <c r="E879" s="206"/>
      <c r="F879" s="207"/>
      <c r="G879" s="207"/>
      <c r="H879" s="207"/>
      <c r="I879" s="207"/>
      <c r="J879" s="207"/>
      <c r="K879" s="207"/>
      <c r="L879" s="207"/>
      <c r="M879" s="207"/>
      <c r="N879" s="207"/>
      <c r="O879" s="207"/>
      <c r="P879" s="207"/>
      <c r="Q879" s="207"/>
      <c r="R879" s="207"/>
      <c r="S879" s="207"/>
      <c r="T879" s="207"/>
      <c r="U879" s="207"/>
      <c r="V879" s="207"/>
      <c r="W879" s="207"/>
      <c r="X879" s="207"/>
      <c r="Y879" s="207"/>
      <c r="Z879" s="207"/>
      <c r="AA879" s="207"/>
      <c r="AB879" s="207"/>
      <c r="AC879" s="207"/>
      <c r="AD879" s="207"/>
      <c r="AE879" s="207"/>
      <c r="AF879" s="678"/>
      <c r="AG879" s="678"/>
      <c r="AH879" s="678"/>
      <c r="AI879" s="678"/>
      <c r="AJ879" s="497"/>
      <c r="AK879" s="1002"/>
      <c r="AL879" s="1002"/>
    </row>
    <row r="880" spans="1:38" ht="15" hidden="1" customHeight="1" x14ac:dyDescent="0.25">
      <c r="A880" s="10"/>
      <c r="B880" s="10"/>
      <c r="C880" s="10"/>
      <c r="D880" s="10"/>
      <c r="E880" s="1005" t="s">
        <v>2641</v>
      </c>
      <c r="F880" s="1638"/>
      <c r="G880" s="1416"/>
      <c r="H880" s="1416"/>
      <c r="I880" s="1416"/>
      <c r="J880" s="1416"/>
      <c r="K880" s="1416"/>
      <c r="L880" s="1416"/>
      <c r="M880" s="1417"/>
      <c r="N880" s="511" t="s">
        <v>2642</v>
      </c>
      <c r="O880" s="1638"/>
      <c r="P880" s="1416"/>
      <c r="Q880" s="1416"/>
      <c r="R880" s="1416"/>
      <c r="S880" s="1416"/>
      <c r="T880" s="1416"/>
      <c r="U880" s="1416"/>
      <c r="V880" s="1417"/>
      <c r="W880" s="511" t="s">
        <v>2643</v>
      </c>
      <c r="X880" s="1638"/>
      <c r="Y880" s="1416"/>
      <c r="Z880" s="1416"/>
      <c r="AA880" s="1416"/>
      <c r="AB880" s="1416"/>
      <c r="AC880" s="1416"/>
      <c r="AD880" s="1416"/>
      <c r="AE880" s="1416"/>
      <c r="AF880" s="1416"/>
      <c r="AG880" s="1416"/>
      <c r="AH880" s="1416"/>
      <c r="AI880" s="1416"/>
      <c r="AJ880" s="1573"/>
      <c r="AK880" s="1002"/>
      <c r="AL880" s="1002"/>
    </row>
    <row r="881" spans="1:38" ht="15" hidden="1" customHeight="1" x14ac:dyDescent="0.25">
      <c r="A881" s="10"/>
      <c r="B881" s="10"/>
      <c r="C881" s="10"/>
      <c r="D881" s="10"/>
      <c r="E881" s="34"/>
      <c r="F881" s="10" t="s">
        <v>2628</v>
      </c>
      <c r="G881" s="10"/>
      <c r="H881" s="10"/>
      <c r="I881" s="1006"/>
      <c r="J881" s="1006"/>
      <c r="K881" s="1006"/>
      <c r="L881" s="1007"/>
      <c r="M881" s="531"/>
      <c r="N881" s="531"/>
      <c r="O881" s="10" t="s">
        <v>2628</v>
      </c>
      <c r="P881" s="10"/>
      <c r="Q881" s="10"/>
      <c r="R881" s="10"/>
      <c r="S881" s="10"/>
      <c r="T881" s="2318"/>
      <c r="U881" s="1393"/>
      <c r="V881" s="2319"/>
      <c r="W881" s="31"/>
      <c r="X881" s="10" t="s">
        <v>2628</v>
      </c>
      <c r="Y881" s="10"/>
      <c r="Z881" s="10"/>
      <c r="AA881" s="10"/>
      <c r="AB881" s="531"/>
      <c r="AC881" s="531"/>
      <c r="AD881" s="10"/>
      <c r="AE881" s="2320"/>
      <c r="AF881" s="1393"/>
      <c r="AG881" s="1393"/>
      <c r="AH881" s="1393"/>
      <c r="AI881" s="2319"/>
      <c r="AJ881" s="485"/>
      <c r="AK881" s="1002"/>
      <c r="AL881" s="1002"/>
    </row>
    <row r="882" spans="1:38" ht="4.5" hidden="1" customHeight="1" x14ac:dyDescent="0.25">
      <c r="A882" s="10"/>
      <c r="B882" s="10"/>
      <c r="C882" s="10"/>
      <c r="D882" s="10"/>
      <c r="E882" s="34"/>
      <c r="F882" s="10"/>
      <c r="G882" s="10"/>
      <c r="H882" s="10"/>
      <c r="I882" s="31"/>
      <c r="J882" s="31"/>
      <c r="K882" s="31"/>
      <c r="L882" s="10"/>
      <c r="M882" s="10"/>
      <c r="N882" s="10"/>
      <c r="O882" s="31"/>
      <c r="P882" s="31"/>
      <c r="Q882" s="31"/>
      <c r="R882" s="31"/>
      <c r="S882" s="31"/>
      <c r="T882" s="31"/>
      <c r="U882" s="31"/>
      <c r="V882" s="10"/>
      <c r="W882" s="10"/>
      <c r="X882" s="31"/>
      <c r="Y882" s="31"/>
      <c r="Z882" s="31"/>
      <c r="AA882" s="31"/>
      <c r="AB882" s="31"/>
      <c r="AC882" s="31"/>
      <c r="AD882" s="10"/>
      <c r="AE882" s="10"/>
      <c r="AF882" s="31"/>
      <c r="AG882" s="31"/>
      <c r="AH882" s="31"/>
      <c r="AI882" s="31"/>
      <c r="AJ882" s="485"/>
      <c r="AK882" s="1002"/>
      <c r="AL882" s="1002"/>
    </row>
    <row r="883" spans="1:38" ht="15" hidden="1" customHeight="1" x14ac:dyDescent="0.25">
      <c r="A883" s="10"/>
      <c r="B883" s="10"/>
      <c r="C883" s="10"/>
      <c r="D883" s="10"/>
      <c r="E883" s="1005" t="s">
        <v>2644</v>
      </c>
      <c r="F883" s="1638"/>
      <c r="G883" s="1416"/>
      <c r="H883" s="1416"/>
      <c r="I883" s="1416"/>
      <c r="J883" s="1416"/>
      <c r="K883" s="1416"/>
      <c r="L883" s="1416"/>
      <c r="M883" s="1417"/>
      <c r="N883" s="511" t="s">
        <v>2645</v>
      </c>
      <c r="O883" s="1638"/>
      <c r="P883" s="1416"/>
      <c r="Q883" s="1416"/>
      <c r="R883" s="1416"/>
      <c r="S883" s="1416"/>
      <c r="T883" s="1416"/>
      <c r="U883" s="1416"/>
      <c r="V883" s="1417"/>
      <c r="W883" s="511" t="s">
        <v>2646</v>
      </c>
      <c r="X883" s="1638"/>
      <c r="Y883" s="1416"/>
      <c r="Z883" s="1416"/>
      <c r="AA883" s="1416"/>
      <c r="AB883" s="1416"/>
      <c r="AC883" s="1416"/>
      <c r="AD883" s="1416"/>
      <c r="AE883" s="1416"/>
      <c r="AF883" s="1416"/>
      <c r="AG883" s="1416"/>
      <c r="AH883" s="1416"/>
      <c r="AI883" s="1416"/>
      <c r="AJ883" s="1573"/>
      <c r="AK883" s="1002"/>
      <c r="AL883" s="1002"/>
    </row>
    <row r="884" spans="1:38" ht="15" hidden="1" customHeight="1" x14ac:dyDescent="0.25">
      <c r="A884" s="10"/>
      <c r="B884" s="10"/>
      <c r="C884" s="10"/>
      <c r="D884" s="10"/>
      <c r="E884" s="34"/>
      <c r="F884" s="10" t="s">
        <v>2628</v>
      </c>
      <c r="G884" s="10"/>
      <c r="H884" s="10"/>
      <c r="I884" s="531"/>
      <c r="J884" s="531"/>
      <c r="K884" s="531"/>
      <c r="L884" s="1007"/>
      <c r="M884" s="10"/>
      <c r="N884" s="31"/>
      <c r="O884" s="10" t="s">
        <v>2628</v>
      </c>
      <c r="P884" s="10"/>
      <c r="Q884" s="10"/>
      <c r="R884" s="10"/>
      <c r="S884" s="10"/>
      <c r="T884" s="2318"/>
      <c r="U884" s="1393"/>
      <c r="V884" s="2319"/>
      <c r="W884" s="31"/>
      <c r="X884" s="10" t="s">
        <v>2628</v>
      </c>
      <c r="Y884" s="10"/>
      <c r="Z884" s="10"/>
      <c r="AA884" s="10"/>
      <c r="AB884" s="531"/>
      <c r="AC884" s="531"/>
      <c r="AD884" s="10"/>
      <c r="AE884" s="2320"/>
      <c r="AF884" s="1393"/>
      <c r="AG884" s="1393"/>
      <c r="AH884" s="1393"/>
      <c r="AI884" s="2319"/>
      <c r="AJ884" s="485"/>
      <c r="AK884" s="1002"/>
      <c r="AL884" s="1002"/>
    </row>
    <row r="885" spans="1:38" ht="15" customHeight="1" thickBot="1" x14ac:dyDescent="0.3">
      <c r="A885" s="1103" t="s">
        <v>2647</v>
      </c>
      <c r="B885" s="1045"/>
      <c r="C885" s="2345"/>
      <c r="D885" s="1443"/>
      <c r="E885" s="1334" t="s">
        <v>2623</v>
      </c>
      <c r="F885" s="1149"/>
      <c r="G885" s="1149"/>
      <c r="H885" s="1149"/>
      <c r="I885" s="1337"/>
      <c r="J885" s="1335"/>
      <c r="K885" s="2325"/>
      <c r="L885" s="2326"/>
      <c r="M885" s="2326"/>
      <c r="N885" s="2326"/>
      <c r="O885" s="2326"/>
      <c r="P885" s="2326"/>
      <c r="Q885" s="2326"/>
      <c r="R885" s="2326"/>
      <c r="S885" s="2326"/>
      <c r="T885" s="2326"/>
      <c r="U885" s="2326"/>
      <c r="V885" s="2326"/>
      <c r="W885" s="2326"/>
      <c r="X885" s="1149"/>
      <c r="Y885" s="1149"/>
      <c r="Z885" s="1149" t="s">
        <v>2624</v>
      </c>
      <c r="AA885" s="1149"/>
      <c r="AB885" s="1337"/>
      <c r="AC885" s="2327"/>
      <c r="AD885" s="2328"/>
      <c r="AE885" s="2328"/>
      <c r="AF885" s="2328"/>
      <c r="AG885" s="2328"/>
      <c r="AH885" s="2328"/>
      <c r="AI885" s="1338"/>
      <c r="AJ885" s="1109"/>
      <c r="AK885" s="1002"/>
      <c r="AL885" s="1002"/>
    </row>
    <row r="886" spans="1:38" ht="5.45" customHeight="1" x14ac:dyDescent="0.25">
      <c r="A886" s="1009"/>
      <c r="D886" s="1009"/>
      <c r="E886" s="1339"/>
      <c r="F886" s="1073"/>
      <c r="G886" s="1073"/>
      <c r="H886" s="1073"/>
      <c r="I886" s="1073"/>
      <c r="J886" s="1073"/>
      <c r="K886" s="1073"/>
      <c r="L886" s="1073"/>
      <c r="M886" s="1073"/>
      <c r="N886" s="1073"/>
      <c r="O886" s="1073"/>
      <c r="P886" s="1073"/>
      <c r="Q886" s="1073"/>
      <c r="R886" s="1073"/>
      <c r="S886" s="1073"/>
      <c r="T886" s="1073"/>
      <c r="U886" s="1073"/>
      <c r="V886" s="1073"/>
      <c r="W886" s="1073"/>
      <c r="X886" s="1073"/>
      <c r="Y886" s="1073"/>
      <c r="Z886" s="1073"/>
      <c r="AA886" s="1073"/>
      <c r="AB886" s="1073"/>
      <c r="AC886" s="1073"/>
      <c r="AD886" s="1073"/>
      <c r="AE886" s="1073"/>
      <c r="AF886" s="1109"/>
      <c r="AG886" s="1109"/>
      <c r="AH886" s="1109"/>
      <c r="AI886" s="1340"/>
      <c r="AJ886" s="1109"/>
      <c r="AK886" s="1002"/>
      <c r="AL886" s="1002"/>
    </row>
    <row r="887" spans="1:38" ht="15" customHeight="1" x14ac:dyDescent="0.25">
      <c r="A887" s="10"/>
      <c r="B887" s="10"/>
      <c r="C887" s="10"/>
      <c r="D887" s="10"/>
      <c r="E887" s="2338" t="s">
        <v>2613</v>
      </c>
      <c r="F887" s="1881"/>
      <c r="G887" s="2330"/>
      <c r="H887" s="1930"/>
      <c r="I887" s="1930"/>
      <c r="J887" s="1930"/>
      <c r="K887" s="1930"/>
      <c r="L887" s="1930"/>
      <c r="M887" s="1930"/>
      <c r="N887" s="1930"/>
      <c r="O887" s="1930"/>
      <c r="P887" s="1930"/>
      <c r="Q887" s="1930"/>
      <c r="R887" s="1930"/>
      <c r="S887" s="1160" t="s">
        <v>2614</v>
      </c>
      <c r="T887" s="2329"/>
      <c r="U887" s="1930"/>
      <c r="V887" s="1930"/>
      <c r="W887" s="1930"/>
      <c r="X887" s="1930"/>
      <c r="Y887" s="1930"/>
      <c r="Z887" s="1160" t="s">
        <v>2615</v>
      </c>
      <c r="AA887" s="2330"/>
      <c r="AB887" s="1930"/>
      <c r="AC887" s="1160" t="s">
        <v>2616</v>
      </c>
      <c r="AD887" s="2330"/>
      <c r="AE887" s="1930"/>
      <c r="AF887" s="1930"/>
      <c r="AG887" s="1930"/>
      <c r="AH887" s="1930"/>
      <c r="AI887" s="1340"/>
      <c r="AJ887" s="1109"/>
      <c r="AK887" s="1002"/>
      <c r="AL887" s="1002"/>
    </row>
    <row r="888" spans="1:38" ht="4.5" customHeight="1" x14ac:dyDescent="0.25">
      <c r="A888" s="10"/>
      <c r="B888" s="10"/>
      <c r="C888" s="10"/>
      <c r="D888" s="10"/>
      <c r="E888" s="1339"/>
      <c r="F888" s="1073"/>
      <c r="G888" s="1073"/>
      <c r="H888" s="1073"/>
      <c r="I888" s="1073"/>
      <c r="J888" s="1073"/>
      <c r="K888" s="1073"/>
      <c r="L888" s="1073"/>
      <c r="M888" s="1073"/>
      <c r="N888" s="1073"/>
      <c r="O888" s="1073"/>
      <c r="P888" s="1073"/>
      <c r="Q888" s="1073"/>
      <c r="R888" s="1073"/>
      <c r="S888" s="1073"/>
      <c r="T888" s="1073"/>
      <c r="U888" s="1073"/>
      <c r="V888" s="1073"/>
      <c r="W888" s="1073"/>
      <c r="X888" s="1073"/>
      <c r="Y888" s="1073"/>
      <c r="Z888" s="1073"/>
      <c r="AA888" s="1073"/>
      <c r="AB888" s="1073"/>
      <c r="AC888" s="1073"/>
      <c r="AD888" s="1073"/>
      <c r="AE888" s="1073"/>
      <c r="AF888" s="1109"/>
      <c r="AG888" s="1109"/>
      <c r="AH888" s="1109"/>
      <c r="AI888" s="1340"/>
      <c r="AJ888" s="1109"/>
      <c r="AK888" s="1002"/>
      <c r="AL888" s="1002"/>
    </row>
    <row r="889" spans="1:38" ht="15" customHeight="1" x14ac:dyDescent="0.25">
      <c r="A889" s="10"/>
      <c r="B889" s="10"/>
      <c r="C889" s="10"/>
      <c r="D889" s="10"/>
      <c r="E889" s="1339" t="s">
        <v>2617</v>
      </c>
      <c r="F889" s="1073"/>
      <c r="G889" s="1073"/>
      <c r="H889" s="1073"/>
      <c r="I889" s="1073"/>
      <c r="J889" s="1073"/>
      <c r="K889" s="1073"/>
      <c r="L889" s="1073"/>
      <c r="M889" s="1073"/>
      <c r="N889" s="1344"/>
      <c r="O889" s="1333"/>
      <c r="P889" s="1333"/>
      <c r="Q889" s="2330"/>
      <c r="R889" s="1930"/>
      <c r="S889" s="1930"/>
      <c r="T889" s="1930"/>
      <c r="U889" s="1930"/>
      <c r="V889" s="1930"/>
      <c r="W889" s="1930"/>
      <c r="X889" s="1930"/>
      <c r="Y889" s="1930"/>
      <c r="Z889" s="1930"/>
      <c r="AA889" s="1930"/>
      <c r="AB889" s="1930"/>
      <c r="AC889" s="1930"/>
      <c r="AD889" s="1930"/>
      <c r="AE889" s="1930"/>
      <c r="AF889" s="1930"/>
      <c r="AG889" s="1930"/>
      <c r="AH889" s="1930"/>
      <c r="AI889" s="1340"/>
      <c r="AJ889" s="1109"/>
      <c r="AK889" s="1002"/>
      <c r="AL889" s="1002"/>
    </row>
    <row r="890" spans="1:38" ht="4.5" customHeight="1" x14ac:dyDescent="0.25">
      <c r="A890" s="10"/>
      <c r="B890" s="10"/>
      <c r="C890" s="10"/>
      <c r="D890" s="10"/>
      <c r="E890" s="1339"/>
      <c r="F890" s="1073"/>
      <c r="G890" s="1073"/>
      <c r="H890" s="1073"/>
      <c r="I890" s="1073"/>
      <c r="J890" s="1073"/>
      <c r="K890" s="1073"/>
      <c r="L890" s="1073"/>
      <c r="M890" s="1073"/>
      <c r="N890" s="1073"/>
      <c r="O890" s="1073"/>
      <c r="P890" s="1073"/>
      <c r="Q890" s="1073"/>
      <c r="R890" s="1073"/>
      <c r="S890" s="1073"/>
      <c r="T890" s="1073"/>
      <c r="U890" s="1073"/>
      <c r="V890" s="1073"/>
      <c r="W890" s="1073"/>
      <c r="X890" s="1073"/>
      <c r="Y890" s="1073"/>
      <c r="Z890" s="1073"/>
      <c r="AA890" s="1073"/>
      <c r="AB890" s="1073"/>
      <c r="AC890" s="1073"/>
      <c r="AD890" s="1073"/>
      <c r="AE890" s="1073"/>
      <c r="AF890" s="1109"/>
      <c r="AG890" s="1109"/>
      <c r="AH890" s="1109"/>
      <c r="AI890" s="1340"/>
      <c r="AJ890" s="1109"/>
      <c r="AK890" s="1002"/>
      <c r="AL890" s="1002"/>
    </row>
    <row r="891" spans="1:38" ht="15" customHeight="1" x14ac:dyDescent="0.25">
      <c r="A891" s="10"/>
      <c r="B891" s="10"/>
      <c r="C891" s="10"/>
      <c r="D891" s="10"/>
      <c r="E891" s="1339" t="s">
        <v>2618</v>
      </c>
      <c r="F891" s="1073"/>
      <c r="G891" s="1073"/>
      <c r="H891" s="1073"/>
      <c r="I891" s="1073"/>
      <c r="J891" s="1073"/>
      <c r="K891" s="1109"/>
      <c r="L891" s="1350"/>
      <c r="M891" s="1073"/>
      <c r="N891" s="1073"/>
      <c r="O891" s="1073"/>
      <c r="P891" s="1109"/>
      <c r="Q891" s="1081" t="s">
        <v>2619</v>
      </c>
      <c r="R891" s="2330"/>
      <c r="S891" s="1930"/>
      <c r="T891" s="1930"/>
      <c r="U891" s="1073" t="s">
        <v>2620</v>
      </c>
      <c r="V891" s="1073"/>
      <c r="W891" s="1073"/>
      <c r="X891" s="1073"/>
      <c r="Y891" s="1073"/>
      <c r="Z891" s="1073"/>
      <c r="AA891" s="2330"/>
      <c r="AB891" s="1930"/>
      <c r="AC891" s="1930"/>
      <c r="AD891" s="1930"/>
      <c r="AE891" s="1930"/>
      <c r="AF891" s="1930"/>
      <c r="AG891" s="1930"/>
      <c r="AH891" s="1930"/>
      <c r="AI891" s="1340"/>
      <c r="AJ891" s="1109"/>
      <c r="AK891" s="1002"/>
      <c r="AL891" s="1002"/>
    </row>
    <row r="892" spans="1:38" ht="4.5" customHeight="1" x14ac:dyDescent="0.25">
      <c r="A892" s="10"/>
      <c r="B892" s="10"/>
      <c r="C892" s="10"/>
      <c r="D892" s="10"/>
      <c r="E892" s="1339"/>
      <c r="F892" s="1073"/>
      <c r="G892" s="1073"/>
      <c r="H892" s="1073"/>
      <c r="I892" s="1073"/>
      <c r="J892" s="1073"/>
      <c r="K892" s="1073"/>
      <c r="L892" s="1073"/>
      <c r="M892" s="1073"/>
      <c r="N892" s="1073"/>
      <c r="O892" s="1073"/>
      <c r="P892" s="1073"/>
      <c r="Q892" s="1073"/>
      <c r="R892" s="1073"/>
      <c r="S892" s="1073"/>
      <c r="T892" s="1073"/>
      <c r="U892" s="1073"/>
      <c r="V892" s="1073"/>
      <c r="W892" s="1073"/>
      <c r="X892" s="1073"/>
      <c r="Y892" s="1073"/>
      <c r="Z892" s="1073"/>
      <c r="AA892" s="1073"/>
      <c r="AB892" s="1073"/>
      <c r="AC892" s="1073"/>
      <c r="AD892" s="1073"/>
      <c r="AE892" s="1073"/>
      <c r="AF892" s="1109"/>
      <c r="AG892" s="1109"/>
      <c r="AH892" s="1109"/>
      <c r="AI892" s="1340"/>
      <c r="AJ892" s="1109"/>
      <c r="AK892" s="1002"/>
      <c r="AL892" s="1002"/>
    </row>
    <row r="893" spans="1:38" ht="15" customHeight="1" x14ac:dyDescent="0.25">
      <c r="A893" s="10"/>
      <c r="B893" s="10"/>
      <c r="C893" s="10"/>
      <c r="D893" s="10"/>
      <c r="E893" s="1339" t="s">
        <v>2621</v>
      </c>
      <c r="F893" s="1073"/>
      <c r="G893" s="1073"/>
      <c r="H893" s="1073"/>
      <c r="I893" s="1073"/>
      <c r="J893" s="1073"/>
      <c r="K893" s="1073"/>
      <c r="L893" s="1351"/>
      <c r="M893" s="1333"/>
      <c r="N893" s="1073" t="s">
        <v>146</v>
      </c>
      <c r="O893" s="1073"/>
      <c r="P893" s="2330"/>
      <c r="Q893" s="1930"/>
      <c r="R893" s="1930"/>
      <c r="S893" s="1930"/>
      <c r="T893" s="1930"/>
      <c r="U893" s="2346" t="s">
        <v>173</v>
      </c>
      <c r="V893" s="1881"/>
      <c r="W893" s="2330"/>
      <c r="X893" s="1930"/>
      <c r="Y893" s="1930"/>
      <c r="Z893" s="1930"/>
      <c r="AA893" s="1930"/>
      <c r="AB893" s="1930"/>
      <c r="AC893" s="1930"/>
      <c r="AD893" s="1930"/>
      <c r="AE893" s="1930"/>
      <c r="AF893" s="1930"/>
      <c r="AG893" s="1930"/>
      <c r="AH893" s="1930"/>
      <c r="AI893" s="1340"/>
      <c r="AJ893" s="1109"/>
      <c r="AK893" s="1002"/>
      <c r="AL893" s="1002"/>
    </row>
    <row r="894" spans="1:38" ht="4.5" customHeight="1" x14ac:dyDescent="0.25">
      <c r="A894" s="10"/>
      <c r="B894" s="10"/>
      <c r="C894" s="10"/>
      <c r="D894" s="10"/>
      <c r="E894" s="1339"/>
      <c r="F894" s="1073"/>
      <c r="G894" s="1073"/>
      <c r="H894" s="1073"/>
      <c r="I894" s="1073"/>
      <c r="J894" s="1073"/>
      <c r="K894" s="1073"/>
      <c r="L894" s="1073"/>
      <c r="M894" s="1073"/>
      <c r="N894" s="1073"/>
      <c r="O894" s="1073"/>
      <c r="P894" s="1073"/>
      <c r="Q894" s="1073"/>
      <c r="R894" s="1073"/>
      <c r="S894" s="1073"/>
      <c r="T894" s="1073"/>
      <c r="U894" s="1073"/>
      <c r="V894" s="1073"/>
      <c r="W894" s="1073"/>
      <c r="X894" s="1073"/>
      <c r="Y894" s="1073"/>
      <c r="Z894" s="1073"/>
      <c r="AA894" s="1073"/>
      <c r="AB894" s="1073"/>
      <c r="AC894" s="1073"/>
      <c r="AD894" s="1073"/>
      <c r="AE894" s="1073"/>
      <c r="AF894" s="1109"/>
      <c r="AG894" s="1109"/>
      <c r="AH894" s="1109"/>
      <c r="AI894" s="1340"/>
      <c r="AJ894" s="1109"/>
      <c r="AK894" s="1002"/>
      <c r="AL894" s="1002"/>
    </row>
    <row r="895" spans="1:38" ht="15" customHeight="1" x14ac:dyDescent="0.25">
      <c r="A895" s="10"/>
      <c r="B895" s="10"/>
      <c r="C895" s="10"/>
      <c r="D895" s="10"/>
      <c r="E895" s="1339" t="s">
        <v>2625</v>
      </c>
      <c r="F895" s="1073"/>
      <c r="G895" s="1073"/>
      <c r="H895" s="1073"/>
      <c r="I895" s="1073"/>
      <c r="J895" s="1073"/>
      <c r="K895" s="1073"/>
      <c r="L895" s="1073"/>
      <c r="M895" s="2330"/>
      <c r="N895" s="1930"/>
      <c r="O895" s="1109"/>
      <c r="P895" s="1109"/>
      <c r="Q895" s="1345" t="s">
        <v>2626</v>
      </c>
      <c r="R895" s="1109"/>
      <c r="S895" s="1109"/>
      <c r="T895" s="1109"/>
      <c r="U895" s="1073"/>
      <c r="V895" s="1073"/>
      <c r="W895" s="1109"/>
      <c r="X895" s="1109"/>
      <c r="Y895" s="1109"/>
      <c r="Z895" s="1109"/>
      <c r="AA895" s="1109"/>
      <c r="AB895" s="1109"/>
      <c r="AC895" s="1109"/>
      <c r="AD895" s="2330"/>
      <c r="AE895" s="2331"/>
      <c r="AF895" s="1109"/>
      <c r="AG895" s="1109"/>
      <c r="AH895" s="1109"/>
      <c r="AI895" s="1340"/>
      <c r="AJ895" s="1109"/>
      <c r="AK895" s="1002"/>
      <c r="AL895" s="1002"/>
    </row>
    <row r="896" spans="1:38" ht="4.5" customHeight="1" x14ac:dyDescent="0.25">
      <c r="A896" s="10"/>
      <c r="B896" s="10"/>
      <c r="C896" s="10"/>
      <c r="D896" s="10"/>
      <c r="E896" s="1339"/>
      <c r="F896" s="1073"/>
      <c r="G896" s="1073"/>
      <c r="H896" s="1073"/>
      <c r="I896" s="1073"/>
      <c r="J896" s="1073"/>
      <c r="K896" s="1073"/>
      <c r="L896" s="1073"/>
      <c r="M896" s="1160"/>
      <c r="N896" s="1073"/>
      <c r="O896" s="1073"/>
      <c r="P896" s="1073"/>
      <c r="Q896" s="1073"/>
      <c r="R896" s="1073"/>
      <c r="S896" s="1073"/>
      <c r="T896" s="1073"/>
      <c r="U896" s="1073"/>
      <c r="V896" s="1073"/>
      <c r="W896" s="1073"/>
      <c r="X896" s="1073"/>
      <c r="Y896" s="1073"/>
      <c r="Z896" s="1073"/>
      <c r="AA896" s="1073"/>
      <c r="AB896" s="1073"/>
      <c r="AC896" s="1073"/>
      <c r="AD896" s="1073"/>
      <c r="AE896" s="1073"/>
      <c r="AF896" s="1109"/>
      <c r="AG896" s="1109"/>
      <c r="AH896" s="1109"/>
      <c r="AI896" s="1340"/>
      <c r="AJ896" s="1109"/>
      <c r="AK896" s="1002"/>
      <c r="AL896" s="1002"/>
    </row>
    <row r="897" spans="1:38" ht="15" customHeight="1" x14ac:dyDescent="0.25">
      <c r="A897" s="10"/>
      <c r="B897" s="10"/>
      <c r="C897" s="10"/>
      <c r="D897" s="10"/>
      <c r="E897" s="1339"/>
      <c r="F897" s="1073" t="s">
        <v>2627</v>
      </c>
      <c r="G897" s="1073"/>
      <c r="H897" s="1073"/>
      <c r="I897" s="1073"/>
      <c r="J897" s="1073"/>
      <c r="K897" s="1073"/>
      <c r="L897" s="1073"/>
      <c r="M897" s="1109"/>
      <c r="N897" s="1109"/>
      <c r="O897" s="1109"/>
      <c r="P897" s="1109"/>
      <c r="Q897" s="1109"/>
      <c r="R897" s="1109"/>
      <c r="S897" s="1109"/>
      <c r="T897" s="1109"/>
      <c r="U897" s="1109"/>
      <c r="V897" s="1109"/>
      <c r="W897" s="1109"/>
      <c r="X897" s="1109"/>
      <c r="Y897" s="1109"/>
      <c r="Z897" s="1109"/>
      <c r="AA897" s="1109"/>
      <c r="AB897" s="1109"/>
      <c r="AC897" s="1109"/>
      <c r="AD897" s="1109"/>
      <c r="AE897" s="1073"/>
      <c r="AF897" s="1109"/>
      <c r="AG897" s="1109"/>
      <c r="AH897" s="1109"/>
      <c r="AI897" s="1340"/>
      <c r="AJ897" s="1109"/>
      <c r="AK897" s="1002"/>
      <c r="AL897" s="1002"/>
    </row>
    <row r="898" spans="1:38" ht="4.5" customHeight="1" x14ac:dyDescent="0.25">
      <c r="A898" s="10"/>
      <c r="B898" s="10"/>
      <c r="C898" s="10"/>
      <c r="D898" s="10"/>
      <c r="E898" s="1339"/>
      <c r="F898" s="1073"/>
      <c r="G898" s="1073"/>
      <c r="H898" s="1073"/>
      <c r="I898" s="1073"/>
      <c r="J898" s="1073"/>
      <c r="K898" s="1073"/>
      <c r="L898" s="1073"/>
      <c r="M898" s="1073"/>
      <c r="N898" s="1073"/>
      <c r="O898" s="1073"/>
      <c r="P898" s="1073"/>
      <c r="Q898" s="1073"/>
      <c r="R898" s="1073"/>
      <c r="S898" s="1073"/>
      <c r="T898" s="1073"/>
      <c r="U898" s="1073"/>
      <c r="V898" s="1073"/>
      <c r="W898" s="1073"/>
      <c r="X898" s="1073"/>
      <c r="Y898" s="1073"/>
      <c r="Z898" s="1073"/>
      <c r="AA898" s="1073"/>
      <c r="AB898" s="1073"/>
      <c r="AC898" s="1073"/>
      <c r="AD898" s="1073"/>
      <c r="AE898" s="1073"/>
      <c r="AF898" s="1109"/>
      <c r="AG898" s="1109"/>
      <c r="AH898" s="1109"/>
      <c r="AI898" s="1340"/>
      <c r="AJ898" s="1109"/>
      <c r="AK898" s="1002"/>
      <c r="AL898" s="1002"/>
    </row>
    <row r="899" spans="1:38" ht="15" customHeight="1" x14ac:dyDescent="0.25">
      <c r="A899" s="10"/>
      <c r="B899" s="10"/>
      <c r="C899" s="10"/>
      <c r="D899" s="10"/>
      <c r="E899" s="1347" t="s">
        <v>96</v>
      </c>
      <c r="F899" s="2330"/>
      <c r="G899" s="1930"/>
      <c r="H899" s="1930"/>
      <c r="I899" s="1930"/>
      <c r="J899" s="1930"/>
      <c r="K899" s="1930"/>
      <c r="L899" s="1930"/>
      <c r="M899" s="1930"/>
      <c r="N899" s="1346" t="s">
        <v>201</v>
      </c>
      <c r="O899" s="2330"/>
      <c r="P899" s="1930"/>
      <c r="Q899" s="1930"/>
      <c r="R899" s="1930"/>
      <c r="S899" s="1930"/>
      <c r="T899" s="1930"/>
      <c r="U899" s="1930"/>
      <c r="V899" s="1930"/>
      <c r="W899" s="1346" t="s">
        <v>245</v>
      </c>
      <c r="X899" s="2339"/>
      <c r="Y899" s="2339"/>
      <c r="Z899" s="2339"/>
      <c r="AA899" s="2339"/>
      <c r="AB899" s="2339"/>
      <c r="AC899" s="2339"/>
      <c r="AD899" s="2339"/>
      <c r="AE899" s="2339"/>
      <c r="AF899" s="2339"/>
      <c r="AG899" s="2339"/>
      <c r="AH899" s="2339"/>
      <c r="AI899" s="1348"/>
      <c r="AJ899" s="1082"/>
      <c r="AK899" s="1002"/>
      <c r="AL899" s="1002"/>
    </row>
    <row r="900" spans="1:38" ht="15" customHeight="1" x14ac:dyDescent="0.25">
      <c r="A900" s="10"/>
      <c r="B900" s="10"/>
      <c r="C900" s="10"/>
      <c r="D900" s="10"/>
      <c r="E900" s="1339"/>
      <c r="F900" s="1073" t="s">
        <v>2628</v>
      </c>
      <c r="G900" s="1073"/>
      <c r="H900" s="1073"/>
      <c r="I900" s="1333"/>
      <c r="J900" s="1333"/>
      <c r="K900" s="1333"/>
      <c r="L900" s="1353"/>
      <c r="M900" s="1333"/>
      <c r="N900" s="1333"/>
      <c r="O900" s="1073" t="s">
        <v>2628</v>
      </c>
      <c r="P900" s="1073"/>
      <c r="Q900" s="1073"/>
      <c r="R900" s="1073"/>
      <c r="S900" s="1073"/>
      <c r="T900" s="2343"/>
      <c r="U900" s="2344"/>
      <c r="V900" s="2344"/>
      <c r="W900" s="1109"/>
      <c r="X900" s="1073" t="s">
        <v>2628</v>
      </c>
      <c r="Y900" s="1073"/>
      <c r="Z900" s="1073"/>
      <c r="AA900" s="1073"/>
      <c r="AB900" s="1333"/>
      <c r="AC900" s="1333"/>
      <c r="AD900" s="1073"/>
      <c r="AE900" s="2343"/>
      <c r="AF900" s="2343"/>
      <c r="AG900" s="2343"/>
      <c r="AH900" s="2343"/>
      <c r="AI900" s="1348"/>
      <c r="AJ900" s="1109"/>
      <c r="AK900" s="1002"/>
      <c r="AL900" s="1002"/>
    </row>
    <row r="901" spans="1:38" ht="4.5" customHeight="1" x14ac:dyDescent="0.25">
      <c r="A901" s="10"/>
      <c r="B901" s="10"/>
      <c r="C901" s="10"/>
      <c r="D901" s="10"/>
      <c r="E901" s="1339"/>
      <c r="F901" s="1073"/>
      <c r="G901" s="1073"/>
      <c r="H901" s="1073"/>
      <c r="I901" s="1109"/>
      <c r="J901" s="1109"/>
      <c r="K901" s="1109"/>
      <c r="L901" s="1073"/>
      <c r="M901" s="1073"/>
      <c r="N901" s="1073"/>
      <c r="O901" s="1109"/>
      <c r="P901" s="1109"/>
      <c r="Q901" s="1109"/>
      <c r="R901" s="1109"/>
      <c r="S901" s="1109"/>
      <c r="T901" s="1109"/>
      <c r="U901" s="1109"/>
      <c r="V901" s="1073"/>
      <c r="W901" s="1073"/>
      <c r="X901" s="1109"/>
      <c r="Y901" s="1109"/>
      <c r="Z901" s="1109"/>
      <c r="AA901" s="1109"/>
      <c r="AB901" s="1109"/>
      <c r="AC901" s="1109"/>
      <c r="AD901" s="1073"/>
      <c r="AE901" s="1073"/>
      <c r="AF901" s="1109"/>
      <c r="AG901" s="1109"/>
      <c r="AH901" s="1109"/>
      <c r="AI901" s="1340"/>
      <c r="AJ901" s="1109"/>
      <c r="AK901" s="1002"/>
      <c r="AL901" s="1002"/>
    </row>
    <row r="902" spans="1:38" ht="15" customHeight="1" x14ac:dyDescent="0.25">
      <c r="A902" s="10"/>
      <c r="B902" s="10"/>
      <c r="C902" s="10"/>
      <c r="D902" s="10"/>
      <c r="E902" s="1347" t="s">
        <v>309</v>
      </c>
      <c r="F902" s="2330"/>
      <c r="G902" s="1930"/>
      <c r="H902" s="1930"/>
      <c r="I902" s="1930"/>
      <c r="J902" s="1930"/>
      <c r="K902" s="1930"/>
      <c r="L902" s="1930"/>
      <c r="M902" s="1930"/>
      <c r="N902" s="1346" t="s">
        <v>374</v>
      </c>
      <c r="O902" s="2330"/>
      <c r="P902" s="1930"/>
      <c r="Q902" s="1930"/>
      <c r="R902" s="1930"/>
      <c r="S902" s="1930"/>
      <c r="T902" s="1930"/>
      <c r="U902" s="1930"/>
      <c r="V902" s="1930"/>
      <c r="W902" s="1346" t="s">
        <v>418</v>
      </c>
      <c r="X902" s="2339"/>
      <c r="Y902" s="2339"/>
      <c r="Z902" s="2339"/>
      <c r="AA902" s="2339"/>
      <c r="AB902" s="2339"/>
      <c r="AC902" s="2339"/>
      <c r="AD902" s="2339"/>
      <c r="AE902" s="2339"/>
      <c r="AF902" s="2339"/>
      <c r="AG902" s="2339"/>
      <c r="AH902" s="2339"/>
      <c r="AI902" s="1186"/>
      <c r="AJ902" s="1082"/>
      <c r="AK902" s="1002"/>
      <c r="AL902" s="1002"/>
    </row>
    <row r="903" spans="1:38" ht="15" customHeight="1" thickBot="1" x14ac:dyDescent="0.3">
      <c r="A903" s="10"/>
      <c r="B903" s="10"/>
      <c r="C903" s="10"/>
      <c r="D903" s="10"/>
      <c r="E903" s="1341"/>
      <c r="F903" s="1164" t="s">
        <v>2628</v>
      </c>
      <c r="G903" s="1164"/>
      <c r="H903" s="1164"/>
      <c r="I903" s="1342"/>
      <c r="J903" s="1342"/>
      <c r="K903" s="1342"/>
      <c r="L903" s="1352"/>
      <c r="M903" s="1164"/>
      <c r="N903" s="1349"/>
      <c r="O903" s="1164" t="s">
        <v>2628</v>
      </c>
      <c r="P903" s="1164"/>
      <c r="Q903" s="1164"/>
      <c r="R903" s="1164"/>
      <c r="S903" s="1164"/>
      <c r="T903" s="2321"/>
      <c r="U903" s="2347"/>
      <c r="V903" s="2347"/>
      <c r="W903" s="1349"/>
      <c r="X903" s="1164" t="s">
        <v>2628</v>
      </c>
      <c r="Y903" s="1164"/>
      <c r="Z903" s="1164"/>
      <c r="AA903" s="1164"/>
      <c r="AB903" s="1342"/>
      <c r="AC903" s="1342"/>
      <c r="AD903" s="1164"/>
      <c r="AE903" s="2321"/>
      <c r="AF903" s="2321"/>
      <c r="AG903" s="2321"/>
      <c r="AH903" s="2321"/>
      <c r="AI903" s="1192"/>
      <c r="AJ903" s="1109"/>
      <c r="AK903" s="1002"/>
      <c r="AL903" s="1002"/>
    </row>
    <row r="904" spans="1:38" ht="4.5" customHeight="1" thickBot="1" x14ac:dyDescent="0.3">
      <c r="A904" s="10"/>
      <c r="B904" s="10"/>
      <c r="C904" s="10"/>
      <c r="D904" s="10"/>
      <c r="E904" s="206"/>
      <c r="F904" s="207"/>
      <c r="G904" s="207"/>
      <c r="H904" s="207"/>
      <c r="I904" s="207"/>
      <c r="J904" s="207"/>
      <c r="K904" s="207"/>
      <c r="L904" s="207"/>
      <c r="M904" s="207"/>
      <c r="N904" s="207"/>
      <c r="O904" s="207"/>
      <c r="P904" s="207"/>
      <c r="Q904" s="207"/>
      <c r="R904" s="207"/>
      <c r="S904" s="207"/>
      <c r="T904" s="207"/>
      <c r="U904" s="207"/>
      <c r="V904" s="207"/>
      <c r="W904" s="207"/>
      <c r="X904" s="207"/>
      <c r="Y904" s="207"/>
      <c r="Z904" s="207"/>
      <c r="AA904" s="207"/>
      <c r="AB904" s="207"/>
      <c r="AC904" s="207"/>
      <c r="AD904" s="207"/>
      <c r="AE904" s="207"/>
      <c r="AF904" s="678"/>
      <c r="AG904" s="678"/>
      <c r="AH904" s="678"/>
      <c r="AI904" s="678"/>
      <c r="AJ904" s="1109"/>
      <c r="AK904" s="1002"/>
      <c r="AL904" s="1002"/>
    </row>
    <row r="905" spans="1:38" ht="15" hidden="1" customHeight="1" x14ac:dyDescent="0.25">
      <c r="A905" s="10"/>
      <c r="B905" s="10"/>
      <c r="C905" s="10"/>
      <c r="D905" s="10"/>
      <c r="E905" s="1005" t="s">
        <v>457</v>
      </c>
      <c r="F905" s="1638"/>
      <c r="G905" s="1416"/>
      <c r="H905" s="1416"/>
      <c r="I905" s="1416"/>
      <c r="J905" s="1416"/>
      <c r="K905" s="1416"/>
      <c r="L905" s="1416"/>
      <c r="M905" s="1417"/>
      <c r="N905" s="511" t="s">
        <v>497</v>
      </c>
      <c r="O905" s="1638"/>
      <c r="P905" s="1416"/>
      <c r="Q905" s="1416"/>
      <c r="R905" s="1416"/>
      <c r="S905" s="1416"/>
      <c r="T905" s="1416"/>
      <c r="U905" s="1416"/>
      <c r="V905" s="1417"/>
      <c r="W905" s="511" t="s">
        <v>546</v>
      </c>
      <c r="X905" s="1638"/>
      <c r="Y905" s="1416"/>
      <c r="Z905" s="1416"/>
      <c r="AA905" s="1416"/>
      <c r="AB905" s="1416"/>
      <c r="AC905" s="1416"/>
      <c r="AD905" s="1416"/>
      <c r="AE905" s="1416"/>
      <c r="AF905" s="1416"/>
      <c r="AG905" s="1416"/>
      <c r="AH905" s="1416"/>
      <c r="AI905" s="1416"/>
      <c r="AJ905" s="1573"/>
      <c r="AK905" s="1002"/>
      <c r="AL905" s="1002"/>
    </row>
    <row r="906" spans="1:38" ht="15" hidden="1" customHeight="1" x14ac:dyDescent="0.25">
      <c r="A906" s="10"/>
      <c r="B906" s="10"/>
      <c r="C906" s="10"/>
      <c r="D906" s="10"/>
      <c r="E906" s="34"/>
      <c r="F906" s="10" t="s">
        <v>2628</v>
      </c>
      <c r="G906" s="10"/>
      <c r="H906" s="10"/>
      <c r="I906" s="1006"/>
      <c r="J906" s="1006"/>
      <c r="K906" s="1006"/>
      <c r="L906" s="1007"/>
      <c r="M906" s="531"/>
      <c r="N906" s="531"/>
      <c r="O906" s="10" t="s">
        <v>2628</v>
      </c>
      <c r="P906" s="10"/>
      <c r="Q906" s="10"/>
      <c r="R906" s="10"/>
      <c r="S906" s="10"/>
      <c r="T906" s="2318"/>
      <c r="U906" s="1393"/>
      <c r="V906" s="2319"/>
      <c r="W906" s="31"/>
      <c r="X906" s="10" t="s">
        <v>2628</v>
      </c>
      <c r="Y906" s="10"/>
      <c r="Z906" s="10"/>
      <c r="AA906" s="10"/>
      <c r="AB906" s="531"/>
      <c r="AC906" s="531"/>
      <c r="AD906" s="10"/>
      <c r="AE906" s="2320"/>
      <c r="AF906" s="1393"/>
      <c r="AG906" s="1393"/>
      <c r="AH906" s="1393"/>
      <c r="AI906" s="2319"/>
      <c r="AJ906" s="485"/>
      <c r="AK906" s="1002"/>
      <c r="AL906" s="1002"/>
    </row>
    <row r="907" spans="1:38" ht="4.5" hidden="1" customHeight="1" x14ac:dyDescent="0.25">
      <c r="A907" s="10"/>
      <c r="B907" s="10"/>
      <c r="C907" s="10"/>
      <c r="D907" s="10"/>
      <c r="E907" s="34"/>
      <c r="F907" s="10"/>
      <c r="G907" s="10"/>
      <c r="H907" s="10"/>
      <c r="I907" s="31"/>
      <c r="J907" s="31"/>
      <c r="K907" s="31"/>
      <c r="L907" s="10"/>
      <c r="M907" s="10"/>
      <c r="N907" s="10"/>
      <c r="O907" s="31"/>
      <c r="P907" s="31"/>
      <c r="Q907" s="31"/>
      <c r="R907" s="31"/>
      <c r="S907" s="31"/>
      <c r="T907" s="31"/>
      <c r="U907" s="31"/>
      <c r="V907" s="10"/>
      <c r="W907" s="10"/>
      <c r="X907" s="31"/>
      <c r="Y907" s="31"/>
      <c r="Z907" s="31"/>
      <c r="AA907" s="31"/>
      <c r="AB907" s="31"/>
      <c r="AC907" s="31"/>
      <c r="AD907" s="10"/>
      <c r="AE907" s="10"/>
      <c r="AF907" s="31"/>
      <c r="AG907" s="31"/>
      <c r="AH907" s="31"/>
      <c r="AI907" s="31"/>
      <c r="AJ907" s="485"/>
      <c r="AK907" s="1002"/>
      <c r="AL907" s="1002"/>
    </row>
    <row r="908" spans="1:38" ht="15" hidden="1" customHeight="1" x14ac:dyDescent="0.25">
      <c r="A908" s="10"/>
      <c r="B908" s="10"/>
      <c r="C908" s="10"/>
      <c r="D908" s="10"/>
      <c r="E908" s="1005" t="s">
        <v>619</v>
      </c>
      <c r="F908" s="1638"/>
      <c r="G908" s="1416"/>
      <c r="H908" s="1416"/>
      <c r="I908" s="1416"/>
      <c r="J908" s="1416"/>
      <c r="K908" s="1416"/>
      <c r="L908" s="1416"/>
      <c r="M908" s="1417"/>
      <c r="N908" s="511" t="s">
        <v>1839</v>
      </c>
      <c r="O908" s="1638"/>
      <c r="P908" s="1416"/>
      <c r="Q908" s="1416"/>
      <c r="R908" s="1416"/>
      <c r="S908" s="1416"/>
      <c r="T908" s="1416"/>
      <c r="U908" s="1416"/>
      <c r="V908" s="1417"/>
      <c r="W908" s="511" t="s">
        <v>2049</v>
      </c>
      <c r="X908" s="1638"/>
      <c r="Y908" s="1416"/>
      <c r="Z908" s="1416"/>
      <c r="AA908" s="1416"/>
      <c r="AB908" s="1416"/>
      <c r="AC908" s="1416"/>
      <c r="AD908" s="1416"/>
      <c r="AE908" s="1416"/>
      <c r="AF908" s="1416"/>
      <c r="AG908" s="1416"/>
      <c r="AH908" s="1416"/>
      <c r="AI908" s="1416"/>
      <c r="AJ908" s="1573"/>
      <c r="AK908" s="1002"/>
      <c r="AL908" s="1002"/>
    </row>
    <row r="909" spans="1:38" ht="15" hidden="1" customHeight="1" x14ac:dyDescent="0.25">
      <c r="A909" s="10"/>
      <c r="B909" s="10"/>
      <c r="C909" s="10"/>
      <c r="D909" s="10"/>
      <c r="E909" s="34"/>
      <c r="F909" s="10" t="s">
        <v>2628</v>
      </c>
      <c r="G909" s="10"/>
      <c r="H909" s="10"/>
      <c r="I909" s="531"/>
      <c r="J909" s="531"/>
      <c r="K909" s="531"/>
      <c r="L909" s="1007"/>
      <c r="M909" s="10"/>
      <c r="N909" s="31"/>
      <c r="O909" s="10" t="s">
        <v>2628</v>
      </c>
      <c r="P909" s="10"/>
      <c r="Q909" s="10"/>
      <c r="R909" s="10"/>
      <c r="S909" s="10"/>
      <c r="T909" s="2318"/>
      <c r="U909" s="1393"/>
      <c r="V909" s="2319"/>
      <c r="W909" s="31"/>
      <c r="X909" s="10" t="s">
        <v>2628</v>
      </c>
      <c r="Y909" s="10"/>
      <c r="Z909" s="10"/>
      <c r="AA909" s="10"/>
      <c r="AB909" s="531"/>
      <c r="AC909" s="531"/>
      <c r="AD909" s="10"/>
      <c r="AE909" s="2320"/>
      <c r="AF909" s="1393"/>
      <c r="AG909" s="1393"/>
      <c r="AH909" s="1393"/>
      <c r="AI909" s="2319"/>
      <c r="AJ909" s="485"/>
      <c r="AK909" s="1002"/>
      <c r="AL909" s="1002"/>
    </row>
    <row r="910" spans="1:38" ht="4.5" hidden="1" customHeight="1" x14ac:dyDescent="0.25">
      <c r="A910" s="10"/>
      <c r="B910" s="10"/>
      <c r="C910" s="10"/>
      <c r="D910" s="10"/>
      <c r="E910" s="206"/>
      <c r="F910" s="207"/>
      <c r="G910" s="207"/>
      <c r="H910" s="207"/>
      <c r="I910" s="207"/>
      <c r="J910" s="207"/>
      <c r="K910" s="207"/>
      <c r="L910" s="207"/>
      <c r="M910" s="207"/>
      <c r="N910" s="207"/>
      <c r="O910" s="207"/>
      <c r="P910" s="207"/>
      <c r="Q910" s="207"/>
      <c r="R910" s="207"/>
      <c r="S910" s="207"/>
      <c r="T910" s="207"/>
      <c r="U910" s="207"/>
      <c r="V910" s="207"/>
      <c r="W910" s="207"/>
      <c r="X910" s="207"/>
      <c r="Y910" s="207"/>
      <c r="Z910" s="207"/>
      <c r="AA910" s="207"/>
      <c r="AB910" s="207"/>
      <c r="AC910" s="207"/>
      <c r="AD910" s="207"/>
      <c r="AE910" s="207"/>
      <c r="AF910" s="678"/>
      <c r="AG910" s="678"/>
      <c r="AH910" s="678"/>
      <c r="AI910" s="678"/>
      <c r="AJ910" s="497"/>
      <c r="AK910" s="1002"/>
      <c r="AL910" s="1002"/>
    </row>
    <row r="911" spans="1:38" ht="15" hidden="1" customHeight="1" x14ac:dyDescent="0.25">
      <c r="A911" s="10"/>
      <c r="B911" s="10"/>
      <c r="C911" s="10"/>
      <c r="D911" s="10"/>
      <c r="E911" s="1005" t="s">
        <v>2629</v>
      </c>
      <c r="F911" s="1638"/>
      <c r="G911" s="1416"/>
      <c r="H911" s="1416"/>
      <c r="I911" s="1416"/>
      <c r="J911" s="1416"/>
      <c r="K911" s="1416"/>
      <c r="L911" s="1416"/>
      <c r="M911" s="1417"/>
      <c r="N911" s="511" t="s">
        <v>2630</v>
      </c>
      <c r="O911" s="1638"/>
      <c r="P911" s="1416"/>
      <c r="Q911" s="1416"/>
      <c r="R911" s="1416"/>
      <c r="S911" s="1416"/>
      <c r="T911" s="1416"/>
      <c r="U911" s="1416"/>
      <c r="V911" s="1417"/>
      <c r="W911" s="511" t="s">
        <v>2631</v>
      </c>
      <c r="X911" s="1638"/>
      <c r="Y911" s="1416"/>
      <c r="Z911" s="1416"/>
      <c r="AA911" s="1416"/>
      <c r="AB911" s="1416"/>
      <c r="AC911" s="1416"/>
      <c r="AD911" s="1416"/>
      <c r="AE911" s="1416"/>
      <c r="AF911" s="1416"/>
      <c r="AG911" s="1416"/>
      <c r="AH911" s="1416"/>
      <c r="AI911" s="1416"/>
      <c r="AJ911" s="1573"/>
      <c r="AK911" s="1002"/>
      <c r="AL911" s="1002"/>
    </row>
    <row r="912" spans="1:38" ht="15" hidden="1" customHeight="1" x14ac:dyDescent="0.25">
      <c r="A912" s="10"/>
      <c r="B912" s="10"/>
      <c r="C912" s="10"/>
      <c r="D912" s="10"/>
      <c r="E912" s="34"/>
      <c r="F912" s="10" t="s">
        <v>2628</v>
      </c>
      <c r="G912" s="10"/>
      <c r="H912" s="10"/>
      <c r="I912" s="1006"/>
      <c r="J912" s="1006"/>
      <c r="K912" s="1006"/>
      <c r="L912" s="1007"/>
      <c r="M912" s="531"/>
      <c r="N912" s="531"/>
      <c r="O912" s="10" t="s">
        <v>2628</v>
      </c>
      <c r="P912" s="10"/>
      <c r="Q912" s="10"/>
      <c r="R912" s="10"/>
      <c r="S912" s="10"/>
      <c r="T912" s="2318"/>
      <c r="U912" s="1393"/>
      <c r="V912" s="2319"/>
      <c r="W912" s="31"/>
      <c r="X912" s="10" t="s">
        <v>2628</v>
      </c>
      <c r="Y912" s="10"/>
      <c r="Z912" s="10"/>
      <c r="AA912" s="10"/>
      <c r="AB912" s="531"/>
      <c r="AC912" s="531"/>
      <c r="AD912" s="10"/>
      <c r="AE912" s="2320"/>
      <c r="AF912" s="1393"/>
      <c r="AG912" s="1393"/>
      <c r="AH912" s="1393"/>
      <c r="AI912" s="2319"/>
      <c r="AJ912" s="485"/>
      <c r="AK912" s="1002"/>
      <c r="AL912" s="1002"/>
    </row>
    <row r="913" spans="1:38" ht="4.5" hidden="1" customHeight="1" x14ac:dyDescent="0.25">
      <c r="A913" s="10"/>
      <c r="B913" s="10"/>
      <c r="C913" s="10"/>
      <c r="D913" s="10"/>
      <c r="E913" s="34"/>
      <c r="F913" s="10"/>
      <c r="G913" s="10"/>
      <c r="H913" s="10"/>
      <c r="I913" s="31"/>
      <c r="J913" s="31"/>
      <c r="K913" s="31"/>
      <c r="L913" s="10"/>
      <c r="M913" s="10"/>
      <c r="N913" s="10"/>
      <c r="O913" s="31"/>
      <c r="P913" s="31"/>
      <c r="Q913" s="31"/>
      <c r="R913" s="31"/>
      <c r="S913" s="31"/>
      <c r="T913" s="31"/>
      <c r="U913" s="31"/>
      <c r="V913" s="10"/>
      <c r="W913" s="10"/>
      <c r="X913" s="31"/>
      <c r="Y913" s="31"/>
      <c r="Z913" s="31"/>
      <c r="AA913" s="31"/>
      <c r="AB913" s="31"/>
      <c r="AC913" s="31"/>
      <c r="AD913" s="10"/>
      <c r="AE913" s="10"/>
      <c r="AF913" s="31"/>
      <c r="AG913" s="31"/>
      <c r="AH913" s="31"/>
      <c r="AI913" s="31"/>
      <c r="AJ913" s="485"/>
      <c r="AK913" s="1002"/>
      <c r="AL913" s="1002"/>
    </row>
    <row r="914" spans="1:38" ht="15" hidden="1" customHeight="1" x14ac:dyDescent="0.25">
      <c r="A914" s="10"/>
      <c r="B914" s="10"/>
      <c r="C914" s="10"/>
      <c r="D914" s="10"/>
      <c r="E914" s="1005" t="s">
        <v>2632</v>
      </c>
      <c r="F914" s="1638"/>
      <c r="G914" s="1416"/>
      <c r="H914" s="1416"/>
      <c r="I914" s="1416"/>
      <c r="J914" s="1416"/>
      <c r="K914" s="1416"/>
      <c r="L914" s="1416"/>
      <c r="M914" s="1417"/>
      <c r="N914" s="511" t="s">
        <v>2633</v>
      </c>
      <c r="O914" s="1638"/>
      <c r="P914" s="1416"/>
      <c r="Q914" s="1416"/>
      <c r="R914" s="1416"/>
      <c r="S914" s="1416"/>
      <c r="T914" s="1416"/>
      <c r="U914" s="1416"/>
      <c r="V914" s="1417"/>
      <c r="W914" s="511" t="s">
        <v>2634</v>
      </c>
      <c r="X914" s="1638"/>
      <c r="Y914" s="1416"/>
      <c r="Z914" s="1416"/>
      <c r="AA914" s="1416"/>
      <c r="AB914" s="1416"/>
      <c r="AC914" s="1416"/>
      <c r="AD914" s="1416"/>
      <c r="AE914" s="1416"/>
      <c r="AF914" s="1416"/>
      <c r="AG914" s="1416"/>
      <c r="AH914" s="1416"/>
      <c r="AI914" s="1416"/>
      <c r="AJ914" s="1573"/>
      <c r="AK914" s="1002"/>
      <c r="AL914" s="1002"/>
    </row>
    <row r="915" spans="1:38" ht="15" hidden="1" customHeight="1" x14ac:dyDescent="0.25">
      <c r="A915" s="10"/>
      <c r="B915" s="10"/>
      <c r="C915" s="10"/>
      <c r="D915" s="10"/>
      <c r="E915" s="34"/>
      <c r="F915" s="10" t="s">
        <v>2628</v>
      </c>
      <c r="G915" s="10"/>
      <c r="H915" s="10"/>
      <c r="I915" s="531"/>
      <c r="J915" s="531"/>
      <c r="K915" s="531"/>
      <c r="L915" s="1007"/>
      <c r="M915" s="10"/>
      <c r="N915" s="31"/>
      <c r="O915" s="10" t="s">
        <v>2628</v>
      </c>
      <c r="P915" s="10"/>
      <c r="Q915" s="10"/>
      <c r="R915" s="10"/>
      <c r="S915" s="10"/>
      <c r="T915" s="2318"/>
      <c r="U915" s="1393"/>
      <c r="V915" s="2319"/>
      <c r="W915" s="31"/>
      <c r="X915" s="10" t="s">
        <v>2628</v>
      </c>
      <c r="Y915" s="10"/>
      <c r="Z915" s="10"/>
      <c r="AA915" s="10"/>
      <c r="AB915" s="531"/>
      <c r="AC915" s="531"/>
      <c r="AD915" s="10"/>
      <c r="AE915" s="2320"/>
      <c r="AF915" s="1393"/>
      <c r="AG915" s="1393"/>
      <c r="AH915" s="1393"/>
      <c r="AI915" s="2319"/>
      <c r="AJ915" s="485"/>
      <c r="AK915" s="1002"/>
      <c r="AL915" s="1002"/>
    </row>
    <row r="916" spans="1:38" ht="4.5" hidden="1" customHeight="1" x14ac:dyDescent="0.25">
      <c r="A916" s="10"/>
      <c r="B916" s="10"/>
      <c r="C916" s="10"/>
      <c r="D916" s="10"/>
      <c r="E916" s="206"/>
      <c r="F916" s="207"/>
      <c r="G916" s="207"/>
      <c r="H916" s="207"/>
      <c r="I916" s="207"/>
      <c r="J916" s="207"/>
      <c r="K916" s="207"/>
      <c r="L916" s="207"/>
      <c r="M916" s="207"/>
      <c r="N916" s="207"/>
      <c r="O916" s="207"/>
      <c r="P916" s="207"/>
      <c r="Q916" s="207"/>
      <c r="R916" s="207"/>
      <c r="S916" s="207"/>
      <c r="T916" s="207"/>
      <c r="U916" s="207"/>
      <c r="V916" s="207"/>
      <c r="W916" s="207"/>
      <c r="X916" s="207"/>
      <c r="Y916" s="207"/>
      <c r="Z916" s="207"/>
      <c r="AA916" s="207"/>
      <c r="AB916" s="207"/>
      <c r="AC916" s="207"/>
      <c r="AD916" s="207"/>
      <c r="AE916" s="207"/>
      <c r="AF916" s="678"/>
      <c r="AG916" s="678"/>
      <c r="AH916" s="678"/>
      <c r="AI916" s="678"/>
      <c r="AJ916" s="497"/>
      <c r="AK916" s="1002"/>
      <c r="AL916" s="1002"/>
    </row>
    <row r="917" spans="1:38" ht="15" hidden="1" customHeight="1" x14ac:dyDescent="0.25">
      <c r="A917" s="10"/>
      <c r="B917" s="10"/>
      <c r="C917" s="10"/>
      <c r="D917" s="10"/>
      <c r="E917" s="1005" t="s">
        <v>2635</v>
      </c>
      <c r="F917" s="1638"/>
      <c r="G917" s="1416"/>
      <c r="H917" s="1416"/>
      <c r="I917" s="1416"/>
      <c r="J917" s="1416"/>
      <c r="K917" s="1416"/>
      <c r="L917" s="1416"/>
      <c r="M917" s="1417"/>
      <c r="N917" s="511" t="s">
        <v>2636</v>
      </c>
      <c r="O917" s="1638"/>
      <c r="P917" s="1416"/>
      <c r="Q917" s="1416"/>
      <c r="R917" s="1416"/>
      <c r="S917" s="1416"/>
      <c r="T917" s="1416"/>
      <c r="U917" s="1416"/>
      <c r="V917" s="1417"/>
      <c r="W917" s="511" t="s">
        <v>2637</v>
      </c>
      <c r="X917" s="1638"/>
      <c r="Y917" s="1416"/>
      <c r="Z917" s="1416"/>
      <c r="AA917" s="1416"/>
      <c r="AB917" s="1416"/>
      <c r="AC917" s="1416"/>
      <c r="AD917" s="1416"/>
      <c r="AE917" s="1416"/>
      <c r="AF917" s="1416"/>
      <c r="AG917" s="1416"/>
      <c r="AH917" s="1416"/>
      <c r="AI917" s="1416"/>
      <c r="AJ917" s="1573"/>
      <c r="AK917" s="1002"/>
      <c r="AL917" s="1002"/>
    </row>
    <row r="918" spans="1:38" ht="15" hidden="1" customHeight="1" x14ac:dyDescent="0.25">
      <c r="A918" s="10"/>
      <c r="B918" s="10"/>
      <c r="C918" s="10"/>
      <c r="D918" s="10"/>
      <c r="E918" s="34"/>
      <c r="F918" s="10" t="s">
        <v>2628</v>
      </c>
      <c r="G918" s="10"/>
      <c r="H918" s="10"/>
      <c r="I918" s="1006"/>
      <c r="J918" s="1006"/>
      <c r="K918" s="1006"/>
      <c r="L918" s="1007"/>
      <c r="M918" s="531"/>
      <c r="N918" s="531"/>
      <c r="O918" s="10" t="s">
        <v>2628</v>
      </c>
      <c r="P918" s="10"/>
      <c r="Q918" s="10"/>
      <c r="R918" s="10"/>
      <c r="S918" s="10"/>
      <c r="T918" s="2318"/>
      <c r="U918" s="1393"/>
      <c r="V918" s="2319"/>
      <c r="W918" s="31"/>
      <c r="X918" s="10" t="s">
        <v>2628</v>
      </c>
      <c r="Y918" s="10"/>
      <c r="Z918" s="10"/>
      <c r="AA918" s="10"/>
      <c r="AB918" s="531"/>
      <c r="AC918" s="531"/>
      <c r="AD918" s="10"/>
      <c r="AE918" s="2320"/>
      <c r="AF918" s="1393"/>
      <c r="AG918" s="1393"/>
      <c r="AH918" s="1393"/>
      <c r="AI918" s="2319"/>
      <c r="AJ918" s="485"/>
      <c r="AK918" s="1002"/>
      <c r="AL918" s="1002"/>
    </row>
    <row r="919" spans="1:38" ht="4.5" hidden="1" customHeight="1" x14ac:dyDescent="0.25">
      <c r="A919" s="10"/>
      <c r="B919" s="10"/>
      <c r="C919" s="10"/>
      <c r="D919" s="10"/>
      <c r="E919" s="34"/>
      <c r="F919" s="10"/>
      <c r="G919" s="10"/>
      <c r="H919" s="10"/>
      <c r="I919" s="31"/>
      <c r="J919" s="31"/>
      <c r="K919" s="31"/>
      <c r="L919" s="10"/>
      <c r="M919" s="10"/>
      <c r="N919" s="10"/>
      <c r="O919" s="31"/>
      <c r="P919" s="31"/>
      <c r="Q919" s="31"/>
      <c r="R919" s="31"/>
      <c r="S919" s="31"/>
      <c r="T919" s="31"/>
      <c r="U919" s="31"/>
      <c r="V919" s="10"/>
      <c r="W919" s="10"/>
      <c r="X919" s="31"/>
      <c r="Y919" s="31"/>
      <c r="Z919" s="31"/>
      <c r="AA919" s="31"/>
      <c r="AB919" s="31"/>
      <c r="AC919" s="31"/>
      <c r="AD919" s="10"/>
      <c r="AE919" s="10"/>
      <c r="AF919" s="31"/>
      <c r="AG919" s="31"/>
      <c r="AH919" s="31"/>
      <c r="AI919" s="31"/>
      <c r="AJ919" s="485"/>
      <c r="AK919" s="1002"/>
      <c r="AL919" s="1002"/>
    </row>
    <row r="920" spans="1:38" ht="15" hidden="1" customHeight="1" x14ac:dyDescent="0.25">
      <c r="A920" s="10"/>
      <c r="B920" s="10"/>
      <c r="C920" s="10"/>
      <c r="D920" s="10"/>
      <c r="E920" s="1005" t="s">
        <v>2638</v>
      </c>
      <c r="F920" s="1638"/>
      <c r="G920" s="1416"/>
      <c r="H920" s="1416"/>
      <c r="I920" s="1416"/>
      <c r="J920" s="1416"/>
      <c r="K920" s="1416"/>
      <c r="L920" s="1416"/>
      <c r="M920" s="1417"/>
      <c r="N920" s="511" t="s">
        <v>2639</v>
      </c>
      <c r="O920" s="1638"/>
      <c r="P920" s="1416"/>
      <c r="Q920" s="1416"/>
      <c r="R920" s="1416"/>
      <c r="S920" s="1416"/>
      <c r="T920" s="1416"/>
      <c r="U920" s="1416"/>
      <c r="V920" s="1417"/>
      <c r="W920" s="511" t="s">
        <v>2640</v>
      </c>
      <c r="X920" s="1638"/>
      <c r="Y920" s="1416"/>
      <c r="Z920" s="1416"/>
      <c r="AA920" s="1416"/>
      <c r="AB920" s="1416"/>
      <c r="AC920" s="1416"/>
      <c r="AD920" s="1416"/>
      <c r="AE920" s="1416"/>
      <c r="AF920" s="1416"/>
      <c r="AG920" s="1416"/>
      <c r="AH920" s="1416"/>
      <c r="AI920" s="1416"/>
      <c r="AJ920" s="1573"/>
      <c r="AK920" s="1002"/>
      <c r="AL920" s="1002"/>
    </row>
    <row r="921" spans="1:38" ht="15" hidden="1" customHeight="1" x14ac:dyDescent="0.25">
      <c r="A921" s="10"/>
      <c r="B921" s="10"/>
      <c r="C921" s="10"/>
      <c r="D921" s="10"/>
      <c r="E921" s="34"/>
      <c r="F921" s="10" t="s">
        <v>2628</v>
      </c>
      <c r="G921" s="10"/>
      <c r="H921" s="10"/>
      <c r="I921" s="531"/>
      <c r="J921" s="531"/>
      <c r="K921" s="531"/>
      <c r="L921" s="1007"/>
      <c r="M921" s="10"/>
      <c r="N921" s="31"/>
      <c r="O921" s="10" t="s">
        <v>2628</v>
      </c>
      <c r="P921" s="10"/>
      <c r="Q921" s="10"/>
      <c r="R921" s="10"/>
      <c r="S921" s="10"/>
      <c r="T921" s="2318"/>
      <c r="U921" s="1393"/>
      <c r="V921" s="2319"/>
      <c r="W921" s="31"/>
      <c r="X921" s="10" t="s">
        <v>2628</v>
      </c>
      <c r="Y921" s="10"/>
      <c r="Z921" s="10"/>
      <c r="AA921" s="10"/>
      <c r="AB921" s="531"/>
      <c r="AC921" s="531"/>
      <c r="AD921" s="10"/>
      <c r="AE921" s="2320"/>
      <c r="AF921" s="1393"/>
      <c r="AG921" s="1393"/>
      <c r="AH921" s="1393"/>
      <c r="AI921" s="2319"/>
      <c r="AJ921" s="485"/>
      <c r="AK921" s="1002"/>
      <c r="AL921" s="1002"/>
    </row>
    <row r="922" spans="1:38" ht="4.5" hidden="1" customHeight="1" x14ac:dyDescent="0.25">
      <c r="A922" s="10"/>
      <c r="B922" s="10"/>
      <c r="C922" s="10"/>
      <c r="D922" s="10"/>
      <c r="E922" s="206"/>
      <c r="F922" s="207"/>
      <c r="G922" s="207"/>
      <c r="H922" s="207"/>
      <c r="I922" s="207"/>
      <c r="J922" s="207"/>
      <c r="K922" s="207"/>
      <c r="L922" s="207"/>
      <c r="M922" s="207"/>
      <c r="N922" s="207"/>
      <c r="O922" s="207"/>
      <c r="P922" s="207"/>
      <c r="Q922" s="207"/>
      <c r="R922" s="207"/>
      <c r="S922" s="207"/>
      <c r="T922" s="207"/>
      <c r="U922" s="207"/>
      <c r="V922" s="207"/>
      <c r="W922" s="207"/>
      <c r="X922" s="207"/>
      <c r="Y922" s="207"/>
      <c r="Z922" s="207"/>
      <c r="AA922" s="207"/>
      <c r="AB922" s="207"/>
      <c r="AC922" s="207"/>
      <c r="AD922" s="207"/>
      <c r="AE922" s="207"/>
      <c r="AF922" s="678"/>
      <c r="AG922" s="678"/>
      <c r="AH922" s="678"/>
      <c r="AI922" s="678"/>
      <c r="AJ922" s="497"/>
      <c r="AK922" s="1002"/>
      <c r="AL922" s="1002"/>
    </row>
    <row r="923" spans="1:38" ht="15" hidden="1" customHeight="1" x14ac:dyDescent="0.25">
      <c r="A923" s="10"/>
      <c r="B923" s="10"/>
      <c r="C923" s="10"/>
      <c r="D923" s="10"/>
      <c r="E923" s="1005" t="s">
        <v>2641</v>
      </c>
      <c r="F923" s="1638"/>
      <c r="G923" s="1416"/>
      <c r="H923" s="1416"/>
      <c r="I923" s="1416"/>
      <c r="J923" s="1416"/>
      <c r="K923" s="1416"/>
      <c r="L923" s="1416"/>
      <c r="M923" s="1417"/>
      <c r="N923" s="511" t="s">
        <v>2642</v>
      </c>
      <c r="O923" s="1638"/>
      <c r="P923" s="1416"/>
      <c r="Q923" s="1416"/>
      <c r="R923" s="1416"/>
      <c r="S923" s="1416"/>
      <c r="T923" s="1416"/>
      <c r="U923" s="1416"/>
      <c r="V923" s="1417"/>
      <c r="W923" s="511" t="s">
        <v>2643</v>
      </c>
      <c r="X923" s="1638"/>
      <c r="Y923" s="1416"/>
      <c r="Z923" s="1416"/>
      <c r="AA923" s="1416"/>
      <c r="AB923" s="1416"/>
      <c r="AC923" s="1416"/>
      <c r="AD923" s="1416"/>
      <c r="AE923" s="1416"/>
      <c r="AF923" s="1416"/>
      <c r="AG923" s="1416"/>
      <c r="AH923" s="1416"/>
      <c r="AI923" s="1416"/>
      <c r="AJ923" s="1573"/>
      <c r="AK923" s="1002"/>
      <c r="AL923" s="1002"/>
    </row>
    <row r="924" spans="1:38" ht="15" hidden="1" customHeight="1" x14ac:dyDescent="0.25">
      <c r="A924" s="10"/>
      <c r="B924" s="10"/>
      <c r="C924" s="10"/>
      <c r="D924" s="10"/>
      <c r="E924" s="34"/>
      <c r="F924" s="10" t="s">
        <v>2628</v>
      </c>
      <c r="G924" s="10"/>
      <c r="H924" s="10"/>
      <c r="I924" s="1006"/>
      <c r="J924" s="1006"/>
      <c r="K924" s="1006"/>
      <c r="L924" s="1007"/>
      <c r="M924" s="531"/>
      <c r="N924" s="531"/>
      <c r="O924" s="10" t="s">
        <v>2628</v>
      </c>
      <c r="P924" s="10"/>
      <c r="Q924" s="10"/>
      <c r="R924" s="10"/>
      <c r="S924" s="10"/>
      <c r="T924" s="2318"/>
      <c r="U924" s="1393"/>
      <c r="V924" s="2319"/>
      <c r="W924" s="31"/>
      <c r="X924" s="10" t="s">
        <v>2628</v>
      </c>
      <c r="Y924" s="10"/>
      <c r="Z924" s="10"/>
      <c r="AA924" s="10"/>
      <c r="AB924" s="531"/>
      <c r="AC924" s="531"/>
      <c r="AD924" s="10"/>
      <c r="AE924" s="2320"/>
      <c r="AF924" s="1393"/>
      <c r="AG924" s="1393"/>
      <c r="AH924" s="1393"/>
      <c r="AI924" s="2319"/>
      <c r="AJ924" s="485"/>
      <c r="AK924" s="1002"/>
      <c r="AL924" s="1002"/>
    </row>
    <row r="925" spans="1:38" ht="4.5" hidden="1" customHeight="1" x14ac:dyDescent="0.25">
      <c r="A925" s="10"/>
      <c r="B925" s="10"/>
      <c r="C925" s="10"/>
      <c r="D925" s="10"/>
      <c r="E925" s="34"/>
      <c r="F925" s="10"/>
      <c r="G925" s="10"/>
      <c r="H925" s="10"/>
      <c r="I925" s="31"/>
      <c r="J925" s="31"/>
      <c r="K925" s="31"/>
      <c r="L925" s="10"/>
      <c r="M925" s="10"/>
      <c r="N925" s="10"/>
      <c r="O925" s="31"/>
      <c r="P925" s="31"/>
      <c r="Q925" s="31"/>
      <c r="R925" s="31"/>
      <c r="S925" s="31"/>
      <c r="T925" s="31"/>
      <c r="U925" s="31"/>
      <c r="V925" s="10"/>
      <c r="W925" s="10"/>
      <c r="X925" s="31"/>
      <c r="Y925" s="31"/>
      <c r="Z925" s="31"/>
      <c r="AA925" s="31"/>
      <c r="AB925" s="31"/>
      <c r="AC925" s="31"/>
      <c r="AD925" s="10"/>
      <c r="AE925" s="10"/>
      <c r="AF925" s="31"/>
      <c r="AG925" s="31"/>
      <c r="AH925" s="31"/>
      <c r="AI925" s="31"/>
      <c r="AJ925" s="485"/>
      <c r="AK925" s="1002"/>
      <c r="AL925" s="1002"/>
    </row>
    <row r="926" spans="1:38" ht="15" hidden="1" customHeight="1" x14ac:dyDescent="0.25">
      <c r="A926" s="10"/>
      <c r="B926" s="10"/>
      <c r="C926" s="10"/>
      <c r="D926" s="10"/>
      <c r="E926" s="1005" t="s">
        <v>2644</v>
      </c>
      <c r="F926" s="1638"/>
      <c r="G926" s="1416"/>
      <c r="H926" s="1416"/>
      <c r="I926" s="1416"/>
      <c r="J926" s="1416"/>
      <c r="K926" s="1416"/>
      <c r="L926" s="1416"/>
      <c r="M926" s="1417"/>
      <c r="N926" s="511" t="s">
        <v>2645</v>
      </c>
      <c r="O926" s="1638"/>
      <c r="P926" s="1416"/>
      <c r="Q926" s="1416"/>
      <c r="R926" s="1416"/>
      <c r="S926" s="1416"/>
      <c r="T926" s="1416"/>
      <c r="U926" s="1416"/>
      <c r="V926" s="1417"/>
      <c r="W926" s="511" t="s">
        <v>2646</v>
      </c>
      <c r="X926" s="1638"/>
      <c r="Y926" s="1416"/>
      <c r="Z926" s="1416"/>
      <c r="AA926" s="1416"/>
      <c r="AB926" s="1416"/>
      <c r="AC926" s="1416"/>
      <c r="AD926" s="1416"/>
      <c r="AE926" s="1416"/>
      <c r="AF926" s="1416"/>
      <c r="AG926" s="1416"/>
      <c r="AH926" s="1416"/>
      <c r="AI926" s="1416"/>
      <c r="AJ926" s="1573"/>
      <c r="AK926" s="1002"/>
      <c r="AL926" s="1002"/>
    </row>
    <row r="927" spans="1:38" ht="15" hidden="1" customHeight="1" x14ac:dyDescent="0.25">
      <c r="A927" s="10"/>
      <c r="B927" s="10"/>
      <c r="C927" s="10"/>
      <c r="D927" s="10"/>
      <c r="E927" s="34"/>
      <c r="F927" s="10" t="s">
        <v>2628</v>
      </c>
      <c r="G927" s="10"/>
      <c r="H927" s="10"/>
      <c r="I927" s="531"/>
      <c r="J927" s="531"/>
      <c r="K927" s="531"/>
      <c r="L927" s="1007"/>
      <c r="M927" s="10"/>
      <c r="N927" s="31"/>
      <c r="O927" s="10" t="s">
        <v>2628</v>
      </c>
      <c r="P927" s="10"/>
      <c r="Q927" s="10"/>
      <c r="R927" s="10"/>
      <c r="S927" s="10"/>
      <c r="T927" s="2318"/>
      <c r="U927" s="1393"/>
      <c r="V927" s="2319"/>
      <c r="W927" s="31"/>
      <c r="X927" s="10" t="s">
        <v>2628</v>
      </c>
      <c r="Y927" s="10"/>
      <c r="Z927" s="10"/>
      <c r="AA927" s="10"/>
      <c r="AB927" s="531"/>
      <c r="AC927" s="531"/>
      <c r="AD927" s="10"/>
      <c r="AE927" s="2320"/>
      <c r="AF927" s="1393"/>
      <c r="AG927" s="1393"/>
      <c r="AH927" s="1393"/>
      <c r="AI927" s="2319"/>
      <c r="AJ927" s="485"/>
      <c r="AK927" s="1002"/>
      <c r="AL927" s="1002"/>
    </row>
    <row r="928" spans="1:38" ht="15" customHeight="1" thickBot="1" x14ac:dyDescent="0.3">
      <c r="A928" s="1103" t="s">
        <v>2647</v>
      </c>
      <c r="B928" s="1045"/>
      <c r="C928" s="2345"/>
      <c r="D928" s="1443"/>
      <c r="E928" s="1334" t="s">
        <v>2623</v>
      </c>
      <c r="F928" s="1149"/>
      <c r="G928" s="1149"/>
      <c r="H928" s="1149"/>
      <c r="I928" s="1337"/>
      <c r="J928" s="1335"/>
      <c r="K928" s="2325"/>
      <c r="L928" s="2326"/>
      <c r="M928" s="2326"/>
      <c r="N928" s="2326"/>
      <c r="O928" s="2326"/>
      <c r="P928" s="2326"/>
      <c r="Q928" s="2326"/>
      <c r="R928" s="2326"/>
      <c r="S928" s="2326"/>
      <c r="T928" s="2326"/>
      <c r="U928" s="2326"/>
      <c r="V928" s="2326"/>
      <c r="W928" s="2326"/>
      <c r="X928" s="1149"/>
      <c r="Y928" s="1149"/>
      <c r="Z928" s="1149" t="s">
        <v>2624</v>
      </c>
      <c r="AA928" s="1149"/>
      <c r="AB928" s="1337"/>
      <c r="AC928" s="2327"/>
      <c r="AD928" s="2328"/>
      <c r="AE928" s="2328"/>
      <c r="AF928" s="2328"/>
      <c r="AG928" s="2328"/>
      <c r="AH928" s="2328"/>
      <c r="AI928" s="1338"/>
      <c r="AJ928" s="1109"/>
      <c r="AK928" s="1002"/>
      <c r="AL928" s="1002"/>
    </row>
    <row r="929" spans="1:38" ht="6" customHeight="1" x14ac:dyDescent="0.25">
      <c r="A929" s="1009"/>
      <c r="D929" s="1009"/>
      <c r="E929" s="1339"/>
      <c r="F929" s="1073"/>
      <c r="G929" s="1073"/>
      <c r="H929" s="1073"/>
      <c r="I929" s="1073"/>
      <c r="J929" s="1073"/>
      <c r="K929" s="1073"/>
      <c r="L929" s="1073"/>
      <c r="M929" s="1073"/>
      <c r="N929" s="1073"/>
      <c r="O929" s="1073"/>
      <c r="P929" s="1073"/>
      <c r="Q929" s="1073"/>
      <c r="R929" s="1073"/>
      <c r="S929" s="1073"/>
      <c r="T929" s="1073"/>
      <c r="U929" s="1073"/>
      <c r="V929" s="1073"/>
      <c r="W929" s="1073"/>
      <c r="X929" s="1073"/>
      <c r="Y929" s="1073"/>
      <c r="Z929" s="1073"/>
      <c r="AA929" s="1073"/>
      <c r="AB929" s="1073"/>
      <c r="AC929" s="1073"/>
      <c r="AD929" s="1073"/>
      <c r="AE929" s="1073"/>
      <c r="AF929" s="1109"/>
      <c r="AG929" s="1109"/>
      <c r="AH929" s="1109"/>
      <c r="AI929" s="1340"/>
      <c r="AJ929" s="1109"/>
      <c r="AK929" s="1002"/>
      <c r="AL929" s="1002"/>
    </row>
    <row r="930" spans="1:38" ht="15" customHeight="1" x14ac:dyDescent="0.25">
      <c r="A930" s="10"/>
      <c r="B930" s="10"/>
      <c r="C930" s="10"/>
      <c r="D930" s="10"/>
      <c r="E930" s="2338" t="s">
        <v>2613</v>
      </c>
      <c r="F930" s="1881"/>
      <c r="G930" s="2330"/>
      <c r="H930" s="1930"/>
      <c r="I930" s="1930"/>
      <c r="J930" s="1930"/>
      <c r="K930" s="1930"/>
      <c r="L930" s="1930"/>
      <c r="M930" s="1930"/>
      <c r="N930" s="1930"/>
      <c r="O930" s="1930"/>
      <c r="P930" s="1930"/>
      <c r="Q930" s="1930"/>
      <c r="R930" s="1930"/>
      <c r="S930" s="1160" t="s">
        <v>2614</v>
      </c>
      <c r="T930" s="2329"/>
      <c r="U930" s="1930"/>
      <c r="V930" s="1930"/>
      <c r="W930" s="1930"/>
      <c r="X930" s="1930"/>
      <c r="Y930" s="1930"/>
      <c r="Z930" s="1160" t="s">
        <v>2615</v>
      </c>
      <c r="AA930" s="2330"/>
      <c r="AB930" s="1930"/>
      <c r="AC930" s="1160" t="s">
        <v>2616</v>
      </c>
      <c r="AD930" s="2330"/>
      <c r="AE930" s="1930"/>
      <c r="AF930" s="1930"/>
      <c r="AG930" s="1930"/>
      <c r="AH930" s="1930"/>
      <c r="AI930" s="1340"/>
      <c r="AJ930" s="1109"/>
      <c r="AK930" s="1002"/>
      <c r="AL930" s="1002"/>
    </row>
    <row r="931" spans="1:38" ht="4.5" customHeight="1" x14ac:dyDescent="0.25">
      <c r="A931" s="10"/>
      <c r="B931" s="10"/>
      <c r="C931" s="10"/>
      <c r="D931" s="10"/>
      <c r="E931" s="1339"/>
      <c r="F931" s="1073"/>
      <c r="G931" s="1073"/>
      <c r="H931" s="1073"/>
      <c r="I931" s="1073"/>
      <c r="J931" s="1073"/>
      <c r="K931" s="1073"/>
      <c r="L931" s="1073"/>
      <c r="M931" s="1073"/>
      <c r="N931" s="1073"/>
      <c r="O931" s="1073"/>
      <c r="P931" s="1073"/>
      <c r="Q931" s="1073"/>
      <c r="R931" s="1073"/>
      <c r="S931" s="1073"/>
      <c r="T931" s="1073"/>
      <c r="U931" s="1073"/>
      <c r="V931" s="1073"/>
      <c r="W931" s="1073"/>
      <c r="X931" s="1073"/>
      <c r="Y931" s="1073"/>
      <c r="Z931" s="1073"/>
      <c r="AA931" s="1073"/>
      <c r="AB931" s="1073"/>
      <c r="AC931" s="1073"/>
      <c r="AD931" s="1073"/>
      <c r="AE931" s="1073"/>
      <c r="AF931" s="1109"/>
      <c r="AG931" s="1109"/>
      <c r="AH931" s="1109"/>
      <c r="AI931" s="1340"/>
      <c r="AJ931" s="1109"/>
      <c r="AK931" s="1002"/>
      <c r="AL931" s="1002"/>
    </row>
    <row r="932" spans="1:38" ht="15" customHeight="1" x14ac:dyDescent="0.25">
      <c r="A932" s="10"/>
      <c r="B932" s="10"/>
      <c r="C932" s="10"/>
      <c r="D932" s="10"/>
      <c r="E932" s="1339" t="s">
        <v>2617</v>
      </c>
      <c r="F932" s="1073"/>
      <c r="G932" s="1073"/>
      <c r="H932" s="1073"/>
      <c r="I932" s="1073"/>
      <c r="J932" s="1073"/>
      <c r="K932" s="1073"/>
      <c r="L932" s="1073"/>
      <c r="M932" s="1073"/>
      <c r="N932" s="1344"/>
      <c r="O932" s="1333"/>
      <c r="P932" s="1333"/>
      <c r="Q932" s="2330"/>
      <c r="R932" s="1930"/>
      <c r="S932" s="1930"/>
      <c r="T932" s="1930"/>
      <c r="U932" s="1930"/>
      <c r="V932" s="1930"/>
      <c r="W932" s="1930"/>
      <c r="X932" s="1930"/>
      <c r="Y932" s="1930"/>
      <c r="Z932" s="1930"/>
      <c r="AA932" s="1930"/>
      <c r="AB932" s="1930"/>
      <c r="AC932" s="1930"/>
      <c r="AD932" s="1930"/>
      <c r="AE932" s="1930"/>
      <c r="AF932" s="1930"/>
      <c r="AG932" s="1930"/>
      <c r="AH932" s="1930"/>
      <c r="AI932" s="1340"/>
      <c r="AJ932" s="1109"/>
      <c r="AK932" s="1002"/>
      <c r="AL932" s="1002"/>
    </row>
    <row r="933" spans="1:38" ht="4.5" customHeight="1" x14ac:dyDescent="0.25">
      <c r="A933" s="10"/>
      <c r="B933" s="10"/>
      <c r="C933" s="10"/>
      <c r="D933" s="10"/>
      <c r="E933" s="1339"/>
      <c r="F933" s="1073"/>
      <c r="G933" s="1073"/>
      <c r="H933" s="1073"/>
      <c r="I933" s="1073"/>
      <c r="J933" s="1073"/>
      <c r="K933" s="1073"/>
      <c r="L933" s="1073"/>
      <c r="M933" s="1073"/>
      <c r="N933" s="1073"/>
      <c r="O933" s="1073"/>
      <c r="P933" s="1073"/>
      <c r="Q933" s="1073"/>
      <c r="R933" s="1073"/>
      <c r="S933" s="1073"/>
      <c r="T933" s="1073"/>
      <c r="U933" s="1073"/>
      <c r="V933" s="1073"/>
      <c r="W933" s="1073"/>
      <c r="X933" s="1073"/>
      <c r="Y933" s="1073"/>
      <c r="Z933" s="1073"/>
      <c r="AA933" s="1073"/>
      <c r="AB933" s="1073"/>
      <c r="AC933" s="1073"/>
      <c r="AD933" s="1073"/>
      <c r="AE933" s="1073"/>
      <c r="AF933" s="1109"/>
      <c r="AG933" s="1109"/>
      <c r="AH933" s="1109"/>
      <c r="AI933" s="1340"/>
      <c r="AJ933" s="1109"/>
      <c r="AK933" s="1002"/>
      <c r="AL933" s="1002"/>
    </row>
    <row r="934" spans="1:38" ht="15" customHeight="1" x14ac:dyDescent="0.25">
      <c r="A934" s="10"/>
      <c r="B934" s="10"/>
      <c r="C934" s="10"/>
      <c r="D934" s="10"/>
      <c r="E934" s="1339" t="s">
        <v>2618</v>
      </c>
      <c r="F934" s="1073"/>
      <c r="G934" s="1073"/>
      <c r="H934" s="1073"/>
      <c r="I934" s="1073"/>
      <c r="J934" s="1073"/>
      <c r="K934" s="1109"/>
      <c r="L934" s="1350"/>
      <c r="M934" s="1073"/>
      <c r="N934" s="1073"/>
      <c r="O934" s="1073"/>
      <c r="P934" s="1109"/>
      <c r="Q934" s="1081" t="s">
        <v>2619</v>
      </c>
      <c r="R934" s="2330"/>
      <c r="S934" s="1930"/>
      <c r="T934" s="1930"/>
      <c r="U934" s="1073" t="s">
        <v>2620</v>
      </c>
      <c r="V934" s="1073"/>
      <c r="W934" s="1073"/>
      <c r="X934" s="1073"/>
      <c r="Y934" s="1073"/>
      <c r="Z934" s="1073"/>
      <c r="AA934" s="2330"/>
      <c r="AB934" s="1930"/>
      <c r="AC934" s="1930"/>
      <c r="AD934" s="1930"/>
      <c r="AE934" s="1930"/>
      <c r="AF934" s="1930"/>
      <c r="AG934" s="1930"/>
      <c r="AH934" s="1930"/>
      <c r="AI934" s="1340"/>
      <c r="AJ934" s="1109"/>
      <c r="AK934" s="1002"/>
      <c r="AL934" s="1002"/>
    </row>
    <row r="935" spans="1:38" ht="4.5" customHeight="1" x14ac:dyDescent="0.25">
      <c r="A935" s="10"/>
      <c r="B935" s="10"/>
      <c r="C935" s="10"/>
      <c r="D935" s="10"/>
      <c r="E935" s="1339"/>
      <c r="F935" s="1073"/>
      <c r="G935" s="1073"/>
      <c r="H935" s="1073"/>
      <c r="I935" s="1073"/>
      <c r="J935" s="1073"/>
      <c r="K935" s="1073"/>
      <c r="L935" s="1073"/>
      <c r="M935" s="1073"/>
      <c r="N935" s="1073"/>
      <c r="O935" s="1073"/>
      <c r="P935" s="1073"/>
      <c r="Q935" s="1073"/>
      <c r="R935" s="1073"/>
      <c r="S935" s="1073"/>
      <c r="T935" s="1073"/>
      <c r="U935" s="1073"/>
      <c r="V935" s="1073"/>
      <c r="W935" s="1073"/>
      <c r="X935" s="1073"/>
      <c r="Y935" s="1073"/>
      <c r="Z935" s="1073"/>
      <c r="AA935" s="1073"/>
      <c r="AB935" s="1073"/>
      <c r="AC935" s="1073"/>
      <c r="AD935" s="1073"/>
      <c r="AE935" s="1073"/>
      <c r="AF935" s="1109"/>
      <c r="AG935" s="1109"/>
      <c r="AH935" s="1109"/>
      <c r="AI935" s="1340"/>
      <c r="AJ935" s="1109"/>
      <c r="AK935" s="1002"/>
      <c r="AL935" s="1002"/>
    </row>
    <row r="936" spans="1:38" ht="15" customHeight="1" x14ac:dyDescent="0.25">
      <c r="A936" s="10"/>
      <c r="B936" s="10"/>
      <c r="C936" s="10"/>
      <c r="D936" s="10"/>
      <c r="E936" s="1339" t="s">
        <v>2621</v>
      </c>
      <c r="F936" s="1073"/>
      <c r="G936" s="1073"/>
      <c r="H936" s="1073"/>
      <c r="I936" s="1073"/>
      <c r="J936" s="1073"/>
      <c r="K936" s="1073"/>
      <c r="L936" s="1351"/>
      <c r="M936" s="1333"/>
      <c r="N936" s="1073" t="s">
        <v>146</v>
      </c>
      <c r="O936" s="1073"/>
      <c r="P936" s="2330"/>
      <c r="Q936" s="1930"/>
      <c r="R936" s="1930"/>
      <c r="S936" s="1930"/>
      <c r="T936" s="1930"/>
      <c r="U936" s="2346" t="s">
        <v>173</v>
      </c>
      <c r="V936" s="1881"/>
      <c r="W936" s="2330"/>
      <c r="X936" s="1930"/>
      <c r="Y936" s="1930"/>
      <c r="Z936" s="1930"/>
      <c r="AA936" s="1930"/>
      <c r="AB936" s="1930"/>
      <c r="AC936" s="1930"/>
      <c r="AD936" s="1930"/>
      <c r="AE936" s="1930"/>
      <c r="AF936" s="1930"/>
      <c r="AG936" s="1930"/>
      <c r="AH936" s="1930"/>
      <c r="AI936" s="1340"/>
      <c r="AJ936" s="1109"/>
      <c r="AK936" s="1002"/>
      <c r="AL936" s="1002"/>
    </row>
    <row r="937" spans="1:38" ht="4.5" customHeight="1" x14ac:dyDescent="0.25">
      <c r="A937" s="10"/>
      <c r="B937" s="10"/>
      <c r="C937" s="10"/>
      <c r="D937" s="10"/>
      <c r="E937" s="1339"/>
      <c r="F937" s="1073"/>
      <c r="G937" s="1073"/>
      <c r="H937" s="1073"/>
      <c r="I937" s="1073"/>
      <c r="J937" s="1073"/>
      <c r="K937" s="1073"/>
      <c r="L937" s="1073"/>
      <c r="M937" s="1073"/>
      <c r="N937" s="1073"/>
      <c r="O937" s="1073"/>
      <c r="P937" s="1073"/>
      <c r="Q937" s="1073"/>
      <c r="R937" s="1073"/>
      <c r="S937" s="1073"/>
      <c r="T937" s="1073"/>
      <c r="U937" s="1073"/>
      <c r="V937" s="1073"/>
      <c r="W937" s="1073"/>
      <c r="X937" s="1073"/>
      <c r="Y937" s="1073"/>
      <c r="Z937" s="1073"/>
      <c r="AA937" s="1073"/>
      <c r="AB937" s="1073"/>
      <c r="AC937" s="1073"/>
      <c r="AD937" s="1073"/>
      <c r="AE937" s="1073"/>
      <c r="AF937" s="1109"/>
      <c r="AG937" s="1109"/>
      <c r="AH937" s="1109"/>
      <c r="AI937" s="1340"/>
      <c r="AJ937" s="1109"/>
      <c r="AK937" s="1002"/>
      <c r="AL937" s="1002"/>
    </row>
    <row r="938" spans="1:38" ht="15" customHeight="1" x14ac:dyDescent="0.25">
      <c r="A938" s="10"/>
      <c r="B938" s="10"/>
      <c r="C938" s="10"/>
      <c r="D938" s="10"/>
      <c r="E938" s="1339" t="s">
        <v>2625</v>
      </c>
      <c r="F938" s="1073"/>
      <c r="G938" s="1073"/>
      <c r="H938" s="1073"/>
      <c r="I938" s="1073"/>
      <c r="J938" s="1073"/>
      <c r="K938" s="1073"/>
      <c r="L938" s="1073"/>
      <c r="M938" s="2330"/>
      <c r="N938" s="1930"/>
      <c r="O938" s="1109"/>
      <c r="P938" s="1109"/>
      <c r="Q938" s="1345" t="s">
        <v>2626</v>
      </c>
      <c r="R938" s="1109"/>
      <c r="S938" s="1109"/>
      <c r="T938" s="1109"/>
      <c r="U938" s="1073"/>
      <c r="V938" s="1073"/>
      <c r="W938" s="1109"/>
      <c r="X938" s="1109"/>
      <c r="Y938" s="1109"/>
      <c r="Z938" s="1109"/>
      <c r="AA938" s="1109"/>
      <c r="AB938" s="1109"/>
      <c r="AC938" s="1109"/>
      <c r="AD938" s="2330"/>
      <c r="AE938" s="2331"/>
      <c r="AF938" s="1109"/>
      <c r="AG938" s="1109"/>
      <c r="AH938" s="1109"/>
      <c r="AI938" s="1340"/>
      <c r="AJ938" s="1109"/>
      <c r="AK938" s="1002"/>
      <c r="AL938" s="1002"/>
    </row>
    <row r="939" spans="1:38" ht="4.5" customHeight="1" x14ac:dyDescent="0.25">
      <c r="A939" s="10"/>
      <c r="B939" s="10"/>
      <c r="C939" s="10"/>
      <c r="D939" s="10"/>
      <c r="E939" s="1339"/>
      <c r="F939" s="1073"/>
      <c r="G939" s="1073"/>
      <c r="H939" s="1073"/>
      <c r="I939" s="1073"/>
      <c r="J939" s="1073"/>
      <c r="K939" s="1073"/>
      <c r="L939" s="1073"/>
      <c r="M939" s="1160"/>
      <c r="N939" s="1073"/>
      <c r="O939" s="1073"/>
      <c r="P939" s="1073"/>
      <c r="Q939" s="1073"/>
      <c r="R939" s="1073"/>
      <c r="S939" s="1073"/>
      <c r="T939" s="1073"/>
      <c r="U939" s="1073"/>
      <c r="V939" s="1073"/>
      <c r="W939" s="1073"/>
      <c r="X939" s="1073"/>
      <c r="Y939" s="1073"/>
      <c r="Z939" s="1073"/>
      <c r="AA939" s="1073"/>
      <c r="AB939" s="1073"/>
      <c r="AC939" s="1073"/>
      <c r="AD939" s="1073"/>
      <c r="AE939" s="1073"/>
      <c r="AF939" s="1109"/>
      <c r="AG939" s="1109"/>
      <c r="AH939" s="1109"/>
      <c r="AI939" s="1340"/>
      <c r="AJ939" s="1109"/>
      <c r="AK939" s="1002"/>
      <c r="AL939" s="1002"/>
    </row>
    <row r="940" spans="1:38" ht="15" customHeight="1" x14ac:dyDescent="0.25">
      <c r="A940" s="10"/>
      <c r="B940" s="10"/>
      <c r="C940" s="10"/>
      <c r="D940" s="10"/>
      <c r="E940" s="1339"/>
      <c r="F940" s="1073" t="s">
        <v>2627</v>
      </c>
      <c r="G940" s="1073"/>
      <c r="H940" s="1073"/>
      <c r="I940" s="1073"/>
      <c r="J940" s="1073"/>
      <c r="K940" s="1073"/>
      <c r="L940" s="1073"/>
      <c r="M940" s="1109"/>
      <c r="N940" s="1109"/>
      <c r="O940" s="1109"/>
      <c r="P940" s="1109"/>
      <c r="Q940" s="1109"/>
      <c r="R940" s="1109"/>
      <c r="S940" s="1109"/>
      <c r="T940" s="1109"/>
      <c r="U940" s="1109"/>
      <c r="V940" s="1109"/>
      <c r="W940" s="1109"/>
      <c r="X940" s="1109"/>
      <c r="Y940" s="1109"/>
      <c r="Z940" s="1109"/>
      <c r="AA940" s="1109"/>
      <c r="AB940" s="1109"/>
      <c r="AC940" s="1109"/>
      <c r="AD940" s="1109"/>
      <c r="AE940" s="1073"/>
      <c r="AF940" s="1109"/>
      <c r="AG940" s="1109"/>
      <c r="AH940" s="1109"/>
      <c r="AI940" s="1340"/>
      <c r="AJ940" s="1109"/>
      <c r="AK940" s="1002"/>
      <c r="AL940" s="1002"/>
    </row>
    <row r="941" spans="1:38" ht="4.5" customHeight="1" x14ac:dyDescent="0.25">
      <c r="A941" s="10"/>
      <c r="B941" s="10"/>
      <c r="C941" s="10"/>
      <c r="D941" s="10"/>
      <c r="E941" s="1339"/>
      <c r="F941" s="1073"/>
      <c r="G941" s="1073"/>
      <c r="H941" s="1073"/>
      <c r="I941" s="1073"/>
      <c r="J941" s="1073"/>
      <c r="K941" s="1073"/>
      <c r="L941" s="1073"/>
      <c r="M941" s="1073"/>
      <c r="N941" s="1073"/>
      <c r="O941" s="1073"/>
      <c r="P941" s="1073"/>
      <c r="Q941" s="1073"/>
      <c r="R941" s="1073"/>
      <c r="S941" s="1073"/>
      <c r="T941" s="1073"/>
      <c r="U941" s="1073"/>
      <c r="V941" s="1073"/>
      <c r="W941" s="1073"/>
      <c r="X941" s="1073"/>
      <c r="Y941" s="1073"/>
      <c r="Z941" s="1073"/>
      <c r="AA941" s="1073"/>
      <c r="AB941" s="1073"/>
      <c r="AC941" s="1073"/>
      <c r="AD941" s="1073"/>
      <c r="AE941" s="1073"/>
      <c r="AF941" s="1109"/>
      <c r="AG941" s="1109"/>
      <c r="AH941" s="1109"/>
      <c r="AI941" s="1340"/>
      <c r="AJ941" s="1109"/>
      <c r="AK941" s="1002"/>
      <c r="AL941" s="1002"/>
    </row>
    <row r="942" spans="1:38" ht="15" customHeight="1" x14ac:dyDescent="0.25">
      <c r="A942" s="10"/>
      <c r="B942" s="10"/>
      <c r="C942" s="10"/>
      <c r="D942" s="10"/>
      <c r="E942" s="1347" t="s">
        <v>96</v>
      </c>
      <c r="F942" s="2330"/>
      <c r="G942" s="1930"/>
      <c r="H942" s="1930"/>
      <c r="I942" s="1930"/>
      <c r="J942" s="1930"/>
      <c r="K942" s="1930"/>
      <c r="L942" s="1930"/>
      <c r="M942" s="1930"/>
      <c r="N942" s="1346" t="s">
        <v>201</v>
      </c>
      <c r="O942" s="2330"/>
      <c r="P942" s="1930"/>
      <c r="Q942" s="1930"/>
      <c r="R942" s="1930"/>
      <c r="S942" s="1930"/>
      <c r="T942" s="1930"/>
      <c r="U942" s="1930"/>
      <c r="V942" s="1930"/>
      <c r="W942" s="1346" t="s">
        <v>245</v>
      </c>
      <c r="X942" s="2339"/>
      <c r="Y942" s="2339"/>
      <c r="Z942" s="2339"/>
      <c r="AA942" s="2339"/>
      <c r="AB942" s="2339"/>
      <c r="AC942" s="2339"/>
      <c r="AD942" s="2339"/>
      <c r="AE942" s="2339"/>
      <c r="AF942" s="2339"/>
      <c r="AG942" s="2339"/>
      <c r="AH942" s="2339"/>
      <c r="AI942" s="1348"/>
      <c r="AJ942" s="1082"/>
      <c r="AK942" s="1002"/>
      <c r="AL942" s="1002"/>
    </row>
    <row r="943" spans="1:38" ht="15" customHeight="1" x14ac:dyDescent="0.25">
      <c r="A943" s="10"/>
      <c r="B943" s="10"/>
      <c r="C943" s="10"/>
      <c r="D943" s="10"/>
      <c r="E943" s="1339"/>
      <c r="F943" s="1073" t="s">
        <v>2628</v>
      </c>
      <c r="G943" s="1073"/>
      <c r="H943" s="1073"/>
      <c r="I943" s="1333"/>
      <c r="J943" s="1333"/>
      <c r="K943" s="1333"/>
      <c r="L943" s="1353"/>
      <c r="M943" s="1333"/>
      <c r="N943" s="1333"/>
      <c r="O943" s="1073" t="s">
        <v>2628</v>
      </c>
      <c r="P943" s="1073"/>
      <c r="Q943" s="1073"/>
      <c r="R943" s="1073"/>
      <c r="S943" s="1073"/>
      <c r="T943" s="2343"/>
      <c r="U943" s="2344"/>
      <c r="V943" s="2344"/>
      <c r="W943" s="1109"/>
      <c r="X943" s="1073" t="s">
        <v>2628</v>
      </c>
      <c r="Y943" s="1073"/>
      <c r="Z943" s="1073"/>
      <c r="AA943" s="1073"/>
      <c r="AB943" s="1333"/>
      <c r="AC943" s="1333"/>
      <c r="AD943" s="1073"/>
      <c r="AE943" s="2343"/>
      <c r="AF943" s="2343"/>
      <c r="AG943" s="2343"/>
      <c r="AH943" s="2343"/>
      <c r="AI943" s="1348"/>
      <c r="AJ943" s="1109"/>
      <c r="AK943" s="1002"/>
      <c r="AL943" s="1002"/>
    </row>
    <row r="944" spans="1:38" ht="4.5" customHeight="1" x14ac:dyDescent="0.25">
      <c r="A944" s="10"/>
      <c r="B944" s="10"/>
      <c r="C944" s="10"/>
      <c r="D944" s="10"/>
      <c r="E944" s="1339"/>
      <c r="F944" s="1073"/>
      <c r="G944" s="1073"/>
      <c r="H944" s="1073"/>
      <c r="I944" s="1109"/>
      <c r="J944" s="1109"/>
      <c r="K944" s="1109"/>
      <c r="L944" s="1073"/>
      <c r="M944" s="1073"/>
      <c r="N944" s="1073"/>
      <c r="O944" s="1109"/>
      <c r="P944" s="1109"/>
      <c r="Q944" s="1109"/>
      <c r="R944" s="1109"/>
      <c r="S944" s="1109"/>
      <c r="T944" s="1109"/>
      <c r="U944" s="1109"/>
      <c r="V944" s="1073"/>
      <c r="W944" s="1073"/>
      <c r="X944" s="1109"/>
      <c r="Y944" s="1109"/>
      <c r="Z944" s="1109"/>
      <c r="AA944" s="1109"/>
      <c r="AB944" s="1109"/>
      <c r="AC944" s="1109"/>
      <c r="AD944" s="1073"/>
      <c r="AE944" s="1073"/>
      <c r="AF944" s="1109"/>
      <c r="AG944" s="1109"/>
      <c r="AH944" s="1109"/>
      <c r="AI944" s="1340"/>
      <c r="AJ944" s="1109"/>
      <c r="AK944" s="1002"/>
      <c r="AL944" s="1002"/>
    </row>
    <row r="945" spans="1:38" ht="15" customHeight="1" x14ac:dyDescent="0.25">
      <c r="A945" s="10"/>
      <c r="B945" s="10"/>
      <c r="C945" s="10"/>
      <c r="D945" s="10"/>
      <c r="E945" s="1347" t="s">
        <v>309</v>
      </c>
      <c r="F945" s="2330"/>
      <c r="G945" s="1930"/>
      <c r="H945" s="1930"/>
      <c r="I945" s="1930"/>
      <c r="J945" s="1930"/>
      <c r="K945" s="1930"/>
      <c r="L945" s="1930"/>
      <c r="M945" s="1930"/>
      <c r="N945" s="1346" t="s">
        <v>374</v>
      </c>
      <c r="O945" s="2330"/>
      <c r="P945" s="1930"/>
      <c r="Q945" s="1930"/>
      <c r="R945" s="1930"/>
      <c r="S945" s="1930"/>
      <c r="T945" s="1930"/>
      <c r="U945" s="1930"/>
      <c r="V945" s="1930"/>
      <c r="W945" s="1346" t="s">
        <v>418</v>
      </c>
      <c r="X945" s="2339"/>
      <c r="Y945" s="2339"/>
      <c r="Z945" s="2339"/>
      <c r="AA945" s="2339"/>
      <c r="AB945" s="2339"/>
      <c r="AC945" s="2339"/>
      <c r="AD945" s="2339"/>
      <c r="AE945" s="2339"/>
      <c r="AF945" s="2339"/>
      <c r="AG945" s="2339"/>
      <c r="AH945" s="2339"/>
      <c r="AI945" s="1186"/>
      <c r="AJ945" s="1082"/>
      <c r="AK945" s="1002"/>
      <c r="AL945" s="1002"/>
    </row>
    <row r="946" spans="1:38" ht="15" customHeight="1" thickBot="1" x14ac:dyDescent="0.3">
      <c r="A946" s="10"/>
      <c r="B946" s="10"/>
      <c r="C946" s="10"/>
      <c r="D946" s="10"/>
      <c r="E946" s="1341"/>
      <c r="F946" s="1164" t="s">
        <v>2628</v>
      </c>
      <c r="G946" s="1164"/>
      <c r="H946" s="1164"/>
      <c r="I946" s="1342"/>
      <c r="J946" s="1342"/>
      <c r="K946" s="1342"/>
      <c r="L946" s="1352"/>
      <c r="M946" s="1164"/>
      <c r="N946" s="1349"/>
      <c r="O946" s="1164" t="s">
        <v>2628</v>
      </c>
      <c r="P946" s="1164"/>
      <c r="Q946" s="1164"/>
      <c r="R946" s="1164"/>
      <c r="S946" s="1164"/>
      <c r="T946" s="2321"/>
      <c r="U946" s="2347"/>
      <c r="V946" s="2347"/>
      <c r="W946" s="1349"/>
      <c r="X946" s="1164" t="s">
        <v>2628</v>
      </c>
      <c r="Y946" s="1164"/>
      <c r="Z946" s="1164"/>
      <c r="AA946" s="1164"/>
      <c r="AB946" s="1342"/>
      <c r="AC946" s="1342"/>
      <c r="AD946" s="1164"/>
      <c r="AE946" s="2321"/>
      <c r="AF946" s="2321"/>
      <c r="AG946" s="2321"/>
      <c r="AH946" s="2321"/>
      <c r="AI946" s="1192"/>
      <c r="AJ946" s="1109"/>
      <c r="AK946" s="1002"/>
      <c r="AL946" s="1002"/>
    </row>
    <row r="947" spans="1:38" ht="4.5" customHeight="1" thickBot="1" x14ac:dyDescent="0.3">
      <c r="A947" s="10"/>
      <c r="B947" s="10"/>
      <c r="C947" s="10"/>
      <c r="D947" s="10"/>
      <c r="E947" s="206"/>
      <c r="F947" s="207"/>
      <c r="G947" s="207"/>
      <c r="H947" s="207"/>
      <c r="I947" s="207"/>
      <c r="J947" s="207"/>
      <c r="K947" s="207"/>
      <c r="L947" s="207"/>
      <c r="M947" s="207"/>
      <c r="N947" s="207"/>
      <c r="O947" s="207"/>
      <c r="P947" s="207"/>
      <c r="Q947" s="207"/>
      <c r="R947" s="207"/>
      <c r="S947" s="207"/>
      <c r="T947" s="207"/>
      <c r="U947" s="207"/>
      <c r="V947" s="207"/>
      <c r="W947" s="207"/>
      <c r="X947" s="207"/>
      <c r="Y947" s="207"/>
      <c r="Z947" s="207"/>
      <c r="AA947" s="207"/>
      <c r="AB947" s="207"/>
      <c r="AC947" s="207"/>
      <c r="AD947" s="207"/>
      <c r="AE947" s="207"/>
      <c r="AF947" s="678"/>
      <c r="AG947" s="678"/>
      <c r="AH947" s="678"/>
      <c r="AI947" s="678"/>
      <c r="AJ947" s="1109"/>
      <c r="AK947" s="1002"/>
      <c r="AL947" s="1002"/>
    </row>
    <row r="948" spans="1:38" ht="15" hidden="1" customHeight="1" x14ac:dyDescent="0.25">
      <c r="A948" s="10"/>
      <c r="B948" s="10"/>
      <c r="C948" s="10"/>
      <c r="D948" s="10"/>
      <c r="E948" s="1005" t="s">
        <v>457</v>
      </c>
      <c r="F948" s="1638"/>
      <c r="G948" s="1416"/>
      <c r="H948" s="1416"/>
      <c r="I948" s="1416"/>
      <c r="J948" s="1416"/>
      <c r="K948" s="1416"/>
      <c r="L948" s="1416"/>
      <c r="M948" s="1417"/>
      <c r="N948" s="511" t="s">
        <v>497</v>
      </c>
      <c r="O948" s="1638"/>
      <c r="P948" s="1416"/>
      <c r="Q948" s="1416"/>
      <c r="R948" s="1416"/>
      <c r="S948" s="1416"/>
      <c r="T948" s="1416"/>
      <c r="U948" s="1416"/>
      <c r="V948" s="1417"/>
      <c r="W948" s="511" t="s">
        <v>546</v>
      </c>
      <c r="X948" s="1638"/>
      <c r="Y948" s="1416"/>
      <c r="Z948" s="1416"/>
      <c r="AA948" s="1416"/>
      <c r="AB948" s="1416"/>
      <c r="AC948" s="1416"/>
      <c r="AD948" s="1416"/>
      <c r="AE948" s="1416"/>
      <c r="AF948" s="1416"/>
      <c r="AG948" s="1416"/>
      <c r="AH948" s="1416"/>
      <c r="AI948" s="1416"/>
      <c r="AJ948" s="1573"/>
      <c r="AK948" s="1002"/>
      <c r="AL948" s="1002"/>
    </row>
    <row r="949" spans="1:38" ht="15" hidden="1" customHeight="1" x14ac:dyDescent="0.25">
      <c r="A949" s="10"/>
      <c r="B949" s="10"/>
      <c r="C949" s="10"/>
      <c r="D949" s="10"/>
      <c r="E949" s="34"/>
      <c r="F949" s="10" t="s">
        <v>2628</v>
      </c>
      <c r="G949" s="10"/>
      <c r="H949" s="10"/>
      <c r="I949" s="1006"/>
      <c r="J949" s="1006"/>
      <c r="K949" s="1006"/>
      <c r="L949" s="1007"/>
      <c r="M949" s="531"/>
      <c r="N949" s="531"/>
      <c r="O949" s="10" t="s">
        <v>2628</v>
      </c>
      <c r="P949" s="10"/>
      <c r="Q949" s="10"/>
      <c r="R949" s="10"/>
      <c r="S949" s="10"/>
      <c r="T949" s="2318"/>
      <c r="U949" s="1393"/>
      <c r="V949" s="2319"/>
      <c r="W949" s="31"/>
      <c r="X949" s="10" t="s">
        <v>2628</v>
      </c>
      <c r="Y949" s="10"/>
      <c r="Z949" s="10"/>
      <c r="AA949" s="10"/>
      <c r="AB949" s="531"/>
      <c r="AC949" s="531"/>
      <c r="AD949" s="10"/>
      <c r="AE949" s="2320"/>
      <c r="AF949" s="1393"/>
      <c r="AG949" s="1393"/>
      <c r="AH949" s="1393"/>
      <c r="AI949" s="2319"/>
      <c r="AJ949" s="485"/>
      <c r="AK949" s="1002"/>
      <c r="AL949" s="1002"/>
    </row>
    <row r="950" spans="1:38" ht="4.5" hidden="1" customHeight="1" x14ac:dyDescent="0.25">
      <c r="A950" s="10"/>
      <c r="B950" s="10"/>
      <c r="C950" s="10"/>
      <c r="D950" s="10"/>
      <c r="E950" s="34"/>
      <c r="F950" s="10"/>
      <c r="G950" s="10"/>
      <c r="H950" s="10"/>
      <c r="I950" s="31"/>
      <c r="J950" s="31"/>
      <c r="K950" s="31"/>
      <c r="L950" s="10"/>
      <c r="M950" s="10"/>
      <c r="N950" s="10"/>
      <c r="O950" s="31"/>
      <c r="P950" s="31"/>
      <c r="Q950" s="31"/>
      <c r="R950" s="31"/>
      <c r="S950" s="31"/>
      <c r="T950" s="31"/>
      <c r="U950" s="31"/>
      <c r="V950" s="10"/>
      <c r="W950" s="10"/>
      <c r="X950" s="31"/>
      <c r="Y950" s="31"/>
      <c r="Z950" s="31"/>
      <c r="AA950" s="31"/>
      <c r="AB950" s="31"/>
      <c r="AC950" s="31"/>
      <c r="AD950" s="10"/>
      <c r="AE950" s="10"/>
      <c r="AF950" s="31"/>
      <c r="AG950" s="31"/>
      <c r="AH950" s="31"/>
      <c r="AI950" s="31"/>
      <c r="AJ950" s="485"/>
      <c r="AK950" s="1002"/>
      <c r="AL950" s="1002"/>
    </row>
    <row r="951" spans="1:38" ht="15" hidden="1" customHeight="1" x14ac:dyDescent="0.25">
      <c r="A951" s="10"/>
      <c r="B951" s="10"/>
      <c r="C951" s="10"/>
      <c r="D951" s="10"/>
      <c r="E951" s="1005" t="s">
        <v>619</v>
      </c>
      <c r="F951" s="1638"/>
      <c r="G951" s="1416"/>
      <c r="H951" s="1416"/>
      <c r="I951" s="1416"/>
      <c r="J951" s="1416"/>
      <c r="K951" s="1416"/>
      <c r="L951" s="1416"/>
      <c r="M951" s="1417"/>
      <c r="N951" s="511" t="s">
        <v>1839</v>
      </c>
      <c r="O951" s="1638"/>
      <c r="P951" s="1416"/>
      <c r="Q951" s="1416"/>
      <c r="R951" s="1416"/>
      <c r="S951" s="1416"/>
      <c r="T951" s="1416"/>
      <c r="U951" s="1416"/>
      <c r="V951" s="1417"/>
      <c r="W951" s="511" t="s">
        <v>2049</v>
      </c>
      <c r="X951" s="1638"/>
      <c r="Y951" s="1416"/>
      <c r="Z951" s="1416"/>
      <c r="AA951" s="1416"/>
      <c r="AB951" s="1416"/>
      <c r="AC951" s="1416"/>
      <c r="AD951" s="1416"/>
      <c r="AE951" s="1416"/>
      <c r="AF951" s="1416"/>
      <c r="AG951" s="1416"/>
      <c r="AH951" s="1416"/>
      <c r="AI951" s="1416"/>
      <c r="AJ951" s="1573"/>
      <c r="AK951" s="1002"/>
      <c r="AL951" s="1002"/>
    </row>
    <row r="952" spans="1:38" ht="15" hidden="1" customHeight="1" x14ac:dyDescent="0.25">
      <c r="A952" s="10"/>
      <c r="B952" s="10"/>
      <c r="C952" s="10"/>
      <c r="D952" s="10"/>
      <c r="E952" s="34"/>
      <c r="F952" s="10" t="s">
        <v>2628</v>
      </c>
      <c r="G952" s="10"/>
      <c r="H952" s="10"/>
      <c r="I952" s="531"/>
      <c r="J952" s="531"/>
      <c r="K952" s="531"/>
      <c r="L952" s="1007"/>
      <c r="M952" s="10"/>
      <c r="N952" s="31"/>
      <c r="O952" s="10" t="s">
        <v>2628</v>
      </c>
      <c r="P952" s="10"/>
      <c r="Q952" s="10"/>
      <c r="R952" s="10"/>
      <c r="S952" s="10"/>
      <c r="T952" s="2318"/>
      <c r="U952" s="1393"/>
      <c r="V952" s="2319"/>
      <c r="W952" s="31"/>
      <c r="X952" s="10" t="s">
        <v>2628</v>
      </c>
      <c r="Y952" s="10"/>
      <c r="Z952" s="10"/>
      <c r="AA952" s="10"/>
      <c r="AB952" s="531"/>
      <c r="AC952" s="531"/>
      <c r="AD952" s="10"/>
      <c r="AE952" s="2320"/>
      <c r="AF952" s="1393"/>
      <c r="AG952" s="1393"/>
      <c r="AH952" s="1393"/>
      <c r="AI952" s="2319"/>
      <c r="AJ952" s="485"/>
      <c r="AK952" s="1002"/>
      <c r="AL952" s="1002"/>
    </row>
    <row r="953" spans="1:38" ht="4.5" hidden="1" customHeight="1" x14ac:dyDescent="0.25">
      <c r="A953" s="10"/>
      <c r="B953" s="10"/>
      <c r="C953" s="10"/>
      <c r="D953" s="10"/>
      <c r="E953" s="206"/>
      <c r="F953" s="207"/>
      <c r="G953" s="207"/>
      <c r="H953" s="207"/>
      <c r="I953" s="207"/>
      <c r="J953" s="207"/>
      <c r="K953" s="207"/>
      <c r="L953" s="207"/>
      <c r="M953" s="207"/>
      <c r="N953" s="207"/>
      <c r="O953" s="207"/>
      <c r="P953" s="207"/>
      <c r="Q953" s="207"/>
      <c r="R953" s="207"/>
      <c r="S953" s="207"/>
      <c r="T953" s="207"/>
      <c r="U953" s="207"/>
      <c r="V953" s="207"/>
      <c r="W953" s="207"/>
      <c r="X953" s="207"/>
      <c r="Y953" s="207"/>
      <c r="Z953" s="207"/>
      <c r="AA953" s="207"/>
      <c r="AB953" s="207"/>
      <c r="AC953" s="207"/>
      <c r="AD953" s="207"/>
      <c r="AE953" s="207"/>
      <c r="AF953" s="678"/>
      <c r="AG953" s="678"/>
      <c r="AH953" s="678"/>
      <c r="AI953" s="678"/>
      <c r="AJ953" s="497"/>
      <c r="AK953" s="1002"/>
      <c r="AL953" s="1002"/>
    </row>
    <row r="954" spans="1:38" ht="15" hidden="1" customHeight="1" x14ac:dyDescent="0.25">
      <c r="A954" s="10"/>
      <c r="B954" s="10"/>
      <c r="C954" s="10"/>
      <c r="D954" s="10"/>
      <c r="E954" s="1005" t="s">
        <v>2629</v>
      </c>
      <c r="F954" s="1638"/>
      <c r="G954" s="1416"/>
      <c r="H954" s="1416"/>
      <c r="I954" s="1416"/>
      <c r="J954" s="1416"/>
      <c r="K954" s="1416"/>
      <c r="L954" s="1416"/>
      <c r="M954" s="1417"/>
      <c r="N954" s="511" t="s">
        <v>2630</v>
      </c>
      <c r="O954" s="1638"/>
      <c r="P954" s="1416"/>
      <c r="Q954" s="1416"/>
      <c r="R954" s="1416"/>
      <c r="S954" s="1416"/>
      <c r="T954" s="1416"/>
      <c r="U954" s="1416"/>
      <c r="V954" s="1417"/>
      <c r="W954" s="511" t="s">
        <v>2631</v>
      </c>
      <c r="X954" s="1638"/>
      <c r="Y954" s="1416"/>
      <c r="Z954" s="1416"/>
      <c r="AA954" s="1416"/>
      <c r="AB954" s="1416"/>
      <c r="AC954" s="1416"/>
      <c r="AD954" s="1416"/>
      <c r="AE954" s="1416"/>
      <c r="AF954" s="1416"/>
      <c r="AG954" s="1416"/>
      <c r="AH954" s="1416"/>
      <c r="AI954" s="1416"/>
      <c r="AJ954" s="1573"/>
      <c r="AK954" s="1002"/>
      <c r="AL954" s="1002"/>
    </row>
    <row r="955" spans="1:38" ht="15" hidden="1" customHeight="1" x14ac:dyDescent="0.25">
      <c r="A955" s="10"/>
      <c r="B955" s="10"/>
      <c r="C955" s="10"/>
      <c r="D955" s="10"/>
      <c r="E955" s="34"/>
      <c r="F955" s="10" t="s">
        <v>2628</v>
      </c>
      <c r="G955" s="10"/>
      <c r="H955" s="10"/>
      <c r="I955" s="1006"/>
      <c r="J955" s="1006"/>
      <c r="K955" s="1006"/>
      <c r="L955" s="1007"/>
      <c r="M955" s="531"/>
      <c r="N955" s="531"/>
      <c r="O955" s="10" t="s">
        <v>2628</v>
      </c>
      <c r="P955" s="10"/>
      <c r="Q955" s="10"/>
      <c r="R955" s="10"/>
      <c r="S955" s="10"/>
      <c r="T955" s="2318"/>
      <c r="U955" s="1393"/>
      <c r="V955" s="2319"/>
      <c r="W955" s="31"/>
      <c r="X955" s="10" t="s">
        <v>2628</v>
      </c>
      <c r="Y955" s="10"/>
      <c r="Z955" s="10"/>
      <c r="AA955" s="10"/>
      <c r="AB955" s="531"/>
      <c r="AC955" s="531"/>
      <c r="AD955" s="10"/>
      <c r="AE955" s="2320"/>
      <c r="AF955" s="1393"/>
      <c r="AG955" s="1393"/>
      <c r="AH955" s="1393"/>
      <c r="AI955" s="2319"/>
      <c r="AJ955" s="485"/>
      <c r="AK955" s="1002"/>
      <c r="AL955" s="1002"/>
    </row>
    <row r="956" spans="1:38" ht="4.5" hidden="1" customHeight="1" x14ac:dyDescent="0.25">
      <c r="A956" s="10"/>
      <c r="B956" s="10"/>
      <c r="C956" s="10"/>
      <c r="D956" s="10"/>
      <c r="E956" s="34"/>
      <c r="F956" s="10"/>
      <c r="G956" s="10"/>
      <c r="H956" s="10"/>
      <c r="I956" s="31"/>
      <c r="J956" s="31"/>
      <c r="K956" s="31"/>
      <c r="L956" s="10"/>
      <c r="M956" s="10"/>
      <c r="N956" s="10"/>
      <c r="O956" s="31"/>
      <c r="P956" s="31"/>
      <c r="Q956" s="31"/>
      <c r="R956" s="31"/>
      <c r="S956" s="31"/>
      <c r="T956" s="31"/>
      <c r="U956" s="31"/>
      <c r="V956" s="10"/>
      <c r="W956" s="10"/>
      <c r="X956" s="31"/>
      <c r="Y956" s="31"/>
      <c r="Z956" s="31"/>
      <c r="AA956" s="31"/>
      <c r="AB956" s="31"/>
      <c r="AC956" s="31"/>
      <c r="AD956" s="10"/>
      <c r="AE956" s="10"/>
      <c r="AF956" s="31"/>
      <c r="AG956" s="31"/>
      <c r="AH956" s="31"/>
      <c r="AI956" s="31"/>
      <c r="AJ956" s="485"/>
      <c r="AK956" s="1002"/>
      <c r="AL956" s="1002"/>
    </row>
    <row r="957" spans="1:38" ht="15" hidden="1" customHeight="1" x14ac:dyDescent="0.25">
      <c r="A957" s="10"/>
      <c r="B957" s="10"/>
      <c r="C957" s="10"/>
      <c r="D957" s="10"/>
      <c r="E957" s="1005" t="s">
        <v>2632</v>
      </c>
      <c r="F957" s="1638"/>
      <c r="G957" s="1416"/>
      <c r="H957" s="1416"/>
      <c r="I957" s="1416"/>
      <c r="J957" s="1416"/>
      <c r="K957" s="1416"/>
      <c r="L957" s="1416"/>
      <c r="M957" s="1417"/>
      <c r="N957" s="511" t="s">
        <v>2633</v>
      </c>
      <c r="O957" s="1638"/>
      <c r="P957" s="1416"/>
      <c r="Q957" s="1416"/>
      <c r="R957" s="1416"/>
      <c r="S957" s="1416"/>
      <c r="T957" s="1416"/>
      <c r="U957" s="1416"/>
      <c r="V957" s="1417"/>
      <c r="W957" s="511" t="s">
        <v>2634</v>
      </c>
      <c r="X957" s="1638"/>
      <c r="Y957" s="1416"/>
      <c r="Z957" s="1416"/>
      <c r="AA957" s="1416"/>
      <c r="AB957" s="1416"/>
      <c r="AC957" s="1416"/>
      <c r="AD957" s="1416"/>
      <c r="AE957" s="1416"/>
      <c r="AF957" s="1416"/>
      <c r="AG957" s="1416"/>
      <c r="AH957" s="1416"/>
      <c r="AI957" s="1416"/>
      <c r="AJ957" s="1573"/>
      <c r="AK957" s="1002"/>
      <c r="AL957" s="1002"/>
    </row>
    <row r="958" spans="1:38" ht="15" hidden="1" customHeight="1" x14ac:dyDescent="0.25">
      <c r="A958" s="10"/>
      <c r="B958" s="10"/>
      <c r="C958" s="10"/>
      <c r="D958" s="10"/>
      <c r="E958" s="34"/>
      <c r="F958" s="10" t="s">
        <v>2628</v>
      </c>
      <c r="G958" s="10"/>
      <c r="H958" s="10"/>
      <c r="I958" s="531"/>
      <c r="J958" s="531"/>
      <c r="K958" s="531"/>
      <c r="L958" s="1007"/>
      <c r="M958" s="10"/>
      <c r="N958" s="31"/>
      <c r="O958" s="10" t="s">
        <v>2628</v>
      </c>
      <c r="P958" s="10"/>
      <c r="Q958" s="10"/>
      <c r="R958" s="10"/>
      <c r="S958" s="10"/>
      <c r="T958" s="2318"/>
      <c r="U958" s="1393"/>
      <c r="V958" s="2319"/>
      <c r="W958" s="31"/>
      <c r="X958" s="10" t="s">
        <v>2628</v>
      </c>
      <c r="Y958" s="10"/>
      <c r="Z958" s="10"/>
      <c r="AA958" s="10"/>
      <c r="AB958" s="531"/>
      <c r="AC958" s="531"/>
      <c r="AD958" s="10"/>
      <c r="AE958" s="2320"/>
      <c r="AF958" s="1393"/>
      <c r="AG958" s="1393"/>
      <c r="AH958" s="1393"/>
      <c r="AI958" s="2319"/>
      <c r="AJ958" s="485"/>
      <c r="AK958" s="1002"/>
      <c r="AL958" s="1002"/>
    </row>
    <row r="959" spans="1:38" ht="4.5" hidden="1" customHeight="1" x14ac:dyDescent="0.25">
      <c r="A959" s="10"/>
      <c r="B959" s="10"/>
      <c r="C959" s="10"/>
      <c r="D959" s="10"/>
      <c r="E959" s="206"/>
      <c r="F959" s="207"/>
      <c r="G959" s="207"/>
      <c r="H959" s="207"/>
      <c r="I959" s="207"/>
      <c r="J959" s="207"/>
      <c r="K959" s="207"/>
      <c r="L959" s="207"/>
      <c r="M959" s="207"/>
      <c r="N959" s="207"/>
      <c r="O959" s="207"/>
      <c r="P959" s="207"/>
      <c r="Q959" s="207"/>
      <c r="R959" s="207"/>
      <c r="S959" s="207"/>
      <c r="T959" s="207"/>
      <c r="U959" s="207"/>
      <c r="V959" s="207"/>
      <c r="W959" s="207"/>
      <c r="X959" s="207"/>
      <c r="Y959" s="207"/>
      <c r="Z959" s="207"/>
      <c r="AA959" s="207"/>
      <c r="AB959" s="207"/>
      <c r="AC959" s="207"/>
      <c r="AD959" s="207"/>
      <c r="AE959" s="207"/>
      <c r="AF959" s="678"/>
      <c r="AG959" s="678"/>
      <c r="AH959" s="678"/>
      <c r="AI959" s="678"/>
      <c r="AJ959" s="497"/>
      <c r="AK959" s="1002"/>
      <c r="AL959" s="1002"/>
    </row>
    <row r="960" spans="1:38" ht="15" hidden="1" customHeight="1" x14ac:dyDescent="0.25">
      <c r="A960" s="10"/>
      <c r="B960" s="10"/>
      <c r="C960" s="10"/>
      <c r="D960" s="10"/>
      <c r="E960" s="1005" t="s">
        <v>2635</v>
      </c>
      <c r="F960" s="1638"/>
      <c r="G960" s="1416"/>
      <c r="H960" s="1416"/>
      <c r="I960" s="1416"/>
      <c r="J960" s="1416"/>
      <c r="K960" s="1416"/>
      <c r="L960" s="1416"/>
      <c r="M960" s="1417"/>
      <c r="N960" s="511" t="s">
        <v>2636</v>
      </c>
      <c r="O960" s="1638"/>
      <c r="P960" s="1416"/>
      <c r="Q960" s="1416"/>
      <c r="R960" s="1416"/>
      <c r="S960" s="1416"/>
      <c r="T960" s="1416"/>
      <c r="U960" s="1416"/>
      <c r="V960" s="1417"/>
      <c r="W960" s="511" t="s">
        <v>2637</v>
      </c>
      <c r="X960" s="1638"/>
      <c r="Y960" s="1416"/>
      <c r="Z960" s="1416"/>
      <c r="AA960" s="1416"/>
      <c r="AB960" s="1416"/>
      <c r="AC960" s="1416"/>
      <c r="AD960" s="1416"/>
      <c r="AE960" s="1416"/>
      <c r="AF960" s="1416"/>
      <c r="AG960" s="1416"/>
      <c r="AH960" s="1416"/>
      <c r="AI960" s="1416"/>
      <c r="AJ960" s="1573"/>
      <c r="AK960" s="1002"/>
      <c r="AL960" s="1002"/>
    </row>
    <row r="961" spans="1:38" ht="15" hidden="1" customHeight="1" x14ac:dyDescent="0.25">
      <c r="A961" s="10"/>
      <c r="B961" s="10"/>
      <c r="C961" s="10"/>
      <c r="D961" s="10"/>
      <c r="E961" s="34"/>
      <c r="F961" s="10" t="s">
        <v>2628</v>
      </c>
      <c r="G961" s="10"/>
      <c r="H961" s="10"/>
      <c r="I961" s="1006"/>
      <c r="J961" s="1006"/>
      <c r="K961" s="1006"/>
      <c r="L961" s="1007"/>
      <c r="M961" s="531"/>
      <c r="N961" s="531"/>
      <c r="O961" s="10" t="s">
        <v>2628</v>
      </c>
      <c r="P961" s="10"/>
      <c r="Q961" s="10"/>
      <c r="R961" s="10"/>
      <c r="S961" s="10"/>
      <c r="T961" s="2318"/>
      <c r="U961" s="1393"/>
      <c r="V961" s="2319"/>
      <c r="W961" s="31"/>
      <c r="X961" s="10" t="s">
        <v>2628</v>
      </c>
      <c r="Y961" s="10"/>
      <c r="Z961" s="10"/>
      <c r="AA961" s="10"/>
      <c r="AB961" s="531"/>
      <c r="AC961" s="531"/>
      <c r="AD961" s="10"/>
      <c r="AE961" s="2320"/>
      <c r="AF961" s="1393"/>
      <c r="AG961" s="1393"/>
      <c r="AH961" s="1393"/>
      <c r="AI961" s="2319"/>
      <c r="AJ961" s="485"/>
      <c r="AK961" s="1002"/>
      <c r="AL961" s="1002"/>
    </row>
    <row r="962" spans="1:38" ht="4.5" hidden="1" customHeight="1" x14ac:dyDescent="0.25">
      <c r="A962" s="10"/>
      <c r="B962" s="10"/>
      <c r="C962" s="10"/>
      <c r="D962" s="10"/>
      <c r="E962" s="34"/>
      <c r="F962" s="10"/>
      <c r="G962" s="10"/>
      <c r="H962" s="10"/>
      <c r="I962" s="31"/>
      <c r="J962" s="31"/>
      <c r="K962" s="31"/>
      <c r="L962" s="10"/>
      <c r="M962" s="10"/>
      <c r="N962" s="10"/>
      <c r="O962" s="31"/>
      <c r="P962" s="31"/>
      <c r="Q962" s="31"/>
      <c r="R962" s="31"/>
      <c r="S962" s="31"/>
      <c r="T962" s="31"/>
      <c r="U962" s="31"/>
      <c r="V962" s="10"/>
      <c r="W962" s="10"/>
      <c r="X962" s="31"/>
      <c r="Y962" s="31"/>
      <c r="Z962" s="31"/>
      <c r="AA962" s="31"/>
      <c r="AB962" s="31"/>
      <c r="AC962" s="31"/>
      <c r="AD962" s="10"/>
      <c r="AE962" s="10"/>
      <c r="AF962" s="31"/>
      <c r="AG962" s="31"/>
      <c r="AH962" s="31"/>
      <c r="AI962" s="31"/>
      <c r="AJ962" s="485"/>
      <c r="AK962" s="1002"/>
      <c r="AL962" s="1002"/>
    </row>
    <row r="963" spans="1:38" ht="15" hidden="1" customHeight="1" x14ac:dyDescent="0.25">
      <c r="A963" s="10"/>
      <c r="B963" s="10"/>
      <c r="C963" s="10"/>
      <c r="D963" s="10"/>
      <c r="E963" s="1005" t="s">
        <v>2638</v>
      </c>
      <c r="F963" s="1638"/>
      <c r="G963" s="1416"/>
      <c r="H963" s="1416"/>
      <c r="I963" s="1416"/>
      <c r="J963" s="1416"/>
      <c r="K963" s="1416"/>
      <c r="L963" s="1416"/>
      <c r="M963" s="1417"/>
      <c r="N963" s="511" t="s">
        <v>2639</v>
      </c>
      <c r="O963" s="1638"/>
      <c r="P963" s="1416"/>
      <c r="Q963" s="1416"/>
      <c r="R963" s="1416"/>
      <c r="S963" s="1416"/>
      <c r="T963" s="1416"/>
      <c r="U963" s="1416"/>
      <c r="V963" s="1417"/>
      <c r="W963" s="511" t="s">
        <v>2640</v>
      </c>
      <c r="X963" s="1638"/>
      <c r="Y963" s="1416"/>
      <c r="Z963" s="1416"/>
      <c r="AA963" s="1416"/>
      <c r="AB963" s="1416"/>
      <c r="AC963" s="1416"/>
      <c r="AD963" s="1416"/>
      <c r="AE963" s="1416"/>
      <c r="AF963" s="1416"/>
      <c r="AG963" s="1416"/>
      <c r="AH963" s="1416"/>
      <c r="AI963" s="1416"/>
      <c r="AJ963" s="1573"/>
      <c r="AK963" s="1002"/>
      <c r="AL963" s="1002"/>
    </row>
    <row r="964" spans="1:38" ht="15" hidden="1" customHeight="1" x14ac:dyDescent="0.25">
      <c r="A964" s="10"/>
      <c r="B964" s="10"/>
      <c r="C964" s="10"/>
      <c r="D964" s="10"/>
      <c r="E964" s="34"/>
      <c r="F964" s="10" t="s">
        <v>2628</v>
      </c>
      <c r="G964" s="10"/>
      <c r="H964" s="10"/>
      <c r="I964" s="531"/>
      <c r="J964" s="531"/>
      <c r="K964" s="531"/>
      <c r="L964" s="1007"/>
      <c r="M964" s="10"/>
      <c r="N964" s="31"/>
      <c r="O964" s="10" t="s">
        <v>2628</v>
      </c>
      <c r="P964" s="10"/>
      <c r="Q964" s="10"/>
      <c r="R964" s="10"/>
      <c r="S964" s="10"/>
      <c r="T964" s="2318"/>
      <c r="U964" s="1393"/>
      <c r="V964" s="2319"/>
      <c r="W964" s="31"/>
      <c r="X964" s="10" t="s">
        <v>2628</v>
      </c>
      <c r="Y964" s="10"/>
      <c r="Z964" s="10"/>
      <c r="AA964" s="10"/>
      <c r="AB964" s="531"/>
      <c r="AC964" s="531"/>
      <c r="AD964" s="10"/>
      <c r="AE964" s="2320"/>
      <c r="AF964" s="1393"/>
      <c r="AG964" s="1393"/>
      <c r="AH964" s="1393"/>
      <c r="AI964" s="2319"/>
      <c r="AJ964" s="485"/>
      <c r="AK964" s="1002"/>
      <c r="AL964" s="1002"/>
    </row>
    <row r="965" spans="1:38" ht="4.5" hidden="1" customHeight="1" x14ac:dyDescent="0.25">
      <c r="A965" s="10"/>
      <c r="B965" s="10"/>
      <c r="C965" s="10"/>
      <c r="D965" s="10"/>
      <c r="E965" s="206"/>
      <c r="F965" s="207"/>
      <c r="G965" s="207"/>
      <c r="H965" s="207"/>
      <c r="I965" s="207"/>
      <c r="J965" s="207"/>
      <c r="K965" s="207"/>
      <c r="L965" s="207"/>
      <c r="M965" s="207"/>
      <c r="N965" s="207"/>
      <c r="O965" s="207"/>
      <c r="P965" s="207"/>
      <c r="Q965" s="207"/>
      <c r="R965" s="207"/>
      <c r="S965" s="207"/>
      <c r="T965" s="207"/>
      <c r="U965" s="207"/>
      <c r="V965" s="207"/>
      <c r="W965" s="207"/>
      <c r="X965" s="207"/>
      <c r="Y965" s="207"/>
      <c r="Z965" s="207"/>
      <c r="AA965" s="207"/>
      <c r="AB965" s="207"/>
      <c r="AC965" s="207"/>
      <c r="AD965" s="207"/>
      <c r="AE965" s="207"/>
      <c r="AF965" s="678"/>
      <c r="AG965" s="678"/>
      <c r="AH965" s="678"/>
      <c r="AI965" s="678"/>
      <c r="AJ965" s="497"/>
      <c r="AK965" s="1002"/>
      <c r="AL965" s="1002"/>
    </row>
    <row r="966" spans="1:38" ht="15" hidden="1" customHeight="1" x14ac:dyDescent="0.25">
      <c r="A966" s="10"/>
      <c r="B966" s="10"/>
      <c r="C966" s="10"/>
      <c r="D966" s="10"/>
      <c r="E966" s="1005" t="s">
        <v>2641</v>
      </c>
      <c r="F966" s="1638"/>
      <c r="G966" s="1416"/>
      <c r="H966" s="1416"/>
      <c r="I966" s="1416"/>
      <c r="J966" s="1416"/>
      <c r="K966" s="1416"/>
      <c r="L966" s="1416"/>
      <c r="M966" s="1417"/>
      <c r="N966" s="511" t="s">
        <v>2642</v>
      </c>
      <c r="O966" s="1638"/>
      <c r="P966" s="1416"/>
      <c r="Q966" s="1416"/>
      <c r="R966" s="1416"/>
      <c r="S966" s="1416"/>
      <c r="T966" s="1416"/>
      <c r="U966" s="1416"/>
      <c r="V966" s="1417"/>
      <c r="W966" s="511" t="s">
        <v>2643</v>
      </c>
      <c r="X966" s="1638"/>
      <c r="Y966" s="1416"/>
      <c r="Z966" s="1416"/>
      <c r="AA966" s="1416"/>
      <c r="AB966" s="1416"/>
      <c r="AC966" s="1416"/>
      <c r="AD966" s="1416"/>
      <c r="AE966" s="1416"/>
      <c r="AF966" s="1416"/>
      <c r="AG966" s="1416"/>
      <c r="AH966" s="1416"/>
      <c r="AI966" s="1416"/>
      <c r="AJ966" s="1573"/>
      <c r="AK966" s="1002"/>
      <c r="AL966" s="1002"/>
    </row>
    <row r="967" spans="1:38" ht="15" hidden="1" customHeight="1" x14ac:dyDescent="0.25">
      <c r="A967" s="10"/>
      <c r="B967" s="10"/>
      <c r="C967" s="10"/>
      <c r="D967" s="10"/>
      <c r="E967" s="34"/>
      <c r="F967" s="10" t="s">
        <v>2628</v>
      </c>
      <c r="G967" s="10"/>
      <c r="H967" s="10"/>
      <c r="I967" s="1006"/>
      <c r="J967" s="1006"/>
      <c r="K967" s="1006"/>
      <c r="L967" s="1007"/>
      <c r="M967" s="531"/>
      <c r="N967" s="531"/>
      <c r="O967" s="10" t="s">
        <v>2628</v>
      </c>
      <c r="P967" s="10"/>
      <c r="Q967" s="10"/>
      <c r="R967" s="10"/>
      <c r="S967" s="10"/>
      <c r="T967" s="2318"/>
      <c r="U967" s="1393"/>
      <c r="V967" s="2319"/>
      <c r="W967" s="31"/>
      <c r="X967" s="10" t="s">
        <v>2628</v>
      </c>
      <c r="Y967" s="10"/>
      <c r="Z967" s="10"/>
      <c r="AA967" s="10"/>
      <c r="AB967" s="531"/>
      <c r="AC967" s="531"/>
      <c r="AD967" s="10"/>
      <c r="AE967" s="2320"/>
      <c r="AF967" s="1393"/>
      <c r="AG967" s="1393"/>
      <c r="AH967" s="1393"/>
      <c r="AI967" s="2319"/>
      <c r="AJ967" s="485"/>
      <c r="AK967" s="1002"/>
      <c r="AL967" s="1002"/>
    </row>
    <row r="968" spans="1:38" ht="4.5" hidden="1" customHeight="1" x14ac:dyDescent="0.25">
      <c r="A968" s="10"/>
      <c r="B968" s="10"/>
      <c r="C968" s="10"/>
      <c r="D968" s="10"/>
      <c r="E968" s="34"/>
      <c r="F968" s="10"/>
      <c r="G968" s="10"/>
      <c r="H968" s="10"/>
      <c r="I968" s="31"/>
      <c r="J968" s="31"/>
      <c r="K968" s="31"/>
      <c r="L968" s="10"/>
      <c r="M968" s="10"/>
      <c r="N968" s="10"/>
      <c r="O968" s="31"/>
      <c r="P968" s="31"/>
      <c r="Q968" s="31"/>
      <c r="R968" s="31"/>
      <c r="S968" s="31"/>
      <c r="T968" s="31"/>
      <c r="U968" s="31"/>
      <c r="V968" s="10"/>
      <c r="W968" s="10"/>
      <c r="X968" s="31"/>
      <c r="Y968" s="31"/>
      <c r="Z968" s="31"/>
      <c r="AA968" s="31"/>
      <c r="AB968" s="31"/>
      <c r="AC968" s="31"/>
      <c r="AD968" s="10"/>
      <c r="AE968" s="10"/>
      <c r="AF968" s="31"/>
      <c r="AG968" s="31"/>
      <c r="AH968" s="31"/>
      <c r="AI968" s="31"/>
      <c r="AJ968" s="485"/>
      <c r="AK968" s="1002"/>
      <c r="AL968" s="1002"/>
    </row>
    <row r="969" spans="1:38" ht="15" hidden="1" customHeight="1" x14ac:dyDescent="0.25">
      <c r="A969" s="10"/>
      <c r="B969" s="10"/>
      <c r="C969" s="10"/>
      <c r="D969" s="10"/>
      <c r="E969" s="1005" t="s">
        <v>2644</v>
      </c>
      <c r="F969" s="1638"/>
      <c r="G969" s="1416"/>
      <c r="H969" s="1416"/>
      <c r="I969" s="1416"/>
      <c r="J969" s="1416"/>
      <c r="K969" s="1416"/>
      <c r="L969" s="1416"/>
      <c r="M969" s="1417"/>
      <c r="N969" s="511" t="s">
        <v>2645</v>
      </c>
      <c r="O969" s="1638"/>
      <c r="P969" s="1416"/>
      <c r="Q969" s="1416"/>
      <c r="R969" s="1416"/>
      <c r="S969" s="1416"/>
      <c r="T969" s="1416"/>
      <c r="U969" s="1416"/>
      <c r="V969" s="1417"/>
      <c r="W969" s="511" t="s">
        <v>2646</v>
      </c>
      <c r="X969" s="1638"/>
      <c r="Y969" s="1416"/>
      <c r="Z969" s="1416"/>
      <c r="AA969" s="1416"/>
      <c r="AB969" s="1416"/>
      <c r="AC969" s="1416"/>
      <c r="AD969" s="1416"/>
      <c r="AE969" s="1416"/>
      <c r="AF969" s="1416"/>
      <c r="AG969" s="1416"/>
      <c r="AH969" s="1416"/>
      <c r="AI969" s="1416"/>
      <c r="AJ969" s="1573"/>
      <c r="AK969" s="1002"/>
      <c r="AL969" s="1002"/>
    </row>
    <row r="970" spans="1:38" ht="15" hidden="1" customHeight="1" x14ac:dyDescent="0.25">
      <c r="A970" s="10"/>
      <c r="B970" s="10"/>
      <c r="C970" s="10"/>
      <c r="D970" s="10"/>
      <c r="E970" s="34"/>
      <c r="F970" s="10" t="s">
        <v>2628</v>
      </c>
      <c r="G970" s="10"/>
      <c r="H970" s="10"/>
      <c r="I970" s="531"/>
      <c r="J970" s="531"/>
      <c r="K970" s="531"/>
      <c r="L970" s="1007"/>
      <c r="M970" s="10"/>
      <c r="N970" s="31"/>
      <c r="O970" s="10" t="s">
        <v>2628</v>
      </c>
      <c r="P970" s="10"/>
      <c r="Q970" s="10"/>
      <c r="R970" s="10"/>
      <c r="S970" s="10"/>
      <c r="T970" s="2318"/>
      <c r="U970" s="1393"/>
      <c r="V970" s="2319"/>
      <c r="W970" s="31"/>
      <c r="X970" s="10" t="s">
        <v>2628</v>
      </c>
      <c r="Y970" s="10"/>
      <c r="Z970" s="10"/>
      <c r="AA970" s="10"/>
      <c r="AB970" s="531"/>
      <c r="AC970" s="531"/>
      <c r="AD970" s="10"/>
      <c r="AE970" s="2320"/>
      <c r="AF970" s="1393"/>
      <c r="AG970" s="1393"/>
      <c r="AH970" s="1393"/>
      <c r="AI970" s="2319"/>
      <c r="AJ970" s="485"/>
      <c r="AK970" s="1002"/>
      <c r="AL970" s="1002"/>
    </row>
    <row r="971" spans="1:38" ht="15" customHeight="1" thickBot="1" x14ac:dyDescent="0.3">
      <c r="A971" s="1103" t="s">
        <v>2647</v>
      </c>
      <c r="B971" s="1045"/>
      <c r="C971" s="2345"/>
      <c r="D971" s="1443"/>
      <c r="E971" s="1334" t="s">
        <v>2623</v>
      </c>
      <c r="F971" s="1149"/>
      <c r="G971" s="1149"/>
      <c r="H971" s="1149"/>
      <c r="I971" s="1337"/>
      <c r="J971" s="1335"/>
      <c r="K971" s="2325"/>
      <c r="L971" s="2326"/>
      <c r="M971" s="2326"/>
      <c r="N971" s="2326"/>
      <c r="O971" s="2326"/>
      <c r="P971" s="2326"/>
      <c r="Q971" s="2326"/>
      <c r="R971" s="2326"/>
      <c r="S971" s="2326"/>
      <c r="T971" s="2326"/>
      <c r="U971" s="2326"/>
      <c r="V971" s="2326"/>
      <c r="W971" s="2326"/>
      <c r="X971" s="1149"/>
      <c r="Y971" s="1149"/>
      <c r="Z971" s="1149" t="s">
        <v>2624</v>
      </c>
      <c r="AA971" s="1149"/>
      <c r="AB971" s="1337"/>
      <c r="AC971" s="2327"/>
      <c r="AD971" s="2328"/>
      <c r="AE971" s="2328"/>
      <c r="AF971" s="2328"/>
      <c r="AG971" s="2328"/>
      <c r="AH971" s="2328"/>
      <c r="AI971" s="1338"/>
      <c r="AJ971" s="1109"/>
      <c r="AK971" s="1002"/>
      <c r="AL971" s="1002"/>
    </row>
    <row r="972" spans="1:38" ht="6" customHeight="1" x14ac:dyDescent="0.25">
      <c r="A972" s="1009"/>
      <c r="D972" s="1009"/>
      <c r="E972" s="1339"/>
      <c r="F972" s="1073"/>
      <c r="G972" s="1073"/>
      <c r="H972" s="1073"/>
      <c r="I972" s="1073"/>
      <c r="J972" s="1073"/>
      <c r="K972" s="1073"/>
      <c r="L972" s="1073"/>
      <c r="M972" s="1073"/>
      <c r="N972" s="1073"/>
      <c r="O972" s="1073"/>
      <c r="P972" s="1073"/>
      <c r="Q972" s="1073"/>
      <c r="R972" s="1073"/>
      <c r="S972" s="1073"/>
      <c r="T972" s="1073"/>
      <c r="U972" s="1073"/>
      <c r="V972" s="1073"/>
      <c r="W972" s="1073"/>
      <c r="X972" s="1073"/>
      <c r="Y972" s="1073"/>
      <c r="Z972" s="1073"/>
      <c r="AA972" s="1073"/>
      <c r="AB972" s="1073"/>
      <c r="AC972" s="1073"/>
      <c r="AD972" s="1073"/>
      <c r="AE972" s="1073"/>
      <c r="AF972" s="1109"/>
      <c r="AG972" s="1109"/>
      <c r="AH972" s="1109"/>
      <c r="AI972" s="1340"/>
      <c r="AJ972" s="1109"/>
      <c r="AK972" s="1002"/>
      <c r="AL972" s="1002"/>
    </row>
    <row r="973" spans="1:38" ht="15" customHeight="1" x14ac:dyDescent="0.25">
      <c r="A973" s="10"/>
      <c r="B973" s="10"/>
      <c r="C973" s="10"/>
      <c r="D973" s="10"/>
      <c r="E973" s="2338" t="s">
        <v>2613</v>
      </c>
      <c r="F973" s="1881"/>
      <c r="G973" s="2330"/>
      <c r="H973" s="1930"/>
      <c r="I973" s="1930"/>
      <c r="J973" s="1930"/>
      <c r="K973" s="1930"/>
      <c r="L973" s="1930"/>
      <c r="M973" s="1930"/>
      <c r="N973" s="1930"/>
      <c r="O973" s="1930"/>
      <c r="P973" s="1930"/>
      <c r="Q973" s="1930"/>
      <c r="R973" s="1930"/>
      <c r="S973" s="1160" t="s">
        <v>2614</v>
      </c>
      <c r="T973" s="2329"/>
      <c r="U973" s="1930"/>
      <c r="V973" s="1930"/>
      <c r="W973" s="1930"/>
      <c r="X973" s="1930"/>
      <c r="Y973" s="1930"/>
      <c r="Z973" s="1160" t="s">
        <v>2615</v>
      </c>
      <c r="AA973" s="2330"/>
      <c r="AB973" s="1930"/>
      <c r="AC973" s="1160" t="s">
        <v>2616</v>
      </c>
      <c r="AD973" s="2330"/>
      <c r="AE973" s="1930"/>
      <c r="AF973" s="1930"/>
      <c r="AG973" s="1930"/>
      <c r="AH973" s="1930"/>
      <c r="AI973" s="1340"/>
      <c r="AJ973" s="1109"/>
      <c r="AK973" s="1002"/>
      <c r="AL973" s="1002"/>
    </row>
    <row r="974" spans="1:38" ht="4.5" customHeight="1" x14ac:dyDescent="0.25">
      <c r="A974" s="10"/>
      <c r="B974" s="10"/>
      <c r="C974" s="10"/>
      <c r="D974" s="10"/>
      <c r="E974" s="1339"/>
      <c r="F974" s="1073"/>
      <c r="G974" s="1073"/>
      <c r="H974" s="1073"/>
      <c r="I974" s="1073"/>
      <c r="J974" s="1073"/>
      <c r="K974" s="1073"/>
      <c r="L974" s="1073"/>
      <c r="M974" s="1073"/>
      <c r="N974" s="1073"/>
      <c r="O974" s="1073"/>
      <c r="P974" s="1073"/>
      <c r="Q974" s="1073"/>
      <c r="R974" s="1073"/>
      <c r="S974" s="1073"/>
      <c r="T974" s="1073"/>
      <c r="U974" s="1073"/>
      <c r="V974" s="1073"/>
      <c r="W974" s="1073"/>
      <c r="X974" s="1073"/>
      <c r="Y974" s="1073"/>
      <c r="Z974" s="1073"/>
      <c r="AA974" s="1073"/>
      <c r="AB974" s="1073"/>
      <c r="AC974" s="1073"/>
      <c r="AD974" s="1073"/>
      <c r="AE974" s="1073"/>
      <c r="AF974" s="1109"/>
      <c r="AG974" s="1109"/>
      <c r="AH974" s="1109"/>
      <c r="AI974" s="1340"/>
      <c r="AJ974" s="1109"/>
      <c r="AK974" s="1002"/>
      <c r="AL974" s="1002"/>
    </row>
    <row r="975" spans="1:38" ht="15" customHeight="1" x14ac:dyDescent="0.25">
      <c r="A975" s="10"/>
      <c r="B975" s="10"/>
      <c r="C975" s="10"/>
      <c r="D975" s="10"/>
      <c r="E975" s="1339" t="s">
        <v>2617</v>
      </c>
      <c r="F975" s="1073"/>
      <c r="G975" s="1073"/>
      <c r="H975" s="1073"/>
      <c r="I975" s="1073"/>
      <c r="J975" s="1073"/>
      <c r="K975" s="1073"/>
      <c r="L975" s="1073"/>
      <c r="M975" s="1073"/>
      <c r="N975" s="1344"/>
      <c r="O975" s="1333"/>
      <c r="P975" s="1333"/>
      <c r="Q975" s="2330"/>
      <c r="R975" s="1930"/>
      <c r="S975" s="1930"/>
      <c r="T975" s="1930"/>
      <c r="U975" s="1930"/>
      <c r="V975" s="1930"/>
      <c r="W975" s="1930"/>
      <c r="X975" s="1930"/>
      <c r="Y975" s="1930"/>
      <c r="Z975" s="1930"/>
      <c r="AA975" s="1930"/>
      <c r="AB975" s="1930"/>
      <c r="AC975" s="1930"/>
      <c r="AD975" s="1930"/>
      <c r="AE975" s="1930"/>
      <c r="AF975" s="1930"/>
      <c r="AG975" s="1930"/>
      <c r="AH975" s="1930"/>
      <c r="AI975" s="1340"/>
      <c r="AJ975" s="1109"/>
      <c r="AK975" s="1002"/>
      <c r="AL975" s="1002"/>
    </row>
    <row r="976" spans="1:38" ht="4.5" customHeight="1" x14ac:dyDescent="0.25">
      <c r="A976" s="10"/>
      <c r="B976" s="10"/>
      <c r="C976" s="10"/>
      <c r="D976" s="10"/>
      <c r="E976" s="1339"/>
      <c r="F976" s="1073"/>
      <c r="G976" s="1073"/>
      <c r="H976" s="1073"/>
      <c r="I976" s="1073"/>
      <c r="J976" s="1073"/>
      <c r="K976" s="1073"/>
      <c r="L976" s="1073"/>
      <c r="M976" s="1073"/>
      <c r="N976" s="1073"/>
      <c r="O976" s="1073"/>
      <c r="P976" s="1073"/>
      <c r="Q976" s="1073"/>
      <c r="R976" s="1073"/>
      <c r="S976" s="1073"/>
      <c r="T976" s="1073"/>
      <c r="U976" s="1073"/>
      <c r="V976" s="1073"/>
      <c r="W976" s="1073"/>
      <c r="X976" s="1073"/>
      <c r="Y976" s="1073"/>
      <c r="Z976" s="1073"/>
      <c r="AA976" s="1073"/>
      <c r="AB976" s="1073"/>
      <c r="AC976" s="1073"/>
      <c r="AD976" s="1073"/>
      <c r="AE976" s="1073"/>
      <c r="AF976" s="1109"/>
      <c r="AG976" s="1109"/>
      <c r="AH976" s="1109"/>
      <c r="AI976" s="1340"/>
      <c r="AJ976" s="1109"/>
      <c r="AK976" s="1002"/>
      <c r="AL976" s="1002"/>
    </row>
    <row r="977" spans="1:38" ht="15" customHeight="1" x14ac:dyDescent="0.25">
      <c r="A977" s="10"/>
      <c r="B977" s="10"/>
      <c r="C977" s="10"/>
      <c r="D977" s="10"/>
      <c r="E977" s="1339" t="s">
        <v>2618</v>
      </c>
      <c r="F977" s="1073"/>
      <c r="G977" s="1073"/>
      <c r="H977" s="1073"/>
      <c r="I977" s="1073"/>
      <c r="J977" s="1073"/>
      <c r="K977" s="1109"/>
      <c r="L977" s="1350"/>
      <c r="M977" s="1073"/>
      <c r="N977" s="1073"/>
      <c r="O977" s="1073"/>
      <c r="P977" s="1109"/>
      <c r="Q977" s="1081" t="s">
        <v>2619</v>
      </c>
      <c r="R977" s="2330"/>
      <c r="S977" s="1930"/>
      <c r="T977" s="1930"/>
      <c r="U977" s="1073" t="s">
        <v>2620</v>
      </c>
      <c r="V977" s="1073"/>
      <c r="W977" s="1073"/>
      <c r="X977" s="1073"/>
      <c r="Y977" s="1073"/>
      <c r="Z977" s="1073"/>
      <c r="AA977" s="2330"/>
      <c r="AB977" s="1930"/>
      <c r="AC977" s="1930"/>
      <c r="AD977" s="1930"/>
      <c r="AE977" s="1930"/>
      <c r="AF977" s="1930"/>
      <c r="AG977" s="1930"/>
      <c r="AH977" s="1930"/>
      <c r="AI977" s="1340"/>
      <c r="AJ977" s="1109"/>
      <c r="AK977" s="1002"/>
      <c r="AL977" s="1002"/>
    </row>
    <row r="978" spans="1:38" ht="4.5" customHeight="1" x14ac:dyDescent="0.25">
      <c r="A978" s="10"/>
      <c r="B978" s="10"/>
      <c r="C978" s="10"/>
      <c r="D978" s="10"/>
      <c r="E978" s="1339"/>
      <c r="F978" s="1073"/>
      <c r="G978" s="1073"/>
      <c r="H978" s="1073"/>
      <c r="I978" s="1073"/>
      <c r="J978" s="1073"/>
      <c r="K978" s="1073"/>
      <c r="L978" s="1073"/>
      <c r="M978" s="1073"/>
      <c r="N978" s="1073"/>
      <c r="O978" s="1073"/>
      <c r="P978" s="1073"/>
      <c r="Q978" s="1073"/>
      <c r="R978" s="1073"/>
      <c r="S978" s="1073"/>
      <c r="T978" s="1073"/>
      <c r="U978" s="1073"/>
      <c r="V978" s="1073"/>
      <c r="W978" s="1073"/>
      <c r="X978" s="1073"/>
      <c r="Y978" s="1073"/>
      <c r="Z978" s="1073"/>
      <c r="AA978" s="1073"/>
      <c r="AB978" s="1073"/>
      <c r="AC978" s="1073"/>
      <c r="AD978" s="1073"/>
      <c r="AE978" s="1073"/>
      <c r="AF978" s="1109"/>
      <c r="AG978" s="1109"/>
      <c r="AH978" s="1109"/>
      <c r="AI978" s="1340"/>
      <c r="AJ978" s="1109"/>
      <c r="AK978" s="1002"/>
      <c r="AL978" s="1002"/>
    </row>
    <row r="979" spans="1:38" ht="15" customHeight="1" x14ac:dyDescent="0.25">
      <c r="A979" s="10"/>
      <c r="B979" s="10"/>
      <c r="C979" s="10"/>
      <c r="D979" s="10"/>
      <c r="E979" s="1339" t="s">
        <v>2621</v>
      </c>
      <c r="F979" s="1073"/>
      <c r="G979" s="1073"/>
      <c r="H979" s="1073"/>
      <c r="I979" s="1073"/>
      <c r="J979" s="1073"/>
      <c r="K979" s="1073"/>
      <c r="L979" s="1351"/>
      <c r="M979" s="1333"/>
      <c r="N979" s="1073" t="s">
        <v>146</v>
      </c>
      <c r="O979" s="1073"/>
      <c r="P979" s="2330"/>
      <c r="Q979" s="1930"/>
      <c r="R979" s="1930"/>
      <c r="S979" s="1930"/>
      <c r="T979" s="1930"/>
      <c r="U979" s="2346" t="s">
        <v>173</v>
      </c>
      <c r="V979" s="1881"/>
      <c r="W979" s="2330"/>
      <c r="X979" s="1930"/>
      <c r="Y979" s="1930"/>
      <c r="Z979" s="1930"/>
      <c r="AA979" s="1930"/>
      <c r="AB979" s="1930"/>
      <c r="AC979" s="1930"/>
      <c r="AD979" s="1930"/>
      <c r="AE979" s="1930"/>
      <c r="AF979" s="1930"/>
      <c r="AG979" s="1930"/>
      <c r="AH979" s="1930"/>
      <c r="AI979" s="1340"/>
      <c r="AJ979" s="1109"/>
      <c r="AK979" s="1002"/>
      <c r="AL979" s="1002"/>
    </row>
    <row r="980" spans="1:38" ht="4.5" customHeight="1" x14ac:dyDescent="0.25">
      <c r="A980" s="10"/>
      <c r="B980" s="10"/>
      <c r="C980" s="10"/>
      <c r="D980" s="10"/>
      <c r="E980" s="1339"/>
      <c r="F980" s="1073"/>
      <c r="G980" s="1073"/>
      <c r="H980" s="1073"/>
      <c r="I980" s="1073"/>
      <c r="J980" s="1073"/>
      <c r="K980" s="1073"/>
      <c r="L980" s="1073"/>
      <c r="M980" s="1073"/>
      <c r="N980" s="1073"/>
      <c r="O980" s="1073"/>
      <c r="P980" s="1073"/>
      <c r="Q980" s="1073"/>
      <c r="R980" s="1073"/>
      <c r="S980" s="1073"/>
      <c r="T980" s="1073"/>
      <c r="U980" s="1073"/>
      <c r="V980" s="1073"/>
      <c r="W980" s="1073"/>
      <c r="X980" s="1073"/>
      <c r="Y980" s="1073"/>
      <c r="Z980" s="1073"/>
      <c r="AA980" s="1073"/>
      <c r="AB980" s="1073"/>
      <c r="AC980" s="1073"/>
      <c r="AD980" s="1073"/>
      <c r="AE980" s="1073"/>
      <c r="AF980" s="1109"/>
      <c r="AG980" s="1109"/>
      <c r="AH980" s="1109"/>
      <c r="AI980" s="1340"/>
      <c r="AJ980" s="1109"/>
      <c r="AK980" s="1002"/>
      <c r="AL980" s="1002"/>
    </row>
    <row r="981" spans="1:38" ht="15" customHeight="1" x14ac:dyDescent="0.25">
      <c r="A981" s="10"/>
      <c r="B981" s="10"/>
      <c r="C981" s="10"/>
      <c r="D981" s="10"/>
      <c r="E981" s="1339" t="s">
        <v>2625</v>
      </c>
      <c r="F981" s="1073"/>
      <c r="G981" s="1073"/>
      <c r="H981" s="1073"/>
      <c r="I981" s="1073"/>
      <c r="J981" s="1073"/>
      <c r="K981" s="1073"/>
      <c r="L981" s="1073"/>
      <c r="M981" s="2330"/>
      <c r="N981" s="1930"/>
      <c r="O981" s="1109"/>
      <c r="P981" s="1109"/>
      <c r="Q981" s="1345" t="s">
        <v>2626</v>
      </c>
      <c r="R981" s="1109"/>
      <c r="S981" s="1109"/>
      <c r="T981" s="1109"/>
      <c r="U981" s="1073"/>
      <c r="V981" s="1073"/>
      <c r="W981" s="1109"/>
      <c r="X981" s="1109"/>
      <c r="Y981" s="1109"/>
      <c r="Z981" s="1109"/>
      <c r="AA981" s="1109"/>
      <c r="AB981" s="1109"/>
      <c r="AC981" s="1109"/>
      <c r="AD981" s="2330"/>
      <c r="AE981" s="2331"/>
      <c r="AF981" s="1109"/>
      <c r="AG981" s="1109"/>
      <c r="AH981" s="1109"/>
      <c r="AI981" s="1340"/>
      <c r="AJ981" s="1109"/>
      <c r="AK981" s="1002"/>
      <c r="AL981" s="1002"/>
    </row>
    <row r="982" spans="1:38" ht="4.5" customHeight="1" x14ac:dyDescent="0.25">
      <c r="A982" s="10"/>
      <c r="B982" s="10"/>
      <c r="C982" s="10"/>
      <c r="D982" s="10"/>
      <c r="E982" s="1339"/>
      <c r="F982" s="1073"/>
      <c r="G982" s="1073"/>
      <c r="H982" s="1073"/>
      <c r="I982" s="1073"/>
      <c r="J982" s="1073"/>
      <c r="K982" s="1073"/>
      <c r="L982" s="1073"/>
      <c r="M982" s="1160"/>
      <c r="N982" s="1073"/>
      <c r="O982" s="1073"/>
      <c r="P982" s="1073"/>
      <c r="Q982" s="1073"/>
      <c r="R982" s="1073"/>
      <c r="S982" s="1073"/>
      <c r="T982" s="1073"/>
      <c r="U982" s="1073"/>
      <c r="V982" s="1073"/>
      <c r="W982" s="1073"/>
      <c r="X982" s="1073"/>
      <c r="Y982" s="1073"/>
      <c r="Z982" s="1073"/>
      <c r="AA982" s="1073"/>
      <c r="AB982" s="1073"/>
      <c r="AC982" s="1073"/>
      <c r="AD982" s="1073"/>
      <c r="AE982" s="1073"/>
      <c r="AF982" s="1109"/>
      <c r="AG982" s="1109"/>
      <c r="AH982" s="1109"/>
      <c r="AI982" s="1340"/>
      <c r="AJ982" s="1109"/>
      <c r="AK982" s="1002"/>
      <c r="AL982" s="1002"/>
    </row>
    <row r="983" spans="1:38" ht="15" customHeight="1" x14ac:dyDescent="0.25">
      <c r="A983" s="10"/>
      <c r="B983" s="10"/>
      <c r="C983" s="10"/>
      <c r="D983" s="10"/>
      <c r="E983" s="1339"/>
      <c r="F983" s="1073" t="s">
        <v>2627</v>
      </c>
      <c r="G983" s="1073"/>
      <c r="H983" s="1073"/>
      <c r="I983" s="1073"/>
      <c r="J983" s="1073"/>
      <c r="K983" s="1073"/>
      <c r="L983" s="1073"/>
      <c r="M983" s="1109"/>
      <c r="N983" s="1109"/>
      <c r="O983" s="1109"/>
      <c r="P983" s="1109"/>
      <c r="Q983" s="1109"/>
      <c r="R983" s="1109"/>
      <c r="S983" s="1109"/>
      <c r="T983" s="1109"/>
      <c r="U983" s="1109"/>
      <c r="V983" s="1109"/>
      <c r="W983" s="1109"/>
      <c r="X983" s="1109"/>
      <c r="Y983" s="1109"/>
      <c r="Z983" s="1109"/>
      <c r="AA983" s="1109"/>
      <c r="AB983" s="1109"/>
      <c r="AC983" s="1109"/>
      <c r="AD983" s="1109"/>
      <c r="AE983" s="1073"/>
      <c r="AF983" s="1109"/>
      <c r="AG983" s="1109"/>
      <c r="AH983" s="1109"/>
      <c r="AI983" s="1340"/>
      <c r="AJ983" s="1109"/>
      <c r="AK983" s="1002"/>
      <c r="AL983" s="1002"/>
    </row>
    <row r="984" spans="1:38" ht="4.5" customHeight="1" x14ac:dyDescent="0.25">
      <c r="A984" s="10"/>
      <c r="B984" s="10"/>
      <c r="C984" s="10"/>
      <c r="D984" s="10"/>
      <c r="E984" s="1339"/>
      <c r="F984" s="1073"/>
      <c r="G984" s="1073"/>
      <c r="H984" s="1073"/>
      <c r="I984" s="1073"/>
      <c r="J984" s="1073"/>
      <c r="K984" s="1073"/>
      <c r="L984" s="1073"/>
      <c r="M984" s="1073"/>
      <c r="N984" s="1073"/>
      <c r="O984" s="1073"/>
      <c r="P984" s="1073"/>
      <c r="Q984" s="1073"/>
      <c r="R984" s="1073"/>
      <c r="S984" s="1073"/>
      <c r="T984" s="1073"/>
      <c r="U984" s="1073"/>
      <c r="V984" s="1073"/>
      <c r="W984" s="1073"/>
      <c r="X984" s="1073"/>
      <c r="Y984" s="1073"/>
      <c r="Z984" s="1073"/>
      <c r="AA984" s="1073"/>
      <c r="AB984" s="1073"/>
      <c r="AC984" s="1073"/>
      <c r="AD984" s="1073"/>
      <c r="AE984" s="1073"/>
      <c r="AF984" s="1109"/>
      <c r="AG984" s="1109"/>
      <c r="AH984" s="1109"/>
      <c r="AI984" s="1340"/>
      <c r="AJ984" s="1109"/>
      <c r="AK984" s="1002"/>
      <c r="AL984" s="1002"/>
    </row>
    <row r="985" spans="1:38" ht="15" customHeight="1" x14ac:dyDescent="0.25">
      <c r="A985" s="10"/>
      <c r="B985" s="10"/>
      <c r="C985" s="10"/>
      <c r="D985" s="10"/>
      <c r="E985" s="1347" t="s">
        <v>96</v>
      </c>
      <c r="F985" s="2330"/>
      <c r="G985" s="1930"/>
      <c r="H985" s="1930"/>
      <c r="I985" s="1930"/>
      <c r="J985" s="1930"/>
      <c r="K985" s="1930"/>
      <c r="L985" s="1930"/>
      <c r="M985" s="1930"/>
      <c r="N985" s="1346" t="s">
        <v>201</v>
      </c>
      <c r="O985" s="2330"/>
      <c r="P985" s="1930"/>
      <c r="Q985" s="1930"/>
      <c r="R985" s="1930"/>
      <c r="S985" s="1930"/>
      <c r="T985" s="1930"/>
      <c r="U985" s="1930"/>
      <c r="V985" s="1930"/>
      <c r="W985" s="1346" t="s">
        <v>245</v>
      </c>
      <c r="X985" s="2339"/>
      <c r="Y985" s="2339"/>
      <c r="Z985" s="2339"/>
      <c r="AA985" s="2339"/>
      <c r="AB985" s="2339"/>
      <c r="AC985" s="2339"/>
      <c r="AD985" s="2339"/>
      <c r="AE985" s="2339"/>
      <c r="AF985" s="2339"/>
      <c r="AG985" s="2339"/>
      <c r="AH985" s="2339"/>
      <c r="AI985" s="1348"/>
      <c r="AJ985" s="1082"/>
      <c r="AK985" s="1002"/>
      <c r="AL985" s="1002"/>
    </row>
    <row r="986" spans="1:38" ht="15" customHeight="1" x14ac:dyDescent="0.25">
      <c r="A986" s="10"/>
      <c r="B986" s="10"/>
      <c r="C986" s="10"/>
      <c r="D986" s="10"/>
      <c r="E986" s="1339"/>
      <c r="F986" s="1073" t="s">
        <v>2628</v>
      </c>
      <c r="G986" s="1073"/>
      <c r="H986" s="1073"/>
      <c r="I986" s="1333"/>
      <c r="J986" s="1333"/>
      <c r="K986" s="1333"/>
      <c r="L986" s="1353"/>
      <c r="M986" s="1333"/>
      <c r="N986" s="1333"/>
      <c r="O986" s="1073" t="s">
        <v>2628</v>
      </c>
      <c r="P986" s="1073"/>
      <c r="Q986" s="1073"/>
      <c r="R986" s="1073"/>
      <c r="S986" s="1073"/>
      <c r="T986" s="2343"/>
      <c r="U986" s="2344"/>
      <c r="V986" s="2344"/>
      <c r="W986" s="1109"/>
      <c r="X986" s="1073" t="s">
        <v>2628</v>
      </c>
      <c r="Y986" s="1073"/>
      <c r="Z986" s="1073"/>
      <c r="AA986" s="1073"/>
      <c r="AB986" s="1333"/>
      <c r="AC986" s="1333"/>
      <c r="AD986" s="1073"/>
      <c r="AE986" s="2343"/>
      <c r="AF986" s="2343"/>
      <c r="AG986" s="2343"/>
      <c r="AH986" s="2343"/>
      <c r="AI986" s="1348"/>
      <c r="AJ986" s="1109"/>
      <c r="AK986" s="1002"/>
      <c r="AL986" s="1002"/>
    </row>
    <row r="987" spans="1:38" ht="4.5" customHeight="1" x14ac:dyDescent="0.25">
      <c r="A987" s="10"/>
      <c r="B987" s="10"/>
      <c r="C987" s="10"/>
      <c r="D987" s="10"/>
      <c r="E987" s="1339"/>
      <c r="F987" s="1073"/>
      <c r="G987" s="1073"/>
      <c r="H987" s="1073"/>
      <c r="I987" s="1109"/>
      <c r="J987" s="1109"/>
      <c r="K987" s="1109"/>
      <c r="L987" s="1073"/>
      <c r="M987" s="1073"/>
      <c r="N987" s="1073"/>
      <c r="O987" s="1109"/>
      <c r="P987" s="1109"/>
      <c r="Q987" s="1109"/>
      <c r="R987" s="1109"/>
      <c r="S987" s="1109"/>
      <c r="T987" s="1109"/>
      <c r="U987" s="1109"/>
      <c r="V987" s="1073"/>
      <c r="W987" s="1073"/>
      <c r="X987" s="1109"/>
      <c r="Y987" s="1109"/>
      <c r="Z987" s="1109"/>
      <c r="AA987" s="1109"/>
      <c r="AB987" s="1109"/>
      <c r="AC987" s="1109"/>
      <c r="AD987" s="1073"/>
      <c r="AE987" s="1073"/>
      <c r="AF987" s="1109"/>
      <c r="AG987" s="1109"/>
      <c r="AH987" s="1109"/>
      <c r="AI987" s="1340"/>
      <c r="AJ987" s="1109"/>
      <c r="AK987" s="1002"/>
      <c r="AL987" s="1002"/>
    </row>
    <row r="988" spans="1:38" ht="15" customHeight="1" x14ac:dyDescent="0.25">
      <c r="A988" s="10"/>
      <c r="B988" s="10"/>
      <c r="C988" s="10"/>
      <c r="D988" s="10"/>
      <c r="E988" s="1347" t="s">
        <v>309</v>
      </c>
      <c r="F988" s="2330"/>
      <c r="G988" s="1930"/>
      <c r="H988" s="1930"/>
      <c r="I988" s="1930"/>
      <c r="J988" s="1930"/>
      <c r="K988" s="1930"/>
      <c r="L988" s="1930"/>
      <c r="M988" s="1930"/>
      <c r="N988" s="1346" t="s">
        <v>374</v>
      </c>
      <c r="O988" s="2330"/>
      <c r="P988" s="1930"/>
      <c r="Q988" s="1930"/>
      <c r="R988" s="1930"/>
      <c r="S988" s="1930"/>
      <c r="T988" s="1930"/>
      <c r="U988" s="1930"/>
      <c r="V988" s="1930"/>
      <c r="W988" s="1346" t="s">
        <v>418</v>
      </c>
      <c r="X988" s="2339"/>
      <c r="Y988" s="2339"/>
      <c r="Z988" s="2339"/>
      <c r="AA988" s="2339"/>
      <c r="AB988" s="2339"/>
      <c r="AC988" s="2339"/>
      <c r="AD988" s="2339"/>
      <c r="AE988" s="2339"/>
      <c r="AF988" s="2339"/>
      <c r="AG988" s="2339"/>
      <c r="AH988" s="2339"/>
      <c r="AI988" s="1186"/>
      <c r="AJ988" s="1082"/>
      <c r="AK988" s="1002"/>
      <c r="AL988" s="1002"/>
    </row>
    <row r="989" spans="1:38" ht="15" customHeight="1" thickBot="1" x14ac:dyDescent="0.3">
      <c r="A989" s="10"/>
      <c r="B989" s="10"/>
      <c r="C989" s="10"/>
      <c r="D989" s="10"/>
      <c r="E989" s="1341"/>
      <c r="F989" s="1164" t="s">
        <v>2628</v>
      </c>
      <c r="G989" s="1164"/>
      <c r="H989" s="1164"/>
      <c r="I989" s="1342"/>
      <c r="J989" s="1342"/>
      <c r="K989" s="1342"/>
      <c r="L989" s="1352"/>
      <c r="M989" s="1164"/>
      <c r="N989" s="1349"/>
      <c r="O989" s="1164" t="s">
        <v>2628</v>
      </c>
      <c r="P989" s="1164"/>
      <c r="Q989" s="1164"/>
      <c r="R989" s="1164"/>
      <c r="S989" s="1164"/>
      <c r="T989" s="2321"/>
      <c r="U989" s="2347"/>
      <c r="V989" s="2347"/>
      <c r="W989" s="1349"/>
      <c r="X989" s="1164" t="s">
        <v>2628</v>
      </c>
      <c r="Y989" s="1164"/>
      <c r="Z989" s="1164"/>
      <c r="AA989" s="1164"/>
      <c r="AB989" s="1342"/>
      <c r="AC989" s="1342"/>
      <c r="AD989" s="1164"/>
      <c r="AE989" s="2321"/>
      <c r="AF989" s="2321"/>
      <c r="AG989" s="2321"/>
      <c r="AH989" s="2321"/>
      <c r="AI989" s="1192"/>
      <c r="AJ989" s="1109"/>
      <c r="AK989" s="1002"/>
      <c r="AL989" s="1002"/>
    </row>
    <row r="990" spans="1:38" ht="4.5" customHeight="1" thickBot="1" x14ac:dyDescent="0.3">
      <c r="A990" s="10"/>
      <c r="B990" s="10"/>
      <c r="C990" s="10"/>
      <c r="D990" s="10"/>
      <c r="E990" s="206"/>
      <c r="F990" s="207"/>
      <c r="G990" s="207"/>
      <c r="H990" s="207"/>
      <c r="I990" s="207"/>
      <c r="J990" s="207"/>
      <c r="K990" s="207"/>
      <c r="L990" s="207"/>
      <c r="M990" s="207"/>
      <c r="N990" s="207"/>
      <c r="O990" s="207"/>
      <c r="P990" s="207"/>
      <c r="Q990" s="207"/>
      <c r="R990" s="207"/>
      <c r="S990" s="207"/>
      <c r="T990" s="207"/>
      <c r="U990" s="207"/>
      <c r="V990" s="207"/>
      <c r="W990" s="207"/>
      <c r="X990" s="207"/>
      <c r="Y990" s="207"/>
      <c r="Z990" s="207"/>
      <c r="AA990" s="207"/>
      <c r="AB990" s="207"/>
      <c r="AC990" s="207"/>
      <c r="AD990" s="207"/>
      <c r="AE990" s="207"/>
      <c r="AF990" s="678"/>
      <c r="AG990" s="678"/>
      <c r="AH990" s="678"/>
      <c r="AI990" s="678"/>
      <c r="AJ990" s="1109"/>
      <c r="AK990" s="1002"/>
      <c r="AL990" s="1002"/>
    </row>
    <row r="991" spans="1:38" ht="15" hidden="1" customHeight="1" x14ac:dyDescent="0.25">
      <c r="A991" s="10"/>
      <c r="B991" s="10"/>
      <c r="C991" s="10"/>
      <c r="D991" s="10"/>
      <c r="E991" s="1005" t="s">
        <v>457</v>
      </c>
      <c r="F991" s="1638"/>
      <c r="G991" s="1416"/>
      <c r="H991" s="1416"/>
      <c r="I991" s="1416"/>
      <c r="J991" s="1416"/>
      <c r="K991" s="1416"/>
      <c r="L991" s="1416"/>
      <c r="M991" s="1417"/>
      <c r="N991" s="511" t="s">
        <v>497</v>
      </c>
      <c r="O991" s="1638"/>
      <c r="P991" s="1416"/>
      <c r="Q991" s="1416"/>
      <c r="R991" s="1416"/>
      <c r="S991" s="1416"/>
      <c r="T991" s="1416"/>
      <c r="U991" s="1416"/>
      <c r="V991" s="1417"/>
      <c r="W991" s="511" t="s">
        <v>546</v>
      </c>
      <c r="X991" s="1638"/>
      <c r="Y991" s="1416"/>
      <c r="Z991" s="1416"/>
      <c r="AA991" s="1416"/>
      <c r="AB991" s="1416"/>
      <c r="AC991" s="1416"/>
      <c r="AD991" s="1416"/>
      <c r="AE991" s="1416"/>
      <c r="AF991" s="1416"/>
      <c r="AG991" s="1416"/>
      <c r="AH991" s="1416"/>
      <c r="AI991" s="1416"/>
      <c r="AJ991" s="1573"/>
      <c r="AK991" s="1002"/>
      <c r="AL991" s="1002"/>
    </row>
    <row r="992" spans="1:38" ht="15" hidden="1" customHeight="1" x14ac:dyDescent="0.25">
      <c r="A992" s="10"/>
      <c r="B992" s="10"/>
      <c r="C992" s="10"/>
      <c r="D992" s="10"/>
      <c r="E992" s="34"/>
      <c r="F992" s="10" t="s">
        <v>2628</v>
      </c>
      <c r="G992" s="10"/>
      <c r="H992" s="10"/>
      <c r="I992" s="1006"/>
      <c r="J992" s="1006"/>
      <c r="K992" s="1006"/>
      <c r="L992" s="1007"/>
      <c r="M992" s="531"/>
      <c r="N992" s="531"/>
      <c r="O992" s="10" t="s">
        <v>2628</v>
      </c>
      <c r="P992" s="10"/>
      <c r="Q992" s="10"/>
      <c r="R992" s="10"/>
      <c r="S992" s="10"/>
      <c r="T992" s="2318"/>
      <c r="U992" s="1393"/>
      <c r="V992" s="2319"/>
      <c r="W992" s="31"/>
      <c r="X992" s="10" t="s">
        <v>2628</v>
      </c>
      <c r="Y992" s="10"/>
      <c r="Z992" s="10"/>
      <c r="AA992" s="10"/>
      <c r="AB992" s="531"/>
      <c r="AC992" s="531"/>
      <c r="AD992" s="10"/>
      <c r="AE992" s="2320"/>
      <c r="AF992" s="1393"/>
      <c r="AG992" s="1393"/>
      <c r="AH992" s="1393"/>
      <c r="AI992" s="2319"/>
      <c r="AJ992" s="485"/>
      <c r="AK992" s="1002"/>
      <c r="AL992" s="1002"/>
    </row>
    <row r="993" spans="1:38" ht="4.5" hidden="1" customHeight="1" x14ac:dyDescent="0.25">
      <c r="A993" s="10"/>
      <c r="B993" s="10"/>
      <c r="C993" s="10"/>
      <c r="D993" s="10"/>
      <c r="E993" s="34"/>
      <c r="F993" s="10"/>
      <c r="G993" s="10"/>
      <c r="H993" s="10"/>
      <c r="I993" s="31"/>
      <c r="J993" s="31"/>
      <c r="K993" s="31"/>
      <c r="L993" s="10"/>
      <c r="M993" s="10"/>
      <c r="N993" s="10"/>
      <c r="O993" s="31"/>
      <c r="P993" s="31"/>
      <c r="Q993" s="31"/>
      <c r="R993" s="31"/>
      <c r="S993" s="31"/>
      <c r="T993" s="31"/>
      <c r="U993" s="31"/>
      <c r="V993" s="10"/>
      <c r="W993" s="10"/>
      <c r="X993" s="31"/>
      <c r="Y993" s="31"/>
      <c r="Z993" s="31"/>
      <c r="AA993" s="31"/>
      <c r="AB993" s="31"/>
      <c r="AC993" s="31"/>
      <c r="AD993" s="10"/>
      <c r="AE993" s="10"/>
      <c r="AF993" s="31"/>
      <c r="AG993" s="31"/>
      <c r="AH993" s="31"/>
      <c r="AI993" s="31"/>
      <c r="AJ993" s="485"/>
      <c r="AK993" s="1002"/>
      <c r="AL993" s="1002"/>
    </row>
    <row r="994" spans="1:38" ht="15" hidden="1" customHeight="1" x14ac:dyDescent="0.25">
      <c r="A994" s="10"/>
      <c r="B994" s="10"/>
      <c r="C994" s="10"/>
      <c r="D994" s="10"/>
      <c r="E994" s="1005" t="s">
        <v>619</v>
      </c>
      <c r="F994" s="1638"/>
      <c r="G994" s="1416"/>
      <c r="H994" s="1416"/>
      <c r="I994" s="1416"/>
      <c r="J994" s="1416"/>
      <c r="K994" s="1416"/>
      <c r="L994" s="1416"/>
      <c r="M994" s="1417"/>
      <c r="N994" s="511" t="s">
        <v>1839</v>
      </c>
      <c r="O994" s="1638"/>
      <c r="P994" s="1416"/>
      <c r="Q994" s="1416"/>
      <c r="R994" s="1416"/>
      <c r="S994" s="1416"/>
      <c r="T994" s="1416"/>
      <c r="U994" s="1416"/>
      <c r="V994" s="1417"/>
      <c r="W994" s="511" t="s">
        <v>2049</v>
      </c>
      <c r="X994" s="1638"/>
      <c r="Y994" s="1416"/>
      <c r="Z994" s="1416"/>
      <c r="AA994" s="1416"/>
      <c r="AB994" s="1416"/>
      <c r="AC994" s="1416"/>
      <c r="AD994" s="1416"/>
      <c r="AE994" s="1416"/>
      <c r="AF994" s="1416"/>
      <c r="AG994" s="1416"/>
      <c r="AH994" s="1416"/>
      <c r="AI994" s="1416"/>
      <c r="AJ994" s="1573"/>
      <c r="AK994" s="1002"/>
      <c r="AL994" s="1002"/>
    </row>
    <row r="995" spans="1:38" ht="15" hidden="1" customHeight="1" x14ac:dyDescent="0.25">
      <c r="A995" s="10"/>
      <c r="B995" s="10"/>
      <c r="C995" s="10"/>
      <c r="D995" s="10"/>
      <c r="E995" s="34"/>
      <c r="F995" s="10" t="s">
        <v>2628</v>
      </c>
      <c r="G995" s="10"/>
      <c r="H995" s="10"/>
      <c r="I995" s="531"/>
      <c r="J995" s="531"/>
      <c r="K995" s="531"/>
      <c r="L995" s="1007"/>
      <c r="M995" s="10"/>
      <c r="N995" s="31"/>
      <c r="O995" s="10" t="s">
        <v>2628</v>
      </c>
      <c r="P995" s="10"/>
      <c r="Q995" s="10"/>
      <c r="R995" s="10"/>
      <c r="S995" s="10"/>
      <c r="T995" s="2318"/>
      <c r="U995" s="1393"/>
      <c r="V995" s="2319"/>
      <c r="W995" s="31"/>
      <c r="X995" s="10" t="s">
        <v>2628</v>
      </c>
      <c r="Y995" s="10"/>
      <c r="Z995" s="10"/>
      <c r="AA995" s="10"/>
      <c r="AB995" s="531"/>
      <c r="AC995" s="531"/>
      <c r="AD995" s="10"/>
      <c r="AE995" s="2320"/>
      <c r="AF995" s="1393"/>
      <c r="AG995" s="1393"/>
      <c r="AH995" s="1393"/>
      <c r="AI995" s="2319"/>
      <c r="AJ995" s="485"/>
      <c r="AK995" s="1002"/>
      <c r="AL995" s="1002"/>
    </row>
    <row r="996" spans="1:38" ht="4.5" hidden="1" customHeight="1" x14ac:dyDescent="0.25">
      <c r="A996" s="10"/>
      <c r="B996" s="10"/>
      <c r="C996" s="10"/>
      <c r="D996" s="10"/>
      <c r="E996" s="206"/>
      <c r="F996" s="207"/>
      <c r="G996" s="207"/>
      <c r="H996" s="207"/>
      <c r="I996" s="207"/>
      <c r="J996" s="207"/>
      <c r="K996" s="207"/>
      <c r="L996" s="207"/>
      <c r="M996" s="207"/>
      <c r="N996" s="207"/>
      <c r="O996" s="207"/>
      <c r="P996" s="207"/>
      <c r="Q996" s="207"/>
      <c r="R996" s="207"/>
      <c r="S996" s="207"/>
      <c r="T996" s="207"/>
      <c r="U996" s="207"/>
      <c r="V996" s="207"/>
      <c r="W996" s="207"/>
      <c r="X996" s="207"/>
      <c r="Y996" s="207"/>
      <c r="Z996" s="207"/>
      <c r="AA996" s="207"/>
      <c r="AB996" s="207"/>
      <c r="AC996" s="207"/>
      <c r="AD996" s="207"/>
      <c r="AE996" s="207"/>
      <c r="AF996" s="678"/>
      <c r="AG996" s="678"/>
      <c r="AH996" s="678"/>
      <c r="AI996" s="678"/>
      <c r="AJ996" s="497"/>
      <c r="AK996" s="1002"/>
      <c r="AL996" s="1002"/>
    </row>
    <row r="997" spans="1:38" ht="15" hidden="1" customHeight="1" x14ac:dyDescent="0.25">
      <c r="A997" s="10"/>
      <c r="B997" s="10"/>
      <c r="C997" s="10"/>
      <c r="D997" s="10"/>
      <c r="E997" s="1005" t="s">
        <v>2629</v>
      </c>
      <c r="F997" s="1638"/>
      <c r="G997" s="1416"/>
      <c r="H997" s="1416"/>
      <c r="I997" s="1416"/>
      <c r="J997" s="1416"/>
      <c r="K997" s="1416"/>
      <c r="L997" s="1416"/>
      <c r="M997" s="1417"/>
      <c r="N997" s="511" t="s">
        <v>2630</v>
      </c>
      <c r="O997" s="1638"/>
      <c r="P997" s="1416"/>
      <c r="Q997" s="1416"/>
      <c r="R997" s="1416"/>
      <c r="S997" s="1416"/>
      <c r="T997" s="1416"/>
      <c r="U997" s="1416"/>
      <c r="V997" s="1417"/>
      <c r="W997" s="511" t="s">
        <v>2631</v>
      </c>
      <c r="X997" s="1638"/>
      <c r="Y997" s="1416"/>
      <c r="Z997" s="1416"/>
      <c r="AA997" s="1416"/>
      <c r="AB997" s="1416"/>
      <c r="AC997" s="1416"/>
      <c r="AD997" s="1416"/>
      <c r="AE997" s="1416"/>
      <c r="AF997" s="1416"/>
      <c r="AG997" s="1416"/>
      <c r="AH997" s="1416"/>
      <c r="AI997" s="1416"/>
      <c r="AJ997" s="1573"/>
      <c r="AK997" s="1002"/>
      <c r="AL997" s="1002"/>
    </row>
    <row r="998" spans="1:38" ht="15" hidden="1" customHeight="1" x14ac:dyDescent="0.25">
      <c r="A998" s="10"/>
      <c r="B998" s="10"/>
      <c r="C998" s="10"/>
      <c r="D998" s="10"/>
      <c r="E998" s="34"/>
      <c r="F998" s="10" t="s">
        <v>2628</v>
      </c>
      <c r="G998" s="10"/>
      <c r="H998" s="10"/>
      <c r="I998" s="1006"/>
      <c r="J998" s="1006"/>
      <c r="K998" s="1006"/>
      <c r="L998" s="1007"/>
      <c r="M998" s="531"/>
      <c r="N998" s="531"/>
      <c r="O998" s="10" t="s">
        <v>2628</v>
      </c>
      <c r="P998" s="10"/>
      <c r="Q998" s="10"/>
      <c r="R998" s="10"/>
      <c r="S998" s="10"/>
      <c r="T998" s="2318"/>
      <c r="U998" s="1393"/>
      <c r="V998" s="2319"/>
      <c r="W998" s="31"/>
      <c r="X998" s="10" t="s">
        <v>2628</v>
      </c>
      <c r="Y998" s="10"/>
      <c r="Z998" s="10"/>
      <c r="AA998" s="10"/>
      <c r="AB998" s="531"/>
      <c r="AC998" s="531"/>
      <c r="AD998" s="10"/>
      <c r="AE998" s="2320"/>
      <c r="AF998" s="1393"/>
      <c r="AG998" s="1393"/>
      <c r="AH998" s="1393"/>
      <c r="AI998" s="2319"/>
      <c r="AJ998" s="485"/>
      <c r="AK998" s="1002"/>
      <c r="AL998" s="1002"/>
    </row>
    <row r="999" spans="1:38" ht="4.5" hidden="1" customHeight="1" x14ac:dyDescent="0.25">
      <c r="A999" s="10"/>
      <c r="B999" s="10"/>
      <c r="C999" s="10"/>
      <c r="D999" s="10"/>
      <c r="E999" s="34"/>
      <c r="F999" s="10"/>
      <c r="G999" s="10"/>
      <c r="H999" s="10"/>
      <c r="I999" s="31"/>
      <c r="J999" s="31"/>
      <c r="K999" s="31"/>
      <c r="L999" s="10"/>
      <c r="M999" s="10"/>
      <c r="N999" s="10"/>
      <c r="O999" s="31"/>
      <c r="P999" s="31"/>
      <c r="Q999" s="31"/>
      <c r="R999" s="31"/>
      <c r="S999" s="31"/>
      <c r="T999" s="31"/>
      <c r="U999" s="31"/>
      <c r="V999" s="10"/>
      <c r="W999" s="10"/>
      <c r="X999" s="31"/>
      <c r="Y999" s="31"/>
      <c r="Z999" s="31"/>
      <c r="AA999" s="31"/>
      <c r="AB999" s="31"/>
      <c r="AC999" s="31"/>
      <c r="AD999" s="10"/>
      <c r="AE999" s="10"/>
      <c r="AF999" s="31"/>
      <c r="AG999" s="31"/>
      <c r="AH999" s="31"/>
      <c r="AI999" s="31"/>
      <c r="AJ999" s="485"/>
      <c r="AK999" s="1002"/>
      <c r="AL999" s="1002"/>
    </row>
    <row r="1000" spans="1:38" ht="15" hidden="1" customHeight="1" x14ac:dyDescent="0.25">
      <c r="A1000" s="10"/>
      <c r="B1000" s="10"/>
      <c r="C1000" s="10"/>
      <c r="D1000" s="10"/>
      <c r="E1000" s="1005" t="s">
        <v>2632</v>
      </c>
      <c r="F1000" s="1638"/>
      <c r="G1000" s="1416"/>
      <c r="H1000" s="1416"/>
      <c r="I1000" s="1416"/>
      <c r="J1000" s="1416"/>
      <c r="K1000" s="1416"/>
      <c r="L1000" s="1416"/>
      <c r="M1000" s="1417"/>
      <c r="N1000" s="511" t="s">
        <v>2633</v>
      </c>
      <c r="O1000" s="1638"/>
      <c r="P1000" s="1416"/>
      <c r="Q1000" s="1416"/>
      <c r="R1000" s="1416"/>
      <c r="S1000" s="1416"/>
      <c r="T1000" s="1416"/>
      <c r="U1000" s="1416"/>
      <c r="V1000" s="1417"/>
      <c r="W1000" s="511" t="s">
        <v>2634</v>
      </c>
      <c r="X1000" s="1638"/>
      <c r="Y1000" s="1416"/>
      <c r="Z1000" s="1416"/>
      <c r="AA1000" s="1416"/>
      <c r="AB1000" s="1416"/>
      <c r="AC1000" s="1416"/>
      <c r="AD1000" s="1416"/>
      <c r="AE1000" s="1416"/>
      <c r="AF1000" s="1416"/>
      <c r="AG1000" s="1416"/>
      <c r="AH1000" s="1416"/>
      <c r="AI1000" s="1416"/>
      <c r="AJ1000" s="1573"/>
      <c r="AK1000" s="1002"/>
      <c r="AL1000" s="1002"/>
    </row>
    <row r="1001" spans="1:38" ht="15" hidden="1" customHeight="1" x14ac:dyDescent="0.25">
      <c r="A1001" s="10"/>
      <c r="B1001" s="10"/>
      <c r="C1001" s="10"/>
      <c r="D1001" s="10"/>
      <c r="E1001" s="34"/>
      <c r="F1001" s="10" t="s">
        <v>2628</v>
      </c>
      <c r="G1001" s="10"/>
      <c r="H1001" s="10"/>
      <c r="I1001" s="531"/>
      <c r="J1001" s="531"/>
      <c r="K1001" s="531"/>
      <c r="L1001" s="1007"/>
      <c r="M1001" s="10"/>
      <c r="N1001" s="31"/>
      <c r="O1001" s="10" t="s">
        <v>2628</v>
      </c>
      <c r="P1001" s="10"/>
      <c r="Q1001" s="10"/>
      <c r="R1001" s="10"/>
      <c r="S1001" s="10"/>
      <c r="T1001" s="2318"/>
      <c r="U1001" s="1393"/>
      <c r="V1001" s="2319"/>
      <c r="W1001" s="31"/>
      <c r="X1001" s="10" t="s">
        <v>2628</v>
      </c>
      <c r="Y1001" s="10"/>
      <c r="Z1001" s="10"/>
      <c r="AA1001" s="10"/>
      <c r="AB1001" s="531"/>
      <c r="AC1001" s="531"/>
      <c r="AD1001" s="10"/>
      <c r="AE1001" s="2320"/>
      <c r="AF1001" s="1393"/>
      <c r="AG1001" s="1393"/>
      <c r="AH1001" s="1393"/>
      <c r="AI1001" s="2319"/>
      <c r="AJ1001" s="485"/>
      <c r="AK1001" s="1002"/>
      <c r="AL1001" s="1002"/>
    </row>
    <row r="1002" spans="1:38" ht="4.5" hidden="1" customHeight="1" x14ac:dyDescent="0.25">
      <c r="A1002" s="10"/>
      <c r="B1002" s="10"/>
      <c r="C1002" s="10"/>
      <c r="D1002" s="10"/>
      <c r="E1002" s="206"/>
      <c r="F1002" s="207"/>
      <c r="G1002" s="207"/>
      <c r="H1002" s="207"/>
      <c r="I1002" s="207"/>
      <c r="J1002" s="207"/>
      <c r="K1002" s="207"/>
      <c r="L1002" s="207"/>
      <c r="M1002" s="207"/>
      <c r="N1002" s="207"/>
      <c r="O1002" s="207"/>
      <c r="P1002" s="207"/>
      <c r="Q1002" s="207"/>
      <c r="R1002" s="207"/>
      <c r="S1002" s="207"/>
      <c r="T1002" s="207"/>
      <c r="U1002" s="207"/>
      <c r="V1002" s="207"/>
      <c r="W1002" s="207"/>
      <c r="X1002" s="207"/>
      <c r="Y1002" s="207"/>
      <c r="Z1002" s="207"/>
      <c r="AA1002" s="207"/>
      <c r="AB1002" s="207"/>
      <c r="AC1002" s="207"/>
      <c r="AD1002" s="207"/>
      <c r="AE1002" s="207"/>
      <c r="AF1002" s="678"/>
      <c r="AG1002" s="678"/>
      <c r="AH1002" s="678"/>
      <c r="AI1002" s="678"/>
      <c r="AJ1002" s="497"/>
      <c r="AK1002" s="1002"/>
      <c r="AL1002" s="1002"/>
    </row>
    <row r="1003" spans="1:38" ht="15" hidden="1" customHeight="1" x14ac:dyDescent="0.25">
      <c r="A1003" s="10"/>
      <c r="B1003" s="10"/>
      <c r="C1003" s="10"/>
      <c r="D1003" s="10"/>
      <c r="E1003" s="1005" t="s">
        <v>2635</v>
      </c>
      <c r="F1003" s="1638"/>
      <c r="G1003" s="1416"/>
      <c r="H1003" s="1416"/>
      <c r="I1003" s="1416"/>
      <c r="J1003" s="1416"/>
      <c r="K1003" s="1416"/>
      <c r="L1003" s="1416"/>
      <c r="M1003" s="1417"/>
      <c r="N1003" s="511" t="s">
        <v>2636</v>
      </c>
      <c r="O1003" s="1638"/>
      <c r="P1003" s="1416"/>
      <c r="Q1003" s="1416"/>
      <c r="R1003" s="1416"/>
      <c r="S1003" s="1416"/>
      <c r="T1003" s="1416"/>
      <c r="U1003" s="1416"/>
      <c r="V1003" s="1417"/>
      <c r="W1003" s="511" t="s">
        <v>2637</v>
      </c>
      <c r="X1003" s="1638"/>
      <c r="Y1003" s="1416"/>
      <c r="Z1003" s="1416"/>
      <c r="AA1003" s="1416"/>
      <c r="AB1003" s="1416"/>
      <c r="AC1003" s="1416"/>
      <c r="AD1003" s="1416"/>
      <c r="AE1003" s="1416"/>
      <c r="AF1003" s="1416"/>
      <c r="AG1003" s="1416"/>
      <c r="AH1003" s="1416"/>
      <c r="AI1003" s="1416"/>
      <c r="AJ1003" s="1573"/>
      <c r="AK1003" s="1002"/>
      <c r="AL1003" s="1002"/>
    </row>
    <row r="1004" spans="1:38" ht="15" hidden="1" customHeight="1" x14ac:dyDescent="0.25">
      <c r="A1004" s="10"/>
      <c r="B1004" s="10"/>
      <c r="C1004" s="10"/>
      <c r="D1004" s="10"/>
      <c r="E1004" s="34"/>
      <c r="F1004" s="10" t="s">
        <v>2628</v>
      </c>
      <c r="G1004" s="10"/>
      <c r="H1004" s="10"/>
      <c r="I1004" s="1006"/>
      <c r="J1004" s="1006"/>
      <c r="K1004" s="1006"/>
      <c r="L1004" s="1007"/>
      <c r="M1004" s="531"/>
      <c r="N1004" s="531"/>
      <c r="O1004" s="10" t="s">
        <v>2628</v>
      </c>
      <c r="P1004" s="10"/>
      <c r="Q1004" s="10"/>
      <c r="R1004" s="10"/>
      <c r="S1004" s="10"/>
      <c r="T1004" s="2318"/>
      <c r="U1004" s="1393"/>
      <c r="V1004" s="2319"/>
      <c r="W1004" s="31"/>
      <c r="X1004" s="10" t="s">
        <v>2628</v>
      </c>
      <c r="Y1004" s="10"/>
      <c r="Z1004" s="10"/>
      <c r="AA1004" s="10"/>
      <c r="AB1004" s="531"/>
      <c r="AC1004" s="531"/>
      <c r="AD1004" s="10"/>
      <c r="AE1004" s="2320"/>
      <c r="AF1004" s="1393"/>
      <c r="AG1004" s="1393"/>
      <c r="AH1004" s="1393"/>
      <c r="AI1004" s="2319"/>
      <c r="AJ1004" s="485"/>
      <c r="AK1004" s="1002"/>
      <c r="AL1004" s="1002"/>
    </row>
    <row r="1005" spans="1:38" ht="4.5" hidden="1" customHeight="1" x14ac:dyDescent="0.25">
      <c r="A1005" s="10"/>
      <c r="B1005" s="10"/>
      <c r="C1005" s="10"/>
      <c r="D1005" s="10"/>
      <c r="E1005" s="34"/>
      <c r="F1005" s="10"/>
      <c r="G1005" s="10"/>
      <c r="H1005" s="10"/>
      <c r="I1005" s="31"/>
      <c r="J1005" s="31"/>
      <c r="K1005" s="31"/>
      <c r="L1005" s="10"/>
      <c r="M1005" s="10"/>
      <c r="N1005" s="10"/>
      <c r="O1005" s="31"/>
      <c r="P1005" s="31"/>
      <c r="Q1005" s="31"/>
      <c r="R1005" s="31"/>
      <c r="S1005" s="31"/>
      <c r="T1005" s="31"/>
      <c r="U1005" s="31"/>
      <c r="V1005" s="10"/>
      <c r="W1005" s="10"/>
      <c r="X1005" s="31"/>
      <c r="Y1005" s="31"/>
      <c r="Z1005" s="31"/>
      <c r="AA1005" s="31"/>
      <c r="AB1005" s="31"/>
      <c r="AC1005" s="31"/>
      <c r="AD1005" s="10"/>
      <c r="AE1005" s="10"/>
      <c r="AF1005" s="31"/>
      <c r="AG1005" s="31"/>
      <c r="AH1005" s="31"/>
      <c r="AI1005" s="31"/>
      <c r="AJ1005" s="485"/>
      <c r="AK1005" s="1002"/>
      <c r="AL1005" s="1002"/>
    </row>
    <row r="1006" spans="1:38" ht="15" hidden="1" customHeight="1" x14ac:dyDescent="0.25">
      <c r="A1006" s="10"/>
      <c r="B1006" s="10"/>
      <c r="C1006" s="10"/>
      <c r="D1006" s="10"/>
      <c r="E1006" s="1005" t="s">
        <v>2638</v>
      </c>
      <c r="F1006" s="1638"/>
      <c r="G1006" s="1416"/>
      <c r="H1006" s="1416"/>
      <c r="I1006" s="1416"/>
      <c r="J1006" s="1416"/>
      <c r="K1006" s="1416"/>
      <c r="L1006" s="1416"/>
      <c r="M1006" s="1417"/>
      <c r="N1006" s="511" t="s">
        <v>2639</v>
      </c>
      <c r="O1006" s="1638"/>
      <c r="P1006" s="1416"/>
      <c r="Q1006" s="1416"/>
      <c r="R1006" s="1416"/>
      <c r="S1006" s="1416"/>
      <c r="T1006" s="1416"/>
      <c r="U1006" s="1416"/>
      <c r="V1006" s="1417"/>
      <c r="W1006" s="511" t="s">
        <v>2640</v>
      </c>
      <c r="X1006" s="1638"/>
      <c r="Y1006" s="1416"/>
      <c r="Z1006" s="1416"/>
      <c r="AA1006" s="1416"/>
      <c r="AB1006" s="1416"/>
      <c r="AC1006" s="1416"/>
      <c r="AD1006" s="1416"/>
      <c r="AE1006" s="1416"/>
      <c r="AF1006" s="1416"/>
      <c r="AG1006" s="1416"/>
      <c r="AH1006" s="1416"/>
      <c r="AI1006" s="1416"/>
      <c r="AJ1006" s="1573"/>
      <c r="AK1006" s="1002"/>
      <c r="AL1006" s="1002"/>
    </row>
    <row r="1007" spans="1:38" ht="15" hidden="1" customHeight="1" x14ac:dyDescent="0.25">
      <c r="A1007" s="10"/>
      <c r="B1007" s="10"/>
      <c r="C1007" s="10"/>
      <c r="D1007" s="10"/>
      <c r="E1007" s="34"/>
      <c r="F1007" s="10" t="s">
        <v>2628</v>
      </c>
      <c r="G1007" s="10"/>
      <c r="H1007" s="10"/>
      <c r="I1007" s="531"/>
      <c r="J1007" s="531"/>
      <c r="K1007" s="531"/>
      <c r="L1007" s="1007"/>
      <c r="M1007" s="10"/>
      <c r="N1007" s="31"/>
      <c r="O1007" s="10" t="s">
        <v>2628</v>
      </c>
      <c r="P1007" s="10"/>
      <c r="Q1007" s="10"/>
      <c r="R1007" s="10"/>
      <c r="S1007" s="10"/>
      <c r="T1007" s="2318"/>
      <c r="U1007" s="1393"/>
      <c r="V1007" s="2319"/>
      <c r="W1007" s="31"/>
      <c r="X1007" s="10" t="s">
        <v>2628</v>
      </c>
      <c r="Y1007" s="10"/>
      <c r="Z1007" s="10"/>
      <c r="AA1007" s="10"/>
      <c r="AB1007" s="531"/>
      <c r="AC1007" s="531"/>
      <c r="AD1007" s="10"/>
      <c r="AE1007" s="2320"/>
      <c r="AF1007" s="1393"/>
      <c r="AG1007" s="1393"/>
      <c r="AH1007" s="1393"/>
      <c r="AI1007" s="2319"/>
      <c r="AJ1007" s="485"/>
      <c r="AK1007" s="1002"/>
      <c r="AL1007" s="1002"/>
    </row>
    <row r="1008" spans="1:38" ht="4.5" hidden="1" customHeight="1" x14ac:dyDescent="0.25">
      <c r="A1008" s="10"/>
      <c r="B1008" s="10"/>
      <c r="C1008" s="10"/>
      <c r="D1008" s="10"/>
      <c r="E1008" s="206"/>
      <c r="F1008" s="207"/>
      <c r="G1008" s="207"/>
      <c r="H1008" s="207"/>
      <c r="I1008" s="207"/>
      <c r="J1008" s="207"/>
      <c r="K1008" s="207"/>
      <c r="L1008" s="207"/>
      <c r="M1008" s="207"/>
      <c r="N1008" s="207"/>
      <c r="O1008" s="207"/>
      <c r="P1008" s="207"/>
      <c r="Q1008" s="207"/>
      <c r="R1008" s="207"/>
      <c r="S1008" s="207"/>
      <c r="T1008" s="207"/>
      <c r="U1008" s="207"/>
      <c r="V1008" s="207"/>
      <c r="W1008" s="207"/>
      <c r="X1008" s="207"/>
      <c r="Y1008" s="207"/>
      <c r="Z1008" s="207"/>
      <c r="AA1008" s="207"/>
      <c r="AB1008" s="207"/>
      <c r="AC1008" s="207"/>
      <c r="AD1008" s="207"/>
      <c r="AE1008" s="207"/>
      <c r="AF1008" s="678"/>
      <c r="AG1008" s="678"/>
      <c r="AH1008" s="678"/>
      <c r="AI1008" s="678"/>
      <c r="AJ1008" s="497"/>
      <c r="AK1008" s="1002"/>
      <c r="AL1008" s="1002"/>
    </row>
    <row r="1009" spans="1:38" ht="15" hidden="1" customHeight="1" x14ac:dyDescent="0.25">
      <c r="A1009" s="10"/>
      <c r="B1009" s="10"/>
      <c r="C1009" s="10"/>
      <c r="D1009" s="10"/>
      <c r="E1009" s="1005" t="s">
        <v>2641</v>
      </c>
      <c r="F1009" s="1638"/>
      <c r="G1009" s="1416"/>
      <c r="H1009" s="1416"/>
      <c r="I1009" s="1416"/>
      <c r="J1009" s="1416"/>
      <c r="K1009" s="1416"/>
      <c r="L1009" s="1416"/>
      <c r="M1009" s="1417"/>
      <c r="N1009" s="511" t="s">
        <v>2642</v>
      </c>
      <c r="O1009" s="1638"/>
      <c r="P1009" s="1416"/>
      <c r="Q1009" s="1416"/>
      <c r="R1009" s="1416"/>
      <c r="S1009" s="1416"/>
      <c r="T1009" s="1416"/>
      <c r="U1009" s="1416"/>
      <c r="V1009" s="1417"/>
      <c r="W1009" s="511" t="s">
        <v>2643</v>
      </c>
      <c r="X1009" s="1638"/>
      <c r="Y1009" s="1416"/>
      <c r="Z1009" s="1416"/>
      <c r="AA1009" s="1416"/>
      <c r="AB1009" s="1416"/>
      <c r="AC1009" s="1416"/>
      <c r="AD1009" s="1416"/>
      <c r="AE1009" s="1416"/>
      <c r="AF1009" s="1416"/>
      <c r="AG1009" s="1416"/>
      <c r="AH1009" s="1416"/>
      <c r="AI1009" s="1416"/>
      <c r="AJ1009" s="1573"/>
      <c r="AK1009" s="1002"/>
      <c r="AL1009" s="1002"/>
    </row>
    <row r="1010" spans="1:38" ht="15" hidden="1" customHeight="1" x14ac:dyDescent="0.25">
      <c r="A1010" s="10"/>
      <c r="B1010" s="10"/>
      <c r="C1010" s="10"/>
      <c r="D1010" s="10"/>
      <c r="E1010" s="34"/>
      <c r="F1010" s="10" t="s">
        <v>2628</v>
      </c>
      <c r="G1010" s="10"/>
      <c r="H1010" s="10"/>
      <c r="I1010" s="1006"/>
      <c r="J1010" s="1006"/>
      <c r="K1010" s="1006"/>
      <c r="L1010" s="1007"/>
      <c r="M1010" s="531"/>
      <c r="N1010" s="531"/>
      <c r="O1010" s="10" t="s">
        <v>2628</v>
      </c>
      <c r="P1010" s="10"/>
      <c r="Q1010" s="10"/>
      <c r="R1010" s="10"/>
      <c r="S1010" s="10"/>
      <c r="T1010" s="2318"/>
      <c r="U1010" s="1393"/>
      <c r="V1010" s="2319"/>
      <c r="W1010" s="31"/>
      <c r="X1010" s="10" t="s">
        <v>2628</v>
      </c>
      <c r="Y1010" s="10"/>
      <c r="Z1010" s="10"/>
      <c r="AA1010" s="10"/>
      <c r="AB1010" s="531"/>
      <c r="AC1010" s="531"/>
      <c r="AD1010" s="10"/>
      <c r="AE1010" s="2320"/>
      <c r="AF1010" s="1393"/>
      <c r="AG1010" s="1393"/>
      <c r="AH1010" s="1393"/>
      <c r="AI1010" s="2319"/>
      <c r="AJ1010" s="485"/>
      <c r="AK1010" s="1002"/>
      <c r="AL1010" s="1002"/>
    </row>
    <row r="1011" spans="1:38" ht="4.5" hidden="1" customHeight="1" x14ac:dyDescent="0.25">
      <c r="A1011" s="10"/>
      <c r="B1011" s="10"/>
      <c r="C1011" s="10"/>
      <c r="D1011" s="10"/>
      <c r="E1011" s="34"/>
      <c r="F1011" s="10"/>
      <c r="G1011" s="10"/>
      <c r="H1011" s="10"/>
      <c r="I1011" s="31"/>
      <c r="J1011" s="31"/>
      <c r="K1011" s="31"/>
      <c r="L1011" s="10"/>
      <c r="M1011" s="10"/>
      <c r="N1011" s="10"/>
      <c r="O1011" s="31"/>
      <c r="P1011" s="31"/>
      <c r="Q1011" s="31"/>
      <c r="R1011" s="31"/>
      <c r="S1011" s="31"/>
      <c r="T1011" s="31"/>
      <c r="U1011" s="31"/>
      <c r="V1011" s="10"/>
      <c r="W1011" s="10"/>
      <c r="X1011" s="31"/>
      <c r="Y1011" s="31"/>
      <c r="Z1011" s="31"/>
      <c r="AA1011" s="31"/>
      <c r="AB1011" s="31"/>
      <c r="AC1011" s="31"/>
      <c r="AD1011" s="10"/>
      <c r="AE1011" s="10"/>
      <c r="AF1011" s="31"/>
      <c r="AG1011" s="31"/>
      <c r="AH1011" s="31"/>
      <c r="AI1011" s="31"/>
      <c r="AJ1011" s="485"/>
      <c r="AK1011" s="1002"/>
      <c r="AL1011" s="1002"/>
    </row>
    <row r="1012" spans="1:38" ht="15" hidden="1" customHeight="1" x14ac:dyDescent="0.25">
      <c r="A1012" s="10"/>
      <c r="B1012" s="10"/>
      <c r="C1012" s="10"/>
      <c r="D1012" s="10"/>
      <c r="E1012" s="1005" t="s">
        <v>2644</v>
      </c>
      <c r="F1012" s="1638"/>
      <c r="G1012" s="1416"/>
      <c r="H1012" s="1416"/>
      <c r="I1012" s="1416"/>
      <c r="J1012" s="1416"/>
      <c r="K1012" s="1416"/>
      <c r="L1012" s="1416"/>
      <c r="M1012" s="1417"/>
      <c r="N1012" s="511" t="s">
        <v>2645</v>
      </c>
      <c r="O1012" s="1638"/>
      <c r="P1012" s="1416"/>
      <c r="Q1012" s="1416"/>
      <c r="R1012" s="1416"/>
      <c r="S1012" s="1416"/>
      <c r="T1012" s="1416"/>
      <c r="U1012" s="1416"/>
      <c r="V1012" s="1417"/>
      <c r="W1012" s="511" t="s">
        <v>2646</v>
      </c>
      <c r="X1012" s="1638"/>
      <c r="Y1012" s="1416"/>
      <c r="Z1012" s="1416"/>
      <c r="AA1012" s="1416"/>
      <c r="AB1012" s="1416"/>
      <c r="AC1012" s="1416"/>
      <c r="AD1012" s="1416"/>
      <c r="AE1012" s="1416"/>
      <c r="AF1012" s="1416"/>
      <c r="AG1012" s="1416"/>
      <c r="AH1012" s="1416"/>
      <c r="AI1012" s="1416"/>
      <c r="AJ1012" s="1573"/>
      <c r="AK1012" s="1002"/>
      <c r="AL1012" s="1002"/>
    </row>
    <row r="1013" spans="1:38" ht="15" hidden="1" customHeight="1" x14ac:dyDescent="0.25">
      <c r="A1013" s="10"/>
      <c r="B1013" s="10"/>
      <c r="C1013" s="10"/>
      <c r="D1013" s="10"/>
      <c r="E1013" s="1354"/>
      <c r="F1013" s="1073" t="s">
        <v>2628</v>
      </c>
      <c r="G1013" s="1073"/>
      <c r="H1013" s="1073"/>
      <c r="I1013" s="1333"/>
      <c r="J1013" s="1333"/>
      <c r="K1013" s="1333"/>
      <c r="L1013" s="1355"/>
      <c r="M1013" s="1073"/>
      <c r="N1013" s="1109"/>
      <c r="O1013" s="1073" t="s">
        <v>2628</v>
      </c>
      <c r="P1013" s="1073"/>
      <c r="Q1013" s="1073"/>
      <c r="R1013" s="1073"/>
      <c r="S1013" s="1073"/>
      <c r="T1013" s="2348"/>
      <c r="U1013" s="2165"/>
      <c r="V1013" s="2165"/>
      <c r="W1013" s="1109"/>
      <c r="X1013" s="1073" t="s">
        <v>2628</v>
      </c>
      <c r="Y1013" s="1073"/>
      <c r="Z1013" s="1073"/>
      <c r="AA1013" s="1073"/>
      <c r="AB1013" s="1333"/>
      <c r="AC1013" s="1333"/>
      <c r="AD1013" s="1073"/>
      <c r="AE1013" s="2349"/>
      <c r="AF1013" s="2165"/>
      <c r="AG1013" s="2165"/>
      <c r="AH1013" s="2165"/>
      <c r="AI1013" s="2165"/>
      <c r="AJ1013" s="485"/>
      <c r="AK1013" s="1002"/>
      <c r="AL1013" s="1002"/>
    </row>
    <row r="1014" spans="1:38" ht="13.5" customHeight="1" x14ac:dyDescent="0.2">
      <c r="A1014" s="31"/>
      <c r="B1014" s="31"/>
      <c r="C1014" s="31"/>
      <c r="D1014" s="31"/>
      <c r="E1014" s="1109"/>
      <c r="F1014" s="1109"/>
      <c r="G1014" s="1109"/>
      <c r="H1014" s="1109"/>
      <c r="I1014" s="1109"/>
      <c r="J1014" s="1109"/>
      <c r="K1014" s="1109"/>
      <c r="L1014" s="1109"/>
      <c r="M1014" s="1109"/>
      <c r="N1014" s="1109"/>
      <c r="O1014" s="1109"/>
      <c r="P1014" s="1109"/>
      <c r="Q1014" s="1109"/>
      <c r="R1014" s="1109"/>
      <c r="S1014" s="1109"/>
      <c r="T1014" s="1109"/>
      <c r="U1014" s="1109"/>
      <c r="V1014" s="1109"/>
      <c r="W1014" s="1109"/>
      <c r="X1014" s="1109"/>
      <c r="Y1014" s="1109"/>
      <c r="Z1014" s="1109"/>
      <c r="AA1014" s="1109"/>
      <c r="AB1014" s="1109"/>
      <c r="AC1014" s="1109"/>
      <c r="AD1014" s="1109"/>
      <c r="AE1014" s="1109"/>
      <c r="AF1014" s="1109"/>
      <c r="AG1014" s="1109"/>
      <c r="AH1014" s="1109"/>
      <c r="AI1014" s="1109"/>
      <c r="AJ1014" s="31"/>
      <c r="AK1014" s="1002"/>
      <c r="AL1014" s="1002"/>
    </row>
    <row r="1015" spans="1:38" ht="13.5" customHeight="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c r="AF1015" s="31"/>
      <c r="AG1015" s="31"/>
      <c r="AH1015" s="31"/>
      <c r="AI1015" s="31"/>
      <c r="AJ1015" s="31"/>
      <c r="AK1015" s="1002"/>
      <c r="AL1015" s="1002"/>
    </row>
  </sheetData>
  <mergeCells count="1535">
    <mergeCell ref="AE127:AH127"/>
    <mergeCell ref="X129:AH129"/>
    <mergeCell ref="AE130:AH130"/>
    <mergeCell ref="X168:AH168"/>
    <mergeCell ref="AE169:AH169"/>
    <mergeCell ref="X171:AH171"/>
    <mergeCell ref="AE172:AH172"/>
    <mergeCell ref="X819:AJ819"/>
    <mergeCell ref="Q631:AH631"/>
    <mergeCell ref="R633:T633"/>
    <mergeCell ref="AA633:AH633"/>
    <mergeCell ref="U635:V635"/>
    <mergeCell ref="W635:AH635"/>
    <mergeCell ref="X647:AJ647"/>
    <mergeCell ref="AE648:AI648"/>
    <mergeCell ref="P635:T635"/>
    <mergeCell ref="T599:V599"/>
    <mergeCell ref="P807:T807"/>
    <mergeCell ref="T734:V734"/>
    <mergeCell ref="T706:V706"/>
    <mergeCell ref="AE706:AI706"/>
    <mergeCell ref="AE703:AI703"/>
    <mergeCell ref="O693:V693"/>
    <mergeCell ref="T694:V694"/>
    <mergeCell ref="AE694:AI694"/>
    <mergeCell ref="O696:V696"/>
    <mergeCell ref="X696:AJ696"/>
    <mergeCell ref="T697:V697"/>
    <mergeCell ref="AE697:AI697"/>
    <mergeCell ref="AA586:AB586"/>
    <mergeCell ref="AD586:AH586"/>
    <mergeCell ref="Q588:AH588"/>
    <mergeCell ref="M809:N809"/>
    <mergeCell ref="AD809:AE809"/>
    <mergeCell ref="O813:V813"/>
    <mergeCell ref="T814:V814"/>
    <mergeCell ref="F813:M813"/>
    <mergeCell ref="F816:M816"/>
    <mergeCell ref="O816:V816"/>
    <mergeCell ref="T817:V817"/>
    <mergeCell ref="F819:M819"/>
    <mergeCell ref="O819:V819"/>
    <mergeCell ref="T820:V820"/>
    <mergeCell ref="AC799:AH799"/>
    <mergeCell ref="X813:AH813"/>
    <mergeCell ref="AE814:AH814"/>
    <mergeCell ref="X816:AH816"/>
    <mergeCell ref="AE817:AH817"/>
    <mergeCell ref="AE820:AI820"/>
    <mergeCell ref="F797:M797"/>
    <mergeCell ref="K799:W799"/>
    <mergeCell ref="C799:D799"/>
    <mergeCell ref="E801:F801"/>
    <mergeCell ref="G801:R801"/>
    <mergeCell ref="T801:Y801"/>
    <mergeCell ref="AA801:AB801"/>
    <mergeCell ref="AD801:AH801"/>
    <mergeCell ref="Q803:AH803"/>
    <mergeCell ref="R805:T805"/>
    <mergeCell ref="AA805:AH805"/>
    <mergeCell ref="U807:V807"/>
    <mergeCell ref="W807:AH807"/>
    <mergeCell ref="Q717:AH717"/>
    <mergeCell ref="R719:T719"/>
    <mergeCell ref="AA719:AH719"/>
    <mergeCell ref="U721:V721"/>
    <mergeCell ref="W721:AH721"/>
    <mergeCell ref="X733:AJ733"/>
    <mergeCell ref="AE734:AI734"/>
    <mergeCell ref="P721:T721"/>
    <mergeCell ref="M723:N723"/>
    <mergeCell ref="AD723:AE723"/>
    <mergeCell ref="O727:V727"/>
    <mergeCell ref="T728:V728"/>
    <mergeCell ref="X727:AH727"/>
    <mergeCell ref="F727:M727"/>
    <mergeCell ref="F730:M730"/>
    <mergeCell ref="O730:V730"/>
    <mergeCell ref="T731:V731"/>
    <mergeCell ref="F733:M733"/>
    <mergeCell ref="O733:V733"/>
    <mergeCell ref="F708:M708"/>
    <mergeCell ref="X708:AJ708"/>
    <mergeCell ref="O708:V708"/>
    <mergeCell ref="T709:V709"/>
    <mergeCell ref="AE709:AI709"/>
    <mergeCell ref="O711:V711"/>
    <mergeCell ref="X711:AJ711"/>
    <mergeCell ref="T712:V712"/>
    <mergeCell ref="AE712:AI712"/>
    <mergeCell ref="AC713:AH713"/>
    <mergeCell ref="F711:M711"/>
    <mergeCell ref="AE728:AH728"/>
    <mergeCell ref="X730:AH730"/>
    <mergeCell ref="AE731:AH731"/>
    <mergeCell ref="K713:W713"/>
    <mergeCell ref="C713:D713"/>
    <mergeCell ref="E715:F715"/>
    <mergeCell ref="G715:R715"/>
    <mergeCell ref="T715:Y715"/>
    <mergeCell ref="AA715:AB715"/>
    <mergeCell ref="AD715:AH715"/>
    <mergeCell ref="F696:M696"/>
    <mergeCell ref="F699:M699"/>
    <mergeCell ref="O699:V699"/>
    <mergeCell ref="T700:V700"/>
    <mergeCell ref="F702:M702"/>
    <mergeCell ref="O702:V702"/>
    <mergeCell ref="T703:V703"/>
    <mergeCell ref="F705:M705"/>
    <mergeCell ref="O705:V705"/>
    <mergeCell ref="X705:AJ705"/>
    <mergeCell ref="T685:V685"/>
    <mergeCell ref="F687:M687"/>
    <mergeCell ref="O687:V687"/>
    <mergeCell ref="T688:V688"/>
    <mergeCell ref="F690:M690"/>
    <mergeCell ref="O690:V690"/>
    <mergeCell ref="X690:AJ690"/>
    <mergeCell ref="T691:V691"/>
    <mergeCell ref="AE691:AI691"/>
    <mergeCell ref="F693:M693"/>
    <mergeCell ref="X693:AJ693"/>
    <mergeCell ref="X699:AJ699"/>
    <mergeCell ref="AE700:AI700"/>
    <mergeCell ref="X702:AJ702"/>
    <mergeCell ref="AE685:AH685"/>
    <mergeCell ref="X687:AH687"/>
    <mergeCell ref="AE688:AH688"/>
    <mergeCell ref="F665:M665"/>
    <mergeCell ref="O665:V665"/>
    <mergeCell ref="X665:AJ665"/>
    <mergeCell ref="T666:V666"/>
    <mergeCell ref="AE666:AI666"/>
    <mergeCell ref="F668:M668"/>
    <mergeCell ref="X668:AJ668"/>
    <mergeCell ref="O668:V668"/>
    <mergeCell ref="T669:V669"/>
    <mergeCell ref="AE669:AI669"/>
    <mergeCell ref="K670:W670"/>
    <mergeCell ref="AC670:AH670"/>
    <mergeCell ref="C670:D670"/>
    <mergeCell ref="O684:V684"/>
    <mergeCell ref="E672:F672"/>
    <mergeCell ref="G672:R672"/>
    <mergeCell ref="T672:Y672"/>
    <mergeCell ref="AA672:AB672"/>
    <mergeCell ref="AD672:AH672"/>
    <mergeCell ref="Q674:AH674"/>
    <mergeCell ref="AA676:AH676"/>
    <mergeCell ref="R676:T676"/>
    <mergeCell ref="P678:T678"/>
    <mergeCell ref="U678:V678"/>
    <mergeCell ref="W678:AH678"/>
    <mergeCell ref="M680:N680"/>
    <mergeCell ref="AD680:AE680"/>
    <mergeCell ref="F684:M684"/>
    <mergeCell ref="X684:AH684"/>
    <mergeCell ref="F650:M650"/>
    <mergeCell ref="O650:V650"/>
    <mergeCell ref="X650:AJ650"/>
    <mergeCell ref="T651:V651"/>
    <mergeCell ref="AE651:AI651"/>
    <mergeCell ref="F653:M653"/>
    <mergeCell ref="X653:AJ653"/>
    <mergeCell ref="X659:AJ659"/>
    <mergeCell ref="AE660:AI660"/>
    <mergeCell ref="X662:AJ662"/>
    <mergeCell ref="AE663:AI663"/>
    <mergeCell ref="O653:V653"/>
    <mergeCell ref="T654:V654"/>
    <mergeCell ref="AE654:AI654"/>
    <mergeCell ref="O656:V656"/>
    <mergeCell ref="X656:AJ656"/>
    <mergeCell ref="T657:V657"/>
    <mergeCell ref="AE657:AI657"/>
    <mergeCell ref="F656:M656"/>
    <mergeCell ref="F659:M659"/>
    <mergeCell ref="O659:V659"/>
    <mergeCell ref="T660:V660"/>
    <mergeCell ref="F662:M662"/>
    <mergeCell ref="O662:V662"/>
    <mergeCell ref="T663:V663"/>
    <mergeCell ref="M637:N637"/>
    <mergeCell ref="AD637:AE637"/>
    <mergeCell ref="O641:V641"/>
    <mergeCell ref="T642:V642"/>
    <mergeCell ref="F641:M641"/>
    <mergeCell ref="F644:M644"/>
    <mergeCell ref="O644:V644"/>
    <mergeCell ref="T645:V645"/>
    <mergeCell ref="F647:M647"/>
    <mergeCell ref="O647:V647"/>
    <mergeCell ref="T648:V648"/>
    <mergeCell ref="X641:AH641"/>
    <mergeCell ref="AE642:AH642"/>
    <mergeCell ref="X644:AH644"/>
    <mergeCell ref="AE645:AH645"/>
    <mergeCell ref="T620:V620"/>
    <mergeCell ref="AE620:AI620"/>
    <mergeCell ref="F622:M622"/>
    <mergeCell ref="X622:AJ622"/>
    <mergeCell ref="O622:V622"/>
    <mergeCell ref="T623:V623"/>
    <mergeCell ref="AE623:AI623"/>
    <mergeCell ref="O625:V625"/>
    <mergeCell ref="X625:AJ625"/>
    <mergeCell ref="T626:V626"/>
    <mergeCell ref="AE626:AI626"/>
    <mergeCell ref="AC627:AH627"/>
    <mergeCell ref="F625:M625"/>
    <mergeCell ref="K627:W627"/>
    <mergeCell ref="C627:D627"/>
    <mergeCell ref="E629:F629"/>
    <mergeCell ref="G629:R629"/>
    <mergeCell ref="T629:Y629"/>
    <mergeCell ref="AA629:AB629"/>
    <mergeCell ref="AD629:AH629"/>
    <mergeCell ref="AE617:AI617"/>
    <mergeCell ref="O607:V607"/>
    <mergeCell ref="T608:V608"/>
    <mergeCell ref="AE608:AI608"/>
    <mergeCell ref="O610:V610"/>
    <mergeCell ref="X610:AJ610"/>
    <mergeCell ref="T611:V611"/>
    <mergeCell ref="AE611:AI611"/>
    <mergeCell ref="F610:M610"/>
    <mergeCell ref="F613:M613"/>
    <mergeCell ref="O613:V613"/>
    <mergeCell ref="T614:V614"/>
    <mergeCell ref="F616:M616"/>
    <mergeCell ref="O616:V616"/>
    <mergeCell ref="T617:V617"/>
    <mergeCell ref="F619:M619"/>
    <mergeCell ref="O619:V619"/>
    <mergeCell ref="X619:AJ619"/>
    <mergeCell ref="F601:M601"/>
    <mergeCell ref="O601:V601"/>
    <mergeCell ref="T602:V602"/>
    <mergeCell ref="F604:M604"/>
    <mergeCell ref="O604:V604"/>
    <mergeCell ref="X604:AJ604"/>
    <mergeCell ref="T605:V605"/>
    <mergeCell ref="AE605:AI605"/>
    <mergeCell ref="F607:M607"/>
    <mergeCell ref="X607:AJ607"/>
    <mergeCell ref="X613:AJ613"/>
    <mergeCell ref="AE614:AI614"/>
    <mergeCell ref="X616:AJ616"/>
    <mergeCell ref="AE599:AH599"/>
    <mergeCell ref="X601:AH601"/>
    <mergeCell ref="AE602:AH602"/>
    <mergeCell ref="F579:M579"/>
    <mergeCell ref="O579:V579"/>
    <mergeCell ref="X579:AJ579"/>
    <mergeCell ref="T580:V580"/>
    <mergeCell ref="AE580:AI580"/>
    <mergeCell ref="F582:M582"/>
    <mergeCell ref="X582:AJ582"/>
    <mergeCell ref="O582:V582"/>
    <mergeCell ref="T583:V583"/>
    <mergeCell ref="AE583:AI583"/>
    <mergeCell ref="K584:W584"/>
    <mergeCell ref="AC584:AH584"/>
    <mergeCell ref="O598:V598"/>
    <mergeCell ref="E586:F586"/>
    <mergeCell ref="G586:R586"/>
    <mergeCell ref="T586:Y586"/>
    <mergeCell ref="AA590:AH590"/>
    <mergeCell ref="R590:T590"/>
    <mergeCell ref="P592:T592"/>
    <mergeCell ref="U592:V592"/>
    <mergeCell ref="W592:AH592"/>
    <mergeCell ref="M594:N594"/>
    <mergeCell ref="AD594:AE594"/>
    <mergeCell ref="F598:M598"/>
    <mergeCell ref="X598:AH598"/>
    <mergeCell ref="F564:M564"/>
    <mergeCell ref="O564:V564"/>
    <mergeCell ref="X564:AJ564"/>
    <mergeCell ref="T565:V565"/>
    <mergeCell ref="AE565:AI565"/>
    <mergeCell ref="F567:M567"/>
    <mergeCell ref="X567:AJ567"/>
    <mergeCell ref="X573:AJ573"/>
    <mergeCell ref="AE574:AI574"/>
    <mergeCell ref="X576:AJ576"/>
    <mergeCell ref="AE577:AI577"/>
    <mergeCell ref="O567:V567"/>
    <mergeCell ref="T568:V568"/>
    <mergeCell ref="AE568:AI568"/>
    <mergeCell ref="O570:V570"/>
    <mergeCell ref="X570:AJ570"/>
    <mergeCell ref="T571:V571"/>
    <mergeCell ref="AE571:AI571"/>
    <mergeCell ref="F570:M570"/>
    <mergeCell ref="F573:M573"/>
    <mergeCell ref="O573:V573"/>
    <mergeCell ref="T574:V574"/>
    <mergeCell ref="F576:M576"/>
    <mergeCell ref="O576:V576"/>
    <mergeCell ref="T577:V577"/>
    <mergeCell ref="C971:D971"/>
    <mergeCell ref="E973:F973"/>
    <mergeCell ref="G973:R973"/>
    <mergeCell ref="T973:Y973"/>
    <mergeCell ref="AA973:AB973"/>
    <mergeCell ref="AD973:AH973"/>
    <mergeCell ref="Q975:AH975"/>
    <mergeCell ref="R977:T977"/>
    <mergeCell ref="AA977:AH977"/>
    <mergeCell ref="U979:V979"/>
    <mergeCell ref="W979:AH979"/>
    <mergeCell ref="X991:AJ991"/>
    <mergeCell ref="F963:M963"/>
    <mergeCell ref="O963:V963"/>
    <mergeCell ref="X963:AJ963"/>
    <mergeCell ref="T964:V964"/>
    <mergeCell ref="AE964:AI964"/>
    <mergeCell ref="F966:M966"/>
    <mergeCell ref="X966:AJ966"/>
    <mergeCell ref="O966:V966"/>
    <mergeCell ref="T967:V967"/>
    <mergeCell ref="AE967:AI967"/>
    <mergeCell ref="O969:V969"/>
    <mergeCell ref="X969:AJ969"/>
    <mergeCell ref="T970:V970"/>
    <mergeCell ref="AE970:AI970"/>
    <mergeCell ref="AC971:AH971"/>
    <mergeCell ref="AD981:AE981"/>
    <mergeCell ref="O985:V985"/>
    <mergeCell ref="T986:V986"/>
    <mergeCell ref="F985:M985"/>
    <mergeCell ref="F988:M988"/>
    <mergeCell ref="O988:V988"/>
    <mergeCell ref="T989:V989"/>
    <mergeCell ref="F991:M991"/>
    <mergeCell ref="O991:V991"/>
    <mergeCell ref="T992:V992"/>
    <mergeCell ref="O1012:V1012"/>
    <mergeCell ref="T1013:V1013"/>
    <mergeCell ref="AE1013:AI1013"/>
    <mergeCell ref="F1009:M1009"/>
    <mergeCell ref="O1009:V1009"/>
    <mergeCell ref="X1009:AJ1009"/>
    <mergeCell ref="T1010:V1010"/>
    <mergeCell ref="AE1010:AI1010"/>
    <mergeCell ref="F1012:M1012"/>
    <mergeCell ref="X1012:AJ1012"/>
    <mergeCell ref="X985:AH985"/>
    <mergeCell ref="AE986:AH986"/>
    <mergeCell ref="X988:AH988"/>
    <mergeCell ref="AE989:AH989"/>
    <mergeCell ref="F969:M969"/>
    <mergeCell ref="T995:V995"/>
    <mergeCell ref="AE995:AI995"/>
    <mergeCell ref="F997:M997"/>
    <mergeCell ref="X997:AJ997"/>
    <mergeCell ref="X1003:AJ1003"/>
    <mergeCell ref="AE1004:AI1004"/>
    <mergeCell ref="T961:V961"/>
    <mergeCell ref="F994:M994"/>
    <mergeCell ref="O994:V994"/>
    <mergeCell ref="X994:AJ994"/>
    <mergeCell ref="X1006:AJ1006"/>
    <mergeCell ref="AE1007:AI1007"/>
    <mergeCell ref="O997:V997"/>
    <mergeCell ref="T998:V998"/>
    <mergeCell ref="AE998:AI998"/>
    <mergeCell ref="O1000:V1000"/>
    <mergeCell ref="X1000:AJ1000"/>
    <mergeCell ref="T1001:V1001"/>
    <mergeCell ref="AE1001:AI1001"/>
    <mergeCell ref="F1000:M1000"/>
    <mergeCell ref="F1003:M1003"/>
    <mergeCell ref="O1003:V1003"/>
    <mergeCell ref="T1004:V1004"/>
    <mergeCell ref="F1006:M1006"/>
    <mergeCell ref="O1006:V1006"/>
    <mergeCell ref="T1007:V1007"/>
    <mergeCell ref="AE961:AI961"/>
    <mergeCell ref="K971:W971"/>
    <mergeCell ref="AE992:AI992"/>
    <mergeCell ref="P979:T979"/>
    <mergeCell ref="M981:N981"/>
    <mergeCell ref="T943:V943"/>
    <mergeCell ref="F945:M945"/>
    <mergeCell ref="O945:V945"/>
    <mergeCell ref="T946:V946"/>
    <mergeCell ref="F948:M948"/>
    <mergeCell ref="O948:V948"/>
    <mergeCell ref="X948:AJ948"/>
    <mergeCell ref="T949:V949"/>
    <mergeCell ref="AE949:AI949"/>
    <mergeCell ref="F951:M951"/>
    <mergeCell ref="X951:AJ951"/>
    <mergeCell ref="X957:AJ957"/>
    <mergeCell ref="AE958:AI958"/>
    <mergeCell ref="X960:AJ960"/>
    <mergeCell ref="O951:V951"/>
    <mergeCell ref="T952:V952"/>
    <mergeCell ref="AE952:AI952"/>
    <mergeCell ref="O954:V954"/>
    <mergeCell ref="X954:AJ954"/>
    <mergeCell ref="T955:V955"/>
    <mergeCell ref="AE955:AI955"/>
    <mergeCell ref="F954:M954"/>
    <mergeCell ref="F957:M957"/>
    <mergeCell ref="O957:V957"/>
    <mergeCell ref="T958:V958"/>
    <mergeCell ref="F960:M960"/>
    <mergeCell ref="O960:V960"/>
    <mergeCell ref="AE943:AH943"/>
    <mergeCell ref="X945:AH945"/>
    <mergeCell ref="AE946:AH946"/>
    <mergeCell ref="F923:M923"/>
    <mergeCell ref="O923:V923"/>
    <mergeCell ref="X923:AJ923"/>
    <mergeCell ref="T924:V924"/>
    <mergeCell ref="AE924:AI924"/>
    <mergeCell ref="F926:M926"/>
    <mergeCell ref="X926:AJ926"/>
    <mergeCell ref="O926:V926"/>
    <mergeCell ref="T927:V927"/>
    <mergeCell ref="AE927:AI927"/>
    <mergeCell ref="K928:W928"/>
    <mergeCell ref="AC928:AH928"/>
    <mergeCell ref="C928:D928"/>
    <mergeCell ref="O942:V942"/>
    <mergeCell ref="E930:F930"/>
    <mergeCell ref="G930:R930"/>
    <mergeCell ref="T930:Y930"/>
    <mergeCell ref="AA930:AB930"/>
    <mergeCell ref="AD930:AH930"/>
    <mergeCell ref="Q932:AH932"/>
    <mergeCell ref="AA934:AH934"/>
    <mergeCell ref="R934:T934"/>
    <mergeCell ref="P936:T936"/>
    <mergeCell ref="U936:V936"/>
    <mergeCell ref="W936:AH936"/>
    <mergeCell ref="M938:N938"/>
    <mergeCell ref="AD938:AE938"/>
    <mergeCell ref="F942:M942"/>
    <mergeCell ref="X942:AH942"/>
    <mergeCell ref="F908:M908"/>
    <mergeCell ref="O908:V908"/>
    <mergeCell ref="X908:AJ908"/>
    <mergeCell ref="T909:V909"/>
    <mergeCell ref="AE909:AI909"/>
    <mergeCell ref="F911:M911"/>
    <mergeCell ref="X911:AJ911"/>
    <mergeCell ref="X917:AJ917"/>
    <mergeCell ref="AE918:AI918"/>
    <mergeCell ref="X920:AJ920"/>
    <mergeCell ref="AE921:AI921"/>
    <mergeCell ref="O911:V911"/>
    <mergeCell ref="T912:V912"/>
    <mergeCell ref="AE912:AI912"/>
    <mergeCell ref="O914:V914"/>
    <mergeCell ref="X914:AJ914"/>
    <mergeCell ref="T915:V915"/>
    <mergeCell ref="AE915:AI915"/>
    <mergeCell ref="F914:M914"/>
    <mergeCell ref="F917:M917"/>
    <mergeCell ref="O917:V917"/>
    <mergeCell ref="T918:V918"/>
    <mergeCell ref="F920:M920"/>
    <mergeCell ref="O920:V920"/>
    <mergeCell ref="T921:V921"/>
    <mergeCell ref="Q889:AH889"/>
    <mergeCell ref="R891:T891"/>
    <mergeCell ref="AA891:AH891"/>
    <mergeCell ref="U893:V893"/>
    <mergeCell ref="W893:AH893"/>
    <mergeCell ref="X905:AJ905"/>
    <mergeCell ref="AE906:AI906"/>
    <mergeCell ref="P893:T893"/>
    <mergeCell ref="M895:N895"/>
    <mergeCell ref="AD895:AE895"/>
    <mergeCell ref="O899:V899"/>
    <mergeCell ref="T900:V900"/>
    <mergeCell ref="F899:M899"/>
    <mergeCell ref="F902:M902"/>
    <mergeCell ref="O902:V902"/>
    <mergeCell ref="T903:V903"/>
    <mergeCell ref="F905:M905"/>
    <mergeCell ref="O905:V905"/>
    <mergeCell ref="T906:V906"/>
    <mergeCell ref="X899:AH899"/>
    <mergeCell ref="AE900:AH900"/>
    <mergeCell ref="X902:AH902"/>
    <mergeCell ref="AE903:AH903"/>
    <mergeCell ref="T878:V878"/>
    <mergeCell ref="AE878:AI878"/>
    <mergeCell ref="F880:M880"/>
    <mergeCell ref="X880:AJ880"/>
    <mergeCell ref="O880:V880"/>
    <mergeCell ref="T881:V881"/>
    <mergeCell ref="AE881:AI881"/>
    <mergeCell ref="O883:V883"/>
    <mergeCell ref="X883:AJ883"/>
    <mergeCell ref="T884:V884"/>
    <mergeCell ref="AE884:AI884"/>
    <mergeCell ref="AC885:AH885"/>
    <mergeCell ref="F883:M883"/>
    <mergeCell ref="K885:W885"/>
    <mergeCell ref="C885:D885"/>
    <mergeCell ref="E887:F887"/>
    <mergeCell ref="G887:R887"/>
    <mergeCell ref="T887:Y887"/>
    <mergeCell ref="AA887:AB887"/>
    <mergeCell ref="AD887:AH887"/>
    <mergeCell ref="AE875:AI875"/>
    <mergeCell ref="O865:V865"/>
    <mergeCell ref="T866:V866"/>
    <mergeCell ref="AE866:AI866"/>
    <mergeCell ref="O868:V868"/>
    <mergeCell ref="X868:AJ868"/>
    <mergeCell ref="T869:V869"/>
    <mergeCell ref="AE869:AI869"/>
    <mergeCell ref="F868:M868"/>
    <mergeCell ref="F871:M871"/>
    <mergeCell ref="O871:V871"/>
    <mergeCell ref="T872:V872"/>
    <mergeCell ref="F874:M874"/>
    <mergeCell ref="O874:V874"/>
    <mergeCell ref="T875:V875"/>
    <mergeCell ref="F877:M877"/>
    <mergeCell ref="O877:V877"/>
    <mergeCell ref="X877:AJ877"/>
    <mergeCell ref="T857:V857"/>
    <mergeCell ref="F859:M859"/>
    <mergeCell ref="O859:V859"/>
    <mergeCell ref="T860:V860"/>
    <mergeCell ref="F862:M862"/>
    <mergeCell ref="O862:V862"/>
    <mergeCell ref="X862:AJ862"/>
    <mergeCell ref="T863:V863"/>
    <mergeCell ref="AE863:AI863"/>
    <mergeCell ref="F865:M865"/>
    <mergeCell ref="X865:AJ865"/>
    <mergeCell ref="X871:AJ871"/>
    <mergeCell ref="AE872:AI872"/>
    <mergeCell ref="X874:AJ874"/>
    <mergeCell ref="AE857:AH857"/>
    <mergeCell ref="X859:AH859"/>
    <mergeCell ref="AE860:AH860"/>
    <mergeCell ref="F837:M837"/>
    <mergeCell ref="O837:V837"/>
    <mergeCell ref="X837:AJ837"/>
    <mergeCell ref="T838:V838"/>
    <mergeCell ref="AE838:AI838"/>
    <mergeCell ref="F840:M840"/>
    <mergeCell ref="X840:AJ840"/>
    <mergeCell ref="O840:V840"/>
    <mergeCell ref="T841:V841"/>
    <mergeCell ref="AE841:AI841"/>
    <mergeCell ref="K842:W842"/>
    <mergeCell ref="AC842:AH842"/>
    <mergeCell ref="C842:D842"/>
    <mergeCell ref="O856:V856"/>
    <mergeCell ref="E844:F844"/>
    <mergeCell ref="G844:R844"/>
    <mergeCell ref="T844:Y844"/>
    <mergeCell ref="AA844:AB844"/>
    <mergeCell ref="AD844:AH844"/>
    <mergeCell ref="Q846:AH846"/>
    <mergeCell ref="AA848:AH848"/>
    <mergeCell ref="R848:T848"/>
    <mergeCell ref="P850:T850"/>
    <mergeCell ref="U850:V850"/>
    <mergeCell ref="W850:AH850"/>
    <mergeCell ref="M852:N852"/>
    <mergeCell ref="AD852:AE852"/>
    <mergeCell ref="F856:M856"/>
    <mergeCell ref="X856:AH856"/>
    <mergeCell ref="T823:V823"/>
    <mergeCell ref="AE823:AI823"/>
    <mergeCell ref="F825:M825"/>
    <mergeCell ref="X825:AJ825"/>
    <mergeCell ref="X831:AJ831"/>
    <mergeCell ref="AE832:AI832"/>
    <mergeCell ref="X834:AJ834"/>
    <mergeCell ref="AE835:AI835"/>
    <mergeCell ref="O825:V825"/>
    <mergeCell ref="T826:V826"/>
    <mergeCell ref="AE826:AI826"/>
    <mergeCell ref="O828:V828"/>
    <mergeCell ref="X828:AJ828"/>
    <mergeCell ref="T829:V829"/>
    <mergeCell ref="AE829:AI829"/>
    <mergeCell ref="F828:M828"/>
    <mergeCell ref="F831:M831"/>
    <mergeCell ref="O831:V831"/>
    <mergeCell ref="T832:V832"/>
    <mergeCell ref="F834:M834"/>
    <mergeCell ref="O834:V834"/>
    <mergeCell ref="T835:V835"/>
    <mergeCell ref="AE789:AI789"/>
    <mergeCell ref="O779:V779"/>
    <mergeCell ref="T780:V780"/>
    <mergeCell ref="AE780:AI780"/>
    <mergeCell ref="O782:V782"/>
    <mergeCell ref="X782:AJ782"/>
    <mergeCell ref="T783:V783"/>
    <mergeCell ref="AE783:AI783"/>
    <mergeCell ref="F782:M782"/>
    <mergeCell ref="F785:M785"/>
    <mergeCell ref="O785:V785"/>
    <mergeCell ref="T786:V786"/>
    <mergeCell ref="F788:M788"/>
    <mergeCell ref="O788:V788"/>
    <mergeCell ref="T789:V789"/>
    <mergeCell ref="F822:M822"/>
    <mergeCell ref="O822:V822"/>
    <mergeCell ref="X822:AJ822"/>
    <mergeCell ref="F791:M791"/>
    <mergeCell ref="O791:V791"/>
    <mergeCell ref="X791:AJ791"/>
    <mergeCell ref="T792:V792"/>
    <mergeCell ref="AE792:AI792"/>
    <mergeCell ref="F794:M794"/>
    <mergeCell ref="X794:AJ794"/>
    <mergeCell ref="O794:V794"/>
    <mergeCell ref="T795:V795"/>
    <mergeCell ref="AE795:AI795"/>
    <mergeCell ref="O797:V797"/>
    <mergeCell ref="X797:AJ797"/>
    <mergeCell ref="T798:V798"/>
    <mergeCell ref="AE798:AI798"/>
    <mergeCell ref="T771:V771"/>
    <mergeCell ref="F773:M773"/>
    <mergeCell ref="O773:V773"/>
    <mergeCell ref="T774:V774"/>
    <mergeCell ref="F776:M776"/>
    <mergeCell ref="O776:V776"/>
    <mergeCell ref="X776:AJ776"/>
    <mergeCell ref="T777:V777"/>
    <mergeCell ref="AE777:AI777"/>
    <mergeCell ref="F779:M779"/>
    <mergeCell ref="X779:AJ779"/>
    <mergeCell ref="X785:AJ785"/>
    <mergeCell ref="AE786:AI786"/>
    <mergeCell ref="X788:AJ788"/>
    <mergeCell ref="AE771:AH771"/>
    <mergeCell ref="X773:AH773"/>
    <mergeCell ref="AE774:AH774"/>
    <mergeCell ref="F751:M751"/>
    <mergeCell ref="O751:V751"/>
    <mergeCell ref="X751:AJ751"/>
    <mergeCell ref="T752:V752"/>
    <mergeCell ref="AE752:AI752"/>
    <mergeCell ref="F754:M754"/>
    <mergeCell ref="X754:AJ754"/>
    <mergeCell ref="O754:V754"/>
    <mergeCell ref="T755:V755"/>
    <mergeCell ref="AE755:AI755"/>
    <mergeCell ref="K756:W756"/>
    <mergeCell ref="AC756:AH756"/>
    <mergeCell ref="C756:D756"/>
    <mergeCell ref="O770:V770"/>
    <mergeCell ref="E758:F758"/>
    <mergeCell ref="G758:R758"/>
    <mergeCell ref="T758:Y758"/>
    <mergeCell ref="AA758:AB758"/>
    <mergeCell ref="AD758:AH758"/>
    <mergeCell ref="Q760:AH760"/>
    <mergeCell ref="AA762:AH762"/>
    <mergeCell ref="R762:T762"/>
    <mergeCell ref="P764:T764"/>
    <mergeCell ref="U764:V764"/>
    <mergeCell ref="W764:AH764"/>
    <mergeCell ref="M766:N766"/>
    <mergeCell ref="AD766:AE766"/>
    <mergeCell ref="F770:M770"/>
    <mergeCell ref="X770:AH770"/>
    <mergeCell ref="F736:M736"/>
    <mergeCell ref="O736:V736"/>
    <mergeCell ref="X736:AJ736"/>
    <mergeCell ref="T737:V737"/>
    <mergeCell ref="AE737:AI737"/>
    <mergeCell ref="F739:M739"/>
    <mergeCell ref="X739:AJ739"/>
    <mergeCell ref="X745:AJ745"/>
    <mergeCell ref="AE746:AI746"/>
    <mergeCell ref="X748:AJ748"/>
    <mergeCell ref="AE749:AI749"/>
    <mergeCell ref="O739:V739"/>
    <mergeCell ref="T740:V740"/>
    <mergeCell ref="AE740:AI740"/>
    <mergeCell ref="O742:V742"/>
    <mergeCell ref="X742:AJ742"/>
    <mergeCell ref="T743:V743"/>
    <mergeCell ref="AE743:AI743"/>
    <mergeCell ref="F742:M742"/>
    <mergeCell ref="F745:M745"/>
    <mergeCell ref="O745:V745"/>
    <mergeCell ref="T746:V746"/>
    <mergeCell ref="F748:M748"/>
    <mergeCell ref="O748:V748"/>
    <mergeCell ref="T749:V749"/>
    <mergeCell ref="Q545:AH545"/>
    <mergeCell ref="R547:T547"/>
    <mergeCell ref="AA547:AH547"/>
    <mergeCell ref="U549:V549"/>
    <mergeCell ref="W549:AH549"/>
    <mergeCell ref="X561:AJ561"/>
    <mergeCell ref="AE562:AI562"/>
    <mergeCell ref="P549:T549"/>
    <mergeCell ref="M551:N551"/>
    <mergeCell ref="AD551:AE551"/>
    <mergeCell ref="O555:V555"/>
    <mergeCell ref="T556:V556"/>
    <mergeCell ref="F555:M555"/>
    <mergeCell ref="F558:M558"/>
    <mergeCell ref="O558:V558"/>
    <mergeCell ref="T559:V559"/>
    <mergeCell ref="F561:M561"/>
    <mergeCell ref="O561:V561"/>
    <mergeCell ref="T562:V562"/>
    <mergeCell ref="X555:AH555"/>
    <mergeCell ref="AE556:AH556"/>
    <mergeCell ref="X558:AH558"/>
    <mergeCell ref="AE559:AH559"/>
    <mergeCell ref="T534:V534"/>
    <mergeCell ref="AE534:AI534"/>
    <mergeCell ref="F536:M536"/>
    <mergeCell ref="X536:AJ536"/>
    <mergeCell ref="O536:V536"/>
    <mergeCell ref="T537:V537"/>
    <mergeCell ref="AE537:AI537"/>
    <mergeCell ref="O539:V539"/>
    <mergeCell ref="X539:AJ539"/>
    <mergeCell ref="T540:V540"/>
    <mergeCell ref="AE540:AI540"/>
    <mergeCell ref="AC541:AH541"/>
    <mergeCell ref="F539:M539"/>
    <mergeCell ref="K541:W541"/>
    <mergeCell ref="E543:F543"/>
    <mergeCell ref="G543:R543"/>
    <mergeCell ref="T543:Y543"/>
    <mergeCell ref="AA543:AB543"/>
    <mergeCell ref="AD543:AH543"/>
    <mergeCell ref="AE531:AI531"/>
    <mergeCell ref="O521:V521"/>
    <mergeCell ref="T522:V522"/>
    <mergeCell ref="AE522:AI522"/>
    <mergeCell ref="O524:V524"/>
    <mergeCell ref="X524:AJ524"/>
    <mergeCell ref="T525:V525"/>
    <mergeCell ref="AE525:AI525"/>
    <mergeCell ref="F524:M524"/>
    <mergeCell ref="F527:M527"/>
    <mergeCell ref="O527:V527"/>
    <mergeCell ref="T528:V528"/>
    <mergeCell ref="F530:M530"/>
    <mergeCell ref="O530:V530"/>
    <mergeCell ref="T531:V531"/>
    <mergeCell ref="F533:M533"/>
    <mergeCell ref="O533:V533"/>
    <mergeCell ref="X533:AJ533"/>
    <mergeCell ref="T513:V513"/>
    <mergeCell ref="F515:M515"/>
    <mergeCell ref="O515:V515"/>
    <mergeCell ref="T516:V516"/>
    <mergeCell ref="F518:M518"/>
    <mergeCell ref="O518:V518"/>
    <mergeCell ref="X518:AJ518"/>
    <mergeCell ref="T519:V519"/>
    <mergeCell ref="AE519:AI519"/>
    <mergeCell ref="F521:M521"/>
    <mergeCell ref="X521:AJ521"/>
    <mergeCell ref="X527:AJ527"/>
    <mergeCell ref="AE528:AI528"/>
    <mergeCell ref="X530:AJ530"/>
    <mergeCell ref="AE513:AH513"/>
    <mergeCell ref="X515:AH515"/>
    <mergeCell ref="AE516:AH516"/>
    <mergeCell ref="F493:M493"/>
    <mergeCell ref="O493:V493"/>
    <mergeCell ref="X493:AJ493"/>
    <mergeCell ref="T494:V494"/>
    <mergeCell ref="AE494:AI494"/>
    <mergeCell ref="F496:M496"/>
    <mergeCell ref="X496:AJ496"/>
    <mergeCell ref="O496:V496"/>
    <mergeCell ref="T497:V497"/>
    <mergeCell ref="AE497:AI497"/>
    <mergeCell ref="K498:W498"/>
    <mergeCell ref="AC498:AH498"/>
    <mergeCell ref="O512:V512"/>
    <mergeCell ref="E500:F500"/>
    <mergeCell ref="G500:R500"/>
    <mergeCell ref="T500:Y500"/>
    <mergeCell ref="AA500:AB500"/>
    <mergeCell ref="AD500:AH500"/>
    <mergeCell ref="Q502:AH502"/>
    <mergeCell ref="AA504:AH504"/>
    <mergeCell ref="R504:T504"/>
    <mergeCell ref="P506:T506"/>
    <mergeCell ref="U506:V506"/>
    <mergeCell ref="W506:AH506"/>
    <mergeCell ref="M508:N508"/>
    <mergeCell ref="AD508:AE508"/>
    <mergeCell ref="F512:M512"/>
    <mergeCell ref="X512:AH512"/>
    <mergeCell ref="F478:M478"/>
    <mergeCell ref="O478:V478"/>
    <mergeCell ref="X478:AJ478"/>
    <mergeCell ref="T479:V479"/>
    <mergeCell ref="AE479:AI479"/>
    <mergeCell ref="F481:M481"/>
    <mergeCell ref="X481:AJ481"/>
    <mergeCell ref="X487:AJ487"/>
    <mergeCell ref="AE488:AI488"/>
    <mergeCell ref="X490:AJ490"/>
    <mergeCell ref="AE491:AI491"/>
    <mergeCell ref="O481:V481"/>
    <mergeCell ref="T482:V482"/>
    <mergeCell ref="AE482:AI482"/>
    <mergeCell ref="O484:V484"/>
    <mergeCell ref="X484:AJ484"/>
    <mergeCell ref="T485:V485"/>
    <mergeCell ref="AE485:AI485"/>
    <mergeCell ref="F484:M484"/>
    <mergeCell ref="F487:M487"/>
    <mergeCell ref="O487:V487"/>
    <mergeCell ref="T488:V488"/>
    <mergeCell ref="F490:M490"/>
    <mergeCell ref="O490:V490"/>
    <mergeCell ref="T491:V491"/>
    <mergeCell ref="Q459:AH459"/>
    <mergeCell ref="R461:T461"/>
    <mergeCell ref="AA461:AH461"/>
    <mergeCell ref="U463:V463"/>
    <mergeCell ref="W463:AH463"/>
    <mergeCell ref="X475:AJ475"/>
    <mergeCell ref="AE476:AI476"/>
    <mergeCell ref="P463:T463"/>
    <mergeCell ref="M465:N465"/>
    <mergeCell ref="AD465:AE465"/>
    <mergeCell ref="O469:V469"/>
    <mergeCell ref="T470:V470"/>
    <mergeCell ref="F469:M469"/>
    <mergeCell ref="F472:M472"/>
    <mergeCell ref="O472:V472"/>
    <mergeCell ref="T473:V473"/>
    <mergeCell ref="F475:M475"/>
    <mergeCell ref="O475:V475"/>
    <mergeCell ref="T476:V476"/>
    <mergeCell ref="X469:AH469"/>
    <mergeCell ref="AE470:AH470"/>
    <mergeCell ref="X472:AH472"/>
    <mergeCell ref="AE473:AH473"/>
    <mergeCell ref="T448:V448"/>
    <mergeCell ref="AE448:AI448"/>
    <mergeCell ref="F450:M450"/>
    <mergeCell ref="X450:AJ450"/>
    <mergeCell ref="O450:V450"/>
    <mergeCell ref="T451:V451"/>
    <mergeCell ref="AE451:AI451"/>
    <mergeCell ref="O453:V453"/>
    <mergeCell ref="X453:AJ453"/>
    <mergeCell ref="T454:V454"/>
    <mergeCell ref="AE454:AI454"/>
    <mergeCell ref="AC455:AH455"/>
    <mergeCell ref="F453:M453"/>
    <mergeCell ref="K455:W455"/>
    <mergeCell ref="C455:D455"/>
    <mergeCell ref="E457:F457"/>
    <mergeCell ref="G457:R457"/>
    <mergeCell ref="T457:Y457"/>
    <mergeCell ref="AA457:AB457"/>
    <mergeCell ref="AD457:AH457"/>
    <mergeCell ref="AE445:AI445"/>
    <mergeCell ref="O435:V435"/>
    <mergeCell ref="T436:V436"/>
    <mergeCell ref="AE436:AI436"/>
    <mergeCell ref="O438:V438"/>
    <mergeCell ref="X438:AJ438"/>
    <mergeCell ref="T439:V439"/>
    <mergeCell ref="AE439:AI439"/>
    <mergeCell ref="F438:M438"/>
    <mergeCell ref="F441:M441"/>
    <mergeCell ref="O441:V441"/>
    <mergeCell ref="T442:V442"/>
    <mergeCell ref="F444:M444"/>
    <mergeCell ref="O444:V444"/>
    <mergeCell ref="T445:V445"/>
    <mergeCell ref="F447:M447"/>
    <mergeCell ref="O447:V447"/>
    <mergeCell ref="X447:AJ447"/>
    <mergeCell ref="T427:V427"/>
    <mergeCell ref="F429:M429"/>
    <mergeCell ref="O429:V429"/>
    <mergeCell ref="T430:V430"/>
    <mergeCell ref="F432:M432"/>
    <mergeCell ref="O432:V432"/>
    <mergeCell ref="X432:AJ432"/>
    <mergeCell ref="T433:V433"/>
    <mergeCell ref="AE433:AI433"/>
    <mergeCell ref="F435:M435"/>
    <mergeCell ref="X435:AJ435"/>
    <mergeCell ref="X441:AJ441"/>
    <mergeCell ref="AE442:AI442"/>
    <mergeCell ref="X444:AJ444"/>
    <mergeCell ref="AE427:AH427"/>
    <mergeCell ref="X429:AH429"/>
    <mergeCell ref="AE430:AH430"/>
    <mergeCell ref="F407:M407"/>
    <mergeCell ref="O407:V407"/>
    <mergeCell ref="X407:AJ407"/>
    <mergeCell ref="T408:V408"/>
    <mergeCell ref="AE408:AI408"/>
    <mergeCell ref="F410:M410"/>
    <mergeCell ref="X410:AJ410"/>
    <mergeCell ref="O410:V410"/>
    <mergeCell ref="T411:V411"/>
    <mergeCell ref="AE411:AI411"/>
    <mergeCell ref="K412:W412"/>
    <mergeCell ref="AC412:AH412"/>
    <mergeCell ref="C412:D412"/>
    <mergeCell ref="O426:V426"/>
    <mergeCell ref="E414:F414"/>
    <mergeCell ref="G414:R414"/>
    <mergeCell ref="T414:Y414"/>
    <mergeCell ref="AA414:AB414"/>
    <mergeCell ref="AD414:AH414"/>
    <mergeCell ref="Q416:AH416"/>
    <mergeCell ref="AA418:AH418"/>
    <mergeCell ref="R418:T418"/>
    <mergeCell ref="P420:T420"/>
    <mergeCell ref="U420:V420"/>
    <mergeCell ref="W420:AH420"/>
    <mergeCell ref="M422:N422"/>
    <mergeCell ref="AD422:AE422"/>
    <mergeCell ref="F426:M426"/>
    <mergeCell ref="X426:AH426"/>
    <mergeCell ref="F392:M392"/>
    <mergeCell ref="O392:V392"/>
    <mergeCell ref="X392:AJ392"/>
    <mergeCell ref="T393:V393"/>
    <mergeCell ref="AE393:AI393"/>
    <mergeCell ref="F395:M395"/>
    <mergeCell ref="X395:AJ395"/>
    <mergeCell ref="X401:AJ401"/>
    <mergeCell ref="AE402:AI402"/>
    <mergeCell ref="X404:AJ404"/>
    <mergeCell ref="AE405:AI405"/>
    <mergeCell ref="O395:V395"/>
    <mergeCell ref="T396:V396"/>
    <mergeCell ref="AE396:AI396"/>
    <mergeCell ref="O398:V398"/>
    <mergeCell ref="X398:AJ398"/>
    <mergeCell ref="T399:V399"/>
    <mergeCell ref="AE399:AI399"/>
    <mergeCell ref="F398:M398"/>
    <mergeCell ref="F401:M401"/>
    <mergeCell ref="O401:V401"/>
    <mergeCell ref="T402:V402"/>
    <mergeCell ref="F404:M404"/>
    <mergeCell ref="O404:V404"/>
    <mergeCell ref="T405:V405"/>
    <mergeCell ref="Q373:AH373"/>
    <mergeCell ref="R375:T375"/>
    <mergeCell ref="AA375:AH375"/>
    <mergeCell ref="U377:V377"/>
    <mergeCell ref="W377:AH377"/>
    <mergeCell ref="X389:AJ389"/>
    <mergeCell ref="AE390:AI390"/>
    <mergeCell ref="P377:T377"/>
    <mergeCell ref="M379:N379"/>
    <mergeCell ref="AD379:AE379"/>
    <mergeCell ref="O383:V383"/>
    <mergeCell ref="T384:V384"/>
    <mergeCell ref="F383:M383"/>
    <mergeCell ref="F386:M386"/>
    <mergeCell ref="O386:V386"/>
    <mergeCell ref="T387:V387"/>
    <mergeCell ref="F389:M389"/>
    <mergeCell ref="O389:V389"/>
    <mergeCell ref="T390:V390"/>
    <mergeCell ref="X383:AH383"/>
    <mergeCell ref="AE384:AH384"/>
    <mergeCell ref="X386:AH386"/>
    <mergeCell ref="AE387:AH387"/>
    <mergeCell ref="T362:V362"/>
    <mergeCell ref="AE362:AI362"/>
    <mergeCell ref="F364:M364"/>
    <mergeCell ref="X364:AJ364"/>
    <mergeCell ref="O364:V364"/>
    <mergeCell ref="T365:V365"/>
    <mergeCell ref="AE365:AI365"/>
    <mergeCell ref="O367:V367"/>
    <mergeCell ref="X367:AJ367"/>
    <mergeCell ref="T368:V368"/>
    <mergeCell ref="AE368:AI368"/>
    <mergeCell ref="AC369:AH369"/>
    <mergeCell ref="F367:M367"/>
    <mergeCell ref="K369:W369"/>
    <mergeCell ref="C369:D369"/>
    <mergeCell ref="E371:F371"/>
    <mergeCell ref="G371:R371"/>
    <mergeCell ref="T371:Y371"/>
    <mergeCell ref="AA371:AB371"/>
    <mergeCell ref="AD371:AH371"/>
    <mergeCell ref="AE359:AI359"/>
    <mergeCell ref="O349:V349"/>
    <mergeCell ref="T350:V350"/>
    <mergeCell ref="AE350:AI350"/>
    <mergeCell ref="O352:V352"/>
    <mergeCell ref="X352:AJ352"/>
    <mergeCell ref="T353:V353"/>
    <mergeCell ref="AE353:AI353"/>
    <mergeCell ref="F352:M352"/>
    <mergeCell ref="F355:M355"/>
    <mergeCell ref="O355:V355"/>
    <mergeCell ref="T356:V356"/>
    <mergeCell ref="F358:M358"/>
    <mergeCell ref="O358:V358"/>
    <mergeCell ref="T359:V359"/>
    <mergeCell ref="F361:M361"/>
    <mergeCell ref="O361:V361"/>
    <mergeCell ref="X361:AJ361"/>
    <mergeCell ref="T341:V341"/>
    <mergeCell ref="F343:M343"/>
    <mergeCell ref="O343:V343"/>
    <mergeCell ref="T344:V344"/>
    <mergeCell ref="F346:M346"/>
    <mergeCell ref="O346:V346"/>
    <mergeCell ref="X346:AJ346"/>
    <mergeCell ref="T347:V347"/>
    <mergeCell ref="AE347:AI347"/>
    <mergeCell ref="F349:M349"/>
    <mergeCell ref="X349:AJ349"/>
    <mergeCell ref="X355:AJ355"/>
    <mergeCell ref="AE356:AI356"/>
    <mergeCell ref="X358:AJ358"/>
    <mergeCell ref="AE341:AH341"/>
    <mergeCell ref="X343:AH343"/>
    <mergeCell ref="AE344:AH344"/>
    <mergeCell ref="F321:M321"/>
    <mergeCell ref="O321:V321"/>
    <mergeCell ref="X321:AJ321"/>
    <mergeCell ref="T322:V322"/>
    <mergeCell ref="AE322:AI322"/>
    <mergeCell ref="F324:M324"/>
    <mergeCell ref="X324:AJ324"/>
    <mergeCell ref="O324:V324"/>
    <mergeCell ref="T325:V325"/>
    <mergeCell ref="AE325:AI325"/>
    <mergeCell ref="K326:W326"/>
    <mergeCell ref="AC326:AH326"/>
    <mergeCell ref="C326:D326"/>
    <mergeCell ref="O340:V340"/>
    <mergeCell ref="E328:F328"/>
    <mergeCell ref="G328:R328"/>
    <mergeCell ref="T328:Y328"/>
    <mergeCell ref="AA328:AB328"/>
    <mergeCell ref="AD328:AH328"/>
    <mergeCell ref="Q330:AH330"/>
    <mergeCell ref="AA332:AH332"/>
    <mergeCell ref="R332:T332"/>
    <mergeCell ref="P334:T334"/>
    <mergeCell ref="U334:V334"/>
    <mergeCell ref="W334:AH334"/>
    <mergeCell ref="M336:N336"/>
    <mergeCell ref="AD336:AE336"/>
    <mergeCell ref="F340:M340"/>
    <mergeCell ref="X340:AH340"/>
    <mergeCell ref="F306:M306"/>
    <mergeCell ref="O306:V306"/>
    <mergeCell ref="X306:AJ306"/>
    <mergeCell ref="T307:V307"/>
    <mergeCell ref="AE307:AI307"/>
    <mergeCell ref="F309:M309"/>
    <mergeCell ref="X309:AJ309"/>
    <mergeCell ref="X315:AJ315"/>
    <mergeCell ref="AE316:AI316"/>
    <mergeCell ref="X318:AJ318"/>
    <mergeCell ref="AE319:AI319"/>
    <mergeCell ref="O309:V309"/>
    <mergeCell ref="T310:V310"/>
    <mergeCell ref="AE310:AI310"/>
    <mergeCell ref="O312:V312"/>
    <mergeCell ref="X312:AJ312"/>
    <mergeCell ref="T313:V313"/>
    <mergeCell ref="AE313:AI313"/>
    <mergeCell ref="F312:M312"/>
    <mergeCell ref="F315:M315"/>
    <mergeCell ref="O315:V315"/>
    <mergeCell ref="T316:V316"/>
    <mergeCell ref="F318:M318"/>
    <mergeCell ref="O318:V318"/>
    <mergeCell ref="T319:V319"/>
    <mergeCell ref="Q287:AH287"/>
    <mergeCell ref="R289:T289"/>
    <mergeCell ref="AA289:AH289"/>
    <mergeCell ref="U291:V291"/>
    <mergeCell ref="W291:AH291"/>
    <mergeCell ref="X303:AJ303"/>
    <mergeCell ref="AE304:AI304"/>
    <mergeCell ref="P291:T291"/>
    <mergeCell ref="M293:N293"/>
    <mergeCell ref="AD293:AE293"/>
    <mergeCell ref="O297:V297"/>
    <mergeCell ref="T298:V298"/>
    <mergeCell ref="F297:M297"/>
    <mergeCell ref="F300:M300"/>
    <mergeCell ref="O300:V300"/>
    <mergeCell ref="T301:V301"/>
    <mergeCell ref="F303:M303"/>
    <mergeCell ref="O303:V303"/>
    <mergeCell ref="T304:V304"/>
    <mergeCell ref="X297:AH297"/>
    <mergeCell ref="AE298:AH298"/>
    <mergeCell ref="X300:AH300"/>
    <mergeCell ref="AE301:AH301"/>
    <mergeCell ref="T276:V276"/>
    <mergeCell ref="AE276:AI276"/>
    <mergeCell ref="F278:M278"/>
    <mergeCell ref="X278:AJ278"/>
    <mergeCell ref="O278:V278"/>
    <mergeCell ref="T279:V279"/>
    <mergeCell ref="AE279:AI279"/>
    <mergeCell ref="O281:V281"/>
    <mergeCell ref="X281:AJ281"/>
    <mergeCell ref="T282:V282"/>
    <mergeCell ref="AE282:AI282"/>
    <mergeCell ref="AC283:AH283"/>
    <mergeCell ref="F281:M281"/>
    <mergeCell ref="K283:W283"/>
    <mergeCell ref="C283:D283"/>
    <mergeCell ref="E285:F285"/>
    <mergeCell ref="G285:R285"/>
    <mergeCell ref="T285:Y285"/>
    <mergeCell ref="AA285:AB285"/>
    <mergeCell ref="AD285:AH285"/>
    <mergeCell ref="AE273:AI273"/>
    <mergeCell ref="O263:V263"/>
    <mergeCell ref="T264:V264"/>
    <mergeCell ref="AE264:AI264"/>
    <mergeCell ref="O266:V266"/>
    <mergeCell ref="X266:AJ266"/>
    <mergeCell ref="T267:V267"/>
    <mergeCell ref="AE267:AI267"/>
    <mergeCell ref="F266:M266"/>
    <mergeCell ref="F269:M269"/>
    <mergeCell ref="O269:V269"/>
    <mergeCell ref="T270:V270"/>
    <mergeCell ref="F272:M272"/>
    <mergeCell ref="O272:V272"/>
    <mergeCell ref="T273:V273"/>
    <mergeCell ref="F275:M275"/>
    <mergeCell ref="O275:V275"/>
    <mergeCell ref="X275:AJ275"/>
    <mergeCell ref="T255:V255"/>
    <mergeCell ref="F257:M257"/>
    <mergeCell ref="O257:V257"/>
    <mergeCell ref="T258:V258"/>
    <mergeCell ref="F260:M260"/>
    <mergeCell ref="O260:V260"/>
    <mergeCell ref="X260:AJ260"/>
    <mergeCell ref="T261:V261"/>
    <mergeCell ref="AE261:AI261"/>
    <mergeCell ref="F263:M263"/>
    <mergeCell ref="X263:AJ263"/>
    <mergeCell ref="X269:AJ269"/>
    <mergeCell ref="AE270:AI270"/>
    <mergeCell ref="X272:AJ272"/>
    <mergeCell ref="AE255:AH255"/>
    <mergeCell ref="X257:AH257"/>
    <mergeCell ref="AE258:AH258"/>
    <mergeCell ref="F235:M235"/>
    <mergeCell ref="O235:V235"/>
    <mergeCell ref="X235:AJ235"/>
    <mergeCell ref="T236:V236"/>
    <mergeCell ref="AE236:AI236"/>
    <mergeCell ref="F238:M238"/>
    <mergeCell ref="X238:AJ238"/>
    <mergeCell ref="O238:V238"/>
    <mergeCell ref="T239:V239"/>
    <mergeCell ref="AE239:AI239"/>
    <mergeCell ref="K240:W240"/>
    <mergeCell ref="AC240:AH240"/>
    <mergeCell ref="C240:D240"/>
    <mergeCell ref="O254:V254"/>
    <mergeCell ref="E242:F242"/>
    <mergeCell ref="G242:R242"/>
    <mergeCell ref="T242:Y242"/>
    <mergeCell ref="AA242:AB242"/>
    <mergeCell ref="AD242:AH242"/>
    <mergeCell ref="Q244:AH244"/>
    <mergeCell ref="AA246:AH246"/>
    <mergeCell ref="R246:T246"/>
    <mergeCell ref="P248:T248"/>
    <mergeCell ref="U248:V248"/>
    <mergeCell ref="W248:AH248"/>
    <mergeCell ref="M250:N250"/>
    <mergeCell ref="AD250:AE250"/>
    <mergeCell ref="F254:M254"/>
    <mergeCell ref="X254:AH254"/>
    <mergeCell ref="T221:V221"/>
    <mergeCell ref="AE221:AI221"/>
    <mergeCell ref="F223:M223"/>
    <mergeCell ref="X223:AJ223"/>
    <mergeCell ref="X229:AJ229"/>
    <mergeCell ref="AE230:AI230"/>
    <mergeCell ref="X232:AJ232"/>
    <mergeCell ref="AE233:AI233"/>
    <mergeCell ref="O223:V223"/>
    <mergeCell ref="T224:V224"/>
    <mergeCell ref="AE224:AI224"/>
    <mergeCell ref="O226:V226"/>
    <mergeCell ref="X226:AJ226"/>
    <mergeCell ref="T227:V227"/>
    <mergeCell ref="AE227:AI227"/>
    <mergeCell ref="F226:M226"/>
    <mergeCell ref="F229:M229"/>
    <mergeCell ref="O229:V229"/>
    <mergeCell ref="T230:V230"/>
    <mergeCell ref="F232:M232"/>
    <mergeCell ref="O232:V232"/>
    <mergeCell ref="T233:V233"/>
    <mergeCell ref="T215:V215"/>
    <mergeCell ref="F217:M217"/>
    <mergeCell ref="O217:V217"/>
    <mergeCell ref="X217:AJ217"/>
    <mergeCell ref="T218:V218"/>
    <mergeCell ref="AE218:AI218"/>
    <mergeCell ref="F220:M220"/>
    <mergeCell ref="O220:V220"/>
    <mergeCell ref="X220:AJ220"/>
    <mergeCell ref="Q201:AH201"/>
    <mergeCell ref="AA203:AH203"/>
    <mergeCell ref="R203:T203"/>
    <mergeCell ref="P205:T205"/>
    <mergeCell ref="U205:V205"/>
    <mergeCell ref="W205:AH205"/>
    <mergeCell ref="M207:N207"/>
    <mergeCell ref="AD207:AE207"/>
    <mergeCell ref="F211:M211"/>
    <mergeCell ref="O211:V211"/>
    <mergeCell ref="T212:V212"/>
    <mergeCell ref="F214:M214"/>
    <mergeCell ref="O214:V214"/>
    <mergeCell ref="X211:AH211"/>
    <mergeCell ref="AE212:AH212"/>
    <mergeCell ref="X214:AH214"/>
    <mergeCell ref="AE215:AH215"/>
    <mergeCell ref="P162:T162"/>
    <mergeCell ref="U162:V162"/>
    <mergeCell ref="W162:AH162"/>
    <mergeCell ref="M164:N164"/>
    <mergeCell ref="AD164:AE164"/>
    <mergeCell ref="O195:V195"/>
    <mergeCell ref="T196:V196"/>
    <mergeCell ref="AE196:AI196"/>
    <mergeCell ref="K197:W197"/>
    <mergeCell ref="AC197:AH197"/>
    <mergeCell ref="F168:M168"/>
    <mergeCell ref="O168:V168"/>
    <mergeCell ref="T169:V169"/>
    <mergeCell ref="F177:M177"/>
    <mergeCell ref="F180:M180"/>
    <mergeCell ref="X180:AJ180"/>
    <mergeCell ref="O177:V177"/>
    <mergeCell ref="T178:V178"/>
    <mergeCell ref="X186:AJ186"/>
    <mergeCell ref="AE187:AI187"/>
    <mergeCell ref="X189:AJ189"/>
    <mergeCell ref="AE190:AI190"/>
    <mergeCell ref="O180:V180"/>
    <mergeCell ref="T181:V181"/>
    <mergeCell ref="AE181:AI181"/>
    <mergeCell ref="O183:V183"/>
    <mergeCell ref="X183:AJ183"/>
    <mergeCell ref="T184:V184"/>
    <mergeCell ref="AE184:AI184"/>
    <mergeCell ref="O146:V146"/>
    <mergeCell ref="X126:AH126"/>
    <mergeCell ref="C197:D197"/>
    <mergeCell ref="E199:F199"/>
    <mergeCell ref="G199:R199"/>
    <mergeCell ref="T199:Y199"/>
    <mergeCell ref="AA199:AB199"/>
    <mergeCell ref="AD199:AH199"/>
    <mergeCell ref="O171:V171"/>
    <mergeCell ref="T172:V172"/>
    <mergeCell ref="F174:M174"/>
    <mergeCell ref="O174:V174"/>
    <mergeCell ref="T175:V175"/>
    <mergeCell ref="F183:M183"/>
    <mergeCell ref="F186:M186"/>
    <mergeCell ref="O186:V186"/>
    <mergeCell ref="T187:V187"/>
    <mergeCell ref="F189:M189"/>
    <mergeCell ref="O189:V189"/>
    <mergeCell ref="T190:V190"/>
    <mergeCell ref="F171:M171"/>
    <mergeCell ref="X174:AJ174"/>
    <mergeCell ref="AE175:AI175"/>
    <mergeCell ref="X177:AJ177"/>
    <mergeCell ref="AE178:AI178"/>
    <mergeCell ref="T193:V193"/>
    <mergeCell ref="AE193:AI193"/>
    <mergeCell ref="F195:M195"/>
    <mergeCell ref="X195:AJ195"/>
    <mergeCell ref="F192:M192"/>
    <mergeCell ref="O192:V192"/>
    <mergeCell ref="X192:AJ192"/>
    <mergeCell ref="X82:AH82"/>
    <mergeCell ref="AE83:AH83"/>
    <mergeCell ref="T156:Y156"/>
    <mergeCell ref="AA156:AB156"/>
    <mergeCell ref="AD156:AH156"/>
    <mergeCell ref="Q158:AH158"/>
    <mergeCell ref="R160:T160"/>
    <mergeCell ref="AA160:AH160"/>
    <mergeCell ref="AE92:AI92"/>
    <mergeCell ref="X94:AJ94"/>
    <mergeCell ref="AE95:AI95"/>
    <mergeCell ref="X97:AJ97"/>
    <mergeCell ref="F106:M106"/>
    <mergeCell ref="F149:M149"/>
    <mergeCell ref="O149:V149"/>
    <mergeCell ref="T150:V150"/>
    <mergeCell ref="F152:M152"/>
    <mergeCell ref="O152:V152"/>
    <mergeCell ref="T153:V153"/>
    <mergeCell ref="K154:W154"/>
    <mergeCell ref="G156:R156"/>
    <mergeCell ref="F103:M103"/>
    <mergeCell ref="O103:V103"/>
    <mergeCell ref="T104:V104"/>
    <mergeCell ref="F100:M100"/>
    <mergeCell ref="O100:V100"/>
    <mergeCell ref="T101:V101"/>
    <mergeCell ref="AC154:AH154"/>
    <mergeCell ref="X106:AJ106"/>
    <mergeCell ref="AE107:AI107"/>
    <mergeCell ref="T135:V135"/>
    <mergeCell ref="F137:M137"/>
    <mergeCell ref="O88:V88"/>
    <mergeCell ref="F88:M88"/>
    <mergeCell ref="C68:D68"/>
    <mergeCell ref="E70:F70"/>
    <mergeCell ref="T63:V63"/>
    <mergeCell ref="F56:M56"/>
    <mergeCell ref="O56:V56"/>
    <mergeCell ref="T57:V57"/>
    <mergeCell ref="F59:M59"/>
    <mergeCell ref="O59:V59"/>
    <mergeCell ref="T60:V60"/>
    <mergeCell ref="F62:M62"/>
    <mergeCell ref="F109:M109"/>
    <mergeCell ref="O109:V109"/>
    <mergeCell ref="T110:V110"/>
    <mergeCell ref="K112:W112"/>
    <mergeCell ref="C112:D112"/>
    <mergeCell ref="P76:T76"/>
    <mergeCell ref="U76:V76"/>
    <mergeCell ref="W76:AH76"/>
    <mergeCell ref="F91:M91"/>
    <mergeCell ref="O91:V91"/>
    <mergeCell ref="F94:M94"/>
    <mergeCell ref="O94:V94"/>
    <mergeCell ref="F97:M97"/>
    <mergeCell ref="O97:V97"/>
    <mergeCell ref="M78:N78"/>
    <mergeCell ref="AD78:AE78"/>
    <mergeCell ref="X100:AJ100"/>
    <mergeCell ref="AE101:AI101"/>
    <mergeCell ref="X103:AJ103"/>
    <mergeCell ref="AE104:AI104"/>
    <mergeCell ref="AD34:AE34"/>
    <mergeCell ref="O38:V38"/>
    <mergeCell ref="X44:AJ44"/>
    <mergeCell ref="AE63:AI63"/>
    <mergeCell ref="G70:R70"/>
    <mergeCell ref="T70:Y70"/>
    <mergeCell ref="T89:V89"/>
    <mergeCell ref="T95:V95"/>
    <mergeCell ref="AE89:AI89"/>
    <mergeCell ref="X91:AJ91"/>
    <mergeCell ref="T92:V92"/>
    <mergeCell ref="F44:M44"/>
    <mergeCell ref="O44:V44"/>
    <mergeCell ref="T45:V45"/>
    <mergeCell ref="O53:V53"/>
    <mergeCell ref="T54:V54"/>
    <mergeCell ref="F47:M47"/>
    <mergeCell ref="O47:V47"/>
    <mergeCell ref="T48:V48"/>
    <mergeCell ref="F50:M50"/>
    <mergeCell ref="O50:V50"/>
    <mergeCell ref="T51:V51"/>
    <mergeCell ref="F53:M53"/>
    <mergeCell ref="O62:V62"/>
    <mergeCell ref="T83:V83"/>
    <mergeCell ref="Q72:AH72"/>
    <mergeCell ref="AA74:AH74"/>
    <mergeCell ref="R74:T74"/>
    <mergeCell ref="K68:W68"/>
    <mergeCell ref="X85:AH85"/>
    <mergeCell ref="AE86:AH86"/>
    <mergeCell ref="F82:M82"/>
    <mergeCell ref="O129:V129"/>
    <mergeCell ref="T130:V130"/>
    <mergeCell ref="AA114:AB114"/>
    <mergeCell ref="AD114:AH114"/>
    <mergeCell ref="Q116:AH116"/>
    <mergeCell ref="R118:T118"/>
    <mergeCell ref="AA118:AH118"/>
    <mergeCell ref="O137:V137"/>
    <mergeCell ref="T138:V138"/>
    <mergeCell ref="F131:M131"/>
    <mergeCell ref="O131:V131"/>
    <mergeCell ref="T132:V132"/>
    <mergeCell ref="F134:M134"/>
    <mergeCell ref="O134:V134"/>
    <mergeCell ref="F41:M41"/>
    <mergeCell ref="O41:V41"/>
    <mergeCell ref="T42:V42"/>
    <mergeCell ref="X65:AJ65"/>
    <mergeCell ref="AE66:AI66"/>
    <mergeCell ref="AC68:AH68"/>
    <mergeCell ref="F65:M65"/>
    <mergeCell ref="O65:V65"/>
    <mergeCell ref="T66:V66"/>
    <mergeCell ref="AA70:AB70"/>
    <mergeCell ref="AD70:AH70"/>
    <mergeCell ref="T86:V86"/>
    <mergeCell ref="X88:AJ88"/>
    <mergeCell ref="X41:AH41"/>
    <mergeCell ref="AE42:AH42"/>
    <mergeCell ref="O82:V82"/>
    <mergeCell ref="F85:M85"/>
    <mergeCell ref="O85:V85"/>
    <mergeCell ref="AA20:AH20"/>
    <mergeCell ref="G26:R26"/>
    <mergeCell ref="T26:Y26"/>
    <mergeCell ref="P22:T22"/>
    <mergeCell ref="X62:AJ62"/>
    <mergeCell ref="AE45:AI45"/>
    <mergeCell ref="X47:AJ47"/>
    <mergeCell ref="AE48:AI48"/>
    <mergeCell ref="X50:AJ50"/>
    <mergeCell ref="AE51:AI51"/>
    <mergeCell ref="X53:AJ53"/>
    <mergeCell ref="AE54:AI54"/>
    <mergeCell ref="X56:AJ56"/>
    <mergeCell ref="AE57:AI57"/>
    <mergeCell ref="X59:AJ59"/>
    <mergeCell ref="AE60:AI60"/>
    <mergeCell ref="F38:M38"/>
    <mergeCell ref="U22:V22"/>
    <mergeCell ref="T39:V39"/>
    <mergeCell ref="X38:AH38"/>
    <mergeCell ref="AE39:AH39"/>
    <mergeCell ref="AC24:AH24"/>
    <mergeCell ref="E26:F26"/>
    <mergeCell ref="AA26:AB26"/>
    <mergeCell ref="AD26:AH26"/>
    <mergeCell ref="Q28:AH28"/>
    <mergeCell ref="R30:T30"/>
    <mergeCell ref="AA30:AH30"/>
    <mergeCell ref="U32:V32"/>
    <mergeCell ref="W32:AH32"/>
    <mergeCell ref="P32:T32"/>
    <mergeCell ref="M34:N34"/>
    <mergeCell ref="C541:D541"/>
    <mergeCell ref="C584:D584"/>
    <mergeCell ref="A1:AJ2"/>
    <mergeCell ref="A4:AJ4"/>
    <mergeCell ref="O106:V106"/>
    <mergeCell ref="T107:V107"/>
    <mergeCell ref="T98:V98"/>
    <mergeCell ref="X134:AJ134"/>
    <mergeCell ref="AE135:AI135"/>
    <mergeCell ref="X137:AJ137"/>
    <mergeCell ref="AE138:AI138"/>
    <mergeCell ref="X140:AJ140"/>
    <mergeCell ref="AE141:AI141"/>
    <mergeCell ref="X143:AJ143"/>
    <mergeCell ref="AE144:AI144"/>
    <mergeCell ref="X146:AJ146"/>
    <mergeCell ref="F143:M143"/>
    <mergeCell ref="O143:V143"/>
    <mergeCell ref="X131:AJ131"/>
    <mergeCell ref="AE132:AI132"/>
    <mergeCell ref="G114:R114"/>
    <mergeCell ref="A12:AL12"/>
    <mergeCell ref="J14:R14"/>
    <mergeCell ref="E16:F16"/>
    <mergeCell ref="G16:R16"/>
    <mergeCell ref="T16:Y16"/>
    <mergeCell ref="AA16:AB16"/>
    <mergeCell ref="AD16:AH16"/>
    <mergeCell ref="Q18:AH18"/>
    <mergeCell ref="M20:Q20"/>
    <mergeCell ref="R20:T20"/>
    <mergeCell ref="U20:Z20"/>
    <mergeCell ref="T144:V144"/>
    <mergeCell ref="F146:M146"/>
    <mergeCell ref="AE98:AI98"/>
    <mergeCell ref="W22:AH22"/>
    <mergeCell ref="A24:D24"/>
    <mergeCell ref="K24:W24"/>
    <mergeCell ref="X109:AJ109"/>
    <mergeCell ref="AE110:AI110"/>
    <mergeCell ref="AC112:AH112"/>
    <mergeCell ref="T114:Y114"/>
    <mergeCell ref="T147:V147"/>
    <mergeCell ref="F140:M140"/>
    <mergeCell ref="O140:V140"/>
    <mergeCell ref="T141:V141"/>
    <mergeCell ref="M122:N122"/>
    <mergeCell ref="AD122:AE122"/>
    <mergeCell ref="C498:D498"/>
    <mergeCell ref="C154:D154"/>
    <mergeCell ref="E156:F156"/>
    <mergeCell ref="AE147:AI147"/>
    <mergeCell ref="X149:AJ149"/>
    <mergeCell ref="AE150:AI150"/>
    <mergeCell ref="X152:AJ152"/>
    <mergeCell ref="AE153:AI153"/>
    <mergeCell ref="P120:T120"/>
    <mergeCell ref="U120:V120"/>
    <mergeCell ref="W120:AH120"/>
    <mergeCell ref="E114:F114"/>
    <mergeCell ref="F126:M126"/>
    <mergeCell ref="O126:V126"/>
    <mergeCell ref="T127:V127"/>
    <mergeCell ref="F129:M129"/>
  </mergeCells>
  <dataValidations count="3">
    <dataValidation type="list" allowBlank="1" showErrorMessage="1" sqref="AA20 AA30 AA934 AA74 AA118 AA160 AA203 AA246 AA289 AA332 AA375 AA418 AA461 AA504 AA547 AA590 AA633 AA676 AA719 AA762 AA805 AA848 AA891 AA977">
      <formula1>$G$6:$G$10</formula1>
    </dataValidation>
    <dataValidation type="list" allowBlank="1" showErrorMessage="1" sqref="L30 L32 M34 AD34 I39 L39:N39 T39 AE39 L42 T42 AB42:AC42 AE42 I45 L45:N45 T45 AE45 L48 T48 AB48:AC48 AE48 I51 L51:N51 T51 AE51 L54 T54 AB54:AC54 AE54 I57 L57:N57 T57 AE57 L60 T60 AB60:AC60 AE60 I63 L63:N63 T63 AE63 L66 T66 AB66:AC66 AE66 L663 AE666 AE645 L706 AE709 AE688 AE731 AE774 AE817 AE860 AE903 AE946 I89 L89:N89 T89 AE89 L92 T92 AB92:AC92 AE92 I95 L95:N95 T95 AE95 L98 T98 AB98:AC98 AE98 I101 L101:N101 T101 AE101 L104 T104 AB104:AC104 AE104 I107 L107:N107 T107 AE107 L110 T110 AB110:AC110 AE110 L74 L76 M78 AD78 I83 L83:N83 T83 AE83 L86 T86 AB86:AC86 AE86 I132 L132:N132 T132 AE132 L135 T135 AB135:AC135 AE135 I138 L138:N138 T138 AE138 L141 T141 AB141:AC141 AE141 I144 L144:N144 T144 AE144 L147 T147 AB147:AC147 AE147 I150 L150:N150 T150 AE150 L153 T153 AB153:AC153 AE153 L118 L120 M122 AD122 I127 L127:N127 T127 AE127 L130 T130 AB130:AC130 AE130 I175 L175:N175 T175 AE175 L178 T178 AB178:AC178 AE178 I181 L181:N181 T181 AE181 L184 T184 AB184:AC184 AE184 I187 L187:N187 T187 AE187 L190 T190 AB190:AC190 AE190 I193 L193:N193 T193 AE193 L196 T196 AB196:AC196 AE196 L160 L162 M164 AD164 I169 L169:N169 T169 AE169 L172 T172 AB172:AC172 AE172 I218 L218:N218 T218 AE218 L221 T221 AB221:AC221 AE221 I224 L224:N224 T224 AE224 L227 T227 AB227:AC227 AE227 I230 L230:N230 T230 AE230 L233 T233 AB233:AC233 AE233 I236 L236:N236 T236 AE236 L239 T239 AB239:AC239 AE239 L203 L205 M207 AD207 I212 L212:N212 T212 AE212 L215 T215 AB215:AC215 AE215 I261 L261:N261 T261 AE261 L264 T264 AB264:AC264 AE264 I267 L267:N267 T267 AE267 L270 T270 AB270:AC270 AE270 I273 L273:N273 T273 AE273 L276 T276 AB276:AC276 AE276 I279 L279:N279 T279 AE279 L282 T282 AB282:AC282 AE282 L246 L248 M250 AD250 I255 L255:N255 T255 AE255 L258 T258 AB258:AC258 AE258 I304 L304:N304 T304 AE304 L307 T307 AB307:AC307 AE307 I310 L310:N310 T310 AE310 L313 T313 AB313:AC313 AE313 I316 L316:N316 T316 AE316 L319 T319 AB319:AC319 AE319 I322 L322:N322 T322 AE322 L325 T325 AB325:AC325 AE325 I298 L298:N298 T298 AE298 L301 T301 AB301:AC301 AE301 I347 L347:N347 T347 AE347 L350 T350 AB350:AC350 AE350 I353 L353:N353 T353 AE353 L356 T356 AB356:AC356 AE356 I359 L359:N359 T359 AE359 L362 T362 AB362:AC362 AE362 I365 L365:N365 T365 AE365 L368 T368 AB368:AC368 AE368 T341 AE341 L344 T344 AB344:AC344 AE344 I390 L390:N390 T390 AE390 L393 T393 AB393:AC393 AE393 I396 L396:N396 T396 AE396 L399 T399 AB399:AC399 AE399 I402 L402:N402 T402 AE402 L405 T405 AB405:AC405 AE405 I408 L408:N408 T408 AE408 L411 T411 AB411:AC411 AE411 T384 AE384 L387 T387 AB387:AC387 AE387 I433 L433:N433 T433 AE433 L436 T436 AB436:AC436 AE436 I439 L439:N439 T439 AE439 L442 T442 AB442:AC442 AE442 I445 L445:N445 T445 AE445 L448 T448 AB448:AC448 AE448 I451 L451:N451 T451 AE451 L454 T454 AB454:AC454 AE454 T427 AE427 L430 T430 AB430:AC430 AE430 I476 L476:N476 T476 AE476 L479 T479 AB479:AC479 AE479 I482 L482:N482 T482 AE482 L485 T485 AB485:AC485 AE485 I488 L488:N488 T488 AE488 L491 T491 AB491:AC491 AE491 I494 L494:N494 T494 AE494 L497 T497 AB497:AC497 AE497 AE470 L473 T473 AB473:AC473 AE473 I519 L519:N519 T519 AE519 L522 T522 AB522:AC522 AE522 I525 L525:N525 T525 AE525 L528 T528 AB528:AC528 AE528 I531 L531:N531 T531 AE531 L534 T534 AB534:AC534 L537:N537 T537 AE537 L540 T540 AB540:AC540 AE540 AB516:AC516 AE516 I562 T562 AE562 L565 I568 L568:N568 T568 AE568 L571 AB571:AC571 I574 L574:N574 T574 AE574 L577 AB577:AC577 L580:N580 AE580 T583 AB583:AC583 AE583 AE559 AE602 L289 L291 M293 AD293 L332 L334 M336 AD336 I341 L341:N341 L375 L377 M379 AD379 I384 L384:N384 L418 L420 M422 AD422 I427 L427:N427 L461 L463 M465 AD465 I470 L470:N470 T470 L504 L506 M508 AD508 I513 L513:N513 T513 AE513 L516 T516 L547 L549 M551 AD551 I556 L556:N556 T556 AE556 L559 T559 AB559:AC559 L590 L592 M594 AD594 I599 L599:N599 T599 AE599 L602 T602 AB602:AC602 L633 L635 M637 AD637 I642 L642:N642 T642 AE642 L645 T645 AB645:AC645 L676 L678 M680 AD680 I685 L685:N685 T685 AE685 L688 T688 AB688:AC688 L719 L721 M723 AD723 I728 L728:N728 T728 AE728 L731 T731 AB731:AC731 L762 L764 M766 AD766 I771 L771:N771 T771 AE771 L774 T774 AB774:AC774 L805 L807 M809 AD809 I814 L814:N814 T814 AE814 L817 T817 AB817:AC817 L848 L850 M852 AD852 I857 L857:N857 T857 AE857 L860 T860 AB860:AC860 L891 L893 M895 AD895 I900 L900:N900 T900 AE900 L903 T903 AB903:AC903 L934 L936 M938 AD938 I943 L943:N943 T943 AE943 L946 T946 AB946:AC946 L977 L979 M981 AD981 I986 L986:N986 T986 AE986 L989 T989 AB989:AC989 AE989">
      <formula1>$C$6:$C$7</formula1>
    </dataValidation>
    <dataValidation type="list" allowBlank="1" showErrorMessage="1" sqref="L20 L22">
      <formula1>$C$5:$C$7</formula1>
    </dataValidation>
  </dataValidations>
  <pageMargins left="0.3" right="0" top="0.3" bottom="0.25" header="0" footer="0"/>
  <pageSetup scale="88" orientation="portrait" r:id="rId1"/>
  <rowBreaks count="5" manualBreakCount="5">
    <brk id="153" max="36" man="1"/>
    <brk id="325" max="36" man="1"/>
    <brk id="497" max="36" man="1"/>
    <brk id="669" max="36" man="1"/>
    <brk id="841" max="3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1000"/>
  <sheetViews>
    <sheetView showGridLines="0" zoomScaleNormal="100" zoomScaleSheetLayoutView="110" workbookViewId="0">
      <selection sqref="A1:I36"/>
    </sheetView>
  </sheetViews>
  <sheetFormatPr defaultColWidth="12.625" defaultRowHeight="15" customHeight="1" x14ac:dyDescent="0.2"/>
  <cols>
    <col min="1" max="9" width="8.25" customWidth="1"/>
  </cols>
  <sheetData>
    <row r="1" spans="1:9" ht="14.25" customHeight="1" x14ac:dyDescent="0.2">
      <c r="A1" s="2351" t="s">
        <v>2648</v>
      </c>
      <c r="B1" s="1400"/>
      <c r="C1" s="1400"/>
      <c r="D1" s="1400"/>
      <c r="E1" s="1400"/>
      <c r="F1" s="1400"/>
      <c r="G1" s="1400"/>
      <c r="H1" s="1400"/>
      <c r="I1" s="1400"/>
    </row>
    <row r="2" spans="1:9" ht="14.25" customHeight="1" x14ac:dyDescent="0.2">
      <c r="A2" s="1400"/>
      <c r="B2" s="1400"/>
      <c r="C2" s="1400"/>
      <c r="D2" s="1400"/>
      <c r="E2" s="1400"/>
      <c r="F2" s="1400"/>
      <c r="G2" s="1400"/>
      <c r="H2" s="1400"/>
      <c r="I2" s="1400"/>
    </row>
    <row r="3" spans="1:9" ht="14.25" customHeight="1" x14ac:dyDescent="0.2">
      <c r="A3" s="1400"/>
      <c r="B3" s="1400"/>
      <c r="C3" s="1400"/>
      <c r="D3" s="1400"/>
      <c r="E3" s="1400"/>
      <c r="F3" s="1400"/>
      <c r="G3" s="1400"/>
      <c r="H3" s="1400"/>
      <c r="I3" s="1400"/>
    </row>
    <row r="4" spans="1:9" ht="14.25" customHeight="1" x14ac:dyDescent="0.2">
      <c r="A4" s="1400"/>
      <c r="B4" s="1400"/>
      <c r="C4" s="1400"/>
      <c r="D4" s="1400"/>
      <c r="E4" s="1400"/>
      <c r="F4" s="1400"/>
      <c r="G4" s="1400"/>
      <c r="H4" s="1400"/>
      <c r="I4" s="1400"/>
    </row>
    <row r="5" spans="1:9" ht="14.25" customHeight="1" x14ac:dyDescent="0.2">
      <c r="A5" s="1400"/>
      <c r="B5" s="1400"/>
      <c r="C5" s="1400"/>
      <c r="D5" s="1400"/>
      <c r="E5" s="1400"/>
      <c r="F5" s="1400"/>
      <c r="G5" s="1400"/>
      <c r="H5" s="1400"/>
      <c r="I5" s="1400"/>
    </row>
    <row r="6" spans="1:9" ht="14.25" customHeight="1" x14ac:dyDescent="0.2">
      <c r="A6" s="1400"/>
      <c r="B6" s="1400"/>
      <c r="C6" s="1400"/>
      <c r="D6" s="1400"/>
      <c r="E6" s="1400"/>
      <c r="F6" s="1400"/>
      <c r="G6" s="1400"/>
      <c r="H6" s="1400"/>
      <c r="I6" s="1400"/>
    </row>
    <row r="7" spans="1:9" ht="14.25" customHeight="1" x14ac:dyDescent="0.2">
      <c r="A7" s="1400"/>
      <c r="B7" s="1400"/>
      <c r="C7" s="1400"/>
      <c r="D7" s="1400"/>
      <c r="E7" s="1400"/>
      <c r="F7" s="1400"/>
      <c r="G7" s="1400"/>
      <c r="H7" s="1400"/>
      <c r="I7" s="1400"/>
    </row>
    <row r="8" spans="1:9" ht="14.25" customHeight="1" x14ac:dyDescent="0.2">
      <c r="A8" s="1400"/>
      <c r="B8" s="1400"/>
      <c r="C8" s="1400"/>
      <c r="D8" s="1400"/>
      <c r="E8" s="1400"/>
      <c r="F8" s="1400"/>
      <c r="G8" s="1400"/>
      <c r="H8" s="1400"/>
      <c r="I8" s="1400"/>
    </row>
    <row r="9" spans="1:9" ht="14.25" customHeight="1" x14ac:dyDescent="0.2">
      <c r="A9" s="1400"/>
      <c r="B9" s="1400"/>
      <c r="C9" s="1400"/>
      <c r="D9" s="1400"/>
      <c r="E9" s="1400"/>
      <c r="F9" s="1400"/>
      <c r="G9" s="1400"/>
      <c r="H9" s="1400"/>
      <c r="I9" s="1400"/>
    </row>
    <row r="10" spans="1:9" ht="14.25" customHeight="1" x14ac:dyDescent="0.2">
      <c r="A10" s="1400"/>
      <c r="B10" s="1400"/>
      <c r="C10" s="1400"/>
      <c r="D10" s="1400"/>
      <c r="E10" s="1400"/>
      <c r="F10" s="1400"/>
      <c r="G10" s="1400"/>
      <c r="H10" s="1400"/>
      <c r="I10" s="1400"/>
    </row>
    <row r="11" spans="1:9" ht="14.25" customHeight="1" x14ac:dyDescent="0.2">
      <c r="A11" s="1400"/>
      <c r="B11" s="1400"/>
      <c r="C11" s="1400"/>
      <c r="D11" s="1400"/>
      <c r="E11" s="1400"/>
      <c r="F11" s="1400"/>
      <c r="G11" s="1400"/>
      <c r="H11" s="1400"/>
      <c r="I11" s="1400"/>
    </row>
    <row r="12" spans="1:9" ht="14.25" customHeight="1" x14ac:dyDescent="0.2">
      <c r="A12" s="1400"/>
      <c r="B12" s="1400"/>
      <c r="C12" s="1400"/>
      <c r="D12" s="1400"/>
      <c r="E12" s="1400"/>
      <c r="F12" s="1400"/>
      <c r="G12" s="1400"/>
      <c r="H12" s="1400"/>
      <c r="I12" s="1400"/>
    </row>
    <row r="13" spans="1:9" ht="14.25" customHeight="1" x14ac:dyDescent="0.2">
      <c r="A13" s="1400"/>
      <c r="B13" s="1400"/>
      <c r="C13" s="1400"/>
      <c r="D13" s="1400"/>
      <c r="E13" s="1400"/>
      <c r="F13" s="1400"/>
      <c r="G13" s="1400"/>
      <c r="H13" s="1400"/>
      <c r="I13" s="1400"/>
    </row>
    <row r="14" spans="1:9" ht="14.25" customHeight="1" x14ac:dyDescent="0.2">
      <c r="A14" s="1400"/>
      <c r="B14" s="1400"/>
      <c r="C14" s="1400"/>
      <c r="D14" s="1400"/>
      <c r="E14" s="1400"/>
      <c r="F14" s="1400"/>
      <c r="G14" s="1400"/>
      <c r="H14" s="1400"/>
      <c r="I14" s="1400"/>
    </row>
    <row r="15" spans="1:9" ht="14.25" customHeight="1" x14ac:dyDescent="0.2">
      <c r="A15" s="1400"/>
      <c r="B15" s="1400"/>
      <c r="C15" s="1400"/>
      <c r="D15" s="1400"/>
      <c r="E15" s="1400"/>
      <c r="F15" s="1400"/>
      <c r="G15" s="1400"/>
      <c r="H15" s="1400"/>
      <c r="I15" s="1400"/>
    </row>
    <row r="16" spans="1:9" ht="14.25" customHeight="1" x14ac:dyDescent="0.2">
      <c r="A16" s="1400"/>
      <c r="B16" s="1400"/>
      <c r="C16" s="1400"/>
      <c r="D16" s="1400"/>
      <c r="E16" s="1400"/>
      <c r="F16" s="1400"/>
      <c r="G16" s="1400"/>
      <c r="H16" s="1400"/>
      <c r="I16" s="1400"/>
    </row>
    <row r="17" spans="1:9" ht="14.25" customHeight="1" x14ac:dyDescent="0.2">
      <c r="A17" s="1400"/>
      <c r="B17" s="1400"/>
      <c r="C17" s="1400"/>
      <c r="D17" s="1400"/>
      <c r="E17" s="1400"/>
      <c r="F17" s="1400"/>
      <c r="G17" s="1400"/>
      <c r="H17" s="1400"/>
      <c r="I17" s="1400"/>
    </row>
    <row r="18" spans="1:9" ht="14.25" customHeight="1" x14ac:dyDescent="0.2">
      <c r="A18" s="1400"/>
      <c r="B18" s="1400"/>
      <c r="C18" s="1400"/>
      <c r="D18" s="1400"/>
      <c r="E18" s="1400"/>
      <c r="F18" s="1400"/>
      <c r="G18" s="1400"/>
      <c r="H18" s="1400"/>
      <c r="I18" s="1400"/>
    </row>
    <row r="19" spans="1:9" ht="14.25" customHeight="1" x14ac:dyDescent="0.2">
      <c r="A19" s="1400"/>
      <c r="B19" s="1400"/>
      <c r="C19" s="1400"/>
      <c r="D19" s="1400"/>
      <c r="E19" s="1400"/>
      <c r="F19" s="1400"/>
      <c r="G19" s="1400"/>
      <c r="H19" s="1400"/>
      <c r="I19" s="1400"/>
    </row>
    <row r="20" spans="1:9" ht="14.25" customHeight="1" x14ac:dyDescent="0.2">
      <c r="A20" s="1400"/>
      <c r="B20" s="1400"/>
      <c r="C20" s="1400"/>
      <c r="D20" s="1400"/>
      <c r="E20" s="1400"/>
      <c r="F20" s="1400"/>
      <c r="G20" s="1400"/>
      <c r="H20" s="1400"/>
      <c r="I20" s="1400"/>
    </row>
    <row r="21" spans="1:9" ht="14.25" customHeight="1" x14ac:dyDescent="0.2">
      <c r="A21" s="1400"/>
      <c r="B21" s="1400"/>
      <c r="C21" s="1400"/>
      <c r="D21" s="1400"/>
      <c r="E21" s="1400"/>
      <c r="F21" s="1400"/>
      <c r="G21" s="1400"/>
      <c r="H21" s="1400"/>
      <c r="I21" s="1400"/>
    </row>
    <row r="22" spans="1:9" ht="14.25" customHeight="1" x14ac:dyDescent="0.2">
      <c r="A22" s="1400"/>
      <c r="B22" s="1400"/>
      <c r="C22" s="1400"/>
      <c r="D22" s="1400"/>
      <c r="E22" s="1400"/>
      <c r="F22" s="1400"/>
      <c r="G22" s="1400"/>
      <c r="H22" s="1400"/>
      <c r="I22" s="1400"/>
    </row>
    <row r="23" spans="1:9" ht="14.25" customHeight="1" x14ac:dyDescent="0.2">
      <c r="A23" s="1400"/>
      <c r="B23" s="1400"/>
      <c r="C23" s="1400"/>
      <c r="D23" s="1400"/>
      <c r="E23" s="1400"/>
      <c r="F23" s="1400"/>
      <c r="G23" s="1400"/>
      <c r="H23" s="1400"/>
      <c r="I23" s="1400"/>
    </row>
    <row r="24" spans="1:9" ht="14.25" customHeight="1" x14ac:dyDescent="0.2">
      <c r="A24" s="1400"/>
      <c r="B24" s="1400"/>
      <c r="C24" s="1400"/>
      <c r="D24" s="1400"/>
      <c r="E24" s="1400"/>
      <c r="F24" s="1400"/>
      <c r="G24" s="1400"/>
      <c r="H24" s="1400"/>
      <c r="I24" s="1400"/>
    </row>
    <row r="25" spans="1:9" ht="14.25" customHeight="1" x14ac:dyDescent="0.2">
      <c r="A25" s="1400"/>
      <c r="B25" s="1400"/>
      <c r="C25" s="1400"/>
      <c r="D25" s="1400"/>
      <c r="E25" s="1400"/>
      <c r="F25" s="1400"/>
      <c r="G25" s="1400"/>
      <c r="H25" s="1400"/>
      <c r="I25" s="1400"/>
    </row>
    <row r="26" spans="1:9" ht="14.25" customHeight="1" x14ac:dyDescent="0.2">
      <c r="A26" s="1400"/>
      <c r="B26" s="1400"/>
      <c r="C26" s="1400"/>
      <c r="D26" s="1400"/>
      <c r="E26" s="1400"/>
      <c r="F26" s="1400"/>
      <c r="G26" s="1400"/>
      <c r="H26" s="1400"/>
      <c r="I26" s="1400"/>
    </row>
    <row r="27" spans="1:9" ht="14.25" customHeight="1" x14ac:dyDescent="0.2">
      <c r="A27" s="1400"/>
      <c r="B27" s="1400"/>
      <c r="C27" s="1400"/>
      <c r="D27" s="1400"/>
      <c r="E27" s="1400"/>
      <c r="F27" s="1400"/>
      <c r="G27" s="1400"/>
      <c r="H27" s="1400"/>
      <c r="I27" s="1400"/>
    </row>
    <row r="28" spans="1:9" ht="14.25" customHeight="1" x14ac:dyDescent="0.2">
      <c r="A28" s="1400"/>
      <c r="B28" s="1400"/>
      <c r="C28" s="1400"/>
      <c r="D28" s="1400"/>
      <c r="E28" s="1400"/>
      <c r="F28" s="1400"/>
      <c r="G28" s="1400"/>
      <c r="H28" s="1400"/>
      <c r="I28" s="1400"/>
    </row>
    <row r="29" spans="1:9" ht="14.25" customHeight="1" x14ac:dyDescent="0.2">
      <c r="A29" s="1400"/>
      <c r="B29" s="1400"/>
      <c r="C29" s="1400"/>
      <c r="D29" s="1400"/>
      <c r="E29" s="1400"/>
      <c r="F29" s="1400"/>
      <c r="G29" s="1400"/>
      <c r="H29" s="1400"/>
      <c r="I29" s="1400"/>
    </row>
    <row r="30" spans="1:9" ht="14.25" customHeight="1" x14ac:dyDescent="0.2">
      <c r="A30" s="1400"/>
      <c r="B30" s="1400"/>
      <c r="C30" s="1400"/>
      <c r="D30" s="1400"/>
      <c r="E30" s="1400"/>
      <c r="F30" s="1400"/>
      <c r="G30" s="1400"/>
      <c r="H30" s="1400"/>
      <c r="I30" s="1400"/>
    </row>
    <row r="31" spans="1:9" ht="14.25" customHeight="1" x14ac:dyDescent="0.2">
      <c r="A31" s="1400"/>
      <c r="B31" s="1400"/>
      <c r="C31" s="1400"/>
      <c r="D31" s="1400"/>
      <c r="E31" s="1400"/>
      <c r="F31" s="1400"/>
      <c r="G31" s="1400"/>
      <c r="H31" s="1400"/>
      <c r="I31" s="1400"/>
    </row>
    <row r="32" spans="1:9" ht="14.25" customHeight="1" x14ac:dyDescent="0.2">
      <c r="A32" s="1400"/>
      <c r="B32" s="1400"/>
      <c r="C32" s="1400"/>
      <c r="D32" s="1400"/>
      <c r="E32" s="1400"/>
      <c r="F32" s="1400"/>
      <c r="G32" s="1400"/>
      <c r="H32" s="1400"/>
      <c r="I32" s="1400"/>
    </row>
    <row r="33" spans="1:9" ht="14.25" customHeight="1" x14ac:dyDescent="0.2">
      <c r="A33" s="1400"/>
      <c r="B33" s="1400"/>
      <c r="C33" s="1400"/>
      <c r="D33" s="1400"/>
      <c r="E33" s="1400"/>
      <c r="F33" s="1400"/>
      <c r="G33" s="1400"/>
      <c r="H33" s="1400"/>
      <c r="I33" s="1400"/>
    </row>
    <row r="34" spans="1:9" ht="14.25" customHeight="1" x14ac:dyDescent="0.2">
      <c r="A34" s="1400"/>
      <c r="B34" s="1400"/>
      <c r="C34" s="1400"/>
      <c r="D34" s="1400"/>
      <c r="E34" s="1400"/>
      <c r="F34" s="1400"/>
      <c r="G34" s="1400"/>
      <c r="H34" s="1400"/>
      <c r="I34" s="1400"/>
    </row>
    <row r="35" spans="1:9" ht="14.25" customHeight="1" x14ac:dyDescent="0.2">
      <c r="A35" s="1400"/>
      <c r="B35" s="1400"/>
      <c r="C35" s="1400"/>
      <c r="D35" s="1400"/>
      <c r="E35" s="1400"/>
      <c r="F35" s="1400"/>
      <c r="G35" s="1400"/>
      <c r="H35" s="1400"/>
      <c r="I35" s="1400"/>
    </row>
    <row r="36" spans="1:9" ht="14.25" customHeight="1" x14ac:dyDescent="0.2">
      <c r="A36" s="1400"/>
      <c r="B36" s="1400"/>
      <c r="C36" s="1400"/>
      <c r="D36" s="1400"/>
      <c r="E36" s="1400"/>
      <c r="F36" s="1400"/>
      <c r="G36" s="1400"/>
      <c r="H36" s="1400"/>
      <c r="I36" s="1400"/>
    </row>
    <row r="37" spans="1:9" ht="14.25" customHeight="1" x14ac:dyDescent="0.25">
      <c r="A37" s="10"/>
      <c r="B37" s="10"/>
      <c r="C37" s="10"/>
      <c r="D37" s="10"/>
      <c r="E37" s="10"/>
      <c r="F37" s="10"/>
      <c r="G37" s="10"/>
      <c r="H37" s="10"/>
      <c r="I37" s="10"/>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0vV6wWDKxtDuAmwRTg2gSoI5eSki9R36WfRCRjwEp1Jn5d+uQ2ZN6FSJ8N4Agd++y/A3ZYnzIqJ+OM27hBT6lw==" saltValue="Fgezqa7vqfMMiIs6DVnPUQ==" spinCount="100000" sheet="1" objects="1" scenarios="1"/>
  <mergeCells count="1">
    <mergeCell ref="A1:I36"/>
  </mergeCells>
  <pageMargins left="0.75" right="0.75" top="0.5" bottom="0.5" header="0" footer="0"/>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1001"/>
  <sheetViews>
    <sheetView showGridLines="0" zoomScaleNormal="100" zoomScaleSheetLayoutView="110" workbookViewId="0">
      <selection sqref="A1:AQ2"/>
    </sheetView>
  </sheetViews>
  <sheetFormatPr defaultColWidth="12.625" defaultRowHeight="15" customHeight="1" x14ac:dyDescent="0.2"/>
  <cols>
    <col min="1" max="4" width="2.125" customWidth="1"/>
    <col min="5" max="5" width="5.75" customWidth="1"/>
    <col min="6" max="30" width="2.125" customWidth="1"/>
    <col min="31" max="31" width="3.5" customWidth="1"/>
    <col min="32" max="43" width="2.125" customWidth="1"/>
    <col min="44" max="44" width="4.625" hidden="1" customWidth="1"/>
    <col min="45" max="62" width="5.25" customWidth="1"/>
  </cols>
  <sheetData>
    <row r="1" spans="1:44" ht="12.75" customHeight="1" x14ac:dyDescent="0.2">
      <c r="A1" s="1440" t="s">
        <v>2649</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7"/>
      <c r="AQ1" s="1398"/>
      <c r="AR1" s="31"/>
    </row>
    <row r="2" spans="1:44" ht="13.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4"/>
      <c r="AR2" s="31"/>
    </row>
    <row r="3" spans="1:44" ht="6.6" customHeight="1" x14ac:dyDescent="0.2">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row>
    <row r="4" spans="1:44" ht="15.75" customHeight="1" x14ac:dyDescent="0.2">
      <c r="A4" s="1010">
        <f>'17. Dev. Narr.'!L147</f>
        <v>0</v>
      </c>
      <c r="B4" s="2355" t="s">
        <v>2650</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3"/>
      <c r="AR4" s="31"/>
    </row>
    <row r="5" spans="1:44" ht="6" customHeight="1" x14ac:dyDescent="0.2">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row>
    <row r="6" spans="1:44" ht="15" customHeight="1" x14ac:dyDescent="0.2">
      <c r="A6" s="31"/>
      <c r="B6" s="1590" t="s">
        <v>2651</v>
      </c>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c r="AL6" s="1400"/>
      <c r="AM6" s="1400"/>
      <c r="AN6" s="1400"/>
      <c r="AO6" s="1400"/>
      <c r="AP6" s="1400"/>
      <c r="AQ6" s="1400"/>
      <c r="AR6" s="31"/>
    </row>
    <row r="7" spans="1:44" ht="17.25" customHeight="1" x14ac:dyDescent="0.2">
      <c r="A7" s="31"/>
      <c r="B7" s="1400"/>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400"/>
      <c r="AM7" s="1400"/>
      <c r="AN7" s="1400"/>
      <c r="AO7" s="1400"/>
      <c r="AP7" s="1400"/>
      <c r="AQ7" s="1400"/>
      <c r="AR7" s="31"/>
    </row>
    <row r="8" spans="1:44" ht="4.5" customHeight="1" x14ac:dyDescent="0.2">
      <c r="A8" s="31"/>
      <c r="B8" s="646"/>
      <c r="C8" s="646"/>
      <c r="D8" s="646"/>
      <c r="E8" s="646"/>
      <c r="F8" s="646"/>
      <c r="G8" s="646"/>
      <c r="H8" s="646"/>
      <c r="I8" s="646"/>
      <c r="J8" s="646"/>
      <c r="K8" s="646"/>
      <c r="L8" s="646"/>
      <c r="M8" s="646"/>
      <c r="N8" s="646"/>
      <c r="O8" s="646"/>
      <c r="P8" s="646"/>
      <c r="Q8" s="646"/>
      <c r="R8" s="646"/>
      <c r="S8" s="646"/>
      <c r="T8" s="646"/>
      <c r="U8" s="646"/>
      <c r="V8" s="646"/>
      <c r="W8" s="646"/>
      <c r="X8" s="646"/>
      <c r="Y8" s="646"/>
      <c r="Z8" s="646"/>
      <c r="AA8" s="646"/>
      <c r="AB8" s="646"/>
      <c r="AC8" s="646"/>
      <c r="AD8" s="646"/>
      <c r="AE8" s="646"/>
      <c r="AF8" s="646"/>
      <c r="AG8" s="646"/>
      <c r="AH8" s="646"/>
      <c r="AI8" s="646"/>
      <c r="AJ8" s="646"/>
      <c r="AK8" s="646"/>
      <c r="AL8" s="646"/>
      <c r="AM8" s="646"/>
      <c r="AN8" s="646"/>
      <c r="AO8" s="31"/>
      <c r="AP8" s="31"/>
      <c r="AQ8" s="31"/>
      <c r="AR8" s="31"/>
    </row>
    <row r="9" spans="1:44" ht="15" customHeight="1" x14ac:dyDescent="0.2">
      <c r="A9" s="31"/>
      <c r="B9" s="1551" t="s">
        <v>2652</v>
      </c>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c r="AM9" s="1400"/>
      <c r="AN9" s="1400"/>
      <c r="AO9" s="1400"/>
      <c r="AP9" s="1400"/>
      <c r="AQ9" s="1400"/>
      <c r="AR9" s="31"/>
    </row>
    <row r="10" spans="1:44" ht="15" customHeight="1" x14ac:dyDescent="0.2">
      <c r="A10" s="31"/>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c r="AM10" s="1400"/>
      <c r="AN10" s="1400"/>
      <c r="AO10" s="1400"/>
      <c r="AP10" s="1400"/>
      <c r="AQ10" s="1400"/>
      <c r="AR10" s="31"/>
    </row>
    <row r="11" spans="1:44" ht="6.6"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row>
    <row r="12" spans="1:44" ht="15" customHeight="1" x14ac:dyDescent="0.2">
      <c r="A12" s="31"/>
      <c r="B12" s="31"/>
      <c r="C12" s="1125"/>
      <c r="D12" s="1551" t="s">
        <v>2653</v>
      </c>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31"/>
    </row>
    <row r="13" spans="1:44" ht="16.5" customHeight="1" x14ac:dyDescent="0.25">
      <c r="A13" s="31"/>
      <c r="B13" s="31"/>
      <c r="C13" s="1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31"/>
    </row>
    <row r="14" spans="1:44" ht="6"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row>
    <row r="15" spans="1:44" ht="15" customHeight="1" x14ac:dyDescent="0.2">
      <c r="A15" s="31"/>
      <c r="B15" s="31"/>
      <c r="C15" s="1125"/>
      <c r="D15" s="1551" t="s">
        <v>2654</v>
      </c>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0"/>
      <c r="AL15" s="1400"/>
      <c r="AM15" s="1400"/>
      <c r="AN15" s="1400"/>
      <c r="AO15" s="1400"/>
      <c r="AP15" s="1400"/>
      <c r="AQ15" s="1400"/>
      <c r="AR15" s="31"/>
    </row>
    <row r="16" spans="1:44" ht="15" customHeight="1" x14ac:dyDescent="0.25">
      <c r="A16" s="31"/>
      <c r="B16" s="31"/>
      <c r="C16" s="1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31" t="s">
        <v>1284</v>
      </c>
    </row>
    <row r="17" spans="1:44" ht="3" customHeight="1" x14ac:dyDescent="0.2">
      <c r="A17" s="31"/>
      <c r="B17" s="31"/>
      <c r="C17" s="2356" t="str">
        <f>IF(AND(C15&gt;0,'17. Dev. Narr.'!L147&gt;0),"ERROR: Nonprofit Set-Aside elected in Dev. Narr. Tab. Please correct if opting not to participate in the Set-Aside.",IF(AND(C12&gt;0,'17. Dev. Narr.'!L147=0),"ERROR: Nonprofit Set-Aside must be elected on Dev. Narr. Tab if electing to particpate in the Set-Aside.",""))</f>
        <v/>
      </c>
      <c r="D17" s="1403"/>
      <c r="E17" s="1403"/>
      <c r="F17" s="1403"/>
      <c r="G17" s="1403"/>
      <c r="H17" s="1403"/>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3"/>
      <c r="AR17" s="31" t="s">
        <v>1289</v>
      </c>
    </row>
    <row r="18" spans="1:44" ht="15.75" customHeight="1" x14ac:dyDescent="0.2">
      <c r="A18" s="1994" t="s">
        <v>2655</v>
      </c>
      <c r="B18" s="1442"/>
      <c r="C18" s="1442"/>
      <c r="D18" s="1442"/>
      <c r="E18" s="1442"/>
      <c r="F18" s="1442"/>
      <c r="G18" s="1442"/>
      <c r="H18" s="1442"/>
      <c r="I18" s="1442"/>
      <c r="J18" s="1442"/>
      <c r="K18" s="1442"/>
      <c r="L18" s="1442"/>
      <c r="M18" s="1442"/>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3"/>
      <c r="AR18" s="31"/>
    </row>
    <row r="19" spans="1:44" ht="6.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1:44" ht="15" customHeight="1" x14ac:dyDescent="0.25">
      <c r="A20" s="1551" t="s">
        <v>2656</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0"/>
    </row>
    <row r="21" spans="1:44" ht="15" customHeight="1" x14ac:dyDescent="0.25">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1400"/>
      <c r="AN21" s="1400"/>
      <c r="AO21" s="1400"/>
      <c r="AP21" s="1400"/>
      <c r="AQ21" s="1400"/>
      <c r="AR21" s="10"/>
    </row>
    <row r="22" spans="1:44" ht="6"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row>
    <row r="23" spans="1:44" ht="13.5" customHeight="1" x14ac:dyDescent="0.25">
      <c r="A23" s="201" t="s">
        <v>2657</v>
      </c>
      <c r="B23" s="10"/>
      <c r="C23" s="10"/>
      <c r="D23" s="10"/>
      <c r="E23" s="10"/>
      <c r="F23" s="10"/>
      <c r="G23" s="10"/>
      <c r="H23" s="10"/>
      <c r="I23" s="1915"/>
      <c r="J23" s="1803"/>
      <c r="K23" s="1803"/>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03"/>
      <c r="AK23" s="1803"/>
      <c r="AL23" s="1803"/>
      <c r="AM23" s="1803"/>
      <c r="AN23" s="1804"/>
      <c r="AO23" s="31"/>
      <c r="AP23" s="31"/>
      <c r="AQ23" s="31"/>
      <c r="AR23" s="31"/>
    </row>
    <row r="24" spans="1:44" s="1045" customFormat="1" ht="6"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row>
    <row r="25" spans="1:44" ht="13.5" customHeight="1" x14ac:dyDescent="0.25">
      <c r="A25" s="201" t="s">
        <v>2658</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531"/>
      <c r="AG25" s="531"/>
      <c r="AH25" s="531"/>
      <c r="AI25" s="10"/>
      <c r="AJ25" s="1915"/>
      <c r="AK25" s="1803"/>
      <c r="AL25" s="1803"/>
      <c r="AM25" s="1803"/>
      <c r="AN25" s="1804"/>
      <c r="AO25" s="10"/>
      <c r="AP25" s="10"/>
      <c r="AQ25" s="10"/>
      <c r="AR25" s="10"/>
    </row>
    <row r="26" spans="1:44" s="1045" customFormat="1" ht="6"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row>
    <row r="27" spans="1:44" ht="13.5" customHeight="1" x14ac:dyDescent="0.25">
      <c r="A27" s="201" t="s">
        <v>2659</v>
      </c>
      <c r="B27" s="10"/>
      <c r="C27" s="10"/>
      <c r="D27" s="10"/>
      <c r="E27" s="10"/>
      <c r="F27" s="10"/>
      <c r="G27" s="10"/>
      <c r="H27" s="10"/>
      <c r="I27" s="10"/>
      <c r="J27" s="10"/>
      <c r="K27" s="10"/>
      <c r="L27" s="10"/>
      <c r="M27" s="10"/>
      <c r="N27" s="10"/>
      <c r="O27" s="10"/>
      <c r="P27" s="10"/>
      <c r="Q27" s="10"/>
      <c r="R27" s="10"/>
      <c r="S27" s="10"/>
      <c r="T27" s="10"/>
      <c r="U27" s="31"/>
      <c r="V27" s="31"/>
      <c r="W27" s="1937"/>
      <c r="X27" s="1803"/>
      <c r="Y27" s="1803"/>
      <c r="Z27" s="1803"/>
      <c r="AA27" s="1803"/>
      <c r="AB27" s="1803"/>
      <c r="AC27" s="1803"/>
      <c r="AD27" s="1803"/>
      <c r="AE27" s="1803"/>
      <c r="AF27" s="1803"/>
      <c r="AG27" s="1803"/>
      <c r="AH27" s="1803"/>
      <c r="AI27" s="1803"/>
      <c r="AJ27" s="1803"/>
      <c r="AK27" s="1803"/>
      <c r="AL27" s="1803"/>
      <c r="AM27" s="1803"/>
      <c r="AN27" s="1804"/>
      <c r="AO27" s="10"/>
      <c r="AP27" s="10"/>
      <c r="AQ27" s="10"/>
      <c r="AR27" s="31"/>
    </row>
    <row r="28" spans="1:44" s="1045" customFormat="1" ht="6"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row>
    <row r="29" spans="1:44" ht="13.5" customHeight="1" x14ac:dyDescent="0.25">
      <c r="A29" s="201" t="s">
        <v>2660</v>
      </c>
      <c r="B29" s="10"/>
      <c r="C29" s="10"/>
      <c r="D29" s="10"/>
      <c r="E29" s="10"/>
      <c r="F29" s="10"/>
      <c r="G29" s="10"/>
      <c r="H29" s="10"/>
      <c r="I29" s="10"/>
      <c r="J29" s="10"/>
      <c r="K29" s="1915"/>
      <c r="L29" s="1803"/>
      <c r="M29" s="1803"/>
      <c r="N29" s="1803"/>
      <c r="O29" s="1803"/>
      <c r="P29" s="1803"/>
      <c r="Q29" s="1803"/>
      <c r="R29" s="1803"/>
      <c r="S29" s="1803"/>
      <c r="T29" s="1803"/>
      <c r="U29" s="1803"/>
      <c r="V29" s="1803"/>
      <c r="W29" s="1803"/>
      <c r="X29" s="1803"/>
      <c r="Y29" s="1803"/>
      <c r="Z29" s="1803"/>
      <c r="AA29" s="1803"/>
      <c r="AB29" s="1803"/>
      <c r="AC29" s="1803"/>
      <c r="AD29" s="1803"/>
      <c r="AE29" s="1803"/>
      <c r="AF29" s="1803"/>
      <c r="AG29" s="1803"/>
      <c r="AH29" s="1803"/>
      <c r="AI29" s="1803"/>
      <c r="AJ29" s="1803"/>
      <c r="AK29" s="1803"/>
      <c r="AL29" s="1803"/>
      <c r="AM29" s="1803"/>
      <c r="AN29" s="1804"/>
      <c r="AO29" s="10"/>
      <c r="AP29" s="10"/>
      <c r="AQ29" s="10"/>
      <c r="AR29" s="31"/>
    </row>
    <row r="30" spans="1:44" s="1045" customFormat="1" ht="6"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row>
    <row r="31" spans="1:44" ht="13.5" customHeight="1" x14ac:dyDescent="0.25">
      <c r="A31" s="10" t="s">
        <v>2661</v>
      </c>
      <c r="B31" s="10"/>
      <c r="C31" s="10"/>
      <c r="D31" s="10"/>
      <c r="E31" s="10"/>
      <c r="F31" s="10"/>
      <c r="G31" s="10"/>
      <c r="H31" s="10"/>
      <c r="I31" s="10"/>
      <c r="J31" s="10"/>
      <c r="K31" s="10"/>
      <c r="L31" s="10"/>
      <c r="M31" s="10"/>
      <c r="N31" s="10"/>
      <c r="O31" s="10"/>
      <c r="P31" s="10"/>
      <c r="Q31" s="10"/>
      <c r="R31" s="10"/>
      <c r="S31" s="10"/>
      <c r="T31" s="1736"/>
      <c r="U31" s="1803"/>
      <c r="V31" s="1803"/>
      <c r="W31" s="1803"/>
      <c r="X31" s="1803"/>
      <c r="Y31" s="1803"/>
      <c r="Z31" s="1803"/>
      <c r="AA31" s="1803"/>
      <c r="AB31" s="1803"/>
      <c r="AC31" s="1803"/>
      <c r="AD31" s="1804"/>
      <c r="AE31" s="10"/>
      <c r="AF31" s="10"/>
      <c r="AG31" s="31"/>
      <c r="AH31" s="31"/>
      <c r="AI31" s="31"/>
      <c r="AJ31" s="10"/>
      <c r="AK31" s="31"/>
      <c r="AL31" s="31"/>
      <c r="AM31" s="31"/>
      <c r="AN31" s="31"/>
      <c r="AO31" s="31"/>
      <c r="AP31" s="31"/>
      <c r="AQ31" s="31"/>
      <c r="AR31" s="31"/>
    </row>
    <row r="32" spans="1:44" s="1045" customFormat="1" ht="6"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row>
    <row r="33" spans="1:44" ht="13.5" customHeight="1" x14ac:dyDescent="0.25">
      <c r="A33" s="35" t="s">
        <v>2662</v>
      </c>
      <c r="B33" s="10" t="s">
        <v>2663</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31"/>
      <c r="AH33" s="31"/>
      <c r="AI33" s="31"/>
      <c r="AJ33" s="1915"/>
      <c r="AK33" s="1803"/>
      <c r="AL33" s="1803"/>
      <c r="AM33" s="1803"/>
      <c r="AN33" s="1804"/>
      <c r="AO33" s="10"/>
      <c r="AP33" s="10"/>
      <c r="AQ33" s="10"/>
      <c r="AR33" s="31"/>
    </row>
    <row r="34" spans="1:44" s="1045" customFormat="1" ht="6"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row>
    <row r="35" spans="1:44" ht="13.5" customHeight="1" x14ac:dyDescent="0.25">
      <c r="A35" s="10"/>
      <c r="B35" s="10" t="s">
        <v>2664</v>
      </c>
      <c r="C35" s="10"/>
      <c r="D35" s="10"/>
      <c r="E35" s="10"/>
      <c r="F35" s="10"/>
      <c r="G35" s="10"/>
      <c r="H35" s="10"/>
      <c r="I35" s="10"/>
      <c r="J35" s="10"/>
      <c r="K35" s="10"/>
      <c r="L35" s="10"/>
      <c r="M35" s="10"/>
      <c r="N35" s="10"/>
      <c r="O35" s="10"/>
      <c r="P35" s="10"/>
      <c r="Q35" s="10"/>
      <c r="R35" s="10"/>
      <c r="S35" s="10"/>
      <c r="T35" s="31"/>
      <c r="U35" s="120"/>
      <c r="V35" s="31"/>
      <c r="W35" s="31"/>
      <c r="X35" s="31"/>
      <c r="Y35" s="10"/>
      <c r="Z35" s="10"/>
      <c r="AA35" s="1915"/>
      <c r="AB35" s="1803"/>
      <c r="AC35" s="1804"/>
      <c r="AD35" s="10"/>
      <c r="AE35" s="10"/>
      <c r="AF35" s="31"/>
      <c r="AG35" s="31"/>
      <c r="AH35" s="31"/>
      <c r="AI35" s="10"/>
      <c r="AJ35" s="10"/>
      <c r="AK35" s="10"/>
      <c r="AL35" s="10"/>
      <c r="AM35" s="10"/>
      <c r="AN35" s="10"/>
      <c r="AO35" s="10"/>
      <c r="AP35" s="10"/>
      <c r="AQ35" s="10"/>
      <c r="AR35" s="31"/>
    </row>
    <row r="36" spans="1:44" s="1045" customFormat="1" ht="6"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1129"/>
      <c r="AB36" s="1129"/>
      <c r="AC36" s="1129"/>
      <c r="AD36" s="31"/>
      <c r="AE36" s="31"/>
      <c r="AF36" s="31"/>
      <c r="AG36" s="31"/>
      <c r="AH36" s="31"/>
      <c r="AI36" s="31"/>
      <c r="AJ36" s="31"/>
      <c r="AK36" s="31"/>
      <c r="AL36" s="31"/>
      <c r="AM36" s="31"/>
      <c r="AN36" s="31"/>
      <c r="AO36" s="31"/>
      <c r="AP36" s="31"/>
      <c r="AQ36" s="31"/>
      <c r="AR36" s="31"/>
    </row>
    <row r="37" spans="1:44" ht="13.5" customHeight="1" x14ac:dyDescent="0.25">
      <c r="A37" s="10"/>
      <c r="B37" s="10" t="s">
        <v>2665</v>
      </c>
      <c r="C37" s="10"/>
      <c r="D37" s="10"/>
      <c r="E37" s="10"/>
      <c r="F37" s="10"/>
      <c r="G37" s="10"/>
      <c r="H37" s="10"/>
      <c r="I37" s="10"/>
      <c r="J37" s="10"/>
      <c r="K37" s="10"/>
      <c r="L37" s="10"/>
      <c r="M37" s="10"/>
      <c r="N37" s="10"/>
      <c r="O37" s="10"/>
      <c r="P37" s="10"/>
      <c r="Q37" s="10"/>
      <c r="R37" s="10"/>
      <c r="S37" s="10"/>
      <c r="T37" s="31"/>
      <c r="U37" s="31"/>
      <c r="V37" s="31"/>
      <c r="W37" s="31"/>
      <c r="X37" s="31"/>
      <c r="Y37" s="10"/>
      <c r="Z37" s="10"/>
      <c r="AA37" s="1937"/>
      <c r="AB37" s="1803"/>
      <c r="AC37" s="1804"/>
      <c r="AD37" s="10"/>
      <c r="AE37" s="10"/>
      <c r="AF37" s="31"/>
      <c r="AG37" s="31"/>
      <c r="AH37" s="31"/>
      <c r="AI37" s="10"/>
      <c r="AJ37" s="10"/>
      <c r="AK37" s="31"/>
      <c r="AL37" s="31"/>
      <c r="AM37" s="31"/>
      <c r="AN37" s="31"/>
      <c r="AO37" s="31"/>
      <c r="AP37" s="31"/>
      <c r="AQ37" s="31"/>
      <c r="AR37" s="31"/>
    </row>
    <row r="38" spans="1:44" s="1045" customFormat="1" ht="6"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row>
    <row r="39" spans="1:44" ht="13.5" customHeight="1" x14ac:dyDescent="0.25">
      <c r="A39" s="35" t="s">
        <v>2666</v>
      </c>
      <c r="B39" s="592" t="s">
        <v>2667</v>
      </c>
      <c r="C39" s="10"/>
      <c r="D39" s="10"/>
      <c r="E39" s="10"/>
      <c r="F39" s="10"/>
      <c r="G39" s="10"/>
      <c r="H39" s="10"/>
      <c r="I39" s="10"/>
      <c r="J39" s="10"/>
      <c r="K39" s="10"/>
      <c r="L39" s="10"/>
      <c r="M39" s="10"/>
      <c r="N39" s="10"/>
      <c r="O39" s="10"/>
      <c r="P39" s="1997"/>
      <c r="Q39" s="1803"/>
      <c r="R39" s="1803"/>
      <c r="S39" s="1803"/>
      <c r="T39" s="1803"/>
      <c r="U39" s="1803"/>
      <c r="V39" s="1803"/>
      <c r="W39" s="1803"/>
      <c r="X39" s="1803"/>
      <c r="Y39" s="1803"/>
      <c r="Z39" s="1803"/>
      <c r="AA39" s="1803"/>
      <c r="AB39" s="1803"/>
      <c r="AC39" s="1803"/>
      <c r="AD39" s="1803"/>
      <c r="AE39" s="1803"/>
      <c r="AF39" s="1803"/>
      <c r="AG39" s="1803"/>
      <c r="AH39" s="1803"/>
      <c r="AI39" s="1803"/>
      <c r="AJ39" s="1803"/>
      <c r="AK39" s="1803"/>
      <c r="AL39" s="1803"/>
      <c r="AM39" s="1803"/>
      <c r="AN39" s="1804"/>
      <c r="AO39" s="10"/>
      <c r="AP39" s="10"/>
      <c r="AQ39" s="10"/>
      <c r="AR39" s="31"/>
    </row>
    <row r="40" spans="1:44" s="1045" customFormat="1" ht="6"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row>
    <row r="41" spans="1:44" ht="13.5" customHeight="1" x14ac:dyDescent="0.25">
      <c r="A41" s="35" t="s">
        <v>2668</v>
      </c>
      <c r="B41" s="1551" t="s">
        <v>2669</v>
      </c>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400"/>
      <c r="AA41" s="1400"/>
      <c r="AB41" s="1400"/>
      <c r="AC41" s="1400"/>
      <c r="AD41" s="1400"/>
      <c r="AE41" s="1400"/>
      <c r="AF41" s="1400"/>
      <c r="AG41" s="1400"/>
      <c r="AH41" s="1400"/>
      <c r="AI41" s="1400"/>
      <c r="AJ41" s="1400"/>
      <c r="AK41" s="1400"/>
      <c r="AL41" s="1400"/>
      <c r="AM41" s="1400"/>
      <c r="AN41" s="1400"/>
      <c r="AO41" s="1400"/>
      <c r="AP41" s="1400"/>
      <c r="AQ41" s="1400"/>
      <c r="AR41" s="31"/>
    </row>
    <row r="42" spans="1:44" ht="15" customHeight="1" x14ac:dyDescent="0.25">
      <c r="A42" s="35"/>
      <c r="B42" s="1400"/>
      <c r="C42" s="1400"/>
      <c r="D42" s="1400"/>
      <c r="E42" s="1400"/>
      <c r="F42" s="1400"/>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400"/>
      <c r="AM42" s="1400"/>
      <c r="AN42" s="1400"/>
      <c r="AO42" s="1400"/>
      <c r="AP42" s="1400"/>
      <c r="AQ42" s="1400"/>
      <c r="AR42" s="31"/>
    </row>
    <row r="43" spans="1:44" s="1045" customFormat="1" ht="6.6" customHeight="1" x14ac:dyDescent="0.25">
      <c r="A43" s="1056"/>
      <c r="AR43" s="31"/>
    </row>
    <row r="44" spans="1:44" ht="15" customHeight="1" x14ac:dyDescent="0.25">
      <c r="A44" s="10"/>
      <c r="B44" s="2000"/>
      <c r="C44" s="1836"/>
      <c r="D44" s="1836"/>
      <c r="E44" s="1836"/>
      <c r="F44" s="1836"/>
      <c r="G44" s="1836"/>
      <c r="H44" s="1836"/>
      <c r="I44" s="1836"/>
      <c r="J44" s="1836"/>
      <c r="K44" s="1836"/>
      <c r="L44" s="1836"/>
      <c r="M44" s="1836"/>
      <c r="N44" s="1836"/>
      <c r="O44" s="1836"/>
      <c r="P44" s="1836"/>
      <c r="Q44" s="1836"/>
      <c r="R44" s="1836"/>
      <c r="S44" s="1836"/>
      <c r="T44" s="1836"/>
      <c r="U44" s="1836"/>
      <c r="V44" s="1836"/>
      <c r="W44" s="1836"/>
      <c r="X44" s="1836"/>
      <c r="Y44" s="1836"/>
      <c r="Z44" s="1836"/>
      <c r="AA44" s="1836"/>
      <c r="AB44" s="1836"/>
      <c r="AC44" s="1836"/>
      <c r="AD44" s="1836"/>
      <c r="AE44" s="1836"/>
      <c r="AF44" s="1836"/>
      <c r="AG44" s="1836"/>
      <c r="AH44" s="1836"/>
      <c r="AI44" s="1836"/>
      <c r="AJ44" s="1836"/>
      <c r="AK44" s="1836"/>
      <c r="AL44" s="1836"/>
      <c r="AM44" s="1836"/>
      <c r="AN44" s="1837"/>
      <c r="AO44" s="343"/>
      <c r="AP44" s="343"/>
      <c r="AQ44" s="343"/>
      <c r="AR44" s="31"/>
    </row>
    <row r="45" spans="1:44" ht="66" customHeight="1" x14ac:dyDescent="0.25">
      <c r="A45" s="10"/>
      <c r="B45" s="1838"/>
      <c r="C45" s="1839"/>
      <c r="D45" s="1839"/>
      <c r="E45" s="1839"/>
      <c r="F45" s="1839"/>
      <c r="G45" s="1839"/>
      <c r="H45" s="1839"/>
      <c r="I45" s="1839"/>
      <c r="J45" s="1839"/>
      <c r="K45" s="1839"/>
      <c r="L45" s="1839"/>
      <c r="M45" s="1839"/>
      <c r="N45" s="1839"/>
      <c r="O45" s="1839"/>
      <c r="P45" s="1839"/>
      <c r="Q45" s="1839"/>
      <c r="R45" s="1839"/>
      <c r="S45" s="1839"/>
      <c r="T45" s="1839"/>
      <c r="U45" s="1839"/>
      <c r="V45" s="1839"/>
      <c r="W45" s="1839"/>
      <c r="X45" s="1839"/>
      <c r="Y45" s="1839"/>
      <c r="Z45" s="1839"/>
      <c r="AA45" s="1839"/>
      <c r="AB45" s="1839"/>
      <c r="AC45" s="1839"/>
      <c r="AD45" s="1839"/>
      <c r="AE45" s="1839"/>
      <c r="AF45" s="1839"/>
      <c r="AG45" s="1839"/>
      <c r="AH45" s="1839"/>
      <c r="AI45" s="1839"/>
      <c r="AJ45" s="1839"/>
      <c r="AK45" s="1839"/>
      <c r="AL45" s="1839"/>
      <c r="AM45" s="1839"/>
      <c r="AN45" s="1840"/>
      <c r="AO45" s="343"/>
      <c r="AP45" s="343"/>
      <c r="AQ45" s="343"/>
      <c r="AR45" s="31"/>
    </row>
    <row r="46" spans="1:44" s="1045" customFormat="1" ht="6"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row>
    <row r="47" spans="1:44" ht="13.5" customHeight="1" x14ac:dyDescent="0.25">
      <c r="A47" s="35" t="s">
        <v>2670</v>
      </c>
      <c r="B47" s="10" t="s">
        <v>2671</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31"/>
      <c r="AG47" s="31"/>
      <c r="AH47" s="31"/>
      <c r="AI47" s="10"/>
      <c r="AJ47" s="10"/>
      <c r="AK47" s="31"/>
      <c r="AL47" s="2354"/>
      <c r="AM47" s="1803"/>
      <c r="AN47" s="1804"/>
      <c r="AO47" s="531"/>
      <c r="AP47" s="531"/>
      <c r="AQ47" s="10"/>
      <c r="AR47" s="31"/>
    </row>
    <row r="48" spans="1:44" s="1045" customFormat="1" ht="6"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row>
    <row r="49" spans="1:44" ht="13.5" customHeight="1" x14ac:dyDescent="0.25">
      <c r="A49" s="10"/>
      <c r="B49" s="10" t="s">
        <v>2672</v>
      </c>
      <c r="C49" s="10"/>
      <c r="D49" s="10"/>
      <c r="E49" s="10"/>
      <c r="F49" s="10"/>
      <c r="G49" s="10"/>
      <c r="H49" s="31"/>
      <c r="I49" s="2357"/>
      <c r="J49" s="1803"/>
      <c r="K49" s="1803"/>
      <c r="L49" s="1803"/>
      <c r="M49" s="1803"/>
      <c r="N49" s="1803"/>
      <c r="O49" s="1803"/>
      <c r="P49" s="1803"/>
      <c r="Q49" s="1803"/>
      <c r="R49" s="1803"/>
      <c r="S49" s="1803"/>
      <c r="T49" s="1803"/>
      <c r="U49" s="1803"/>
      <c r="V49" s="1803"/>
      <c r="W49" s="1803"/>
      <c r="X49" s="1803"/>
      <c r="Y49" s="1803"/>
      <c r="Z49" s="1803"/>
      <c r="AA49" s="1803"/>
      <c r="AB49" s="1803"/>
      <c r="AC49" s="1803"/>
      <c r="AD49" s="1803"/>
      <c r="AE49" s="1803"/>
      <c r="AF49" s="1803"/>
      <c r="AG49" s="1803"/>
      <c r="AH49" s="1803"/>
      <c r="AI49" s="1803"/>
      <c r="AJ49" s="1803"/>
      <c r="AK49" s="1803"/>
      <c r="AL49" s="1803"/>
      <c r="AM49" s="1803"/>
      <c r="AN49" s="1804"/>
      <c r="AO49" s="991"/>
      <c r="AP49" s="10"/>
      <c r="AQ49" s="10"/>
      <c r="AR49" s="31"/>
    </row>
    <row r="50" spans="1:44" ht="13.5" customHeight="1" x14ac:dyDescent="0.25">
      <c r="A50" s="10"/>
      <c r="B50" s="10"/>
      <c r="C50" s="10"/>
      <c r="D50" s="10"/>
      <c r="E50" s="10"/>
      <c r="F50" s="10"/>
      <c r="G50" s="10"/>
      <c r="H50" s="31"/>
      <c r="I50" s="1011"/>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991"/>
      <c r="AP50" s="10"/>
      <c r="AQ50" s="10"/>
      <c r="AR50" s="31"/>
    </row>
    <row r="51" spans="1:44" ht="15" customHeight="1" x14ac:dyDescent="0.2">
      <c r="A51" s="1125"/>
      <c r="B51" s="1511" t="s">
        <v>2673</v>
      </c>
      <c r="C51" s="1400"/>
      <c r="D51" s="1400"/>
      <c r="E51" s="1400"/>
      <c r="F51" s="1400"/>
      <c r="G51" s="1400"/>
      <c r="H51" s="1400"/>
      <c r="I51" s="1400"/>
      <c r="J51" s="1400"/>
      <c r="K51" s="1400"/>
      <c r="L51" s="1400"/>
      <c r="M51" s="1400"/>
      <c r="N51" s="1400"/>
      <c r="O51" s="1400"/>
      <c r="P51" s="1400"/>
      <c r="Q51" s="1400"/>
      <c r="R51" s="1400"/>
      <c r="S51" s="1400"/>
      <c r="T51" s="1400"/>
      <c r="U51" s="1400"/>
      <c r="V51" s="1400"/>
      <c r="W51" s="1400"/>
      <c r="X51" s="1400"/>
      <c r="Y51" s="1400"/>
      <c r="Z51" s="1400"/>
      <c r="AA51" s="1400"/>
      <c r="AB51" s="1400"/>
      <c r="AC51" s="1400"/>
      <c r="AD51" s="1400"/>
      <c r="AE51" s="1400"/>
      <c r="AF51" s="1400"/>
      <c r="AG51" s="1400"/>
      <c r="AH51" s="1400"/>
      <c r="AI51" s="1400"/>
      <c r="AJ51" s="1400"/>
      <c r="AK51" s="1400"/>
      <c r="AL51" s="1400"/>
      <c r="AM51" s="1400"/>
      <c r="AN51" s="1400"/>
      <c r="AO51" s="1400"/>
      <c r="AP51" s="1400"/>
      <c r="AQ51" s="1400"/>
      <c r="AR51" s="31"/>
    </row>
    <row r="52" spans="1:44" ht="13.5" customHeight="1" x14ac:dyDescent="0.25">
      <c r="A52" s="10"/>
      <c r="B52" s="1403"/>
      <c r="C52" s="1403"/>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c r="AF52" s="1403"/>
      <c r="AG52" s="1403"/>
      <c r="AH52" s="1403"/>
      <c r="AI52" s="1403"/>
      <c r="AJ52" s="1403"/>
      <c r="AK52" s="1403"/>
      <c r="AL52" s="1403"/>
      <c r="AM52" s="1403"/>
      <c r="AN52" s="1403"/>
      <c r="AO52" s="1403"/>
      <c r="AP52" s="1403"/>
      <c r="AQ52" s="1403"/>
      <c r="AR52" s="31"/>
    </row>
    <row r="53" spans="1:44" ht="12.75" customHeight="1" x14ac:dyDescent="0.2">
      <c r="A53" s="2358" t="s">
        <v>2674</v>
      </c>
      <c r="B53" s="1397"/>
      <c r="C53" s="1397"/>
      <c r="D53" s="1397"/>
      <c r="E53" s="1397"/>
      <c r="F53" s="1397"/>
      <c r="G53" s="1397"/>
      <c r="H53" s="1397"/>
      <c r="I53" s="1397"/>
      <c r="J53" s="1397"/>
      <c r="K53" s="1397"/>
      <c r="L53" s="1397"/>
      <c r="M53" s="1397"/>
      <c r="N53" s="1397"/>
      <c r="O53" s="1397"/>
      <c r="P53" s="1397"/>
      <c r="Q53" s="1397"/>
      <c r="R53" s="1397"/>
      <c r="S53" s="1397"/>
      <c r="T53" s="1397"/>
      <c r="U53" s="1397"/>
      <c r="V53" s="1397"/>
      <c r="W53" s="1397"/>
      <c r="X53" s="1397"/>
      <c r="Y53" s="1397"/>
      <c r="Z53" s="1397"/>
      <c r="AA53" s="1397"/>
      <c r="AB53" s="1397"/>
      <c r="AC53" s="1397"/>
      <c r="AD53" s="1397"/>
      <c r="AE53" s="1397"/>
      <c r="AF53" s="1397"/>
      <c r="AG53" s="1397"/>
      <c r="AH53" s="1397"/>
      <c r="AI53" s="1397"/>
      <c r="AJ53" s="1397"/>
      <c r="AK53" s="1397"/>
      <c r="AL53" s="1397"/>
      <c r="AM53" s="1397"/>
      <c r="AN53" s="1397"/>
      <c r="AO53" s="1397"/>
      <c r="AP53" s="1397"/>
      <c r="AQ53" s="1398"/>
      <c r="AR53" s="31"/>
    </row>
    <row r="54" spans="1:44" ht="13.5" customHeight="1" x14ac:dyDescent="0.2">
      <c r="A54" s="1402"/>
      <c r="B54" s="1403"/>
      <c r="C54" s="1403"/>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c r="AF54" s="1403"/>
      <c r="AG54" s="1403"/>
      <c r="AH54" s="1403"/>
      <c r="AI54" s="1403"/>
      <c r="AJ54" s="1403"/>
      <c r="AK54" s="1403"/>
      <c r="AL54" s="1403"/>
      <c r="AM54" s="1403"/>
      <c r="AN54" s="1403"/>
      <c r="AO54" s="1403"/>
      <c r="AP54" s="1403"/>
      <c r="AQ54" s="1404"/>
      <c r="AR54" s="31"/>
    </row>
    <row r="55" spans="1:44" ht="13.5" customHeight="1" x14ac:dyDescent="0.25">
      <c r="A55" s="10"/>
      <c r="B55" s="1012"/>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329"/>
      <c r="AP55" s="31"/>
      <c r="AQ55" s="31"/>
      <c r="AR55" s="31"/>
    </row>
    <row r="56" spans="1:44" ht="13.5" customHeight="1" x14ac:dyDescent="0.25">
      <c r="A56" s="10"/>
      <c r="B56" s="2353"/>
      <c r="C56" s="1803"/>
      <c r="D56" s="1803"/>
      <c r="E56" s="1803"/>
      <c r="F56" s="1803"/>
      <c r="G56" s="1803"/>
      <c r="H56" s="1803"/>
      <c r="I56" s="1803"/>
      <c r="J56" s="1803"/>
      <c r="K56" s="1803"/>
      <c r="L56" s="1803"/>
      <c r="M56" s="1803"/>
      <c r="N56" s="1803"/>
      <c r="O56" s="1803"/>
      <c r="P56" s="1803"/>
      <c r="Q56" s="1803"/>
      <c r="R56" s="1803"/>
      <c r="S56" s="1804"/>
      <c r="T56" s="10"/>
      <c r="U56" s="10"/>
      <c r="V56" s="1937"/>
      <c r="W56" s="1803"/>
      <c r="X56" s="1803"/>
      <c r="Y56" s="1803"/>
      <c r="Z56" s="1803"/>
      <c r="AA56" s="1803"/>
      <c r="AB56" s="1803"/>
      <c r="AC56" s="1803"/>
      <c r="AD56" s="1803"/>
      <c r="AE56" s="1803"/>
      <c r="AF56" s="1803"/>
      <c r="AG56" s="1803"/>
      <c r="AH56" s="1803"/>
      <c r="AI56" s="1803"/>
      <c r="AJ56" s="1803"/>
      <c r="AK56" s="1803"/>
      <c r="AL56" s="1803"/>
      <c r="AM56" s="1803"/>
      <c r="AN56" s="1803"/>
      <c r="AO56" s="1962"/>
      <c r="AP56" s="31"/>
      <c r="AQ56" s="31"/>
      <c r="AR56" s="31"/>
    </row>
    <row r="57" spans="1:44" ht="13.5" customHeight="1" x14ac:dyDescent="0.25">
      <c r="A57" s="181"/>
      <c r="B57" s="737" t="s">
        <v>2675</v>
      </c>
      <c r="C57" s="181"/>
      <c r="D57" s="181"/>
      <c r="E57" s="181"/>
      <c r="F57" s="181"/>
      <c r="G57" s="181"/>
      <c r="H57" s="181"/>
      <c r="I57" s="181"/>
      <c r="J57" s="181"/>
      <c r="K57" s="181"/>
      <c r="L57" s="181"/>
      <c r="M57" s="181"/>
      <c r="N57" s="181"/>
      <c r="O57" s="181"/>
      <c r="P57" s="181"/>
      <c r="Q57" s="181"/>
      <c r="R57" s="181"/>
      <c r="S57" s="181"/>
      <c r="T57" s="181"/>
      <c r="U57" s="181"/>
      <c r="V57" s="181" t="s">
        <v>2676</v>
      </c>
      <c r="W57" s="181"/>
      <c r="X57" s="181"/>
      <c r="Y57" s="181"/>
      <c r="Z57" s="181"/>
      <c r="AA57" s="181"/>
      <c r="AB57" s="181"/>
      <c r="AC57" s="181"/>
      <c r="AD57" s="181"/>
      <c r="AE57" s="181"/>
      <c r="AF57" s="181"/>
      <c r="AG57" s="181"/>
      <c r="AH57" s="181"/>
      <c r="AI57" s="181"/>
      <c r="AJ57" s="181"/>
      <c r="AK57" s="181"/>
      <c r="AL57" s="181"/>
      <c r="AM57" s="181"/>
      <c r="AN57" s="181"/>
      <c r="AO57" s="1013"/>
      <c r="AP57" s="58"/>
      <c r="AQ57" s="58"/>
      <c r="AR57" s="58"/>
    </row>
    <row r="58" spans="1:44" ht="13.5" customHeight="1" x14ac:dyDescent="0.25">
      <c r="A58" s="10"/>
      <c r="B58" s="2353"/>
      <c r="C58" s="1803"/>
      <c r="D58" s="1803"/>
      <c r="E58" s="1803"/>
      <c r="F58" s="1803"/>
      <c r="G58" s="1803"/>
      <c r="H58" s="1803"/>
      <c r="I58" s="1803"/>
      <c r="J58" s="1803"/>
      <c r="K58" s="1803"/>
      <c r="L58" s="1803"/>
      <c r="M58" s="1803"/>
      <c r="N58" s="1803"/>
      <c r="O58" s="1803"/>
      <c r="P58" s="1803"/>
      <c r="Q58" s="1803"/>
      <c r="R58" s="1803"/>
      <c r="S58" s="1804"/>
      <c r="T58" s="1937"/>
      <c r="U58" s="1803"/>
      <c r="V58" s="1803"/>
      <c r="W58" s="1803"/>
      <c r="X58" s="1803"/>
      <c r="Y58" s="1803"/>
      <c r="Z58" s="1803"/>
      <c r="AA58" s="1803"/>
      <c r="AB58" s="1803"/>
      <c r="AC58" s="1803"/>
      <c r="AD58" s="1803"/>
      <c r="AE58" s="1804"/>
      <c r="AF58" s="10"/>
      <c r="AG58" s="1915"/>
      <c r="AH58" s="1803"/>
      <c r="AI58" s="1804"/>
      <c r="AJ58" s="10"/>
      <c r="AK58" s="1915"/>
      <c r="AL58" s="1803"/>
      <c r="AM58" s="1803"/>
      <c r="AN58" s="1803"/>
      <c r="AO58" s="1962"/>
      <c r="AP58" s="31"/>
      <c r="AQ58" s="31"/>
      <c r="AR58" s="31"/>
    </row>
    <row r="59" spans="1:44" ht="13.5" customHeight="1" x14ac:dyDescent="0.25">
      <c r="A59" s="181"/>
      <c r="B59" s="737" t="s">
        <v>147</v>
      </c>
      <c r="C59" s="181"/>
      <c r="D59" s="181"/>
      <c r="E59" s="181"/>
      <c r="F59" s="181"/>
      <c r="G59" s="181"/>
      <c r="H59" s="181"/>
      <c r="I59" s="181"/>
      <c r="J59" s="181"/>
      <c r="K59" s="181"/>
      <c r="L59" s="181"/>
      <c r="M59" s="181"/>
      <c r="N59" s="181"/>
      <c r="O59" s="181"/>
      <c r="P59" s="181"/>
      <c r="Q59" s="181"/>
      <c r="R59" s="181"/>
      <c r="S59" s="181"/>
      <c r="T59" s="181" t="s">
        <v>148</v>
      </c>
      <c r="U59" s="181"/>
      <c r="V59" s="181"/>
      <c r="W59" s="181"/>
      <c r="X59" s="181"/>
      <c r="Y59" s="181"/>
      <c r="Z59" s="181"/>
      <c r="AA59" s="181"/>
      <c r="AB59" s="181"/>
      <c r="AC59" s="181"/>
      <c r="AD59" s="181"/>
      <c r="AE59" s="181"/>
      <c r="AF59" s="181"/>
      <c r="AG59" s="181" t="s">
        <v>232</v>
      </c>
      <c r="AH59" s="181"/>
      <c r="AI59" s="181"/>
      <c r="AJ59" s="181"/>
      <c r="AK59" s="181" t="s">
        <v>174</v>
      </c>
      <c r="AL59" s="181"/>
      <c r="AM59" s="181"/>
      <c r="AN59" s="181"/>
      <c r="AO59" s="1013"/>
      <c r="AP59" s="58"/>
      <c r="AQ59" s="58"/>
      <c r="AR59" s="58"/>
    </row>
    <row r="60" spans="1:44" ht="13.5" customHeight="1" x14ac:dyDescent="0.25">
      <c r="A60" s="10"/>
      <c r="B60" s="2352"/>
      <c r="C60" s="1803"/>
      <c r="D60" s="1803"/>
      <c r="E60" s="1803"/>
      <c r="F60" s="1803"/>
      <c r="G60" s="1803"/>
      <c r="H60" s="1803"/>
      <c r="I60" s="1804"/>
      <c r="J60" s="10"/>
      <c r="K60" s="1937"/>
      <c r="L60" s="1803"/>
      <c r="M60" s="1804"/>
      <c r="N60" s="10"/>
      <c r="O60" s="1937"/>
      <c r="P60" s="1803"/>
      <c r="Q60" s="1803"/>
      <c r="R60" s="1803"/>
      <c r="S60" s="1803"/>
      <c r="T60" s="1803"/>
      <c r="U60" s="1803"/>
      <c r="V60" s="1803"/>
      <c r="W60" s="1803"/>
      <c r="X60" s="1803"/>
      <c r="Y60" s="1803"/>
      <c r="Z60" s="1803"/>
      <c r="AA60" s="1803"/>
      <c r="AB60" s="1803"/>
      <c r="AC60" s="1804"/>
      <c r="AD60" s="10"/>
      <c r="AE60" s="1937"/>
      <c r="AF60" s="1803"/>
      <c r="AG60" s="1803"/>
      <c r="AH60" s="1803"/>
      <c r="AI60" s="1803"/>
      <c r="AJ60" s="1803"/>
      <c r="AK60" s="1803"/>
      <c r="AL60" s="1803"/>
      <c r="AM60" s="1803"/>
      <c r="AN60" s="1803"/>
      <c r="AO60" s="1962"/>
      <c r="AP60" s="31"/>
      <c r="AQ60" s="31"/>
      <c r="AR60" s="31"/>
    </row>
    <row r="61" spans="1:44" ht="13.5" customHeight="1" x14ac:dyDescent="0.25">
      <c r="A61" s="181"/>
      <c r="B61" s="738" t="s">
        <v>208</v>
      </c>
      <c r="C61" s="739"/>
      <c r="D61" s="739"/>
      <c r="E61" s="739"/>
      <c r="F61" s="739"/>
      <c r="G61" s="739"/>
      <c r="H61" s="739"/>
      <c r="I61" s="739"/>
      <c r="J61" s="739"/>
      <c r="K61" s="739" t="s">
        <v>2677</v>
      </c>
      <c r="L61" s="739"/>
      <c r="M61" s="739"/>
      <c r="N61" s="739"/>
      <c r="O61" s="739" t="s">
        <v>1837</v>
      </c>
      <c r="P61" s="739"/>
      <c r="Q61" s="739"/>
      <c r="R61" s="739"/>
      <c r="S61" s="739"/>
      <c r="T61" s="739"/>
      <c r="U61" s="739"/>
      <c r="V61" s="739"/>
      <c r="W61" s="739"/>
      <c r="X61" s="739"/>
      <c r="Y61" s="739"/>
      <c r="Z61" s="739"/>
      <c r="AA61" s="739"/>
      <c r="AB61" s="739"/>
      <c r="AC61" s="739"/>
      <c r="AD61" s="739"/>
      <c r="AE61" s="739" t="s">
        <v>2678</v>
      </c>
      <c r="AF61" s="739"/>
      <c r="AG61" s="739"/>
      <c r="AH61" s="739"/>
      <c r="AI61" s="739"/>
      <c r="AJ61" s="739"/>
      <c r="AK61" s="739"/>
      <c r="AL61" s="739"/>
      <c r="AM61" s="739"/>
      <c r="AN61" s="739"/>
      <c r="AO61" s="1014"/>
      <c r="AP61" s="58"/>
      <c r="AQ61" s="58"/>
      <c r="AR61" s="58"/>
    </row>
    <row r="62" spans="1:44" ht="13.5" customHeight="1" x14ac:dyDescent="0.25">
      <c r="A62" s="10"/>
      <c r="B62" s="1012"/>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329"/>
      <c r="AP62" s="31"/>
      <c r="AQ62" s="31"/>
      <c r="AR62" s="31"/>
    </row>
    <row r="63" spans="1:44" ht="13.5" customHeight="1" x14ac:dyDescent="0.25">
      <c r="A63" s="10"/>
      <c r="B63" s="2353"/>
      <c r="C63" s="1803"/>
      <c r="D63" s="1803"/>
      <c r="E63" s="1803"/>
      <c r="F63" s="1803"/>
      <c r="G63" s="1803"/>
      <c r="H63" s="1803"/>
      <c r="I63" s="1803"/>
      <c r="J63" s="1803"/>
      <c r="K63" s="1803"/>
      <c r="L63" s="1803"/>
      <c r="M63" s="1803"/>
      <c r="N63" s="1803"/>
      <c r="O63" s="1803"/>
      <c r="P63" s="1803"/>
      <c r="Q63" s="1803"/>
      <c r="R63" s="1803"/>
      <c r="S63" s="1804"/>
      <c r="T63" s="10"/>
      <c r="U63" s="10"/>
      <c r="V63" s="1937"/>
      <c r="W63" s="1803"/>
      <c r="X63" s="1803"/>
      <c r="Y63" s="1803"/>
      <c r="Z63" s="1803"/>
      <c r="AA63" s="1803"/>
      <c r="AB63" s="1803"/>
      <c r="AC63" s="1803"/>
      <c r="AD63" s="1803"/>
      <c r="AE63" s="1803"/>
      <c r="AF63" s="1803"/>
      <c r="AG63" s="1803"/>
      <c r="AH63" s="1803"/>
      <c r="AI63" s="1803"/>
      <c r="AJ63" s="1803"/>
      <c r="AK63" s="1803"/>
      <c r="AL63" s="1803"/>
      <c r="AM63" s="1803"/>
      <c r="AN63" s="1803"/>
      <c r="AO63" s="1962"/>
      <c r="AP63" s="31"/>
      <c r="AQ63" s="31"/>
      <c r="AR63" s="31"/>
    </row>
    <row r="64" spans="1:44" ht="13.5" customHeight="1" x14ac:dyDescent="0.25">
      <c r="A64" s="181"/>
      <c r="B64" s="737" t="s">
        <v>2675</v>
      </c>
      <c r="C64" s="181"/>
      <c r="D64" s="181"/>
      <c r="E64" s="181"/>
      <c r="F64" s="181"/>
      <c r="G64" s="181"/>
      <c r="H64" s="181"/>
      <c r="I64" s="181"/>
      <c r="J64" s="181"/>
      <c r="K64" s="181"/>
      <c r="L64" s="181"/>
      <c r="M64" s="181"/>
      <c r="N64" s="181"/>
      <c r="O64" s="181"/>
      <c r="P64" s="181"/>
      <c r="Q64" s="181"/>
      <c r="R64" s="181"/>
      <c r="S64" s="181"/>
      <c r="T64" s="181"/>
      <c r="U64" s="181"/>
      <c r="V64" s="181" t="s">
        <v>2676</v>
      </c>
      <c r="W64" s="181"/>
      <c r="X64" s="181"/>
      <c r="Y64" s="181"/>
      <c r="Z64" s="181"/>
      <c r="AA64" s="181"/>
      <c r="AB64" s="181"/>
      <c r="AC64" s="181"/>
      <c r="AD64" s="181"/>
      <c r="AE64" s="181"/>
      <c r="AF64" s="181"/>
      <c r="AG64" s="181"/>
      <c r="AH64" s="181"/>
      <c r="AI64" s="181"/>
      <c r="AJ64" s="181"/>
      <c r="AK64" s="181"/>
      <c r="AL64" s="181"/>
      <c r="AM64" s="181"/>
      <c r="AN64" s="181"/>
      <c r="AO64" s="1013"/>
      <c r="AP64" s="58"/>
      <c r="AQ64" s="58"/>
      <c r="AR64" s="58"/>
    </row>
    <row r="65" spans="1:44" ht="13.5" customHeight="1" x14ac:dyDescent="0.25">
      <c r="A65" s="10"/>
      <c r="B65" s="2353"/>
      <c r="C65" s="1803"/>
      <c r="D65" s="1803"/>
      <c r="E65" s="1803"/>
      <c r="F65" s="1803"/>
      <c r="G65" s="1803"/>
      <c r="H65" s="1803"/>
      <c r="I65" s="1803"/>
      <c r="J65" s="1803"/>
      <c r="K65" s="1803"/>
      <c r="L65" s="1803"/>
      <c r="M65" s="1803"/>
      <c r="N65" s="1803"/>
      <c r="O65" s="1803"/>
      <c r="P65" s="1803"/>
      <c r="Q65" s="1803"/>
      <c r="R65" s="1803"/>
      <c r="S65" s="1804"/>
      <c r="T65" s="1937"/>
      <c r="U65" s="1803"/>
      <c r="V65" s="1803"/>
      <c r="W65" s="1803"/>
      <c r="X65" s="1803"/>
      <c r="Y65" s="1803"/>
      <c r="Z65" s="1803"/>
      <c r="AA65" s="1803"/>
      <c r="AB65" s="1803"/>
      <c r="AC65" s="1803"/>
      <c r="AD65" s="1803"/>
      <c r="AE65" s="1804"/>
      <c r="AF65" s="10"/>
      <c r="AG65" s="1915"/>
      <c r="AH65" s="1803"/>
      <c r="AI65" s="1804"/>
      <c r="AJ65" s="10"/>
      <c r="AK65" s="1915"/>
      <c r="AL65" s="1803"/>
      <c r="AM65" s="1803"/>
      <c r="AN65" s="1803"/>
      <c r="AO65" s="1962"/>
      <c r="AP65" s="31"/>
      <c r="AQ65" s="31"/>
      <c r="AR65" s="31"/>
    </row>
    <row r="66" spans="1:44" ht="13.5" customHeight="1" x14ac:dyDescent="0.25">
      <c r="A66" s="181"/>
      <c r="B66" s="737" t="s">
        <v>147</v>
      </c>
      <c r="C66" s="181"/>
      <c r="D66" s="181"/>
      <c r="E66" s="181"/>
      <c r="F66" s="181"/>
      <c r="G66" s="181"/>
      <c r="H66" s="181"/>
      <c r="I66" s="181"/>
      <c r="J66" s="181"/>
      <c r="K66" s="181"/>
      <c r="L66" s="181"/>
      <c r="M66" s="181"/>
      <c r="N66" s="181"/>
      <c r="O66" s="181"/>
      <c r="P66" s="181"/>
      <c r="Q66" s="181"/>
      <c r="R66" s="181"/>
      <c r="S66" s="181"/>
      <c r="T66" s="181" t="s">
        <v>148</v>
      </c>
      <c r="U66" s="181"/>
      <c r="V66" s="181"/>
      <c r="W66" s="181"/>
      <c r="X66" s="181"/>
      <c r="Y66" s="181"/>
      <c r="Z66" s="181"/>
      <c r="AA66" s="181"/>
      <c r="AB66" s="181"/>
      <c r="AC66" s="181"/>
      <c r="AD66" s="181"/>
      <c r="AE66" s="181"/>
      <c r="AF66" s="181"/>
      <c r="AG66" s="181" t="s">
        <v>232</v>
      </c>
      <c r="AH66" s="181"/>
      <c r="AI66" s="181"/>
      <c r="AJ66" s="181"/>
      <c r="AK66" s="181" t="s">
        <v>174</v>
      </c>
      <c r="AL66" s="181"/>
      <c r="AM66" s="181"/>
      <c r="AN66" s="181"/>
      <c r="AO66" s="1013"/>
      <c r="AP66" s="58"/>
      <c r="AQ66" s="58"/>
      <c r="AR66" s="58"/>
    </row>
    <row r="67" spans="1:44" ht="13.5" customHeight="1" x14ac:dyDescent="0.25">
      <c r="A67" s="10"/>
      <c r="B67" s="2352"/>
      <c r="C67" s="1803"/>
      <c r="D67" s="1803"/>
      <c r="E67" s="1803"/>
      <c r="F67" s="1803"/>
      <c r="G67" s="1803"/>
      <c r="H67" s="1803"/>
      <c r="I67" s="1804"/>
      <c r="J67" s="10"/>
      <c r="K67" s="1937"/>
      <c r="L67" s="1803"/>
      <c r="M67" s="1804"/>
      <c r="N67" s="10"/>
      <c r="O67" s="1937"/>
      <c r="P67" s="1803"/>
      <c r="Q67" s="1803"/>
      <c r="R67" s="1803"/>
      <c r="S67" s="1803"/>
      <c r="T67" s="1803"/>
      <c r="U67" s="1803"/>
      <c r="V67" s="1803"/>
      <c r="W67" s="1803"/>
      <c r="X67" s="1803"/>
      <c r="Y67" s="1803"/>
      <c r="Z67" s="1803"/>
      <c r="AA67" s="1803"/>
      <c r="AB67" s="1803"/>
      <c r="AC67" s="1804"/>
      <c r="AD67" s="10"/>
      <c r="AE67" s="1937"/>
      <c r="AF67" s="1803"/>
      <c r="AG67" s="1803"/>
      <c r="AH67" s="1803"/>
      <c r="AI67" s="1803"/>
      <c r="AJ67" s="1803"/>
      <c r="AK67" s="1803"/>
      <c r="AL67" s="1803"/>
      <c r="AM67" s="1803"/>
      <c r="AN67" s="1803"/>
      <c r="AO67" s="1962"/>
      <c r="AP67" s="31"/>
      <c r="AQ67" s="31"/>
      <c r="AR67" s="31"/>
    </row>
    <row r="68" spans="1:44" ht="13.5" customHeight="1" x14ac:dyDescent="0.25">
      <c r="A68" s="181"/>
      <c r="B68" s="738" t="s">
        <v>208</v>
      </c>
      <c r="C68" s="739"/>
      <c r="D68" s="739"/>
      <c r="E68" s="739"/>
      <c r="F68" s="739"/>
      <c r="G68" s="739"/>
      <c r="H68" s="739"/>
      <c r="I68" s="739"/>
      <c r="J68" s="739"/>
      <c r="K68" s="739" t="s">
        <v>2677</v>
      </c>
      <c r="L68" s="739"/>
      <c r="M68" s="739"/>
      <c r="N68" s="739"/>
      <c r="O68" s="739" t="s">
        <v>1837</v>
      </c>
      <c r="P68" s="739"/>
      <c r="Q68" s="739"/>
      <c r="R68" s="739"/>
      <c r="S68" s="739"/>
      <c r="T68" s="739"/>
      <c r="U68" s="739"/>
      <c r="V68" s="739"/>
      <c r="W68" s="739"/>
      <c r="X68" s="739"/>
      <c r="Y68" s="739"/>
      <c r="Z68" s="739"/>
      <c r="AA68" s="739"/>
      <c r="AB68" s="739"/>
      <c r="AC68" s="739"/>
      <c r="AD68" s="739"/>
      <c r="AE68" s="739" t="s">
        <v>2678</v>
      </c>
      <c r="AF68" s="739"/>
      <c r="AG68" s="739"/>
      <c r="AH68" s="739"/>
      <c r="AI68" s="739"/>
      <c r="AJ68" s="739"/>
      <c r="AK68" s="739"/>
      <c r="AL68" s="739"/>
      <c r="AM68" s="739"/>
      <c r="AN68" s="739"/>
      <c r="AO68" s="1014"/>
      <c r="AP68" s="58"/>
      <c r="AQ68" s="58"/>
      <c r="AR68" s="58"/>
    </row>
    <row r="69" spans="1:44" ht="13.5" customHeight="1" x14ac:dyDescent="0.25">
      <c r="A69" s="10"/>
      <c r="B69" s="1012"/>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329"/>
      <c r="AP69" s="31"/>
      <c r="AQ69" s="31"/>
      <c r="AR69" s="31"/>
    </row>
    <row r="70" spans="1:44" ht="13.5" customHeight="1" x14ac:dyDescent="0.25">
      <c r="A70" s="10"/>
      <c r="B70" s="2353"/>
      <c r="C70" s="1803"/>
      <c r="D70" s="1803"/>
      <c r="E70" s="1803"/>
      <c r="F70" s="1803"/>
      <c r="G70" s="1803"/>
      <c r="H70" s="1803"/>
      <c r="I70" s="1803"/>
      <c r="J70" s="1803"/>
      <c r="K70" s="1803"/>
      <c r="L70" s="1803"/>
      <c r="M70" s="1803"/>
      <c r="N70" s="1803"/>
      <c r="O70" s="1803"/>
      <c r="P70" s="1803"/>
      <c r="Q70" s="1803"/>
      <c r="R70" s="1803"/>
      <c r="S70" s="1804"/>
      <c r="T70" s="1106"/>
      <c r="U70" s="1106"/>
      <c r="V70" s="1937"/>
      <c r="W70" s="1803"/>
      <c r="X70" s="1803"/>
      <c r="Y70" s="1803"/>
      <c r="Z70" s="1803"/>
      <c r="AA70" s="1803"/>
      <c r="AB70" s="1803"/>
      <c r="AC70" s="1803"/>
      <c r="AD70" s="1803"/>
      <c r="AE70" s="1803"/>
      <c r="AF70" s="1803"/>
      <c r="AG70" s="1803"/>
      <c r="AH70" s="1803"/>
      <c r="AI70" s="1803"/>
      <c r="AJ70" s="1803"/>
      <c r="AK70" s="1803"/>
      <c r="AL70" s="1803"/>
      <c r="AM70" s="1803"/>
      <c r="AN70" s="1803"/>
      <c r="AO70" s="1962"/>
      <c r="AP70" s="31"/>
      <c r="AQ70" s="31"/>
      <c r="AR70" s="31"/>
    </row>
    <row r="71" spans="1:44" ht="13.5" customHeight="1" x14ac:dyDescent="0.25">
      <c r="A71" s="181"/>
      <c r="B71" s="737" t="s">
        <v>2675</v>
      </c>
      <c r="C71" s="181"/>
      <c r="D71" s="181"/>
      <c r="E71" s="181"/>
      <c r="F71" s="181"/>
      <c r="G71" s="181"/>
      <c r="H71" s="181"/>
      <c r="I71" s="181"/>
      <c r="J71" s="181"/>
      <c r="K71" s="181"/>
      <c r="L71" s="181"/>
      <c r="M71" s="181"/>
      <c r="N71" s="181"/>
      <c r="O71" s="181"/>
      <c r="P71" s="181"/>
      <c r="Q71" s="181"/>
      <c r="R71" s="181"/>
      <c r="S71" s="181"/>
      <c r="T71" s="181"/>
      <c r="U71" s="181"/>
      <c r="V71" s="181" t="s">
        <v>2676</v>
      </c>
      <c r="W71" s="181"/>
      <c r="X71" s="181"/>
      <c r="Y71" s="181"/>
      <c r="Z71" s="181"/>
      <c r="AA71" s="181"/>
      <c r="AB71" s="181"/>
      <c r="AC71" s="181"/>
      <c r="AD71" s="181"/>
      <c r="AE71" s="181"/>
      <c r="AF71" s="181"/>
      <c r="AG71" s="181"/>
      <c r="AH71" s="181"/>
      <c r="AI71" s="181"/>
      <c r="AJ71" s="181"/>
      <c r="AK71" s="181"/>
      <c r="AL71" s="181"/>
      <c r="AM71" s="181"/>
      <c r="AN71" s="181"/>
      <c r="AO71" s="1013"/>
      <c r="AP71" s="58"/>
      <c r="AQ71" s="58"/>
      <c r="AR71" s="58"/>
    </row>
    <row r="72" spans="1:44" ht="13.5" customHeight="1" x14ac:dyDescent="0.25">
      <c r="A72" s="10"/>
      <c r="B72" s="2353"/>
      <c r="C72" s="1803"/>
      <c r="D72" s="1803"/>
      <c r="E72" s="1803"/>
      <c r="F72" s="1803"/>
      <c r="G72" s="1803"/>
      <c r="H72" s="1803"/>
      <c r="I72" s="1803"/>
      <c r="J72" s="1803"/>
      <c r="K72" s="1803"/>
      <c r="L72" s="1803"/>
      <c r="M72" s="1803"/>
      <c r="N72" s="1803"/>
      <c r="O72" s="1803"/>
      <c r="P72" s="1803"/>
      <c r="Q72" s="1803"/>
      <c r="R72" s="1803"/>
      <c r="S72" s="1804"/>
      <c r="T72" s="1937"/>
      <c r="U72" s="1803"/>
      <c r="V72" s="1803"/>
      <c r="W72" s="1803"/>
      <c r="X72" s="1803"/>
      <c r="Y72" s="1803"/>
      <c r="Z72" s="1803"/>
      <c r="AA72" s="1803"/>
      <c r="AB72" s="1803"/>
      <c r="AC72" s="1803"/>
      <c r="AD72" s="1803"/>
      <c r="AE72" s="1804"/>
      <c r="AF72" s="1106"/>
      <c r="AG72" s="1915"/>
      <c r="AH72" s="1803"/>
      <c r="AI72" s="1804"/>
      <c r="AJ72" s="1106"/>
      <c r="AK72" s="1915"/>
      <c r="AL72" s="1803"/>
      <c r="AM72" s="1803"/>
      <c r="AN72" s="1803"/>
      <c r="AO72" s="1962"/>
      <c r="AP72" s="31"/>
      <c r="AQ72" s="31"/>
      <c r="AR72" s="31"/>
    </row>
    <row r="73" spans="1:44" ht="13.5" customHeight="1" x14ac:dyDescent="0.25">
      <c r="A73" s="181"/>
      <c r="B73" s="737" t="s">
        <v>147</v>
      </c>
      <c r="C73" s="181"/>
      <c r="D73" s="181"/>
      <c r="E73" s="181"/>
      <c r="F73" s="181"/>
      <c r="G73" s="181"/>
      <c r="H73" s="181"/>
      <c r="I73" s="181"/>
      <c r="J73" s="181"/>
      <c r="K73" s="181"/>
      <c r="L73" s="181"/>
      <c r="M73" s="181"/>
      <c r="N73" s="181"/>
      <c r="O73" s="181"/>
      <c r="P73" s="181"/>
      <c r="Q73" s="181"/>
      <c r="R73" s="181"/>
      <c r="S73" s="181"/>
      <c r="T73" s="181" t="s">
        <v>148</v>
      </c>
      <c r="U73" s="181"/>
      <c r="V73" s="181"/>
      <c r="W73" s="181"/>
      <c r="X73" s="181"/>
      <c r="Y73" s="181"/>
      <c r="Z73" s="181"/>
      <c r="AA73" s="181"/>
      <c r="AB73" s="181"/>
      <c r="AC73" s="181"/>
      <c r="AD73" s="181"/>
      <c r="AE73" s="181"/>
      <c r="AF73" s="181"/>
      <c r="AG73" s="181" t="s">
        <v>232</v>
      </c>
      <c r="AH73" s="181"/>
      <c r="AI73" s="181"/>
      <c r="AJ73" s="181"/>
      <c r="AK73" s="181" t="s">
        <v>174</v>
      </c>
      <c r="AL73" s="181"/>
      <c r="AM73" s="181"/>
      <c r="AN73" s="181"/>
      <c r="AO73" s="1013"/>
      <c r="AP73" s="58"/>
      <c r="AQ73" s="58"/>
      <c r="AR73" s="58"/>
    </row>
    <row r="74" spans="1:44" ht="13.5" customHeight="1" x14ac:dyDescent="0.25">
      <c r="A74" s="10"/>
      <c r="B74" s="2352"/>
      <c r="C74" s="1803"/>
      <c r="D74" s="1803"/>
      <c r="E74" s="1803"/>
      <c r="F74" s="1803"/>
      <c r="G74" s="1803"/>
      <c r="H74" s="1803"/>
      <c r="I74" s="1804"/>
      <c r="J74" s="1106"/>
      <c r="K74" s="1937"/>
      <c r="L74" s="1803"/>
      <c r="M74" s="1804"/>
      <c r="N74" s="1106"/>
      <c r="O74" s="1937"/>
      <c r="P74" s="1803"/>
      <c r="Q74" s="1803"/>
      <c r="R74" s="1803"/>
      <c r="S74" s="1803"/>
      <c r="T74" s="1803"/>
      <c r="U74" s="1803"/>
      <c r="V74" s="1803"/>
      <c r="W74" s="1803"/>
      <c r="X74" s="1803"/>
      <c r="Y74" s="1803"/>
      <c r="Z74" s="1803"/>
      <c r="AA74" s="1803"/>
      <c r="AB74" s="1803"/>
      <c r="AC74" s="1804"/>
      <c r="AD74" s="1106"/>
      <c r="AE74" s="1937"/>
      <c r="AF74" s="1803"/>
      <c r="AG74" s="1803"/>
      <c r="AH74" s="1803"/>
      <c r="AI74" s="1803"/>
      <c r="AJ74" s="1803"/>
      <c r="AK74" s="1803"/>
      <c r="AL74" s="1803"/>
      <c r="AM74" s="1803"/>
      <c r="AN74" s="1803"/>
      <c r="AO74" s="1962"/>
      <c r="AP74" s="31"/>
      <c r="AQ74" s="31"/>
      <c r="AR74" s="31"/>
    </row>
    <row r="75" spans="1:44" ht="13.5" customHeight="1" x14ac:dyDescent="0.25">
      <c r="A75" s="181"/>
      <c r="B75" s="738" t="s">
        <v>208</v>
      </c>
      <c r="C75" s="739"/>
      <c r="D75" s="739"/>
      <c r="E75" s="739"/>
      <c r="F75" s="739"/>
      <c r="G75" s="739"/>
      <c r="H75" s="739"/>
      <c r="I75" s="739"/>
      <c r="J75" s="739"/>
      <c r="K75" s="739" t="s">
        <v>2677</v>
      </c>
      <c r="L75" s="739"/>
      <c r="M75" s="739"/>
      <c r="N75" s="739"/>
      <c r="O75" s="739" t="s">
        <v>1837</v>
      </c>
      <c r="P75" s="739"/>
      <c r="Q75" s="739"/>
      <c r="R75" s="739"/>
      <c r="S75" s="739"/>
      <c r="T75" s="739"/>
      <c r="U75" s="739"/>
      <c r="V75" s="739"/>
      <c r="W75" s="739"/>
      <c r="X75" s="739"/>
      <c r="Y75" s="739"/>
      <c r="Z75" s="739"/>
      <c r="AA75" s="739"/>
      <c r="AB75" s="739"/>
      <c r="AC75" s="739"/>
      <c r="AD75" s="739"/>
      <c r="AE75" s="739" t="s">
        <v>2678</v>
      </c>
      <c r="AF75" s="739"/>
      <c r="AG75" s="739"/>
      <c r="AH75" s="739"/>
      <c r="AI75" s="739"/>
      <c r="AJ75" s="739"/>
      <c r="AK75" s="739"/>
      <c r="AL75" s="739"/>
      <c r="AM75" s="739"/>
      <c r="AN75" s="739"/>
      <c r="AO75" s="1014"/>
      <c r="AP75" s="58"/>
      <c r="AQ75" s="58"/>
      <c r="AR75" s="58"/>
    </row>
    <row r="76" spans="1:44" ht="13.5" customHeight="1" x14ac:dyDescent="0.25">
      <c r="A76" s="10"/>
      <c r="B76" s="1012"/>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329"/>
      <c r="AP76" s="31"/>
      <c r="AQ76" s="31"/>
      <c r="AR76" s="31"/>
    </row>
    <row r="77" spans="1:44" ht="13.5" customHeight="1" x14ac:dyDescent="0.25">
      <c r="A77" s="10"/>
      <c r="B77" s="2353"/>
      <c r="C77" s="1803"/>
      <c r="D77" s="1803"/>
      <c r="E77" s="1803"/>
      <c r="F77" s="1803"/>
      <c r="G77" s="1803"/>
      <c r="H77" s="1803"/>
      <c r="I77" s="1803"/>
      <c r="J77" s="1803"/>
      <c r="K77" s="1803"/>
      <c r="L77" s="1803"/>
      <c r="M77" s="1803"/>
      <c r="N77" s="1803"/>
      <c r="O77" s="1803"/>
      <c r="P77" s="1803"/>
      <c r="Q77" s="1803"/>
      <c r="R77" s="1803"/>
      <c r="S77" s="1804"/>
      <c r="T77" s="1106"/>
      <c r="U77" s="1106"/>
      <c r="V77" s="1937"/>
      <c r="W77" s="1803"/>
      <c r="X77" s="1803"/>
      <c r="Y77" s="1803"/>
      <c r="Z77" s="1803"/>
      <c r="AA77" s="1803"/>
      <c r="AB77" s="1803"/>
      <c r="AC77" s="1803"/>
      <c r="AD77" s="1803"/>
      <c r="AE77" s="1803"/>
      <c r="AF77" s="1803"/>
      <c r="AG77" s="1803"/>
      <c r="AH77" s="1803"/>
      <c r="AI77" s="1803"/>
      <c r="AJ77" s="1803"/>
      <c r="AK77" s="1803"/>
      <c r="AL77" s="1803"/>
      <c r="AM77" s="1803"/>
      <c r="AN77" s="1803"/>
      <c r="AO77" s="1962"/>
      <c r="AP77" s="31"/>
      <c r="AQ77" s="31"/>
      <c r="AR77" s="31"/>
    </row>
    <row r="78" spans="1:44" ht="13.5" customHeight="1" x14ac:dyDescent="0.25">
      <c r="A78" s="181"/>
      <c r="B78" s="737" t="s">
        <v>2675</v>
      </c>
      <c r="C78" s="181"/>
      <c r="D78" s="181"/>
      <c r="E78" s="181"/>
      <c r="F78" s="181"/>
      <c r="G78" s="181"/>
      <c r="H78" s="181"/>
      <c r="I78" s="181"/>
      <c r="J78" s="181"/>
      <c r="K78" s="181"/>
      <c r="L78" s="181"/>
      <c r="M78" s="181"/>
      <c r="N78" s="181"/>
      <c r="O78" s="181"/>
      <c r="P78" s="181"/>
      <c r="Q78" s="181"/>
      <c r="R78" s="181"/>
      <c r="S78" s="181"/>
      <c r="T78" s="181"/>
      <c r="U78" s="181"/>
      <c r="V78" s="181" t="s">
        <v>2676</v>
      </c>
      <c r="W78" s="181"/>
      <c r="X78" s="181"/>
      <c r="Y78" s="181"/>
      <c r="Z78" s="181"/>
      <c r="AA78" s="181"/>
      <c r="AB78" s="181"/>
      <c r="AC78" s="181"/>
      <c r="AD78" s="181"/>
      <c r="AE78" s="181"/>
      <c r="AF78" s="181"/>
      <c r="AG78" s="181"/>
      <c r="AH78" s="181"/>
      <c r="AI78" s="181"/>
      <c r="AJ78" s="181"/>
      <c r="AK78" s="181"/>
      <c r="AL78" s="181"/>
      <c r="AM78" s="181"/>
      <c r="AN78" s="181"/>
      <c r="AO78" s="1013"/>
      <c r="AP78" s="58"/>
      <c r="AQ78" s="58"/>
      <c r="AR78" s="58"/>
    </row>
    <row r="79" spans="1:44" ht="13.5" customHeight="1" x14ac:dyDescent="0.25">
      <c r="A79" s="10"/>
      <c r="B79" s="2353"/>
      <c r="C79" s="1803"/>
      <c r="D79" s="1803"/>
      <c r="E79" s="1803"/>
      <c r="F79" s="1803"/>
      <c r="G79" s="1803"/>
      <c r="H79" s="1803"/>
      <c r="I79" s="1803"/>
      <c r="J79" s="1803"/>
      <c r="K79" s="1803"/>
      <c r="L79" s="1803"/>
      <c r="M79" s="1803"/>
      <c r="N79" s="1803"/>
      <c r="O79" s="1803"/>
      <c r="P79" s="1803"/>
      <c r="Q79" s="1803"/>
      <c r="R79" s="1803"/>
      <c r="S79" s="1804"/>
      <c r="T79" s="1937"/>
      <c r="U79" s="1803"/>
      <c r="V79" s="1803"/>
      <c r="W79" s="1803"/>
      <c r="X79" s="1803"/>
      <c r="Y79" s="1803"/>
      <c r="Z79" s="1803"/>
      <c r="AA79" s="1803"/>
      <c r="AB79" s="1803"/>
      <c r="AC79" s="1803"/>
      <c r="AD79" s="1803"/>
      <c r="AE79" s="1804"/>
      <c r="AF79" s="1106"/>
      <c r="AG79" s="1915"/>
      <c r="AH79" s="1803"/>
      <c r="AI79" s="1804"/>
      <c r="AJ79" s="1106"/>
      <c r="AK79" s="1915"/>
      <c r="AL79" s="1803"/>
      <c r="AM79" s="1803"/>
      <c r="AN79" s="1803"/>
      <c r="AO79" s="1962"/>
      <c r="AP79" s="31"/>
      <c r="AQ79" s="31"/>
      <c r="AR79" s="31"/>
    </row>
    <row r="80" spans="1:44" ht="13.5" customHeight="1" x14ac:dyDescent="0.25">
      <c r="A80" s="181"/>
      <c r="B80" s="737" t="s">
        <v>147</v>
      </c>
      <c r="C80" s="181"/>
      <c r="D80" s="181"/>
      <c r="E80" s="181"/>
      <c r="F80" s="181"/>
      <c r="G80" s="181"/>
      <c r="H80" s="181"/>
      <c r="I80" s="181"/>
      <c r="J80" s="181"/>
      <c r="K80" s="181"/>
      <c r="L80" s="181"/>
      <c r="M80" s="181"/>
      <c r="N80" s="181"/>
      <c r="O80" s="181"/>
      <c r="P80" s="181"/>
      <c r="Q80" s="181"/>
      <c r="R80" s="181"/>
      <c r="S80" s="181"/>
      <c r="T80" s="181" t="s">
        <v>148</v>
      </c>
      <c r="U80" s="181"/>
      <c r="V80" s="181"/>
      <c r="W80" s="181"/>
      <c r="X80" s="181"/>
      <c r="Y80" s="181"/>
      <c r="Z80" s="181"/>
      <c r="AA80" s="181"/>
      <c r="AB80" s="181"/>
      <c r="AC80" s="181"/>
      <c r="AD80" s="181"/>
      <c r="AE80" s="181"/>
      <c r="AF80" s="181"/>
      <c r="AG80" s="181" t="s">
        <v>232</v>
      </c>
      <c r="AH80" s="181"/>
      <c r="AI80" s="181"/>
      <c r="AJ80" s="181"/>
      <c r="AK80" s="181" t="s">
        <v>174</v>
      </c>
      <c r="AL80" s="181"/>
      <c r="AM80" s="181"/>
      <c r="AN80" s="181"/>
      <c r="AO80" s="1013"/>
      <c r="AP80" s="58"/>
      <c r="AQ80" s="58"/>
      <c r="AR80" s="58"/>
    </row>
    <row r="81" spans="1:44" ht="13.5" customHeight="1" x14ac:dyDescent="0.25">
      <c r="A81" s="10"/>
      <c r="B81" s="2352"/>
      <c r="C81" s="1803"/>
      <c r="D81" s="1803"/>
      <c r="E81" s="1803"/>
      <c r="F81" s="1803"/>
      <c r="G81" s="1803"/>
      <c r="H81" s="1803"/>
      <c r="I81" s="1804"/>
      <c r="J81" s="1106"/>
      <c r="K81" s="1937"/>
      <c r="L81" s="1803"/>
      <c r="M81" s="1804"/>
      <c r="N81" s="1106"/>
      <c r="O81" s="1937"/>
      <c r="P81" s="1803"/>
      <c r="Q81" s="1803"/>
      <c r="R81" s="1803"/>
      <c r="S81" s="1803"/>
      <c r="T81" s="1803"/>
      <c r="U81" s="1803"/>
      <c r="V81" s="1803"/>
      <c r="W81" s="1803"/>
      <c r="X81" s="1803"/>
      <c r="Y81" s="1803"/>
      <c r="Z81" s="1803"/>
      <c r="AA81" s="1803"/>
      <c r="AB81" s="1803"/>
      <c r="AC81" s="1804"/>
      <c r="AD81" s="1106"/>
      <c r="AE81" s="1937"/>
      <c r="AF81" s="1803"/>
      <c r="AG81" s="1803"/>
      <c r="AH81" s="1803"/>
      <c r="AI81" s="1803"/>
      <c r="AJ81" s="1803"/>
      <c r="AK81" s="1803"/>
      <c r="AL81" s="1803"/>
      <c r="AM81" s="1803"/>
      <c r="AN81" s="1803"/>
      <c r="AO81" s="1962"/>
      <c r="AP81" s="31"/>
      <c r="AQ81" s="31"/>
      <c r="AR81" s="31"/>
    </row>
    <row r="82" spans="1:44" ht="13.5" customHeight="1" x14ac:dyDescent="0.25">
      <c r="A82" s="181"/>
      <c r="B82" s="738" t="s">
        <v>208</v>
      </c>
      <c r="C82" s="739"/>
      <c r="D82" s="739"/>
      <c r="E82" s="739"/>
      <c r="F82" s="739"/>
      <c r="G82" s="739"/>
      <c r="H82" s="739"/>
      <c r="I82" s="739"/>
      <c r="J82" s="739"/>
      <c r="K82" s="739" t="s">
        <v>2677</v>
      </c>
      <c r="L82" s="739"/>
      <c r="M82" s="739"/>
      <c r="N82" s="739"/>
      <c r="O82" s="739" t="s">
        <v>1837</v>
      </c>
      <c r="P82" s="739"/>
      <c r="Q82" s="739"/>
      <c r="R82" s="739"/>
      <c r="S82" s="739"/>
      <c r="T82" s="739"/>
      <c r="U82" s="739"/>
      <c r="V82" s="739"/>
      <c r="W82" s="739"/>
      <c r="X82" s="739"/>
      <c r="Y82" s="739"/>
      <c r="Z82" s="739"/>
      <c r="AA82" s="739"/>
      <c r="AB82" s="739"/>
      <c r="AC82" s="739"/>
      <c r="AD82" s="739"/>
      <c r="AE82" s="739" t="s">
        <v>2678</v>
      </c>
      <c r="AF82" s="739"/>
      <c r="AG82" s="739"/>
      <c r="AH82" s="739"/>
      <c r="AI82" s="739"/>
      <c r="AJ82" s="739"/>
      <c r="AK82" s="739"/>
      <c r="AL82" s="739"/>
      <c r="AM82" s="739"/>
      <c r="AN82" s="739"/>
      <c r="AO82" s="1014"/>
      <c r="AP82" s="58"/>
      <c r="AQ82" s="58"/>
      <c r="AR82" s="58"/>
    </row>
    <row r="83" spans="1:44" ht="13.5" customHeight="1" x14ac:dyDescent="0.25">
      <c r="A83" s="10"/>
      <c r="B83" s="1012"/>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329"/>
      <c r="AP83" s="31"/>
      <c r="AQ83" s="31"/>
      <c r="AR83" s="31"/>
    </row>
    <row r="84" spans="1:44" ht="13.5" customHeight="1" x14ac:dyDescent="0.25">
      <c r="A84" s="10"/>
      <c r="B84" s="2353"/>
      <c r="C84" s="1803"/>
      <c r="D84" s="1803"/>
      <c r="E84" s="1803"/>
      <c r="F84" s="1803"/>
      <c r="G84" s="1803"/>
      <c r="H84" s="1803"/>
      <c r="I84" s="1803"/>
      <c r="J84" s="1803"/>
      <c r="K84" s="1803"/>
      <c r="L84" s="1803"/>
      <c r="M84" s="1803"/>
      <c r="N84" s="1803"/>
      <c r="O84" s="1803"/>
      <c r="P84" s="1803"/>
      <c r="Q84" s="1803"/>
      <c r="R84" s="1803"/>
      <c r="S84" s="1804"/>
      <c r="T84" s="1106"/>
      <c r="U84" s="1106"/>
      <c r="V84" s="1937"/>
      <c r="W84" s="1803"/>
      <c r="X84" s="1803"/>
      <c r="Y84" s="1803"/>
      <c r="Z84" s="1803"/>
      <c r="AA84" s="1803"/>
      <c r="AB84" s="1803"/>
      <c r="AC84" s="1803"/>
      <c r="AD84" s="1803"/>
      <c r="AE84" s="1803"/>
      <c r="AF84" s="1803"/>
      <c r="AG84" s="1803"/>
      <c r="AH84" s="1803"/>
      <c r="AI84" s="1803"/>
      <c r="AJ84" s="1803"/>
      <c r="AK84" s="1803"/>
      <c r="AL84" s="1803"/>
      <c r="AM84" s="1803"/>
      <c r="AN84" s="1803"/>
      <c r="AO84" s="1962"/>
      <c r="AP84" s="31"/>
      <c r="AQ84" s="31"/>
      <c r="AR84" s="31"/>
    </row>
    <row r="85" spans="1:44" ht="13.5" customHeight="1" x14ac:dyDescent="0.25">
      <c r="A85" s="181"/>
      <c r="B85" s="737" t="s">
        <v>2675</v>
      </c>
      <c r="C85" s="181"/>
      <c r="D85" s="181"/>
      <c r="E85" s="181"/>
      <c r="F85" s="181"/>
      <c r="G85" s="181"/>
      <c r="H85" s="181"/>
      <c r="I85" s="181"/>
      <c r="J85" s="181"/>
      <c r="K85" s="181"/>
      <c r="L85" s="181"/>
      <c r="M85" s="181"/>
      <c r="N85" s="181"/>
      <c r="O85" s="181"/>
      <c r="P85" s="181"/>
      <c r="Q85" s="181"/>
      <c r="R85" s="181"/>
      <c r="S85" s="181"/>
      <c r="T85" s="181"/>
      <c r="U85" s="181"/>
      <c r="V85" s="181" t="s">
        <v>2676</v>
      </c>
      <c r="W85" s="181"/>
      <c r="X85" s="181"/>
      <c r="Y85" s="181"/>
      <c r="Z85" s="181"/>
      <c r="AA85" s="181"/>
      <c r="AB85" s="181"/>
      <c r="AC85" s="181"/>
      <c r="AD85" s="181"/>
      <c r="AE85" s="181"/>
      <c r="AF85" s="181"/>
      <c r="AG85" s="181"/>
      <c r="AH85" s="181"/>
      <c r="AI85" s="181"/>
      <c r="AJ85" s="181"/>
      <c r="AK85" s="181"/>
      <c r="AL85" s="181"/>
      <c r="AM85" s="181"/>
      <c r="AN85" s="181"/>
      <c r="AO85" s="1013"/>
      <c r="AP85" s="58"/>
      <c r="AQ85" s="58"/>
      <c r="AR85" s="58"/>
    </row>
    <row r="86" spans="1:44" ht="13.5" customHeight="1" x14ac:dyDescent="0.25">
      <c r="A86" s="10"/>
      <c r="B86" s="2353"/>
      <c r="C86" s="1803"/>
      <c r="D86" s="1803"/>
      <c r="E86" s="1803"/>
      <c r="F86" s="1803"/>
      <c r="G86" s="1803"/>
      <c r="H86" s="1803"/>
      <c r="I86" s="1803"/>
      <c r="J86" s="1803"/>
      <c r="K86" s="1803"/>
      <c r="L86" s="1803"/>
      <c r="M86" s="1803"/>
      <c r="N86" s="1803"/>
      <c r="O86" s="1803"/>
      <c r="P86" s="1803"/>
      <c r="Q86" s="1803"/>
      <c r="R86" s="1803"/>
      <c r="S86" s="1804"/>
      <c r="T86" s="1937"/>
      <c r="U86" s="1803"/>
      <c r="V86" s="1803"/>
      <c r="W86" s="1803"/>
      <c r="X86" s="1803"/>
      <c r="Y86" s="1803"/>
      <c r="Z86" s="1803"/>
      <c r="AA86" s="1803"/>
      <c r="AB86" s="1803"/>
      <c r="AC86" s="1803"/>
      <c r="AD86" s="1803"/>
      <c r="AE86" s="1804"/>
      <c r="AF86" s="1106"/>
      <c r="AG86" s="1915"/>
      <c r="AH86" s="1803"/>
      <c r="AI86" s="1804"/>
      <c r="AJ86" s="1106"/>
      <c r="AK86" s="1915"/>
      <c r="AL86" s="1803"/>
      <c r="AM86" s="1803"/>
      <c r="AN86" s="1803"/>
      <c r="AO86" s="1962"/>
      <c r="AP86" s="31"/>
      <c r="AQ86" s="31"/>
      <c r="AR86" s="31"/>
    </row>
    <row r="87" spans="1:44" ht="13.5" customHeight="1" x14ac:dyDescent="0.25">
      <c r="A87" s="181"/>
      <c r="B87" s="737" t="s">
        <v>147</v>
      </c>
      <c r="C87" s="181"/>
      <c r="D87" s="181"/>
      <c r="E87" s="181"/>
      <c r="F87" s="181"/>
      <c r="G87" s="181"/>
      <c r="H87" s="181"/>
      <c r="I87" s="181"/>
      <c r="J87" s="181"/>
      <c r="K87" s="181"/>
      <c r="L87" s="181"/>
      <c r="M87" s="181"/>
      <c r="N87" s="181"/>
      <c r="O87" s="181"/>
      <c r="P87" s="181"/>
      <c r="Q87" s="181"/>
      <c r="R87" s="181"/>
      <c r="S87" s="181"/>
      <c r="T87" s="181" t="s">
        <v>148</v>
      </c>
      <c r="U87" s="181"/>
      <c r="V87" s="181"/>
      <c r="W87" s="181"/>
      <c r="X87" s="181"/>
      <c r="Y87" s="181"/>
      <c r="Z87" s="181"/>
      <c r="AA87" s="181"/>
      <c r="AB87" s="181"/>
      <c r="AC87" s="181"/>
      <c r="AD87" s="181"/>
      <c r="AE87" s="181"/>
      <c r="AF87" s="181"/>
      <c r="AG87" s="181" t="s">
        <v>232</v>
      </c>
      <c r="AH87" s="181"/>
      <c r="AI87" s="181"/>
      <c r="AJ87" s="181"/>
      <c r="AK87" s="181" t="s">
        <v>174</v>
      </c>
      <c r="AL87" s="181"/>
      <c r="AM87" s="181"/>
      <c r="AN87" s="181"/>
      <c r="AO87" s="1013"/>
      <c r="AP87" s="58"/>
      <c r="AQ87" s="58"/>
      <c r="AR87" s="58"/>
    </row>
    <row r="88" spans="1:44" ht="13.5" customHeight="1" x14ac:dyDescent="0.25">
      <c r="A88" s="10"/>
      <c r="B88" s="2352"/>
      <c r="C88" s="1803"/>
      <c r="D88" s="1803"/>
      <c r="E88" s="1803"/>
      <c r="F88" s="1803"/>
      <c r="G88" s="1803"/>
      <c r="H88" s="1803"/>
      <c r="I88" s="1804"/>
      <c r="J88" s="1106"/>
      <c r="K88" s="1937"/>
      <c r="L88" s="1803"/>
      <c r="M88" s="1804"/>
      <c r="N88" s="1106"/>
      <c r="O88" s="1937"/>
      <c r="P88" s="1803"/>
      <c r="Q88" s="1803"/>
      <c r="R88" s="1803"/>
      <c r="S88" s="1803"/>
      <c r="T88" s="1803"/>
      <c r="U88" s="1803"/>
      <c r="V88" s="1803"/>
      <c r="W88" s="1803"/>
      <c r="X88" s="1803"/>
      <c r="Y88" s="1803"/>
      <c r="Z88" s="1803"/>
      <c r="AA88" s="1803"/>
      <c r="AB88" s="1803"/>
      <c r="AC88" s="1804"/>
      <c r="AD88" s="1106"/>
      <c r="AE88" s="1937"/>
      <c r="AF88" s="1803"/>
      <c r="AG88" s="1803"/>
      <c r="AH88" s="1803"/>
      <c r="AI88" s="1803"/>
      <c r="AJ88" s="1803"/>
      <c r="AK88" s="1803"/>
      <c r="AL88" s="1803"/>
      <c r="AM88" s="1803"/>
      <c r="AN88" s="1803"/>
      <c r="AO88" s="1962"/>
      <c r="AP88" s="31"/>
      <c r="AQ88" s="31"/>
      <c r="AR88" s="31"/>
    </row>
    <row r="89" spans="1:44" ht="13.5" customHeight="1" x14ac:dyDescent="0.25">
      <c r="A89" s="181"/>
      <c r="B89" s="738" t="s">
        <v>208</v>
      </c>
      <c r="C89" s="739"/>
      <c r="D89" s="739"/>
      <c r="E89" s="739"/>
      <c r="F89" s="739"/>
      <c r="G89" s="739"/>
      <c r="H89" s="739"/>
      <c r="I89" s="739"/>
      <c r="J89" s="739"/>
      <c r="K89" s="739" t="s">
        <v>2677</v>
      </c>
      <c r="L89" s="739"/>
      <c r="M89" s="739"/>
      <c r="N89" s="739"/>
      <c r="O89" s="739" t="s">
        <v>1837</v>
      </c>
      <c r="P89" s="739"/>
      <c r="Q89" s="739"/>
      <c r="R89" s="739"/>
      <c r="S89" s="739"/>
      <c r="T89" s="739"/>
      <c r="U89" s="739"/>
      <c r="V89" s="739"/>
      <c r="W89" s="739"/>
      <c r="X89" s="739"/>
      <c r="Y89" s="739"/>
      <c r="Z89" s="739"/>
      <c r="AA89" s="739"/>
      <c r="AB89" s="739"/>
      <c r="AC89" s="739"/>
      <c r="AD89" s="739"/>
      <c r="AE89" s="739" t="s">
        <v>2678</v>
      </c>
      <c r="AF89" s="739"/>
      <c r="AG89" s="739"/>
      <c r="AH89" s="739"/>
      <c r="AI89" s="739"/>
      <c r="AJ89" s="739"/>
      <c r="AK89" s="739"/>
      <c r="AL89" s="739"/>
      <c r="AM89" s="739"/>
      <c r="AN89" s="739"/>
      <c r="AO89" s="1014"/>
      <c r="AP89" s="58"/>
      <c r="AQ89" s="58"/>
      <c r="AR89" s="58"/>
    </row>
    <row r="90" spans="1:44" ht="13.5" customHeight="1" x14ac:dyDescent="0.25">
      <c r="A90" s="10"/>
      <c r="B90" s="1012"/>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329"/>
      <c r="AP90" s="31"/>
      <c r="AQ90" s="31"/>
      <c r="AR90" s="31"/>
    </row>
    <row r="91" spans="1:44" ht="13.5" customHeight="1" x14ac:dyDescent="0.25">
      <c r="A91" s="10"/>
      <c r="B91" s="2353"/>
      <c r="C91" s="1803"/>
      <c r="D91" s="1803"/>
      <c r="E91" s="1803"/>
      <c r="F91" s="1803"/>
      <c r="G91" s="1803"/>
      <c r="H91" s="1803"/>
      <c r="I91" s="1803"/>
      <c r="J91" s="1803"/>
      <c r="K91" s="1803"/>
      <c r="L91" s="1803"/>
      <c r="M91" s="1803"/>
      <c r="N91" s="1803"/>
      <c r="O91" s="1803"/>
      <c r="P91" s="1803"/>
      <c r="Q91" s="1803"/>
      <c r="R91" s="1803"/>
      <c r="S91" s="1804"/>
      <c r="T91" s="1106"/>
      <c r="U91" s="1106"/>
      <c r="V91" s="1937"/>
      <c r="W91" s="1803"/>
      <c r="X91" s="1803"/>
      <c r="Y91" s="1803"/>
      <c r="Z91" s="1803"/>
      <c r="AA91" s="1803"/>
      <c r="AB91" s="1803"/>
      <c r="AC91" s="1803"/>
      <c r="AD91" s="1803"/>
      <c r="AE91" s="1803"/>
      <c r="AF91" s="1803"/>
      <c r="AG91" s="1803"/>
      <c r="AH91" s="1803"/>
      <c r="AI91" s="1803"/>
      <c r="AJ91" s="1803"/>
      <c r="AK91" s="1803"/>
      <c r="AL91" s="1803"/>
      <c r="AM91" s="1803"/>
      <c r="AN91" s="1803"/>
      <c r="AO91" s="1962"/>
      <c r="AP91" s="31"/>
      <c r="AQ91" s="31"/>
      <c r="AR91" s="31"/>
    </row>
    <row r="92" spans="1:44" ht="13.5" customHeight="1" x14ac:dyDescent="0.25">
      <c r="A92" s="181"/>
      <c r="B92" s="737" t="s">
        <v>2675</v>
      </c>
      <c r="C92" s="181"/>
      <c r="D92" s="181"/>
      <c r="E92" s="181"/>
      <c r="F92" s="181"/>
      <c r="G92" s="181"/>
      <c r="H92" s="181"/>
      <c r="I92" s="181"/>
      <c r="J92" s="181"/>
      <c r="K92" s="181"/>
      <c r="L92" s="181"/>
      <c r="M92" s="181"/>
      <c r="N92" s="181"/>
      <c r="O92" s="181"/>
      <c r="P92" s="181"/>
      <c r="Q92" s="181"/>
      <c r="R92" s="181"/>
      <c r="S92" s="181"/>
      <c r="T92" s="181"/>
      <c r="U92" s="181"/>
      <c r="V92" s="181" t="s">
        <v>2676</v>
      </c>
      <c r="W92" s="181"/>
      <c r="X92" s="181"/>
      <c r="Y92" s="181"/>
      <c r="Z92" s="181"/>
      <c r="AA92" s="181"/>
      <c r="AB92" s="181"/>
      <c r="AC92" s="181"/>
      <c r="AD92" s="181"/>
      <c r="AE92" s="181"/>
      <c r="AF92" s="181"/>
      <c r="AG92" s="181"/>
      <c r="AH92" s="181"/>
      <c r="AI92" s="181"/>
      <c r="AJ92" s="181"/>
      <c r="AK92" s="181"/>
      <c r="AL92" s="181"/>
      <c r="AM92" s="181"/>
      <c r="AN92" s="181"/>
      <c r="AO92" s="1013"/>
      <c r="AP92" s="58"/>
      <c r="AQ92" s="58"/>
      <c r="AR92" s="58"/>
    </row>
    <row r="93" spans="1:44" ht="13.5" customHeight="1" x14ac:dyDescent="0.25">
      <c r="A93" s="10"/>
      <c r="B93" s="2353"/>
      <c r="C93" s="1803"/>
      <c r="D93" s="1803"/>
      <c r="E93" s="1803"/>
      <c r="F93" s="1803"/>
      <c r="G93" s="1803"/>
      <c r="H93" s="1803"/>
      <c r="I93" s="1803"/>
      <c r="J93" s="1803"/>
      <c r="K93" s="1803"/>
      <c r="L93" s="1803"/>
      <c r="M93" s="1803"/>
      <c r="N93" s="1803"/>
      <c r="O93" s="1803"/>
      <c r="P93" s="1803"/>
      <c r="Q93" s="1803"/>
      <c r="R93" s="1803"/>
      <c r="S93" s="1804"/>
      <c r="T93" s="1937"/>
      <c r="U93" s="1803"/>
      <c r="V93" s="1803"/>
      <c r="W93" s="1803"/>
      <c r="X93" s="1803"/>
      <c r="Y93" s="1803"/>
      <c r="Z93" s="1803"/>
      <c r="AA93" s="1803"/>
      <c r="AB93" s="1803"/>
      <c r="AC93" s="1803"/>
      <c r="AD93" s="1803"/>
      <c r="AE93" s="1804"/>
      <c r="AF93" s="1106"/>
      <c r="AG93" s="1915"/>
      <c r="AH93" s="1803"/>
      <c r="AI93" s="1804"/>
      <c r="AJ93" s="1106"/>
      <c r="AK93" s="1915"/>
      <c r="AL93" s="1803"/>
      <c r="AM93" s="1803"/>
      <c r="AN93" s="1803"/>
      <c r="AO93" s="1962"/>
      <c r="AP93" s="31"/>
      <c r="AQ93" s="31"/>
      <c r="AR93" s="31"/>
    </row>
    <row r="94" spans="1:44" ht="13.5" customHeight="1" x14ac:dyDescent="0.25">
      <c r="A94" s="10"/>
      <c r="B94" s="737" t="s">
        <v>147</v>
      </c>
      <c r="C94" s="181"/>
      <c r="D94" s="181"/>
      <c r="E94" s="181"/>
      <c r="F94" s="181"/>
      <c r="G94" s="181"/>
      <c r="H94" s="181"/>
      <c r="I94" s="181"/>
      <c r="J94" s="181"/>
      <c r="K94" s="181"/>
      <c r="L94" s="181"/>
      <c r="M94" s="181"/>
      <c r="N94" s="181"/>
      <c r="O94" s="181"/>
      <c r="P94" s="181"/>
      <c r="Q94" s="181"/>
      <c r="R94" s="181"/>
      <c r="S94" s="181"/>
      <c r="T94" s="181" t="s">
        <v>148</v>
      </c>
      <c r="U94" s="181"/>
      <c r="V94" s="181"/>
      <c r="W94" s="181"/>
      <c r="X94" s="181"/>
      <c r="Y94" s="181"/>
      <c r="Z94" s="181"/>
      <c r="AA94" s="181"/>
      <c r="AB94" s="181"/>
      <c r="AC94" s="181"/>
      <c r="AD94" s="181"/>
      <c r="AE94" s="181"/>
      <c r="AF94" s="181"/>
      <c r="AG94" s="181" t="s">
        <v>232</v>
      </c>
      <c r="AH94" s="181"/>
      <c r="AI94" s="181"/>
      <c r="AJ94" s="181"/>
      <c r="AK94" s="181" t="s">
        <v>174</v>
      </c>
      <c r="AL94" s="181"/>
      <c r="AM94" s="181"/>
      <c r="AN94" s="181"/>
      <c r="AO94" s="1013"/>
      <c r="AP94" s="31"/>
      <c r="AQ94" s="31"/>
      <c r="AR94" s="31"/>
    </row>
    <row r="95" spans="1:44" ht="13.5" customHeight="1" x14ac:dyDescent="0.25">
      <c r="A95" s="10"/>
      <c r="B95" s="2352"/>
      <c r="C95" s="1803"/>
      <c r="D95" s="1803"/>
      <c r="E95" s="1803"/>
      <c r="F95" s="1803"/>
      <c r="G95" s="1803"/>
      <c r="H95" s="1803"/>
      <c r="I95" s="1804"/>
      <c r="J95" s="1106"/>
      <c r="K95" s="1937"/>
      <c r="L95" s="1803"/>
      <c r="M95" s="1804"/>
      <c r="N95" s="1106"/>
      <c r="O95" s="1937"/>
      <c r="P95" s="1803"/>
      <c r="Q95" s="1803"/>
      <c r="R95" s="1803"/>
      <c r="S95" s="1803"/>
      <c r="T95" s="1803"/>
      <c r="U95" s="1803"/>
      <c r="V95" s="1803"/>
      <c r="W95" s="1803"/>
      <c r="X95" s="1803"/>
      <c r="Y95" s="1803"/>
      <c r="Z95" s="1803"/>
      <c r="AA95" s="1803"/>
      <c r="AB95" s="1803"/>
      <c r="AC95" s="1804"/>
      <c r="AD95" s="1106"/>
      <c r="AE95" s="1937"/>
      <c r="AF95" s="1803"/>
      <c r="AG95" s="1803"/>
      <c r="AH95" s="1803"/>
      <c r="AI95" s="1803"/>
      <c r="AJ95" s="1803"/>
      <c r="AK95" s="1803"/>
      <c r="AL95" s="1803"/>
      <c r="AM95" s="1803"/>
      <c r="AN95" s="1803"/>
      <c r="AO95" s="1962"/>
      <c r="AP95" s="31"/>
      <c r="AQ95" s="31"/>
      <c r="AR95" s="31"/>
    </row>
    <row r="96" spans="1:44" ht="13.5" customHeight="1" x14ac:dyDescent="0.25">
      <c r="A96" s="181"/>
      <c r="B96" s="738" t="s">
        <v>208</v>
      </c>
      <c r="C96" s="739"/>
      <c r="D96" s="739"/>
      <c r="E96" s="739"/>
      <c r="F96" s="739"/>
      <c r="G96" s="739"/>
      <c r="H96" s="739"/>
      <c r="I96" s="739"/>
      <c r="J96" s="739"/>
      <c r="K96" s="739" t="s">
        <v>2677</v>
      </c>
      <c r="L96" s="739"/>
      <c r="M96" s="739"/>
      <c r="N96" s="739"/>
      <c r="O96" s="739" t="s">
        <v>1837</v>
      </c>
      <c r="P96" s="739"/>
      <c r="Q96" s="739"/>
      <c r="R96" s="739"/>
      <c r="S96" s="739"/>
      <c r="T96" s="739"/>
      <c r="U96" s="739"/>
      <c r="V96" s="739"/>
      <c r="W96" s="739"/>
      <c r="X96" s="739"/>
      <c r="Y96" s="739"/>
      <c r="Z96" s="739"/>
      <c r="AA96" s="739"/>
      <c r="AB96" s="739"/>
      <c r="AC96" s="739"/>
      <c r="AD96" s="739"/>
      <c r="AE96" s="739" t="s">
        <v>2678</v>
      </c>
      <c r="AF96" s="739"/>
      <c r="AG96" s="739"/>
      <c r="AH96" s="739"/>
      <c r="AI96" s="739"/>
      <c r="AJ96" s="739"/>
      <c r="AK96" s="739"/>
      <c r="AL96" s="739"/>
      <c r="AM96" s="739"/>
      <c r="AN96" s="739"/>
      <c r="AO96" s="1014"/>
      <c r="AP96" s="58"/>
      <c r="AQ96" s="58"/>
      <c r="AR96" s="58"/>
    </row>
    <row r="97" spans="1:44" ht="13.5" customHeight="1" x14ac:dyDescent="0.25">
      <c r="A97" s="10"/>
      <c r="B97" s="1012"/>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329"/>
      <c r="AP97" s="31"/>
      <c r="AQ97" s="31"/>
      <c r="AR97" s="31"/>
    </row>
    <row r="98" spans="1:44" ht="13.5" customHeight="1" x14ac:dyDescent="0.25">
      <c r="A98" s="10"/>
      <c r="B98" s="2353"/>
      <c r="C98" s="1803"/>
      <c r="D98" s="1803"/>
      <c r="E98" s="1803"/>
      <c r="F98" s="1803"/>
      <c r="G98" s="1803"/>
      <c r="H98" s="1803"/>
      <c r="I98" s="1803"/>
      <c r="J98" s="1803"/>
      <c r="K98" s="1803"/>
      <c r="L98" s="1803"/>
      <c r="M98" s="1803"/>
      <c r="N98" s="1803"/>
      <c r="O98" s="1803"/>
      <c r="P98" s="1803"/>
      <c r="Q98" s="1803"/>
      <c r="R98" s="1803"/>
      <c r="S98" s="1804"/>
      <c r="T98" s="1106"/>
      <c r="U98" s="1106"/>
      <c r="V98" s="1937"/>
      <c r="W98" s="1803"/>
      <c r="X98" s="1803"/>
      <c r="Y98" s="1803"/>
      <c r="Z98" s="1803"/>
      <c r="AA98" s="1803"/>
      <c r="AB98" s="1803"/>
      <c r="AC98" s="1803"/>
      <c r="AD98" s="1803"/>
      <c r="AE98" s="1803"/>
      <c r="AF98" s="1803"/>
      <c r="AG98" s="1803"/>
      <c r="AH98" s="1803"/>
      <c r="AI98" s="1803"/>
      <c r="AJ98" s="1803"/>
      <c r="AK98" s="1803"/>
      <c r="AL98" s="1803"/>
      <c r="AM98" s="1803"/>
      <c r="AN98" s="1803"/>
      <c r="AO98" s="1962"/>
      <c r="AP98" s="31"/>
      <c r="AQ98" s="31"/>
      <c r="AR98" s="31"/>
    </row>
    <row r="99" spans="1:44" ht="13.5" customHeight="1" x14ac:dyDescent="0.25">
      <c r="A99" s="181"/>
      <c r="B99" s="737" t="s">
        <v>2675</v>
      </c>
      <c r="C99" s="181"/>
      <c r="D99" s="181"/>
      <c r="E99" s="181"/>
      <c r="F99" s="181"/>
      <c r="G99" s="181"/>
      <c r="H99" s="181"/>
      <c r="I99" s="181"/>
      <c r="J99" s="181"/>
      <c r="K99" s="181"/>
      <c r="L99" s="181"/>
      <c r="M99" s="181"/>
      <c r="N99" s="181"/>
      <c r="O99" s="181"/>
      <c r="P99" s="181"/>
      <c r="Q99" s="181"/>
      <c r="R99" s="181"/>
      <c r="S99" s="181"/>
      <c r="T99" s="181"/>
      <c r="U99" s="181"/>
      <c r="V99" s="181" t="s">
        <v>2676</v>
      </c>
      <c r="W99" s="181"/>
      <c r="X99" s="181"/>
      <c r="Y99" s="181"/>
      <c r="Z99" s="181"/>
      <c r="AA99" s="181"/>
      <c r="AB99" s="181"/>
      <c r="AC99" s="181"/>
      <c r="AD99" s="181"/>
      <c r="AE99" s="181"/>
      <c r="AF99" s="181"/>
      <c r="AG99" s="181"/>
      <c r="AH99" s="181"/>
      <c r="AI99" s="181"/>
      <c r="AJ99" s="181"/>
      <c r="AK99" s="181"/>
      <c r="AL99" s="181"/>
      <c r="AM99" s="181"/>
      <c r="AN99" s="181"/>
      <c r="AO99" s="1013"/>
      <c r="AP99" s="58"/>
      <c r="AQ99" s="58"/>
      <c r="AR99" s="58"/>
    </row>
    <row r="100" spans="1:44" ht="13.5" customHeight="1" x14ac:dyDescent="0.25">
      <c r="A100" s="10"/>
      <c r="B100" s="2353"/>
      <c r="C100" s="1803"/>
      <c r="D100" s="1803"/>
      <c r="E100" s="1803"/>
      <c r="F100" s="1803"/>
      <c r="G100" s="1803"/>
      <c r="H100" s="1803"/>
      <c r="I100" s="1803"/>
      <c r="J100" s="1803"/>
      <c r="K100" s="1803"/>
      <c r="L100" s="1803"/>
      <c r="M100" s="1803"/>
      <c r="N100" s="1803"/>
      <c r="O100" s="1803"/>
      <c r="P100" s="1803"/>
      <c r="Q100" s="1803"/>
      <c r="R100" s="1803"/>
      <c r="S100" s="1804"/>
      <c r="T100" s="1937"/>
      <c r="U100" s="1803"/>
      <c r="V100" s="1803"/>
      <c r="W100" s="1803"/>
      <c r="X100" s="1803"/>
      <c r="Y100" s="1803"/>
      <c r="Z100" s="1803"/>
      <c r="AA100" s="1803"/>
      <c r="AB100" s="1803"/>
      <c r="AC100" s="1803"/>
      <c r="AD100" s="1803"/>
      <c r="AE100" s="1804"/>
      <c r="AF100" s="1106"/>
      <c r="AG100" s="1915"/>
      <c r="AH100" s="1803"/>
      <c r="AI100" s="1804"/>
      <c r="AJ100" s="1106"/>
      <c r="AK100" s="1915"/>
      <c r="AL100" s="1803"/>
      <c r="AM100" s="1803"/>
      <c r="AN100" s="1803"/>
      <c r="AO100" s="1962"/>
      <c r="AP100" s="31"/>
      <c r="AQ100" s="31"/>
      <c r="AR100" s="31"/>
    </row>
    <row r="101" spans="1:44" ht="13.5" customHeight="1" x14ac:dyDescent="0.25">
      <c r="A101" s="181"/>
      <c r="B101" s="737" t="s">
        <v>147</v>
      </c>
      <c r="C101" s="181"/>
      <c r="D101" s="181"/>
      <c r="E101" s="181"/>
      <c r="F101" s="181"/>
      <c r="G101" s="181"/>
      <c r="H101" s="181"/>
      <c r="I101" s="181"/>
      <c r="J101" s="181"/>
      <c r="K101" s="181"/>
      <c r="L101" s="181"/>
      <c r="M101" s="181"/>
      <c r="N101" s="181"/>
      <c r="O101" s="181"/>
      <c r="P101" s="181"/>
      <c r="Q101" s="181"/>
      <c r="R101" s="181"/>
      <c r="S101" s="181"/>
      <c r="T101" s="181" t="s">
        <v>148</v>
      </c>
      <c r="U101" s="181"/>
      <c r="V101" s="181"/>
      <c r="W101" s="181"/>
      <c r="X101" s="181"/>
      <c r="Y101" s="181"/>
      <c r="Z101" s="181"/>
      <c r="AA101" s="181"/>
      <c r="AB101" s="181"/>
      <c r="AC101" s="181"/>
      <c r="AD101" s="181"/>
      <c r="AE101" s="181"/>
      <c r="AF101" s="181"/>
      <c r="AG101" s="181" t="s">
        <v>232</v>
      </c>
      <c r="AH101" s="181"/>
      <c r="AI101" s="181"/>
      <c r="AJ101" s="181"/>
      <c r="AK101" s="181" t="s">
        <v>174</v>
      </c>
      <c r="AL101" s="181"/>
      <c r="AM101" s="181"/>
      <c r="AN101" s="181"/>
      <c r="AO101" s="1013"/>
      <c r="AP101" s="58"/>
      <c r="AQ101" s="58"/>
      <c r="AR101" s="58"/>
    </row>
    <row r="102" spans="1:44" ht="13.5" customHeight="1" x14ac:dyDescent="0.25">
      <c r="A102" s="10"/>
      <c r="B102" s="2352"/>
      <c r="C102" s="1803"/>
      <c r="D102" s="1803"/>
      <c r="E102" s="1803"/>
      <c r="F102" s="1803"/>
      <c r="G102" s="1803"/>
      <c r="H102" s="1803"/>
      <c r="I102" s="1804"/>
      <c r="J102" s="1106"/>
      <c r="K102" s="1937"/>
      <c r="L102" s="1803"/>
      <c r="M102" s="1804"/>
      <c r="N102" s="1106"/>
      <c r="O102" s="1937"/>
      <c r="P102" s="1803"/>
      <c r="Q102" s="1803"/>
      <c r="R102" s="1803"/>
      <c r="S102" s="1803"/>
      <c r="T102" s="1803"/>
      <c r="U102" s="1803"/>
      <c r="V102" s="1803"/>
      <c r="W102" s="1803"/>
      <c r="X102" s="1803"/>
      <c r="Y102" s="1803"/>
      <c r="Z102" s="1803"/>
      <c r="AA102" s="1803"/>
      <c r="AB102" s="1803"/>
      <c r="AC102" s="1804"/>
      <c r="AD102" s="1106"/>
      <c r="AE102" s="1937"/>
      <c r="AF102" s="1803"/>
      <c r="AG102" s="1803"/>
      <c r="AH102" s="1803"/>
      <c r="AI102" s="1803"/>
      <c r="AJ102" s="1803"/>
      <c r="AK102" s="1803"/>
      <c r="AL102" s="1803"/>
      <c r="AM102" s="1803"/>
      <c r="AN102" s="1803"/>
      <c r="AO102" s="1962"/>
      <c r="AP102" s="31"/>
      <c r="AQ102" s="31"/>
      <c r="AR102" s="31"/>
    </row>
    <row r="103" spans="1:44" ht="13.5" customHeight="1" x14ac:dyDescent="0.25">
      <c r="A103" s="181"/>
      <c r="B103" s="738" t="s">
        <v>208</v>
      </c>
      <c r="C103" s="739"/>
      <c r="D103" s="739"/>
      <c r="E103" s="739"/>
      <c r="F103" s="739"/>
      <c r="G103" s="739"/>
      <c r="H103" s="739"/>
      <c r="I103" s="739"/>
      <c r="J103" s="739"/>
      <c r="K103" s="739" t="s">
        <v>2677</v>
      </c>
      <c r="L103" s="739"/>
      <c r="M103" s="739"/>
      <c r="N103" s="739"/>
      <c r="O103" s="739" t="s">
        <v>1837</v>
      </c>
      <c r="P103" s="739"/>
      <c r="Q103" s="739"/>
      <c r="R103" s="739"/>
      <c r="S103" s="739"/>
      <c r="T103" s="739"/>
      <c r="U103" s="739"/>
      <c r="V103" s="739"/>
      <c r="W103" s="739"/>
      <c r="X103" s="739"/>
      <c r="Y103" s="739"/>
      <c r="Z103" s="739"/>
      <c r="AA103" s="739"/>
      <c r="AB103" s="739"/>
      <c r="AC103" s="739"/>
      <c r="AD103" s="739"/>
      <c r="AE103" s="739" t="s">
        <v>2678</v>
      </c>
      <c r="AF103" s="739"/>
      <c r="AG103" s="739"/>
      <c r="AH103" s="739"/>
      <c r="AI103" s="739"/>
      <c r="AJ103" s="739"/>
      <c r="AK103" s="739"/>
      <c r="AL103" s="739"/>
      <c r="AM103" s="739"/>
      <c r="AN103" s="739"/>
      <c r="AO103" s="1014"/>
      <c r="AP103" s="58"/>
      <c r="AQ103" s="58"/>
      <c r="AR103" s="58"/>
    </row>
    <row r="104" spans="1:44" ht="13.5" customHeight="1" x14ac:dyDescent="0.25">
      <c r="A104" s="10"/>
      <c r="B104" s="1012"/>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329"/>
      <c r="AP104" s="31"/>
      <c r="AQ104" s="31"/>
      <c r="AR104" s="31"/>
    </row>
    <row r="105" spans="1:44" ht="13.5" customHeight="1" x14ac:dyDescent="0.25">
      <c r="A105" s="10"/>
      <c r="B105" s="2353"/>
      <c r="C105" s="1803"/>
      <c r="D105" s="1803"/>
      <c r="E105" s="1803"/>
      <c r="F105" s="1803"/>
      <c r="G105" s="1803"/>
      <c r="H105" s="1803"/>
      <c r="I105" s="1803"/>
      <c r="J105" s="1803"/>
      <c r="K105" s="1803"/>
      <c r="L105" s="1803"/>
      <c r="M105" s="1803"/>
      <c r="N105" s="1803"/>
      <c r="O105" s="1803"/>
      <c r="P105" s="1803"/>
      <c r="Q105" s="1803"/>
      <c r="R105" s="1803"/>
      <c r="S105" s="1804"/>
      <c r="T105" s="1106"/>
      <c r="U105" s="1106"/>
      <c r="V105" s="1937"/>
      <c r="W105" s="1803"/>
      <c r="X105" s="1803"/>
      <c r="Y105" s="1803"/>
      <c r="Z105" s="1803"/>
      <c r="AA105" s="1803"/>
      <c r="AB105" s="1803"/>
      <c r="AC105" s="1803"/>
      <c r="AD105" s="1803"/>
      <c r="AE105" s="1803"/>
      <c r="AF105" s="1803"/>
      <c r="AG105" s="1803"/>
      <c r="AH105" s="1803"/>
      <c r="AI105" s="1803"/>
      <c r="AJ105" s="1803"/>
      <c r="AK105" s="1803"/>
      <c r="AL105" s="1803"/>
      <c r="AM105" s="1803"/>
      <c r="AN105" s="1803"/>
      <c r="AO105" s="1962"/>
      <c r="AP105" s="31"/>
      <c r="AQ105" s="31"/>
      <c r="AR105" s="31"/>
    </row>
    <row r="106" spans="1:44" ht="13.5" customHeight="1" x14ac:dyDescent="0.25">
      <c r="A106" s="181"/>
      <c r="B106" s="737" t="s">
        <v>2675</v>
      </c>
      <c r="C106" s="181"/>
      <c r="D106" s="181"/>
      <c r="E106" s="181"/>
      <c r="F106" s="181"/>
      <c r="G106" s="181"/>
      <c r="H106" s="181"/>
      <c r="I106" s="181"/>
      <c r="J106" s="181"/>
      <c r="K106" s="181"/>
      <c r="L106" s="181"/>
      <c r="M106" s="181"/>
      <c r="N106" s="181"/>
      <c r="O106" s="181"/>
      <c r="P106" s="181"/>
      <c r="Q106" s="181"/>
      <c r="R106" s="181"/>
      <c r="S106" s="181"/>
      <c r="T106" s="181"/>
      <c r="U106" s="181"/>
      <c r="V106" s="181" t="s">
        <v>2676</v>
      </c>
      <c r="W106" s="181"/>
      <c r="X106" s="181"/>
      <c r="Y106" s="181"/>
      <c r="Z106" s="181"/>
      <c r="AA106" s="181"/>
      <c r="AB106" s="181"/>
      <c r="AC106" s="181"/>
      <c r="AD106" s="181"/>
      <c r="AE106" s="181"/>
      <c r="AF106" s="181"/>
      <c r="AG106" s="181"/>
      <c r="AH106" s="181"/>
      <c r="AI106" s="181"/>
      <c r="AJ106" s="181"/>
      <c r="AK106" s="181"/>
      <c r="AL106" s="181"/>
      <c r="AM106" s="181"/>
      <c r="AN106" s="181"/>
      <c r="AO106" s="1013"/>
      <c r="AP106" s="58"/>
      <c r="AQ106" s="58"/>
      <c r="AR106" s="58"/>
    </row>
    <row r="107" spans="1:44" ht="13.5" customHeight="1" x14ac:dyDescent="0.25">
      <c r="A107" s="10"/>
      <c r="B107" s="2353"/>
      <c r="C107" s="1803"/>
      <c r="D107" s="1803"/>
      <c r="E107" s="1803"/>
      <c r="F107" s="1803"/>
      <c r="G107" s="1803"/>
      <c r="H107" s="1803"/>
      <c r="I107" s="1803"/>
      <c r="J107" s="1803"/>
      <c r="K107" s="1803"/>
      <c r="L107" s="1803"/>
      <c r="M107" s="1803"/>
      <c r="N107" s="1803"/>
      <c r="O107" s="1803"/>
      <c r="P107" s="1803"/>
      <c r="Q107" s="1803"/>
      <c r="R107" s="1803"/>
      <c r="S107" s="1804"/>
      <c r="T107" s="1937"/>
      <c r="U107" s="1803"/>
      <c r="V107" s="1803"/>
      <c r="W107" s="1803"/>
      <c r="X107" s="1803"/>
      <c r="Y107" s="1803"/>
      <c r="Z107" s="1803"/>
      <c r="AA107" s="1803"/>
      <c r="AB107" s="1803"/>
      <c r="AC107" s="1803"/>
      <c r="AD107" s="1803"/>
      <c r="AE107" s="1804"/>
      <c r="AF107" s="1106"/>
      <c r="AG107" s="1915"/>
      <c r="AH107" s="1803"/>
      <c r="AI107" s="1804"/>
      <c r="AJ107" s="1106"/>
      <c r="AK107" s="1915"/>
      <c r="AL107" s="1803"/>
      <c r="AM107" s="1803"/>
      <c r="AN107" s="1803"/>
      <c r="AO107" s="1962"/>
      <c r="AP107" s="31"/>
      <c r="AQ107" s="31"/>
      <c r="AR107" s="31"/>
    </row>
    <row r="108" spans="1:44" ht="13.5" customHeight="1" x14ac:dyDescent="0.25">
      <c r="A108" s="181"/>
      <c r="B108" s="737" t="s">
        <v>147</v>
      </c>
      <c r="C108" s="181"/>
      <c r="D108" s="181"/>
      <c r="E108" s="181"/>
      <c r="F108" s="181"/>
      <c r="G108" s="181"/>
      <c r="H108" s="181"/>
      <c r="I108" s="181"/>
      <c r="J108" s="181"/>
      <c r="K108" s="181"/>
      <c r="L108" s="181"/>
      <c r="M108" s="181"/>
      <c r="N108" s="181"/>
      <c r="O108" s="181"/>
      <c r="P108" s="181"/>
      <c r="Q108" s="181"/>
      <c r="R108" s="181"/>
      <c r="S108" s="181"/>
      <c r="T108" s="181" t="s">
        <v>148</v>
      </c>
      <c r="U108" s="181"/>
      <c r="V108" s="181"/>
      <c r="W108" s="181"/>
      <c r="X108" s="181"/>
      <c r="Y108" s="181"/>
      <c r="Z108" s="181"/>
      <c r="AA108" s="181"/>
      <c r="AB108" s="181"/>
      <c r="AC108" s="181"/>
      <c r="AD108" s="181"/>
      <c r="AE108" s="181"/>
      <c r="AF108" s="181"/>
      <c r="AG108" s="181" t="s">
        <v>232</v>
      </c>
      <c r="AH108" s="181"/>
      <c r="AI108" s="181"/>
      <c r="AJ108" s="181"/>
      <c r="AK108" s="181" t="s">
        <v>174</v>
      </c>
      <c r="AL108" s="181"/>
      <c r="AM108" s="181"/>
      <c r="AN108" s="181"/>
      <c r="AO108" s="1013"/>
      <c r="AP108" s="58"/>
      <c r="AQ108" s="58"/>
      <c r="AR108" s="58"/>
    </row>
    <row r="109" spans="1:44" ht="13.5" customHeight="1" x14ac:dyDescent="0.25">
      <c r="A109" s="10"/>
      <c r="B109" s="2352"/>
      <c r="C109" s="1803"/>
      <c r="D109" s="1803"/>
      <c r="E109" s="1803"/>
      <c r="F109" s="1803"/>
      <c r="G109" s="1803"/>
      <c r="H109" s="1803"/>
      <c r="I109" s="1804"/>
      <c r="J109" s="1106"/>
      <c r="K109" s="1937"/>
      <c r="L109" s="1803"/>
      <c r="M109" s="1804"/>
      <c r="N109" s="1106"/>
      <c r="O109" s="1937"/>
      <c r="P109" s="1803"/>
      <c r="Q109" s="1803"/>
      <c r="R109" s="1803"/>
      <c r="S109" s="1803"/>
      <c r="T109" s="1803"/>
      <c r="U109" s="1803"/>
      <c r="V109" s="1803"/>
      <c r="W109" s="1803"/>
      <c r="X109" s="1803"/>
      <c r="Y109" s="1803"/>
      <c r="Z109" s="1803"/>
      <c r="AA109" s="1803"/>
      <c r="AB109" s="1803"/>
      <c r="AC109" s="1804"/>
      <c r="AD109" s="1106"/>
      <c r="AE109" s="1937"/>
      <c r="AF109" s="1803"/>
      <c r="AG109" s="1803"/>
      <c r="AH109" s="1803"/>
      <c r="AI109" s="1803"/>
      <c r="AJ109" s="1803"/>
      <c r="AK109" s="1803"/>
      <c r="AL109" s="1803"/>
      <c r="AM109" s="1803"/>
      <c r="AN109" s="1803"/>
      <c r="AO109" s="1962"/>
      <c r="AP109" s="31"/>
      <c r="AQ109" s="31"/>
      <c r="AR109" s="31"/>
    </row>
    <row r="110" spans="1:44" ht="13.5" customHeight="1" x14ac:dyDescent="0.25">
      <c r="A110" s="181"/>
      <c r="B110" s="738" t="s">
        <v>208</v>
      </c>
      <c r="C110" s="739"/>
      <c r="D110" s="739"/>
      <c r="E110" s="739"/>
      <c r="F110" s="739"/>
      <c r="G110" s="739"/>
      <c r="H110" s="739"/>
      <c r="I110" s="739"/>
      <c r="J110" s="739"/>
      <c r="K110" s="739" t="s">
        <v>2677</v>
      </c>
      <c r="L110" s="739"/>
      <c r="M110" s="739"/>
      <c r="N110" s="739"/>
      <c r="O110" s="739" t="s">
        <v>1837</v>
      </c>
      <c r="P110" s="739"/>
      <c r="Q110" s="739"/>
      <c r="R110" s="739"/>
      <c r="S110" s="739"/>
      <c r="T110" s="739"/>
      <c r="U110" s="739"/>
      <c r="V110" s="739"/>
      <c r="W110" s="739"/>
      <c r="X110" s="739"/>
      <c r="Y110" s="739"/>
      <c r="Z110" s="739"/>
      <c r="AA110" s="739"/>
      <c r="AB110" s="739"/>
      <c r="AC110" s="739"/>
      <c r="AD110" s="739"/>
      <c r="AE110" s="739" t="s">
        <v>2678</v>
      </c>
      <c r="AF110" s="739"/>
      <c r="AG110" s="739"/>
      <c r="AH110" s="739"/>
      <c r="AI110" s="739"/>
      <c r="AJ110" s="739"/>
      <c r="AK110" s="739"/>
      <c r="AL110" s="739"/>
      <c r="AM110" s="739"/>
      <c r="AN110" s="739"/>
      <c r="AO110" s="1014"/>
      <c r="AP110" s="58"/>
      <c r="AQ110" s="58"/>
      <c r="AR110" s="58"/>
    </row>
    <row r="111" spans="1:44" ht="13.5" customHeight="1" x14ac:dyDescent="0.25">
      <c r="A111" s="10"/>
      <c r="B111" s="1012"/>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329"/>
      <c r="AP111" s="31"/>
      <c r="AQ111" s="31"/>
      <c r="AR111" s="31"/>
    </row>
    <row r="112" spans="1:44" ht="13.5" customHeight="1" x14ac:dyDescent="0.25">
      <c r="A112" s="10"/>
      <c r="B112" s="2353"/>
      <c r="C112" s="1803"/>
      <c r="D112" s="1803"/>
      <c r="E112" s="1803"/>
      <c r="F112" s="1803"/>
      <c r="G112" s="1803"/>
      <c r="H112" s="1803"/>
      <c r="I112" s="1803"/>
      <c r="J112" s="1803"/>
      <c r="K112" s="1803"/>
      <c r="L112" s="1803"/>
      <c r="M112" s="1803"/>
      <c r="N112" s="1803"/>
      <c r="O112" s="1803"/>
      <c r="P112" s="1803"/>
      <c r="Q112" s="1803"/>
      <c r="R112" s="1803"/>
      <c r="S112" s="1804"/>
      <c r="T112" s="1106"/>
      <c r="U112" s="1106"/>
      <c r="V112" s="1937"/>
      <c r="W112" s="1803"/>
      <c r="X112" s="1803"/>
      <c r="Y112" s="1803"/>
      <c r="Z112" s="1803"/>
      <c r="AA112" s="1803"/>
      <c r="AB112" s="1803"/>
      <c r="AC112" s="1803"/>
      <c r="AD112" s="1803"/>
      <c r="AE112" s="1803"/>
      <c r="AF112" s="1803"/>
      <c r="AG112" s="1803"/>
      <c r="AH112" s="1803"/>
      <c r="AI112" s="1803"/>
      <c r="AJ112" s="1803"/>
      <c r="AK112" s="1803"/>
      <c r="AL112" s="1803"/>
      <c r="AM112" s="1803"/>
      <c r="AN112" s="1803"/>
      <c r="AO112" s="1962"/>
      <c r="AP112" s="31"/>
      <c r="AQ112" s="31"/>
      <c r="AR112" s="31"/>
    </row>
    <row r="113" spans="1:44" ht="13.5" customHeight="1" x14ac:dyDescent="0.25">
      <c r="A113" s="181"/>
      <c r="B113" s="737" t="s">
        <v>2675</v>
      </c>
      <c r="C113" s="181"/>
      <c r="D113" s="181"/>
      <c r="E113" s="181"/>
      <c r="F113" s="181"/>
      <c r="G113" s="181"/>
      <c r="H113" s="181"/>
      <c r="I113" s="181"/>
      <c r="J113" s="181"/>
      <c r="K113" s="181"/>
      <c r="L113" s="181"/>
      <c r="M113" s="181"/>
      <c r="N113" s="181"/>
      <c r="O113" s="181"/>
      <c r="P113" s="181"/>
      <c r="Q113" s="181"/>
      <c r="R113" s="181"/>
      <c r="S113" s="181"/>
      <c r="T113" s="181"/>
      <c r="U113" s="181"/>
      <c r="V113" s="181" t="s">
        <v>2676</v>
      </c>
      <c r="W113" s="181"/>
      <c r="X113" s="181"/>
      <c r="Y113" s="181"/>
      <c r="Z113" s="181"/>
      <c r="AA113" s="181"/>
      <c r="AB113" s="181"/>
      <c r="AC113" s="181"/>
      <c r="AD113" s="181"/>
      <c r="AE113" s="181"/>
      <c r="AF113" s="181"/>
      <c r="AG113" s="181"/>
      <c r="AH113" s="181"/>
      <c r="AI113" s="181"/>
      <c r="AJ113" s="181"/>
      <c r="AK113" s="181"/>
      <c r="AL113" s="181"/>
      <c r="AM113" s="181"/>
      <c r="AN113" s="181"/>
      <c r="AO113" s="1013"/>
      <c r="AP113" s="58"/>
      <c r="AQ113" s="58"/>
      <c r="AR113" s="58"/>
    </row>
    <row r="114" spans="1:44" ht="13.5" customHeight="1" x14ac:dyDescent="0.25">
      <c r="A114" s="10"/>
      <c r="B114" s="2353"/>
      <c r="C114" s="1803"/>
      <c r="D114" s="1803"/>
      <c r="E114" s="1803"/>
      <c r="F114" s="1803"/>
      <c r="G114" s="1803"/>
      <c r="H114" s="1803"/>
      <c r="I114" s="1803"/>
      <c r="J114" s="1803"/>
      <c r="K114" s="1803"/>
      <c r="L114" s="1803"/>
      <c r="M114" s="1803"/>
      <c r="N114" s="1803"/>
      <c r="O114" s="1803"/>
      <c r="P114" s="1803"/>
      <c r="Q114" s="1803"/>
      <c r="R114" s="1803"/>
      <c r="S114" s="1804"/>
      <c r="T114" s="1937"/>
      <c r="U114" s="1803"/>
      <c r="V114" s="1803"/>
      <c r="W114" s="1803"/>
      <c r="X114" s="1803"/>
      <c r="Y114" s="1803"/>
      <c r="Z114" s="1803"/>
      <c r="AA114" s="1803"/>
      <c r="AB114" s="1803"/>
      <c r="AC114" s="1803"/>
      <c r="AD114" s="1803"/>
      <c r="AE114" s="1804"/>
      <c r="AF114" s="1106"/>
      <c r="AG114" s="1915"/>
      <c r="AH114" s="1803"/>
      <c r="AI114" s="1804"/>
      <c r="AJ114" s="1106"/>
      <c r="AK114" s="1915"/>
      <c r="AL114" s="1803"/>
      <c r="AM114" s="1803"/>
      <c r="AN114" s="1803"/>
      <c r="AO114" s="1962"/>
      <c r="AP114" s="31"/>
      <c r="AQ114" s="31"/>
      <c r="AR114" s="31"/>
    </row>
    <row r="115" spans="1:44" ht="13.5" customHeight="1" x14ac:dyDescent="0.25">
      <c r="A115" s="181"/>
      <c r="B115" s="737" t="s">
        <v>147</v>
      </c>
      <c r="C115" s="181"/>
      <c r="D115" s="181"/>
      <c r="E115" s="181"/>
      <c r="F115" s="181"/>
      <c r="G115" s="181"/>
      <c r="H115" s="181"/>
      <c r="I115" s="181"/>
      <c r="J115" s="181"/>
      <c r="K115" s="181"/>
      <c r="L115" s="181"/>
      <c r="M115" s="181"/>
      <c r="N115" s="181"/>
      <c r="O115" s="181"/>
      <c r="P115" s="181"/>
      <c r="Q115" s="181"/>
      <c r="R115" s="181"/>
      <c r="S115" s="181"/>
      <c r="T115" s="181" t="s">
        <v>148</v>
      </c>
      <c r="U115" s="181"/>
      <c r="V115" s="181"/>
      <c r="W115" s="181"/>
      <c r="X115" s="181"/>
      <c r="Y115" s="181"/>
      <c r="Z115" s="181"/>
      <c r="AA115" s="181"/>
      <c r="AB115" s="181"/>
      <c r="AC115" s="181"/>
      <c r="AD115" s="181"/>
      <c r="AE115" s="181"/>
      <c r="AF115" s="181"/>
      <c r="AG115" s="181" t="s">
        <v>232</v>
      </c>
      <c r="AH115" s="181"/>
      <c r="AI115" s="181"/>
      <c r="AJ115" s="181"/>
      <c r="AK115" s="181" t="s">
        <v>174</v>
      </c>
      <c r="AL115" s="181"/>
      <c r="AM115" s="181"/>
      <c r="AN115" s="181"/>
      <c r="AO115" s="1013"/>
      <c r="AP115" s="58"/>
      <c r="AQ115" s="58"/>
      <c r="AR115" s="58"/>
    </row>
    <row r="116" spans="1:44" ht="13.5" customHeight="1" x14ac:dyDescent="0.25">
      <c r="A116" s="10"/>
      <c r="B116" s="2352"/>
      <c r="C116" s="1803"/>
      <c r="D116" s="1803"/>
      <c r="E116" s="1803"/>
      <c r="F116" s="1803"/>
      <c r="G116" s="1803"/>
      <c r="H116" s="1803"/>
      <c r="I116" s="1804"/>
      <c r="J116" s="1106"/>
      <c r="K116" s="1937"/>
      <c r="L116" s="1803"/>
      <c r="M116" s="1804"/>
      <c r="N116" s="1106"/>
      <c r="O116" s="1937"/>
      <c r="P116" s="1803"/>
      <c r="Q116" s="1803"/>
      <c r="R116" s="1803"/>
      <c r="S116" s="1803"/>
      <c r="T116" s="1803"/>
      <c r="U116" s="1803"/>
      <c r="V116" s="1803"/>
      <c r="W116" s="1803"/>
      <c r="X116" s="1803"/>
      <c r="Y116" s="1803"/>
      <c r="Z116" s="1803"/>
      <c r="AA116" s="1803"/>
      <c r="AB116" s="1803"/>
      <c r="AC116" s="1804"/>
      <c r="AD116" s="1106"/>
      <c r="AE116" s="1937"/>
      <c r="AF116" s="1803"/>
      <c r="AG116" s="1803"/>
      <c r="AH116" s="1803"/>
      <c r="AI116" s="1803"/>
      <c r="AJ116" s="1803"/>
      <c r="AK116" s="1803"/>
      <c r="AL116" s="1803"/>
      <c r="AM116" s="1803"/>
      <c r="AN116" s="1803"/>
      <c r="AO116" s="1962"/>
      <c r="AP116" s="31"/>
      <c r="AQ116" s="31"/>
      <c r="AR116" s="31"/>
    </row>
    <row r="117" spans="1:44" ht="13.5" customHeight="1" x14ac:dyDescent="0.25">
      <c r="A117" s="181"/>
      <c r="B117" s="738" t="s">
        <v>208</v>
      </c>
      <c r="C117" s="739"/>
      <c r="D117" s="739"/>
      <c r="E117" s="739"/>
      <c r="F117" s="739"/>
      <c r="G117" s="739"/>
      <c r="H117" s="739"/>
      <c r="I117" s="739"/>
      <c r="J117" s="739"/>
      <c r="K117" s="739" t="s">
        <v>2677</v>
      </c>
      <c r="L117" s="739"/>
      <c r="M117" s="739"/>
      <c r="N117" s="739"/>
      <c r="O117" s="739" t="s">
        <v>1837</v>
      </c>
      <c r="P117" s="739"/>
      <c r="Q117" s="739"/>
      <c r="R117" s="739"/>
      <c r="S117" s="739"/>
      <c r="T117" s="739"/>
      <c r="U117" s="739"/>
      <c r="V117" s="739"/>
      <c r="W117" s="739"/>
      <c r="X117" s="739"/>
      <c r="Y117" s="739"/>
      <c r="Z117" s="739"/>
      <c r="AA117" s="739"/>
      <c r="AB117" s="739"/>
      <c r="AC117" s="739"/>
      <c r="AD117" s="739"/>
      <c r="AE117" s="739" t="s">
        <v>2678</v>
      </c>
      <c r="AF117" s="739"/>
      <c r="AG117" s="739"/>
      <c r="AH117" s="739"/>
      <c r="AI117" s="739"/>
      <c r="AJ117" s="739"/>
      <c r="AK117" s="739"/>
      <c r="AL117" s="739"/>
      <c r="AM117" s="739"/>
      <c r="AN117" s="739"/>
      <c r="AO117" s="1014"/>
      <c r="AP117" s="58"/>
      <c r="AQ117" s="58"/>
      <c r="AR117" s="58"/>
    </row>
    <row r="118" spans="1:44" ht="13.5" customHeight="1" x14ac:dyDescent="0.25">
      <c r="A118" s="10"/>
      <c r="B118" s="1012"/>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329"/>
      <c r="AP118" s="31"/>
      <c r="AQ118" s="31"/>
      <c r="AR118" s="31"/>
    </row>
    <row r="119" spans="1:44" ht="13.5" customHeight="1" x14ac:dyDescent="0.25">
      <c r="A119" s="10"/>
      <c r="B119" s="2353"/>
      <c r="C119" s="1803"/>
      <c r="D119" s="1803"/>
      <c r="E119" s="1803"/>
      <c r="F119" s="1803"/>
      <c r="G119" s="1803"/>
      <c r="H119" s="1803"/>
      <c r="I119" s="1803"/>
      <c r="J119" s="1803"/>
      <c r="K119" s="1803"/>
      <c r="L119" s="1803"/>
      <c r="M119" s="1803"/>
      <c r="N119" s="1803"/>
      <c r="O119" s="1803"/>
      <c r="P119" s="1803"/>
      <c r="Q119" s="1803"/>
      <c r="R119" s="1803"/>
      <c r="S119" s="1804"/>
      <c r="T119" s="1106"/>
      <c r="U119" s="1106"/>
      <c r="V119" s="1937"/>
      <c r="W119" s="1803"/>
      <c r="X119" s="1803"/>
      <c r="Y119" s="1803"/>
      <c r="Z119" s="1803"/>
      <c r="AA119" s="1803"/>
      <c r="AB119" s="1803"/>
      <c r="AC119" s="1803"/>
      <c r="AD119" s="1803"/>
      <c r="AE119" s="1803"/>
      <c r="AF119" s="1803"/>
      <c r="AG119" s="1803"/>
      <c r="AH119" s="1803"/>
      <c r="AI119" s="1803"/>
      <c r="AJ119" s="1803"/>
      <c r="AK119" s="1803"/>
      <c r="AL119" s="1803"/>
      <c r="AM119" s="1803"/>
      <c r="AN119" s="1803"/>
      <c r="AO119" s="1962"/>
      <c r="AP119" s="31"/>
      <c r="AQ119" s="31"/>
      <c r="AR119" s="31"/>
    </row>
    <row r="120" spans="1:44" ht="13.5" customHeight="1" x14ac:dyDescent="0.25">
      <c r="A120" s="181"/>
      <c r="B120" s="737" t="s">
        <v>2675</v>
      </c>
      <c r="C120" s="181"/>
      <c r="D120" s="181"/>
      <c r="E120" s="181"/>
      <c r="F120" s="181"/>
      <c r="G120" s="181"/>
      <c r="H120" s="181"/>
      <c r="I120" s="181"/>
      <c r="J120" s="181"/>
      <c r="K120" s="181"/>
      <c r="L120" s="181"/>
      <c r="M120" s="181"/>
      <c r="N120" s="181"/>
      <c r="O120" s="181"/>
      <c r="P120" s="181"/>
      <c r="Q120" s="181"/>
      <c r="R120" s="181"/>
      <c r="S120" s="181"/>
      <c r="T120" s="181"/>
      <c r="U120" s="181"/>
      <c r="V120" s="181" t="s">
        <v>2676</v>
      </c>
      <c r="W120" s="181"/>
      <c r="X120" s="181"/>
      <c r="Y120" s="181"/>
      <c r="Z120" s="181"/>
      <c r="AA120" s="181"/>
      <c r="AB120" s="181"/>
      <c r="AC120" s="181"/>
      <c r="AD120" s="181"/>
      <c r="AE120" s="181"/>
      <c r="AF120" s="181"/>
      <c r="AG120" s="181"/>
      <c r="AH120" s="181"/>
      <c r="AI120" s="181"/>
      <c r="AJ120" s="181"/>
      <c r="AK120" s="181"/>
      <c r="AL120" s="181"/>
      <c r="AM120" s="181"/>
      <c r="AN120" s="181"/>
      <c r="AO120" s="1013"/>
      <c r="AP120" s="58"/>
      <c r="AQ120" s="58"/>
      <c r="AR120" s="58"/>
    </row>
    <row r="121" spans="1:44" ht="13.5" customHeight="1" x14ac:dyDescent="0.25">
      <c r="A121" s="10"/>
      <c r="B121" s="2353"/>
      <c r="C121" s="1803"/>
      <c r="D121" s="1803"/>
      <c r="E121" s="1803"/>
      <c r="F121" s="1803"/>
      <c r="G121" s="1803"/>
      <c r="H121" s="1803"/>
      <c r="I121" s="1803"/>
      <c r="J121" s="1803"/>
      <c r="K121" s="1803"/>
      <c r="L121" s="1803"/>
      <c r="M121" s="1803"/>
      <c r="N121" s="1803"/>
      <c r="O121" s="1803"/>
      <c r="P121" s="1803"/>
      <c r="Q121" s="1803"/>
      <c r="R121" s="1803"/>
      <c r="S121" s="1804"/>
      <c r="T121" s="1937"/>
      <c r="U121" s="1803"/>
      <c r="V121" s="1803"/>
      <c r="W121" s="1803"/>
      <c r="X121" s="1803"/>
      <c r="Y121" s="1803"/>
      <c r="Z121" s="1803"/>
      <c r="AA121" s="1803"/>
      <c r="AB121" s="1803"/>
      <c r="AC121" s="1803"/>
      <c r="AD121" s="1803"/>
      <c r="AE121" s="1804"/>
      <c r="AF121" s="1106"/>
      <c r="AG121" s="1915"/>
      <c r="AH121" s="1803"/>
      <c r="AI121" s="1804"/>
      <c r="AJ121" s="1106"/>
      <c r="AK121" s="1915"/>
      <c r="AL121" s="1803"/>
      <c r="AM121" s="1803"/>
      <c r="AN121" s="1803"/>
      <c r="AO121" s="1962"/>
      <c r="AP121" s="31"/>
      <c r="AQ121" s="31"/>
      <c r="AR121" s="31"/>
    </row>
    <row r="122" spans="1:44" ht="13.5" customHeight="1" x14ac:dyDescent="0.25">
      <c r="A122" s="181"/>
      <c r="B122" s="737" t="s">
        <v>147</v>
      </c>
      <c r="C122" s="181"/>
      <c r="D122" s="181"/>
      <c r="E122" s="181"/>
      <c r="F122" s="181"/>
      <c r="G122" s="181"/>
      <c r="H122" s="181"/>
      <c r="I122" s="181"/>
      <c r="J122" s="181"/>
      <c r="K122" s="181"/>
      <c r="L122" s="181"/>
      <c r="M122" s="181"/>
      <c r="N122" s="181"/>
      <c r="O122" s="181"/>
      <c r="P122" s="181"/>
      <c r="Q122" s="181"/>
      <c r="R122" s="181"/>
      <c r="S122" s="181"/>
      <c r="T122" s="181" t="s">
        <v>148</v>
      </c>
      <c r="U122" s="181"/>
      <c r="V122" s="181"/>
      <c r="W122" s="181"/>
      <c r="X122" s="181"/>
      <c r="Y122" s="181"/>
      <c r="Z122" s="181"/>
      <c r="AA122" s="181"/>
      <c r="AB122" s="181"/>
      <c r="AC122" s="181"/>
      <c r="AD122" s="181"/>
      <c r="AE122" s="181"/>
      <c r="AF122" s="181"/>
      <c r="AG122" s="181" t="s">
        <v>232</v>
      </c>
      <c r="AH122" s="181"/>
      <c r="AI122" s="181"/>
      <c r="AJ122" s="181"/>
      <c r="AK122" s="181" t="s">
        <v>174</v>
      </c>
      <c r="AL122" s="181"/>
      <c r="AM122" s="181"/>
      <c r="AN122" s="181"/>
      <c r="AO122" s="1013"/>
      <c r="AP122" s="58"/>
      <c r="AQ122" s="58"/>
      <c r="AR122" s="58"/>
    </row>
    <row r="123" spans="1:44" ht="13.5" customHeight="1" x14ac:dyDescent="0.25">
      <c r="A123" s="10"/>
      <c r="B123" s="2352"/>
      <c r="C123" s="1803"/>
      <c r="D123" s="1803"/>
      <c r="E123" s="1803"/>
      <c r="F123" s="1803"/>
      <c r="G123" s="1803"/>
      <c r="H123" s="1803"/>
      <c r="I123" s="1804"/>
      <c r="J123" s="1106"/>
      <c r="K123" s="1937"/>
      <c r="L123" s="1803"/>
      <c r="M123" s="1804"/>
      <c r="N123" s="1106"/>
      <c r="O123" s="1937"/>
      <c r="P123" s="1803"/>
      <c r="Q123" s="1803"/>
      <c r="R123" s="1803"/>
      <c r="S123" s="1803"/>
      <c r="T123" s="1803"/>
      <c r="U123" s="1803"/>
      <c r="V123" s="1803"/>
      <c r="W123" s="1803"/>
      <c r="X123" s="1803"/>
      <c r="Y123" s="1803"/>
      <c r="Z123" s="1803"/>
      <c r="AA123" s="1803"/>
      <c r="AB123" s="1803"/>
      <c r="AC123" s="1804"/>
      <c r="AD123" s="1106"/>
      <c r="AE123" s="1937"/>
      <c r="AF123" s="1803"/>
      <c r="AG123" s="1803"/>
      <c r="AH123" s="1803"/>
      <c r="AI123" s="1803"/>
      <c r="AJ123" s="1803"/>
      <c r="AK123" s="1803"/>
      <c r="AL123" s="1803"/>
      <c r="AM123" s="1803"/>
      <c r="AN123" s="1803"/>
      <c r="AO123" s="1962"/>
      <c r="AP123" s="31"/>
      <c r="AQ123" s="31"/>
      <c r="AR123" s="31"/>
    </row>
    <row r="124" spans="1:44" ht="13.5" customHeight="1" x14ac:dyDescent="0.25">
      <c r="A124" s="181"/>
      <c r="B124" s="738" t="s">
        <v>208</v>
      </c>
      <c r="C124" s="739"/>
      <c r="D124" s="739"/>
      <c r="E124" s="739"/>
      <c r="F124" s="739"/>
      <c r="G124" s="739"/>
      <c r="H124" s="739"/>
      <c r="I124" s="739"/>
      <c r="J124" s="739"/>
      <c r="K124" s="739" t="s">
        <v>2677</v>
      </c>
      <c r="L124" s="739"/>
      <c r="M124" s="739"/>
      <c r="N124" s="739"/>
      <c r="O124" s="739" t="s">
        <v>1837</v>
      </c>
      <c r="P124" s="739"/>
      <c r="Q124" s="739"/>
      <c r="R124" s="739"/>
      <c r="S124" s="739"/>
      <c r="T124" s="739"/>
      <c r="U124" s="739"/>
      <c r="V124" s="739"/>
      <c r="W124" s="739"/>
      <c r="X124" s="739"/>
      <c r="Y124" s="739"/>
      <c r="Z124" s="739"/>
      <c r="AA124" s="739"/>
      <c r="AB124" s="739"/>
      <c r="AC124" s="739"/>
      <c r="AD124" s="739"/>
      <c r="AE124" s="739" t="s">
        <v>2678</v>
      </c>
      <c r="AF124" s="739"/>
      <c r="AG124" s="739"/>
      <c r="AH124" s="739"/>
      <c r="AI124" s="739"/>
      <c r="AJ124" s="739"/>
      <c r="AK124" s="739"/>
      <c r="AL124" s="739"/>
      <c r="AM124" s="739"/>
      <c r="AN124" s="739"/>
      <c r="AO124" s="1014"/>
      <c r="AP124" s="58"/>
      <c r="AQ124" s="58"/>
      <c r="AR124" s="58"/>
    </row>
    <row r="125" spans="1:44" ht="13.5" customHeight="1" x14ac:dyDescent="0.25">
      <c r="A125" s="10"/>
      <c r="B125" s="1012"/>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329"/>
      <c r="AP125" s="31"/>
      <c r="AQ125" s="31"/>
      <c r="AR125" s="31"/>
    </row>
    <row r="126" spans="1:44" ht="13.5" customHeight="1" x14ac:dyDescent="0.25">
      <c r="A126" s="10"/>
      <c r="B126" s="2353"/>
      <c r="C126" s="1803"/>
      <c r="D126" s="1803"/>
      <c r="E126" s="1803"/>
      <c r="F126" s="1803"/>
      <c r="G126" s="1803"/>
      <c r="H126" s="1803"/>
      <c r="I126" s="1803"/>
      <c r="J126" s="1803"/>
      <c r="K126" s="1803"/>
      <c r="L126" s="1803"/>
      <c r="M126" s="1803"/>
      <c r="N126" s="1803"/>
      <c r="O126" s="1803"/>
      <c r="P126" s="1803"/>
      <c r="Q126" s="1803"/>
      <c r="R126" s="1803"/>
      <c r="S126" s="1804"/>
      <c r="T126" s="1106"/>
      <c r="U126" s="1106"/>
      <c r="V126" s="1937"/>
      <c r="W126" s="1803"/>
      <c r="X126" s="1803"/>
      <c r="Y126" s="1803"/>
      <c r="Z126" s="1803"/>
      <c r="AA126" s="1803"/>
      <c r="AB126" s="1803"/>
      <c r="AC126" s="1803"/>
      <c r="AD126" s="1803"/>
      <c r="AE126" s="1803"/>
      <c r="AF126" s="1803"/>
      <c r="AG126" s="1803"/>
      <c r="AH126" s="1803"/>
      <c r="AI126" s="1803"/>
      <c r="AJ126" s="1803"/>
      <c r="AK126" s="1803"/>
      <c r="AL126" s="1803"/>
      <c r="AM126" s="1803"/>
      <c r="AN126" s="1803"/>
      <c r="AO126" s="1962"/>
      <c r="AP126" s="31"/>
      <c r="AQ126" s="31"/>
      <c r="AR126" s="31"/>
    </row>
    <row r="127" spans="1:44" ht="13.5" customHeight="1" x14ac:dyDescent="0.25">
      <c r="A127" s="181"/>
      <c r="B127" s="737" t="s">
        <v>2675</v>
      </c>
      <c r="C127" s="181"/>
      <c r="D127" s="181"/>
      <c r="E127" s="181"/>
      <c r="F127" s="181"/>
      <c r="G127" s="181"/>
      <c r="H127" s="181"/>
      <c r="I127" s="181"/>
      <c r="J127" s="181"/>
      <c r="K127" s="181"/>
      <c r="L127" s="181"/>
      <c r="M127" s="181"/>
      <c r="N127" s="181"/>
      <c r="O127" s="181"/>
      <c r="P127" s="181"/>
      <c r="Q127" s="181"/>
      <c r="R127" s="181"/>
      <c r="S127" s="181"/>
      <c r="T127" s="181"/>
      <c r="U127" s="181"/>
      <c r="V127" s="181" t="s">
        <v>2676</v>
      </c>
      <c r="W127" s="181"/>
      <c r="X127" s="181"/>
      <c r="Y127" s="181"/>
      <c r="Z127" s="181"/>
      <c r="AA127" s="181"/>
      <c r="AB127" s="181"/>
      <c r="AC127" s="181"/>
      <c r="AD127" s="181"/>
      <c r="AE127" s="181"/>
      <c r="AF127" s="181"/>
      <c r="AG127" s="181"/>
      <c r="AH127" s="181"/>
      <c r="AI127" s="181"/>
      <c r="AJ127" s="181"/>
      <c r="AK127" s="181"/>
      <c r="AL127" s="181"/>
      <c r="AM127" s="181"/>
      <c r="AN127" s="181"/>
      <c r="AO127" s="1013"/>
      <c r="AP127" s="58"/>
      <c r="AQ127" s="58"/>
      <c r="AR127" s="58"/>
    </row>
    <row r="128" spans="1:44" ht="13.5" customHeight="1" x14ac:dyDescent="0.25">
      <c r="A128" s="10"/>
      <c r="B128" s="2353"/>
      <c r="C128" s="1803"/>
      <c r="D128" s="1803"/>
      <c r="E128" s="1803"/>
      <c r="F128" s="1803"/>
      <c r="G128" s="1803"/>
      <c r="H128" s="1803"/>
      <c r="I128" s="1803"/>
      <c r="J128" s="1803"/>
      <c r="K128" s="1803"/>
      <c r="L128" s="1803"/>
      <c r="M128" s="1803"/>
      <c r="N128" s="1803"/>
      <c r="O128" s="1803"/>
      <c r="P128" s="1803"/>
      <c r="Q128" s="1803"/>
      <c r="R128" s="1803"/>
      <c r="S128" s="1804"/>
      <c r="T128" s="1937"/>
      <c r="U128" s="1803"/>
      <c r="V128" s="1803"/>
      <c r="W128" s="1803"/>
      <c r="X128" s="1803"/>
      <c r="Y128" s="1803"/>
      <c r="Z128" s="1803"/>
      <c r="AA128" s="1803"/>
      <c r="AB128" s="1803"/>
      <c r="AC128" s="1803"/>
      <c r="AD128" s="1803"/>
      <c r="AE128" s="1804"/>
      <c r="AF128" s="1106"/>
      <c r="AG128" s="1915"/>
      <c r="AH128" s="1803"/>
      <c r="AI128" s="1804"/>
      <c r="AJ128" s="1106"/>
      <c r="AK128" s="1915"/>
      <c r="AL128" s="1803"/>
      <c r="AM128" s="1803"/>
      <c r="AN128" s="1803"/>
      <c r="AO128" s="1962"/>
      <c r="AP128" s="31"/>
      <c r="AQ128" s="31"/>
      <c r="AR128" s="31"/>
    </row>
    <row r="129" spans="1:44" ht="13.5" customHeight="1" x14ac:dyDescent="0.25">
      <c r="A129" s="181"/>
      <c r="B129" s="737" t="s">
        <v>147</v>
      </c>
      <c r="C129" s="181"/>
      <c r="D129" s="181"/>
      <c r="E129" s="181"/>
      <c r="F129" s="181"/>
      <c r="G129" s="181"/>
      <c r="H129" s="181"/>
      <c r="I129" s="181"/>
      <c r="J129" s="181"/>
      <c r="K129" s="181"/>
      <c r="L129" s="181"/>
      <c r="M129" s="181"/>
      <c r="N129" s="181"/>
      <c r="O129" s="181"/>
      <c r="P129" s="181"/>
      <c r="Q129" s="181"/>
      <c r="R129" s="181"/>
      <c r="S129" s="181"/>
      <c r="T129" s="181" t="s">
        <v>148</v>
      </c>
      <c r="U129" s="181"/>
      <c r="V129" s="181"/>
      <c r="W129" s="181"/>
      <c r="X129" s="181"/>
      <c r="Y129" s="181"/>
      <c r="Z129" s="181"/>
      <c r="AA129" s="181"/>
      <c r="AB129" s="181"/>
      <c r="AC129" s="181"/>
      <c r="AD129" s="181"/>
      <c r="AE129" s="181"/>
      <c r="AF129" s="181"/>
      <c r="AG129" s="181" t="s">
        <v>232</v>
      </c>
      <c r="AH129" s="181"/>
      <c r="AI129" s="181"/>
      <c r="AJ129" s="181"/>
      <c r="AK129" s="181" t="s">
        <v>174</v>
      </c>
      <c r="AL129" s="181"/>
      <c r="AM129" s="181"/>
      <c r="AN129" s="181"/>
      <c r="AO129" s="1013"/>
      <c r="AP129" s="58"/>
      <c r="AQ129" s="58"/>
      <c r="AR129" s="58"/>
    </row>
    <row r="130" spans="1:44" ht="13.5" customHeight="1" x14ac:dyDescent="0.25">
      <c r="A130" s="10"/>
      <c r="B130" s="2352"/>
      <c r="C130" s="1803"/>
      <c r="D130" s="1803"/>
      <c r="E130" s="1803"/>
      <c r="F130" s="1803"/>
      <c r="G130" s="1803"/>
      <c r="H130" s="1803"/>
      <c r="I130" s="1804"/>
      <c r="J130" s="1106"/>
      <c r="K130" s="1937"/>
      <c r="L130" s="1803"/>
      <c r="M130" s="1804"/>
      <c r="N130" s="1106"/>
      <c r="O130" s="1937"/>
      <c r="P130" s="1803"/>
      <c r="Q130" s="1803"/>
      <c r="R130" s="1803"/>
      <c r="S130" s="1803"/>
      <c r="T130" s="1803"/>
      <c r="U130" s="1803"/>
      <c r="V130" s="1803"/>
      <c r="W130" s="1803"/>
      <c r="X130" s="1803"/>
      <c r="Y130" s="1803"/>
      <c r="Z130" s="1803"/>
      <c r="AA130" s="1803"/>
      <c r="AB130" s="1803"/>
      <c r="AC130" s="1804"/>
      <c r="AD130" s="1106"/>
      <c r="AE130" s="1937"/>
      <c r="AF130" s="1803"/>
      <c r="AG130" s="1803"/>
      <c r="AH130" s="1803"/>
      <c r="AI130" s="1803"/>
      <c r="AJ130" s="1803"/>
      <c r="AK130" s="1803"/>
      <c r="AL130" s="1803"/>
      <c r="AM130" s="1803"/>
      <c r="AN130" s="1803"/>
      <c r="AO130" s="1962"/>
      <c r="AP130" s="31"/>
      <c r="AQ130" s="31"/>
      <c r="AR130" s="31"/>
    </row>
    <row r="131" spans="1:44" ht="13.5" customHeight="1" x14ac:dyDescent="0.25">
      <c r="A131" s="181"/>
      <c r="B131" s="738" t="s">
        <v>208</v>
      </c>
      <c r="C131" s="739"/>
      <c r="D131" s="739"/>
      <c r="E131" s="739"/>
      <c r="F131" s="739"/>
      <c r="G131" s="739"/>
      <c r="H131" s="739"/>
      <c r="I131" s="739"/>
      <c r="J131" s="739"/>
      <c r="K131" s="739" t="s">
        <v>2677</v>
      </c>
      <c r="L131" s="739"/>
      <c r="M131" s="739"/>
      <c r="N131" s="739"/>
      <c r="O131" s="739" t="s">
        <v>1837</v>
      </c>
      <c r="P131" s="739"/>
      <c r="Q131" s="739"/>
      <c r="R131" s="739"/>
      <c r="S131" s="739"/>
      <c r="T131" s="739"/>
      <c r="U131" s="739"/>
      <c r="V131" s="739"/>
      <c r="W131" s="739"/>
      <c r="X131" s="739"/>
      <c r="Y131" s="739"/>
      <c r="Z131" s="739"/>
      <c r="AA131" s="739"/>
      <c r="AB131" s="739"/>
      <c r="AC131" s="739"/>
      <c r="AD131" s="739"/>
      <c r="AE131" s="739" t="s">
        <v>2678</v>
      </c>
      <c r="AF131" s="739"/>
      <c r="AG131" s="739"/>
      <c r="AH131" s="739"/>
      <c r="AI131" s="739"/>
      <c r="AJ131" s="739"/>
      <c r="AK131" s="739"/>
      <c r="AL131" s="739"/>
      <c r="AM131" s="739"/>
      <c r="AN131" s="739"/>
      <c r="AO131" s="1014"/>
      <c r="AP131" s="58"/>
      <c r="AQ131" s="58"/>
      <c r="AR131" s="58"/>
    </row>
    <row r="132" spans="1:44" ht="13.5" customHeight="1" x14ac:dyDescent="0.25">
      <c r="A132" s="10"/>
      <c r="B132" s="1012"/>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329"/>
      <c r="AP132" s="31"/>
      <c r="AQ132" s="31"/>
      <c r="AR132" s="31"/>
    </row>
    <row r="133" spans="1:44" ht="13.5" customHeight="1" x14ac:dyDescent="0.25">
      <c r="A133" s="10"/>
      <c r="B133" s="2353"/>
      <c r="C133" s="1803"/>
      <c r="D133" s="1803"/>
      <c r="E133" s="1803"/>
      <c r="F133" s="1803"/>
      <c r="G133" s="1803"/>
      <c r="H133" s="1803"/>
      <c r="I133" s="1803"/>
      <c r="J133" s="1803"/>
      <c r="K133" s="1803"/>
      <c r="L133" s="1803"/>
      <c r="M133" s="1803"/>
      <c r="N133" s="1803"/>
      <c r="O133" s="1803"/>
      <c r="P133" s="1803"/>
      <c r="Q133" s="1803"/>
      <c r="R133" s="1803"/>
      <c r="S133" s="1804"/>
      <c r="T133" s="1106"/>
      <c r="U133" s="1106"/>
      <c r="V133" s="1937"/>
      <c r="W133" s="1803"/>
      <c r="X133" s="1803"/>
      <c r="Y133" s="1803"/>
      <c r="Z133" s="1803"/>
      <c r="AA133" s="1803"/>
      <c r="AB133" s="1803"/>
      <c r="AC133" s="1803"/>
      <c r="AD133" s="1803"/>
      <c r="AE133" s="1803"/>
      <c r="AF133" s="1803"/>
      <c r="AG133" s="1803"/>
      <c r="AH133" s="1803"/>
      <c r="AI133" s="1803"/>
      <c r="AJ133" s="1803"/>
      <c r="AK133" s="1803"/>
      <c r="AL133" s="1803"/>
      <c r="AM133" s="1803"/>
      <c r="AN133" s="1803"/>
      <c r="AO133" s="1962"/>
      <c r="AP133" s="31"/>
      <c r="AQ133" s="31"/>
      <c r="AR133" s="31"/>
    </row>
    <row r="134" spans="1:44" ht="13.5" customHeight="1" x14ac:dyDescent="0.25">
      <c r="A134" s="181"/>
      <c r="B134" s="737" t="s">
        <v>2675</v>
      </c>
      <c r="C134" s="181"/>
      <c r="D134" s="181"/>
      <c r="E134" s="181"/>
      <c r="F134" s="181"/>
      <c r="G134" s="181"/>
      <c r="H134" s="181"/>
      <c r="I134" s="181"/>
      <c r="J134" s="181"/>
      <c r="K134" s="181"/>
      <c r="L134" s="181"/>
      <c r="M134" s="181"/>
      <c r="N134" s="181"/>
      <c r="O134" s="181"/>
      <c r="P134" s="181"/>
      <c r="Q134" s="181"/>
      <c r="R134" s="181"/>
      <c r="S134" s="181"/>
      <c r="T134" s="181"/>
      <c r="U134" s="181"/>
      <c r="V134" s="181" t="s">
        <v>2676</v>
      </c>
      <c r="W134" s="181"/>
      <c r="X134" s="181"/>
      <c r="Y134" s="181"/>
      <c r="Z134" s="181"/>
      <c r="AA134" s="181"/>
      <c r="AB134" s="181"/>
      <c r="AC134" s="181"/>
      <c r="AD134" s="181"/>
      <c r="AE134" s="181"/>
      <c r="AF134" s="181"/>
      <c r="AG134" s="181"/>
      <c r="AH134" s="181"/>
      <c r="AI134" s="181"/>
      <c r="AJ134" s="181"/>
      <c r="AK134" s="181"/>
      <c r="AL134" s="181"/>
      <c r="AM134" s="181"/>
      <c r="AN134" s="181"/>
      <c r="AO134" s="1013"/>
      <c r="AP134" s="58"/>
      <c r="AQ134" s="58"/>
      <c r="AR134" s="58"/>
    </row>
    <row r="135" spans="1:44" ht="13.5" customHeight="1" x14ac:dyDescent="0.25">
      <c r="A135" s="10"/>
      <c r="B135" s="2353"/>
      <c r="C135" s="1803"/>
      <c r="D135" s="1803"/>
      <c r="E135" s="1803"/>
      <c r="F135" s="1803"/>
      <c r="G135" s="1803"/>
      <c r="H135" s="1803"/>
      <c r="I135" s="1803"/>
      <c r="J135" s="1803"/>
      <c r="K135" s="1803"/>
      <c r="L135" s="1803"/>
      <c r="M135" s="1803"/>
      <c r="N135" s="1803"/>
      <c r="O135" s="1803"/>
      <c r="P135" s="1803"/>
      <c r="Q135" s="1803"/>
      <c r="R135" s="1803"/>
      <c r="S135" s="1804"/>
      <c r="T135" s="1937"/>
      <c r="U135" s="1803"/>
      <c r="V135" s="1803"/>
      <c r="W135" s="1803"/>
      <c r="X135" s="1803"/>
      <c r="Y135" s="1803"/>
      <c r="Z135" s="1803"/>
      <c r="AA135" s="1803"/>
      <c r="AB135" s="1803"/>
      <c r="AC135" s="1803"/>
      <c r="AD135" s="1803"/>
      <c r="AE135" s="1804"/>
      <c r="AF135" s="1106"/>
      <c r="AG135" s="1915"/>
      <c r="AH135" s="1803"/>
      <c r="AI135" s="1804"/>
      <c r="AJ135" s="1106"/>
      <c r="AK135" s="1915"/>
      <c r="AL135" s="1803"/>
      <c r="AM135" s="1803"/>
      <c r="AN135" s="1803"/>
      <c r="AO135" s="1962"/>
      <c r="AP135" s="31"/>
      <c r="AQ135" s="31"/>
      <c r="AR135" s="31"/>
    </row>
    <row r="136" spans="1:44" ht="13.5" customHeight="1" x14ac:dyDescent="0.25">
      <c r="A136" s="181"/>
      <c r="B136" s="737" t="s">
        <v>147</v>
      </c>
      <c r="C136" s="181"/>
      <c r="D136" s="181"/>
      <c r="E136" s="181"/>
      <c r="F136" s="181"/>
      <c r="G136" s="181"/>
      <c r="H136" s="181"/>
      <c r="I136" s="181"/>
      <c r="J136" s="181"/>
      <c r="K136" s="181"/>
      <c r="L136" s="181"/>
      <c r="M136" s="181"/>
      <c r="N136" s="181"/>
      <c r="O136" s="181"/>
      <c r="P136" s="181"/>
      <c r="Q136" s="181"/>
      <c r="R136" s="181"/>
      <c r="S136" s="181"/>
      <c r="T136" s="181" t="s">
        <v>148</v>
      </c>
      <c r="U136" s="181"/>
      <c r="V136" s="181"/>
      <c r="W136" s="181"/>
      <c r="X136" s="181"/>
      <c r="Y136" s="181"/>
      <c r="Z136" s="181"/>
      <c r="AA136" s="181"/>
      <c r="AB136" s="181"/>
      <c r="AC136" s="181"/>
      <c r="AD136" s="181"/>
      <c r="AE136" s="181"/>
      <c r="AF136" s="181"/>
      <c r="AG136" s="181" t="s">
        <v>232</v>
      </c>
      <c r="AH136" s="181"/>
      <c r="AI136" s="181"/>
      <c r="AJ136" s="181"/>
      <c r="AK136" s="181" t="s">
        <v>174</v>
      </c>
      <c r="AL136" s="181"/>
      <c r="AM136" s="181"/>
      <c r="AN136" s="181"/>
      <c r="AO136" s="1013"/>
      <c r="AP136" s="58"/>
      <c r="AQ136" s="58"/>
      <c r="AR136" s="58"/>
    </row>
    <row r="137" spans="1:44" ht="13.5" customHeight="1" x14ac:dyDescent="0.25">
      <c r="A137" s="10"/>
      <c r="B137" s="2352"/>
      <c r="C137" s="1803"/>
      <c r="D137" s="1803"/>
      <c r="E137" s="1803"/>
      <c r="F137" s="1803"/>
      <c r="G137" s="1803"/>
      <c r="H137" s="1803"/>
      <c r="I137" s="1804"/>
      <c r="J137" s="1106"/>
      <c r="K137" s="1937"/>
      <c r="L137" s="1803"/>
      <c r="M137" s="1804"/>
      <c r="N137" s="1106"/>
      <c r="O137" s="1937"/>
      <c r="P137" s="1803"/>
      <c r="Q137" s="1803"/>
      <c r="R137" s="1803"/>
      <c r="S137" s="1803"/>
      <c r="T137" s="1803"/>
      <c r="U137" s="1803"/>
      <c r="V137" s="1803"/>
      <c r="W137" s="1803"/>
      <c r="X137" s="1803"/>
      <c r="Y137" s="1803"/>
      <c r="Z137" s="1803"/>
      <c r="AA137" s="1803"/>
      <c r="AB137" s="1803"/>
      <c r="AC137" s="1804"/>
      <c r="AD137" s="1106"/>
      <c r="AE137" s="1937"/>
      <c r="AF137" s="1803"/>
      <c r="AG137" s="1803"/>
      <c r="AH137" s="1803"/>
      <c r="AI137" s="1803"/>
      <c r="AJ137" s="1803"/>
      <c r="AK137" s="1803"/>
      <c r="AL137" s="1803"/>
      <c r="AM137" s="1803"/>
      <c r="AN137" s="1803"/>
      <c r="AO137" s="1962"/>
      <c r="AP137" s="31"/>
      <c r="AQ137" s="31"/>
      <c r="AR137" s="31"/>
    </row>
    <row r="138" spans="1:44" ht="13.5" customHeight="1" x14ac:dyDescent="0.25">
      <c r="A138" s="181"/>
      <c r="B138" s="738" t="s">
        <v>208</v>
      </c>
      <c r="C138" s="739"/>
      <c r="D138" s="739"/>
      <c r="E138" s="739"/>
      <c r="F138" s="739"/>
      <c r="G138" s="739"/>
      <c r="H138" s="739"/>
      <c r="I138" s="739"/>
      <c r="J138" s="739"/>
      <c r="K138" s="739" t="s">
        <v>2677</v>
      </c>
      <c r="L138" s="739"/>
      <c r="M138" s="739"/>
      <c r="N138" s="739"/>
      <c r="O138" s="739" t="s">
        <v>1837</v>
      </c>
      <c r="P138" s="739"/>
      <c r="Q138" s="739"/>
      <c r="R138" s="739"/>
      <c r="S138" s="739"/>
      <c r="T138" s="739"/>
      <c r="U138" s="739"/>
      <c r="V138" s="739"/>
      <c r="W138" s="739"/>
      <c r="X138" s="739"/>
      <c r="Y138" s="739"/>
      <c r="Z138" s="739"/>
      <c r="AA138" s="739"/>
      <c r="AB138" s="739"/>
      <c r="AC138" s="739"/>
      <c r="AD138" s="739"/>
      <c r="AE138" s="739" t="s">
        <v>2678</v>
      </c>
      <c r="AF138" s="739"/>
      <c r="AG138" s="739"/>
      <c r="AH138" s="739"/>
      <c r="AI138" s="739"/>
      <c r="AJ138" s="739"/>
      <c r="AK138" s="739"/>
      <c r="AL138" s="739"/>
      <c r="AM138" s="739"/>
      <c r="AN138" s="739"/>
      <c r="AO138" s="1014"/>
      <c r="AP138" s="58"/>
      <c r="AQ138" s="58"/>
      <c r="AR138" s="58"/>
    </row>
    <row r="139" spans="1:44" ht="13.5" customHeight="1" x14ac:dyDescent="0.25">
      <c r="A139" s="10"/>
      <c r="B139" s="1012"/>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329"/>
      <c r="AP139" s="31"/>
      <c r="AQ139" s="31"/>
      <c r="AR139" s="31"/>
    </row>
    <row r="140" spans="1:44" ht="13.5" customHeight="1" x14ac:dyDescent="0.25">
      <c r="A140" s="10"/>
      <c r="B140" s="2353"/>
      <c r="C140" s="1803"/>
      <c r="D140" s="1803"/>
      <c r="E140" s="1803"/>
      <c r="F140" s="1803"/>
      <c r="G140" s="1803"/>
      <c r="H140" s="1803"/>
      <c r="I140" s="1803"/>
      <c r="J140" s="1803"/>
      <c r="K140" s="1803"/>
      <c r="L140" s="1803"/>
      <c r="M140" s="1803"/>
      <c r="N140" s="1803"/>
      <c r="O140" s="1803"/>
      <c r="P140" s="1803"/>
      <c r="Q140" s="1803"/>
      <c r="R140" s="1803"/>
      <c r="S140" s="1804"/>
      <c r="T140" s="1106"/>
      <c r="U140" s="1106"/>
      <c r="V140" s="1937"/>
      <c r="W140" s="1803"/>
      <c r="X140" s="1803"/>
      <c r="Y140" s="1803"/>
      <c r="Z140" s="1803"/>
      <c r="AA140" s="1803"/>
      <c r="AB140" s="1803"/>
      <c r="AC140" s="1803"/>
      <c r="AD140" s="1803"/>
      <c r="AE140" s="1803"/>
      <c r="AF140" s="1803"/>
      <c r="AG140" s="1803"/>
      <c r="AH140" s="1803"/>
      <c r="AI140" s="1803"/>
      <c r="AJ140" s="1803"/>
      <c r="AK140" s="1803"/>
      <c r="AL140" s="1803"/>
      <c r="AM140" s="1803"/>
      <c r="AN140" s="1803"/>
      <c r="AO140" s="1962"/>
      <c r="AP140" s="31"/>
      <c r="AQ140" s="31"/>
      <c r="AR140" s="31"/>
    </row>
    <row r="141" spans="1:44" ht="13.5" customHeight="1" x14ac:dyDescent="0.25">
      <c r="A141" s="181"/>
      <c r="B141" s="737" t="s">
        <v>2675</v>
      </c>
      <c r="C141" s="181"/>
      <c r="D141" s="181"/>
      <c r="E141" s="181"/>
      <c r="F141" s="181"/>
      <c r="G141" s="181"/>
      <c r="H141" s="181"/>
      <c r="I141" s="181"/>
      <c r="J141" s="181"/>
      <c r="K141" s="181"/>
      <c r="L141" s="181"/>
      <c r="M141" s="181"/>
      <c r="N141" s="181"/>
      <c r="O141" s="181"/>
      <c r="P141" s="181"/>
      <c r="Q141" s="181"/>
      <c r="R141" s="181"/>
      <c r="S141" s="181"/>
      <c r="T141" s="181"/>
      <c r="U141" s="181"/>
      <c r="V141" s="181" t="s">
        <v>2676</v>
      </c>
      <c r="W141" s="181"/>
      <c r="X141" s="181"/>
      <c r="Y141" s="181"/>
      <c r="Z141" s="181"/>
      <c r="AA141" s="181"/>
      <c r="AB141" s="181"/>
      <c r="AC141" s="181"/>
      <c r="AD141" s="181"/>
      <c r="AE141" s="181"/>
      <c r="AF141" s="181"/>
      <c r="AG141" s="181"/>
      <c r="AH141" s="181"/>
      <c r="AI141" s="181"/>
      <c r="AJ141" s="181"/>
      <c r="AK141" s="181"/>
      <c r="AL141" s="181"/>
      <c r="AM141" s="181"/>
      <c r="AN141" s="181"/>
      <c r="AO141" s="1013"/>
      <c r="AP141" s="58"/>
      <c r="AQ141" s="58"/>
      <c r="AR141" s="58"/>
    </row>
    <row r="142" spans="1:44" ht="13.5" customHeight="1" x14ac:dyDescent="0.25">
      <c r="A142" s="10"/>
      <c r="B142" s="2353"/>
      <c r="C142" s="1803"/>
      <c r="D142" s="1803"/>
      <c r="E142" s="1803"/>
      <c r="F142" s="1803"/>
      <c r="G142" s="1803"/>
      <c r="H142" s="1803"/>
      <c r="I142" s="1803"/>
      <c r="J142" s="1803"/>
      <c r="K142" s="1803"/>
      <c r="L142" s="1803"/>
      <c r="M142" s="1803"/>
      <c r="N142" s="1803"/>
      <c r="O142" s="1803"/>
      <c r="P142" s="1803"/>
      <c r="Q142" s="1803"/>
      <c r="R142" s="1803"/>
      <c r="S142" s="1804"/>
      <c r="T142" s="1937"/>
      <c r="U142" s="1803"/>
      <c r="V142" s="1803"/>
      <c r="W142" s="1803"/>
      <c r="X142" s="1803"/>
      <c r="Y142" s="1803"/>
      <c r="Z142" s="1803"/>
      <c r="AA142" s="1803"/>
      <c r="AB142" s="1803"/>
      <c r="AC142" s="1803"/>
      <c r="AD142" s="1803"/>
      <c r="AE142" s="1804"/>
      <c r="AF142" s="1106"/>
      <c r="AG142" s="1915"/>
      <c r="AH142" s="1803"/>
      <c r="AI142" s="1804"/>
      <c r="AJ142" s="1106"/>
      <c r="AK142" s="1915"/>
      <c r="AL142" s="1803"/>
      <c r="AM142" s="1803"/>
      <c r="AN142" s="1803"/>
      <c r="AO142" s="1962"/>
      <c r="AP142" s="31"/>
      <c r="AQ142" s="31"/>
      <c r="AR142" s="31"/>
    </row>
    <row r="143" spans="1:44" ht="13.5" customHeight="1" x14ac:dyDescent="0.25">
      <c r="A143" s="181"/>
      <c r="B143" s="737" t="s">
        <v>147</v>
      </c>
      <c r="C143" s="181"/>
      <c r="D143" s="181"/>
      <c r="E143" s="181"/>
      <c r="F143" s="181"/>
      <c r="G143" s="181"/>
      <c r="H143" s="181"/>
      <c r="I143" s="181"/>
      <c r="J143" s="181"/>
      <c r="K143" s="181"/>
      <c r="L143" s="181"/>
      <c r="M143" s="181"/>
      <c r="N143" s="181"/>
      <c r="O143" s="181"/>
      <c r="P143" s="181"/>
      <c r="Q143" s="181"/>
      <c r="R143" s="181"/>
      <c r="S143" s="181"/>
      <c r="T143" s="181" t="s">
        <v>148</v>
      </c>
      <c r="U143" s="181"/>
      <c r="V143" s="181"/>
      <c r="W143" s="181"/>
      <c r="X143" s="181"/>
      <c r="Y143" s="181"/>
      <c r="Z143" s="181"/>
      <c r="AA143" s="181"/>
      <c r="AB143" s="181"/>
      <c r="AC143" s="181"/>
      <c r="AD143" s="181"/>
      <c r="AE143" s="181"/>
      <c r="AF143" s="181"/>
      <c r="AG143" s="181" t="s">
        <v>232</v>
      </c>
      <c r="AH143" s="181"/>
      <c r="AI143" s="181"/>
      <c r="AJ143" s="181"/>
      <c r="AK143" s="181" t="s">
        <v>174</v>
      </c>
      <c r="AL143" s="181"/>
      <c r="AM143" s="181"/>
      <c r="AN143" s="181"/>
      <c r="AO143" s="1013"/>
      <c r="AP143" s="58"/>
      <c r="AQ143" s="58"/>
      <c r="AR143" s="58"/>
    </row>
    <row r="144" spans="1:44" ht="13.5" customHeight="1" x14ac:dyDescent="0.25">
      <c r="A144" s="10"/>
      <c r="B144" s="2352"/>
      <c r="C144" s="1803"/>
      <c r="D144" s="1803"/>
      <c r="E144" s="1803"/>
      <c r="F144" s="1803"/>
      <c r="G144" s="1803"/>
      <c r="H144" s="1803"/>
      <c r="I144" s="1804"/>
      <c r="J144" s="1106"/>
      <c r="K144" s="1937"/>
      <c r="L144" s="1803"/>
      <c r="M144" s="1804"/>
      <c r="N144" s="1106"/>
      <c r="O144" s="1937"/>
      <c r="P144" s="1803"/>
      <c r="Q144" s="1803"/>
      <c r="R144" s="1803"/>
      <c r="S144" s="1803"/>
      <c r="T144" s="1803"/>
      <c r="U144" s="1803"/>
      <c r="V144" s="1803"/>
      <c r="W144" s="1803"/>
      <c r="X144" s="1803"/>
      <c r="Y144" s="1803"/>
      <c r="Z144" s="1803"/>
      <c r="AA144" s="1803"/>
      <c r="AB144" s="1803"/>
      <c r="AC144" s="1804"/>
      <c r="AD144" s="1106"/>
      <c r="AE144" s="1937"/>
      <c r="AF144" s="1803"/>
      <c r="AG144" s="1803"/>
      <c r="AH144" s="1803"/>
      <c r="AI144" s="1803"/>
      <c r="AJ144" s="1803"/>
      <c r="AK144" s="1803"/>
      <c r="AL144" s="1803"/>
      <c r="AM144" s="1803"/>
      <c r="AN144" s="1803"/>
      <c r="AO144" s="1962"/>
      <c r="AP144" s="31"/>
      <c r="AQ144" s="31"/>
      <c r="AR144" s="31"/>
    </row>
    <row r="145" spans="1:44" ht="13.5" customHeight="1" x14ac:dyDescent="0.25">
      <c r="A145" s="181"/>
      <c r="B145" s="738" t="s">
        <v>208</v>
      </c>
      <c r="C145" s="739"/>
      <c r="D145" s="739"/>
      <c r="E145" s="739"/>
      <c r="F145" s="739"/>
      <c r="G145" s="739"/>
      <c r="H145" s="739"/>
      <c r="I145" s="739"/>
      <c r="J145" s="739"/>
      <c r="K145" s="739" t="s">
        <v>2677</v>
      </c>
      <c r="L145" s="739"/>
      <c r="M145" s="739"/>
      <c r="N145" s="739"/>
      <c r="O145" s="739" t="s">
        <v>1837</v>
      </c>
      <c r="P145" s="739"/>
      <c r="Q145" s="739"/>
      <c r="R145" s="739"/>
      <c r="S145" s="739"/>
      <c r="T145" s="739"/>
      <c r="U145" s="739"/>
      <c r="V145" s="739"/>
      <c r="W145" s="739"/>
      <c r="X145" s="739"/>
      <c r="Y145" s="739"/>
      <c r="Z145" s="739"/>
      <c r="AA145" s="739"/>
      <c r="AB145" s="739"/>
      <c r="AC145" s="739"/>
      <c r="AD145" s="739"/>
      <c r="AE145" s="739" t="s">
        <v>2678</v>
      </c>
      <c r="AF145" s="739"/>
      <c r="AG145" s="739"/>
      <c r="AH145" s="739"/>
      <c r="AI145" s="739"/>
      <c r="AJ145" s="739"/>
      <c r="AK145" s="739"/>
      <c r="AL145" s="739"/>
      <c r="AM145" s="739"/>
      <c r="AN145" s="739"/>
      <c r="AO145" s="1014"/>
      <c r="AP145" s="58"/>
      <c r="AQ145" s="58"/>
      <c r="AR145" s="58"/>
    </row>
    <row r="146" spans="1:44" ht="13.5" customHeight="1" x14ac:dyDescent="0.25">
      <c r="A146" s="10"/>
      <c r="B146" s="1012"/>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329"/>
      <c r="AP146" s="31"/>
      <c r="AQ146" s="31"/>
      <c r="AR146" s="31"/>
    </row>
    <row r="147" spans="1:44" ht="13.5" customHeight="1" x14ac:dyDescent="0.25">
      <c r="A147" s="10"/>
      <c r="B147" s="2353"/>
      <c r="C147" s="1803"/>
      <c r="D147" s="1803"/>
      <c r="E147" s="1803"/>
      <c r="F147" s="1803"/>
      <c r="G147" s="1803"/>
      <c r="H147" s="1803"/>
      <c r="I147" s="1803"/>
      <c r="J147" s="1803"/>
      <c r="K147" s="1803"/>
      <c r="L147" s="1803"/>
      <c r="M147" s="1803"/>
      <c r="N147" s="1803"/>
      <c r="O147" s="1803"/>
      <c r="P147" s="1803"/>
      <c r="Q147" s="1803"/>
      <c r="R147" s="1803"/>
      <c r="S147" s="1804"/>
      <c r="T147" s="1106"/>
      <c r="U147" s="1106"/>
      <c r="V147" s="1937"/>
      <c r="W147" s="1803"/>
      <c r="X147" s="1803"/>
      <c r="Y147" s="1803"/>
      <c r="Z147" s="1803"/>
      <c r="AA147" s="1803"/>
      <c r="AB147" s="1803"/>
      <c r="AC147" s="1803"/>
      <c r="AD147" s="1803"/>
      <c r="AE147" s="1803"/>
      <c r="AF147" s="1803"/>
      <c r="AG147" s="1803"/>
      <c r="AH147" s="1803"/>
      <c r="AI147" s="1803"/>
      <c r="AJ147" s="1803"/>
      <c r="AK147" s="1803"/>
      <c r="AL147" s="1803"/>
      <c r="AM147" s="1803"/>
      <c r="AN147" s="1803"/>
      <c r="AO147" s="1962"/>
      <c r="AP147" s="31"/>
      <c r="AQ147" s="31"/>
      <c r="AR147" s="31"/>
    </row>
    <row r="148" spans="1:44" ht="13.5" customHeight="1" x14ac:dyDescent="0.25">
      <c r="A148" s="181"/>
      <c r="B148" s="737" t="s">
        <v>2675</v>
      </c>
      <c r="C148" s="181"/>
      <c r="D148" s="181"/>
      <c r="E148" s="181"/>
      <c r="F148" s="181"/>
      <c r="G148" s="181"/>
      <c r="H148" s="181"/>
      <c r="I148" s="181"/>
      <c r="J148" s="181"/>
      <c r="K148" s="181"/>
      <c r="L148" s="181"/>
      <c r="M148" s="181"/>
      <c r="N148" s="181"/>
      <c r="O148" s="181"/>
      <c r="P148" s="181"/>
      <c r="Q148" s="181"/>
      <c r="R148" s="181"/>
      <c r="S148" s="181"/>
      <c r="T148" s="181"/>
      <c r="U148" s="181"/>
      <c r="V148" s="181" t="s">
        <v>2676</v>
      </c>
      <c r="W148" s="181"/>
      <c r="X148" s="181"/>
      <c r="Y148" s="181"/>
      <c r="Z148" s="181"/>
      <c r="AA148" s="181"/>
      <c r="AB148" s="181"/>
      <c r="AC148" s="181"/>
      <c r="AD148" s="181"/>
      <c r="AE148" s="181"/>
      <c r="AF148" s="181"/>
      <c r="AG148" s="181"/>
      <c r="AH148" s="181"/>
      <c r="AI148" s="181"/>
      <c r="AJ148" s="181"/>
      <c r="AK148" s="181"/>
      <c r="AL148" s="181"/>
      <c r="AM148" s="181"/>
      <c r="AN148" s="181"/>
      <c r="AO148" s="1013"/>
      <c r="AP148" s="58"/>
      <c r="AQ148" s="58"/>
      <c r="AR148" s="58"/>
    </row>
    <row r="149" spans="1:44" ht="13.5" customHeight="1" x14ac:dyDescent="0.25">
      <c r="A149" s="10"/>
      <c r="B149" s="2353"/>
      <c r="C149" s="1803"/>
      <c r="D149" s="1803"/>
      <c r="E149" s="1803"/>
      <c r="F149" s="1803"/>
      <c r="G149" s="1803"/>
      <c r="H149" s="1803"/>
      <c r="I149" s="1803"/>
      <c r="J149" s="1803"/>
      <c r="K149" s="1803"/>
      <c r="L149" s="1803"/>
      <c r="M149" s="1803"/>
      <c r="N149" s="1803"/>
      <c r="O149" s="1803"/>
      <c r="P149" s="1803"/>
      <c r="Q149" s="1803"/>
      <c r="R149" s="1803"/>
      <c r="S149" s="1804"/>
      <c r="T149" s="1937"/>
      <c r="U149" s="1803"/>
      <c r="V149" s="1803"/>
      <c r="W149" s="1803"/>
      <c r="X149" s="1803"/>
      <c r="Y149" s="1803"/>
      <c r="Z149" s="1803"/>
      <c r="AA149" s="1803"/>
      <c r="AB149" s="1803"/>
      <c r="AC149" s="1803"/>
      <c r="AD149" s="1803"/>
      <c r="AE149" s="1804"/>
      <c r="AF149" s="1106"/>
      <c r="AG149" s="1915"/>
      <c r="AH149" s="1803"/>
      <c r="AI149" s="1804"/>
      <c r="AJ149" s="1106"/>
      <c r="AK149" s="1915"/>
      <c r="AL149" s="1803"/>
      <c r="AM149" s="1803"/>
      <c r="AN149" s="1803"/>
      <c r="AO149" s="1962"/>
      <c r="AP149" s="31"/>
      <c r="AQ149" s="31"/>
      <c r="AR149" s="31"/>
    </row>
    <row r="150" spans="1:44" ht="13.5" customHeight="1" x14ac:dyDescent="0.25">
      <c r="A150" s="181"/>
      <c r="B150" s="737" t="s">
        <v>147</v>
      </c>
      <c r="C150" s="181"/>
      <c r="D150" s="181"/>
      <c r="E150" s="181"/>
      <c r="F150" s="181"/>
      <c r="G150" s="181"/>
      <c r="H150" s="181"/>
      <c r="I150" s="181"/>
      <c r="J150" s="181"/>
      <c r="K150" s="181"/>
      <c r="L150" s="181"/>
      <c r="M150" s="181"/>
      <c r="N150" s="181"/>
      <c r="O150" s="181"/>
      <c r="P150" s="181"/>
      <c r="Q150" s="181"/>
      <c r="R150" s="181"/>
      <c r="S150" s="181"/>
      <c r="T150" s="181" t="s">
        <v>148</v>
      </c>
      <c r="U150" s="181"/>
      <c r="V150" s="181"/>
      <c r="W150" s="181"/>
      <c r="X150" s="181"/>
      <c r="Y150" s="181"/>
      <c r="Z150" s="181"/>
      <c r="AA150" s="181"/>
      <c r="AB150" s="181"/>
      <c r="AC150" s="181"/>
      <c r="AD150" s="181"/>
      <c r="AE150" s="181"/>
      <c r="AF150" s="181"/>
      <c r="AG150" s="181" t="s">
        <v>232</v>
      </c>
      <c r="AH150" s="181"/>
      <c r="AI150" s="181"/>
      <c r="AJ150" s="181"/>
      <c r="AK150" s="181" t="s">
        <v>174</v>
      </c>
      <c r="AL150" s="181"/>
      <c r="AM150" s="181"/>
      <c r="AN150" s="181"/>
      <c r="AO150" s="1013"/>
      <c r="AP150" s="58"/>
      <c r="AQ150" s="58"/>
      <c r="AR150" s="58"/>
    </row>
    <row r="151" spans="1:44" ht="13.5" customHeight="1" x14ac:dyDescent="0.25">
      <c r="A151" s="10"/>
      <c r="B151" s="2352"/>
      <c r="C151" s="1803"/>
      <c r="D151" s="1803"/>
      <c r="E151" s="1803"/>
      <c r="F151" s="1803"/>
      <c r="G151" s="1803"/>
      <c r="H151" s="1803"/>
      <c r="I151" s="1804"/>
      <c r="J151" s="1106"/>
      <c r="K151" s="1937"/>
      <c r="L151" s="1803"/>
      <c r="M151" s="1804"/>
      <c r="N151" s="1106"/>
      <c r="O151" s="1937"/>
      <c r="P151" s="1803"/>
      <c r="Q151" s="1803"/>
      <c r="R151" s="1803"/>
      <c r="S151" s="1803"/>
      <c r="T151" s="1803"/>
      <c r="U151" s="1803"/>
      <c r="V151" s="1803"/>
      <c r="W151" s="1803"/>
      <c r="X151" s="1803"/>
      <c r="Y151" s="1803"/>
      <c r="Z151" s="1803"/>
      <c r="AA151" s="1803"/>
      <c r="AB151" s="1803"/>
      <c r="AC151" s="1804"/>
      <c r="AD151" s="1106"/>
      <c r="AE151" s="1937"/>
      <c r="AF151" s="1803"/>
      <c r="AG151" s="1803"/>
      <c r="AH151" s="1803"/>
      <c r="AI151" s="1803"/>
      <c r="AJ151" s="1803"/>
      <c r="AK151" s="1803"/>
      <c r="AL151" s="1803"/>
      <c r="AM151" s="1803"/>
      <c r="AN151" s="1803"/>
      <c r="AO151" s="1962"/>
      <c r="AP151" s="31"/>
      <c r="AQ151" s="31"/>
      <c r="AR151" s="31"/>
    </row>
    <row r="152" spans="1:44" ht="13.5" customHeight="1" x14ac:dyDescent="0.25">
      <c r="A152" s="181"/>
      <c r="B152" s="738" t="s">
        <v>208</v>
      </c>
      <c r="C152" s="739"/>
      <c r="D152" s="739"/>
      <c r="E152" s="739"/>
      <c r="F152" s="739"/>
      <c r="G152" s="739"/>
      <c r="H152" s="739"/>
      <c r="I152" s="739"/>
      <c r="J152" s="739"/>
      <c r="K152" s="739" t="s">
        <v>2677</v>
      </c>
      <c r="L152" s="739"/>
      <c r="M152" s="739"/>
      <c r="N152" s="739"/>
      <c r="O152" s="739" t="s">
        <v>1837</v>
      </c>
      <c r="P152" s="739"/>
      <c r="Q152" s="739"/>
      <c r="R152" s="739"/>
      <c r="S152" s="739"/>
      <c r="T152" s="739"/>
      <c r="U152" s="739"/>
      <c r="V152" s="739"/>
      <c r="W152" s="739"/>
      <c r="X152" s="739"/>
      <c r="Y152" s="739"/>
      <c r="Z152" s="739"/>
      <c r="AA152" s="739"/>
      <c r="AB152" s="739"/>
      <c r="AC152" s="739"/>
      <c r="AD152" s="739"/>
      <c r="AE152" s="739" t="s">
        <v>2678</v>
      </c>
      <c r="AF152" s="739"/>
      <c r="AG152" s="739"/>
      <c r="AH152" s="739"/>
      <c r="AI152" s="739"/>
      <c r="AJ152" s="739"/>
      <c r="AK152" s="739"/>
      <c r="AL152" s="739"/>
      <c r="AM152" s="739"/>
      <c r="AN152" s="739"/>
      <c r="AO152" s="1014"/>
      <c r="AP152" s="58"/>
      <c r="AQ152" s="58"/>
      <c r="AR152" s="58"/>
    </row>
    <row r="153" spans="1:44" ht="13.5" customHeight="1" x14ac:dyDescent="0.25">
      <c r="A153" s="10"/>
      <c r="B153" s="1012"/>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329"/>
      <c r="AP153" s="31"/>
      <c r="AQ153" s="31"/>
      <c r="AR153" s="31"/>
    </row>
    <row r="154" spans="1:44" ht="13.5" customHeight="1" x14ac:dyDescent="0.25">
      <c r="A154" s="10"/>
      <c r="B154" s="2353"/>
      <c r="C154" s="1803"/>
      <c r="D154" s="1803"/>
      <c r="E154" s="1803"/>
      <c r="F154" s="1803"/>
      <c r="G154" s="1803"/>
      <c r="H154" s="1803"/>
      <c r="I154" s="1803"/>
      <c r="J154" s="1803"/>
      <c r="K154" s="1803"/>
      <c r="L154" s="1803"/>
      <c r="M154" s="1803"/>
      <c r="N154" s="1803"/>
      <c r="O154" s="1803"/>
      <c r="P154" s="1803"/>
      <c r="Q154" s="1803"/>
      <c r="R154" s="1803"/>
      <c r="S154" s="1804"/>
      <c r="T154" s="1106"/>
      <c r="U154" s="1106"/>
      <c r="V154" s="1937"/>
      <c r="W154" s="1803"/>
      <c r="X154" s="1803"/>
      <c r="Y154" s="1803"/>
      <c r="Z154" s="1803"/>
      <c r="AA154" s="1803"/>
      <c r="AB154" s="1803"/>
      <c r="AC154" s="1803"/>
      <c r="AD154" s="1803"/>
      <c r="AE154" s="1803"/>
      <c r="AF154" s="1803"/>
      <c r="AG154" s="1803"/>
      <c r="AH154" s="1803"/>
      <c r="AI154" s="1803"/>
      <c r="AJ154" s="1803"/>
      <c r="AK154" s="1803"/>
      <c r="AL154" s="1803"/>
      <c r="AM154" s="1803"/>
      <c r="AN154" s="1803"/>
      <c r="AO154" s="1962"/>
      <c r="AP154" s="31"/>
      <c r="AQ154" s="31"/>
      <c r="AR154" s="31"/>
    </row>
    <row r="155" spans="1:44" ht="13.5" customHeight="1" x14ac:dyDescent="0.25">
      <c r="A155" s="181"/>
      <c r="B155" s="737" t="s">
        <v>2675</v>
      </c>
      <c r="C155" s="181"/>
      <c r="D155" s="181"/>
      <c r="E155" s="181"/>
      <c r="F155" s="181"/>
      <c r="G155" s="181"/>
      <c r="H155" s="181"/>
      <c r="I155" s="181"/>
      <c r="J155" s="181"/>
      <c r="K155" s="181"/>
      <c r="L155" s="181"/>
      <c r="M155" s="181"/>
      <c r="N155" s="181"/>
      <c r="O155" s="181"/>
      <c r="P155" s="181"/>
      <c r="Q155" s="181"/>
      <c r="R155" s="181"/>
      <c r="S155" s="181"/>
      <c r="T155" s="181"/>
      <c r="U155" s="181"/>
      <c r="V155" s="181" t="s">
        <v>2676</v>
      </c>
      <c r="W155" s="181"/>
      <c r="X155" s="181"/>
      <c r="Y155" s="181"/>
      <c r="Z155" s="181"/>
      <c r="AA155" s="181"/>
      <c r="AB155" s="181"/>
      <c r="AC155" s="181"/>
      <c r="AD155" s="181"/>
      <c r="AE155" s="181"/>
      <c r="AF155" s="181"/>
      <c r="AG155" s="181"/>
      <c r="AH155" s="181"/>
      <c r="AI155" s="181"/>
      <c r="AJ155" s="181"/>
      <c r="AK155" s="181"/>
      <c r="AL155" s="181"/>
      <c r="AM155" s="181"/>
      <c r="AN155" s="181"/>
      <c r="AO155" s="1013"/>
      <c r="AP155" s="58"/>
      <c r="AQ155" s="58"/>
      <c r="AR155" s="58"/>
    </row>
    <row r="156" spans="1:44" ht="13.5" customHeight="1" x14ac:dyDescent="0.25">
      <c r="A156" s="10"/>
      <c r="B156" s="2353"/>
      <c r="C156" s="1803"/>
      <c r="D156" s="1803"/>
      <c r="E156" s="1803"/>
      <c r="F156" s="1803"/>
      <c r="G156" s="1803"/>
      <c r="H156" s="1803"/>
      <c r="I156" s="1803"/>
      <c r="J156" s="1803"/>
      <c r="K156" s="1803"/>
      <c r="L156" s="1803"/>
      <c r="M156" s="1803"/>
      <c r="N156" s="1803"/>
      <c r="O156" s="1803"/>
      <c r="P156" s="1803"/>
      <c r="Q156" s="1803"/>
      <c r="R156" s="1803"/>
      <c r="S156" s="1804"/>
      <c r="T156" s="1937"/>
      <c r="U156" s="1803"/>
      <c r="V156" s="1803"/>
      <c r="W156" s="1803"/>
      <c r="X156" s="1803"/>
      <c r="Y156" s="1803"/>
      <c r="Z156" s="1803"/>
      <c r="AA156" s="1803"/>
      <c r="AB156" s="1803"/>
      <c r="AC156" s="1803"/>
      <c r="AD156" s="1803"/>
      <c r="AE156" s="1804"/>
      <c r="AF156" s="1106"/>
      <c r="AG156" s="1915"/>
      <c r="AH156" s="1803"/>
      <c r="AI156" s="1804"/>
      <c r="AJ156" s="1106"/>
      <c r="AK156" s="1915"/>
      <c r="AL156" s="1803"/>
      <c r="AM156" s="1803"/>
      <c r="AN156" s="1803"/>
      <c r="AO156" s="1962"/>
      <c r="AP156" s="31"/>
      <c r="AQ156" s="31"/>
      <c r="AR156" s="31"/>
    </row>
    <row r="157" spans="1:44" ht="13.5" customHeight="1" x14ac:dyDescent="0.25">
      <c r="A157" s="181"/>
      <c r="B157" s="737" t="s">
        <v>147</v>
      </c>
      <c r="C157" s="181"/>
      <c r="D157" s="181"/>
      <c r="E157" s="181"/>
      <c r="F157" s="181"/>
      <c r="G157" s="181"/>
      <c r="H157" s="181"/>
      <c r="I157" s="181"/>
      <c r="J157" s="181"/>
      <c r="K157" s="181"/>
      <c r="L157" s="181"/>
      <c r="M157" s="181"/>
      <c r="N157" s="181"/>
      <c r="O157" s="181"/>
      <c r="P157" s="181"/>
      <c r="Q157" s="181"/>
      <c r="R157" s="181"/>
      <c r="S157" s="181"/>
      <c r="T157" s="181" t="s">
        <v>148</v>
      </c>
      <c r="U157" s="181"/>
      <c r="V157" s="181"/>
      <c r="W157" s="181"/>
      <c r="X157" s="181"/>
      <c r="Y157" s="181"/>
      <c r="Z157" s="181"/>
      <c r="AA157" s="181"/>
      <c r="AB157" s="181"/>
      <c r="AC157" s="181"/>
      <c r="AD157" s="181"/>
      <c r="AE157" s="181"/>
      <c r="AF157" s="181"/>
      <c r="AG157" s="181" t="s">
        <v>232</v>
      </c>
      <c r="AH157" s="181"/>
      <c r="AI157" s="181"/>
      <c r="AJ157" s="181"/>
      <c r="AK157" s="181" t="s">
        <v>174</v>
      </c>
      <c r="AL157" s="181"/>
      <c r="AM157" s="181"/>
      <c r="AN157" s="181"/>
      <c r="AO157" s="1013"/>
      <c r="AP157" s="58"/>
      <c r="AQ157" s="58"/>
      <c r="AR157" s="58"/>
    </row>
    <row r="158" spans="1:44" ht="13.5" customHeight="1" x14ac:dyDescent="0.25">
      <c r="A158" s="10"/>
      <c r="B158" s="2352"/>
      <c r="C158" s="1803"/>
      <c r="D158" s="1803"/>
      <c r="E158" s="1803"/>
      <c r="F158" s="1803"/>
      <c r="G158" s="1803"/>
      <c r="H158" s="1803"/>
      <c r="I158" s="1804"/>
      <c r="J158" s="1106"/>
      <c r="K158" s="1937"/>
      <c r="L158" s="1803"/>
      <c r="M158" s="1804"/>
      <c r="N158" s="1106"/>
      <c r="O158" s="1937"/>
      <c r="P158" s="1803"/>
      <c r="Q158" s="1803"/>
      <c r="R158" s="1803"/>
      <c r="S158" s="1803"/>
      <c r="T158" s="1803"/>
      <c r="U158" s="1803"/>
      <c r="V158" s="1803"/>
      <c r="W158" s="1803"/>
      <c r="X158" s="1803"/>
      <c r="Y158" s="1803"/>
      <c r="Z158" s="1803"/>
      <c r="AA158" s="1803"/>
      <c r="AB158" s="1803"/>
      <c r="AC158" s="1804"/>
      <c r="AD158" s="1106"/>
      <c r="AE158" s="1937"/>
      <c r="AF158" s="1803"/>
      <c r="AG158" s="1803"/>
      <c r="AH158" s="1803"/>
      <c r="AI158" s="1803"/>
      <c r="AJ158" s="1803"/>
      <c r="AK158" s="1803"/>
      <c r="AL158" s="1803"/>
      <c r="AM158" s="1803"/>
      <c r="AN158" s="1803"/>
      <c r="AO158" s="1962"/>
      <c r="AP158" s="31"/>
      <c r="AQ158" s="31"/>
      <c r="AR158" s="31"/>
    </row>
    <row r="159" spans="1:44" ht="13.5" customHeight="1" x14ac:dyDescent="0.25">
      <c r="A159" s="181"/>
      <c r="B159" s="738" t="s">
        <v>208</v>
      </c>
      <c r="C159" s="739"/>
      <c r="D159" s="739"/>
      <c r="E159" s="739"/>
      <c r="F159" s="739"/>
      <c r="G159" s="739"/>
      <c r="H159" s="739"/>
      <c r="I159" s="739"/>
      <c r="J159" s="739"/>
      <c r="K159" s="739" t="s">
        <v>2677</v>
      </c>
      <c r="L159" s="739"/>
      <c r="M159" s="739"/>
      <c r="N159" s="739"/>
      <c r="O159" s="739" t="s">
        <v>1837</v>
      </c>
      <c r="P159" s="739"/>
      <c r="Q159" s="739"/>
      <c r="R159" s="739"/>
      <c r="S159" s="739"/>
      <c r="T159" s="739"/>
      <c r="U159" s="739"/>
      <c r="V159" s="739"/>
      <c r="W159" s="739"/>
      <c r="X159" s="739"/>
      <c r="Y159" s="739"/>
      <c r="Z159" s="739"/>
      <c r="AA159" s="739"/>
      <c r="AB159" s="739"/>
      <c r="AC159" s="739"/>
      <c r="AD159" s="739"/>
      <c r="AE159" s="739" t="s">
        <v>2678</v>
      </c>
      <c r="AF159" s="739"/>
      <c r="AG159" s="739"/>
      <c r="AH159" s="739"/>
      <c r="AI159" s="739"/>
      <c r="AJ159" s="739"/>
      <c r="AK159" s="739"/>
      <c r="AL159" s="739"/>
      <c r="AM159" s="739"/>
      <c r="AN159" s="739"/>
      <c r="AO159" s="1014"/>
      <c r="AP159" s="58"/>
      <c r="AQ159" s="58"/>
      <c r="AR159" s="58"/>
    </row>
    <row r="160" spans="1:44" ht="13.5" customHeight="1" x14ac:dyDescent="0.25">
      <c r="A160" s="10"/>
      <c r="B160" s="1012"/>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329"/>
      <c r="AP160" s="31"/>
      <c r="AQ160" s="31"/>
      <c r="AR160" s="31"/>
    </row>
    <row r="161" spans="1:44" ht="13.5" customHeight="1" x14ac:dyDescent="0.25">
      <c r="A161" s="10"/>
      <c r="B161" s="2353"/>
      <c r="C161" s="1803"/>
      <c r="D161" s="1803"/>
      <c r="E161" s="1803"/>
      <c r="F161" s="1803"/>
      <c r="G161" s="1803"/>
      <c r="H161" s="1803"/>
      <c r="I161" s="1803"/>
      <c r="J161" s="1803"/>
      <c r="K161" s="1803"/>
      <c r="L161" s="1803"/>
      <c r="M161" s="1803"/>
      <c r="N161" s="1803"/>
      <c r="O161" s="1803"/>
      <c r="P161" s="1803"/>
      <c r="Q161" s="1803"/>
      <c r="R161" s="1803"/>
      <c r="S161" s="1804"/>
      <c r="T161" s="1106"/>
      <c r="U161" s="1106"/>
      <c r="V161" s="1937"/>
      <c r="W161" s="1803"/>
      <c r="X161" s="1803"/>
      <c r="Y161" s="1803"/>
      <c r="Z161" s="1803"/>
      <c r="AA161" s="1803"/>
      <c r="AB161" s="1803"/>
      <c r="AC161" s="1803"/>
      <c r="AD161" s="1803"/>
      <c r="AE161" s="1803"/>
      <c r="AF161" s="1803"/>
      <c r="AG161" s="1803"/>
      <c r="AH161" s="1803"/>
      <c r="AI161" s="1803"/>
      <c r="AJ161" s="1803"/>
      <c r="AK161" s="1803"/>
      <c r="AL161" s="1803"/>
      <c r="AM161" s="1803"/>
      <c r="AN161" s="1803"/>
      <c r="AO161" s="1962"/>
      <c r="AP161" s="31"/>
      <c r="AQ161" s="31"/>
      <c r="AR161" s="31"/>
    </row>
    <row r="162" spans="1:44" ht="13.5" customHeight="1" x14ac:dyDescent="0.25">
      <c r="A162" s="181"/>
      <c r="B162" s="737" t="s">
        <v>2675</v>
      </c>
      <c r="C162" s="181"/>
      <c r="D162" s="181"/>
      <c r="E162" s="181"/>
      <c r="F162" s="181"/>
      <c r="G162" s="181"/>
      <c r="H162" s="181"/>
      <c r="I162" s="181"/>
      <c r="J162" s="181"/>
      <c r="K162" s="181"/>
      <c r="L162" s="181"/>
      <c r="M162" s="181"/>
      <c r="N162" s="181"/>
      <c r="O162" s="181"/>
      <c r="P162" s="181"/>
      <c r="Q162" s="181"/>
      <c r="R162" s="181"/>
      <c r="S162" s="181"/>
      <c r="T162" s="181"/>
      <c r="U162" s="181"/>
      <c r="V162" s="181" t="s">
        <v>2676</v>
      </c>
      <c r="W162" s="181"/>
      <c r="X162" s="181"/>
      <c r="Y162" s="181"/>
      <c r="Z162" s="181"/>
      <c r="AA162" s="181"/>
      <c r="AB162" s="181"/>
      <c r="AC162" s="181"/>
      <c r="AD162" s="181"/>
      <c r="AE162" s="181"/>
      <c r="AF162" s="181"/>
      <c r="AG162" s="181"/>
      <c r="AH162" s="181"/>
      <c r="AI162" s="181"/>
      <c r="AJ162" s="181"/>
      <c r="AK162" s="181"/>
      <c r="AL162" s="181"/>
      <c r="AM162" s="181"/>
      <c r="AN162" s="181"/>
      <c r="AO162" s="1013"/>
      <c r="AP162" s="58"/>
      <c r="AQ162" s="58"/>
      <c r="AR162" s="58"/>
    </row>
    <row r="163" spans="1:44" ht="13.5" customHeight="1" x14ac:dyDescent="0.25">
      <c r="A163" s="10"/>
      <c r="B163" s="2353"/>
      <c r="C163" s="1803"/>
      <c r="D163" s="1803"/>
      <c r="E163" s="1803"/>
      <c r="F163" s="1803"/>
      <c r="G163" s="1803"/>
      <c r="H163" s="1803"/>
      <c r="I163" s="1803"/>
      <c r="J163" s="1803"/>
      <c r="K163" s="1803"/>
      <c r="L163" s="1803"/>
      <c r="M163" s="1803"/>
      <c r="N163" s="1803"/>
      <c r="O163" s="1803"/>
      <c r="P163" s="1803"/>
      <c r="Q163" s="1803"/>
      <c r="R163" s="1803"/>
      <c r="S163" s="1804"/>
      <c r="T163" s="1937"/>
      <c r="U163" s="1803"/>
      <c r="V163" s="1803"/>
      <c r="W163" s="1803"/>
      <c r="X163" s="1803"/>
      <c r="Y163" s="1803"/>
      <c r="Z163" s="1803"/>
      <c r="AA163" s="1803"/>
      <c r="AB163" s="1803"/>
      <c r="AC163" s="1803"/>
      <c r="AD163" s="1803"/>
      <c r="AE163" s="1804"/>
      <c r="AF163" s="1106"/>
      <c r="AG163" s="1915"/>
      <c r="AH163" s="1803"/>
      <c r="AI163" s="1804"/>
      <c r="AJ163" s="1106"/>
      <c r="AK163" s="1915"/>
      <c r="AL163" s="1803"/>
      <c r="AM163" s="1803"/>
      <c r="AN163" s="1803"/>
      <c r="AO163" s="1962"/>
      <c r="AP163" s="31"/>
      <c r="AQ163" s="31"/>
      <c r="AR163" s="31"/>
    </row>
    <row r="164" spans="1:44" ht="13.5" customHeight="1" x14ac:dyDescent="0.25">
      <c r="A164" s="181"/>
      <c r="B164" s="737" t="s">
        <v>147</v>
      </c>
      <c r="C164" s="181"/>
      <c r="D164" s="181"/>
      <c r="E164" s="181"/>
      <c r="F164" s="181"/>
      <c r="G164" s="181"/>
      <c r="H164" s="181"/>
      <c r="I164" s="181"/>
      <c r="J164" s="181"/>
      <c r="K164" s="181"/>
      <c r="L164" s="181"/>
      <c r="M164" s="181"/>
      <c r="N164" s="181"/>
      <c r="O164" s="181"/>
      <c r="P164" s="181"/>
      <c r="Q164" s="181"/>
      <c r="R164" s="181"/>
      <c r="S164" s="181"/>
      <c r="T164" s="181" t="s">
        <v>148</v>
      </c>
      <c r="U164" s="181"/>
      <c r="V164" s="181"/>
      <c r="W164" s="181"/>
      <c r="X164" s="181"/>
      <c r="Y164" s="181"/>
      <c r="Z164" s="181"/>
      <c r="AA164" s="181"/>
      <c r="AB164" s="181"/>
      <c r="AC164" s="181"/>
      <c r="AD164" s="181"/>
      <c r="AE164" s="181"/>
      <c r="AF164" s="181"/>
      <c r="AG164" s="181" t="s">
        <v>232</v>
      </c>
      <c r="AH164" s="181"/>
      <c r="AI164" s="181"/>
      <c r="AJ164" s="181"/>
      <c r="AK164" s="181" t="s">
        <v>174</v>
      </c>
      <c r="AL164" s="181"/>
      <c r="AM164" s="181"/>
      <c r="AN164" s="181"/>
      <c r="AO164" s="1013"/>
      <c r="AP164" s="58"/>
      <c r="AQ164" s="58"/>
      <c r="AR164" s="58"/>
    </row>
    <row r="165" spans="1:44" ht="13.5" customHeight="1" x14ac:dyDescent="0.25">
      <c r="A165" s="10"/>
      <c r="B165" s="2352"/>
      <c r="C165" s="1803"/>
      <c r="D165" s="1803"/>
      <c r="E165" s="1803"/>
      <c r="F165" s="1803"/>
      <c r="G165" s="1803"/>
      <c r="H165" s="1803"/>
      <c r="I165" s="1804"/>
      <c r="J165" s="1106"/>
      <c r="K165" s="1937"/>
      <c r="L165" s="1803"/>
      <c r="M165" s="1804"/>
      <c r="N165" s="1106"/>
      <c r="O165" s="1937"/>
      <c r="P165" s="1803"/>
      <c r="Q165" s="1803"/>
      <c r="R165" s="1803"/>
      <c r="S165" s="1803"/>
      <c r="T165" s="1803"/>
      <c r="U165" s="1803"/>
      <c r="V165" s="1803"/>
      <c r="W165" s="1803"/>
      <c r="X165" s="1803"/>
      <c r="Y165" s="1803"/>
      <c r="Z165" s="1803"/>
      <c r="AA165" s="1803"/>
      <c r="AB165" s="1803"/>
      <c r="AC165" s="1804"/>
      <c r="AD165" s="1106"/>
      <c r="AE165" s="1937"/>
      <c r="AF165" s="1803"/>
      <c r="AG165" s="1803"/>
      <c r="AH165" s="1803"/>
      <c r="AI165" s="1803"/>
      <c r="AJ165" s="1803"/>
      <c r="AK165" s="1803"/>
      <c r="AL165" s="1803"/>
      <c r="AM165" s="1803"/>
      <c r="AN165" s="1803"/>
      <c r="AO165" s="1962"/>
      <c r="AP165" s="31"/>
      <c r="AQ165" s="31"/>
      <c r="AR165" s="31"/>
    </row>
    <row r="166" spans="1:44" ht="13.5" customHeight="1" x14ac:dyDescent="0.25">
      <c r="A166" s="181"/>
      <c r="B166" s="738" t="s">
        <v>208</v>
      </c>
      <c r="C166" s="739"/>
      <c r="D166" s="739"/>
      <c r="E166" s="739"/>
      <c r="F166" s="739"/>
      <c r="G166" s="739"/>
      <c r="H166" s="739"/>
      <c r="I166" s="739"/>
      <c r="J166" s="739"/>
      <c r="K166" s="739" t="s">
        <v>2677</v>
      </c>
      <c r="L166" s="739"/>
      <c r="M166" s="739"/>
      <c r="N166" s="739"/>
      <c r="O166" s="739" t="s">
        <v>1837</v>
      </c>
      <c r="P166" s="739"/>
      <c r="Q166" s="739"/>
      <c r="R166" s="739"/>
      <c r="S166" s="739"/>
      <c r="T166" s="739"/>
      <c r="U166" s="739"/>
      <c r="V166" s="739"/>
      <c r="W166" s="739"/>
      <c r="X166" s="739"/>
      <c r="Y166" s="739"/>
      <c r="Z166" s="739"/>
      <c r="AA166" s="739"/>
      <c r="AB166" s="739"/>
      <c r="AC166" s="739"/>
      <c r="AD166" s="739"/>
      <c r="AE166" s="739" t="s">
        <v>2678</v>
      </c>
      <c r="AF166" s="739"/>
      <c r="AG166" s="739"/>
      <c r="AH166" s="739"/>
      <c r="AI166" s="739"/>
      <c r="AJ166" s="739"/>
      <c r="AK166" s="739"/>
      <c r="AL166" s="739"/>
      <c r="AM166" s="739"/>
      <c r="AN166" s="739"/>
      <c r="AO166" s="1014"/>
      <c r="AP166" s="58"/>
      <c r="AQ166" s="58"/>
      <c r="AR166" s="58"/>
    </row>
    <row r="167" spans="1:44" ht="13.5" customHeight="1" x14ac:dyDescent="0.25">
      <c r="A167" s="10"/>
      <c r="B167" s="1012"/>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329"/>
      <c r="AP167" s="31"/>
      <c r="AQ167" s="31"/>
      <c r="AR167" s="31"/>
    </row>
    <row r="168" spans="1:44" ht="13.5" customHeight="1" x14ac:dyDescent="0.25">
      <c r="A168" s="10"/>
      <c r="B168" s="2353"/>
      <c r="C168" s="1803"/>
      <c r="D168" s="1803"/>
      <c r="E168" s="1803"/>
      <c r="F168" s="1803"/>
      <c r="G168" s="1803"/>
      <c r="H168" s="1803"/>
      <c r="I168" s="1803"/>
      <c r="J168" s="1803"/>
      <c r="K168" s="1803"/>
      <c r="L168" s="1803"/>
      <c r="M168" s="1803"/>
      <c r="N168" s="1803"/>
      <c r="O168" s="1803"/>
      <c r="P168" s="1803"/>
      <c r="Q168" s="1803"/>
      <c r="R168" s="1803"/>
      <c r="S168" s="1804"/>
      <c r="T168" s="1106"/>
      <c r="U168" s="1106"/>
      <c r="V168" s="1937"/>
      <c r="W168" s="1803"/>
      <c r="X168" s="1803"/>
      <c r="Y168" s="1803"/>
      <c r="Z168" s="1803"/>
      <c r="AA168" s="1803"/>
      <c r="AB168" s="1803"/>
      <c r="AC168" s="1803"/>
      <c r="AD168" s="1803"/>
      <c r="AE168" s="1803"/>
      <c r="AF168" s="1803"/>
      <c r="AG168" s="1803"/>
      <c r="AH168" s="1803"/>
      <c r="AI168" s="1803"/>
      <c r="AJ168" s="1803"/>
      <c r="AK168" s="1803"/>
      <c r="AL168" s="1803"/>
      <c r="AM168" s="1803"/>
      <c r="AN168" s="1803"/>
      <c r="AO168" s="1962"/>
      <c r="AP168" s="31"/>
      <c r="AQ168" s="31"/>
      <c r="AR168" s="31"/>
    </row>
    <row r="169" spans="1:44" ht="13.5" customHeight="1" x14ac:dyDescent="0.25">
      <c r="A169" s="181"/>
      <c r="B169" s="737" t="s">
        <v>2675</v>
      </c>
      <c r="C169" s="181"/>
      <c r="D169" s="181"/>
      <c r="E169" s="181"/>
      <c r="F169" s="181"/>
      <c r="G169" s="181"/>
      <c r="H169" s="181"/>
      <c r="I169" s="181"/>
      <c r="J169" s="181"/>
      <c r="K169" s="181"/>
      <c r="L169" s="181"/>
      <c r="M169" s="181"/>
      <c r="N169" s="181"/>
      <c r="O169" s="181"/>
      <c r="P169" s="181"/>
      <c r="Q169" s="181"/>
      <c r="R169" s="181"/>
      <c r="S169" s="181"/>
      <c r="T169" s="181"/>
      <c r="U169" s="181"/>
      <c r="V169" s="181" t="s">
        <v>2676</v>
      </c>
      <c r="W169" s="181"/>
      <c r="X169" s="181"/>
      <c r="Y169" s="181"/>
      <c r="Z169" s="181"/>
      <c r="AA169" s="181"/>
      <c r="AB169" s="181"/>
      <c r="AC169" s="181"/>
      <c r="AD169" s="181"/>
      <c r="AE169" s="181"/>
      <c r="AF169" s="181"/>
      <c r="AG169" s="181"/>
      <c r="AH169" s="181"/>
      <c r="AI169" s="181"/>
      <c r="AJ169" s="181"/>
      <c r="AK169" s="181"/>
      <c r="AL169" s="181"/>
      <c r="AM169" s="181"/>
      <c r="AN169" s="181"/>
      <c r="AO169" s="1013"/>
      <c r="AP169" s="58"/>
      <c r="AQ169" s="58"/>
      <c r="AR169" s="58"/>
    </row>
    <row r="170" spans="1:44" ht="13.5" customHeight="1" x14ac:dyDescent="0.25">
      <c r="A170" s="10"/>
      <c r="B170" s="2353"/>
      <c r="C170" s="1803"/>
      <c r="D170" s="1803"/>
      <c r="E170" s="1803"/>
      <c r="F170" s="1803"/>
      <c r="G170" s="1803"/>
      <c r="H170" s="1803"/>
      <c r="I170" s="1803"/>
      <c r="J170" s="1803"/>
      <c r="K170" s="1803"/>
      <c r="L170" s="1803"/>
      <c r="M170" s="1803"/>
      <c r="N170" s="1803"/>
      <c r="O170" s="1803"/>
      <c r="P170" s="1803"/>
      <c r="Q170" s="1803"/>
      <c r="R170" s="1803"/>
      <c r="S170" s="1804"/>
      <c r="T170" s="1937"/>
      <c r="U170" s="1803"/>
      <c r="V170" s="1803"/>
      <c r="W170" s="1803"/>
      <c r="X170" s="1803"/>
      <c r="Y170" s="1803"/>
      <c r="Z170" s="1803"/>
      <c r="AA170" s="1803"/>
      <c r="AB170" s="1803"/>
      <c r="AC170" s="1803"/>
      <c r="AD170" s="1803"/>
      <c r="AE170" s="1804"/>
      <c r="AF170" s="1106"/>
      <c r="AG170" s="1915"/>
      <c r="AH170" s="1803"/>
      <c r="AI170" s="1804"/>
      <c r="AJ170" s="1106"/>
      <c r="AK170" s="1915"/>
      <c r="AL170" s="1803"/>
      <c r="AM170" s="1803"/>
      <c r="AN170" s="1803"/>
      <c r="AO170" s="1962"/>
      <c r="AP170" s="31"/>
      <c r="AQ170" s="31"/>
      <c r="AR170" s="31"/>
    </row>
    <row r="171" spans="1:44" ht="13.5" customHeight="1" x14ac:dyDescent="0.25">
      <c r="A171" s="181"/>
      <c r="B171" s="737" t="s">
        <v>147</v>
      </c>
      <c r="C171" s="181"/>
      <c r="D171" s="181"/>
      <c r="E171" s="181"/>
      <c r="F171" s="181"/>
      <c r="G171" s="181"/>
      <c r="H171" s="181"/>
      <c r="I171" s="181"/>
      <c r="J171" s="181"/>
      <c r="K171" s="181"/>
      <c r="L171" s="181"/>
      <c r="M171" s="181"/>
      <c r="N171" s="181"/>
      <c r="O171" s="181"/>
      <c r="P171" s="181"/>
      <c r="Q171" s="181"/>
      <c r="R171" s="181"/>
      <c r="S171" s="181"/>
      <c r="T171" s="181" t="s">
        <v>148</v>
      </c>
      <c r="U171" s="181"/>
      <c r="V171" s="181"/>
      <c r="W171" s="181"/>
      <c r="X171" s="181"/>
      <c r="Y171" s="181"/>
      <c r="Z171" s="181"/>
      <c r="AA171" s="181"/>
      <c r="AB171" s="181"/>
      <c r="AC171" s="181"/>
      <c r="AD171" s="181"/>
      <c r="AE171" s="181"/>
      <c r="AF171" s="181"/>
      <c r="AG171" s="181" t="s">
        <v>232</v>
      </c>
      <c r="AH171" s="181"/>
      <c r="AI171" s="181"/>
      <c r="AJ171" s="181"/>
      <c r="AK171" s="181" t="s">
        <v>174</v>
      </c>
      <c r="AL171" s="181"/>
      <c r="AM171" s="181"/>
      <c r="AN171" s="181"/>
      <c r="AO171" s="1013"/>
      <c r="AP171" s="58"/>
      <c r="AQ171" s="58"/>
      <c r="AR171" s="58"/>
    </row>
    <row r="172" spans="1:44" ht="13.5" customHeight="1" x14ac:dyDescent="0.25">
      <c r="A172" s="10"/>
      <c r="B172" s="2352"/>
      <c r="C172" s="1803"/>
      <c r="D172" s="1803"/>
      <c r="E172" s="1803"/>
      <c r="F172" s="1803"/>
      <c r="G172" s="1803"/>
      <c r="H172" s="1803"/>
      <c r="I172" s="1804"/>
      <c r="J172" s="1106"/>
      <c r="K172" s="1937"/>
      <c r="L172" s="1803"/>
      <c r="M172" s="1804"/>
      <c r="N172" s="1106"/>
      <c r="O172" s="1937"/>
      <c r="P172" s="1803"/>
      <c r="Q172" s="1803"/>
      <c r="R172" s="1803"/>
      <c r="S172" s="1803"/>
      <c r="T172" s="1803"/>
      <c r="U172" s="1803"/>
      <c r="V172" s="1803"/>
      <c r="W172" s="1803"/>
      <c r="X172" s="1803"/>
      <c r="Y172" s="1803"/>
      <c r="Z172" s="1803"/>
      <c r="AA172" s="1803"/>
      <c r="AB172" s="1803"/>
      <c r="AC172" s="1804"/>
      <c r="AD172" s="1106"/>
      <c r="AE172" s="1937"/>
      <c r="AF172" s="1803"/>
      <c r="AG172" s="1803"/>
      <c r="AH172" s="1803"/>
      <c r="AI172" s="1803"/>
      <c r="AJ172" s="1803"/>
      <c r="AK172" s="1803"/>
      <c r="AL172" s="1803"/>
      <c r="AM172" s="1803"/>
      <c r="AN172" s="1803"/>
      <c r="AO172" s="1962"/>
      <c r="AP172" s="31"/>
      <c r="AQ172" s="31"/>
      <c r="AR172" s="31"/>
    </row>
    <row r="173" spans="1:44" ht="13.5" customHeight="1" x14ac:dyDescent="0.25">
      <c r="A173" s="181"/>
      <c r="B173" s="738" t="s">
        <v>208</v>
      </c>
      <c r="C173" s="739"/>
      <c r="D173" s="739"/>
      <c r="E173" s="739"/>
      <c r="F173" s="739"/>
      <c r="G173" s="739"/>
      <c r="H173" s="739"/>
      <c r="I173" s="739"/>
      <c r="J173" s="739"/>
      <c r="K173" s="739" t="s">
        <v>2677</v>
      </c>
      <c r="L173" s="739"/>
      <c r="M173" s="739"/>
      <c r="N173" s="739"/>
      <c r="O173" s="739" t="s">
        <v>1837</v>
      </c>
      <c r="P173" s="739"/>
      <c r="Q173" s="739"/>
      <c r="R173" s="739"/>
      <c r="S173" s="739"/>
      <c r="T173" s="739"/>
      <c r="U173" s="739"/>
      <c r="V173" s="739"/>
      <c r="W173" s="739"/>
      <c r="X173" s="739"/>
      <c r="Y173" s="739"/>
      <c r="Z173" s="739"/>
      <c r="AA173" s="739"/>
      <c r="AB173" s="739"/>
      <c r="AC173" s="739"/>
      <c r="AD173" s="739"/>
      <c r="AE173" s="739" t="s">
        <v>2678</v>
      </c>
      <c r="AF173" s="739"/>
      <c r="AG173" s="739"/>
      <c r="AH173" s="739"/>
      <c r="AI173" s="739"/>
      <c r="AJ173" s="739"/>
      <c r="AK173" s="739"/>
      <c r="AL173" s="739"/>
      <c r="AM173" s="739"/>
      <c r="AN173" s="739"/>
      <c r="AO173" s="1014"/>
      <c r="AP173" s="58"/>
      <c r="AQ173" s="58"/>
      <c r="AR173" s="58"/>
    </row>
    <row r="174" spans="1:44" ht="13.5" customHeight="1" x14ac:dyDescent="0.25">
      <c r="A174" s="10"/>
      <c r="B174" s="1012"/>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329"/>
      <c r="AP174" s="31"/>
      <c r="AQ174" s="31"/>
      <c r="AR174" s="31"/>
    </row>
    <row r="175" spans="1:44" ht="13.5" customHeight="1" x14ac:dyDescent="0.25">
      <c r="A175" s="10"/>
      <c r="B175" s="2353"/>
      <c r="C175" s="1803"/>
      <c r="D175" s="1803"/>
      <c r="E175" s="1803"/>
      <c r="F175" s="1803"/>
      <c r="G175" s="1803"/>
      <c r="H175" s="1803"/>
      <c r="I175" s="1803"/>
      <c r="J175" s="1803"/>
      <c r="K175" s="1803"/>
      <c r="L175" s="1803"/>
      <c r="M175" s="1803"/>
      <c r="N175" s="1803"/>
      <c r="O175" s="1803"/>
      <c r="P175" s="1803"/>
      <c r="Q175" s="1803"/>
      <c r="R175" s="1803"/>
      <c r="S175" s="1804"/>
      <c r="T175" s="1106"/>
      <c r="U175" s="1106"/>
      <c r="V175" s="1937"/>
      <c r="W175" s="1803"/>
      <c r="X175" s="1803"/>
      <c r="Y175" s="1803"/>
      <c r="Z175" s="1803"/>
      <c r="AA175" s="1803"/>
      <c r="AB175" s="1803"/>
      <c r="AC175" s="1803"/>
      <c r="AD175" s="1803"/>
      <c r="AE175" s="1803"/>
      <c r="AF175" s="1803"/>
      <c r="AG175" s="1803"/>
      <c r="AH175" s="1803"/>
      <c r="AI175" s="1803"/>
      <c r="AJ175" s="1803"/>
      <c r="AK175" s="1803"/>
      <c r="AL175" s="1803"/>
      <c r="AM175" s="1803"/>
      <c r="AN175" s="1803"/>
      <c r="AO175" s="1962"/>
      <c r="AP175" s="31"/>
      <c r="AQ175" s="31"/>
      <c r="AR175" s="31"/>
    </row>
    <row r="176" spans="1:44" ht="13.5" customHeight="1" x14ac:dyDescent="0.25">
      <c r="A176" s="181"/>
      <c r="B176" s="737" t="s">
        <v>2675</v>
      </c>
      <c r="C176" s="181"/>
      <c r="D176" s="181"/>
      <c r="E176" s="181"/>
      <c r="F176" s="181"/>
      <c r="G176" s="181"/>
      <c r="H176" s="181"/>
      <c r="I176" s="181"/>
      <c r="J176" s="181"/>
      <c r="K176" s="181"/>
      <c r="L176" s="181"/>
      <c r="M176" s="181"/>
      <c r="N176" s="181"/>
      <c r="O176" s="181"/>
      <c r="P176" s="181"/>
      <c r="Q176" s="181"/>
      <c r="R176" s="181"/>
      <c r="S176" s="181"/>
      <c r="T176" s="181"/>
      <c r="U176" s="181"/>
      <c r="V176" s="181" t="s">
        <v>2676</v>
      </c>
      <c r="W176" s="181"/>
      <c r="X176" s="181"/>
      <c r="Y176" s="181"/>
      <c r="Z176" s="181"/>
      <c r="AA176" s="181"/>
      <c r="AB176" s="181"/>
      <c r="AC176" s="181"/>
      <c r="AD176" s="181"/>
      <c r="AE176" s="181"/>
      <c r="AF176" s="181"/>
      <c r="AG176" s="181"/>
      <c r="AH176" s="181"/>
      <c r="AI176" s="181"/>
      <c r="AJ176" s="181"/>
      <c r="AK176" s="181"/>
      <c r="AL176" s="181"/>
      <c r="AM176" s="181"/>
      <c r="AN176" s="181"/>
      <c r="AO176" s="1013"/>
      <c r="AP176" s="58"/>
      <c r="AQ176" s="58"/>
      <c r="AR176" s="58"/>
    </row>
    <row r="177" spans="1:44" ht="13.5" customHeight="1" x14ac:dyDescent="0.25">
      <c r="A177" s="10"/>
      <c r="B177" s="2353"/>
      <c r="C177" s="1803"/>
      <c r="D177" s="1803"/>
      <c r="E177" s="1803"/>
      <c r="F177" s="1803"/>
      <c r="G177" s="1803"/>
      <c r="H177" s="1803"/>
      <c r="I177" s="1803"/>
      <c r="J177" s="1803"/>
      <c r="K177" s="1803"/>
      <c r="L177" s="1803"/>
      <c r="M177" s="1803"/>
      <c r="N177" s="1803"/>
      <c r="O177" s="1803"/>
      <c r="P177" s="1803"/>
      <c r="Q177" s="1803"/>
      <c r="R177" s="1803"/>
      <c r="S177" s="1804"/>
      <c r="T177" s="1937"/>
      <c r="U177" s="1803"/>
      <c r="V177" s="1803"/>
      <c r="W177" s="1803"/>
      <c r="X177" s="1803"/>
      <c r="Y177" s="1803"/>
      <c r="Z177" s="1803"/>
      <c r="AA177" s="1803"/>
      <c r="AB177" s="1803"/>
      <c r="AC177" s="1803"/>
      <c r="AD177" s="1803"/>
      <c r="AE177" s="1804"/>
      <c r="AF177" s="1106"/>
      <c r="AG177" s="1915"/>
      <c r="AH177" s="1803"/>
      <c r="AI177" s="1804"/>
      <c r="AJ177" s="1106"/>
      <c r="AK177" s="1915"/>
      <c r="AL177" s="1803"/>
      <c r="AM177" s="1803"/>
      <c r="AN177" s="1803"/>
      <c r="AO177" s="1962"/>
      <c r="AP177" s="31"/>
      <c r="AQ177" s="31"/>
      <c r="AR177" s="31"/>
    </row>
    <row r="178" spans="1:44" ht="13.5" customHeight="1" x14ac:dyDescent="0.25">
      <c r="A178" s="181"/>
      <c r="B178" s="737" t="s">
        <v>147</v>
      </c>
      <c r="C178" s="181"/>
      <c r="D178" s="181"/>
      <c r="E178" s="181"/>
      <c r="F178" s="181"/>
      <c r="G178" s="181"/>
      <c r="H178" s="181"/>
      <c r="I178" s="181"/>
      <c r="J178" s="181"/>
      <c r="K178" s="181"/>
      <c r="L178" s="181"/>
      <c r="M178" s="181"/>
      <c r="N178" s="181"/>
      <c r="O178" s="181"/>
      <c r="P178" s="181"/>
      <c r="Q178" s="181"/>
      <c r="R178" s="181"/>
      <c r="S178" s="181"/>
      <c r="T178" s="181" t="s">
        <v>148</v>
      </c>
      <c r="U178" s="181"/>
      <c r="V178" s="181"/>
      <c r="W178" s="181"/>
      <c r="X178" s="181"/>
      <c r="Y178" s="181"/>
      <c r="Z178" s="181"/>
      <c r="AA178" s="181"/>
      <c r="AB178" s="181"/>
      <c r="AC178" s="181"/>
      <c r="AD178" s="181"/>
      <c r="AE178" s="181"/>
      <c r="AF178" s="181"/>
      <c r="AG178" s="181" t="s">
        <v>232</v>
      </c>
      <c r="AH178" s="181"/>
      <c r="AI178" s="181"/>
      <c r="AJ178" s="181"/>
      <c r="AK178" s="181" t="s">
        <v>174</v>
      </c>
      <c r="AL178" s="181"/>
      <c r="AM178" s="181"/>
      <c r="AN178" s="181"/>
      <c r="AO178" s="1013"/>
      <c r="AP178" s="58"/>
      <c r="AQ178" s="58"/>
      <c r="AR178" s="58"/>
    </row>
    <row r="179" spans="1:44" ht="13.5" customHeight="1" x14ac:dyDescent="0.25">
      <c r="A179" s="10"/>
      <c r="B179" s="2352"/>
      <c r="C179" s="1803"/>
      <c r="D179" s="1803"/>
      <c r="E179" s="1803"/>
      <c r="F179" s="1803"/>
      <c r="G179" s="1803"/>
      <c r="H179" s="1803"/>
      <c r="I179" s="1804"/>
      <c r="J179" s="1106"/>
      <c r="K179" s="1937"/>
      <c r="L179" s="1803"/>
      <c r="M179" s="1804"/>
      <c r="N179" s="1106"/>
      <c r="O179" s="1937"/>
      <c r="P179" s="1803"/>
      <c r="Q179" s="1803"/>
      <c r="R179" s="1803"/>
      <c r="S179" s="1803"/>
      <c r="T179" s="1803"/>
      <c r="U179" s="1803"/>
      <c r="V179" s="1803"/>
      <c r="W179" s="1803"/>
      <c r="X179" s="1803"/>
      <c r="Y179" s="1803"/>
      <c r="Z179" s="1803"/>
      <c r="AA179" s="1803"/>
      <c r="AB179" s="1803"/>
      <c r="AC179" s="1804"/>
      <c r="AD179" s="1106"/>
      <c r="AE179" s="1937"/>
      <c r="AF179" s="1803"/>
      <c r="AG179" s="1803"/>
      <c r="AH179" s="1803"/>
      <c r="AI179" s="1803"/>
      <c r="AJ179" s="1803"/>
      <c r="AK179" s="1803"/>
      <c r="AL179" s="1803"/>
      <c r="AM179" s="1803"/>
      <c r="AN179" s="1803"/>
      <c r="AO179" s="1962"/>
      <c r="AP179" s="31"/>
      <c r="AQ179" s="31"/>
      <c r="AR179" s="31"/>
    </row>
    <row r="180" spans="1:44" ht="13.5" customHeight="1" x14ac:dyDescent="0.25">
      <c r="A180" s="181"/>
      <c r="B180" s="738" t="s">
        <v>208</v>
      </c>
      <c r="C180" s="739"/>
      <c r="D180" s="739"/>
      <c r="E180" s="739"/>
      <c r="F180" s="739"/>
      <c r="G180" s="739"/>
      <c r="H180" s="739"/>
      <c r="I180" s="739"/>
      <c r="J180" s="739"/>
      <c r="K180" s="739" t="s">
        <v>2677</v>
      </c>
      <c r="L180" s="739"/>
      <c r="M180" s="739"/>
      <c r="N180" s="739"/>
      <c r="O180" s="739" t="s">
        <v>1837</v>
      </c>
      <c r="P180" s="739"/>
      <c r="Q180" s="739"/>
      <c r="R180" s="739"/>
      <c r="S180" s="739"/>
      <c r="T180" s="739"/>
      <c r="U180" s="739"/>
      <c r="V180" s="739"/>
      <c r="W180" s="739"/>
      <c r="X180" s="739"/>
      <c r="Y180" s="739"/>
      <c r="Z180" s="739"/>
      <c r="AA180" s="739"/>
      <c r="AB180" s="739"/>
      <c r="AC180" s="739"/>
      <c r="AD180" s="739"/>
      <c r="AE180" s="739" t="s">
        <v>2678</v>
      </c>
      <c r="AF180" s="739"/>
      <c r="AG180" s="739"/>
      <c r="AH180" s="739"/>
      <c r="AI180" s="739"/>
      <c r="AJ180" s="739"/>
      <c r="AK180" s="739"/>
      <c r="AL180" s="739"/>
      <c r="AM180" s="739"/>
      <c r="AN180" s="739"/>
      <c r="AO180" s="1014"/>
      <c r="AP180" s="58"/>
      <c r="AQ180" s="58"/>
      <c r="AR180" s="58"/>
    </row>
    <row r="181" spans="1:44" ht="13.5" customHeight="1" x14ac:dyDescent="0.25">
      <c r="A181" s="10"/>
      <c r="B181" s="1012"/>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329"/>
      <c r="AP181" s="31"/>
      <c r="AQ181" s="31"/>
      <c r="AR181" s="31"/>
    </row>
    <row r="182" spans="1:44" ht="13.5" customHeight="1" x14ac:dyDescent="0.25">
      <c r="A182" s="10"/>
      <c r="B182" s="2353"/>
      <c r="C182" s="1803"/>
      <c r="D182" s="1803"/>
      <c r="E182" s="1803"/>
      <c r="F182" s="1803"/>
      <c r="G182" s="1803"/>
      <c r="H182" s="1803"/>
      <c r="I182" s="1803"/>
      <c r="J182" s="1803"/>
      <c r="K182" s="1803"/>
      <c r="L182" s="1803"/>
      <c r="M182" s="1803"/>
      <c r="N182" s="1803"/>
      <c r="O182" s="1803"/>
      <c r="P182" s="1803"/>
      <c r="Q182" s="1803"/>
      <c r="R182" s="1803"/>
      <c r="S182" s="1804"/>
      <c r="T182" s="1106"/>
      <c r="U182" s="1106"/>
      <c r="V182" s="1937"/>
      <c r="W182" s="1803"/>
      <c r="X182" s="1803"/>
      <c r="Y182" s="1803"/>
      <c r="Z182" s="1803"/>
      <c r="AA182" s="1803"/>
      <c r="AB182" s="1803"/>
      <c r="AC182" s="1803"/>
      <c r="AD182" s="1803"/>
      <c r="AE182" s="1803"/>
      <c r="AF182" s="1803"/>
      <c r="AG182" s="1803"/>
      <c r="AH182" s="1803"/>
      <c r="AI182" s="1803"/>
      <c r="AJ182" s="1803"/>
      <c r="AK182" s="1803"/>
      <c r="AL182" s="1803"/>
      <c r="AM182" s="1803"/>
      <c r="AN182" s="1803"/>
      <c r="AO182" s="1962"/>
      <c r="AP182" s="31"/>
      <c r="AQ182" s="31"/>
      <c r="AR182" s="31"/>
    </row>
    <row r="183" spans="1:44" ht="13.5" customHeight="1" x14ac:dyDescent="0.25">
      <c r="A183" s="181"/>
      <c r="B183" s="737" t="s">
        <v>2675</v>
      </c>
      <c r="C183" s="181"/>
      <c r="D183" s="181"/>
      <c r="E183" s="181"/>
      <c r="F183" s="181"/>
      <c r="G183" s="181"/>
      <c r="H183" s="181"/>
      <c r="I183" s="181"/>
      <c r="J183" s="181"/>
      <c r="K183" s="181"/>
      <c r="L183" s="181"/>
      <c r="M183" s="181"/>
      <c r="N183" s="181"/>
      <c r="O183" s="181"/>
      <c r="P183" s="181"/>
      <c r="Q183" s="181"/>
      <c r="R183" s="181"/>
      <c r="S183" s="181"/>
      <c r="T183" s="181"/>
      <c r="U183" s="181"/>
      <c r="V183" s="181" t="s">
        <v>2676</v>
      </c>
      <c r="W183" s="181"/>
      <c r="X183" s="181"/>
      <c r="Y183" s="181"/>
      <c r="Z183" s="181"/>
      <c r="AA183" s="181"/>
      <c r="AB183" s="181"/>
      <c r="AC183" s="181"/>
      <c r="AD183" s="181"/>
      <c r="AE183" s="181"/>
      <c r="AF183" s="181"/>
      <c r="AG183" s="181"/>
      <c r="AH183" s="181"/>
      <c r="AI183" s="181"/>
      <c r="AJ183" s="181"/>
      <c r="AK183" s="181"/>
      <c r="AL183" s="181"/>
      <c r="AM183" s="181"/>
      <c r="AN183" s="181"/>
      <c r="AO183" s="1013"/>
      <c r="AP183" s="58"/>
      <c r="AQ183" s="58"/>
      <c r="AR183" s="58"/>
    </row>
    <row r="184" spans="1:44" ht="13.5" customHeight="1" x14ac:dyDescent="0.25">
      <c r="A184" s="10"/>
      <c r="B184" s="2353"/>
      <c r="C184" s="1803"/>
      <c r="D184" s="1803"/>
      <c r="E184" s="1803"/>
      <c r="F184" s="1803"/>
      <c r="G184" s="1803"/>
      <c r="H184" s="1803"/>
      <c r="I184" s="1803"/>
      <c r="J184" s="1803"/>
      <c r="K184" s="1803"/>
      <c r="L184" s="1803"/>
      <c r="M184" s="1803"/>
      <c r="N184" s="1803"/>
      <c r="O184" s="1803"/>
      <c r="P184" s="1803"/>
      <c r="Q184" s="1803"/>
      <c r="R184" s="1803"/>
      <c r="S184" s="1804"/>
      <c r="T184" s="1937"/>
      <c r="U184" s="1803"/>
      <c r="V184" s="1803"/>
      <c r="W184" s="1803"/>
      <c r="X184" s="1803"/>
      <c r="Y184" s="1803"/>
      <c r="Z184" s="1803"/>
      <c r="AA184" s="1803"/>
      <c r="AB184" s="1803"/>
      <c r="AC184" s="1803"/>
      <c r="AD184" s="1803"/>
      <c r="AE184" s="1804"/>
      <c r="AF184" s="1106"/>
      <c r="AG184" s="1915"/>
      <c r="AH184" s="1803"/>
      <c r="AI184" s="1804"/>
      <c r="AJ184" s="1106"/>
      <c r="AK184" s="1915"/>
      <c r="AL184" s="1803"/>
      <c r="AM184" s="1803"/>
      <c r="AN184" s="1803"/>
      <c r="AO184" s="1962"/>
      <c r="AP184" s="31"/>
      <c r="AQ184" s="31"/>
      <c r="AR184" s="31"/>
    </row>
    <row r="185" spans="1:44" ht="13.5" customHeight="1" x14ac:dyDescent="0.25">
      <c r="A185" s="181"/>
      <c r="B185" s="737" t="s">
        <v>147</v>
      </c>
      <c r="C185" s="181"/>
      <c r="D185" s="181"/>
      <c r="E185" s="181"/>
      <c r="F185" s="181"/>
      <c r="G185" s="181"/>
      <c r="H185" s="181"/>
      <c r="I185" s="181"/>
      <c r="J185" s="181"/>
      <c r="K185" s="181"/>
      <c r="L185" s="181"/>
      <c r="M185" s="181"/>
      <c r="N185" s="181"/>
      <c r="O185" s="181"/>
      <c r="P185" s="181"/>
      <c r="Q185" s="181"/>
      <c r="R185" s="181"/>
      <c r="S185" s="181"/>
      <c r="T185" s="181" t="s">
        <v>148</v>
      </c>
      <c r="U185" s="181"/>
      <c r="V185" s="181"/>
      <c r="W185" s="181"/>
      <c r="X185" s="181"/>
      <c r="Y185" s="181"/>
      <c r="Z185" s="181"/>
      <c r="AA185" s="181"/>
      <c r="AB185" s="181"/>
      <c r="AC185" s="181"/>
      <c r="AD185" s="181"/>
      <c r="AE185" s="181"/>
      <c r="AF185" s="181"/>
      <c r="AG185" s="181" t="s">
        <v>232</v>
      </c>
      <c r="AH185" s="181"/>
      <c r="AI185" s="181"/>
      <c r="AJ185" s="181"/>
      <c r="AK185" s="181" t="s">
        <v>174</v>
      </c>
      <c r="AL185" s="181"/>
      <c r="AM185" s="181"/>
      <c r="AN185" s="181"/>
      <c r="AO185" s="1013"/>
      <c r="AP185" s="58"/>
      <c r="AQ185" s="58"/>
      <c r="AR185" s="58"/>
    </row>
    <row r="186" spans="1:44" ht="13.5" customHeight="1" x14ac:dyDescent="0.25">
      <c r="A186" s="10"/>
      <c r="B186" s="2352"/>
      <c r="C186" s="1803"/>
      <c r="D186" s="1803"/>
      <c r="E186" s="1803"/>
      <c r="F186" s="1803"/>
      <c r="G186" s="1803"/>
      <c r="H186" s="1803"/>
      <c r="I186" s="1804"/>
      <c r="J186" s="1106"/>
      <c r="K186" s="1937"/>
      <c r="L186" s="1803"/>
      <c r="M186" s="1804"/>
      <c r="N186" s="1106"/>
      <c r="O186" s="1937"/>
      <c r="P186" s="1803"/>
      <c r="Q186" s="1803"/>
      <c r="R186" s="1803"/>
      <c r="S186" s="1803"/>
      <c r="T186" s="1803"/>
      <c r="U186" s="1803"/>
      <c r="V186" s="1803"/>
      <c r="W186" s="1803"/>
      <c r="X186" s="1803"/>
      <c r="Y186" s="1803"/>
      <c r="Z186" s="1803"/>
      <c r="AA186" s="1803"/>
      <c r="AB186" s="1803"/>
      <c r="AC186" s="1804"/>
      <c r="AD186" s="1106"/>
      <c r="AE186" s="1937"/>
      <c r="AF186" s="1803"/>
      <c r="AG186" s="1803"/>
      <c r="AH186" s="1803"/>
      <c r="AI186" s="1803"/>
      <c r="AJ186" s="1803"/>
      <c r="AK186" s="1803"/>
      <c r="AL186" s="1803"/>
      <c r="AM186" s="1803"/>
      <c r="AN186" s="1803"/>
      <c r="AO186" s="1962"/>
      <c r="AP186" s="31"/>
      <c r="AQ186" s="31"/>
      <c r="AR186" s="31"/>
    </row>
    <row r="187" spans="1:44" ht="13.5" customHeight="1" x14ac:dyDescent="0.25">
      <c r="A187" s="181"/>
      <c r="B187" s="738" t="s">
        <v>208</v>
      </c>
      <c r="C187" s="739"/>
      <c r="D187" s="739"/>
      <c r="E187" s="739"/>
      <c r="F187" s="739"/>
      <c r="G187" s="739"/>
      <c r="H187" s="739"/>
      <c r="I187" s="739"/>
      <c r="J187" s="739"/>
      <c r="K187" s="739" t="s">
        <v>2677</v>
      </c>
      <c r="L187" s="739"/>
      <c r="M187" s="739"/>
      <c r="N187" s="739"/>
      <c r="O187" s="739" t="s">
        <v>1837</v>
      </c>
      <c r="P187" s="739"/>
      <c r="Q187" s="739"/>
      <c r="R187" s="739"/>
      <c r="S187" s="739"/>
      <c r="T187" s="739"/>
      <c r="U187" s="739"/>
      <c r="V187" s="739"/>
      <c r="W187" s="739"/>
      <c r="X187" s="739"/>
      <c r="Y187" s="739"/>
      <c r="Z187" s="739"/>
      <c r="AA187" s="739"/>
      <c r="AB187" s="739"/>
      <c r="AC187" s="739"/>
      <c r="AD187" s="739"/>
      <c r="AE187" s="739" t="s">
        <v>2678</v>
      </c>
      <c r="AF187" s="739"/>
      <c r="AG187" s="739"/>
      <c r="AH187" s="739"/>
      <c r="AI187" s="739"/>
      <c r="AJ187" s="739"/>
      <c r="AK187" s="739"/>
      <c r="AL187" s="739"/>
      <c r="AM187" s="739"/>
      <c r="AN187" s="739"/>
      <c r="AO187" s="1014"/>
      <c r="AP187" s="58"/>
      <c r="AQ187" s="58"/>
      <c r="AR187" s="58"/>
    </row>
    <row r="188" spans="1:44" ht="13.5" customHeight="1" x14ac:dyDescent="0.25">
      <c r="A188" s="10"/>
      <c r="B188" s="1012"/>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329"/>
      <c r="AP188" s="31"/>
      <c r="AQ188" s="31"/>
      <c r="AR188" s="31"/>
    </row>
    <row r="189" spans="1:44" ht="13.5" customHeight="1" x14ac:dyDescent="0.25">
      <c r="A189" s="10"/>
      <c r="B189" s="2353"/>
      <c r="C189" s="1803"/>
      <c r="D189" s="1803"/>
      <c r="E189" s="1803"/>
      <c r="F189" s="1803"/>
      <c r="G189" s="1803"/>
      <c r="H189" s="1803"/>
      <c r="I189" s="1803"/>
      <c r="J189" s="1803"/>
      <c r="K189" s="1803"/>
      <c r="L189" s="1803"/>
      <c r="M189" s="1803"/>
      <c r="N189" s="1803"/>
      <c r="O189" s="1803"/>
      <c r="P189" s="1803"/>
      <c r="Q189" s="1803"/>
      <c r="R189" s="1803"/>
      <c r="S189" s="1804"/>
      <c r="T189" s="1106"/>
      <c r="U189" s="1106"/>
      <c r="V189" s="1937"/>
      <c r="W189" s="1803"/>
      <c r="X189" s="1803"/>
      <c r="Y189" s="1803"/>
      <c r="Z189" s="1803"/>
      <c r="AA189" s="1803"/>
      <c r="AB189" s="1803"/>
      <c r="AC189" s="1803"/>
      <c r="AD189" s="1803"/>
      <c r="AE189" s="1803"/>
      <c r="AF189" s="1803"/>
      <c r="AG189" s="1803"/>
      <c r="AH189" s="1803"/>
      <c r="AI189" s="1803"/>
      <c r="AJ189" s="1803"/>
      <c r="AK189" s="1803"/>
      <c r="AL189" s="1803"/>
      <c r="AM189" s="1803"/>
      <c r="AN189" s="1803"/>
      <c r="AO189" s="1962"/>
      <c r="AP189" s="31"/>
      <c r="AQ189" s="31"/>
      <c r="AR189" s="31"/>
    </row>
    <row r="190" spans="1:44" ht="13.5" customHeight="1" x14ac:dyDescent="0.25">
      <c r="A190" s="181"/>
      <c r="B190" s="737" t="s">
        <v>2675</v>
      </c>
      <c r="C190" s="181"/>
      <c r="D190" s="181"/>
      <c r="E190" s="181"/>
      <c r="F190" s="181"/>
      <c r="G190" s="181"/>
      <c r="H190" s="181"/>
      <c r="I190" s="181"/>
      <c r="J190" s="181"/>
      <c r="K190" s="181"/>
      <c r="L190" s="181"/>
      <c r="M190" s="181"/>
      <c r="N190" s="181"/>
      <c r="O190" s="181"/>
      <c r="P190" s="181"/>
      <c r="Q190" s="181"/>
      <c r="R190" s="181"/>
      <c r="S190" s="181"/>
      <c r="T190" s="181"/>
      <c r="U190" s="181"/>
      <c r="V190" s="181" t="s">
        <v>2676</v>
      </c>
      <c r="W190" s="181"/>
      <c r="X190" s="181"/>
      <c r="Y190" s="181"/>
      <c r="Z190" s="181"/>
      <c r="AA190" s="181"/>
      <c r="AB190" s="181"/>
      <c r="AC190" s="181"/>
      <c r="AD190" s="181"/>
      <c r="AE190" s="181"/>
      <c r="AF190" s="181"/>
      <c r="AG190" s="181"/>
      <c r="AH190" s="181"/>
      <c r="AI190" s="181"/>
      <c r="AJ190" s="181"/>
      <c r="AK190" s="181"/>
      <c r="AL190" s="181"/>
      <c r="AM190" s="181"/>
      <c r="AN190" s="181"/>
      <c r="AO190" s="1013"/>
      <c r="AP190" s="58"/>
      <c r="AQ190" s="58"/>
      <c r="AR190" s="58"/>
    </row>
    <row r="191" spans="1:44" ht="13.5" customHeight="1" x14ac:dyDescent="0.25">
      <c r="A191" s="10"/>
      <c r="B191" s="2353"/>
      <c r="C191" s="1803"/>
      <c r="D191" s="1803"/>
      <c r="E191" s="1803"/>
      <c r="F191" s="1803"/>
      <c r="G191" s="1803"/>
      <c r="H191" s="1803"/>
      <c r="I191" s="1803"/>
      <c r="J191" s="1803"/>
      <c r="K191" s="1803"/>
      <c r="L191" s="1803"/>
      <c r="M191" s="1803"/>
      <c r="N191" s="1803"/>
      <c r="O191" s="1803"/>
      <c r="P191" s="1803"/>
      <c r="Q191" s="1803"/>
      <c r="R191" s="1803"/>
      <c r="S191" s="1804"/>
      <c r="T191" s="1937"/>
      <c r="U191" s="1803"/>
      <c r="V191" s="1803"/>
      <c r="W191" s="1803"/>
      <c r="X191" s="1803"/>
      <c r="Y191" s="1803"/>
      <c r="Z191" s="1803"/>
      <c r="AA191" s="1803"/>
      <c r="AB191" s="1803"/>
      <c r="AC191" s="1803"/>
      <c r="AD191" s="1803"/>
      <c r="AE191" s="1804"/>
      <c r="AF191" s="1106"/>
      <c r="AG191" s="1915"/>
      <c r="AH191" s="1803"/>
      <c r="AI191" s="1804"/>
      <c r="AJ191" s="1106"/>
      <c r="AK191" s="1915"/>
      <c r="AL191" s="1803"/>
      <c r="AM191" s="1803"/>
      <c r="AN191" s="1803"/>
      <c r="AO191" s="1962"/>
      <c r="AP191" s="31"/>
      <c r="AQ191" s="31"/>
      <c r="AR191" s="31"/>
    </row>
    <row r="192" spans="1:44" ht="13.5" customHeight="1" x14ac:dyDescent="0.25">
      <c r="A192" s="181"/>
      <c r="B192" s="737" t="s">
        <v>147</v>
      </c>
      <c r="C192" s="181"/>
      <c r="D192" s="181"/>
      <c r="E192" s="181"/>
      <c r="F192" s="181"/>
      <c r="G192" s="181"/>
      <c r="H192" s="181"/>
      <c r="I192" s="181"/>
      <c r="J192" s="181"/>
      <c r="K192" s="181"/>
      <c r="L192" s="181"/>
      <c r="M192" s="181"/>
      <c r="N192" s="181"/>
      <c r="O192" s="181"/>
      <c r="P192" s="181"/>
      <c r="Q192" s="181"/>
      <c r="R192" s="181"/>
      <c r="S192" s="181"/>
      <c r="T192" s="181" t="s">
        <v>148</v>
      </c>
      <c r="U192" s="181"/>
      <c r="V192" s="181"/>
      <c r="W192" s="181"/>
      <c r="X192" s="181"/>
      <c r="Y192" s="181"/>
      <c r="Z192" s="181"/>
      <c r="AA192" s="181"/>
      <c r="AB192" s="181"/>
      <c r="AC192" s="181"/>
      <c r="AD192" s="181"/>
      <c r="AE192" s="181"/>
      <c r="AF192" s="181"/>
      <c r="AG192" s="181" t="s">
        <v>232</v>
      </c>
      <c r="AH192" s="181"/>
      <c r="AI192" s="181"/>
      <c r="AJ192" s="181"/>
      <c r="AK192" s="181" t="s">
        <v>174</v>
      </c>
      <c r="AL192" s="181"/>
      <c r="AM192" s="181"/>
      <c r="AN192" s="181"/>
      <c r="AO192" s="1013"/>
      <c r="AP192" s="58"/>
      <c r="AQ192" s="58"/>
      <c r="AR192" s="58"/>
    </row>
    <row r="193" spans="1:44" ht="13.5" customHeight="1" x14ac:dyDescent="0.25">
      <c r="A193" s="10"/>
      <c r="B193" s="2352"/>
      <c r="C193" s="1803"/>
      <c r="D193" s="1803"/>
      <c r="E193" s="1803"/>
      <c r="F193" s="1803"/>
      <c r="G193" s="1803"/>
      <c r="H193" s="1803"/>
      <c r="I193" s="1804"/>
      <c r="J193" s="1106"/>
      <c r="K193" s="1937"/>
      <c r="L193" s="1803"/>
      <c r="M193" s="1804"/>
      <c r="N193" s="1106"/>
      <c r="O193" s="1937"/>
      <c r="P193" s="1803"/>
      <c r="Q193" s="1803"/>
      <c r="R193" s="1803"/>
      <c r="S193" s="1803"/>
      <c r="T193" s="1803"/>
      <c r="U193" s="1803"/>
      <c r="V193" s="1803"/>
      <c r="W193" s="1803"/>
      <c r="X193" s="1803"/>
      <c r="Y193" s="1803"/>
      <c r="Z193" s="1803"/>
      <c r="AA193" s="1803"/>
      <c r="AB193" s="1803"/>
      <c r="AC193" s="1804"/>
      <c r="AD193" s="1106"/>
      <c r="AE193" s="1937"/>
      <c r="AF193" s="1803"/>
      <c r="AG193" s="1803"/>
      <c r="AH193" s="1803"/>
      <c r="AI193" s="1803"/>
      <c r="AJ193" s="1803"/>
      <c r="AK193" s="1803"/>
      <c r="AL193" s="1803"/>
      <c r="AM193" s="1803"/>
      <c r="AN193" s="1803"/>
      <c r="AO193" s="1962"/>
      <c r="AP193" s="31"/>
      <c r="AQ193" s="31"/>
      <c r="AR193" s="31"/>
    </row>
    <row r="194" spans="1:44" ht="13.5" customHeight="1" x14ac:dyDescent="0.25">
      <c r="A194" s="181"/>
      <c r="B194" s="738" t="s">
        <v>208</v>
      </c>
      <c r="C194" s="739"/>
      <c r="D194" s="739"/>
      <c r="E194" s="739"/>
      <c r="F194" s="739"/>
      <c r="G194" s="739"/>
      <c r="H194" s="739"/>
      <c r="I194" s="739"/>
      <c r="J194" s="739"/>
      <c r="K194" s="739" t="s">
        <v>2677</v>
      </c>
      <c r="L194" s="739"/>
      <c r="M194" s="739"/>
      <c r="N194" s="739"/>
      <c r="O194" s="739" t="s">
        <v>1837</v>
      </c>
      <c r="P194" s="739"/>
      <c r="Q194" s="739"/>
      <c r="R194" s="739"/>
      <c r="S194" s="739"/>
      <c r="T194" s="739"/>
      <c r="U194" s="739"/>
      <c r="V194" s="739"/>
      <c r="W194" s="739"/>
      <c r="X194" s="739"/>
      <c r="Y194" s="739"/>
      <c r="Z194" s="739"/>
      <c r="AA194" s="739"/>
      <c r="AB194" s="739"/>
      <c r="AC194" s="739"/>
      <c r="AD194" s="739"/>
      <c r="AE194" s="739" t="s">
        <v>2678</v>
      </c>
      <c r="AF194" s="739"/>
      <c r="AG194" s="739"/>
      <c r="AH194" s="739"/>
      <c r="AI194" s="739"/>
      <c r="AJ194" s="739"/>
      <c r="AK194" s="739"/>
      <c r="AL194" s="739"/>
      <c r="AM194" s="739"/>
      <c r="AN194" s="739"/>
      <c r="AO194" s="1014"/>
      <c r="AP194" s="58"/>
      <c r="AQ194" s="58"/>
      <c r="AR194" s="58"/>
    </row>
    <row r="195" spans="1:44" ht="13.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row>
    <row r="196" spans="1:44" ht="13.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row>
    <row r="197" spans="1:44" ht="13.5" customHeight="1" x14ac:dyDescent="0.2">
      <c r="A197" s="31"/>
    </row>
    <row r="198" spans="1:44" ht="13.5" customHeight="1" x14ac:dyDescent="0.2">
      <c r="A198" s="31"/>
    </row>
    <row r="199" spans="1:44" ht="13.5" customHeight="1" x14ac:dyDescent="0.2">
      <c r="A199" s="31"/>
    </row>
    <row r="200" spans="1:44" ht="13.5" customHeight="1" x14ac:dyDescent="0.2">
      <c r="A200" s="31"/>
    </row>
    <row r="201" spans="1:44" ht="13.5" customHeight="1" x14ac:dyDescent="0.2">
      <c r="A201" s="31"/>
    </row>
    <row r="202" spans="1:44" ht="13.5" customHeight="1" x14ac:dyDescent="0.2">
      <c r="A202" s="31"/>
    </row>
    <row r="203" spans="1:44" ht="13.5" customHeight="1" x14ac:dyDescent="0.2">
      <c r="A203" s="31"/>
    </row>
    <row r="204" spans="1:44" ht="13.5" customHeight="1" x14ac:dyDescent="0.2">
      <c r="A204" s="31"/>
    </row>
    <row r="205" spans="1:44" ht="13.5" customHeight="1" x14ac:dyDescent="0.2">
      <c r="A205" s="31"/>
    </row>
    <row r="206" spans="1:44" ht="13.5" customHeight="1" x14ac:dyDescent="0.2">
      <c r="A206" s="31"/>
    </row>
    <row r="207" spans="1:44" ht="13.5" customHeight="1" x14ac:dyDescent="0.2">
      <c r="A207" s="31"/>
    </row>
    <row r="208" spans="1:44" ht="13.5" customHeight="1" x14ac:dyDescent="0.2">
      <c r="A208" s="31"/>
    </row>
    <row r="209" spans="1:1" ht="13.5" customHeight="1" x14ac:dyDescent="0.2">
      <c r="A209" s="31"/>
    </row>
    <row r="210" spans="1:1" ht="13.5" customHeight="1" x14ac:dyDescent="0.2">
      <c r="A210" s="31"/>
    </row>
    <row r="211" spans="1:1" ht="13.5" customHeight="1" x14ac:dyDescent="0.2">
      <c r="A211" s="31"/>
    </row>
    <row r="212" spans="1:1" ht="13.5" customHeight="1" x14ac:dyDescent="0.2">
      <c r="A212" s="31"/>
    </row>
    <row r="213" spans="1:1" ht="13.5" customHeight="1" x14ac:dyDescent="0.2">
      <c r="A213" s="31"/>
    </row>
    <row r="214" spans="1:1" ht="13.5" customHeight="1" x14ac:dyDescent="0.2">
      <c r="A214" s="31"/>
    </row>
    <row r="215" spans="1:1" ht="13.5" customHeight="1" x14ac:dyDescent="0.2">
      <c r="A215" s="31"/>
    </row>
    <row r="216" spans="1:1" ht="13.5" customHeight="1" x14ac:dyDescent="0.2">
      <c r="A216" s="31"/>
    </row>
    <row r="217" spans="1:1" ht="13.5" customHeight="1" x14ac:dyDescent="0.2">
      <c r="A217" s="31"/>
    </row>
    <row r="218" spans="1:1" ht="13.5" customHeight="1" x14ac:dyDescent="0.2">
      <c r="A218" s="31"/>
    </row>
    <row r="219" spans="1:1" ht="13.5" customHeight="1" x14ac:dyDescent="0.2">
      <c r="A219" s="31"/>
    </row>
    <row r="220" spans="1:1" ht="13.5" customHeight="1" x14ac:dyDescent="0.2">
      <c r="A220" s="31"/>
    </row>
    <row r="221" spans="1:1" ht="13.5" customHeight="1" x14ac:dyDescent="0.2">
      <c r="A221" s="31"/>
    </row>
    <row r="222" spans="1:1" ht="13.5" customHeight="1" x14ac:dyDescent="0.2">
      <c r="A222" s="31"/>
    </row>
    <row r="223" spans="1:1" ht="13.5" customHeight="1" x14ac:dyDescent="0.2">
      <c r="A223" s="31"/>
    </row>
    <row r="224" spans="1:1" ht="13.5" customHeight="1" x14ac:dyDescent="0.2">
      <c r="A224" s="31"/>
    </row>
    <row r="225" spans="1:1" ht="13.5" customHeight="1" x14ac:dyDescent="0.2">
      <c r="A225" s="31"/>
    </row>
    <row r="226" spans="1:1" ht="13.5" customHeight="1" x14ac:dyDescent="0.2">
      <c r="A226" s="31"/>
    </row>
    <row r="227" spans="1:1" ht="13.5" customHeight="1" x14ac:dyDescent="0.2">
      <c r="A227" s="31"/>
    </row>
    <row r="228" spans="1:1" ht="13.5" customHeight="1" x14ac:dyDescent="0.2">
      <c r="A228" s="31"/>
    </row>
    <row r="229" spans="1:1" ht="13.5" customHeight="1" x14ac:dyDescent="0.2">
      <c r="A229" s="31"/>
    </row>
    <row r="230" spans="1:1" ht="13.5" customHeight="1" x14ac:dyDescent="0.2">
      <c r="A230" s="31"/>
    </row>
    <row r="231" spans="1:1" ht="13.5" customHeight="1" x14ac:dyDescent="0.2">
      <c r="A231" s="31"/>
    </row>
    <row r="232" spans="1:1" ht="13.5" customHeight="1" x14ac:dyDescent="0.2">
      <c r="A232" s="31"/>
    </row>
    <row r="233" spans="1:1" ht="13.5" customHeight="1" x14ac:dyDescent="0.2">
      <c r="A233" s="31"/>
    </row>
    <row r="234" spans="1:1" ht="13.5" customHeight="1" x14ac:dyDescent="0.2">
      <c r="A234" s="31"/>
    </row>
    <row r="235" spans="1:1" ht="13.5" customHeight="1" x14ac:dyDescent="0.2">
      <c r="A235" s="31"/>
    </row>
    <row r="236" spans="1:1" ht="13.5" customHeight="1" x14ac:dyDescent="0.2">
      <c r="A236" s="31"/>
    </row>
    <row r="237" spans="1:1" ht="13.5" customHeight="1" x14ac:dyDescent="0.2">
      <c r="A237" s="31"/>
    </row>
    <row r="238" spans="1:1" ht="13.5" customHeight="1" x14ac:dyDescent="0.2">
      <c r="A238" s="31"/>
    </row>
    <row r="239" spans="1:1" ht="13.5" customHeight="1" x14ac:dyDescent="0.2">
      <c r="A239" s="31"/>
    </row>
    <row r="240" spans="1:1" ht="13.5" customHeight="1" x14ac:dyDescent="0.2">
      <c r="A240" s="31"/>
    </row>
    <row r="241" spans="1:1" ht="13.5" customHeight="1" x14ac:dyDescent="0.2">
      <c r="A241" s="31"/>
    </row>
    <row r="242" spans="1:1" ht="13.5" customHeight="1" x14ac:dyDescent="0.2">
      <c r="A242" s="31"/>
    </row>
    <row r="243" spans="1:1" ht="13.5" customHeight="1" x14ac:dyDescent="0.2">
      <c r="A243" s="31"/>
    </row>
    <row r="244" spans="1:1" ht="13.5" customHeight="1" x14ac:dyDescent="0.2">
      <c r="A244" s="31"/>
    </row>
    <row r="245" spans="1:1" ht="13.5" customHeight="1" x14ac:dyDescent="0.2">
      <c r="A245" s="31"/>
    </row>
    <row r="246" spans="1:1" ht="13.5" customHeight="1" x14ac:dyDescent="0.2">
      <c r="A246" s="31"/>
    </row>
    <row r="247" spans="1:1" ht="13.5" customHeight="1" x14ac:dyDescent="0.2">
      <c r="A247" s="31"/>
    </row>
    <row r="248" spans="1:1" ht="13.5" customHeight="1" x14ac:dyDescent="0.2">
      <c r="A248" s="31"/>
    </row>
    <row r="249" spans="1:1" ht="13.5" customHeight="1" x14ac:dyDescent="0.2">
      <c r="A249" s="31"/>
    </row>
    <row r="250" spans="1:1" ht="13.5" customHeight="1" x14ac:dyDescent="0.2">
      <c r="A250" s="31"/>
    </row>
    <row r="251" spans="1:1" ht="13.5" customHeight="1" x14ac:dyDescent="0.2">
      <c r="A251" s="31"/>
    </row>
    <row r="252" spans="1:1" ht="13.5" customHeight="1" x14ac:dyDescent="0.2">
      <c r="A252" s="31"/>
    </row>
    <row r="253" spans="1:1" ht="13.5" customHeight="1" x14ac:dyDescent="0.2">
      <c r="A253" s="31"/>
    </row>
    <row r="254" spans="1:1" ht="13.5" customHeight="1" x14ac:dyDescent="0.2">
      <c r="A254" s="31"/>
    </row>
    <row r="255" spans="1:1" ht="13.5" customHeight="1" x14ac:dyDescent="0.2">
      <c r="A255" s="31"/>
    </row>
    <row r="256" spans="1:1" ht="13.5" customHeight="1" x14ac:dyDescent="0.2">
      <c r="A256" s="31"/>
    </row>
    <row r="257" spans="1:1" ht="13.5" customHeight="1" x14ac:dyDescent="0.2">
      <c r="A257" s="31"/>
    </row>
    <row r="258" spans="1:1" ht="13.5" customHeight="1" x14ac:dyDescent="0.2">
      <c r="A258" s="31"/>
    </row>
    <row r="259" spans="1:1" ht="13.5" customHeight="1" x14ac:dyDescent="0.2">
      <c r="A259" s="31"/>
    </row>
    <row r="260" spans="1:1" ht="13.5" customHeight="1" x14ac:dyDescent="0.2">
      <c r="A260" s="31"/>
    </row>
    <row r="261" spans="1:1" ht="13.5" customHeight="1" x14ac:dyDescent="0.2">
      <c r="A261" s="31"/>
    </row>
    <row r="262" spans="1:1" ht="13.5" customHeight="1" x14ac:dyDescent="0.2">
      <c r="A262" s="31"/>
    </row>
    <row r="263" spans="1:1" ht="13.5" customHeight="1" x14ac:dyDescent="0.2">
      <c r="A263" s="31"/>
    </row>
    <row r="264" spans="1:1" ht="13.5" customHeight="1" x14ac:dyDescent="0.2">
      <c r="A264" s="31"/>
    </row>
    <row r="265" spans="1:1" ht="13.5" customHeight="1" x14ac:dyDescent="0.2">
      <c r="A265" s="31"/>
    </row>
    <row r="266" spans="1:1" ht="13.5" customHeight="1" x14ac:dyDescent="0.2">
      <c r="A266" s="31"/>
    </row>
    <row r="267" spans="1:1" ht="13.5" customHeight="1" x14ac:dyDescent="0.2">
      <c r="A267" s="31"/>
    </row>
    <row r="268" spans="1:1" ht="13.5" customHeight="1" x14ac:dyDescent="0.2">
      <c r="A268" s="31"/>
    </row>
    <row r="269" spans="1:1" ht="13.5" customHeight="1" x14ac:dyDescent="0.2">
      <c r="A269" s="31"/>
    </row>
    <row r="270" spans="1:1" ht="13.5" customHeight="1" x14ac:dyDescent="0.2">
      <c r="A270" s="31"/>
    </row>
    <row r="271" spans="1:1" ht="13.5" customHeight="1" x14ac:dyDescent="0.2">
      <c r="A271" s="31"/>
    </row>
    <row r="272" spans="1:1" ht="13.5" customHeight="1" x14ac:dyDescent="0.2">
      <c r="A272" s="31"/>
    </row>
    <row r="273" spans="1:1" ht="13.5" customHeight="1" x14ac:dyDescent="0.2">
      <c r="A273" s="31"/>
    </row>
    <row r="274" spans="1:1" ht="13.5" customHeight="1" x14ac:dyDescent="0.2">
      <c r="A274" s="31"/>
    </row>
    <row r="275" spans="1:1" ht="13.5" customHeight="1" x14ac:dyDescent="0.2">
      <c r="A275" s="31"/>
    </row>
    <row r="276" spans="1:1" ht="13.5" customHeight="1" x14ac:dyDescent="0.2">
      <c r="A276" s="31"/>
    </row>
    <row r="277" spans="1:1" ht="13.5" customHeight="1" x14ac:dyDescent="0.2">
      <c r="A277" s="31"/>
    </row>
    <row r="278" spans="1:1" ht="13.5" customHeight="1" x14ac:dyDescent="0.2">
      <c r="A278" s="31"/>
    </row>
    <row r="279" spans="1:1" ht="13.5" customHeight="1" x14ac:dyDescent="0.2">
      <c r="A279" s="31"/>
    </row>
    <row r="280" spans="1:1" ht="13.5" customHeight="1" x14ac:dyDescent="0.2">
      <c r="A280" s="31"/>
    </row>
    <row r="281" spans="1:1" ht="13.5" customHeight="1" x14ac:dyDescent="0.2">
      <c r="A281" s="31"/>
    </row>
    <row r="282" spans="1:1" ht="13.5" customHeight="1" x14ac:dyDescent="0.2">
      <c r="A282" s="31"/>
    </row>
    <row r="283" spans="1:1" ht="13.5" customHeight="1" x14ac:dyDescent="0.2">
      <c r="A283" s="31"/>
    </row>
    <row r="284" spans="1:1" ht="13.5" customHeight="1" x14ac:dyDescent="0.2">
      <c r="A284" s="31"/>
    </row>
    <row r="285" spans="1:1" ht="13.5" customHeight="1" x14ac:dyDescent="0.2">
      <c r="A285" s="31"/>
    </row>
    <row r="286" spans="1:1" ht="13.5" customHeight="1" x14ac:dyDescent="0.2">
      <c r="A286" s="31"/>
    </row>
    <row r="287" spans="1:1" ht="13.5" customHeight="1" x14ac:dyDescent="0.2">
      <c r="A287" s="31"/>
    </row>
    <row r="288" spans="1:1" ht="13.5" customHeight="1" x14ac:dyDescent="0.2">
      <c r="A288" s="31"/>
    </row>
    <row r="289" spans="1:1" ht="13.5" customHeight="1" x14ac:dyDescent="0.2">
      <c r="A289" s="31"/>
    </row>
    <row r="290" spans="1:1" ht="13.5" customHeight="1" x14ac:dyDescent="0.2">
      <c r="A290" s="31"/>
    </row>
    <row r="291" spans="1:1" ht="13.5" customHeight="1" x14ac:dyDescent="0.2">
      <c r="A291" s="31"/>
    </row>
    <row r="292" spans="1:1" ht="13.5" customHeight="1" x14ac:dyDescent="0.2">
      <c r="A292" s="31"/>
    </row>
    <row r="293" spans="1:1" ht="13.5" customHeight="1" x14ac:dyDescent="0.2">
      <c r="A293" s="31"/>
    </row>
    <row r="294" spans="1:1" ht="13.5" customHeight="1" x14ac:dyDescent="0.2">
      <c r="A294" s="31"/>
    </row>
    <row r="295" spans="1:1" ht="13.5" customHeight="1" x14ac:dyDescent="0.2">
      <c r="A295" s="31"/>
    </row>
    <row r="296" spans="1:1" ht="13.5" customHeight="1" x14ac:dyDescent="0.2">
      <c r="A296" s="31"/>
    </row>
    <row r="297" spans="1:1" ht="13.5" customHeight="1" x14ac:dyDescent="0.2">
      <c r="A297" s="31"/>
    </row>
    <row r="298" spans="1:1" ht="13.5" customHeight="1" x14ac:dyDescent="0.2">
      <c r="A298" s="31"/>
    </row>
    <row r="299" spans="1:1" ht="13.5" customHeight="1" x14ac:dyDescent="0.2">
      <c r="A299" s="31"/>
    </row>
    <row r="300" spans="1:1" ht="13.5" customHeight="1" x14ac:dyDescent="0.2">
      <c r="A300" s="31"/>
    </row>
    <row r="301" spans="1:1" ht="13.5" customHeight="1" x14ac:dyDescent="0.2">
      <c r="A301" s="31"/>
    </row>
    <row r="302" spans="1:1" ht="13.5" customHeight="1" x14ac:dyDescent="0.2">
      <c r="A302" s="31"/>
    </row>
    <row r="303" spans="1:1" ht="13.5" customHeight="1" x14ac:dyDescent="0.2">
      <c r="A303" s="31"/>
    </row>
    <row r="304" spans="1:1" ht="13.5" customHeight="1" x14ac:dyDescent="0.2">
      <c r="A304" s="31"/>
    </row>
    <row r="305" spans="1:1" ht="13.5" customHeight="1" x14ac:dyDescent="0.2">
      <c r="A305" s="31"/>
    </row>
    <row r="306" spans="1:1" ht="13.5" customHeight="1" x14ac:dyDescent="0.2">
      <c r="A306" s="31"/>
    </row>
    <row r="307" spans="1:1" ht="13.5" customHeight="1" x14ac:dyDescent="0.2">
      <c r="A307" s="31"/>
    </row>
    <row r="308" spans="1:1" ht="13.5" customHeight="1" x14ac:dyDescent="0.2">
      <c r="A308" s="31"/>
    </row>
    <row r="309" spans="1:1" ht="13.5" customHeight="1" x14ac:dyDescent="0.2">
      <c r="A309" s="31"/>
    </row>
    <row r="310" spans="1:1" ht="13.5" customHeight="1" x14ac:dyDescent="0.2">
      <c r="A310" s="31"/>
    </row>
    <row r="311" spans="1:1" ht="13.5" customHeight="1" x14ac:dyDescent="0.2">
      <c r="A311" s="31"/>
    </row>
    <row r="312" spans="1:1" ht="13.5" customHeight="1" x14ac:dyDescent="0.2">
      <c r="A312" s="31"/>
    </row>
    <row r="313" spans="1:1" ht="13.5" customHeight="1" x14ac:dyDescent="0.2">
      <c r="A313" s="31"/>
    </row>
    <row r="314" spans="1:1" ht="13.5" customHeight="1" x14ac:dyDescent="0.2">
      <c r="A314" s="31"/>
    </row>
    <row r="315" spans="1:1" ht="13.5" customHeight="1" x14ac:dyDescent="0.2">
      <c r="A315" s="31"/>
    </row>
    <row r="316" spans="1:1" ht="13.5" customHeight="1" x14ac:dyDescent="0.2">
      <c r="A316" s="31"/>
    </row>
    <row r="317" spans="1:1" ht="13.5" customHeight="1" x14ac:dyDescent="0.2">
      <c r="A317" s="31"/>
    </row>
    <row r="318" spans="1:1" ht="13.5" customHeight="1" x14ac:dyDescent="0.2">
      <c r="A318" s="31"/>
    </row>
    <row r="319" spans="1:1" ht="13.5" customHeight="1" x14ac:dyDescent="0.2">
      <c r="A319" s="31"/>
    </row>
    <row r="320" spans="1:1" ht="13.5" customHeight="1" x14ac:dyDescent="0.2">
      <c r="A320" s="31"/>
    </row>
    <row r="321" spans="1:1" ht="13.5" customHeight="1" x14ac:dyDescent="0.2">
      <c r="A321" s="31"/>
    </row>
    <row r="322" spans="1:1" ht="13.5" customHeight="1" x14ac:dyDescent="0.2">
      <c r="A322" s="31"/>
    </row>
    <row r="323" spans="1:1" ht="13.5" customHeight="1" x14ac:dyDescent="0.2">
      <c r="A323" s="31"/>
    </row>
    <row r="324" spans="1:1" ht="13.5" customHeight="1" x14ac:dyDescent="0.2">
      <c r="A324" s="31"/>
    </row>
    <row r="325" spans="1:1" ht="13.5" customHeight="1" x14ac:dyDescent="0.2">
      <c r="A325" s="31"/>
    </row>
    <row r="326" spans="1:1" ht="13.5" customHeight="1" x14ac:dyDescent="0.2">
      <c r="A326" s="31"/>
    </row>
    <row r="327" spans="1:1" ht="13.5" customHeight="1" x14ac:dyDescent="0.2">
      <c r="A327" s="31"/>
    </row>
    <row r="328" spans="1:1" ht="13.5" customHeight="1" x14ac:dyDescent="0.2">
      <c r="A328" s="31"/>
    </row>
    <row r="329" spans="1:1" ht="13.5" customHeight="1" x14ac:dyDescent="0.2">
      <c r="A329" s="31"/>
    </row>
    <row r="330" spans="1:1" ht="13.5" customHeight="1" x14ac:dyDescent="0.2">
      <c r="A330" s="31"/>
    </row>
    <row r="331" spans="1:1" ht="13.5" customHeight="1" x14ac:dyDescent="0.2">
      <c r="A331" s="31"/>
    </row>
    <row r="332" spans="1:1" ht="13.5" customHeight="1" x14ac:dyDescent="0.2">
      <c r="A332" s="31"/>
    </row>
    <row r="333" spans="1:1" ht="13.5" customHeight="1" x14ac:dyDescent="0.2">
      <c r="A333" s="31"/>
    </row>
    <row r="334" spans="1:1" ht="13.5" customHeight="1" x14ac:dyDescent="0.2">
      <c r="A334" s="31"/>
    </row>
    <row r="335" spans="1:1" ht="13.5" customHeight="1" x14ac:dyDescent="0.2">
      <c r="A335" s="31"/>
    </row>
    <row r="336" spans="1:1" ht="13.5" customHeight="1" x14ac:dyDescent="0.2">
      <c r="A336" s="31"/>
    </row>
    <row r="337" spans="1:1" ht="13.5" customHeight="1" x14ac:dyDescent="0.2">
      <c r="A337" s="31"/>
    </row>
    <row r="338" spans="1:1" ht="13.5" customHeight="1" x14ac:dyDescent="0.2">
      <c r="A338" s="31"/>
    </row>
    <row r="339" spans="1:1" ht="13.5" customHeight="1" x14ac:dyDescent="0.2">
      <c r="A339" s="31"/>
    </row>
    <row r="340" spans="1:1" ht="13.5" customHeight="1" x14ac:dyDescent="0.2">
      <c r="A340" s="31"/>
    </row>
    <row r="341" spans="1:1" ht="13.5" customHeight="1" x14ac:dyDescent="0.2">
      <c r="A341" s="31"/>
    </row>
    <row r="342" spans="1:1" ht="13.5" customHeight="1" x14ac:dyDescent="0.2">
      <c r="A342" s="31"/>
    </row>
    <row r="343" spans="1:1" ht="13.5" customHeight="1" x14ac:dyDescent="0.2">
      <c r="A343" s="31"/>
    </row>
    <row r="344" spans="1:1" ht="13.5" customHeight="1" x14ac:dyDescent="0.2">
      <c r="A344" s="31"/>
    </row>
    <row r="345" spans="1:1" ht="13.5" customHeight="1" x14ac:dyDescent="0.2">
      <c r="A345" s="31"/>
    </row>
    <row r="346" spans="1:1" ht="13.5" customHeight="1" x14ac:dyDescent="0.2">
      <c r="A346" s="31"/>
    </row>
    <row r="347" spans="1:1" ht="13.5" customHeight="1" x14ac:dyDescent="0.2">
      <c r="A347" s="31"/>
    </row>
    <row r="348" spans="1:1" ht="13.5" customHeight="1" x14ac:dyDescent="0.2">
      <c r="A348" s="31"/>
    </row>
    <row r="349" spans="1:1" ht="13.5" customHeight="1" x14ac:dyDescent="0.2">
      <c r="A349" s="31"/>
    </row>
    <row r="350" spans="1:1" ht="13.5" customHeight="1" x14ac:dyDescent="0.2">
      <c r="A350" s="31"/>
    </row>
    <row r="351" spans="1:1" ht="13.5" customHeight="1" x14ac:dyDescent="0.2">
      <c r="A351" s="31"/>
    </row>
    <row r="352" spans="1:1" ht="13.5" customHeight="1" x14ac:dyDescent="0.2">
      <c r="A352" s="31"/>
    </row>
    <row r="353" spans="1:1" ht="13.5" customHeight="1" x14ac:dyDescent="0.2">
      <c r="A353" s="31"/>
    </row>
    <row r="354" spans="1:1" ht="13.5" customHeight="1" x14ac:dyDescent="0.2">
      <c r="A354" s="31"/>
    </row>
    <row r="355" spans="1:1" ht="13.5" customHeight="1" x14ac:dyDescent="0.2">
      <c r="A355" s="31"/>
    </row>
    <row r="356" spans="1:1" ht="13.5" customHeight="1" x14ac:dyDescent="0.2">
      <c r="A356" s="31"/>
    </row>
    <row r="357" spans="1:1" ht="13.5" customHeight="1" x14ac:dyDescent="0.2">
      <c r="A357" s="31"/>
    </row>
    <row r="358" spans="1:1" ht="13.5" customHeight="1" x14ac:dyDescent="0.2">
      <c r="A358" s="31"/>
    </row>
    <row r="359" spans="1:1" ht="13.5" customHeight="1" x14ac:dyDescent="0.2">
      <c r="A359" s="31"/>
    </row>
    <row r="360" spans="1:1" ht="13.5" customHeight="1" x14ac:dyDescent="0.2">
      <c r="A360" s="31"/>
    </row>
    <row r="361" spans="1:1" ht="13.5" customHeight="1" x14ac:dyDescent="0.2">
      <c r="A361" s="31"/>
    </row>
    <row r="362" spans="1:1" ht="13.5" customHeight="1" x14ac:dyDescent="0.2">
      <c r="A362" s="31"/>
    </row>
    <row r="363" spans="1:1" ht="13.5" customHeight="1" x14ac:dyDescent="0.2">
      <c r="A363" s="31"/>
    </row>
    <row r="364" spans="1:1" ht="13.5" customHeight="1" x14ac:dyDescent="0.2">
      <c r="A364" s="31"/>
    </row>
    <row r="365" spans="1:1" ht="13.5" customHeight="1" x14ac:dyDescent="0.2">
      <c r="A365" s="31"/>
    </row>
    <row r="366" spans="1:1" ht="13.5" customHeight="1" x14ac:dyDescent="0.2">
      <c r="A366" s="31"/>
    </row>
    <row r="367" spans="1:1" ht="13.5" customHeight="1" x14ac:dyDescent="0.2">
      <c r="A367" s="31"/>
    </row>
    <row r="368" spans="1:1" ht="13.5" customHeight="1" x14ac:dyDescent="0.2">
      <c r="A368" s="31"/>
    </row>
    <row r="369" spans="1:1" ht="13.5" customHeight="1" x14ac:dyDescent="0.2">
      <c r="A369" s="31"/>
    </row>
    <row r="370" spans="1:1" ht="13.5" customHeight="1" x14ac:dyDescent="0.2">
      <c r="A370" s="31"/>
    </row>
    <row r="371" spans="1:1" ht="13.5" customHeight="1" x14ac:dyDescent="0.2">
      <c r="A371" s="31"/>
    </row>
    <row r="372" spans="1:1" ht="13.5" customHeight="1" x14ac:dyDescent="0.2">
      <c r="A372" s="31"/>
    </row>
    <row r="373" spans="1:1" ht="13.5" customHeight="1" x14ac:dyDescent="0.2">
      <c r="A373" s="31"/>
    </row>
    <row r="374" spans="1:1" ht="13.5" customHeight="1" x14ac:dyDescent="0.2">
      <c r="A374" s="31"/>
    </row>
    <row r="375" spans="1:1" ht="13.5" customHeight="1" x14ac:dyDescent="0.2">
      <c r="A375" s="31"/>
    </row>
    <row r="376" spans="1:1" ht="13.5" customHeight="1" x14ac:dyDescent="0.2">
      <c r="A376" s="31"/>
    </row>
    <row r="377" spans="1:1" ht="13.5" customHeight="1" x14ac:dyDescent="0.2">
      <c r="A377" s="31"/>
    </row>
    <row r="378" spans="1:1" ht="13.5" customHeight="1" x14ac:dyDescent="0.2">
      <c r="A378" s="31"/>
    </row>
    <row r="379" spans="1:1" ht="13.5" customHeight="1" x14ac:dyDescent="0.2">
      <c r="A379" s="31"/>
    </row>
    <row r="380" spans="1:1" ht="13.5" customHeight="1" x14ac:dyDescent="0.2">
      <c r="A380" s="31"/>
    </row>
    <row r="381" spans="1:1" ht="13.5" customHeight="1" x14ac:dyDescent="0.2">
      <c r="A381" s="31"/>
    </row>
    <row r="382" spans="1:1" ht="13.5" customHeight="1" x14ac:dyDescent="0.2">
      <c r="A382" s="31"/>
    </row>
    <row r="383" spans="1:1" ht="13.5" customHeight="1" x14ac:dyDescent="0.2">
      <c r="A383" s="31"/>
    </row>
    <row r="384" spans="1:1" ht="13.5" customHeight="1" x14ac:dyDescent="0.2">
      <c r="A384" s="31"/>
    </row>
    <row r="385" spans="1:1" ht="13.5" customHeight="1" x14ac:dyDescent="0.2">
      <c r="A385" s="31"/>
    </row>
    <row r="386" spans="1:1" ht="13.5" customHeight="1" x14ac:dyDescent="0.2">
      <c r="A386" s="31"/>
    </row>
    <row r="387" spans="1:1" ht="13.5" customHeight="1" x14ac:dyDescent="0.2">
      <c r="A387" s="31"/>
    </row>
    <row r="388" spans="1:1" ht="13.5" customHeight="1" x14ac:dyDescent="0.2">
      <c r="A388" s="31"/>
    </row>
    <row r="389" spans="1:1" ht="13.5" customHeight="1" x14ac:dyDescent="0.2">
      <c r="A389" s="31"/>
    </row>
    <row r="390" spans="1:1" ht="13.5" customHeight="1" x14ac:dyDescent="0.2">
      <c r="A390" s="31"/>
    </row>
    <row r="391" spans="1:1" ht="13.5" customHeight="1" x14ac:dyDescent="0.2">
      <c r="A391" s="31"/>
    </row>
    <row r="392" spans="1:1" ht="13.5" customHeight="1" x14ac:dyDescent="0.2">
      <c r="A392" s="31"/>
    </row>
    <row r="393" spans="1:1" ht="13.5" customHeight="1" x14ac:dyDescent="0.2">
      <c r="A393" s="31"/>
    </row>
    <row r="394" spans="1:1" ht="13.5" customHeight="1" x14ac:dyDescent="0.2">
      <c r="A394" s="31"/>
    </row>
    <row r="395" spans="1:1" ht="13.5" customHeight="1" x14ac:dyDescent="0.2">
      <c r="A395" s="31"/>
    </row>
    <row r="396" spans="1:1" ht="13.5" customHeight="1" x14ac:dyDescent="0.2">
      <c r="A396" s="31"/>
    </row>
    <row r="397" spans="1:1" ht="13.5" customHeight="1" x14ac:dyDescent="0.2">
      <c r="A397" s="31"/>
    </row>
    <row r="398" spans="1:1" ht="13.5" customHeight="1" x14ac:dyDescent="0.2">
      <c r="A398" s="31"/>
    </row>
    <row r="399" spans="1:1" ht="13.5" customHeight="1" x14ac:dyDescent="0.2">
      <c r="A399" s="31"/>
    </row>
    <row r="400" spans="1:1" ht="13.5" customHeight="1" x14ac:dyDescent="0.2">
      <c r="A400" s="31"/>
    </row>
    <row r="401" spans="1:1" ht="13.5" customHeight="1" x14ac:dyDescent="0.2">
      <c r="A401" s="31"/>
    </row>
    <row r="402" spans="1:1" ht="13.5" customHeight="1" x14ac:dyDescent="0.2">
      <c r="A402" s="31"/>
    </row>
    <row r="403" spans="1:1" ht="13.5" customHeight="1" x14ac:dyDescent="0.2">
      <c r="A403" s="31"/>
    </row>
    <row r="404" spans="1:1" ht="13.5" customHeight="1" x14ac:dyDescent="0.2">
      <c r="A404" s="31"/>
    </row>
    <row r="405" spans="1:1" ht="13.5" customHeight="1" x14ac:dyDescent="0.2">
      <c r="A405" s="31"/>
    </row>
    <row r="406" spans="1:1" ht="13.5" customHeight="1" x14ac:dyDescent="0.2">
      <c r="A406" s="31"/>
    </row>
    <row r="407" spans="1:1" ht="13.5" customHeight="1" x14ac:dyDescent="0.2">
      <c r="A407" s="31"/>
    </row>
    <row r="408" spans="1:1" ht="13.5" customHeight="1" x14ac:dyDescent="0.2">
      <c r="A408" s="31"/>
    </row>
    <row r="409" spans="1:1" ht="13.5" customHeight="1" x14ac:dyDescent="0.2">
      <c r="A409" s="31"/>
    </row>
    <row r="410" spans="1:1" ht="13.5" customHeight="1" x14ac:dyDescent="0.2">
      <c r="A410" s="31"/>
    </row>
    <row r="411" spans="1:1" ht="13.5" customHeight="1" x14ac:dyDescent="0.2">
      <c r="A411" s="31"/>
    </row>
    <row r="412" spans="1:1" ht="13.5" customHeight="1" x14ac:dyDescent="0.2">
      <c r="A412" s="31"/>
    </row>
    <row r="413" spans="1:1" ht="13.5" customHeight="1" x14ac:dyDescent="0.2">
      <c r="A413" s="31"/>
    </row>
    <row r="414" spans="1:1" ht="13.5" customHeight="1" x14ac:dyDescent="0.2">
      <c r="A414" s="31"/>
    </row>
    <row r="415" spans="1:1" ht="13.5" customHeight="1" x14ac:dyDescent="0.2">
      <c r="A415" s="31"/>
    </row>
    <row r="416" spans="1:1" ht="13.5" customHeight="1" x14ac:dyDescent="0.2">
      <c r="A416" s="31"/>
    </row>
    <row r="417" spans="1:1" ht="13.5" customHeight="1" x14ac:dyDescent="0.2">
      <c r="A417" s="31"/>
    </row>
    <row r="418" spans="1:1" ht="13.5" customHeight="1" x14ac:dyDescent="0.2">
      <c r="A418" s="31"/>
    </row>
    <row r="419" spans="1:1" ht="13.5" customHeight="1" x14ac:dyDescent="0.2">
      <c r="A419" s="31"/>
    </row>
    <row r="420" spans="1:1" ht="13.5" customHeight="1" x14ac:dyDescent="0.2">
      <c r="A420" s="31"/>
    </row>
    <row r="421" spans="1:1" ht="13.5" customHeight="1" x14ac:dyDescent="0.2">
      <c r="A421" s="31"/>
    </row>
    <row r="422" spans="1:1" ht="13.5" customHeight="1" x14ac:dyDescent="0.2">
      <c r="A422" s="31"/>
    </row>
    <row r="423" spans="1:1" ht="13.5" customHeight="1" x14ac:dyDescent="0.2">
      <c r="A423" s="31"/>
    </row>
    <row r="424" spans="1:1" ht="13.5" customHeight="1" x14ac:dyDescent="0.2">
      <c r="A424" s="31"/>
    </row>
    <row r="425" spans="1:1" ht="13.5" customHeight="1" x14ac:dyDescent="0.2">
      <c r="A425" s="31"/>
    </row>
    <row r="426" spans="1:1" ht="13.5" customHeight="1" x14ac:dyDescent="0.2">
      <c r="A426" s="31"/>
    </row>
    <row r="427" spans="1:1" ht="13.5" customHeight="1" x14ac:dyDescent="0.2">
      <c r="A427" s="31"/>
    </row>
    <row r="428" spans="1:1" ht="13.5" customHeight="1" x14ac:dyDescent="0.2">
      <c r="A428" s="31"/>
    </row>
    <row r="429" spans="1:1" ht="13.5" customHeight="1" x14ac:dyDescent="0.2">
      <c r="A429" s="31"/>
    </row>
    <row r="430" spans="1:1" ht="13.5" customHeight="1" x14ac:dyDescent="0.2">
      <c r="A430" s="31"/>
    </row>
    <row r="431" spans="1:1" ht="13.5" customHeight="1" x14ac:dyDescent="0.2">
      <c r="A431" s="31"/>
    </row>
    <row r="432" spans="1:1" ht="13.5" customHeight="1" x14ac:dyDescent="0.2">
      <c r="A432" s="31"/>
    </row>
    <row r="433" spans="1:1" ht="13.5" customHeight="1" x14ac:dyDescent="0.2">
      <c r="A433" s="31"/>
    </row>
    <row r="434" spans="1:1" ht="13.5" customHeight="1" x14ac:dyDescent="0.2">
      <c r="A434" s="31"/>
    </row>
    <row r="435" spans="1:1" ht="13.5" customHeight="1" x14ac:dyDescent="0.2">
      <c r="A435" s="31"/>
    </row>
    <row r="436" spans="1:1" ht="13.5" customHeight="1" x14ac:dyDescent="0.2">
      <c r="A436" s="31"/>
    </row>
    <row r="437" spans="1:1" ht="13.5" customHeight="1" x14ac:dyDescent="0.2">
      <c r="A437" s="31"/>
    </row>
    <row r="438" spans="1:1" ht="13.5" customHeight="1" x14ac:dyDescent="0.2">
      <c r="A438" s="31"/>
    </row>
    <row r="439" spans="1:1" ht="13.5" customHeight="1" x14ac:dyDescent="0.2">
      <c r="A439" s="31"/>
    </row>
    <row r="440" spans="1:1" ht="13.5" customHeight="1" x14ac:dyDescent="0.2">
      <c r="A440" s="31"/>
    </row>
    <row r="441" spans="1:1" ht="13.5" customHeight="1" x14ac:dyDescent="0.2">
      <c r="A441" s="31"/>
    </row>
    <row r="442" spans="1:1" ht="13.5" customHeight="1" x14ac:dyDescent="0.2">
      <c r="A442" s="31"/>
    </row>
    <row r="443" spans="1:1" ht="13.5" customHeight="1" x14ac:dyDescent="0.2">
      <c r="A443" s="31"/>
    </row>
    <row r="444" spans="1:1" ht="13.5" customHeight="1" x14ac:dyDescent="0.2">
      <c r="A444" s="31"/>
    </row>
    <row r="445" spans="1:1" ht="13.5" customHeight="1" x14ac:dyDescent="0.2">
      <c r="A445" s="31"/>
    </row>
    <row r="446" spans="1:1" ht="13.5" customHeight="1" x14ac:dyDescent="0.2">
      <c r="A446" s="31"/>
    </row>
    <row r="447" spans="1:1" ht="13.5" customHeight="1" x14ac:dyDescent="0.2">
      <c r="A447" s="31"/>
    </row>
    <row r="448" spans="1:1" ht="13.5" customHeight="1" x14ac:dyDescent="0.2">
      <c r="A448" s="31"/>
    </row>
    <row r="449" spans="1:1" ht="13.5" customHeight="1" x14ac:dyDescent="0.2">
      <c r="A449" s="31"/>
    </row>
    <row r="450" spans="1:1" ht="13.5" customHeight="1" x14ac:dyDescent="0.2">
      <c r="A450" s="31"/>
    </row>
    <row r="451" spans="1:1" ht="13.5" customHeight="1" x14ac:dyDescent="0.2">
      <c r="A451" s="31"/>
    </row>
    <row r="452" spans="1:1" ht="13.5" customHeight="1" x14ac:dyDescent="0.2">
      <c r="A452" s="31"/>
    </row>
    <row r="453" spans="1:1" ht="13.5" customHeight="1" x14ac:dyDescent="0.2">
      <c r="A453" s="31"/>
    </row>
    <row r="454" spans="1:1" ht="13.5" customHeight="1" x14ac:dyDescent="0.2">
      <c r="A454" s="31"/>
    </row>
    <row r="455" spans="1:1" ht="13.5" customHeight="1" x14ac:dyDescent="0.2">
      <c r="A455" s="31"/>
    </row>
    <row r="456" spans="1:1" ht="13.5" customHeight="1" x14ac:dyDescent="0.2">
      <c r="A456" s="31"/>
    </row>
    <row r="457" spans="1:1" ht="13.5" customHeight="1" x14ac:dyDescent="0.2">
      <c r="A457" s="31"/>
    </row>
    <row r="458" spans="1:1" ht="13.5" customHeight="1" x14ac:dyDescent="0.2">
      <c r="A458" s="31"/>
    </row>
    <row r="459" spans="1:1" ht="13.5" customHeight="1" x14ac:dyDescent="0.2">
      <c r="A459" s="31"/>
    </row>
    <row r="460" spans="1:1" ht="13.5" customHeight="1" x14ac:dyDescent="0.2">
      <c r="A460" s="31"/>
    </row>
    <row r="461" spans="1:1" ht="13.5" customHeight="1" x14ac:dyDescent="0.2">
      <c r="A461" s="31"/>
    </row>
    <row r="462" spans="1:1" ht="13.5" customHeight="1" x14ac:dyDescent="0.2">
      <c r="A462" s="31"/>
    </row>
    <row r="463" spans="1:1" ht="13.5" customHeight="1" x14ac:dyDescent="0.2">
      <c r="A463" s="31"/>
    </row>
    <row r="464" spans="1:1" ht="13.5" customHeight="1" x14ac:dyDescent="0.2">
      <c r="A464" s="31"/>
    </row>
    <row r="465" spans="1:1" ht="13.5" customHeight="1" x14ac:dyDescent="0.2">
      <c r="A465" s="31"/>
    </row>
    <row r="466" spans="1:1" ht="13.5" customHeight="1" x14ac:dyDescent="0.2">
      <c r="A466" s="31"/>
    </row>
    <row r="467" spans="1:1" ht="13.5" customHeight="1" x14ac:dyDescent="0.2">
      <c r="A467" s="31"/>
    </row>
    <row r="468" spans="1:1" ht="13.5" customHeight="1" x14ac:dyDescent="0.2">
      <c r="A468" s="31"/>
    </row>
    <row r="469" spans="1:1" ht="13.5" customHeight="1" x14ac:dyDescent="0.2">
      <c r="A469" s="31"/>
    </row>
    <row r="470" spans="1:1" ht="13.5" customHeight="1" x14ac:dyDescent="0.2">
      <c r="A470" s="31"/>
    </row>
    <row r="471" spans="1:1" ht="13.5" customHeight="1" x14ac:dyDescent="0.2">
      <c r="A471" s="31"/>
    </row>
    <row r="472" spans="1:1" ht="13.5" customHeight="1" x14ac:dyDescent="0.2">
      <c r="A472" s="31"/>
    </row>
    <row r="473" spans="1:1" ht="13.5" customHeight="1" x14ac:dyDescent="0.2">
      <c r="A473" s="31"/>
    </row>
    <row r="474" spans="1:1" ht="13.5" customHeight="1" x14ac:dyDescent="0.2">
      <c r="A474" s="31"/>
    </row>
    <row r="475" spans="1:1" ht="13.5" customHeight="1" x14ac:dyDescent="0.2">
      <c r="A475" s="31"/>
    </row>
    <row r="476" spans="1:1" ht="13.5" customHeight="1" x14ac:dyDescent="0.2">
      <c r="A476" s="31"/>
    </row>
    <row r="477" spans="1:1" ht="13.5" customHeight="1" x14ac:dyDescent="0.2">
      <c r="A477" s="31"/>
    </row>
    <row r="478" spans="1:1" ht="13.5" customHeight="1" x14ac:dyDescent="0.2">
      <c r="A478" s="31"/>
    </row>
    <row r="479" spans="1:1" ht="13.5" customHeight="1" x14ac:dyDescent="0.2">
      <c r="A479" s="31"/>
    </row>
    <row r="480" spans="1:1" ht="13.5" customHeight="1" x14ac:dyDescent="0.2">
      <c r="A480" s="31"/>
    </row>
    <row r="481" spans="1:1" ht="13.5" customHeight="1" x14ac:dyDescent="0.2">
      <c r="A481" s="31"/>
    </row>
    <row r="482" spans="1:1" ht="13.5" customHeight="1" x14ac:dyDescent="0.2">
      <c r="A482" s="31"/>
    </row>
    <row r="483" spans="1:1" ht="13.5" customHeight="1" x14ac:dyDescent="0.2">
      <c r="A483" s="31"/>
    </row>
    <row r="484" spans="1:1" ht="13.5" customHeight="1" x14ac:dyDescent="0.2">
      <c r="A484" s="31"/>
    </row>
    <row r="485" spans="1:1" ht="13.5" customHeight="1" x14ac:dyDescent="0.2">
      <c r="A485" s="31"/>
    </row>
    <row r="486" spans="1:1" ht="13.5" customHeight="1" x14ac:dyDescent="0.2">
      <c r="A486" s="31"/>
    </row>
    <row r="487" spans="1:1" ht="13.5" customHeight="1" x14ac:dyDescent="0.2">
      <c r="A487" s="31"/>
    </row>
    <row r="488" spans="1:1" ht="13.5" customHeight="1" x14ac:dyDescent="0.2">
      <c r="A488" s="31"/>
    </row>
    <row r="489" spans="1:1" ht="13.5" customHeight="1" x14ac:dyDescent="0.2">
      <c r="A489" s="31"/>
    </row>
    <row r="490" spans="1:1" ht="13.5" customHeight="1" x14ac:dyDescent="0.2">
      <c r="A490" s="31"/>
    </row>
    <row r="491" spans="1:1" ht="13.5" customHeight="1" x14ac:dyDescent="0.2">
      <c r="A491" s="31"/>
    </row>
    <row r="492" spans="1:1" ht="13.5" customHeight="1" x14ac:dyDescent="0.2">
      <c r="A492" s="31"/>
    </row>
    <row r="493" spans="1:1" ht="13.5" customHeight="1" x14ac:dyDescent="0.2">
      <c r="A493" s="31"/>
    </row>
    <row r="494" spans="1:1" ht="13.5" customHeight="1" x14ac:dyDescent="0.2">
      <c r="A494" s="31"/>
    </row>
    <row r="495" spans="1:1" ht="13.5" customHeight="1" x14ac:dyDescent="0.2">
      <c r="A495" s="31"/>
    </row>
    <row r="496" spans="1:1" ht="13.5" customHeight="1" x14ac:dyDescent="0.2">
      <c r="A496" s="31"/>
    </row>
    <row r="497" spans="1:1" ht="13.5" customHeight="1" x14ac:dyDescent="0.2">
      <c r="A497" s="31"/>
    </row>
    <row r="498" spans="1:1" ht="13.5" customHeight="1" x14ac:dyDescent="0.2">
      <c r="A498" s="31"/>
    </row>
    <row r="499" spans="1:1" ht="13.5" customHeight="1" x14ac:dyDescent="0.2">
      <c r="A499" s="31"/>
    </row>
    <row r="500" spans="1:1" ht="13.5" customHeight="1" x14ac:dyDescent="0.2">
      <c r="A500" s="31"/>
    </row>
    <row r="501" spans="1:1" ht="13.5" customHeight="1" x14ac:dyDescent="0.2">
      <c r="A501" s="31"/>
    </row>
    <row r="502" spans="1:1" ht="13.5" customHeight="1" x14ac:dyDescent="0.2">
      <c r="A502" s="31"/>
    </row>
    <row r="503" spans="1:1" ht="13.5" customHeight="1" x14ac:dyDescent="0.2">
      <c r="A503" s="31"/>
    </row>
    <row r="504" spans="1:1" ht="13.5" customHeight="1" x14ac:dyDescent="0.2">
      <c r="A504" s="31"/>
    </row>
    <row r="505" spans="1:1" ht="13.5" customHeight="1" x14ac:dyDescent="0.2">
      <c r="A505" s="31"/>
    </row>
    <row r="506" spans="1:1" ht="13.5" customHeight="1" x14ac:dyDescent="0.2">
      <c r="A506" s="31"/>
    </row>
    <row r="507" spans="1:1" ht="13.5" customHeight="1" x14ac:dyDescent="0.2">
      <c r="A507" s="31"/>
    </row>
    <row r="508" spans="1:1" ht="13.5" customHeight="1" x14ac:dyDescent="0.2">
      <c r="A508" s="31"/>
    </row>
    <row r="509" spans="1:1" ht="13.5" customHeight="1" x14ac:dyDescent="0.2">
      <c r="A509" s="31"/>
    </row>
    <row r="510" spans="1:1" ht="13.5" customHeight="1" x14ac:dyDescent="0.2">
      <c r="A510" s="31"/>
    </row>
    <row r="511" spans="1:1" ht="13.5" customHeight="1" x14ac:dyDescent="0.2">
      <c r="A511" s="31"/>
    </row>
    <row r="512" spans="1:1" ht="13.5" customHeight="1" x14ac:dyDescent="0.2">
      <c r="A512" s="31"/>
    </row>
    <row r="513" spans="1:1" ht="13.5" customHeight="1" x14ac:dyDescent="0.2">
      <c r="A513" s="31"/>
    </row>
    <row r="514" spans="1:1" ht="13.5" customHeight="1" x14ac:dyDescent="0.2">
      <c r="A514" s="31"/>
    </row>
    <row r="515" spans="1:1" ht="13.5" customHeight="1" x14ac:dyDescent="0.2">
      <c r="A515" s="31"/>
    </row>
    <row r="516" spans="1:1" ht="13.5" customHeight="1" x14ac:dyDescent="0.2">
      <c r="A516" s="31"/>
    </row>
    <row r="517" spans="1:1" ht="13.5" customHeight="1" x14ac:dyDescent="0.2">
      <c r="A517" s="31"/>
    </row>
    <row r="518" spans="1:1" ht="13.5" customHeight="1" x14ac:dyDescent="0.2">
      <c r="A518" s="31"/>
    </row>
    <row r="519" spans="1:1" ht="13.5" customHeight="1" x14ac:dyDescent="0.2">
      <c r="A519" s="31"/>
    </row>
    <row r="520" spans="1:1" ht="13.5" customHeight="1" x14ac:dyDescent="0.2">
      <c r="A520" s="31"/>
    </row>
    <row r="521" spans="1:1" ht="13.5" customHeight="1" x14ac:dyDescent="0.2">
      <c r="A521" s="31"/>
    </row>
    <row r="522" spans="1:1" ht="13.5" customHeight="1" x14ac:dyDescent="0.2">
      <c r="A522" s="31"/>
    </row>
    <row r="523" spans="1:1" ht="13.5" customHeight="1" x14ac:dyDescent="0.2">
      <c r="A523" s="31"/>
    </row>
    <row r="524" spans="1:1" ht="13.5" customHeight="1" x14ac:dyDescent="0.2">
      <c r="A524" s="31"/>
    </row>
    <row r="525" spans="1:1" ht="13.5" customHeight="1" x14ac:dyDescent="0.2">
      <c r="A525" s="31"/>
    </row>
    <row r="526" spans="1:1" ht="13.5" customHeight="1" x14ac:dyDescent="0.2">
      <c r="A526" s="31"/>
    </row>
    <row r="527" spans="1:1" ht="13.5" customHeight="1" x14ac:dyDescent="0.2">
      <c r="A527" s="31"/>
    </row>
    <row r="528" spans="1:1" ht="13.5" customHeight="1" x14ac:dyDescent="0.2">
      <c r="A528" s="31"/>
    </row>
    <row r="529" spans="1:1" ht="13.5" customHeight="1" x14ac:dyDescent="0.2">
      <c r="A529" s="31"/>
    </row>
    <row r="530" spans="1:1" ht="13.5" customHeight="1" x14ac:dyDescent="0.2">
      <c r="A530" s="31"/>
    </row>
    <row r="531" spans="1:1" ht="13.5" customHeight="1" x14ac:dyDescent="0.2">
      <c r="A531" s="31"/>
    </row>
    <row r="532" spans="1:1" ht="13.5" customHeight="1" x14ac:dyDescent="0.2">
      <c r="A532" s="31"/>
    </row>
    <row r="533" spans="1:1" ht="13.5" customHeight="1" x14ac:dyDescent="0.2">
      <c r="A533" s="31"/>
    </row>
    <row r="534" spans="1:1" ht="13.5" customHeight="1" x14ac:dyDescent="0.2">
      <c r="A534" s="31"/>
    </row>
    <row r="535" spans="1:1" ht="13.5" customHeight="1" x14ac:dyDescent="0.2">
      <c r="A535" s="31"/>
    </row>
    <row r="536" spans="1:1" ht="13.5" customHeight="1" x14ac:dyDescent="0.2">
      <c r="A536" s="31"/>
    </row>
    <row r="537" spans="1:1" ht="13.5" customHeight="1" x14ac:dyDescent="0.2">
      <c r="A537" s="31"/>
    </row>
    <row r="538" spans="1:1" ht="13.5" customHeight="1" x14ac:dyDescent="0.2">
      <c r="A538" s="31"/>
    </row>
    <row r="539" spans="1:1" ht="13.5" customHeight="1" x14ac:dyDescent="0.2">
      <c r="A539" s="31"/>
    </row>
    <row r="540" spans="1:1" ht="13.5" customHeight="1" x14ac:dyDescent="0.2">
      <c r="A540" s="31"/>
    </row>
    <row r="541" spans="1:1" ht="13.5" customHeight="1" x14ac:dyDescent="0.2">
      <c r="A541" s="31"/>
    </row>
    <row r="542" spans="1:1" ht="13.5" customHeight="1" x14ac:dyDescent="0.2">
      <c r="A542" s="31"/>
    </row>
    <row r="543" spans="1:1" ht="13.5" customHeight="1" x14ac:dyDescent="0.2">
      <c r="A543" s="31"/>
    </row>
    <row r="544" spans="1:1" ht="13.5" customHeight="1" x14ac:dyDescent="0.2">
      <c r="A544" s="31"/>
    </row>
    <row r="545" spans="1:1" ht="13.5" customHeight="1" x14ac:dyDescent="0.2">
      <c r="A545" s="31"/>
    </row>
    <row r="546" spans="1:1" ht="13.5" customHeight="1" x14ac:dyDescent="0.2">
      <c r="A546" s="31"/>
    </row>
    <row r="547" spans="1:1" ht="13.5" customHeight="1" x14ac:dyDescent="0.2">
      <c r="A547" s="31"/>
    </row>
    <row r="548" spans="1:1" ht="13.5" customHeight="1" x14ac:dyDescent="0.2">
      <c r="A548" s="31"/>
    </row>
    <row r="549" spans="1:1" ht="13.5" customHeight="1" x14ac:dyDescent="0.2">
      <c r="A549" s="31"/>
    </row>
    <row r="550" spans="1:1" ht="13.5" customHeight="1" x14ac:dyDescent="0.2">
      <c r="A550" s="31"/>
    </row>
    <row r="551" spans="1:1" ht="13.5" customHeight="1" x14ac:dyDescent="0.2">
      <c r="A551" s="31"/>
    </row>
    <row r="552" spans="1:1" ht="13.5" customHeight="1" x14ac:dyDescent="0.2">
      <c r="A552" s="31"/>
    </row>
    <row r="553" spans="1:1" ht="13.5" customHeight="1" x14ac:dyDescent="0.2">
      <c r="A553" s="31"/>
    </row>
    <row r="554" spans="1:1" ht="13.5" customHeight="1" x14ac:dyDescent="0.2">
      <c r="A554" s="31"/>
    </row>
    <row r="555" spans="1:1" ht="13.5" customHeight="1" x14ac:dyDescent="0.2">
      <c r="A555" s="31"/>
    </row>
    <row r="556" spans="1:1" ht="13.5" customHeight="1" x14ac:dyDescent="0.2">
      <c r="A556" s="31"/>
    </row>
    <row r="557" spans="1:1" ht="13.5" customHeight="1" x14ac:dyDescent="0.2">
      <c r="A557" s="31"/>
    </row>
    <row r="558" spans="1:1" ht="13.5" customHeight="1" x14ac:dyDescent="0.2">
      <c r="A558" s="31"/>
    </row>
    <row r="559" spans="1:1" ht="13.5" customHeight="1" x14ac:dyDescent="0.2">
      <c r="A559" s="31"/>
    </row>
    <row r="560" spans="1:1" ht="13.5" customHeight="1" x14ac:dyDescent="0.2">
      <c r="A560" s="31"/>
    </row>
    <row r="561" spans="1:1" ht="13.5" customHeight="1" x14ac:dyDescent="0.2">
      <c r="A561" s="31"/>
    </row>
    <row r="562" spans="1:1" ht="13.5" customHeight="1" x14ac:dyDescent="0.2">
      <c r="A562" s="31"/>
    </row>
    <row r="563" spans="1:1" ht="13.5" customHeight="1" x14ac:dyDescent="0.2">
      <c r="A563" s="31"/>
    </row>
    <row r="564" spans="1:1" ht="13.5" customHeight="1" x14ac:dyDescent="0.2">
      <c r="A564" s="31"/>
    </row>
    <row r="565" spans="1:1" ht="13.5" customHeight="1" x14ac:dyDescent="0.2">
      <c r="A565" s="31"/>
    </row>
    <row r="566" spans="1:1" ht="13.5" customHeight="1" x14ac:dyDescent="0.2">
      <c r="A566" s="31"/>
    </row>
    <row r="567" spans="1:1" ht="13.5" customHeight="1" x14ac:dyDescent="0.2">
      <c r="A567" s="31"/>
    </row>
    <row r="568" spans="1:1" ht="13.5" customHeight="1" x14ac:dyDescent="0.2">
      <c r="A568" s="31"/>
    </row>
    <row r="569" spans="1:1" ht="13.5" customHeight="1" x14ac:dyDescent="0.2">
      <c r="A569" s="31"/>
    </row>
    <row r="570" spans="1:1" ht="13.5" customHeight="1" x14ac:dyDescent="0.2">
      <c r="A570" s="31"/>
    </row>
    <row r="571" spans="1:1" ht="13.5" customHeight="1" x14ac:dyDescent="0.2">
      <c r="A571" s="31"/>
    </row>
    <row r="572" spans="1:1" ht="13.5" customHeight="1" x14ac:dyDescent="0.2">
      <c r="A572" s="31"/>
    </row>
    <row r="573" spans="1:1" ht="13.5" customHeight="1" x14ac:dyDescent="0.2">
      <c r="A573" s="31"/>
    </row>
    <row r="574" spans="1:1" ht="13.5" customHeight="1" x14ac:dyDescent="0.2">
      <c r="A574" s="31"/>
    </row>
    <row r="575" spans="1:1" ht="13.5" customHeight="1" x14ac:dyDescent="0.2">
      <c r="A575" s="31"/>
    </row>
    <row r="576" spans="1:1" ht="13.5" customHeight="1" x14ac:dyDescent="0.2">
      <c r="A576" s="31"/>
    </row>
    <row r="577" spans="1:1" ht="13.5" customHeight="1" x14ac:dyDescent="0.2">
      <c r="A577" s="31"/>
    </row>
    <row r="578" spans="1:1" ht="13.5" customHeight="1" x14ac:dyDescent="0.2">
      <c r="A578" s="31"/>
    </row>
    <row r="579" spans="1:1" ht="13.5" customHeight="1" x14ac:dyDescent="0.2">
      <c r="A579" s="31"/>
    </row>
    <row r="580" spans="1:1" ht="13.5" customHeight="1" x14ac:dyDescent="0.2">
      <c r="A580" s="31"/>
    </row>
    <row r="581" spans="1:1" ht="13.5" customHeight="1" x14ac:dyDescent="0.2">
      <c r="A581" s="31"/>
    </row>
    <row r="582" spans="1:1" ht="13.5" customHeight="1" x14ac:dyDescent="0.2">
      <c r="A582" s="31"/>
    </row>
    <row r="583" spans="1:1" ht="13.5" customHeight="1" x14ac:dyDescent="0.2">
      <c r="A583" s="31"/>
    </row>
    <row r="584" spans="1:1" ht="13.5" customHeight="1" x14ac:dyDescent="0.2">
      <c r="A584" s="31"/>
    </row>
    <row r="585" spans="1:1" ht="13.5" customHeight="1" x14ac:dyDescent="0.2">
      <c r="A585" s="31"/>
    </row>
    <row r="586" spans="1:1" ht="13.5" customHeight="1" x14ac:dyDescent="0.2">
      <c r="A586" s="31"/>
    </row>
    <row r="587" spans="1:1" ht="13.5" customHeight="1" x14ac:dyDescent="0.2">
      <c r="A587" s="31"/>
    </row>
    <row r="588" spans="1:1" ht="13.5" customHeight="1" x14ac:dyDescent="0.2">
      <c r="A588" s="31"/>
    </row>
    <row r="589" spans="1:1" ht="13.5" customHeight="1" x14ac:dyDescent="0.2">
      <c r="A589" s="31"/>
    </row>
    <row r="590" spans="1:1" ht="13.5" customHeight="1" x14ac:dyDescent="0.2">
      <c r="A590" s="31"/>
    </row>
    <row r="591" spans="1:1" ht="13.5" customHeight="1" x14ac:dyDescent="0.2">
      <c r="A591" s="31"/>
    </row>
    <row r="592" spans="1:1" ht="13.5" customHeight="1" x14ac:dyDescent="0.2">
      <c r="A592" s="31"/>
    </row>
    <row r="593" spans="1:1" ht="13.5" customHeight="1" x14ac:dyDescent="0.2">
      <c r="A593" s="31"/>
    </row>
    <row r="594" spans="1:1" ht="13.5" customHeight="1" x14ac:dyDescent="0.2">
      <c r="A594" s="31"/>
    </row>
    <row r="595" spans="1:1" ht="13.5" customHeight="1" x14ac:dyDescent="0.2">
      <c r="A595" s="31"/>
    </row>
    <row r="596" spans="1:1" ht="13.5" customHeight="1" x14ac:dyDescent="0.2">
      <c r="A596" s="31"/>
    </row>
    <row r="597" spans="1:1" ht="13.5" customHeight="1" x14ac:dyDescent="0.2">
      <c r="A597" s="31"/>
    </row>
    <row r="598" spans="1:1" ht="13.5" customHeight="1" x14ac:dyDescent="0.2">
      <c r="A598" s="31"/>
    </row>
    <row r="599" spans="1:1" ht="13.5" customHeight="1" x14ac:dyDescent="0.2">
      <c r="A599" s="31"/>
    </row>
    <row r="600" spans="1:1" ht="13.5" customHeight="1" x14ac:dyDescent="0.2">
      <c r="A600" s="31"/>
    </row>
    <row r="601" spans="1:1" ht="13.5" customHeight="1" x14ac:dyDescent="0.2">
      <c r="A601" s="31"/>
    </row>
    <row r="602" spans="1:1" ht="13.5" customHeight="1" x14ac:dyDescent="0.2">
      <c r="A602" s="31"/>
    </row>
    <row r="603" spans="1:1" ht="13.5" customHeight="1" x14ac:dyDescent="0.2">
      <c r="A603" s="31"/>
    </row>
    <row r="604" spans="1:1" ht="13.5" customHeight="1" x14ac:dyDescent="0.2">
      <c r="A604" s="31"/>
    </row>
    <row r="605" spans="1:1" ht="13.5" customHeight="1" x14ac:dyDescent="0.2">
      <c r="A605" s="31"/>
    </row>
    <row r="606" spans="1:1" ht="13.5" customHeight="1" x14ac:dyDescent="0.2">
      <c r="A606" s="31"/>
    </row>
    <row r="607" spans="1:1" ht="13.5" customHeight="1" x14ac:dyDescent="0.2">
      <c r="A607" s="31"/>
    </row>
    <row r="608" spans="1:1" ht="13.5" customHeight="1" x14ac:dyDescent="0.2">
      <c r="A608" s="31"/>
    </row>
    <row r="609" spans="1:1" ht="13.5" customHeight="1" x14ac:dyDescent="0.2">
      <c r="A609" s="31"/>
    </row>
    <row r="610" spans="1:1" ht="13.5" customHeight="1" x14ac:dyDescent="0.2">
      <c r="A610" s="31"/>
    </row>
    <row r="611" spans="1:1" ht="13.5" customHeight="1" x14ac:dyDescent="0.2">
      <c r="A611" s="31"/>
    </row>
    <row r="612" spans="1:1" ht="13.5" customHeight="1" x14ac:dyDescent="0.2">
      <c r="A612" s="31"/>
    </row>
    <row r="613" spans="1:1" ht="13.5" customHeight="1" x14ac:dyDescent="0.2">
      <c r="A613" s="31"/>
    </row>
    <row r="614" spans="1:1" ht="13.5" customHeight="1" x14ac:dyDescent="0.2">
      <c r="A614" s="31"/>
    </row>
    <row r="615" spans="1:1" ht="13.5" customHeight="1" x14ac:dyDescent="0.2">
      <c r="A615" s="31"/>
    </row>
    <row r="616" spans="1:1" ht="13.5" customHeight="1" x14ac:dyDescent="0.2">
      <c r="A616" s="31"/>
    </row>
    <row r="617" spans="1:1" ht="13.5" customHeight="1" x14ac:dyDescent="0.2">
      <c r="A617" s="31"/>
    </row>
    <row r="618" spans="1:1" ht="13.5" customHeight="1" x14ac:dyDescent="0.2">
      <c r="A618" s="31"/>
    </row>
    <row r="619" spans="1:1" ht="13.5" customHeight="1" x14ac:dyDescent="0.2">
      <c r="A619" s="31"/>
    </row>
    <row r="620" spans="1:1" ht="13.5" customHeight="1" x14ac:dyDescent="0.2">
      <c r="A620" s="31"/>
    </row>
    <row r="621" spans="1:1" ht="13.5" customHeight="1" x14ac:dyDescent="0.2">
      <c r="A621" s="31"/>
    </row>
    <row r="622" spans="1:1" ht="13.5" customHeight="1" x14ac:dyDescent="0.2">
      <c r="A622" s="31"/>
    </row>
    <row r="623" spans="1:1" ht="13.5" customHeight="1" x14ac:dyDescent="0.2">
      <c r="A623" s="31"/>
    </row>
    <row r="624" spans="1:1" ht="13.5" customHeight="1" x14ac:dyDescent="0.2">
      <c r="A624" s="31"/>
    </row>
    <row r="625" spans="1:1" ht="13.5" customHeight="1" x14ac:dyDescent="0.2">
      <c r="A625" s="31"/>
    </row>
    <row r="626" spans="1:1" ht="13.5" customHeight="1" x14ac:dyDescent="0.2">
      <c r="A626" s="31"/>
    </row>
    <row r="627" spans="1:1" ht="13.5" customHeight="1" x14ac:dyDescent="0.2">
      <c r="A627" s="31"/>
    </row>
    <row r="628" spans="1:1" ht="13.5" customHeight="1" x14ac:dyDescent="0.2">
      <c r="A628" s="31"/>
    </row>
    <row r="629" spans="1:1" ht="13.5" customHeight="1" x14ac:dyDescent="0.2">
      <c r="A629" s="31"/>
    </row>
    <row r="630" spans="1:1" ht="13.5" customHeight="1" x14ac:dyDescent="0.2">
      <c r="A630" s="31"/>
    </row>
    <row r="631" spans="1:1" ht="13.5" customHeight="1" x14ac:dyDescent="0.2">
      <c r="A631" s="31"/>
    </row>
    <row r="632" spans="1:1" ht="13.5" customHeight="1" x14ac:dyDescent="0.2">
      <c r="A632" s="31"/>
    </row>
    <row r="633" spans="1:1" ht="13.5" customHeight="1" x14ac:dyDescent="0.2">
      <c r="A633" s="31"/>
    </row>
    <row r="634" spans="1:1" ht="13.5" customHeight="1" x14ac:dyDescent="0.2">
      <c r="A634" s="31"/>
    </row>
    <row r="635" spans="1:1" ht="13.5" customHeight="1" x14ac:dyDescent="0.2">
      <c r="A635" s="31"/>
    </row>
    <row r="636" spans="1:1" ht="13.5" customHeight="1" x14ac:dyDescent="0.2">
      <c r="A636" s="31"/>
    </row>
    <row r="637" spans="1:1" ht="13.5" customHeight="1" x14ac:dyDescent="0.2">
      <c r="A637" s="31"/>
    </row>
    <row r="638" spans="1:1" ht="13.5" customHeight="1" x14ac:dyDescent="0.2">
      <c r="A638" s="31"/>
    </row>
    <row r="639" spans="1:1" ht="13.5" customHeight="1" x14ac:dyDescent="0.2">
      <c r="A639" s="31"/>
    </row>
    <row r="640" spans="1:1" ht="13.5" customHeight="1" x14ac:dyDescent="0.2">
      <c r="A640" s="31"/>
    </row>
    <row r="641" spans="1:1" ht="13.5" customHeight="1" x14ac:dyDescent="0.2">
      <c r="A641" s="31"/>
    </row>
    <row r="642" spans="1:1" ht="13.5" customHeight="1" x14ac:dyDescent="0.2">
      <c r="A642" s="31"/>
    </row>
    <row r="643" spans="1:1" ht="13.5" customHeight="1" x14ac:dyDescent="0.2">
      <c r="A643" s="31"/>
    </row>
    <row r="644" spans="1:1" ht="13.5" customHeight="1" x14ac:dyDescent="0.2">
      <c r="A644" s="31"/>
    </row>
    <row r="645" spans="1:1" ht="13.5" customHeight="1" x14ac:dyDescent="0.2">
      <c r="A645" s="31"/>
    </row>
    <row r="646" spans="1:1" ht="13.5" customHeight="1" x14ac:dyDescent="0.2">
      <c r="A646" s="31"/>
    </row>
    <row r="647" spans="1:1" ht="13.5" customHeight="1" x14ac:dyDescent="0.2">
      <c r="A647" s="31"/>
    </row>
    <row r="648" spans="1:1" ht="13.5" customHeight="1" x14ac:dyDescent="0.2">
      <c r="A648" s="31"/>
    </row>
    <row r="649" spans="1:1" ht="13.5" customHeight="1" x14ac:dyDescent="0.2">
      <c r="A649" s="31"/>
    </row>
    <row r="650" spans="1:1" ht="13.5" customHeight="1" x14ac:dyDescent="0.2">
      <c r="A650" s="31"/>
    </row>
    <row r="651" spans="1:1" ht="13.5" customHeight="1" x14ac:dyDescent="0.2">
      <c r="A651" s="31"/>
    </row>
    <row r="652" spans="1:1" ht="13.5" customHeight="1" x14ac:dyDescent="0.2">
      <c r="A652" s="31"/>
    </row>
    <row r="653" spans="1:1" ht="13.5" customHeight="1" x14ac:dyDescent="0.2">
      <c r="A653" s="31"/>
    </row>
    <row r="654" spans="1:1" ht="13.5" customHeight="1" x14ac:dyDescent="0.2">
      <c r="A654" s="31"/>
    </row>
    <row r="655" spans="1:1" ht="13.5" customHeight="1" x14ac:dyDescent="0.2">
      <c r="A655" s="31"/>
    </row>
    <row r="656" spans="1:1" ht="13.5" customHeight="1" x14ac:dyDescent="0.2">
      <c r="A656" s="31"/>
    </row>
    <row r="657" spans="1:1" ht="13.5" customHeight="1" x14ac:dyDescent="0.2">
      <c r="A657" s="31"/>
    </row>
    <row r="658" spans="1:1" ht="13.5" customHeight="1" x14ac:dyDescent="0.2">
      <c r="A658" s="31"/>
    </row>
    <row r="659" spans="1:1" ht="13.5" customHeight="1" x14ac:dyDescent="0.2">
      <c r="A659" s="31"/>
    </row>
    <row r="660" spans="1:1" ht="13.5" customHeight="1" x14ac:dyDescent="0.2">
      <c r="A660" s="31"/>
    </row>
    <row r="661" spans="1:1" ht="13.5" customHeight="1" x14ac:dyDescent="0.2">
      <c r="A661" s="31"/>
    </row>
    <row r="662" spans="1:1" ht="13.5" customHeight="1" x14ac:dyDescent="0.2">
      <c r="A662" s="31"/>
    </row>
    <row r="663" spans="1:1" ht="13.5" customHeight="1" x14ac:dyDescent="0.2">
      <c r="A663" s="31"/>
    </row>
    <row r="664" spans="1:1" ht="13.5" customHeight="1" x14ac:dyDescent="0.2">
      <c r="A664" s="31"/>
    </row>
    <row r="665" spans="1:1" ht="13.5" customHeight="1" x14ac:dyDescent="0.2">
      <c r="A665" s="31"/>
    </row>
    <row r="666" spans="1:1" ht="13.5" customHeight="1" x14ac:dyDescent="0.2">
      <c r="A666" s="31"/>
    </row>
    <row r="667" spans="1:1" ht="13.5" customHeight="1" x14ac:dyDescent="0.2">
      <c r="A667" s="31"/>
    </row>
    <row r="668" spans="1:1" ht="13.5" customHeight="1" x14ac:dyDescent="0.2">
      <c r="A668" s="31"/>
    </row>
    <row r="669" spans="1:1" ht="13.5" customHeight="1" x14ac:dyDescent="0.2">
      <c r="A669" s="31"/>
    </row>
    <row r="670" spans="1:1" ht="13.5" customHeight="1" x14ac:dyDescent="0.2">
      <c r="A670" s="31"/>
    </row>
    <row r="671" spans="1:1" ht="13.5" customHeight="1" x14ac:dyDescent="0.2">
      <c r="A671" s="31"/>
    </row>
    <row r="672" spans="1:1" ht="13.5" customHeight="1" x14ac:dyDescent="0.2">
      <c r="A672" s="31"/>
    </row>
    <row r="673" spans="1:1" ht="13.5" customHeight="1" x14ac:dyDescent="0.2">
      <c r="A673" s="31"/>
    </row>
    <row r="674" spans="1:1" ht="13.5" customHeight="1" x14ac:dyDescent="0.2">
      <c r="A674" s="31"/>
    </row>
    <row r="675" spans="1:1" ht="13.5" customHeight="1" x14ac:dyDescent="0.2">
      <c r="A675" s="31"/>
    </row>
    <row r="676" spans="1:1" ht="13.5" customHeight="1" x14ac:dyDescent="0.2">
      <c r="A676" s="31"/>
    </row>
    <row r="677" spans="1:1" ht="13.5" customHeight="1" x14ac:dyDescent="0.2">
      <c r="A677" s="31"/>
    </row>
    <row r="678" spans="1:1" ht="13.5" customHeight="1" x14ac:dyDescent="0.2">
      <c r="A678" s="31"/>
    </row>
    <row r="679" spans="1:1" ht="13.5" customHeight="1" x14ac:dyDescent="0.2">
      <c r="A679" s="31"/>
    </row>
    <row r="680" spans="1:1" ht="13.5" customHeight="1" x14ac:dyDescent="0.2">
      <c r="A680" s="31"/>
    </row>
    <row r="681" spans="1:1" ht="13.5" customHeight="1" x14ac:dyDescent="0.2">
      <c r="A681" s="31"/>
    </row>
    <row r="682" spans="1:1" ht="13.5" customHeight="1" x14ac:dyDescent="0.2">
      <c r="A682" s="31"/>
    </row>
    <row r="683" spans="1:1" ht="13.5" customHeight="1" x14ac:dyDescent="0.2">
      <c r="A683" s="31"/>
    </row>
    <row r="684" spans="1:1" ht="13.5" customHeight="1" x14ac:dyDescent="0.2">
      <c r="A684" s="31"/>
    </row>
    <row r="685" spans="1:1" ht="13.5" customHeight="1" x14ac:dyDescent="0.2">
      <c r="A685" s="31"/>
    </row>
    <row r="686" spans="1:1" ht="13.5" customHeight="1" x14ac:dyDescent="0.2">
      <c r="A686" s="31"/>
    </row>
    <row r="687" spans="1:1" ht="13.5" customHeight="1" x14ac:dyDescent="0.2">
      <c r="A687" s="31"/>
    </row>
    <row r="688" spans="1:1" ht="13.5" customHeight="1" x14ac:dyDescent="0.2">
      <c r="A688" s="31"/>
    </row>
    <row r="689" spans="1:1" ht="13.5" customHeight="1" x14ac:dyDescent="0.2">
      <c r="A689" s="31"/>
    </row>
    <row r="690" spans="1:1" ht="13.5" customHeight="1" x14ac:dyDescent="0.2">
      <c r="A690" s="31"/>
    </row>
    <row r="691" spans="1:1" ht="13.5" customHeight="1" x14ac:dyDescent="0.2">
      <c r="A691" s="31"/>
    </row>
    <row r="692" spans="1:1" ht="13.5" customHeight="1" x14ac:dyDescent="0.2">
      <c r="A692" s="31"/>
    </row>
    <row r="693" spans="1:1" ht="13.5" customHeight="1" x14ac:dyDescent="0.2">
      <c r="A693" s="31"/>
    </row>
    <row r="694" spans="1:1" ht="13.5" customHeight="1" x14ac:dyDescent="0.2">
      <c r="A694" s="31"/>
    </row>
    <row r="695" spans="1:1" ht="13.5" customHeight="1" x14ac:dyDescent="0.2">
      <c r="A695" s="31"/>
    </row>
    <row r="696" spans="1:1" ht="13.5" customHeight="1" x14ac:dyDescent="0.2">
      <c r="A696" s="31"/>
    </row>
    <row r="697" spans="1:1" ht="13.5" customHeight="1" x14ac:dyDescent="0.2">
      <c r="A697" s="31"/>
    </row>
    <row r="698" spans="1:1" ht="13.5" customHeight="1" x14ac:dyDescent="0.2">
      <c r="A698" s="31"/>
    </row>
    <row r="699" spans="1:1" ht="13.5" customHeight="1" x14ac:dyDescent="0.2">
      <c r="A699" s="31"/>
    </row>
    <row r="700" spans="1:1" ht="13.5" customHeight="1" x14ac:dyDescent="0.2">
      <c r="A700" s="31"/>
    </row>
    <row r="701" spans="1:1" ht="13.5" customHeight="1" x14ac:dyDescent="0.2">
      <c r="A701" s="31"/>
    </row>
    <row r="702" spans="1:1" ht="13.5" customHeight="1" x14ac:dyDescent="0.2">
      <c r="A702" s="31"/>
    </row>
    <row r="703" spans="1:1" ht="13.5" customHeight="1" x14ac:dyDescent="0.2">
      <c r="A703" s="31"/>
    </row>
    <row r="704" spans="1:1" ht="13.5" customHeight="1" x14ac:dyDescent="0.2">
      <c r="A704" s="31"/>
    </row>
    <row r="705" spans="1:1" ht="13.5" customHeight="1" x14ac:dyDescent="0.2">
      <c r="A705" s="31"/>
    </row>
    <row r="706" spans="1:1" ht="13.5" customHeight="1" x14ac:dyDescent="0.2">
      <c r="A706" s="31"/>
    </row>
    <row r="707" spans="1:1" ht="13.5" customHeight="1" x14ac:dyDescent="0.2">
      <c r="A707" s="31"/>
    </row>
    <row r="708" spans="1:1" ht="13.5" customHeight="1" x14ac:dyDescent="0.2">
      <c r="A708" s="31"/>
    </row>
    <row r="709" spans="1:1" ht="13.5" customHeight="1" x14ac:dyDescent="0.2">
      <c r="A709" s="31"/>
    </row>
    <row r="710" spans="1:1" ht="13.5" customHeight="1" x14ac:dyDescent="0.2">
      <c r="A710" s="31"/>
    </row>
    <row r="711" spans="1:1" ht="13.5" customHeight="1" x14ac:dyDescent="0.2">
      <c r="A711" s="31"/>
    </row>
    <row r="712" spans="1:1" ht="13.5" customHeight="1" x14ac:dyDescent="0.2">
      <c r="A712" s="31"/>
    </row>
    <row r="713" spans="1:1" ht="13.5" customHeight="1" x14ac:dyDescent="0.2">
      <c r="A713" s="31"/>
    </row>
    <row r="714" spans="1:1" ht="13.5" customHeight="1" x14ac:dyDescent="0.2">
      <c r="A714" s="31"/>
    </row>
    <row r="715" spans="1:1" ht="13.5" customHeight="1" x14ac:dyDescent="0.2">
      <c r="A715" s="31"/>
    </row>
    <row r="716" spans="1:1" ht="13.5" customHeight="1" x14ac:dyDescent="0.2">
      <c r="A716" s="31"/>
    </row>
    <row r="717" spans="1:1" ht="13.5" customHeight="1" x14ac:dyDescent="0.2">
      <c r="A717" s="31"/>
    </row>
    <row r="718" spans="1:1" ht="13.5" customHeight="1" x14ac:dyDescent="0.2">
      <c r="A718" s="31"/>
    </row>
    <row r="719" spans="1:1" ht="13.5" customHeight="1" x14ac:dyDescent="0.2">
      <c r="A719" s="31"/>
    </row>
    <row r="720" spans="1:1" ht="13.5" customHeight="1" x14ac:dyDescent="0.2">
      <c r="A720" s="31"/>
    </row>
    <row r="721" spans="1:1" ht="13.5" customHeight="1" x14ac:dyDescent="0.2">
      <c r="A721" s="31"/>
    </row>
    <row r="722" spans="1:1" ht="13.5" customHeight="1" x14ac:dyDescent="0.2">
      <c r="A722" s="31"/>
    </row>
    <row r="723" spans="1:1" ht="13.5" customHeight="1" x14ac:dyDescent="0.2">
      <c r="A723" s="31"/>
    </row>
    <row r="724" spans="1:1" ht="13.5" customHeight="1" x14ac:dyDescent="0.2">
      <c r="A724" s="31"/>
    </row>
    <row r="725" spans="1:1" ht="13.5" customHeight="1" x14ac:dyDescent="0.2">
      <c r="A725" s="31"/>
    </row>
    <row r="726" spans="1:1" ht="13.5" customHeight="1" x14ac:dyDescent="0.2">
      <c r="A726" s="31"/>
    </row>
    <row r="727" spans="1:1" ht="13.5" customHeight="1" x14ac:dyDescent="0.2">
      <c r="A727" s="31"/>
    </row>
    <row r="728" spans="1:1" ht="13.5" customHeight="1" x14ac:dyDescent="0.2">
      <c r="A728" s="31"/>
    </row>
    <row r="729" spans="1:1" ht="13.5" customHeight="1" x14ac:dyDescent="0.2">
      <c r="A729" s="31"/>
    </row>
    <row r="730" spans="1:1" ht="13.5" customHeight="1" x14ac:dyDescent="0.2">
      <c r="A730" s="31"/>
    </row>
    <row r="731" spans="1:1" ht="13.5" customHeight="1" x14ac:dyDescent="0.2">
      <c r="A731" s="31"/>
    </row>
    <row r="732" spans="1:1" ht="13.5" customHeight="1" x14ac:dyDescent="0.2">
      <c r="A732" s="31"/>
    </row>
    <row r="733" spans="1:1" ht="13.5" customHeight="1" x14ac:dyDescent="0.2">
      <c r="A733" s="31"/>
    </row>
    <row r="734" spans="1:1" ht="13.5" customHeight="1" x14ac:dyDescent="0.2">
      <c r="A734" s="31"/>
    </row>
    <row r="735" spans="1:1" ht="13.5" customHeight="1" x14ac:dyDescent="0.2">
      <c r="A735" s="31"/>
    </row>
    <row r="736" spans="1:1" ht="13.5" customHeight="1" x14ac:dyDescent="0.2">
      <c r="A736" s="31"/>
    </row>
    <row r="737" spans="1:1" ht="13.5" customHeight="1" x14ac:dyDescent="0.2">
      <c r="A737" s="31"/>
    </row>
    <row r="738" spans="1:1" ht="13.5" customHeight="1" x14ac:dyDescent="0.2">
      <c r="A738" s="31"/>
    </row>
    <row r="739" spans="1:1" ht="13.5" customHeight="1" x14ac:dyDescent="0.2">
      <c r="A739" s="31"/>
    </row>
    <row r="740" spans="1:1" ht="13.5" customHeight="1" x14ac:dyDescent="0.2">
      <c r="A740" s="31"/>
    </row>
    <row r="741" spans="1:1" ht="13.5" customHeight="1" x14ac:dyDescent="0.2">
      <c r="A741" s="31"/>
    </row>
    <row r="742" spans="1:1" ht="13.5" customHeight="1" x14ac:dyDescent="0.2">
      <c r="A742" s="31"/>
    </row>
    <row r="743" spans="1:1" ht="13.5" customHeight="1" x14ac:dyDescent="0.2">
      <c r="A743" s="31"/>
    </row>
    <row r="744" spans="1:1" ht="13.5" customHeight="1" x14ac:dyDescent="0.2">
      <c r="A744" s="31"/>
    </row>
    <row r="745" spans="1:1" ht="13.5" customHeight="1" x14ac:dyDescent="0.2">
      <c r="A745" s="31"/>
    </row>
    <row r="746" spans="1:1" ht="13.5" customHeight="1" x14ac:dyDescent="0.2">
      <c r="A746" s="31"/>
    </row>
    <row r="747" spans="1:1" ht="13.5" customHeight="1" x14ac:dyDescent="0.2">
      <c r="A747" s="31"/>
    </row>
    <row r="748" spans="1:1" ht="13.5" customHeight="1" x14ac:dyDescent="0.2">
      <c r="A748" s="31"/>
    </row>
    <row r="749" spans="1:1" ht="13.5" customHeight="1" x14ac:dyDescent="0.2">
      <c r="A749" s="31"/>
    </row>
    <row r="750" spans="1:1" ht="13.5" customHeight="1" x14ac:dyDescent="0.2">
      <c r="A750" s="31"/>
    </row>
    <row r="751" spans="1:1" ht="13.5" customHeight="1" x14ac:dyDescent="0.2">
      <c r="A751" s="31"/>
    </row>
    <row r="752" spans="1:1" ht="13.5" customHeight="1" x14ac:dyDescent="0.2">
      <c r="A752" s="31"/>
    </row>
    <row r="753" spans="1:1" ht="13.5" customHeight="1" x14ac:dyDescent="0.2">
      <c r="A753" s="31"/>
    </row>
    <row r="754" spans="1:1" ht="13.5" customHeight="1" x14ac:dyDescent="0.2">
      <c r="A754" s="31"/>
    </row>
    <row r="755" spans="1:1" ht="13.5" customHeight="1" x14ac:dyDescent="0.2">
      <c r="A755" s="31"/>
    </row>
    <row r="756" spans="1:1" ht="13.5" customHeight="1" x14ac:dyDescent="0.2">
      <c r="A756" s="31"/>
    </row>
    <row r="757" spans="1:1" ht="13.5" customHeight="1" x14ac:dyDescent="0.2">
      <c r="A757" s="31"/>
    </row>
    <row r="758" spans="1:1" ht="13.5" customHeight="1" x14ac:dyDescent="0.2">
      <c r="A758" s="31"/>
    </row>
    <row r="759" spans="1:1" ht="13.5" customHeight="1" x14ac:dyDescent="0.2">
      <c r="A759" s="31"/>
    </row>
    <row r="760" spans="1:1" ht="13.5" customHeight="1" x14ac:dyDescent="0.2">
      <c r="A760" s="31"/>
    </row>
    <row r="761" spans="1:1" ht="13.5" customHeight="1" x14ac:dyDescent="0.2">
      <c r="A761" s="31"/>
    </row>
    <row r="762" spans="1:1" ht="13.5" customHeight="1" x14ac:dyDescent="0.2">
      <c r="A762" s="31"/>
    </row>
    <row r="763" spans="1:1" ht="13.5" customHeight="1" x14ac:dyDescent="0.2">
      <c r="A763" s="31"/>
    </row>
    <row r="764" spans="1:1" ht="13.5" customHeight="1" x14ac:dyDescent="0.2">
      <c r="A764" s="31"/>
    </row>
    <row r="765" spans="1:1" ht="13.5" customHeight="1" x14ac:dyDescent="0.2">
      <c r="A765" s="31"/>
    </row>
    <row r="766" spans="1:1" ht="13.5" customHeight="1" x14ac:dyDescent="0.2">
      <c r="A766" s="31"/>
    </row>
    <row r="767" spans="1:1" ht="13.5" customHeight="1" x14ac:dyDescent="0.2">
      <c r="A767" s="31"/>
    </row>
    <row r="768" spans="1:1" ht="13.5" customHeight="1" x14ac:dyDescent="0.2">
      <c r="A768" s="31"/>
    </row>
    <row r="769" spans="1:1" ht="13.5" customHeight="1" x14ac:dyDescent="0.2">
      <c r="A769" s="31"/>
    </row>
    <row r="770" spans="1:1" ht="13.5" customHeight="1" x14ac:dyDescent="0.2">
      <c r="A770" s="31"/>
    </row>
    <row r="771" spans="1:1" ht="13.5" customHeight="1" x14ac:dyDescent="0.2">
      <c r="A771" s="31"/>
    </row>
    <row r="772" spans="1:1" ht="13.5" customHeight="1" x14ac:dyDescent="0.2">
      <c r="A772" s="31"/>
    </row>
    <row r="773" spans="1:1" ht="13.5" customHeight="1" x14ac:dyDescent="0.2">
      <c r="A773" s="31"/>
    </row>
    <row r="774" spans="1:1" ht="13.5" customHeight="1" x14ac:dyDescent="0.2">
      <c r="A774" s="31"/>
    </row>
    <row r="775" spans="1:1" ht="13.5" customHeight="1" x14ac:dyDescent="0.2">
      <c r="A775" s="31"/>
    </row>
    <row r="776" spans="1:1" ht="13.5" customHeight="1" x14ac:dyDescent="0.2">
      <c r="A776" s="31"/>
    </row>
    <row r="777" spans="1:1" ht="13.5" customHeight="1" x14ac:dyDescent="0.2">
      <c r="A777" s="31"/>
    </row>
    <row r="778" spans="1:1" ht="13.5" customHeight="1" x14ac:dyDescent="0.2">
      <c r="A778" s="31"/>
    </row>
    <row r="779" spans="1:1" ht="13.5" customHeight="1" x14ac:dyDescent="0.2">
      <c r="A779" s="31"/>
    </row>
    <row r="780" spans="1:1" ht="13.5" customHeight="1" x14ac:dyDescent="0.2">
      <c r="A780" s="31"/>
    </row>
    <row r="781" spans="1:1" ht="13.5" customHeight="1" x14ac:dyDescent="0.2">
      <c r="A781" s="31"/>
    </row>
    <row r="782" spans="1:1" ht="13.5" customHeight="1" x14ac:dyDescent="0.2">
      <c r="A782" s="31"/>
    </row>
    <row r="783" spans="1:1" ht="13.5" customHeight="1" x14ac:dyDescent="0.2">
      <c r="A783" s="31"/>
    </row>
    <row r="784" spans="1:1" ht="13.5" customHeight="1" x14ac:dyDescent="0.2">
      <c r="A784" s="31"/>
    </row>
    <row r="785" spans="1:1" ht="13.5" customHeight="1" x14ac:dyDescent="0.2">
      <c r="A785" s="31"/>
    </row>
    <row r="786" spans="1:1" ht="13.5" customHeight="1" x14ac:dyDescent="0.2">
      <c r="A786" s="31"/>
    </row>
    <row r="787" spans="1:1" ht="13.5" customHeight="1" x14ac:dyDescent="0.2">
      <c r="A787" s="31"/>
    </row>
    <row r="788" spans="1:1" ht="13.5" customHeight="1" x14ac:dyDescent="0.2">
      <c r="A788" s="31"/>
    </row>
    <row r="789" spans="1:1" ht="13.5" customHeight="1" x14ac:dyDescent="0.2">
      <c r="A789" s="31"/>
    </row>
    <row r="790" spans="1:1" ht="13.5" customHeight="1" x14ac:dyDescent="0.2">
      <c r="A790" s="31"/>
    </row>
    <row r="791" spans="1:1" ht="13.5" customHeight="1" x14ac:dyDescent="0.2">
      <c r="A791" s="31"/>
    </row>
    <row r="792" spans="1:1" ht="13.5" customHeight="1" x14ac:dyDescent="0.2">
      <c r="A792" s="31"/>
    </row>
    <row r="793" spans="1:1" ht="13.5" customHeight="1" x14ac:dyDescent="0.2">
      <c r="A793" s="31"/>
    </row>
    <row r="794" spans="1:1" ht="13.5" customHeight="1" x14ac:dyDescent="0.2">
      <c r="A794" s="31"/>
    </row>
    <row r="795" spans="1:1" ht="13.5" customHeight="1" x14ac:dyDescent="0.2">
      <c r="A795" s="31"/>
    </row>
    <row r="796" spans="1:1" ht="13.5" customHeight="1" x14ac:dyDescent="0.2">
      <c r="A796" s="31"/>
    </row>
    <row r="797" spans="1:1" ht="13.5" customHeight="1" x14ac:dyDescent="0.2">
      <c r="A797" s="31"/>
    </row>
    <row r="798" spans="1:1" ht="13.5" customHeight="1" x14ac:dyDescent="0.2">
      <c r="A798" s="31"/>
    </row>
    <row r="799" spans="1:1" ht="13.5" customHeight="1" x14ac:dyDescent="0.2">
      <c r="A799" s="31"/>
    </row>
    <row r="800" spans="1:1" ht="13.5" customHeight="1" x14ac:dyDescent="0.2">
      <c r="A800" s="31"/>
    </row>
    <row r="801" spans="1:1" ht="13.5" customHeight="1" x14ac:dyDescent="0.2">
      <c r="A801" s="31"/>
    </row>
    <row r="802" spans="1:1" ht="13.5" customHeight="1" x14ac:dyDescent="0.2">
      <c r="A802" s="31"/>
    </row>
    <row r="803" spans="1:1" ht="13.5" customHeight="1" x14ac:dyDescent="0.2">
      <c r="A803" s="31"/>
    </row>
    <row r="804" spans="1:1" ht="13.5" customHeight="1" x14ac:dyDescent="0.2">
      <c r="A804" s="31"/>
    </row>
    <row r="805" spans="1:1" ht="13.5" customHeight="1" x14ac:dyDescent="0.2">
      <c r="A805" s="31"/>
    </row>
    <row r="806" spans="1:1" ht="13.5" customHeight="1" x14ac:dyDescent="0.2">
      <c r="A806" s="31"/>
    </row>
    <row r="807" spans="1:1" ht="13.5" customHeight="1" x14ac:dyDescent="0.2">
      <c r="A807" s="31"/>
    </row>
    <row r="808" spans="1:1" ht="13.5" customHeight="1" x14ac:dyDescent="0.2">
      <c r="A808" s="31"/>
    </row>
    <row r="809" spans="1:1" ht="13.5" customHeight="1" x14ac:dyDescent="0.2">
      <c r="A809" s="31"/>
    </row>
    <row r="810" spans="1:1" ht="13.5" customHeight="1" x14ac:dyDescent="0.2">
      <c r="A810" s="31"/>
    </row>
    <row r="811" spans="1:1" ht="13.5" customHeight="1" x14ac:dyDescent="0.2">
      <c r="A811" s="31"/>
    </row>
    <row r="812" spans="1:1" ht="13.5" customHeight="1" x14ac:dyDescent="0.2">
      <c r="A812" s="31"/>
    </row>
    <row r="813" spans="1:1" ht="13.5" customHeight="1" x14ac:dyDescent="0.2">
      <c r="A813" s="31"/>
    </row>
    <row r="814" spans="1:1" ht="13.5" customHeight="1" x14ac:dyDescent="0.2">
      <c r="A814" s="31"/>
    </row>
    <row r="815" spans="1:1" ht="13.5" customHeight="1" x14ac:dyDescent="0.2">
      <c r="A815" s="31"/>
    </row>
    <row r="816" spans="1:1" ht="13.5" customHeight="1" x14ac:dyDescent="0.2">
      <c r="A816" s="31"/>
    </row>
    <row r="817" spans="1:1" ht="13.5" customHeight="1" x14ac:dyDescent="0.2">
      <c r="A817" s="31"/>
    </row>
    <row r="818" spans="1:1" ht="13.5" customHeight="1" x14ac:dyDescent="0.2">
      <c r="A818" s="31"/>
    </row>
    <row r="819" spans="1:1" ht="13.5" customHeight="1" x14ac:dyDescent="0.2">
      <c r="A819" s="31"/>
    </row>
    <row r="820" spans="1:1" ht="13.5" customHeight="1" x14ac:dyDescent="0.2">
      <c r="A820" s="31"/>
    </row>
    <row r="821" spans="1:1" ht="13.5" customHeight="1" x14ac:dyDescent="0.2">
      <c r="A821" s="31"/>
    </row>
    <row r="822" spans="1:1" ht="13.5" customHeight="1" x14ac:dyDescent="0.2">
      <c r="A822" s="31"/>
    </row>
    <row r="823" spans="1:1" ht="13.5" customHeight="1" x14ac:dyDescent="0.2">
      <c r="A823" s="31"/>
    </row>
    <row r="824" spans="1:1" ht="13.5" customHeight="1" x14ac:dyDescent="0.2">
      <c r="A824" s="31"/>
    </row>
    <row r="825" spans="1:1" ht="13.5" customHeight="1" x14ac:dyDescent="0.2">
      <c r="A825" s="31"/>
    </row>
    <row r="826" spans="1:1" ht="13.5" customHeight="1" x14ac:dyDescent="0.2">
      <c r="A826" s="31"/>
    </row>
    <row r="827" spans="1:1" ht="13.5" customHeight="1" x14ac:dyDescent="0.2">
      <c r="A827" s="31"/>
    </row>
    <row r="828" spans="1:1" ht="13.5" customHeight="1" x14ac:dyDescent="0.2">
      <c r="A828" s="31"/>
    </row>
    <row r="829" spans="1:1" ht="13.5" customHeight="1" x14ac:dyDescent="0.2">
      <c r="A829" s="31"/>
    </row>
    <row r="830" spans="1:1" ht="13.5" customHeight="1" x14ac:dyDescent="0.2">
      <c r="A830" s="31"/>
    </row>
    <row r="831" spans="1:1" ht="13.5" customHeight="1" x14ac:dyDescent="0.2">
      <c r="A831" s="31"/>
    </row>
    <row r="832" spans="1:1" ht="13.5" customHeight="1" x14ac:dyDescent="0.2">
      <c r="A832" s="31"/>
    </row>
    <row r="833" spans="1:1" ht="13.5" customHeight="1" x14ac:dyDescent="0.2">
      <c r="A833" s="31"/>
    </row>
    <row r="834" spans="1:1" ht="13.5" customHeight="1" x14ac:dyDescent="0.2">
      <c r="A834" s="31"/>
    </row>
    <row r="835" spans="1:1" ht="13.5" customHeight="1" x14ac:dyDescent="0.2">
      <c r="A835" s="31"/>
    </row>
    <row r="836" spans="1:1" ht="13.5" customHeight="1" x14ac:dyDescent="0.2">
      <c r="A836" s="31"/>
    </row>
    <row r="837" spans="1:1" ht="13.5" customHeight="1" x14ac:dyDescent="0.2">
      <c r="A837" s="31"/>
    </row>
    <row r="838" spans="1:1" ht="13.5" customHeight="1" x14ac:dyDescent="0.2">
      <c r="A838" s="31"/>
    </row>
    <row r="839" spans="1:1" ht="13.5" customHeight="1" x14ac:dyDescent="0.2">
      <c r="A839" s="31"/>
    </row>
    <row r="840" spans="1:1" ht="13.5" customHeight="1" x14ac:dyDescent="0.2">
      <c r="A840" s="31"/>
    </row>
    <row r="841" spans="1:1" ht="13.5" customHeight="1" x14ac:dyDescent="0.2">
      <c r="A841" s="31"/>
    </row>
    <row r="842" spans="1:1" ht="13.5" customHeight="1" x14ac:dyDescent="0.2">
      <c r="A842" s="31"/>
    </row>
    <row r="843" spans="1:1" ht="13.5" customHeight="1" x14ac:dyDescent="0.2">
      <c r="A843" s="31"/>
    </row>
    <row r="844" spans="1:1" ht="13.5" customHeight="1" x14ac:dyDescent="0.2">
      <c r="A844" s="31"/>
    </row>
    <row r="845" spans="1:1" ht="13.5" customHeight="1" x14ac:dyDescent="0.2">
      <c r="A845" s="31"/>
    </row>
    <row r="846" spans="1:1" ht="13.5" customHeight="1" x14ac:dyDescent="0.2">
      <c r="A846" s="31"/>
    </row>
    <row r="847" spans="1:1" ht="13.5" customHeight="1" x14ac:dyDescent="0.2">
      <c r="A847" s="31"/>
    </row>
    <row r="848" spans="1:1" ht="13.5" customHeight="1" x14ac:dyDescent="0.2">
      <c r="A848" s="31"/>
    </row>
    <row r="849" spans="1:1" ht="13.5" customHeight="1" x14ac:dyDescent="0.2">
      <c r="A849" s="31"/>
    </row>
    <row r="850" spans="1:1" ht="13.5" customHeight="1" x14ac:dyDescent="0.2">
      <c r="A850" s="31"/>
    </row>
    <row r="851" spans="1:1" ht="13.5" customHeight="1" x14ac:dyDescent="0.2">
      <c r="A851" s="31"/>
    </row>
    <row r="852" spans="1:1" ht="13.5" customHeight="1" x14ac:dyDescent="0.2">
      <c r="A852" s="31"/>
    </row>
    <row r="853" spans="1:1" ht="13.5" customHeight="1" x14ac:dyDescent="0.2">
      <c r="A853" s="31"/>
    </row>
    <row r="854" spans="1:1" ht="13.5" customHeight="1" x14ac:dyDescent="0.2">
      <c r="A854" s="31"/>
    </row>
    <row r="855" spans="1:1" ht="13.5" customHeight="1" x14ac:dyDescent="0.2">
      <c r="A855" s="31"/>
    </row>
    <row r="856" spans="1:1" ht="13.5" customHeight="1" x14ac:dyDescent="0.2">
      <c r="A856" s="31"/>
    </row>
    <row r="857" spans="1:1" ht="13.5" customHeight="1" x14ac:dyDescent="0.2">
      <c r="A857" s="31"/>
    </row>
    <row r="858" spans="1:1" ht="13.5" customHeight="1" x14ac:dyDescent="0.2">
      <c r="A858" s="31"/>
    </row>
    <row r="859" spans="1:1" ht="13.5" customHeight="1" x14ac:dyDescent="0.2">
      <c r="A859" s="31"/>
    </row>
    <row r="860" spans="1:1" ht="13.5" customHeight="1" x14ac:dyDescent="0.2">
      <c r="A860" s="31"/>
    </row>
    <row r="861" spans="1:1" ht="13.5" customHeight="1" x14ac:dyDescent="0.2">
      <c r="A861" s="31"/>
    </row>
    <row r="862" spans="1:1" ht="13.5" customHeight="1" x14ac:dyDescent="0.2">
      <c r="A862" s="31"/>
    </row>
    <row r="863" spans="1:1" ht="13.5" customHeight="1" x14ac:dyDescent="0.2">
      <c r="A863" s="31"/>
    </row>
    <row r="864" spans="1:1" ht="13.5" customHeight="1" x14ac:dyDescent="0.2">
      <c r="A864" s="31"/>
    </row>
    <row r="865" spans="1:1" ht="13.5" customHeight="1" x14ac:dyDescent="0.2">
      <c r="A865" s="31"/>
    </row>
    <row r="866" spans="1:1" ht="13.5" customHeight="1" x14ac:dyDescent="0.2">
      <c r="A866" s="31"/>
    </row>
    <row r="867" spans="1:1" ht="13.5" customHeight="1" x14ac:dyDescent="0.2">
      <c r="A867" s="31"/>
    </row>
    <row r="868" spans="1:1" ht="13.5" customHeight="1" x14ac:dyDescent="0.2">
      <c r="A868" s="31"/>
    </row>
    <row r="869" spans="1:1" ht="13.5" customHeight="1" x14ac:dyDescent="0.2">
      <c r="A869" s="31"/>
    </row>
    <row r="870" spans="1:1" ht="13.5" customHeight="1" x14ac:dyDescent="0.2">
      <c r="A870" s="31"/>
    </row>
    <row r="871" spans="1:1" ht="13.5" customHeight="1" x14ac:dyDescent="0.2">
      <c r="A871" s="31"/>
    </row>
    <row r="872" spans="1:1" ht="13.5" customHeight="1" x14ac:dyDescent="0.2">
      <c r="A872" s="31"/>
    </row>
    <row r="873" spans="1:1" ht="13.5" customHeight="1" x14ac:dyDescent="0.2">
      <c r="A873" s="31"/>
    </row>
    <row r="874" spans="1:1" ht="13.5" customHeight="1" x14ac:dyDescent="0.2">
      <c r="A874" s="31"/>
    </row>
    <row r="875" spans="1:1" ht="13.5" customHeight="1" x14ac:dyDescent="0.2">
      <c r="A875" s="31"/>
    </row>
    <row r="876" spans="1:1" ht="13.5" customHeight="1" x14ac:dyDescent="0.2">
      <c r="A876" s="31"/>
    </row>
    <row r="877" spans="1:1" ht="13.5" customHeight="1" x14ac:dyDescent="0.2">
      <c r="A877" s="31"/>
    </row>
    <row r="878" spans="1:1" ht="13.5" customHeight="1" x14ac:dyDescent="0.2">
      <c r="A878" s="31"/>
    </row>
    <row r="879" spans="1:1" ht="13.5" customHeight="1" x14ac:dyDescent="0.2">
      <c r="A879" s="31"/>
    </row>
    <row r="880" spans="1:1" ht="13.5" customHeight="1" x14ac:dyDescent="0.2">
      <c r="A880" s="31"/>
    </row>
    <row r="881" spans="1:1" ht="13.5" customHeight="1" x14ac:dyDescent="0.2">
      <c r="A881" s="31"/>
    </row>
    <row r="882" spans="1:1" ht="13.5" customHeight="1" x14ac:dyDescent="0.2">
      <c r="A882" s="31"/>
    </row>
    <row r="883" spans="1:1" ht="13.5" customHeight="1" x14ac:dyDescent="0.2">
      <c r="A883" s="31"/>
    </row>
    <row r="884" spans="1:1" ht="13.5" customHeight="1" x14ac:dyDescent="0.2">
      <c r="A884" s="31"/>
    </row>
    <row r="885" spans="1:1" ht="13.5" customHeight="1" x14ac:dyDescent="0.2">
      <c r="A885" s="31"/>
    </row>
    <row r="886" spans="1:1" ht="13.5" customHeight="1" x14ac:dyDescent="0.2">
      <c r="A886" s="31"/>
    </row>
    <row r="887" spans="1:1" ht="13.5" customHeight="1" x14ac:dyDescent="0.2">
      <c r="A887" s="31"/>
    </row>
    <row r="888" spans="1:1" ht="13.5" customHeight="1" x14ac:dyDescent="0.2">
      <c r="A888" s="31"/>
    </row>
    <row r="889" spans="1:1" ht="13.5" customHeight="1" x14ac:dyDescent="0.2">
      <c r="A889" s="31"/>
    </row>
    <row r="890" spans="1:1" ht="13.5" customHeight="1" x14ac:dyDescent="0.2">
      <c r="A890" s="31"/>
    </row>
    <row r="891" spans="1:1" ht="13.5" customHeight="1" x14ac:dyDescent="0.2">
      <c r="A891" s="31"/>
    </row>
    <row r="892" spans="1:1" ht="13.5" customHeight="1" x14ac:dyDescent="0.2">
      <c r="A892" s="31"/>
    </row>
    <row r="893" spans="1:1" ht="13.5" customHeight="1" x14ac:dyDescent="0.2">
      <c r="A893" s="31"/>
    </row>
    <row r="894" spans="1:1" ht="13.5" customHeight="1" x14ac:dyDescent="0.2">
      <c r="A894" s="31"/>
    </row>
    <row r="895" spans="1:1" ht="13.5" customHeight="1" x14ac:dyDescent="0.2">
      <c r="A895" s="31"/>
    </row>
    <row r="896" spans="1:1" ht="13.5" customHeight="1" x14ac:dyDescent="0.2">
      <c r="A896" s="31"/>
    </row>
    <row r="897" spans="1:1" ht="13.5" customHeight="1" x14ac:dyDescent="0.2">
      <c r="A897" s="31"/>
    </row>
    <row r="898" spans="1:1" ht="13.5" customHeight="1" x14ac:dyDescent="0.2">
      <c r="A898" s="31"/>
    </row>
    <row r="899" spans="1:1" ht="13.5" customHeight="1" x14ac:dyDescent="0.2">
      <c r="A899" s="31"/>
    </row>
    <row r="900" spans="1:1" ht="13.5" customHeight="1" x14ac:dyDescent="0.2">
      <c r="A900" s="31"/>
    </row>
    <row r="901" spans="1:1" ht="13.5" customHeight="1" x14ac:dyDescent="0.2">
      <c r="A901" s="31"/>
    </row>
    <row r="902" spans="1:1" ht="13.5" customHeight="1" x14ac:dyDescent="0.2">
      <c r="A902" s="31"/>
    </row>
    <row r="903" spans="1:1" ht="13.5" customHeight="1" x14ac:dyDescent="0.2">
      <c r="A903" s="31"/>
    </row>
    <row r="904" spans="1:1" ht="13.5" customHeight="1" x14ac:dyDescent="0.2">
      <c r="A904" s="31"/>
    </row>
    <row r="905" spans="1:1" ht="13.5" customHeight="1" x14ac:dyDescent="0.2">
      <c r="A905" s="31"/>
    </row>
    <row r="906" spans="1:1" ht="13.5" customHeight="1" x14ac:dyDescent="0.2">
      <c r="A906" s="31"/>
    </row>
    <row r="907" spans="1:1" ht="13.5" customHeight="1" x14ac:dyDescent="0.2">
      <c r="A907" s="31"/>
    </row>
    <row r="908" spans="1:1" ht="13.5" customHeight="1" x14ac:dyDescent="0.2">
      <c r="A908" s="31"/>
    </row>
    <row r="909" spans="1:1" ht="13.5" customHeight="1" x14ac:dyDescent="0.2">
      <c r="A909" s="31"/>
    </row>
    <row r="910" spans="1:1" ht="13.5" customHeight="1" x14ac:dyDescent="0.2">
      <c r="A910" s="31"/>
    </row>
    <row r="911" spans="1:1" ht="13.5" customHeight="1" x14ac:dyDescent="0.2">
      <c r="A911" s="31"/>
    </row>
    <row r="912" spans="1:1" ht="13.5" customHeight="1" x14ac:dyDescent="0.2">
      <c r="A912" s="31"/>
    </row>
    <row r="913" spans="1:1" ht="13.5" customHeight="1" x14ac:dyDescent="0.2">
      <c r="A913" s="31"/>
    </row>
    <row r="914" spans="1:1" ht="13.5" customHeight="1" x14ac:dyDescent="0.2">
      <c r="A914" s="31"/>
    </row>
    <row r="915" spans="1:1" ht="13.5" customHeight="1" x14ac:dyDescent="0.2">
      <c r="A915" s="31"/>
    </row>
    <row r="916" spans="1:1" ht="13.5" customHeight="1" x14ac:dyDescent="0.2">
      <c r="A916" s="31"/>
    </row>
    <row r="917" spans="1:1" ht="13.5" customHeight="1" x14ac:dyDescent="0.2">
      <c r="A917" s="31"/>
    </row>
    <row r="918" spans="1:1" ht="13.5" customHeight="1" x14ac:dyDescent="0.2">
      <c r="A918" s="31"/>
    </row>
    <row r="919" spans="1:1" ht="13.5" customHeight="1" x14ac:dyDescent="0.2">
      <c r="A919" s="31"/>
    </row>
    <row r="920" spans="1:1" ht="13.5" customHeight="1" x14ac:dyDescent="0.2">
      <c r="A920" s="31"/>
    </row>
    <row r="921" spans="1:1" ht="13.5" customHeight="1" x14ac:dyDescent="0.2">
      <c r="A921" s="31"/>
    </row>
    <row r="922" spans="1:1" ht="13.5" customHeight="1" x14ac:dyDescent="0.2">
      <c r="A922" s="31"/>
    </row>
    <row r="923" spans="1:1" ht="13.5" customHeight="1" x14ac:dyDescent="0.2">
      <c r="A923" s="31"/>
    </row>
    <row r="924" spans="1:1" ht="13.5" customHeight="1" x14ac:dyDescent="0.2">
      <c r="A924" s="31"/>
    </row>
    <row r="925" spans="1:1" ht="13.5" customHeight="1" x14ac:dyDescent="0.2">
      <c r="A925" s="31"/>
    </row>
    <row r="926" spans="1:1" ht="13.5" customHeight="1" x14ac:dyDescent="0.2">
      <c r="A926" s="31"/>
    </row>
    <row r="927" spans="1:1" ht="13.5" customHeight="1" x14ac:dyDescent="0.2">
      <c r="A927" s="31"/>
    </row>
    <row r="928" spans="1:1" ht="13.5" customHeight="1" x14ac:dyDescent="0.2">
      <c r="A928" s="31"/>
    </row>
    <row r="929" spans="1:1" ht="13.5" customHeight="1" x14ac:dyDescent="0.2">
      <c r="A929" s="31"/>
    </row>
    <row r="930" spans="1:1" ht="13.5" customHeight="1" x14ac:dyDescent="0.2">
      <c r="A930" s="31"/>
    </row>
    <row r="931" spans="1:1" ht="13.5" customHeight="1" x14ac:dyDescent="0.2">
      <c r="A931" s="31"/>
    </row>
    <row r="932" spans="1:1" ht="13.5" customHeight="1" x14ac:dyDescent="0.2">
      <c r="A932" s="31"/>
    </row>
    <row r="933" spans="1:1" ht="13.5" customHeight="1" x14ac:dyDescent="0.2">
      <c r="A933" s="31"/>
    </row>
    <row r="934" spans="1:1" ht="13.5" customHeight="1" x14ac:dyDescent="0.2">
      <c r="A934" s="31"/>
    </row>
    <row r="935" spans="1:1" ht="13.5" customHeight="1" x14ac:dyDescent="0.2">
      <c r="A935" s="31"/>
    </row>
    <row r="936" spans="1:1" ht="13.5" customHeight="1" x14ac:dyDescent="0.2">
      <c r="A936" s="31"/>
    </row>
    <row r="937" spans="1:1" ht="13.5" customHeight="1" x14ac:dyDescent="0.2">
      <c r="A937" s="31"/>
    </row>
    <row r="938" spans="1:1" ht="13.5" customHeight="1" x14ac:dyDescent="0.2">
      <c r="A938" s="31"/>
    </row>
    <row r="939" spans="1:1" ht="13.5" customHeight="1" x14ac:dyDescent="0.2">
      <c r="A939" s="31"/>
    </row>
    <row r="940" spans="1:1" ht="13.5" customHeight="1" x14ac:dyDescent="0.2">
      <c r="A940" s="31"/>
    </row>
    <row r="941" spans="1:1" ht="13.5" customHeight="1" x14ac:dyDescent="0.2">
      <c r="A941" s="31"/>
    </row>
    <row r="942" spans="1:1" ht="13.5" customHeight="1" x14ac:dyDescent="0.2">
      <c r="A942" s="31"/>
    </row>
    <row r="943" spans="1:1" ht="13.5" customHeight="1" x14ac:dyDescent="0.2">
      <c r="A943" s="31"/>
    </row>
    <row r="944" spans="1:1" ht="13.5" customHeight="1" x14ac:dyDescent="0.2">
      <c r="A944" s="31"/>
    </row>
    <row r="945" spans="1:1" ht="13.5" customHeight="1" x14ac:dyDescent="0.2">
      <c r="A945" s="31"/>
    </row>
    <row r="946" spans="1:1" ht="13.5" customHeight="1" x14ac:dyDescent="0.2">
      <c r="A946" s="31"/>
    </row>
    <row r="947" spans="1:1" ht="13.5" customHeight="1" x14ac:dyDescent="0.2">
      <c r="A947" s="31"/>
    </row>
    <row r="948" spans="1:1" ht="13.5" customHeight="1" x14ac:dyDescent="0.2">
      <c r="A948" s="31"/>
    </row>
    <row r="949" spans="1:1" ht="13.5" customHeight="1" x14ac:dyDescent="0.2">
      <c r="A949" s="31"/>
    </row>
    <row r="950" spans="1:1" ht="13.5" customHeight="1" x14ac:dyDescent="0.2">
      <c r="A950" s="31"/>
    </row>
    <row r="951" spans="1:1" ht="13.5" customHeight="1" x14ac:dyDescent="0.2">
      <c r="A951" s="31"/>
    </row>
    <row r="952" spans="1:1" ht="13.5" customHeight="1" x14ac:dyDescent="0.2">
      <c r="A952" s="31"/>
    </row>
    <row r="953" spans="1:1" ht="13.5" customHeight="1" x14ac:dyDescent="0.2">
      <c r="A953" s="31"/>
    </row>
    <row r="954" spans="1:1" ht="13.5" customHeight="1" x14ac:dyDescent="0.2">
      <c r="A954" s="31"/>
    </row>
    <row r="955" spans="1:1" ht="13.5" customHeight="1" x14ac:dyDescent="0.2">
      <c r="A955" s="31"/>
    </row>
    <row r="956" spans="1:1" ht="13.5" customHeight="1" x14ac:dyDescent="0.2">
      <c r="A956" s="31"/>
    </row>
    <row r="957" spans="1:1" ht="13.5" customHeight="1" x14ac:dyDescent="0.2">
      <c r="A957" s="31"/>
    </row>
    <row r="958" spans="1:1" ht="13.5" customHeight="1" x14ac:dyDescent="0.2">
      <c r="A958" s="31"/>
    </row>
    <row r="959" spans="1:1" ht="13.5" customHeight="1" x14ac:dyDescent="0.2">
      <c r="A959" s="31"/>
    </row>
    <row r="960" spans="1:1" ht="13.5" customHeight="1" x14ac:dyDescent="0.2">
      <c r="A960" s="31"/>
    </row>
    <row r="961" spans="1:1" ht="13.5" customHeight="1" x14ac:dyDescent="0.2">
      <c r="A961" s="31"/>
    </row>
    <row r="962" spans="1:1" ht="13.5" customHeight="1" x14ac:dyDescent="0.2">
      <c r="A962" s="31"/>
    </row>
    <row r="963" spans="1:1" ht="13.5" customHeight="1" x14ac:dyDescent="0.2">
      <c r="A963" s="31"/>
    </row>
    <row r="964" spans="1:1" ht="13.5" customHeight="1" x14ac:dyDescent="0.2">
      <c r="A964" s="31"/>
    </row>
    <row r="965" spans="1:1" ht="13.5" customHeight="1" x14ac:dyDescent="0.2">
      <c r="A965" s="31"/>
    </row>
    <row r="966" spans="1:1" ht="13.5" customHeight="1" x14ac:dyDescent="0.2">
      <c r="A966" s="31"/>
    </row>
    <row r="967" spans="1:1" ht="13.5" customHeight="1" x14ac:dyDescent="0.2">
      <c r="A967" s="31"/>
    </row>
    <row r="968" spans="1:1" ht="13.5" customHeight="1" x14ac:dyDescent="0.2">
      <c r="A968" s="31"/>
    </row>
    <row r="969" spans="1:1" ht="13.5" customHeight="1" x14ac:dyDescent="0.2">
      <c r="A969" s="31"/>
    </row>
    <row r="970" spans="1:1" ht="13.5" customHeight="1" x14ac:dyDescent="0.2">
      <c r="A970" s="31"/>
    </row>
    <row r="971" spans="1:1" ht="13.5" customHeight="1" x14ac:dyDescent="0.2">
      <c r="A971" s="31"/>
    </row>
    <row r="972" spans="1:1" ht="13.5" customHeight="1" x14ac:dyDescent="0.2">
      <c r="A972" s="31"/>
    </row>
    <row r="973" spans="1:1" ht="13.5" customHeight="1" x14ac:dyDescent="0.2">
      <c r="A973" s="31"/>
    </row>
    <row r="974" spans="1:1" ht="13.5" customHeight="1" x14ac:dyDescent="0.2">
      <c r="A974" s="31"/>
    </row>
    <row r="975" spans="1:1" ht="13.5" customHeight="1" x14ac:dyDescent="0.2">
      <c r="A975" s="31"/>
    </row>
    <row r="976" spans="1:1" ht="13.5" customHeight="1" x14ac:dyDescent="0.2">
      <c r="A976" s="31"/>
    </row>
    <row r="977" spans="1:1" ht="13.5" customHeight="1" x14ac:dyDescent="0.2">
      <c r="A977" s="31"/>
    </row>
    <row r="978" spans="1:1" ht="13.5" customHeight="1" x14ac:dyDescent="0.2">
      <c r="A978" s="31"/>
    </row>
    <row r="979" spans="1:1" ht="13.5" customHeight="1" x14ac:dyDescent="0.2">
      <c r="A979" s="31"/>
    </row>
    <row r="980" spans="1:1" ht="13.5" customHeight="1" x14ac:dyDescent="0.2">
      <c r="A980" s="31"/>
    </row>
    <row r="981" spans="1:1" ht="13.5" customHeight="1" x14ac:dyDescent="0.2">
      <c r="A981" s="31"/>
    </row>
    <row r="982" spans="1:1" ht="13.5" customHeight="1" x14ac:dyDescent="0.2">
      <c r="A982" s="31"/>
    </row>
    <row r="983" spans="1:1" ht="13.5" customHeight="1" x14ac:dyDescent="0.2">
      <c r="A983" s="31"/>
    </row>
    <row r="984" spans="1:1" ht="13.5" customHeight="1" x14ac:dyDescent="0.2">
      <c r="A984" s="31"/>
    </row>
    <row r="985" spans="1:1" ht="13.5" customHeight="1" x14ac:dyDescent="0.2">
      <c r="A985" s="31"/>
    </row>
    <row r="986" spans="1:1" ht="13.5" customHeight="1" x14ac:dyDescent="0.2">
      <c r="A986" s="31"/>
    </row>
    <row r="987" spans="1:1" ht="13.5" customHeight="1" x14ac:dyDescent="0.2">
      <c r="A987" s="31"/>
    </row>
    <row r="988" spans="1:1" ht="13.5" customHeight="1" x14ac:dyDescent="0.2">
      <c r="A988" s="31"/>
    </row>
    <row r="989" spans="1:1" ht="13.5" customHeight="1" x14ac:dyDescent="0.2">
      <c r="A989" s="31"/>
    </row>
    <row r="990" spans="1:1" ht="13.5" customHeight="1" x14ac:dyDescent="0.2">
      <c r="A990" s="31"/>
    </row>
    <row r="991" spans="1:1" ht="13.5" customHeight="1" x14ac:dyDescent="0.2">
      <c r="A991" s="31"/>
    </row>
    <row r="992" spans="1:1" ht="13.5" customHeight="1" x14ac:dyDescent="0.2">
      <c r="A992" s="31"/>
    </row>
    <row r="993" spans="1:1" ht="13.5" customHeight="1" x14ac:dyDescent="0.2">
      <c r="A993" s="31"/>
    </row>
    <row r="994" spans="1:1" ht="13.5" customHeight="1" x14ac:dyDescent="0.2">
      <c r="A994" s="31"/>
    </row>
    <row r="995" spans="1:1" ht="13.5" customHeight="1" x14ac:dyDescent="0.2">
      <c r="A995" s="31"/>
    </row>
    <row r="996" spans="1:1" ht="13.5" customHeight="1" x14ac:dyDescent="0.2">
      <c r="A996" s="31"/>
    </row>
    <row r="997" spans="1:1" ht="13.5" customHeight="1" x14ac:dyDescent="0.2">
      <c r="A997" s="31"/>
    </row>
    <row r="998" spans="1:1" ht="13.5" customHeight="1" x14ac:dyDescent="0.2">
      <c r="A998" s="31"/>
    </row>
    <row r="999" spans="1:1" ht="13.5" customHeight="1" x14ac:dyDescent="0.2">
      <c r="A999" s="31"/>
    </row>
    <row r="1000" spans="1:1" ht="13.5" customHeight="1" x14ac:dyDescent="0.2">
      <c r="A1000" s="31"/>
    </row>
    <row r="1001" spans="1:1" ht="13.5" customHeight="1" x14ac:dyDescent="0.2">
      <c r="A1001" s="31"/>
    </row>
  </sheetData>
  <sheetProtection algorithmName="SHA-512" hashValue="uRb2AVOurXm8PnXds1hfLfVhD6A1hxf+Y8AJ6eg6cOR5Z4fTaO1tiAYOTJds7dvM8k90pDen6K0GZDCOdHDJow==" saltValue="F1ScQW/PTKS79/pm53YUjA==" spinCount="100000" sheet="1" objects="1" scenarios="1"/>
  <mergeCells count="224">
    <mergeCell ref="AE144:AO144"/>
    <mergeCell ref="B147:S147"/>
    <mergeCell ref="V147:AO147"/>
    <mergeCell ref="AK149:AO149"/>
    <mergeCell ref="B95:I95"/>
    <mergeCell ref="B98:S98"/>
    <mergeCell ref="V98:AO98"/>
    <mergeCell ref="B100:S100"/>
    <mergeCell ref="T100:AE100"/>
    <mergeCell ref="AG100:AI100"/>
    <mergeCell ref="AK100:AO100"/>
    <mergeCell ref="B135:S135"/>
    <mergeCell ref="T135:AE135"/>
    <mergeCell ref="AG135:AI135"/>
    <mergeCell ref="AK135:AO135"/>
    <mergeCell ref="K95:M95"/>
    <mergeCell ref="O95:AC95"/>
    <mergeCell ref="AE95:AO95"/>
    <mergeCell ref="K116:M116"/>
    <mergeCell ref="O116:AC116"/>
    <mergeCell ref="AE116:AO116"/>
    <mergeCell ref="B116:I116"/>
    <mergeCell ref="B119:S119"/>
    <mergeCell ref="V119:AO119"/>
    <mergeCell ref="AG58:AI58"/>
    <mergeCell ref="AK58:AO58"/>
    <mergeCell ref="I49:AN49"/>
    <mergeCell ref="B51:AQ52"/>
    <mergeCell ref="A53:AQ54"/>
    <mergeCell ref="B56:S56"/>
    <mergeCell ref="V56:AO56"/>
    <mergeCell ref="B58:S58"/>
    <mergeCell ref="T58:AE58"/>
    <mergeCell ref="A1:AQ2"/>
    <mergeCell ref="B4:AQ4"/>
    <mergeCell ref="B6:AQ7"/>
    <mergeCell ref="B9:AQ10"/>
    <mergeCell ref="D12:AQ13"/>
    <mergeCell ref="D15:AQ16"/>
    <mergeCell ref="C17:AQ17"/>
    <mergeCell ref="A18:AQ18"/>
    <mergeCell ref="A20:AQ21"/>
    <mergeCell ref="I23:AN23"/>
    <mergeCell ref="AJ25:AN25"/>
    <mergeCell ref="W27:AN27"/>
    <mergeCell ref="K29:AN29"/>
    <mergeCell ref="T31:AD31"/>
    <mergeCell ref="AJ33:AN33"/>
    <mergeCell ref="AA35:AC35"/>
    <mergeCell ref="AA37:AC37"/>
    <mergeCell ref="P39:AN39"/>
    <mergeCell ref="B41:AQ42"/>
    <mergeCell ref="B44:AN45"/>
    <mergeCell ref="AL47:AN47"/>
    <mergeCell ref="B88:I88"/>
    <mergeCell ref="K88:M88"/>
    <mergeCell ref="O88:AC88"/>
    <mergeCell ref="AE88:AO88"/>
    <mergeCell ref="B91:S91"/>
    <mergeCell ref="V91:AO91"/>
    <mergeCell ref="B70:S70"/>
    <mergeCell ref="V70:AO70"/>
    <mergeCell ref="B72:S72"/>
    <mergeCell ref="T72:AE72"/>
    <mergeCell ref="AG72:AI72"/>
    <mergeCell ref="AK72:AO72"/>
    <mergeCell ref="K74:M74"/>
    <mergeCell ref="O74:AC74"/>
    <mergeCell ref="AE74:AO74"/>
    <mergeCell ref="B74:I74"/>
    <mergeCell ref="B60:I60"/>
    <mergeCell ref="K60:M60"/>
    <mergeCell ref="O60:AC60"/>
    <mergeCell ref="AE60:AO60"/>
    <mergeCell ref="B63:S63"/>
    <mergeCell ref="B93:S93"/>
    <mergeCell ref="T93:AE93"/>
    <mergeCell ref="AG93:AI93"/>
    <mergeCell ref="AK93:AO93"/>
    <mergeCell ref="B77:S77"/>
    <mergeCell ref="V77:AO77"/>
    <mergeCell ref="B79:S79"/>
    <mergeCell ref="T79:AE79"/>
    <mergeCell ref="AG79:AI79"/>
    <mergeCell ref="AK79:AO79"/>
    <mergeCell ref="T86:AE86"/>
    <mergeCell ref="AG86:AI86"/>
    <mergeCell ref="B81:I81"/>
    <mergeCell ref="K81:M81"/>
    <mergeCell ref="O81:AC81"/>
    <mergeCell ref="AE81:AO81"/>
    <mergeCell ref="B84:S84"/>
    <mergeCell ref="V84:AO84"/>
    <mergeCell ref="AK86:AO86"/>
    <mergeCell ref="B86:S86"/>
    <mergeCell ref="V63:AO63"/>
    <mergeCell ref="AK65:AO65"/>
    <mergeCell ref="B65:S65"/>
    <mergeCell ref="B67:I67"/>
    <mergeCell ref="K67:M67"/>
    <mergeCell ref="O67:AC67"/>
    <mergeCell ref="AE67:AO67"/>
    <mergeCell ref="T65:AE65"/>
    <mergeCell ref="AG65:AI65"/>
    <mergeCell ref="B121:S121"/>
    <mergeCell ref="T121:AE121"/>
    <mergeCell ref="AG121:AI121"/>
    <mergeCell ref="AK121:AO121"/>
    <mergeCell ref="B109:I109"/>
    <mergeCell ref="K109:M109"/>
    <mergeCell ref="O109:AC109"/>
    <mergeCell ref="AE109:AO109"/>
    <mergeCell ref="B112:S112"/>
    <mergeCell ref="V112:AO112"/>
    <mergeCell ref="B114:S114"/>
    <mergeCell ref="T114:AE114"/>
    <mergeCell ref="AG114:AI114"/>
    <mergeCell ref="AK114:AO114"/>
    <mergeCell ref="T107:AE107"/>
    <mergeCell ref="AG107:AI107"/>
    <mergeCell ref="B102:I102"/>
    <mergeCell ref="K102:M102"/>
    <mergeCell ref="O102:AC102"/>
    <mergeCell ref="AE102:AO102"/>
    <mergeCell ref="B105:S105"/>
    <mergeCell ref="V105:AO105"/>
    <mergeCell ref="AK107:AO107"/>
    <mergeCell ref="B107:S107"/>
    <mergeCell ref="T191:AE191"/>
    <mergeCell ref="AG191:AI191"/>
    <mergeCell ref="B191:S191"/>
    <mergeCell ref="B193:I193"/>
    <mergeCell ref="K193:M193"/>
    <mergeCell ref="O193:AC193"/>
    <mergeCell ref="AE193:AO193"/>
    <mergeCell ref="B186:I186"/>
    <mergeCell ref="K186:M186"/>
    <mergeCell ref="O186:AC186"/>
    <mergeCell ref="AE186:AO186"/>
    <mergeCell ref="B189:S189"/>
    <mergeCell ref="V189:AO189"/>
    <mergeCell ref="AK191:AO191"/>
    <mergeCell ref="K179:M179"/>
    <mergeCell ref="O179:AC179"/>
    <mergeCell ref="AE179:AO179"/>
    <mergeCell ref="B179:I179"/>
    <mergeCell ref="B182:S182"/>
    <mergeCell ref="V182:AO182"/>
    <mergeCell ref="B184:S184"/>
    <mergeCell ref="T184:AE184"/>
    <mergeCell ref="AG184:AI184"/>
    <mergeCell ref="AK184:AO184"/>
    <mergeCell ref="B172:I172"/>
    <mergeCell ref="K172:M172"/>
    <mergeCell ref="O172:AC172"/>
    <mergeCell ref="AE172:AO172"/>
    <mergeCell ref="B175:S175"/>
    <mergeCell ref="V175:AO175"/>
    <mergeCell ref="B177:S177"/>
    <mergeCell ref="T177:AE177"/>
    <mergeCell ref="AG177:AI177"/>
    <mergeCell ref="AK177:AO177"/>
    <mergeCell ref="B156:S156"/>
    <mergeCell ref="T156:AE156"/>
    <mergeCell ref="AG156:AI156"/>
    <mergeCell ref="AK156:AO156"/>
    <mergeCell ref="K158:M158"/>
    <mergeCell ref="O158:AC158"/>
    <mergeCell ref="AE158:AO158"/>
    <mergeCell ref="T170:AE170"/>
    <mergeCell ref="AG170:AI170"/>
    <mergeCell ref="B165:I165"/>
    <mergeCell ref="K165:M165"/>
    <mergeCell ref="O165:AC165"/>
    <mergeCell ref="AE165:AO165"/>
    <mergeCell ref="B168:S168"/>
    <mergeCell ref="V168:AO168"/>
    <mergeCell ref="AK170:AO170"/>
    <mergeCell ref="B170:S170"/>
    <mergeCell ref="B158:I158"/>
    <mergeCell ref="B161:S161"/>
    <mergeCell ref="V161:AO161"/>
    <mergeCell ref="B163:S163"/>
    <mergeCell ref="T163:AE163"/>
    <mergeCell ref="AG163:AI163"/>
    <mergeCell ref="AK163:AO163"/>
    <mergeCell ref="B133:S133"/>
    <mergeCell ref="V133:AO133"/>
    <mergeCell ref="B149:S149"/>
    <mergeCell ref="B151:I151"/>
    <mergeCell ref="K151:M151"/>
    <mergeCell ref="O151:AC151"/>
    <mergeCell ref="AE151:AO151"/>
    <mergeCell ref="B154:S154"/>
    <mergeCell ref="V154:AO154"/>
    <mergeCell ref="K137:M137"/>
    <mergeCell ref="O137:AC137"/>
    <mergeCell ref="AE137:AO137"/>
    <mergeCell ref="B137:I137"/>
    <mergeCell ref="B140:S140"/>
    <mergeCell ref="V140:AO140"/>
    <mergeCell ref="B142:S142"/>
    <mergeCell ref="T142:AE142"/>
    <mergeCell ref="AG142:AI142"/>
    <mergeCell ref="AK142:AO142"/>
    <mergeCell ref="T149:AE149"/>
    <mergeCell ref="AG149:AI149"/>
    <mergeCell ref="B144:I144"/>
    <mergeCell ref="K144:M144"/>
    <mergeCell ref="O144:AC144"/>
    <mergeCell ref="B123:I123"/>
    <mergeCell ref="K123:M123"/>
    <mergeCell ref="O123:AC123"/>
    <mergeCell ref="AE123:AO123"/>
    <mergeCell ref="B126:S126"/>
    <mergeCell ref="V126:AO126"/>
    <mergeCell ref="AK128:AO128"/>
    <mergeCell ref="B128:S128"/>
    <mergeCell ref="B130:I130"/>
    <mergeCell ref="K130:M130"/>
    <mergeCell ref="O130:AC130"/>
    <mergeCell ref="AE130:AO130"/>
    <mergeCell ref="T128:AE128"/>
    <mergeCell ref="AG128:AI128"/>
  </mergeCells>
  <dataValidations count="2">
    <dataValidation type="custom" allowBlank="1" showInputMessage="1" showErrorMessage="1" prompt="10 digits - no dashes or parentheses" sqref="B60 B67 B74 B81 B88 B95 B102 B109 B116 B123 B130 B137 B144 B151 B158 B165 B172 B179 B186 B193">
      <formula1>EQ(LEN(B60),(10))</formula1>
    </dataValidation>
    <dataValidation type="list" allowBlank="1" showErrorMessage="1" sqref="AJ25 AL47 AA35 AJ33">
      <formula1>$AR$15:$AR$17</formula1>
    </dataValidation>
  </dataValidations>
  <pageMargins left="0.25" right="0" top="0.25" bottom="0.25" header="0" footer="0"/>
  <pageSetup orientation="portrait" r:id="rId1"/>
  <headerFooter>
    <oddFooter>&amp;R&amp;D</oddFooter>
  </headerFooter>
  <rowBreaks count="3" manualBreakCount="3">
    <brk id="52" man="1"/>
    <brk id="103" man="1"/>
    <brk id="15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0"/>
  <sheetViews>
    <sheetView showGridLines="0" zoomScaleNormal="100" zoomScaleSheetLayoutView="80" workbookViewId="0">
      <selection sqref="A1:L3"/>
    </sheetView>
  </sheetViews>
  <sheetFormatPr defaultColWidth="12.625" defaultRowHeight="15" customHeight="1" x14ac:dyDescent="0.2"/>
  <cols>
    <col min="1" max="1" width="8.25" customWidth="1"/>
    <col min="2" max="2" width="3.125" customWidth="1"/>
    <col min="3" max="3" width="3" customWidth="1"/>
    <col min="4" max="4" width="11.875" customWidth="1"/>
    <col min="5" max="11" width="8.25" customWidth="1"/>
    <col min="12" max="12" width="7.375" customWidth="1"/>
  </cols>
  <sheetData>
    <row r="1" spans="1:12" ht="15" customHeight="1" x14ac:dyDescent="0.2">
      <c r="A1" s="1438" t="s">
        <v>2679</v>
      </c>
      <c r="B1" s="1397"/>
      <c r="C1" s="1397"/>
      <c r="D1" s="1397"/>
      <c r="E1" s="1397"/>
      <c r="F1" s="1397"/>
      <c r="G1" s="1397"/>
      <c r="H1" s="1397"/>
      <c r="I1" s="1397"/>
      <c r="J1" s="1397"/>
      <c r="K1" s="1397"/>
      <c r="L1" s="1398"/>
    </row>
    <row r="2" spans="1:12" ht="15" customHeight="1" x14ac:dyDescent="0.2">
      <c r="A2" s="1399"/>
      <c r="B2" s="1400"/>
      <c r="C2" s="1400"/>
      <c r="D2" s="1400"/>
      <c r="E2" s="1400"/>
      <c r="F2" s="1400"/>
      <c r="G2" s="1400"/>
      <c r="H2" s="1400"/>
      <c r="I2" s="1400"/>
      <c r="J2" s="1400"/>
      <c r="K2" s="1400"/>
      <c r="L2" s="1401"/>
    </row>
    <row r="3" spans="1:12" ht="4.5" customHeight="1" x14ac:dyDescent="0.2">
      <c r="A3" s="1402"/>
      <c r="B3" s="1403"/>
      <c r="C3" s="1403"/>
      <c r="D3" s="1403"/>
      <c r="E3" s="1403"/>
      <c r="F3" s="1403"/>
      <c r="G3" s="1403"/>
      <c r="H3" s="1403"/>
      <c r="I3" s="1403"/>
      <c r="J3" s="1403"/>
      <c r="K3" s="1403"/>
      <c r="L3" s="1404"/>
    </row>
    <row r="4" spans="1:12" ht="4.5" customHeight="1" x14ac:dyDescent="0.25">
      <c r="A4" s="10"/>
      <c r="B4" s="10"/>
      <c r="C4" s="10"/>
      <c r="D4" s="10"/>
      <c r="E4" s="10"/>
      <c r="F4" s="10"/>
      <c r="G4" s="10"/>
      <c r="H4" s="10"/>
      <c r="I4" s="10"/>
      <c r="J4" s="10"/>
      <c r="K4" s="10"/>
      <c r="L4" s="10"/>
    </row>
    <row r="5" spans="1:12" ht="15" customHeight="1" x14ac:dyDescent="0.2">
      <c r="A5" s="1730" t="s">
        <v>2680</v>
      </c>
      <c r="B5" s="1400"/>
      <c r="C5" s="1400"/>
      <c r="D5" s="1400"/>
      <c r="E5" s="1400"/>
      <c r="F5" s="1400"/>
      <c r="G5" s="1400"/>
      <c r="H5" s="1400"/>
      <c r="I5" s="1400"/>
      <c r="J5" s="1400"/>
      <c r="K5" s="1400"/>
      <c r="L5" s="1400"/>
    </row>
    <row r="6" spans="1:12" ht="14.25" customHeight="1" x14ac:dyDescent="0.2">
      <c r="A6" s="1400"/>
      <c r="B6" s="1400"/>
      <c r="C6" s="1400"/>
      <c r="D6" s="1400"/>
      <c r="E6" s="1400"/>
      <c r="F6" s="1400"/>
      <c r="G6" s="1400"/>
      <c r="H6" s="1400"/>
      <c r="I6" s="1400"/>
      <c r="J6" s="1400"/>
      <c r="K6" s="1400"/>
      <c r="L6" s="1400"/>
    </row>
    <row r="7" spans="1:12" ht="4.5" customHeight="1" x14ac:dyDescent="0.25">
      <c r="A7" s="10"/>
      <c r="B7" s="10"/>
      <c r="C7" s="10"/>
      <c r="D7" s="10"/>
      <c r="E7" s="10"/>
      <c r="F7" s="10"/>
      <c r="G7" s="10"/>
      <c r="H7" s="10"/>
      <c r="I7" s="10"/>
      <c r="J7" s="10"/>
      <c r="K7" s="10"/>
      <c r="L7" s="10"/>
    </row>
    <row r="8" spans="1:12" ht="14.25" customHeight="1" x14ac:dyDescent="0.25">
      <c r="A8" s="10"/>
      <c r="B8" s="1125"/>
      <c r="C8" s="1551" t="s">
        <v>2681</v>
      </c>
      <c r="D8" s="1400"/>
      <c r="E8" s="1400"/>
      <c r="F8" s="1400"/>
      <c r="G8" s="1400"/>
      <c r="H8" s="1400"/>
      <c r="I8" s="1400"/>
      <c r="J8" s="1400"/>
      <c r="K8" s="1400"/>
      <c r="L8" s="10"/>
    </row>
    <row r="9" spans="1:12" ht="15" customHeight="1" x14ac:dyDescent="0.25">
      <c r="A9" s="10"/>
      <c r="B9" s="10"/>
      <c r="C9" s="1400"/>
      <c r="D9" s="1400"/>
      <c r="E9" s="1400"/>
      <c r="F9" s="1400"/>
      <c r="G9" s="1400"/>
      <c r="H9" s="1400"/>
      <c r="I9" s="1400"/>
      <c r="J9" s="1400"/>
      <c r="K9" s="1400"/>
      <c r="L9" s="10"/>
    </row>
    <row r="10" spans="1:12" ht="14.25" customHeight="1" x14ac:dyDescent="0.25">
      <c r="A10" s="10"/>
      <c r="B10" s="10"/>
      <c r="C10" s="1125"/>
      <c r="D10" s="10" t="s">
        <v>2682</v>
      </c>
      <c r="E10" s="10"/>
      <c r="F10" s="10"/>
      <c r="G10" s="10"/>
      <c r="H10" s="10"/>
      <c r="I10" s="10"/>
      <c r="J10" s="10"/>
      <c r="K10" s="10"/>
      <c r="L10" s="10"/>
    </row>
    <row r="11" spans="1:12" ht="5.25" customHeight="1" x14ac:dyDescent="0.25">
      <c r="A11" s="10"/>
      <c r="B11" s="10"/>
      <c r="C11" s="1116"/>
      <c r="D11" s="10"/>
      <c r="E11" s="10"/>
      <c r="F11" s="10"/>
      <c r="G11" s="10"/>
      <c r="H11" s="10"/>
      <c r="I11" s="10"/>
      <c r="J11" s="10"/>
      <c r="K11" s="10"/>
      <c r="L11" s="10"/>
    </row>
    <row r="12" spans="1:12" ht="14.25" customHeight="1" x14ac:dyDescent="0.25">
      <c r="A12" s="10"/>
      <c r="B12" s="10"/>
      <c r="C12" s="1125"/>
      <c r="D12" s="10" t="s">
        <v>2683</v>
      </c>
      <c r="E12" s="10"/>
      <c r="F12" s="10"/>
      <c r="G12" s="10"/>
      <c r="H12" s="10"/>
      <c r="I12" s="10"/>
      <c r="J12" s="10"/>
      <c r="K12" s="10"/>
      <c r="L12" s="10"/>
    </row>
    <row r="13" spans="1:12" ht="4.5" customHeight="1" x14ac:dyDescent="0.25">
      <c r="A13" s="10"/>
      <c r="B13" s="10"/>
      <c r="C13" s="10"/>
      <c r="D13" s="10"/>
      <c r="E13" s="10"/>
      <c r="F13" s="10"/>
      <c r="G13" s="10"/>
      <c r="H13" s="10"/>
      <c r="I13" s="10"/>
      <c r="J13" s="10"/>
      <c r="K13" s="10"/>
      <c r="L13" s="10"/>
    </row>
    <row r="14" spans="1:12" ht="15" customHeight="1" x14ac:dyDescent="0.25">
      <c r="A14" s="119" t="s">
        <v>2684</v>
      </c>
      <c r="B14" s="100" t="s">
        <v>2685</v>
      </c>
      <c r="C14" s="10"/>
      <c r="D14" s="10"/>
      <c r="E14" s="10"/>
      <c r="F14" s="10"/>
      <c r="G14" s="10"/>
      <c r="H14" s="10"/>
      <c r="I14" s="10"/>
      <c r="J14" s="10"/>
      <c r="K14" s="10"/>
      <c r="L14" s="10"/>
    </row>
    <row r="15" spans="1:12" ht="4.5" customHeight="1" x14ac:dyDescent="0.25">
      <c r="A15" s="10"/>
      <c r="B15" s="10"/>
      <c r="C15" s="10"/>
      <c r="D15" s="10"/>
      <c r="E15" s="10"/>
      <c r="F15" s="10"/>
      <c r="G15" s="10"/>
      <c r="H15" s="10"/>
      <c r="I15" s="10"/>
      <c r="J15" s="10"/>
      <c r="K15" s="10"/>
      <c r="L15" s="10"/>
    </row>
    <row r="16" spans="1:12" ht="14.25" customHeight="1" x14ac:dyDescent="0.25">
      <c r="A16" s="10"/>
      <c r="B16" s="1125"/>
      <c r="C16" s="10" t="s">
        <v>2686</v>
      </c>
      <c r="D16" s="10"/>
      <c r="E16" s="10"/>
      <c r="F16" s="10"/>
      <c r="G16" s="10"/>
      <c r="H16" s="10"/>
      <c r="I16" s="10"/>
      <c r="J16" s="10"/>
      <c r="K16" s="10"/>
      <c r="L16" s="10"/>
    </row>
    <row r="17" spans="1:12" ht="14.25" customHeight="1" x14ac:dyDescent="0.25">
      <c r="A17" s="10"/>
      <c r="B17" s="10"/>
      <c r="C17" s="1551" t="s">
        <v>2687</v>
      </c>
      <c r="D17" s="1400"/>
      <c r="E17" s="1400"/>
      <c r="F17" s="1400"/>
      <c r="G17" s="1400"/>
      <c r="H17" s="1400"/>
      <c r="I17" s="1400"/>
      <c r="J17" s="1400"/>
      <c r="K17" s="1400"/>
      <c r="L17" s="1400"/>
    </row>
    <row r="18" spans="1:12" ht="30" customHeight="1" x14ac:dyDescent="0.25">
      <c r="A18" s="10"/>
      <c r="B18" s="10"/>
      <c r="C18" s="1400"/>
      <c r="D18" s="1400"/>
      <c r="E18" s="1400"/>
      <c r="F18" s="1400"/>
      <c r="G18" s="1400"/>
      <c r="H18" s="1400"/>
      <c r="I18" s="1400"/>
      <c r="J18" s="1400"/>
      <c r="K18" s="1400"/>
      <c r="L18" s="1400"/>
    </row>
    <row r="19" spans="1:12" ht="6" customHeight="1" x14ac:dyDescent="0.25">
      <c r="A19" s="10"/>
      <c r="B19" s="10"/>
      <c r="C19" s="311"/>
      <c r="D19" s="311"/>
      <c r="E19" s="311"/>
      <c r="F19" s="311"/>
      <c r="G19" s="311"/>
      <c r="H19" s="311"/>
      <c r="I19" s="311"/>
      <c r="J19" s="311"/>
      <c r="K19" s="311"/>
      <c r="L19" s="311"/>
    </row>
    <row r="20" spans="1:12" ht="14.25" customHeight="1" x14ac:dyDescent="0.25">
      <c r="A20" s="10"/>
      <c r="B20" s="1125"/>
      <c r="C20" s="10" t="s">
        <v>2688</v>
      </c>
      <c r="D20" s="10"/>
      <c r="E20" s="10"/>
      <c r="F20" s="10"/>
      <c r="G20" s="10"/>
      <c r="H20" s="10"/>
      <c r="I20" s="10"/>
      <c r="J20" s="10"/>
      <c r="K20" s="10"/>
      <c r="L20" s="10"/>
    </row>
    <row r="21" spans="1:12" ht="4.5" customHeight="1" x14ac:dyDescent="0.25">
      <c r="A21" s="10"/>
      <c r="B21" s="1116"/>
      <c r="C21" s="10"/>
      <c r="D21" s="10"/>
      <c r="E21" s="10"/>
      <c r="F21" s="10"/>
      <c r="G21" s="10"/>
      <c r="H21" s="10"/>
      <c r="I21" s="10"/>
      <c r="J21" s="10"/>
      <c r="K21" s="10"/>
      <c r="L21" s="10"/>
    </row>
    <row r="22" spans="1:12" ht="14.25" customHeight="1" x14ac:dyDescent="0.25">
      <c r="A22" s="10"/>
      <c r="B22" s="1125"/>
      <c r="C22" s="10" t="s">
        <v>2689</v>
      </c>
      <c r="D22" s="10"/>
      <c r="E22" s="10"/>
      <c r="F22" s="10"/>
      <c r="G22" s="10"/>
      <c r="H22" s="10"/>
      <c r="I22" s="10"/>
      <c r="J22" s="10"/>
      <c r="K22" s="10"/>
      <c r="L22" s="10"/>
    </row>
    <row r="23" spans="1:12" ht="4.5" customHeight="1" x14ac:dyDescent="0.25">
      <c r="A23" s="10"/>
      <c r="B23" s="1116"/>
      <c r="C23" s="10"/>
      <c r="D23" s="10"/>
      <c r="E23" s="10"/>
      <c r="F23" s="10"/>
      <c r="G23" s="10"/>
      <c r="H23" s="10"/>
      <c r="I23" s="10"/>
      <c r="J23" s="10"/>
      <c r="K23" s="10"/>
      <c r="L23" s="10"/>
    </row>
    <row r="24" spans="1:12" ht="14.25" customHeight="1" x14ac:dyDescent="0.25">
      <c r="A24" s="10"/>
      <c r="B24" s="1125"/>
      <c r="C24" s="10" t="s">
        <v>2690</v>
      </c>
      <c r="D24" s="10"/>
      <c r="E24" s="10"/>
      <c r="F24" s="10"/>
      <c r="G24" s="10"/>
      <c r="H24" s="10"/>
      <c r="I24" s="10"/>
      <c r="J24" s="10"/>
      <c r="K24" s="10"/>
      <c r="L24" s="10"/>
    </row>
    <row r="25" spans="1:12" ht="14.25" customHeight="1" x14ac:dyDescent="0.25">
      <c r="A25" s="10"/>
      <c r="B25" s="1116"/>
      <c r="C25" s="10" t="s">
        <v>2691</v>
      </c>
      <c r="D25" s="10"/>
      <c r="E25" s="10"/>
      <c r="F25" s="10"/>
      <c r="G25" s="10"/>
      <c r="H25" s="10"/>
      <c r="I25" s="10"/>
      <c r="J25" s="10"/>
      <c r="K25" s="10"/>
      <c r="L25" s="10"/>
    </row>
    <row r="26" spans="1:12" ht="4.5" customHeight="1" x14ac:dyDescent="0.25">
      <c r="A26" s="10"/>
      <c r="B26" s="1116"/>
      <c r="C26" s="10"/>
      <c r="D26" s="10"/>
      <c r="E26" s="10"/>
      <c r="F26" s="10"/>
      <c r="G26" s="10"/>
      <c r="H26" s="10"/>
      <c r="I26" s="10"/>
      <c r="J26" s="10"/>
      <c r="K26" s="10"/>
      <c r="L26" s="10"/>
    </row>
    <row r="27" spans="1:12" ht="14.25" customHeight="1" x14ac:dyDescent="0.25">
      <c r="A27" s="10"/>
      <c r="B27" s="1125"/>
      <c r="C27" s="10" t="s">
        <v>2692</v>
      </c>
      <c r="D27" s="10"/>
      <c r="E27" s="10"/>
      <c r="F27" s="10"/>
      <c r="G27" s="10"/>
      <c r="H27" s="10"/>
      <c r="I27" s="10"/>
      <c r="J27" s="10"/>
      <c r="K27" s="10"/>
      <c r="L27" s="10"/>
    </row>
    <row r="28" spans="1:12" ht="14.25" customHeight="1" x14ac:dyDescent="0.25">
      <c r="A28" s="10"/>
      <c r="B28" s="10"/>
      <c r="C28" s="10" t="s">
        <v>2691</v>
      </c>
      <c r="D28" s="10"/>
      <c r="E28" s="10"/>
      <c r="F28" s="10"/>
      <c r="G28" s="10"/>
      <c r="H28" s="10"/>
      <c r="I28" s="10"/>
      <c r="J28" s="10"/>
      <c r="K28" s="10"/>
      <c r="L28" s="10"/>
    </row>
    <row r="29" spans="1:12" ht="4.5" customHeight="1" x14ac:dyDescent="0.25">
      <c r="A29" s="10"/>
      <c r="B29" s="10"/>
      <c r="C29" s="10"/>
      <c r="D29" s="10"/>
      <c r="E29" s="10"/>
      <c r="F29" s="10"/>
      <c r="G29" s="10"/>
      <c r="H29" s="10"/>
      <c r="I29" s="10"/>
      <c r="J29" s="10"/>
      <c r="K29" s="10"/>
      <c r="L29" s="10"/>
    </row>
    <row r="30" spans="1:12" ht="15" customHeight="1" x14ac:dyDescent="0.25">
      <c r="A30" s="119" t="s">
        <v>2693</v>
      </c>
      <c r="B30" s="100" t="s">
        <v>2694</v>
      </c>
      <c r="C30" s="10"/>
      <c r="D30" s="10"/>
      <c r="E30" s="10"/>
      <c r="F30" s="10"/>
      <c r="G30" s="10"/>
      <c r="H30" s="10"/>
      <c r="I30" s="10"/>
      <c r="J30" s="10"/>
      <c r="K30" s="10"/>
      <c r="L30" s="10"/>
    </row>
    <row r="31" spans="1:12" ht="4.5" customHeight="1" x14ac:dyDescent="0.25">
      <c r="A31" s="10"/>
      <c r="B31" s="10"/>
      <c r="C31" s="10"/>
      <c r="D31" s="10"/>
      <c r="E31" s="10"/>
      <c r="F31" s="10"/>
      <c r="G31" s="10"/>
      <c r="H31" s="10"/>
      <c r="I31" s="10"/>
      <c r="J31" s="10"/>
      <c r="K31" s="10"/>
      <c r="L31" s="10"/>
    </row>
    <row r="32" spans="1:12" ht="14.25" customHeight="1" x14ac:dyDescent="0.25">
      <c r="A32" s="10"/>
      <c r="B32" s="1125"/>
      <c r="C32" s="10" t="s">
        <v>2686</v>
      </c>
      <c r="D32" s="10"/>
      <c r="E32" s="10"/>
      <c r="F32" s="10"/>
      <c r="G32" s="10"/>
      <c r="H32" s="10"/>
      <c r="I32" s="10"/>
      <c r="J32" s="10"/>
      <c r="K32" s="10"/>
      <c r="L32" s="10"/>
    </row>
    <row r="33" spans="1:12" ht="14.25" customHeight="1" x14ac:dyDescent="0.25">
      <c r="A33" s="10"/>
      <c r="B33" s="10"/>
      <c r="C33" s="1551" t="s">
        <v>2687</v>
      </c>
      <c r="D33" s="1400"/>
      <c r="E33" s="1400"/>
      <c r="F33" s="1400"/>
      <c r="G33" s="1400"/>
      <c r="H33" s="1400"/>
      <c r="I33" s="1400"/>
      <c r="J33" s="1400"/>
      <c r="K33" s="1400"/>
      <c r="L33" s="1400"/>
    </row>
    <row r="34" spans="1:12" ht="30" customHeight="1" x14ac:dyDescent="0.25">
      <c r="A34" s="10"/>
      <c r="B34" s="10"/>
      <c r="C34" s="1400"/>
      <c r="D34" s="1400"/>
      <c r="E34" s="1400"/>
      <c r="F34" s="1400"/>
      <c r="G34" s="1400"/>
      <c r="H34" s="1400"/>
      <c r="I34" s="1400"/>
      <c r="J34" s="1400"/>
      <c r="K34" s="1400"/>
      <c r="L34" s="1400"/>
    </row>
    <row r="35" spans="1:12" ht="3.75" customHeight="1" x14ac:dyDescent="0.25">
      <c r="A35" s="10"/>
      <c r="B35" s="10"/>
      <c r="C35" s="10"/>
      <c r="D35" s="10"/>
      <c r="E35" s="10"/>
      <c r="F35" s="10"/>
      <c r="G35" s="10"/>
      <c r="H35" s="10"/>
      <c r="I35" s="10"/>
      <c r="J35" s="10"/>
      <c r="K35" s="10"/>
      <c r="L35" s="10"/>
    </row>
    <row r="36" spans="1:12" ht="14.25" customHeight="1" x14ac:dyDescent="0.25">
      <c r="A36" s="10"/>
      <c r="B36" s="1125"/>
      <c r="C36" s="10" t="s">
        <v>2695</v>
      </c>
      <c r="D36" s="10"/>
      <c r="E36" s="10"/>
      <c r="F36" s="10"/>
      <c r="G36" s="10"/>
      <c r="H36" s="10"/>
      <c r="I36" s="10"/>
      <c r="J36" s="10"/>
      <c r="K36" s="10"/>
      <c r="L36" s="10"/>
    </row>
    <row r="37" spans="1:12" ht="6" customHeight="1" x14ac:dyDescent="0.25">
      <c r="A37" s="10"/>
      <c r="B37" s="1116"/>
      <c r="C37" s="10"/>
      <c r="D37" s="10"/>
      <c r="E37" s="10"/>
      <c r="F37" s="10"/>
      <c r="G37" s="10"/>
      <c r="H37" s="10"/>
      <c r="I37" s="10"/>
      <c r="J37" s="10"/>
      <c r="K37" s="10"/>
      <c r="L37" s="10"/>
    </row>
    <row r="38" spans="1:12" ht="14.25" customHeight="1" x14ac:dyDescent="0.25">
      <c r="A38" s="10"/>
      <c r="B38" s="1125"/>
      <c r="C38" s="10" t="s">
        <v>2696</v>
      </c>
      <c r="D38" s="10"/>
      <c r="E38" s="10"/>
      <c r="F38" s="10"/>
      <c r="G38" s="10"/>
      <c r="H38" s="10"/>
      <c r="I38" s="10"/>
      <c r="J38" s="10"/>
      <c r="K38" s="10"/>
      <c r="L38" s="10"/>
    </row>
    <row r="39" spans="1:12" ht="14.25" customHeight="1" x14ac:dyDescent="0.25">
      <c r="A39" s="10"/>
      <c r="B39" s="10"/>
      <c r="C39" s="10"/>
      <c r="D39" s="10"/>
      <c r="E39" s="10"/>
      <c r="F39" s="10"/>
      <c r="G39" s="10"/>
      <c r="H39" s="10"/>
      <c r="I39" s="10"/>
      <c r="J39" s="10"/>
      <c r="K39" s="10"/>
      <c r="L39" s="10"/>
    </row>
    <row r="40" spans="1:12" ht="14.25" customHeight="1" x14ac:dyDescent="0.25">
      <c r="A40" s="10"/>
      <c r="B40" s="10"/>
      <c r="C40" s="10"/>
      <c r="D40" s="10"/>
      <c r="E40" s="10"/>
      <c r="F40" s="10"/>
      <c r="G40" s="10"/>
      <c r="H40" s="10"/>
      <c r="I40" s="10"/>
      <c r="J40" s="10"/>
      <c r="K40" s="10"/>
      <c r="L40" s="10"/>
    </row>
    <row r="41" spans="1:12" ht="14.25" customHeight="1" x14ac:dyDescent="0.25">
      <c r="A41" s="10"/>
      <c r="B41" s="10"/>
      <c r="C41" s="10"/>
      <c r="D41" s="10"/>
      <c r="E41" s="10"/>
      <c r="F41" s="10"/>
      <c r="G41" s="10"/>
      <c r="H41" s="10"/>
      <c r="I41" s="10"/>
      <c r="J41" s="10"/>
      <c r="K41" s="10"/>
      <c r="L41" s="10"/>
    </row>
    <row r="42" spans="1:12" ht="14.25" customHeight="1" x14ac:dyDescent="0.25">
      <c r="A42" s="10"/>
      <c r="B42" s="10"/>
      <c r="C42" s="10"/>
      <c r="D42" s="10"/>
      <c r="E42" s="10"/>
      <c r="F42" s="10"/>
      <c r="G42" s="10"/>
      <c r="H42" s="10"/>
      <c r="I42" s="10"/>
      <c r="J42" s="10"/>
      <c r="K42" s="10"/>
      <c r="L42" s="10"/>
    </row>
    <row r="43" spans="1:12" ht="14.25" customHeight="1" x14ac:dyDescent="0.25">
      <c r="A43" s="10"/>
      <c r="B43" s="10"/>
      <c r="C43" s="10"/>
      <c r="D43" s="10"/>
      <c r="E43" s="10"/>
      <c r="F43" s="10"/>
      <c r="G43" s="10"/>
      <c r="H43" s="10"/>
      <c r="I43" s="10"/>
      <c r="J43" s="10"/>
      <c r="K43" s="10"/>
      <c r="L43" s="10"/>
    </row>
    <row r="44" spans="1:12" ht="14.25" customHeight="1" x14ac:dyDescent="0.25">
      <c r="A44" s="10"/>
      <c r="B44" s="10"/>
      <c r="C44" s="10"/>
      <c r="D44" s="10"/>
      <c r="E44" s="10"/>
      <c r="F44" s="10"/>
      <c r="G44" s="10"/>
      <c r="H44" s="10"/>
      <c r="I44" s="10"/>
      <c r="J44" s="10"/>
      <c r="K44" s="10"/>
      <c r="L44" s="10"/>
    </row>
    <row r="45" spans="1:12" ht="14.25" customHeight="1" x14ac:dyDescent="0.25">
      <c r="A45" s="10"/>
      <c r="B45" s="10"/>
      <c r="C45" s="10"/>
      <c r="D45" s="10"/>
      <c r="E45" s="10"/>
      <c r="F45" s="10"/>
      <c r="G45" s="10"/>
      <c r="H45" s="10"/>
      <c r="I45" s="10"/>
      <c r="J45" s="10"/>
      <c r="K45" s="10"/>
      <c r="L45" s="10"/>
    </row>
    <row r="46" spans="1:12" ht="14.25" customHeight="1" x14ac:dyDescent="0.25">
      <c r="A46" s="10"/>
      <c r="B46" s="10"/>
      <c r="C46" s="10"/>
      <c r="D46" s="10"/>
      <c r="E46" s="10"/>
      <c r="F46" s="10"/>
      <c r="G46" s="10"/>
      <c r="H46" s="10"/>
      <c r="I46" s="10"/>
      <c r="J46" s="10"/>
      <c r="K46" s="10"/>
      <c r="L46" s="10"/>
    </row>
    <row r="47" spans="1:12" ht="14.25" customHeight="1" x14ac:dyDescent="0.25">
      <c r="A47" s="10"/>
      <c r="B47" s="10"/>
      <c r="C47" s="10"/>
      <c r="D47" s="10"/>
      <c r="E47" s="10"/>
      <c r="F47" s="10"/>
      <c r="G47" s="10"/>
      <c r="H47" s="10"/>
      <c r="I47" s="10"/>
      <c r="J47" s="10"/>
      <c r="K47" s="10"/>
      <c r="L47" s="10"/>
    </row>
    <row r="48" spans="1: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qLtqzKgeO39sKFJ2GpP2Gmj+IiNuXXUy7ArJRBmDPLh88+fhfRn8NUZpusE24ROqzYR3utQIcXuS/n9+ElSh8w==" saltValue="3AOWhaDWyCWzAOkNH15PzQ==" spinCount="100000" sheet="1" objects="1" scenarios="1"/>
  <mergeCells count="5">
    <mergeCell ref="A1:L3"/>
    <mergeCell ref="A5:L6"/>
    <mergeCell ref="C8:K9"/>
    <mergeCell ref="C17:L18"/>
    <mergeCell ref="C33:L34"/>
  </mergeCells>
  <pageMargins left="0" right="0" top="0.25" bottom="0.25" header="0" footer="0"/>
  <pageSetup orientation="portrait" r:id="rId1"/>
  <headerFooter>
    <oddFooter>&amp;R&amp;D</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1000"/>
  <sheetViews>
    <sheetView showGridLines="0" topLeftCell="A78" zoomScaleNormal="100" zoomScaleSheetLayoutView="110" workbookViewId="0">
      <selection activeCell="B81" sqref="B81:L81"/>
    </sheetView>
  </sheetViews>
  <sheetFormatPr defaultColWidth="12.625" defaultRowHeight="15" customHeight="1" x14ac:dyDescent="0.2"/>
  <cols>
    <col min="1" max="1" width="2.125" customWidth="1"/>
    <col min="2" max="2" width="4.875" customWidth="1"/>
    <col min="3" max="4" width="2.125" customWidth="1"/>
    <col min="5" max="5" width="8.375" customWidth="1"/>
    <col min="6" max="37" width="2.125" customWidth="1"/>
  </cols>
  <sheetData>
    <row r="1" spans="1:37" ht="15" customHeight="1" x14ac:dyDescent="0.2">
      <c r="A1" s="1440" t="s">
        <v>83</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8"/>
    </row>
    <row r="2" spans="1:37" ht="9"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4"/>
    </row>
    <row r="3" spans="1:37" ht="15" customHeight="1" x14ac:dyDescent="0.2">
      <c r="A3" s="2371" t="s">
        <v>90</v>
      </c>
      <c r="B3" s="1397"/>
      <c r="C3" s="1397"/>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c r="AH3" s="1397"/>
      <c r="AI3" s="1397"/>
      <c r="AJ3" s="1397"/>
      <c r="AK3" s="1397"/>
    </row>
    <row r="4" spans="1:37" ht="15" customHeight="1" x14ac:dyDescent="0.2">
      <c r="A4" s="1400"/>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c r="AH4" s="1400"/>
      <c r="AI4" s="1400"/>
      <c r="AJ4" s="1400"/>
      <c r="AK4" s="1400"/>
    </row>
    <row r="5" spans="1:37" ht="15" customHeight="1" x14ac:dyDescent="0.2">
      <c r="A5" s="1400"/>
      <c r="B5" s="1400"/>
      <c r="C5" s="1400"/>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row>
    <row r="6" spans="1:37" ht="12" customHeight="1" x14ac:dyDescent="0.2">
      <c r="A6" s="1400"/>
      <c r="B6" s="1400"/>
      <c r="C6" s="1400"/>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1400"/>
      <c r="AG6" s="1400"/>
      <c r="AH6" s="1400"/>
      <c r="AI6" s="1400"/>
      <c r="AJ6" s="1400"/>
      <c r="AK6" s="1400"/>
    </row>
    <row r="7" spans="1:37"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row>
    <row r="8" spans="1:37" ht="15" customHeight="1" x14ac:dyDescent="0.25">
      <c r="A8" s="10"/>
      <c r="B8" s="1557" t="s">
        <v>153</v>
      </c>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row>
    <row r="9" spans="1:37" ht="9" customHeight="1" x14ac:dyDescent="0.25">
      <c r="A9" s="10"/>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row>
    <row r="10" spans="1:37" ht="15" customHeight="1" x14ac:dyDescent="0.25">
      <c r="A10" s="10"/>
      <c r="B10" s="1559" t="s">
        <v>181</v>
      </c>
      <c r="C10" s="1400"/>
      <c r="D10" s="1400"/>
      <c r="E10" s="1400"/>
      <c r="F10" s="1400"/>
      <c r="G10" s="1400"/>
      <c r="H10" s="1400"/>
      <c r="I10" s="1400"/>
      <c r="J10" s="1400"/>
      <c r="K10" s="1400"/>
      <c r="L10" s="1400"/>
      <c r="M10" s="143"/>
      <c r="N10" s="143"/>
      <c r="O10" s="143"/>
      <c r="P10" s="143"/>
      <c r="Q10" s="143"/>
      <c r="R10" s="143"/>
      <c r="S10" s="143"/>
      <c r="T10" s="143"/>
      <c r="U10" s="143"/>
      <c r="V10" s="143"/>
      <c r="W10" s="143"/>
      <c r="X10" s="143"/>
      <c r="Y10" s="143"/>
      <c r="Z10" s="143"/>
      <c r="AA10" s="143"/>
      <c r="AB10" s="143"/>
      <c r="AC10" s="143"/>
      <c r="AD10" s="143"/>
      <c r="AE10" s="143"/>
      <c r="AF10" s="10"/>
      <c r="AG10" s="10"/>
      <c r="AH10" s="10"/>
      <c r="AI10" s="10"/>
      <c r="AJ10" s="10"/>
      <c r="AK10" s="10"/>
    </row>
    <row r="11" spans="1:37" ht="15" customHeight="1" x14ac:dyDescent="0.25">
      <c r="A11" s="10"/>
      <c r="B11" s="2360"/>
      <c r="C11" s="1786"/>
      <c r="D11" s="1786"/>
      <c r="E11" s="1786"/>
      <c r="F11" s="1786"/>
      <c r="G11" s="1786"/>
      <c r="H11" s="1786"/>
      <c r="I11" s="1786"/>
      <c r="J11" s="1786"/>
      <c r="K11" s="1786"/>
      <c r="L11" s="2361"/>
      <c r="M11" s="27"/>
      <c r="N11" s="2362"/>
      <c r="O11" s="1786"/>
      <c r="P11" s="1786"/>
      <c r="Q11" s="1786"/>
      <c r="R11" s="1786"/>
      <c r="S11" s="1786"/>
      <c r="T11" s="1786"/>
      <c r="U11" s="1786"/>
      <c r="V11" s="1786"/>
      <c r="W11" s="1786"/>
      <c r="X11" s="1786"/>
      <c r="Y11" s="1786"/>
      <c r="Z11" s="1786"/>
      <c r="AA11" s="1786"/>
      <c r="AB11" s="1786"/>
      <c r="AC11" s="1786"/>
      <c r="AD11" s="2361"/>
      <c r="AE11" s="27"/>
      <c r="AF11" s="2363"/>
      <c r="AG11" s="1786"/>
      <c r="AH11" s="1786"/>
      <c r="AI11" s="1786"/>
      <c r="AJ11" s="1786"/>
      <c r="AK11" s="2364"/>
    </row>
    <row r="12" spans="1:37" ht="15" customHeight="1" x14ac:dyDescent="0.25">
      <c r="A12" s="10"/>
      <c r="B12" s="34"/>
      <c r="C12" s="10"/>
      <c r="D12" s="10"/>
      <c r="E12" s="10"/>
      <c r="F12" s="10"/>
      <c r="G12" s="10"/>
      <c r="H12" s="10"/>
      <c r="I12" s="10"/>
      <c r="J12" s="10"/>
      <c r="K12" s="10"/>
      <c r="L12" s="10"/>
      <c r="M12" s="10"/>
      <c r="N12" s="180" t="s">
        <v>207</v>
      </c>
      <c r="O12" s="181"/>
      <c r="P12" s="181"/>
      <c r="Q12" s="181"/>
      <c r="R12" s="181"/>
      <c r="S12" s="181"/>
      <c r="T12" s="181"/>
      <c r="U12" s="181"/>
      <c r="V12" s="181"/>
      <c r="W12" s="181"/>
      <c r="X12" s="181"/>
      <c r="Y12" s="181"/>
      <c r="Z12" s="181"/>
      <c r="AA12" s="181"/>
      <c r="AB12" s="181"/>
      <c r="AC12" s="181"/>
      <c r="AD12" s="181"/>
      <c r="AE12" s="181"/>
      <c r="AF12" s="10" t="s">
        <v>208</v>
      </c>
      <c r="AG12" s="10"/>
      <c r="AH12" s="10"/>
      <c r="AI12" s="10"/>
      <c r="AJ12" s="10"/>
      <c r="AK12" s="140"/>
    </row>
    <row r="13" spans="1:37" ht="15" customHeight="1" x14ac:dyDescent="0.25">
      <c r="A13" s="10"/>
      <c r="B13" s="2365"/>
      <c r="C13" s="1862"/>
      <c r="D13" s="1862"/>
      <c r="E13" s="1862"/>
      <c r="F13" s="1862"/>
      <c r="G13" s="1862"/>
      <c r="H13" s="1862"/>
      <c r="I13" s="1862"/>
      <c r="J13" s="1862"/>
      <c r="K13" s="1862"/>
      <c r="L13" s="1862"/>
      <c r="M13" s="1862"/>
      <c r="N13" s="1862"/>
      <c r="O13" s="1862"/>
      <c r="P13" s="1862"/>
      <c r="Q13" s="1863"/>
      <c r="R13" s="10"/>
      <c r="S13" s="2367"/>
      <c r="T13" s="1862"/>
      <c r="U13" s="1862"/>
      <c r="V13" s="1862"/>
      <c r="W13" s="1862"/>
      <c r="X13" s="1862"/>
      <c r="Y13" s="1862"/>
      <c r="Z13" s="1862"/>
      <c r="AA13" s="1863"/>
      <c r="AB13" s="10"/>
      <c r="AC13" s="2368"/>
      <c r="AD13" s="1862"/>
      <c r="AE13" s="1862"/>
      <c r="AF13" s="1862"/>
      <c r="AG13" s="1862"/>
      <c r="AH13" s="1862"/>
      <c r="AI13" s="1862"/>
      <c r="AJ13" s="1862"/>
      <c r="AK13" s="2369"/>
    </row>
    <row r="14" spans="1:37" ht="15" customHeight="1" x14ac:dyDescent="0.25">
      <c r="A14" s="10"/>
      <c r="B14" s="1564" t="s">
        <v>226</v>
      </c>
      <c r="C14" s="1400"/>
      <c r="D14" s="1400"/>
      <c r="E14" s="1400"/>
      <c r="F14" s="1400"/>
      <c r="G14" s="1400"/>
      <c r="H14" s="1400"/>
      <c r="I14" s="1400"/>
      <c r="J14" s="1400"/>
      <c r="K14" s="1400"/>
      <c r="L14" s="1400"/>
      <c r="M14" s="1400"/>
      <c r="N14" s="1400"/>
      <c r="O14" s="1400"/>
      <c r="P14" s="1400"/>
      <c r="Q14" s="1400"/>
      <c r="R14" s="10"/>
      <c r="S14" s="1574" t="s">
        <v>227</v>
      </c>
      <c r="T14" s="1400"/>
      <c r="U14" s="1400"/>
      <c r="V14" s="1400"/>
      <c r="W14" s="1400"/>
      <c r="X14" s="1400"/>
      <c r="Y14" s="1400"/>
      <c r="Z14" s="1400"/>
      <c r="AA14" s="1400"/>
      <c r="AB14" s="10"/>
      <c r="AC14" s="1575" t="s">
        <v>228</v>
      </c>
      <c r="AD14" s="1400"/>
      <c r="AE14" s="1400"/>
      <c r="AF14" s="1400"/>
      <c r="AG14" s="1400"/>
      <c r="AH14" s="1400"/>
      <c r="AI14" s="1400"/>
      <c r="AJ14" s="1400"/>
      <c r="AK14" s="1401"/>
    </row>
    <row r="15" spans="1:37" ht="4.5" customHeight="1" x14ac:dyDescent="0.25">
      <c r="A15" s="10"/>
      <c r="B15" s="34"/>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40"/>
    </row>
    <row r="16" spans="1:37" ht="15" customHeight="1" x14ac:dyDescent="0.25">
      <c r="A16" s="10"/>
      <c r="B16" s="97" t="s">
        <v>241</v>
      </c>
      <c r="C16" s="218"/>
      <c r="D16" s="218"/>
      <c r="E16" s="219"/>
      <c r="F16" s="158"/>
      <c r="G16" s="158"/>
      <c r="H16" s="164"/>
      <c r="I16" s="2359"/>
      <c r="J16" s="1780"/>
      <c r="K16" s="1781"/>
      <c r="L16" s="10"/>
      <c r="M16" s="10"/>
      <c r="N16" s="10"/>
      <c r="O16" s="10"/>
      <c r="P16" s="10"/>
      <c r="Q16" s="10"/>
      <c r="R16" s="10"/>
      <c r="S16" s="10"/>
      <c r="T16" s="10"/>
      <c r="U16" s="10"/>
      <c r="V16" s="10"/>
      <c r="W16" s="10"/>
      <c r="X16" s="10"/>
      <c r="Y16" s="10"/>
      <c r="Z16" s="10"/>
      <c r="AA16" s="10"/>
      <c r="AB16" s="10"/>
      <c r="AC16" s="10"/>
      <c r="AD16" s="10"/>
      <c r="AE16" s="10"/>
      <c r="AF16" s="10"/>
      <c r="AG16" s="10"/>
      <c r="AH16" s="1524"/>
      <c r="AI16" s="1400"/>
      <c r="AJ16" s="1400"/>
      <c r="AK16" s="140"/>
    </row>
    <row r="17" spans="1:37" ht="4.5" customHeight="1" x14ac:dyDescent="0.25">
      <c r="A17" s="10"/>
      <c r="B17" s="223"/>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40"/>
    </row>
    <row r="18" spans="1:37" ht="15" customHeight="1" x14ac:dyDescent="0.25">
      <c r="A18" s="10"/>
      <c r="B18" s="231" t="s">
        <v>257</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07"/>
      <c r="AC18" s="207"/>
      <c r="AD18" s="207"/>
      <c r="AE18" s="207"/>
      <c r="AF18" s="207"/>
      <c r="AG18" s="207"/>
      <c r="AH18" s="2366"/>
      <c r="AI18" s="1956"/>
      <c r="AJ18" s="1959"/>
      <c r="AK18" s="209"/>
    </row>
    <row r="19" spans="1:37" ht="7.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220"/>
      <c r="AI19" s="220"/>
      <c r="AJ19" s="220"/>
      <c r="AK19" s="10"/>
    </row>
    <row r="20" spans="1:37" ht="15" customHeight="1" x14ac:dyDescent="0.25">
      <c r="A20" s="10"/>
      <c r="B20" s="1559" t="s">
        <v>269</v>
      </c>
      <c r="C20" s="1400"/>
      <c r="D20" s="1400"/>
      <c r="E20" s="1400"/>
      <c r="F20" s="1400"/>
      <c r="G20" s="1400"/>
      <c r="H20" s="1400"/>
      <c r="I20" s="1400"/>
      <c r="J20" s="1400"/>
      <c r="K20" s="1400"/>
      <c r="L20" s="140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7" ht="15" customHeight="1" x14ac:dyDescent="0.25">
      <c r="A21" s="1106"/>
      <c r="B21" s="2360"/>
      <c r="C21" s="1786"/>
      <c r="D21" s="1786"/>
      <c r="E21" s="1786"/>
      <c r="F21" s="1786"/>
      <c r="G21" s="1786"/>
      <c r="H21" s="1786"/>
      <c r="I21" s="1786"/>
      <c r="J21" s="1786"/>
      <c r="K21" s="1786"/>
      <c r="L21" s="2361"/>
      <c r="M21" s="27"/>
      <c r="N21" s="2362"/>
      <c r="O21" s="1786"/>
      <c r="P21" s="1786"/>
      <c r="Q21" s="1786"/>
      <c r="R21" s="1786"/>
      <c r="S21" s="1786"/>
      <c r="T21" s="1786"/>
      <c r="U21" s="1786"/>
      <c r="V21" s="1786"/>
      <c r="W21" s="1786"/>
      <c r="X21" s="1786"/>
      <c r="Y21" s="1786"/>
      <c r="Z21" s="1786"/>
      <c r="AA21" s="1786"/>
      <c r="AB21" s="1786"/>
      <c r="AC21" s="1786"/>
      <c r="AD21" s="2361"/>
      <c r="AE21" s="27"/>
      <c r="AF21" s="2363"/>
      <c r="AG21" s="1786"/>
      <c r="AH21" s="1786"/>
      <c r="AI21" s="1786"/>
      <c r="AJ21" s="1786"/>
      <c r="AK21" s="2364"/>
    </row>
    <row r="22" spans="1:37" ht="15" customHeight="1" x14ac:dyDescent="0.25">
      <c r="A22" s="1106"/>
      <c r="B22" s="34"/>
      <c r="C22" s="1106"/>
      <c r="D22" s="1106"/>
      <c r="E22" s="1106"/>
      <c r="F22" s="1106"/>
      <c r="G22" s="1106"/>
      <c r="H22" s="1106"/>
      <c r="I22" s="1106"/>
      <c r="J22" s="1106"/>
      <c r="K22" s="1106"/>
      <c r="L22" s="1106"/>
      <c r="M22" s="1106"/>
      <c r="N22" s="180" t="s">
        <v>207</v>
      </c>
      <c r="O22" s="181"/>
      <c r="P22" s="181"/>
      <c r="Q22" s="181"/>
      <c r="R22" s="181"/>
      <c r="S22" s="181"/>
      <c r="T22" s="181"/>
      <c r="U22" s="181"/>
      <c r="V22" s="181"/>
      <c r="W22" s="181"/>
      <c r="X22" s="181"/>
      <c r="Y22" s="181"/>
      <c r="Z22" s="181"/>
      <c r="AA22" s="181"/>
      <c r="AB22" s="181"/>
      <c r="AC22" s="181"/>
      <c r="AD22" s="181"/>
      <c r="AE22" s="181"/>
      <c r="AF22" s="1106" t="s">
        <v>208</v>
      </c>
      <c r="AG22" s="1106"/>
      <c r="AH22" s="1106"/>
      <c r="AI22" s="1106"/>
      <c r="AJ22" s="1106"/>
      <c r="AK22" s="140"/>
    </row>
    <row r="23" spans="1:37" ht="15" customHeight="1" x14ac:dyDescent="0.25">
      <c r="A23" s="1106"/>
      <c r="B23" s="2365"/>
      <c r="C23" s="1862"/>
      <c r="D23" s="1862"/>
      <c r="E23" s="1862"/>
      <c r="F23" s="1862"/>
      <c r="G23" s="1862"/>
      <c r="H23" s="1862"/>
      <c r="I23" s="1862"/>
      <c r="J23" s="1862"/>
      <c r="K23" s="1862"/>
      <c r="L23" s="1862"/>
      <c r="M23" s="1862"/>
      <c r="N23" s="1862"/>
      <c r="O23" s="1862"/>
      <c r="P23" s="1862"/>
      <c r="Q23" s="1863"/>
      <c r="R23" s="1106"/>
      <c r="S23" s="2367"/>
      <c r="T23" s="1862"/>
      <c r="U23" s="1862"/>
      <c r="V23" s="1862"/>
      <c r="W23" s="1862"/>
      <c r="X23" s="1862"/>
      <c r="Y23" s="1862"/>
      <c r="Z23" s="1862"/>
      <c r="AA23" s="1863"/>
      <c r="AB23" s="1106"/>
      <c r="AC23" s="2368"/>
      <c r="AD23" s="1862"/>
      <c r="AE23" s="1862"/>
      <c r="AF23" s="1862"/>
      <c r="AG23" s="1862"/>
      <c r="AH23" s="1862"/>
      <c r="AI23" s="1862"/>
      <c r="AJ23" s="1862"/>
      <c r="AK23" s="2369"/>
    </row>
    <row r="24" spans="1:37" ht="15" customHeight="1" x14ac:dyDescent="0.25">
      <c r="A24" s="1106"/>
      <c r="B24" s="1564" t="s">
        <v>226</v>
      </c>
      <c r="C24" s="1400"/>
      <c r="D24" s="1400"/>
      <c r="E24" s="1400"/>
      <c r="F24" s="1400"/>
      <c r="G24" s="1400"/>
      <c r="H24" s="1400"/>
      <c r="I24" s="1400"/>
      <c r="J24" s="1400"/>
      <c r="K24" s="1400"/>
      <c r="L24" s="1400"/>
      <c r="M24" s="1400"/>
      <c r="N24" s="1400"/>
      <c r="O24" s="1400"/>
      <c r="P24" s="1400"/>
      <c r="Q24" s="1400"/>
      <c r="R24" s="1106"/>
      <c r="S24" s="1574" t="s">
        <v>227</v>
      </c>
      <c r="T24" s="1400"/>
      <c r="U24" s="1400"/>
      <c r="V24" s="1400"/>
      <c r="W24" s="1400"/>
      <c r="X24" s="1400"/>
      <c r="Y24" s="1400"/>
      <c r="Z24" s="1400"/>
      <c r="AA24" s="1400"/>
      <c r="AB24" s="1106"/>
      <c r="AC24" s="1575" t="s">
        <v>228</v>
      </c>
      <c r="AD24" s="1400"/>
      <c r="AE24" s="1400"/>
      <c r="AF24" s="1400"/>
      <c r="AG24" s="1400"/>
      <c r="AH24" s="1400"/>
      <c r="AI24" s="1400"/>
      <c r="AJ24" s="1400"/>
      <c r="AK24" s="1401"/>
    </row>
    <row r="25" spans="1:37" ht="4.5" customHeight="1" x14ac:dyDescent="0.25">
      <c r="A25" s="1106"/>
      <c r="B25" s="34"/>
      <c r="C25" s="1106"/>
      <c r="D25" s="1106"/>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140"/>
    </row>
    <row r="26" spans="1:37" ht="15" customHeight="1" x14ac:dyDescent="0.25">
      <c r="A26" s="1106"/>
      <c r="B26" s="97" t="s">
        <v>241</v>
      </c>
      <c r="C26" s="218"/>
      <c r="D26" s="218"/>
      <c r="E26" s="219"/>
      <c r="F26" s="158"/>
      <c r="G26" s="158"/>
      <c r="H26" s="164"/>
      <c r="I26" s="2359"/>
      <c r="J26" s="1780"/>
      <c r="K26" s="1781"/>
      <c r="L26" s="1106"/>
      <c r="M26" s="1106"/>
      <c r="N26" s="1106"/>
      <c r="O26" s="1106"/>
      <c r="P26" s="1106"/>
      <c r="Q26" s="1106"/>
      <c r="R26" s="1106"/>
      <c r="S26" s="1106"/>
      <c r="T26" s="1106"/>
      <c r="U26" s="1106"/>
      <c r="V26" s="1106"/>
      <c r="W26" s="1106"/>
      <c r="X26" s="1106"/>
      <c r="Y26" s="1106"/>
      <c r="Z26" s="1106"/>
      <c r="AA26" s="1106"/>
      <c r="AB26" s="1106"/>
      <c r="AC26" s="1106"/>
      <c r="AD26" s="1106"/>
      <c r="AE26" s="1106"/>
      <c r="AF26" s="1106"/>
      <c r="AG26" s="1106"/>
      <c r="AH26" s="1524"/>
      <c r="AI26" s="1400"/>
      <c r="AJ26" s="1400"/>
      <c r="AK26" s="140"/>
    </row>
    <row r="27" spans="1:37" ht="4.5" customHeight="1" x14ac:dyDescent="0.25">
      <c r="A27" s="1106"/>
      <c r="B27" s="223"/>
      <c r="C27" s="1106"/>
      <c r="D27" s="110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40"/>
    </row>
    <row r="28" spans="1:37" ht="15" customHeight="1" thickBot="1" x14ac:dyDescent="0.3">
      <c r="A28" s="1106"/>
      <c r="B28" s="231" t="s">
        <v>257</v>
      </c>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1107"/>
      <c r="AC28" s="1107"/>
      <c r="AD28" s="1107"/>
      <c r="AE28" s="1107"/>
      <c r="AF28" s="1107"/>
      <c r="AG28" s="1107"/>
      <c r="AH28" s="2366"/>
      <c r="AI28" s="1956"/>
      <c r="AJ28" s="1959"/>
      <c r="AK28" s="209"/>
    </row>
    <row r="29" spans="1:37" ht="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220"/>
      <c r="AI29" s="220"/>
      <c r="AJ29" s="220"/>
      <c r="AK29" s="10"/>
    </row>
    <row r="30" spans="1:37" ht="15" customHeight="1" x14ac:dyDescent="0.25">
      <c r="A30" s="10"/>
      <c r="B30" s="1559" t="s">
        <v>312</v>
      </c>
      <c r="C30" s="1400"/>
      <c r="D30" s="1400"/>
      <c r="E30" s="1400"/>
      <c r="F30" s="1400"/>
      <c r="G30" s="1400"/>
      <c r="H30" s="1400"/>
      <c r="I30" s="1400"/>
      <c r="J30" s="1400"/>
      <c r="K30" s="1400"/>
      <c r="L30" s="1400"/>
      <c r="M30" s="10"/>
      <c r="N30" s="10"/>
      <c r="O30" s="10"/>
      <c r="P30" s="10"/>
      <c r="Q30" s="10"/>
      <c r="R30" s="10"/>
      <c r="S30" s="10"/>
      <c r="T30" s="10"/>
      <c r="U30" s="10"/>
      <c r="V30" s="10"/>
      <c r="W30" s="10"/>
      <c r="X30" s="10"/>
      <c r="Y30" s="10"/>
      <c r="Z30" s="10"/>
      <c r="AA30" s="10"/>
      <c r="AB30" s="10"/>
      <c r="AC30" s="75"/>
      <c r="AD30" s="75"/>
      <c r="AE30" s="10"/>
      <c r="AF30" s="10"/>
      <c r="AG30" s="10"/>
      <c r="AH30" s="10"/>
      <c r="AI30" s="10"/>
      <c r="AJ30" s="10"/>
      <c r="AK30" s="10"/>
    </row>
    <row r="31" spans="1:37" ht="15" customHeight="1" x14ac:dyDescent="0.25">
      <c r="A31" s="1106"/>
      <c r="B31" s="2360"/>
      <c r="C31" s="1786"/>
      <c r="D31" s="1786"/>
      <c r="E31" s="1786"/>
      <c r="F31" s="1786"/>
      <c r="G31" s="1786"/>
      <c r="H31" s="1786"/>
      <c r="I31" s="1786"/>
      <c r="J31" s="1786"/>
      <c r="K31" s="1786"/>
      <c r="L31" s="2361"/>
      <c r="M31" s="27"/>
      <c r="N31" s="2362"/>
      <c r="O31" s="1786"/>
      <c r="P31" s="1786"/>
      <c r="Q31" s="1786"/>
      <c r="R31" s="1786"/>
      <c r="S31" s="1786"/>
      <c r="T31" s="1786"/>
      <c r="U31" s="1786"/>
      <c r="V31" s="1786"/>
      <c r="W31" s="1786"/>
      <c r="X31" s="1786"/>
      <c r="Y31" s="1786"/>
      <c r="Z31" s="1786"/>
      <c r="AA31" s="1786"/>
      <c r="AB31" s="1786"/>
      <c r="AC31" s="1786"/>
      <c r="AD31" s="2361"/>
      <c r="AE31" s="27"/>
      <c r="AF31" s="2363"/>
      <c r="AG31" s="1786"/>
      <c r="AH31" s="1786"/>
      <c r="AI31" s="1786"/>
      <c r="AJ31" s="1786"/>
      <c r="AK31" s="2364"/>
    </row>
    <row r="32" spans="1:37" ht="15" customHeight="1" x14ac:dyDescent="0.25">
      <c r="A32" s="1106"/>
      <c r="B32" s="34"/>
      <c r="C32" s="1106"/>
      <c r="D32" s="1106"/>
      <c r="E32" s="1106"/>
      <c r="F32" s="1106"/>
      <c r="G32" s="1106"/>
      <c r="H32" s="1106"/>
      <c r="I32" s="1106"/>
      <c r="J32" s="1106"/>
      <c r="K32" s="1106"/>
      <c r="L32" s="1106"/>
      <c r="M32" s="1106"/>
      <c r="N32" s="180" t="s">
        <v>207</v>
      </c>
      <c r="O32" s="181"/>
      <c r="P32" s="181"/>
      <c r="Q32" s="181"/>
      <c r="R32" s="181"/>
      <c r="S32" s="181"/>
      <c r="T32" s="181"/>
      <c r="U32" s="181"/>
      <c r="V32" s="181"/>
      <c r="W32" s="181"/>
      <c r="X32" s="181"/>
      <c r="Y32" s="181"/>
      <c r="Z32" s="181"/>
      <c r="AA32" s="181"/>
      <c r="AB32" s="181"/>
      <c r="AC32" s="181"/>
      <c r="AD32" s="181"/>
      <c r="AE32" s="181"/>
      <c r="AF32" s="1106" t="s">
        <v>208</v>
      </c>
      <c r="AG32" s="1106"/>
      <c r="AH32" s="1106"/>
      <c r="AI32" s="1106"/>
      <c r="AJ32" s="1106"/>
      <c r="AK32" s="140"/>
    </row>
    <row r="33" spans="1:37" ht="15" customHeight="1" x14ac:dyDescent="0.25">
      <c r="A33" s="1106"/>
      <c r="B33" s="2365"/>
      <c r="C33" s="1862"/>
      <c r="D33" s="1862"/>
      <c r="E33" s="1862"/>
      <c r="F33" s="1862"/>
      <c r="G33" s="1862"/>
      <c r="H33" s="1862"/>
      <c r="I33" s="1862"/>
      <c r="J33" s="1862"/>
      <c r="K33" s="1862"/>
      <c r="L33" s="1862"/>
      <c r="M33" s="1862"/>
      <c r="N33" s="1862"/>
      <c r="O33" s="1862"/>
      <c r="P33" s="1862"/>
      <c r="Q33" s="1863"/>
      <c r="R33" s="1106"/>
      <c r="S33" s="2367"/>
      <c r="T33" s="1862"/>
      <c r="U33" s="1862"/>
      <c r="V33" s="1862"/>
      <c r="W33" s="1862"/>
      <c r="X33" s="1862"/>
      <c r="Y33" s="1862"/>
      <c r="Z33" s="1862"/>
      <c r="AA33" s="1863"/>
      <c r="AB33" s="1106"/>
      <c r="AC33" s="2368"/>
      <c r="AD33" s="1862"/>
      <c r="AE33" s="1862"/>
      <c r="AF33" s="1862"/>
      <c r="AG33" s="1862"/>
      <c r="AH33" s="1862"/>
      <c r="AI33" s="1862"/>
      <c r="AJ33" s="1862"/>
      <c r="AK33" s="2369"/>
    </row>
    <row r="34" spans="1:37" ht="15" customHeight="1" x14ac:dyDescent="0.25">
      <c r="A34" s="1106"/>
      <c r="B34" s="1564" t="s">
        <v>226</v>
      </c>
      <c r="C34" s="1400"/>
      <c r="D34" s="1400"/>
      <c r="E34" s="1400"/>
      <c r="F34" s="1400"/>
      <c r="G34" s="1400"/>
      <c r="H34" s="1400"/>
      <c r="I34" s="1400"/>
      <c r="J34" s="1400"/>
      <c r="K34" s="1400"/>
      <c r="L34" s="1400"/>
      <c r="M34" s="1400"/>
      <c r="N34" s="1400"/>
      <c r="O34" s="1400"/>
      <c r="P34" s="1400"/>
      <c r="Q34" s="1400"/>
      <c r="R34" s="1106"/>
      <c r="S34" s="1574" t="s">
        <v>227</v>
      </c>
      <c r="T34" s="1400"/>
      <c r="U34" s="1400"/>
      <c r="V34" s="1400"/>
      <c r="W34" s="1400"/>
      <c r="X34" s="1400"/>
      <c r="Y34" s="1400"/>
      <c r="Z34" s="1400"/>
      <c r="AA34" s="1400"/>
      <c r="AB34" s="1106"/>
      <c r="AC34" s="1575" t="s">
        <v>228</v>
      </c>
      <c r="AD34" s="1400"/>
      <c r="AE34" s="1400"/>
      <c r="AF34" s="1400"/>
      <c r="AG34" s="1400"/>
      <c r="AH34" s="1400"/>
      <c r="AI34" s="1400"/>
      <c r="AJ34" s="1400"/>
      <c r="AK34" s="1401"/>
    </row>
    <row r="35" spans="1:37" ht="4.5" customHeight="1" x14ac:dyDescent="0.25">
      <c r="A35" s="1106"/>
      <c r="B35" s="34"/>
      <c r="C35" s="1106"/>
      <c r="D35" s="1106"/>
      <c r="E35" s="1106"/>
      <c r="F35" s="1106"/>
      <c r="G35" s="1106"/>
      <c r="H35" s="1106"/>
      <c r="I35" s="1106"/>
      <c r="J35" s="1106"/>
      <c r="K35" s="1106"/>
      <c r="L35" s="1106"/>
      <c r="M35" s="1106"/>
      <c r="N35" s="1106"/>
      <c r="O35" s="1106"/>
      <c r="P35" s="1106"/>
      <c r="Q35" s="1106"/>
      <c r="R35" s="1106"/>
      <c r="S35" s="1106"/>
      <c r="T35" s="1106"/>
      <c r="U35" s="1106"/>
      <c r="V35" s="1106"/>
      <c r="W35" s="1106"/>
      <c r="X35" s="1106"/>
      <c r="Y35" s="1106"/>
      <c r="Z35" s="1106"/>
      <c r="AA35" s="1106"/>
      <c r="AB35" s="1106"/>
      <c r="AC35" s="1106"/>
      <c r="AD35" s="1106"/>
      <c r="AE35" s="1106"/>
      <c r="AF35" s="1106"/>
      <c r="AG35" s="1106"/>
      <c r="AH35" s="1106"/>
      <c r="AI35" s="1106"/>
      <c r="AJ35" s="1106"/>
      <c r="AK35" s="140"/>
    </row>
    <row r="36" spans="1:37" ht="15" customHeight="1" x14ac:dyDescent="0.25">
      <c r="A36" s="1106"/>
      <c r="B36" s="97" t="s">
        <v>241</v>
      </c>
      <c r="C36" s="218"/>
      <c r="D36" s="218"/>
      <c r="E36" s="219"/>
      <c r="F36" s="158"/>
      <c r="G36" s="158"/>
      <c r="H36" s="164"/>
      <c r="I36" s="2359"/>
      <c r="J36" s="1780"/>
      <c r="K36" s="1781"/>
      <c r="L36" s="1106"/>
      <c r="M36" s="1106"/>
      <c r="N36" s="1106"/>
      <c r="O36" s="1106"/>
      <c r="P36" s="1106"/>
      <c r="Q36" s="1106"/>
      <c r="R36" s="1106"/>
      <c r="S36" s="1106"/>
      <c r="T36" s="1106"/>
      <c r="U36" s="1106"/>
      <c r="V36" s="1106"/>
      <c r="W36" s="1106"/>
      <c r="X36" s="1106"/>
      <c r="Y36" s="1106"/>
      <c r="Z36" s="1106"/>
      <c r="AA36" s="1106"/>
      <c r="AB36" s="1106"/>
      <c r="AC36" s="1106"/>
      <c r="AD36" s="1106"/>
      <c r="AE36" s="1106"/>
      <c r="AF36" s="1106"/>
      <c r="AG36" s="1106"/>
      <c r="AH36" s="1524"/>
      <c r="AI36" s="1400"/>
      <c r="AJ36" s="1400"/>
      <c r="AK36" s="140"/>
    </row>
    <row r="37" spans="1:37" ht="6.75" customHeight="1" x14ac:dyDescent="0.25">
      <c r="A37" s="1106"/>
      <c r="B37" s="223"/>
      <c r="C37" s="1106"/>
      <c r="D37" s="1106"/>
      <c r="E37" s="1106"/>
      <c r="F37" s="1106"/>
      <c r="G37" s="1106"/>
      <c r="H37" s="1106"/>
      <c r="I37" s="1106"/>
      <c r="J37" s="1106"/>
      <c r="K37" s="1106"/>
      <c r="L37" s="1106"/>
      <c r="M37" s="1106"/>
      <c r="N37" s="1106"/>
      <c r="O37" s="1106"/>
      <c r="P37" s="1106"/>
      <c r="Q37" s="1106"/>
      <c r="R37" s="1106"/>
      <c r="S37" s="1106"/>
      <c r="T37" s="1106"/>
      <c r="U37" s="1106"/>
      <c r="V37" s="1106"/>
      <c r="W37" s="1106"/>
      <c r="X37" s="1106"/>
      <c r="Y37" s="1106"/>
      <c r="Z37" s="1106"/>
      <c r="AA37" s="1106"/>
      <c r="AB37" s="1106"/>
      <c r="AC37" s="1106"/>
      <c r="AD37" s="1106"/>
      <c r="AE37" s="1106"/>
      <c r="AF37" s="1106"/>
      <c r="AG37" s="1106"/>
      <c r="AH37" s="1106"/>
      <c r="AI37" s="1106"/>
      <c r="AJ37" s="1106"/>
      <c r="AK37" s="140"/>
    </row>
    <row r="38" spans="1:37" ht="15" customHeight="1" x14ac:dyDescent="0.25">
      <c r="A38" s="1106"/>
      <c r="B38" s="231" t="s">
        <v>257</v>
      </c>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1107"/>
      <c r="AC38" s="1107"/>
      <c r="AD38" s="1107"/>
      <c r="AE38" s="1107"/>
      <c r="AF38" s="1107"/>
      <c r="AG38" s="1107"/>
      <c r="AH38" s="2366"/>
      <c r="AI38" s="1956"/>
      <c r="AJ38" s="1959"/>
      <c r="AK38" s="209"/>
    </row>
    <row r="39" spans="1:37" ht="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220"/>
      <c r="AI39" s="220"/>
      <c r="AJ39" s="220"/>
      <c r="AK39" s="10"/>
    </row>
    <row r="40" spans="1:37" ht="15" customHeight="1" x14ac:dyDescent="0.25">
      <c r="A40" s="10"/>
      <c r="B40" s="1559" t="s">
        <v>360</v>
      </c>
      <c r="C40" s="1400"/>
      <c r="D40" s="1400"/>
      <c r="E40" s="1400"/>
      <c r="F40" s="1400"/>
      <c r="G40" s="1400"/>
      <c r="H40" s="1400"/>
      <c r="I40" s="1400"/>
      <c r="J40" s="1400"/>
      <c r="K40" s="1400"/>
      <c r="L40" s="1400"/>
      <c r="M40" s="10"/>
      <c r="N40" s="10"/>
      <c r="O40" s="10"/>
      <c r="P40" s="10"/>
      <c r="Q40" s="10"/>
      <c r="R40" s="10"/>
      <c r="S40" s="10"/>
      <c r="T40" s="10"/>
      <c r="U40" s="10"/>
      <c r="V40" s="10"/>
      <c r="W40" s="10"/>
      <c r="X40" s="10"/>
      <c r="Y40" s="10"/>
      <c r="Z40" s="10"/>
      <c r="AA40" s="10"/>
      <c r="AB40" s="10"/>
      <c r="AC40" s="75"/>
      <c r="AD40" s="75"/>
      <c r="AE40" s="75"/>
      <c r="AF40" s="10"/>
      <c r="AG40" s="10"/>
      <c r="AH40" s="10"/>
      <c r="AI40" s="10"/>
      <c r="AJ40" s="10"/>
      <c r="AK40" s="10"/>
    </row>
    <row r="41" spans="1:37" ht="15" customHeight="1" x14ac:dyDescent="0.25">
      <c r="A41" s="1106"/>
      <c r="B41" s="2360"/>
      <c r="C41" s="1786"/>
      <c r="D41" s="1786"/>
      <c r="E41" s="1786"/>
      <c r="F41" s="1786"/>
      <c r="G41" s="1786"/>
      <c r="H41" s="1786"/>
      <c r="I41" s="1786"/>
      <c r="J41" s="1786"/>
      <c r="K41" s="1786"/>
      <c r="L41" s="2361"/>
      <c r="M41" s="27"/>
      <c r="N41" s="2362"/>
      <c r="O41" s="1786"/>
      <c r="P41" s="1786"/>
      <c r="Q41" s="1786"/>
      <c r="R41" s="1786"/>
      <c r="S41" s="1786"/>
      <c r="T41" s="1786"/>
      <c r="U41" s="1786"/>
      <c r="V41" s="1786"/>
      <c r="W41" s="1786"/>
      <c r="X41" s="1786"/>
      <c r="Y41" s="1786"/>
      <c r="Z41" s="1786"/>
      <c r="AA41" s="1786"/>
      <c r="AB41" s="1786"/>
      <c r="AC41" s="1786"/>
      <c r="AD41" s="2361"/>
      <c r="AE41" s="27"/>
      <c r="AF41" s="2363"/>
      <c r="AG41" s="1786"/>
      <c r="AH41" s="1786"/>
      <c r="AI41" s="1786"/>
      <c r="AJ41" s="1786"/>
      <c r="AK41" s="2364"/>
    </row>
    <row r="42" spans="1:37" ht="15" customHeight="1" x14ac:dyDescent="0.25">
      <c r="A42" s="1106"/>
      <c r="B42" s="34"/>
      <c r="C42" s="1106"/>
      <c r="D42" s="1106"/>
      <c r="E42" s="1106"/>
      <c r="F42" s="1106"/>
      <c r="G42" s="1106"/>
      <c r="H42" s="1106"/>
      <c r="I42" s="1106"/>
      <c r="J42" s="1106"/>
      <c r="K42" s="1106"/>
      <c r="L42" s="1106"/>
      <c r="M42" s="1106"/>
      <c r="N42" s="180" t="s">
        <v>207</v>
      </c>
      <c r="O42" s="181"/>
      <c r="P42" s="181"/>
      <c r="Q42" s="181"/>
      <c r="R42" s="181"/>
      <c r="S42" s="181"/>
      <c r="T42" s="181"/>
      <c r="U42" s="181"/>
      <c r="V42" s="181"/>
      <c r="W42" s="181"/>
      <c r="X42" s="181"/>
      <c r="Y42" s="181"/>
      <c r="Z42" s="181"/>
      <c r="AA42" s="181"/>
      <c r="AB42" s="181"/>
      <c r="AC42" s="181"/>
      <c r="AD42" s="181"/>
      <c r="AE42" s="181"/>
      <c r="AF42" s="1106" t="s">
        <v>208</v>
      </c>
      <c r="AG42" s="1106"/>
      <c r="AH42" s="1106"/>
      <c r="AI42" s="1106"/>
      <c r="AJ42" s="1106"/>
      <c r="AK42" s="140"/>
    </row>
    <row r="43" spans="1:37" ht="15" customHeight="1" x14ac:dyDescent="0.25">
      <c r="A43" s="1106"/>
      <c r="B43" s="2365"/>
      <c r="C43" s="1862"/>
      <c r="D43" s="1862"/>
      <c r="E43" s="1862"/>
      <c r="F43" s="1862"/>
      <c r="G43" s="1862"/>
      <c r="H43" s="1862"/>
      <c r="I43" s="1862"/>
      <c r="J43" s="1862"/>
      <c r="K43" s="1862"/>
      <c r="L43" s="1862"/>
      <c r="M43" s="1862"/>
      <c r="N43" s="1862"/>
      <c r="O43" s="1862"/>
      <c r="P43" s="1862"/>
      <c r="Q43" s="1863"/>
      <c r="R43" s="1106"/>
      <c r="S43" s="2367"/>
      <c r="T43" s="1862"/>
      <c r="U43" s="1862"/>
      <c r="V43" s="1862"/>
      <c r="W43" s="1862"/>
      <c r="X43" s="1862"/>
      <c r="Y43" s="1862"/>
      <c r="Z43" s="1862"/>
      <c r="AA43" s="1863"/>
      <c r="AB43" s="1106"/>
      <c r="AC43" s="2368"/>
      <c r="AD43" s="1862"/>
      <c r="AE43" s="1862"/>
      <c r="AF43" s="1862"/>
      <c r="AG43" s="1862"/>
      <c r="AH43" s="1862"/>
      <c r="AI43" s="1862"/>
      <c r="AJ43" s="1862"/>
      <c r="AK43" s="2369"/>
    </row>
    <row r="44" spans="1:37" ht="15" customHeight="1" x14ac:dyDescent="0.25">
      <c r="A44" s="1106"/>
      <c r="B44" s="1564" t="s">
        <v>226</v>
      </c>
      <c r="C44" s="1400"/>
      <c r="D44" s="1400"/>
      <c r="E44" s="1400"/>
      <c r="F44" s="1400"/>
      <c r="G44" s="1400"/>
      <c r="H44" s="1400"/>
      <c r="I44" s="1400"/>
      <c r="J44" s="1400"/>
      <c r="K44" s="1400"/>
      <c r="L44" s="1400"/>
      <c r="M44" s="1400"/>
      <c r="N44" s="1400"/>
      <c r="O44" s="1400"/>
      <c r="P44" s="1400"/>
      <c r="Q44" s="1400"/>
      <c r="R44" s="1106"/>
      <c r="S44" s="1574" t="s">
        <v>227</v>
      </c>
      <c r="T44" s="1400"/>
      <c r="U44" s="1400"/>
      <c r="V44" s="1400"/>
      <c r="W44" s="1400"/>
      <c r="X44" s="1400"/>
      <c r="Y44" s="1400"/>
      <c r="Z44" s="1400"/>
      <c r="AA44" s="1400"/>
      <c r="AB44" s="1106"/>
      <c r="AC44" s="1575" t="s">
        <v>228</v>
      </c>
      <c r="AD44" s="1400"/>
      <c r="AE44" s="1400"/>
      <c r="AF44" s="1400"/>
      <c r="AG44" s="1400"/>
      <c r="AH44" s="1400"/>
      <c r="AI44" s="1400"/>
      <c r="AJ44" s="1400"/>
      <c r="AK44" s="1401"/>
    </row>
    <row r="45" spans="1:37" ht="4.5" customHeight="1" x14ac:dyDescent="0.25">
      <c r="A45" s="1106"/>
      <c r="B45" s="34"/>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06"/>
      <c r="AE45" s="1106"/>
      <c r="AF45" s="1106"/>
      <c r="AG45" s="1106"/>
      <c r="AH45" s="1106"/>
      <c r="AI45" s="1106"/>
      <c r="AJ45" s="1106"/>
      <c r="AK45" s="140"/>
    </row>
    <row r="46" spans="1:37" ht="15" customHeight="1" x14ac:dyDescent="0.25">
      <c r="A46" s="1106"/>
      <c r="B46" s="97" t="s">
        <v>241</v>
      </c>
      <c r="C46" s="218"/>
      <c r="D46" s="218"/>
      <c r="E46" s="219"/>
      <c r="F46" s="158"/>
      <c r="G46" s="158"/>
      <c r="H46" s="164"/>
      <c r="I46" s="2359"/>
      <c r="J46" s="1780"/>
      <c r="K46" s="1781"/>
      <c r="L46" s="1106"/>
      <c r="M46" s="1106"/>
      <c r="N46" s="1106"/>
      <c r="O46" s="1106"/>
      <c r="P46" s="1106"/>
      <c r="Q46" s="1106"/>
      <c r="R46" s="1106"/>
      <c r="S46" s="1106"/>
      <c r="T46" s="1106"/>
      <c r="U46" s="1106"/>
      <c r="V46" s="1106"/>
      <c r="W46" s="1106"/>
      <c r="X46" s="1106"/>
      <c r="Y46" s="1106"/>
      <c r="Z46" s="1106"/>
      <c r="AA46" s="1106"/>
      <c r="AB46" s="1106"/>
      <c r="AC46" s="1106"/>
      <c r="AD46" s="1106"/>
      <c r="AE46" s="1106"/>
      <c r="AF46" s="1106"/>
      <c r="AG46" s="1106"/>
      <c r="AH46" s="1524"/>
      <c r="AI46" s="1400"/>
      <c r="AJ46" s="1400"/>
      <c r="AK46" s="140"/>
    </row>
    <row r="47" spans="1:37" ht="4.5" customHeight="1" x14ac:dyDescent="0.25">
      <c r="A47" s="1106"/>
      <c r="B47" s="223"/>
      <c r="C47" s="1106"/>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6"/>
      <c r="AB47" s="1106"/>
      <c r="AC47" s="1106"/>
      <c r="AD47" s="1106"/>
      <c r="AE47" s="1106"/>
      <c r="AF47" s="1106"/>
      <c r="AG47" s="1106"/>
      <c r="AH47" s="1106"/>
      <c r="AI47" s="1106"/>
      <c r="AJ47" s="1106"/>
      <c r="AK47" s="140"/>
    </row>
    <row r="48" spans="1:37" ht="15" customHeight="1" x14ac:dyDescent="0.25">
      <c r="A48" s="1106"/>
      <c r="B48" s="231" t="s">
        <v>257</v>
      </c>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1107"/>
      <c r="AC48" s="1107"/>
      <c r="AD48" s="1107"/>
      <c r="AE48" s="1107"/>
      <c r="AF48" s="1107"/>
      <c r="AG48" s="1107"/>
      <c r="AH48" s="2366"/>
      <c r="AI48" s="1956"/>
      <c r="AJ48" s="1959"/>
      <c r="AK48" s="209"/>
    </row>
    <row r="49" spans="1:37" ht="8.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220"/>
      <c r="AI49" s="220"/>
      <c r="AJ49" s="220"/>
      <c r="AK49" s="10"/>
    </row>
    <row r="50" spans="1:37" ht="15" customHeight="1" x14ac:dyDescent="0.25">
      <c r="A50" s="10"/>
      <c r="B50" s="1559" t="s">
        <v>394</v>
      </c>
      <c r="C50" s="1400"/>
      <c r="D50" s="1400"/>
      <c r="E50" s="1400"/>
      <c r="F50" s="1400"/>
      <c r="G50" s="1400"/>
      <c r="H50" s="1400"/>
      <c r="I50" s="1400"/>
      <c r="J50" s="1400"/>
      <c r="K50" s="1400"/>
      <c r="L50" s="1400"/>
      <c r="M50" s="10"/>
      <c r="N50" s="10"/>
      <c r="O50" s="10"/>
      <c r="P50" s="10"/>
      <c r="Q50" s="10"/>
      <c r="R50" s="10"/>
      <c r="S50" s="10"/>
      <c r="T50" s="10"/>
      <c r="U50" s="10"/>
      <c r="V50" s="10"/>
      <c r="W50" s="10"/>
      <c r="X50" s="10"/>
      <c r="Y50" s="10"/>
      <c r="Z50" s="10"/>
      <c r="AA50" s="10"/>
      <c r="AB50" s="10"/>
      <c r="AC50" s="75"/>
      <c r="AD50" s="75"/>
      <c r="AE50" s="75"/>
      <c r="AF50" s="10"/>
      <c r="AG50" s="10"/>
      <c r="AH50" s="10"/>
      <c r="AI50" s="10"/>
      <c r="AJ50" s="10"/>
      <c r="AK50" s="10"/>
    </row>
    <row r="51" spans="1:37" ht="15" customHeight="1" x14ac:dyDescent="0.25">
      <c r="A51" s="1106"/>
      <c r="B51" s="2360"/>
      <c r="C51" s="1786"/>
      <c r="D51" s="1786"/>
      <c r="E51" s="1786"/>
      <c r="F51" s="1786"/>
      <c r="G51" s="1786"/>
      <c r="H51" s="1786"/>
      <c r="I51" s="1786"/>
      <c r="J51" s="1786"/>
      <c r="K51" s="1786"/>
      <c r="L51" s="2361"/>
      <c r="M51" s="27"/>
      <c r="N51" s="2362"/>
      <c r="O51" s="1786"/>
      <c r="P51" s="1786"/>
      <c r="Q51" s="1786"/>
      <c r="R51" s="1786"/>
      <c r="S51" s="1786"/>
      <c r="T51" s="1786"/>
      <c r="U51" s="1786"/>
      <c r="V51" s="1786"/>
      <c r="W51" s="1786"/>
      <c r="X51" s="1786"/>
      <c r="Y51" s="1786"/>
      <c r="Z51" s="1786"/>
      <c r="AA51" s="1786"/>
      <c r="AB51" s="1786"/>
      <c r="AC51" s="1786"/>
      <c r="AD51" s="2361"/>
      <c r="AE51" s="27"/>
      <c r="AF51" s="2363"/>
      <c r="AG51" s="1786"/>
      <c r="AH51" s="1786"/>
      <c r="AI51" s="1786"/>
      <c r="AJ51" s="1786"/>
      <c r="AK51" s="2364"/>
    </row>
    <row r="52" spans="1:37" ht="15" customHeight="1" x14ac:dyDescent="0.25">
      <c r="A52" s="1106"/>
      <c r="B52" s="34"/>
      <c r="C52" s="1106"/>
      <c r="D52" s="1106"/>
      <c r="E52" s="1106"/>
      <c r="F52" s="1106"/>
      <c r="G52" s="1106"/>
      <c r="H52" s="1106"/>
      <c r="I52" s="1106"/>
      <c r="J52" s="1106"/>
      <c r="K52" s="1106"/>
      <c r="L52" s="1106"/>
      <c r="M52" s="1106"/>
      <c r="N52" s="180" t="s">
        <v>207</v>
      </c>
      <c r="O52" s="181"/>
      <c r="P52" s="181"/>
      <c r="Q52" s="181"/>
      <c r="R52" s="181"/>
      <c r="S52" s="181"/>
      <c r="T52" s="181"/>
      <c r="U52" s="181"/>
      <c r="V52" s="181"/>
      <c r="W52" s="181"/>
      <c r="X52" s="181"/>
      <c r="Y52" s="181"/>
      <c r="Z52" s="181"/>
      <c r="AA52" s="181"/>
      <c r="AB52" s="181"/>
      <c r="AC52" s="181"/>
      <c r="AD52" s="181"/>
      <c r="AE52" s="181"/>
      <c r="AF52" s="1106" t="s">
        <v>208</v>
      </c>
      <c r="AG52" s="1106"/>
      <c r="AH52" s="1106"/>
      <c r="AI52" s="1106"/>
      <c r="AJ52" s="1106"/>
      <c r="AK52" s="140"/>
    </row>
    <row r="53" spans="1:37" ht="15" customHeight="1" x14ac:dyDescent="0.25">
      <c r="A53" s="1106"/>
      <c r="B53" s="2365"/>
      <c r="C53" s="1862"/>
      <c r="D53" s="1862"/>
      <c r="E53" s="1862"/>
      <c r="F53" s="1862"/>
      <c r="G53" s="1862"/>
      <c r="H53" s="1862"/>
      <c r="I53" s="1862"/>
      <c r="J53" s="1862"/>
      <c r="K53" s="1862"/>
      <c r="L53" s="1862"/>
      <c r="M53" s="1862"/>
      <c r="N53" s="1862"/>
      <c r="O53" s="1862"/>
      <c r="P53" s="1862"/>
      <c r="Q53" s="1863"/>
      <c r="R53" s="1106"/>
      <c r="S53" s="2367"/>
      <c r="T53" s="1862"/>
      <c r="U53" s="1862"/>
      <c r="V53" s="1862"/>
      <c r="W53" s="1862"/>
      <c r="X53" s="1862"/>
      <c r="Y53" s="1862"/>
      <c r="Z53" s="1862"/>
      <c r="AA53" s="1863"/>
      <c r="AB53" s="1106"/>
      <c r="AC53" s="2368"/>
      <c r="AD53" s="1862"/>
      <c r="AE53" s="1862"/>
      <c r="AF53" s="1862"/>
      <c r="AG53" s="1862"/>
      <c r="AH53" s="1862"/>
      <c r="AI53" s="1862"/>
      <c r="AJ53" s="1862"/>
      <c r="AK53" s="2369"/>
    </row>
    <row r="54" spans="1:37" ht="15" customHeight="1" x14ac:dyDescent="0.25">
      <c r="A54" s="1106"/>
      <c r="B54" s="1564" t="s">
        <v>226</v>
      </c>
      <c r="C54" s="1400"/>
      <c r="D54" s="1400"/>
      <c r="E54" s="1400"/>
      <c r="F54" s="1400"/>
      <c r="G54" s="1400"/>
      <c r="H54" s="1400"/>
      <c r="I54" s="1400"/>
      <c r="J54" s="1400"/>
      <c r="K54" s="1400"/>
      <c r="L54" s="1400"/>
      <c r="M54" s="1400"/>
      <c r="N54" s="1400"/>
      <c r="O54" s="1400"/>
      <c r="P54" s="1400"/>
      <c r="Q54" s="1400"/>
      <c r="R54" s="1106"/>
      <c r="S54" s="1574" t="s">
        <v>227</v>
      </c>
      <c r="T54" s="1400"/>
      <c r="U54" s="1400"/>
      <c r="V54" s="1400"/>
      <c r="W54" s="1400"/>
      <c r="X54" s="1400"/>
      <c r="Y54" s="1400"/>
      <c r="Z54" s="1400"/>
      <c r="AA54" s="1400"/>
      <c r="AB54" s="1106"/>
      <c r="AC54" s="1575" t="s">
        <v>228</v>
      </c>
      <c r="AD54" s="1400"/>
      <c r="AE54" s="1400"/>
      <c r="AF54" s="1400"/>
      <c r="AG54" s="1400"/>
      <c r="AH54" s="1400"/>
      <c r="AI54" s="1400"/>
      <c r="AJ54" s="1400"/>
      <c r="AK54" s="1401"/>
    </row>
    <row r="55" spans="1:37" ht="4.5" customHeight="1" x14ac:dyDescent="0.25">
      <c r="A55" s="1106"/>
      <c r="B55" s="34"/>
      <c r="C55" s="1106"/>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6"/>
      <c r="AB55" s="1106"/>
      <c r="AC55" s="1106"/>
      <c r="AD55" s="1106"/>
      <c r="AE55" s="1106"/>
      <c r="AF55" s="1106"/>
      <c r="AG55" s="1106"/>
      <c r="AH55" s="1106"/>
      <c r="AI55" s="1106"/>
      <c r="AJ55" s="1106"/>
      <c r="AK55" s="140"/>
    </row>
    <row r="56" spans="1:37" ht="15" customHeight="1" x14ac:dyDescent="0.25">
      <c r="A56" s="1106"/>
      <c r="B56" s="97" t="s">
        <v>241</v>
      </c>
      <c r="C56" s="218"/>
      <c r="D56" s="218"/>
      <c r="E56" s="219"/>
      <c r="F56" s="158"/>
      <c r="G56" s="158"/>
      <c r="H56" s="164"/>
      <c r="I56" s="2359"/>
      <c r="J56" s="1780"/>
      <c r="K56" s="1781"/>
      <c r="L56" s="1106"/>
      <c r="M56" s="1106"/>
      <c r="N56" s="1106"/>
      <c r="O56" s="1106"/>
      <c r="P56" s="1106"/>
      <c r="Q56" s="1106"/>
      <c r="R56" s="1106"/>
      <c r="S56" s="1106"/>
      <c r="T56" s="1106"/>
      <c r="U56" s="1106"/>
      <c r="V56" s="1106"/>
      <c r="W56" s="1106"/>
      <c r="X56" s="1106"/>
      <c r="Y56" s="1106"/>
      <c r="Z56" s="1106"/>
      <c r="AA56" s="1106"/>
      <c r="AB56" s="1106"/>
      <c r="AC56" s="1106"/>
      <c r="AD56" s="1106"/>
      <c r="AE56" s="1106"/>
      <c r="AF56" s="1106"/>
      <c r="AG56" s="1106"/>
      <c r="AH56" s="1524"/>
      <c r="AI56" s="1400"/>
      <c r="AJ56" s="1400"/>
      <c r="AK56" s="140"/>
    </row>
    <row r="57" spans="1:37" ht="4.5" customHeight="1" x14ac:dyDescent="0.25">
      <c r="A57" s="1106"/>
      <c r="B57" s="223"/>
      <c r="C57" s="1106"/>
      <c r="D57" s="1106"/>
      <c r="E57" s="1106"/>
      <c r="F57" s="1106"/>
      <c r="G57" s="1106"/>
      <c r="H57" s="1106"/>
      <c r="I57" s="1106"/>
      <c r="J57" s="1106"/>
      <c r="K57" s="1106"/>
      <c r="L57" s="1106"/>
      <c r="M57" s="1106"/>
      <c r="N57" s="1106"/>
      <c r="O57" s="1106"/>
      <c r="P57" s="1106"/>
      <c r="Q57" s="1106"/>
      <c r="R57" s="1106"/>
      <c r="S57" s="1106"/>
      <c r="T57" s="1106"/>
      <c r="U57" s="1106"/>
      <c r="V57" s="1106"/>
      <c r="W57" s="1106"/>
      <c r="X57" s="1106"/>
      <c r="Y57" s="1106"/>
      <c r="Z57" s="1106"/>
      <c r="AA57" s="1106"/>
      <c r="AB57" s="1106"/>
      <c r="AC57" s="1106"/>
      <c r="AD57" s="1106"/>
      <c r="AE57" s="1106"/>
      <c r="AF57" s="1106"/>
      <c r="AG57" s="1106"/>
      <c r="AH57" s="1106"/>
      <c r="AI57" s="1106"/>
      <c r="AJ57" s="1106"/>
      <c r="AK57" s="140"/>
    </row>
    <row r="58" spans="1:37" ht="15" customHeight="1" x14ac:dyDescent="0.25">
      <c r="A58" s="1106"/>
      <c r="B58" s="231" t="s">
        <v>257</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1107"/>
      <c r="AC58" s="1107"/>
      <c r="AD58" s="1107"/>
      <c r="AE58" s="1107"/>
      <c r="AF58" s="1107"/>
      <c r="AG58" s="1107"/>
      <c r="AH58" s="2366"/>
      <c r="AI58" s="1956"/>
      <c r="AJ58" s="1959"/>
      <c r="AK58" s="209"/>
    </row>
    <row r="59" spans="1:37"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220"/>
      <c r="AI59" s="220"/>
      <c r="AJ59" s="220"/>
      <c r="AK59" s="10"/>
    </row>
    <row r="60" spans="1:37" ht="15" customHeight="1" x14ac:dyDescent="0.25">
      <c r="A60" s="10"/>
      <c r="B60" s="1559" t="s">
        <v>436</v>
      </c>
      <c r="C60" s="1400"/>
      <c r="D60" s="1400"/>
      <c r="E60" s="1400"/>
      <c r="F60" s="1400"/>
      <c r="G60" s="1400"/>
      <c r="H60" s="1400"/>
      <c r="I60" s="1400"/>
      <c r="J60" s="1400"/>
      <c r="K60" s="1400"/>
      <c r="L60" s="1400"/>
      <c r="M60" s="10"/>
      <c r="N60" s="10"/>
      <c r="O60" s="10"/>
      <c r="P60" s="10"/>
      <c r="Q60" s="10"/>
      <c r="R60" s="10"/>
      <c r="S60" s="10"/>
      <c r="T60" s="10"/>
      <c r="U60" s="10"/>
      <c r="V60" s="10"/>
      <c r="W60" s="10"/>
      <c r="X60" s="10"/>
      <c r="Y60" s="10"/>
      <c r="Z60" s="10"/>
      <c r="AA60" s="10"/>
      <c r="AB60" s="10"/>
      <c r="AC60" s="75"/>
      <c r="AD60" s="75"/>
      <c r="AE60" s="75"/>
      <c r="AF60" s="10"/>
      <c r="AG60" s="10"/>
      <c r="AH60" s="10"/>
      <c r="AI60" s="10"/>
      <c r="AJ60" s="10"/>
      <c r="AK60" s="10"/>
    </row>
    <row r="61" spans="1:37" ht="15" customHeight="1" x14ac:dyDescent="0.25">
      <c r="A61" s="1106"/>
      <c r="B61" s="2360"/>
      <c r="C61" s="1786"/>
      <c r="D61" s="1786"/>
      <c r="E61" s="1786"/>
      <c r="F61" s="1786"/>
      <c r="G61" s="1786"/>
      <c r="H61" s="1786"/>
      <c r="I61" s="1786"/>
      <c r="J61" s="1786"/>
      <c r="K61" s="1786"/>
      <c r="L61" s="2361"/>
      <c r="M61" s="27"/>
      <c r="N61" s="2362"/>
      <c r="O61" s="1786"/>
      <c r="P61" s="1786"/>
      <c r="Q61" s="1786"/>
      <c r="R61" s="1786"/>
      <c r="S61" s="1786"/>
      <c r="T61" s="1786"/>
      <c r="U61" s="1786"/>
      <c r="V61" s="1786"/>
      <c r="W61" s="1786"/>
      <c r="X61" s="1786"/>
      <c r="Y61" s="1786"/>
      <c r="Z61" s="1786"/>
      <c r="AA61" s="1786"/>
      <c r="AB61" s="1786"/>
      <c r="AC61" s="1786"/>
      <c r="AD61" s="2361"/>
      <c r="AE61" s="27"/>
      <c r="AF61" s="2363"/>
      <c r="AG61" s="1786"/>
      <c r="AH61" s="1786"/>
      <c r="AI61" s="1786"/>
      <c r="AJ61" s="1786"/>
      <c r="AK61" s="2364"/>
    </row>
    <row r="62" spans="1:37" ht="15" customHeight="1" x14ac:dyDescent="0.25">
      <c r="A62" s="1106"/>
      <c r="B62" s="34"/>
      <c r="C62" s="1106"/>
      <c r="D62" s="1106"/>
      <c r="E62" s="1106"/>
      <c r="F62" s="1106"/>
      <c r="G62" s="1106"/>
      <c r="H62" s="1106"/>
      <c r="I62" s="1106"/>
      <c r="J62" s="1106"/>
      <c r="K62" s="1106"/>
      <c r="L62" s="1106"/>
      <c r="M62" s="1106"/>
      <c r="N62" s="180" t="s">
        <v>207</v>
      </c>
      <c r="O62" s="181"/>
      <c r="P62" s="181"/>
      <c r="Q62" s="181"/>
      <c r="R62" s="181"/>
      <c r="S62" s="181"/>
      <c r="T62" s="181"/>
      <c r="U62" s="181"/>
      <c r="V62" s="181"/>
      <c r="W62" s="181"/>
      <c r="X62" s="181"/>
      <c r="Y62" s="181"/>
      <c r="Z62" s="181"/>
      <c r="AA62" s="181"/>
      <c r="AB62" s="181"/>
      <c r="AC62" s="181"/>
      <c r="AD62" s="181"/>
      <c r="AE62" s="181"/>
      <c r="AF62" s="1106" t="s">
        <v>208</v>
      </c>
      <c r="AG62" s="1106"/>
      <c r="AH62" s="1106"/>
      <c r="AI62" s="1106"/>
      <c r="AJ62" s="1106"/>
      <c r="AK62" s="140"/>
    </row>
    <row r="63" spans="1:37" ht="15" customHeight="1" x14ac:dyDescent="0.25">
      <c r="A63" s="1106"/>
      <c r="B63" s="2365"/>
      <c r="C63" s="1862"/>
      <c r="D63" s="1862"/>
      <c r="E63" s="1862"/>
      <c r="F63" s="1862"/>
      <c r="G63" s="1862"/>
      <c r="H63" s="1862"/>
      <c r="I63" s="1862"/>
      <c r="J63" s="1862"/>
      <c r="K63" s="1862"/>
      <c r="L63" s="1862"/>
      <c r="M63" s="1862"/>
      <c r="N63" s="1862"/>
      <c r="O63" s="1862"/>
      <c r="P63" s="1862"/>
      <c r="Q63" s="1863"/>
      <c r="R63" s="1106"/>
      <c r="S63" s="2367"/>
      <c r="T63" s="1862"/>
      <c r="U63" s="1862"/>
      <c r="V63" s="1862"/>
      <c r="W63" s="1862"/>
      <c r="X63" s="1862"/>
      <c r="Y63" s="1862"/>
      <c r="Z63" s="1862"/>
      <c r="AA63" s="1863"/>
      <c r="AB63" s="1106"/>
      <c r="AC63" s="2368"/>
      <c r="AD63" s="1862"/>
      <c r="AE63" s="1862"/>
      <c r="AF63" s="1862"/>
      <c r="AG63" s="1862"/>
      <c r="AH63" s="1862"/>
      <c r="AI63" s="1862"/>
      <c r="AJ63" s="1862"/>
      <c r="AK63" s="2369"/>
    </row>
    <row r="64" spans="1:37" ht="15" customHeight="1" x14ac:dyDescent="0.25">
      <c r="A64" s="1106"/>
      <c r="B64" s="1564" t="s">
        <v>226</v>
      </c>
      <c r="C64" s="1400"/>
      <c r="D64" s="1400"/>
      <c r="E64" s="1400"/>
      <c r="F64" s="1400"/>
      <c r="G64" s="1400"/>
      <c r="H64" s="1400"/>
      <c r="I64" s="1400"/>
      <c r="J64" s="1400"/>
      <c r="K64" s="1400"/>
      <c r="L64" s="1400"/>
      <c r="M64" s="1400"/>
      <c r="N64" s="1400"/>
      <c r="O64" s="1400"/>
      <c r="P64" s="1400"/>
      <c r="Q64" s="1400"/>
      <c r="R64" s="1106"/>
      <c r="S64" s="1574" t="s">
        <v>227</v>
      </c>
      <c r="T64" s="1400"/>
      <c r="U64" s="1400"/>
      <c r="V64" s="1400"/>
      <c r="W64" s="1400"/>
      <c r="X64" s="1400"/>
      <c r="Y64" s="1400"/>
      <c r="Z64" s="1400"/>
      <c r="AA64" s="1400"/>
      <c r="AB64" s="1106"/>
      <c r="AC64" s="1575" t="s">
        <v>228</v>
      </c>
      <c r="AD64" s="1400"/>
      <c r="AE64" s="1400"/>
      <c r="AF64" s="1400"/>
      <c r="AG64" s="1400"/>
      <c r="AH64" s="1400"/>
      <c r="AI64" s="1400"/>
      <c r="AJ64" s="1400"/>
      <c r="AK64" s="1401"/>
    </row>
    <row r="65" spans="1:37" ht="4.5" customHeight="1" x14ac:dyDescent="0.25">
      <c r="A65" s="1106"/>
      <c r="B65" s="34"/>
      <c r="C65" s="1106"/>
      <c r="D65" s="1106"/>
      <c r="E65" s="1106"/>
      <c r="F65" s="1106"/>
      <c r="G65" s="1106"/>
      <c r="H65" s="1106"/>
      <c r="I65" s="1106"/>
      <c r="J65" s="1106"/>
      <c r="K65" s="1106"/>
      <c r="L65" s="1106"/>
      <c r="M65" s="1106"/>
      <c r="N65" s="1106"/>
      <c r="O65" s="1106"/>
      <c r="P65" s="1106"/>
      <c r="Q65" s="1106"/>
      <c r="R65" s="1106"/>
      <c r="S65" s="1106"/>
      <c r="T65" s="1106"/>
      <c r="U65" s="1106"/>
      <c r="V65" s="1106"/>
      <c r="W65" s="1106"/>
      <c r="X65" s="1106"/>
      <c r="Y65" s="1106"/>
      <c r="Z65" s="1106"/>
      <c r="AA65" s="1106"/>
      <c r="AB65" s="1106"/>
      <c r="AC65" s="1106"/>
      <c r="AD65" s="1106"/>
      <c r="AE65" s="1106"/>
      <c r="AF65" s="1106"/>
      <c r="AG65" s="1106"/>
      <c r="AH65" s="1106"/>
      <c r="AI65" s="1106"/>
      <c r="AJ65" s="1106"/>
      <c r="AK65" s="140"/>
    </row>
    <row r="66" spans="1:37" ht="15" customHeight="1" x14ac:dyDescent="0.25">
      <c r="A66" s="1106"/>
      <c r="B66" s="97" t="s">
        <v>241</v>
      </c>
      <c r="C66" s="218"/>
      <c r="D66" s="218"/>
      <c r="E66" s="219"/>
      <c r="F66" s="158"/>
      <c r="G66" s="158"/>
      <c r="H66" s="164"/>
      <c r="I66" s="2359"/>
      <c r="J66" s="1780"/>
      <c r="K66" s="1781"/>
      <c r="L66" s="1106"/>
      <c r="M66" s="1106"/>
      <c r="N66" s="1106"/>
      <c r="O66" s="1106"/>
      <c r="P66" s="1106"/>
      <c r="Q66" s="1106"/>
      <c r="R66" s="1106"/>
      <c r="S66" s="1106"/>
      <c r="T66" s="1106"/>
      <c r="U66" s="1106"/>
      <c r="V66" s="1106"/>
      <c r="W66" s="1106"/>
      <c r="X66" s="1106"/>
      <c r="Y66" s="1106"/>
      <c r="Z66" s="1106"/>
      <c r="AA66" s="1106"/>
      <c r="AB66" s="1106"/>
      <c r="AC66" s="1106"/>
      <c r="AD66" s="1106"/>
      <c r="AE66" s="1106"/>
      <c r="AF66" s="1106"/>
      <c r="AG66" s="1106"/>
      <c r="AH66" s="1524"/>
      <c r="AI66" s="1400"/>
      <c r="AJ66" s="1400"/>
      <c r="AK66" s="140"/>
    </row>
    <row r="67" spans="1:37" ht="4.5" customHeight="1" x14ac:dyDescent="0.25">
      <c r="A67" s="1106"/>
      <c r="B67" s="223"/>
      <c r="C67" s="1106"/>
      <c r="D67" s="1106"/>
      <c r="E67" s="1106"/>
      <c r="F67" s="1106"/>
      <c r="G67" s="1106"/>
      <c r="H67" s="1106"/>
      <c r="I67" s="1106"/>
      <c r="J67" s="1106"/>
      <c r="K67" s="1106"/>
      <c r="L67" s="1106"/>
      <c r="M67" s="1106"/>
      <c r="N67" s="1106"/>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40"/>
    </row>
    <row r="68" spans="1:37" ht="15" customHeight="1" x14ac:dyDescent="0.25">
      <c r="A68" s="1106"/>
      <c r="B68" s="231" t="s">
        <v>257</v>
      </c>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1107"/>
      <c r="AC68" s="1107"/>
      <c r="AD68" s="1107"/>
      <c r="AE68" s="1107"/>
      <c r="AF68" s="1107"/>
      <c r="AG68" s="1107"/>
      <c r="AH68" s="2366"/>
      <c r="AI68" s="1956"/>
      <c r="AJ68" s="1959"/>
      <c r="AK68" s="209"/>
    </row>
    <row r="69" spans="1:37" ht="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220"/>
      <c r="AI69" s="220"/>
      <c r="AJ69" s="220"/>
      <c r="AK69" s="10"/>
    </row>
    <row r="70" spans="1:37" ht="15" customHeight="1" x14ac:dyDescent="0.25">
      <c r="A70" s="10"/>
      <c r="B70" s="1559" t="s">
        <v>474</v>
      </c>
      <c r="C70" s="1400"/>
      <c r="D70" s="1400"/>
      <c r="E70" s="1400"/>
      <c r="F70" s="1400"/>
      <c r="G70" s="1400"/>
      <c r="H70" s="1400"/>
      <c r="I70" s="1400"/>
      <c r="J70" s="1400"/>
      <c r="K70" s="1400"/>
      <c r="L70" s="1400"/>
      <c r="M70" s="10"/>
      <c r="N70" s="10"/>
      <c r="O70" s="10"/>
      <c r="P70" s="10"/>
      <c r="Q70" s="10"/>
      <c r="R70" s="10"/>
      <c r="S70" s="10"/>
      <c r="T70" s="10"/>
      <c r="U70" s="10"/>
      <c r="V70" s="10"/>
      <c r="W70" s="10"/>
      <c r="X70" s="10"/>
      <c r="Y70" s="10"/>
      <c r="Z70" s="10"/>
      <c r="AA70" s="10"/>
      <c r="AB70" s="10"/>
      <c r="AC70" s="75"/>
      <c r="AD70" s="75"/>
      <c r="AE70" s="75"/>
      <c r="AF70" s="10"/>
      <c r="AG70" s="10"/>
      <c r="AH70" s="10"/>
      <c r="AI70" s="10"/>
      <c r="AJ70" s="10"/>
      <c r="AK70" s="10"/>
    </row>
    <row r="71" spans="1:37" ht="15" customHeight="1" x14ac:dyDescent="0.25">
      <c r="A71" s="1106"/>
      <c r="B71" s="2360"/>
      <c r="C71" s="1786"/>
      <c r="D71" s="1786"/>
      <c r="E71" s="1786"/>
      <c r="F71" s="1786"/>
      <c r="G71" s="1786"/>
      <c r="H71" s="1786"/>
      <c r="I71" s="1786"/>
      <c r="J71" s="1786"/>
      <c r="K71" s="1786"/>
      <c r="L71" s="2361"/>
      <c r="M71" s="27"/>
      <c r="N71" s="2362"/>
      <c r="O71" s="1786"/>
      <c r="P71" s="1786"/>
      <c r="Q71" s="1786"/>
      <c r="R71" s="1786"/>
      <c r="S71" s="1786"/>
      <c r="T71" s="1786"/>
      <c r="U71" s="1786"/>
      <c r="V71" s="1786"/>
      <c r="W71" s="1786"/>
      <c r="X71" s="1786"/>
      <c r="Y71" s="1786"/>
      <c r="Z71" s="1786"/>
      <c r="AA71" s="1786"/>
      <c r="AB71" s="1786"/>
      <c r="AC71" s="1786"/>
      <c r="AD71" s="2361"/>
      <c r="AE71" s="27"/>
      <c r="AF71" s="2363"/>
      <c r="AG71" s="1786"/>
      <c r="AH71" s="1786"/>
      <c r="AI71" s="1786"/>
      <c r="AJ71" s="1786"/>
      <c r="AK71" s="2364"/>
    </row>
    <row r="72" spans="1:37" ht="15" customHeight="1" x14ac:dyDescent="0.25">
      <c r="A72" s="1106"/>
      <c r="B72" s="34"/>
      <c r="C72" s="1106"/>
      <c r="D72" s="1106"/>
      <c r="E72" s="1106"/>
      <c r="F72" s="1106"/>
      <c r="G72" s="1106"/>
      <c r="H72" s="1106"/>
      <c r="I72" s="1106"/>
      <c r="J72" s="1106"/>
      <c r="K72" s="1106"/>
      <c r="L72" s="1106"/>
      <c r="M72" s="1106"/>
      <c r="N72" s="180" t="s">
        <v>207</v>
      </c>
      <c r="O72" s="181"/>
      <c r="P72" s="181"/>
      <c r="Q72" s="181"/>
      <c r="R72" s="181"/>
      <c r="S72" s="181"/>
      <c r="T72" s="181"/>
      <c r="U72" s="181"/>
      <c r="V72" s="181"/>
      <c r="W72" s="181"/>
      <c r="X72" s="181"/>
      <c r="Y72" s="181"/>
      <c r="Z72" s="181"/>
      <c r="AA72" s="181"/>
      <c r="AB72" s="181"/>
      <c r="AC72" s="181"/>
      <c r="AD72" s="181"/>
      <c r="AE72" s="181"/>
      <c r="AF72" s="1106" t="s">
        <v>208</v>
      </c>
      <c r="AG72" s="1106"/>
      <c r="AH72" s="1106"/>
      <c r="AI72" s="1106"/>
      <c r="AJ72" s="1106"/>
      <c r="AK72" s="140"/>
    </row>
    <row r="73" spans="1:37" ht="15" customHeight="1" x14ac:dyDescent="0.25">
      <c r="A73" s="1106"/>
      <c r="B73" s="2365"/>
      <c r="C73" s="1862"/>
      <c r="D73" s="1862"/>
      <c r="E73" s="1862"/>
      <c r="F73" s="1862"/>
      <c r="G73" s="1862"/>
      <c r="H73" s="1862"/>
      <c r="I73" s="1862"/>
      <c r="J73" s="1862"/>
      <c r="K73" s="1862"/>
      <c r="L73" s="1862"/>
      <c r="M73" s="1862"/>
      <c r="N73" s="1862"/>
      <c r="O73" s="1862"/>
      <c r="P73" s="1862"/>
      <c r="Q73" s="1863"/>
      <c r="R73" s="1106"/>
      <c r="S73" s="2367"/>
      <c r="T73" s="1862"/>
      <c r="U73" s="1862"/>
      <c r="V73" s="1862"/>
      <c r="W73" s="1862"/>
      <c r="X73" s="1862"/>
      <c r="Y73" s="1862"/>
      <c r="Z73" s="1862"/>
      <c r="AA73" s="1863"/>
      <c r="AB73" s="1106"/>
      <c r="AC73" s="2368"/>
      <c r="AD73" s="1862"/>
      <c r="AE73" s="1862"/>
      <c r="AF73" s="1862"/>
      <c r="AG73" s="1862"/>
      <c r="AH73" s="1862"/>
      <c r="AI73" s="1862"/>
      <c r="AJ73" s="1862"/>
      <c r="AK73" s="2369"/>
    </row>
    <row r="74" spans="1:37" ht="15" customHeight="1" x14ac:dyDescent="0.25">
      <c r="A74" s="1106"/>
      <c r="B74" s="1564" t="s">
        <v>226</v>
      </c>
      <c r="C74" s="1400"/>
      <c r="D74" s="1400"/>
      <c r="E74" s="1400"/>
      <c r="F74" s="1400"/>
      <c r="G74" s="1400"/>
      <c r="H74" s="1400"/>
      <c r="I74" s="1400"/>
      <c r="J74" s="1400"/>
      <c r="K74" s="1400"/>
      <c r="L74" s="1400"/>
      <c r="M74" s="1400"/>
      <c r="N74" s="1400"/>
      <c r="O74" s="1400"/>
      <c r="P74" s="1400"/>
      <c r="Q74" s="1400"/>
      <c r="R74" s="1106"/>
      <c r="S74" s="1574" t="s">
        <v>227</v>
      </c>
      <c r="T74" s="1400"/>
      <c r="U74" s="1400"/>
      <c r="V74" s="1400"/>
      <c r="W74" s="1400"/>
      <c r="X74" s="1400"/>
      <c r="Y74" s="1400"/>
      <c r="Z74" s="1400"/>
      <c r="AA74" s="1400"/>
      <c r="AB74" s="1106"/>
      <c r="AC74" s="1575" t="s">
        <v>228</v>
      </c>
      <c r="AD74" s="1400"/>
      <c r="AE74" s="1400"/>
      <c r="AF74" s="1400"/>
      <c r="AG74" s="1400"/>
      <c r="AH74" s="1400"/>
      <c r="AI74" s="1400"/>
      <c r="AJ74" s="1400"/>
      <c r="AK74" s="1401"/>
    </row>
    <row r="75" spans="1:37" ht="4.5" customHeight="1" x14ac:dyDescent="0.25">
      <c r="A75" s="1106"/>
      <c r="B75" s="34"/>
      <c r="C75" s="1106"/>
      <c r="D75" s="1106"/>
      <c r="E75" s="1106"/>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40"/>
    </row>
    <row r="76" spans="1:37" ht="15" customHeight="1" x14ac:dyDescent="0.25">
      <c r="A76" s="1106"/>
      <c r="B76" s="97" t="s">
        <v>241</v>
      </c>
      <c r="C76" s="218"/>
      <c r="D76" s="218"/>
      <c r="E76" s="219"/>
      <c r="F76" s="158"/>
      <c r="G76" s="158"/>
      <c r="H76" s="164"/>
      <c r="I76" s="2359"/>
      <c r="J76" s="1780"/>
      <c r="K76" s="1781"/>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524"/>
      <c r="AI76" s="1400"/>
      <c r="AJ76" s="1400"/>
      <c r="AK76" s="140"/>
    </row>
    <row r="77" spans="1:37" ht="4.5" customHeight="1" x14ac:dyDescent="0.25">
      <c r="A77" s="1106"/>
      <c r="B77" s="223"/>
      <c r="C77" s="1106"/>
      <c r="D77" s="1106"/>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40"/>
    </row>
    <row r="78" spans="1:37" ht="15" customHeight="1" x14ac:dyDescent="0.25">
      <c r="A78" s="1106"/>
      <c r="B78" s="231" t="s">
        <v>257</v>
      </c>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1107"/>
      <c r="AC78" s="1107"/>
      <c r="AD78" s="1107"/>
      <c r="AE78" s="1107"/>
      <c r="AF78" s="1107"/>
      <c r="AG78" s="1107"/>
      <c r="AH78" s="2366"/>
      <c r="AI78" s="1956"/>
      <c r="AJ78" s="1959"/>
      <c r="AK78" s="209"/>
    </row>
    <row r="79" spans="1:37" ht="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220"/>
      <c r="AI79" s="220"/>
      <c r="AJ79" s="220"/>
      <c r="AK79" s="10"/>
    </row>
    <row r="80" spans="1:37" ht="15" customHeight="1" x14ac:dyDescent="0.25">
      <c r="A80" s="10"/>
      <c r="B80" s="1559" t="s">
        <v>524</v>
      </c>
      <c r="C80" s="1400"/>
      <c r="D80" s="1400"/>
      <c r="E80" s="1400"/>
      <c r="F80" s="1400"/>
      <c r="G80" s="1400"/>
      <c r="H80" s="1400"/>
      <c r="I80" s="1400"/>
      <c r="J80" s="1400"/>
      <c r="K80" s="1400"/>
      <c r="L80" s="1400"/>
      <c r="M80" s="10"/>
      <c r="N80" s="10"/>
      <c r="O80" s="10"/>
      <c r="P80" s="10"/>
      <c r="Q80" s="10"/>
      <c r="R80" s="10"/>
      <c r="S80" s="10"/>
      <c r="T80" s="10"/>
      <c r="U80" s="10"/>
      <c r="V80" s="10"/>
      <c r="W80" s="10"/>
      <c r="X80" s="10"/>
      <c r="Y80" s="10"/>
      <c r="Z80" s="10"/>
      <c r="AA80" s="10"/>
      <c r="AB80" s="10"/>
      <c r="AC80" s="75"/>
      <c r="AD80" s="75"/>
      <c r="AE80" s="75"/>
      <c r="AF80" s="10"/>
      <c r="AG80" s="10"/>
      <c r="AH80" s="10"/>
      <c r="AI80" s="10"/>
      <c r="AJ80" s="10"/>
      <c r="AK80" s="10"/>
    </row>
    <row r="81" spans="1:37" ht="15" customHeight="1" x14ac:dyDescent="0.25">
      <c r="A81" s="1106"/>
      <c r="B81" s="2370"/>
      <c r="C81" s="1786"/>
      <c r="D81" s="1786"/>
      <c r="E81" s="1786"/>
      <c r="F81" s="1786"/>
      <c r="G81" s="1786"/>
      <c r="H81" s="1786"/>
      <c r="I81" s="1786"/>
      <c r="J81" s="1786"/>
      <c r="K81" s="1786"/>
      <c r="L81" s="2361"/>
      <c r="M81" s="27"/>
      <c r="N81" s="2362"/>
      <c r="O81" s="1786"/>
      <c r="P81" s="1786"/>
      <c r="Q81" s="1786"/>
      <c r="R81" s="1786"/>
      <c r="S81" s="1786"/>
      <c r="T81" s="1786"/>
      <c r="U81" s="1786"/>
      <c r="V81" s="1786"/>
      <c r="W81" s="1786"/>
      <c r="X81" s="1786"/>
      <c r="Y81" s="1786"/>
      <c r="Z81" s="1786"/>
      <c r="AA81" s="1786"/>
      <c r="AB81" s="1786"/>
      <c r="AC81" s="1786"/>
      <c r="AD81" s="2361"/>
      <c r="AE81" s="27"/>
      <c r="AF81" s="2363"/>
      <c r="AG81" s="1786"/>
      <c r="AH81" s="1786"/>
      <c r="AI81" s="1786"/>
      <c r="AJ81" s="1786"/>
      <c r="AK81" s="2364"/>
    </row>
    <row r="82" spans="1:37" ht="15" customHeight="1" x14ac:dyDescent="0.25">
      <c r="A82" s="1106"/>
      <c r="B82" s="34"/>
      <c r="C82" s="1390" t="s">
        <v>2924</v>
      </c>
      <c r="D82" s="1106"/>
      <c r="E82" s="1106"/>
      <c r="F82" s="1106"/>
      <c r="G82" s="1106"/>
      <c r="H82" s="1106"/>
      <c r="I82" s="1106"/>
      <c r="J82" s="1106"/>
      <c r="K82" s="1106"/>
      <c r="L82" s="1106"/>
      <c r="M82" s="1106"/>
      <c r="N82" s="180" t="s">
        <v>207</v>
      </c>
      <c r="O82" s="181"/>
      <c r="P82" s="181"/>
      <c r="Q82" s="181"/>
      <c r="R82" s="181"/>
      <c r="S82" s="181"/>
      <c r="T82" s="181"/>
      <c r="U82" s="181"/>
      <c r="V82" s="181"/>
      <c r="W82" s="181"/>
      <c r="X82" s="181"/>
      <c r="Y82" s="181"/>
      <c r="Z82" s="181"/>
      <c r="AA82" s="181"/>
      <c r="AB82" s="181"/>
      <c r="AC82" s="181"/>
      <c r="AD82" s="181"/>
      <c r="AE82" s="181"/>
      <c r="AF82" s="1106" t="s">
        <v>208</v>
      </c>
      <c r="AG82" s="1106"/>
      <c r="AH82" s="1106"/>
      <c r="AI82" s="1106"/>
      <c r="AJ82" s="1106"/>
      <c r="AK82" s="140"/>
    </row>
    <row r="83" spans="1:37" ht="15" customHeight="1" x14ac:dyDescent="0.25">
      <c r="A83" s="1106"/>
      <c r="B83" s="2365"/>
      <c r="C83" s="1862"/>
      <c r="D83" s="1862"/>
      <c r="E83" s="1862"/>
      <c r="F83" s="1862"/>
      <c r="G83" s="1862"/>
      <c r="H83" s="1862"/>
      <c r="I83" s="1862"/>
      <c r="J83" s="1862"/>
      <c r="K83" s="1862"/>
      <c r="L83" s="1862"/>
      <c r="M83" s="1862"/>
      <c r="N83" s="1862"/>
      <c r="O83" s="1862"/>
      <c r="P83" s="1862"/>
      <c r="Q83" s="1863"/>
      <c r="R83" s="1106"/>
      <c r="S83" s="2367"/>
      <c r="T83" s="1862"/>
      <c r="U83" s="1862"/>
      <c r="V83" s="1862"/>
      <c r="W83" s="1862"/>
      <c r="X83" s="1862"/>
      <c r="Y83" s="1862"/>
      <c r="Z83" s="1862"/>
      <c r="AA83" s="1863"/>
      <c r="AB83" s="1106"/>
      <c r="AC83" s="2368"/>
      <c r="AD83" s="1862"/>
      <c r="AE83" s="1862"/>
      <c r="AF83" s="1862"/>
      <c r="AG83" s="1862"/>
      <c r="AH83" s="1862"/>
      <c r="AI83" s="1862"/>
      <c r="AJ83" s="1862"/>
      <c r="AK83" s="2369"/>
    </row>
    <row r="84" spans="1:37" ht="15" customHeight="1" x14ac:dyDescent="0.25">
      <c r="A84" s="1106"/>
      <c r="B84" s="1564" t="s">
        <v>226</v>
      </c>
      <c r="C84" s="1400"/>
      <c r="D84" s="1400"/>
      <c r="E84" s="1400"/>
      <c r="F84" s="1400"/>
      <c r="G84" s="1400"/>
      <c r="H84" s="1400"/>
      <c r="I84" s="1400"/>
      <c r="J84" s="1400"/>
      <c r="K84" s="1400"/>
      <c r="L84" s="1400"/>
      <c r="M84" s="1400"/>
      <c r="N84" s="1400"/>
      <c r="O84" s="1400"/>
      <c r="P84" s="1400"/>
      <c r="Q84" s="1400"/>
      <c r="R84" s="1106"/>
      <c r="S84" s="1574" t="s">
        <v>227</v>
      </c>
      <c r="T84" s="1400"/>
      <c r="U84" s="1400"/>
      <c r="V84" s="1400"/>
      <c r="W84" s="1400"/>
      <c r="X84" s="1400"/>
      <c r="Y84" s="1400"/>
      <c r="Z84" s="1400"/>
      <c r="AA84" s="1400"/>
      <c r="AB84" s="1106"/>
      <c r="AC84" s="1575" t="s">
        <v>228</v>
      </c>
      <c r="AD84" s="1400"/>
      <c r="AE84" s="1400"/>
      <c r="AF84" s="1400"/>
      <c r="AG84" s="1400"/>
      <c r="AH84" s="1400"/>
      <c r="AI84" s="1400"/>
      <c r="AJ84" s="1400"/>
      <c r="AK84" s="1401"/>
    </row>
    <row r="85" spans="1:37" ht="4.5" customHeight="1" x14ac:dyDescent="0.25">
      <c r="A85" s="1106"/>
      <c r="B85" s="34"/>
      <c r="C85" s="1106"/>
      <c r="D85" s="1106"/>
      <c r="E85" s="1106"/>
      <c r="F85" s="1106"/>
      <c r="G85" s="1106"/>
      <c r="H85" s="1106"/>
      <c r="I85" s="1106"/>
      <c r="J85" s="1106"/>
      <c r="K85" s="1106"/>
      <c r="L85" s="1106"/>
      <c r="M85" s="1106"/>
      <c r="N85" s="1106"/>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40"/>
    </row>
    <row r="86" spans="1:37" ht="15" customHeight="1" x14ac:dyDescent="0.25">
      <c r="A86" s="1106"/>
      <c r="B86" s="97" t="s">
        <v>241</v>
      </c>
      <c r="C86" s="218"/>
      <c r="D86" s="218"/>
      <c r="E86" s="219"/>
      <c r="F86" s="158"/>
      <c r="G86" s="158"/>
      <c r="H86" s="164"/>
      <c r="I86" s="2359"/>
      <c r="J86" s="1780"/>
      <c r="K86" s="1781"/>
      <c r="L86" s="1106"/>
      <c r="M86" s="1106"/>
      <c r="N86" s="1106"/>
      <c r="O86" s="1106"/>
      <c r="P86" s="1106"/>
      <c r="Q86" s="1106"/>
      <c r="R86" s="1106"/>
      <c r="S86" s="1106"/>
      <c r="T86" s="1106"/>
      <c r="U86" s="1106"/>
      <c r="V86" s="1106"/>
      <c r="W86" s="1106"/>
      <c r="X86" s="1106"/>
      <c r="Y86" s="1106"/>
      <c r="Z86" s="1106"/>
      <c r="AA86" s="1106"/>
      <c r="AB86" s="1106"/>
      <c r="AC86" s="1106"/>
      <c r="AD86" s="1106"/>
      <c r="AE86" s="1106"/>
      <c r="AF86" s="1106"/>
      <c r="AG86" s="1106"/>
      <c r="AH86" s="1524"/>
      <c r="AI86" s="1400"/>
      <c r="AJ86" s="1400"/>
      <c r="AK86" s="140"/>
    </row>
    <row r="87" spans="1:37" ht="4.5" customHeight="1" x14ac:dyDescent="0.25">
      <c r="A87" s="1106"/>
      <c r="B87" s="223"/>
      <c r="C87" s="1106"/>
      <c r="D87" s="1106"/>
      <c r="E87" s="1106"/>
      <c r="F87" s="1106"/>
      <c r="G87" s="1106"/>
      <c r="H87" s="1106"/>
      <c r="I87" s="1106"/>
      <c r="J87" s="1106"/>
      <c r="K87" s="1106"/>
      <c r="L87" s="1106"/>
      <c r="M87" s="1106"/>
      <c r="N87" s="1106"/>
      <c r="O87" s="1106"/>
      <c r="P87" s="1106"/>
      <c r="Q87" s="1106"/>
      <c r="R87" s="1106"/>
      <c r="S87" s="1106"/>
      <c r="T87" s="1106"/>
      <c r="U87" s="1106"/>
      <c r="V87" s="1106"/>
      <c r="W87" s="1106"/>
      <c r="X87" s="1106"/>
      <c r="Y87" s="1106"/>
      <c r="Z87" s="1106"/>
      <c r="AA87" s="1106"/>
      <c r="AB87" s="1106"/>
      <c r="AC87" s="1106"/>
      <c r="AD87" s="1106"/>
      <c r="AE87" s="1106"/>
      <c r="AF87" s="1106"/>
      <c r="AG87" s="1106"/>
      <c r="AH87" s="1106"/>
      <c r="AI87" s="1106"/>
      <c r="AJ87" s="1106"/>
      <c r="AK87" s="140"/>
    </row>
    <row r="88" spans="1:37" ht="15" customHeight="1" x14ac:dyDescent="0.25">
      <c r="A88" s="1106"/>
      <c r="B88" s="231" t="s">
        <v>257</v>
      </c>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1107"/>
      <c r="AC88" s="1107"/>
      <c r="AD88" s="1107"/>
      <c r="AE88" s="1107"/>
      <c r="AF88" s="1107"/>
      <c r="AG88" s="1107"/>
      <c r="AH88" s="2366"/>
      <c r="AI88" s="1956"/>
      <c r="AJ88" s="1959"/>
      <c r="AK88" s="209"/>
    </row>
    <row r="89" spans="1:37" ht="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220"/>
      <c r="AI89" s="220"/>
      <c r="AJ89" s="220"/>
      <c r="AK89" s="10"/>
    </row>
    <row r="90" spans="1:37" ht="15" customHeight="1" thickBot="1" x14ac:dyDescent="0.3">
      <c r="A90" s="10"/>
      <c r="B90" s="1559" t="s">
        <v>574</v>
      </c>
      <c r="C90" s="1400"/>
      <c r="D90" s="1400"/>
      <c r="E90" s="1400"/>
      <c r="F90" s="1400"/>
      <c r="G90" s="1400"/>
      <c r="H90" s="1400"/>
      <c r="I90" s="1400"/>
      <c r="J90" s="1400"/>
      <c r="K90" s="1400"/>
      <c r="L90" s="1400"/>
      <c r="M90" s="10"/>
      <c r="N90" s="10"/>
      <c r="O90" s="10"/>
      <c r="P90" s="10"/>
      <c r="Q90" s="10"/>
      <c r="R90" s="10"/>
      <c r="S90" s="10"/>
      <c r="T90" s="10"/>
      <c r="U90" s="10"/>
      <c r="V90" s="10"/>
      <c r="W90" s="10"/>
      <c r="X90" s="10"/>
      <c r="Y90" s="10"/>
      <c r="Z90" s="10"/>
      <c r="AA90" s="10"/>
      <c r="AB90" s="10"/>
      <c r="AC90" s="75"/>
      <c r="AD90" s="75"/>
      <c r="AE90" s="75"/>
      <c r="AF90" s="10"/>
      <c r="AG90" s="10"/>
      <c r="AH90" s="10"/>
      <c r="AI90" s="10"/>
      <c r="AJ90" s="10"/>
      <c r="AK90" s="10"/>
    </row>
    <row r="91" spans="1:37" ht="15" customHeight="1" x14ac:dyDescent="0.25">
      <c r="A91" s="1106"/>
      <c r="B91" s="2370"/>
      <c r="C91" s="1786"/>
      <c r="D91" s="1786"/>
      <c r="E91" s="1786"/>
      <c r="F91" s="1786"/>
      <c r="G91" s="1786"/>
      <c r="H91" s="1786"/>
      <c r="I91" s="1786"/>
      <c r="J91" s="1786"/>
      <c r="K91" s="1786"/>
      <c r="L91" s="2361"/>
      <c r="M91" s="27"/>
      <c r="N91" s="2362"/>
      <c r="O91" s="1786"/>
      <c r="P91" s="1786"/>
      <c r="Q91" s="1786"/>
      <c r="R91" s="1786"/>
      <c r="S91" s="1786"/>
      <c r="T91" s="1786"/>
      <c r="U91" s="1786"/>
      <c r="V91" s="1786"/>
      <c r="W91" s="1786"/>
      <c r="X91" s="1786"/>
      <c r="Y91" s="1786"/>
      <c r="Z91" s="1786"/>
      <c r="AA91" s="1786"/>
      <c r="AB91" s="1786"/>
      <c r="AC91" s="1786"/>
      <c r="AD91" s="2361"/>
      <c r="AE91" s="27"/>
      <c r="AF91" s="2363"/>
      <c r="AG91" s="1786"/>
      <c r="AH91" s="1786"/>
      <c r="AI91" s="1786"/>
      <c r="AJ91" s="1786"/>
      <c r="AK91" s="2364"/>
    </row>
    <row r="92" spans="1:37" ht="15" customHeight="1" x14ac:dyDescent="0.25">
      <c r="A92" s="1106"/>
      <c r="B92" s="34"/>
      <c r="C92" s="1390" t="s">
        <v>2924</v>
      </c>
      <c r="D92" s="1106"/>
      <c r="E92" s="1106"/>
      <c r="F92" s="1106"/>
      <c r="G92" s="1106"/>
      <c r="H92" s="1106"/>
      <c r="I92" s="1106"/>
      <c r="J92" s="1106"/>
      <c r="K92" s="1106"/>
      <c r="L92" s="1106"/>
      <c r="M92" s="1106"/>
      <c r="N92" s="180" t="s">
        <v>207</v>
      </c>
      <c r="O92" s="181"/>
      <c r="P92" s="181"/>
      <c r="Q92" s="181"/>
      <c r="R92" s="181"/>
      <c r="S92" s="181"/>
      <c r="T92" s="181"/>
      <c r="U92" s="181"/>
      <c r="V92" s="181"/>
      <c r="W92" s="181"/>
      <c r="X92" s="181"/>
      <c r="Y92" s="181"/>
      <c r="Z92" s="181"/>
      <c r="AA92" s="181"/>
      <c r="AB92" s="181"/>
      <c r="AC92" s="181"/>
      <c r="AD92" s="181"/>
      <c r="AE92" s="181"/>
      <c r="AF92" s="1106" t="s">
        <v>208</v>
      </c>
      <c r="AG92" s="1106"/>
      <c r="AH92" s="1106"/>
      <c r="AI92" s="1106"/>
      <c r="AJ92" s="1106"/>
      <c r="AK92" s="140"/>
    </row>
    <row r="93" spans="1:37" ht="15" customHeight="1" x14ac:dyDescent="0.25">
      <c r="A93" s="1106"/>
      <c r="B93" s="2365"/>
      <c r="C93" s="1862"/>
      <c r="D93" s="1862"/>
      <c r="E93" s="1862"/>
      <c r="F93" s="1862"/>
      <c r="G93" s="1862"/>
      <c r="H93" s="1862"/>
      <c r="I93" s="1862"/>
      <c r="J93" s="1862"/>
      <c r="K93" s="1862"/>
      <c r="L93" s="1862"/>
      <c r="M93" s="1862"/>
      <c r="N93" s="1862"/>
      <c r="O93" s="1862"/>
      <c r="P93" s="1862"/>
      <c r="Q93" s="1863"/>
      <c r="R93" s="1106"/>
      <c r="S93" s="2367"/>
      <c r="T93" s="1862"/>
      <c r="U93" s="1862"/>
      <c r="V93" s="1862"/>
      <c r="W93" s="1862"/>
      <c r="X93" s="1862"/>
      <c r="Y93" s="1862"/>
      <c r="Z93" s="1862"/>
      <c r="AA93" s="1863"/>
      <c r="AB93" s="1106"/>
      <c r="AC93" s="2368"/>
      <c r="AD93" s="1862"/>
      <c r="AE93" s="1862"/>
      <c r="AF93" s="1862"/>
      <c r="AG93" s="1862"/>
      <c r="AH93" s="1862"/>
      <c r="AI93" s="1862"/>
      <c r="AJ93" s="1862"/>
      <c r="AK93" s="2369"/>
    </row>
    <row r="94" spans="1:37" ht="15" customHeight="1" x14ac:dyDescent="0.25">
      <c r="A94" s="1106"/>
      <c r="B94" s="1564" t="s">
        <v>226</v>
      </c>
      <c r="C94" s="1400"/>
      <c r="D94" s="1400"/>
      <c r="E94" s="1400"/>
      <c r="F94" s="1400"/>
      <c r="G94" s="1400"/>
      <c r="H94" s="1400"/>
      <c r="I94" s="1400"/>
      <c r="J94" s="1400"/>
      <c r="K94" s="1400"/>
      <c r="L94" s="1400"/>
      <c r="M94" s="1400"/>
      <c r="N94" s="1400"/>
      <c r="O94" s="1400"/>
      <c r="P94" s="1400"/>
      <c r="Q94" s="1400"/>
      <c r="R94" s="1106"/>
      <c r="S94" s="1574" t="s">
        <v>227</v>
      </c>
      <c r="T94" s="1400"/>
      <c r="U94" s="1400"/>
      <c r="V94" s="1400"/>
      <c r="W94" s="1400"/>
      <c r="X94" s="1400"/>
      <c r="Y94" s="1400"/>
      <c r="Z94" s="1400"/>
      <c r="AA94" s="1400"/>
      <c r="AB94" s="1106"/>
      <c r="AC94" s="1575" t="s">
        <v>228</v>
      </c>
      <c r="AD94" s="1400"/>
      <c r="AE94" s="1400"/>
      <c r="AF94" s="1400"/>
      <c r="AG94" s="1400"/>
      <c r="AH94" s="1400"/>
      <c r="AI94" s="1400"/>
      <c r="AJ94" s="1400"/>
      <c r="AK94" s="1401"/>
    </row>
    <row r="95" spans="1:37" ht="4.5" customHeight="1" x14ac:dyDescent="0.25">
      <c r="A95" s="1106"/>
      <c r="B95" s="34"/>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40"/>
    </row>
    <row r="96" spans="1:37" ht="15" customHeight="1" x14ac:dyDescent="0.25">
      <c r="A96" s="1106"/>
      <c r="B96" s="97" t="s">
        <v>241</v>
      </c>
      <c r="C96" s="218"/>
      <c r="D96" s="218"/>
      <c r="E96" s="219"/>
      <c r="F96" s="158"/>
      <c r="G96" s="158"/>
      <c r="H96" s="164"/>
      <c r="I96" s="2359"/>
      <c r="J96" s="1780"/>
      <c r="K96" s="1781"/>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524"/>
      <c r="AI96" s="1400"/>
      <c r="AJ96" s="1400"/>
      <c r="AK96" s="140"/>
    </row>
    <row r="97" spans="1:37" ht="4.5" customHeight="1" x14ac:dyDescent="0.25">
      <c r="A97" s="1106"/>
      <c r="B97" s="223"/>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40"/>
    </row>
    <row r="98" spans="1:37" ht="15" customHeight="1" x14ac:dyDescent="0.25">
      <c r="A98" s="1106"/>
      <c r="B98" s="231" t="s">
        <v>257</v>
      </c>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1107"/>
      <c r="AC98" s="1107"/>
      <c r="AD98" s="1107"/>
      <c r="AE98" s="1107"/>
      <c r="AF98" s="1107"/>
      <c r="AG98" s="1107"/>
      <c r="AH98" s="2366"/>
      <c r="AI98" s="1956"/>
      <c r="AJ98" s="1959"/>
      <c r="AK98" s="209"/>
    </row>
    <row r="99" spans="1:37" ht="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220"/>
      <c r="AI99" s="220"/>
      <c r="AJ99" s="220"/>
      <c r="AK99" s="10"/>
    </row>
    <row r="100" spans="1:37" ht="15" customHeight="1" x14ac:dyDescent="0.25">
      <c r="A100" s="10"/>
      <c r="B100" s="1559" t="s">
        <v>598</v>
      </c>
      <c r="C100" s="1400"/>
      <c r="D100" s="1400"/>
      <c r="E100" s="1400"/>
      <c r="F100" s="1400"/>
      <c r="G100" s="1400"/>
      <c r="H100" s="1400"/>
      <c r="I100" s="1400"/>
      <c r="J100" s="1400"/>
      <c r="K100" s="1400"/>
      <c r="L100" s="1400"/>
      <c r="M100" s="10"/>
      <c r="N100" s="10"/>
      <c r="O100" s="10"/>
      <c r="P100" s="10"/>
      <c r="Q100" s="10"/>
      <c r="R100" s="10"/>
      <c r="S100" s="10"/>
      <c r="T100" s="10"/>
      <c r="U100" s="10"/>
      <c r="V100" s="10"/>
      <c r="W100" s="10"/>
      <c r="X100" s="10"/>
      <c r="Y100" s="10"/>
      <c r="Z100" s="10"/>
      <c r="AA100" s="10"/>
      <c r="AB100" s="10"/>
      <c r="AC100" s="75"/>
      <c r="AD100" s="75"/>
      <c r="AE100" s="75"/>
      <c r="AF100" s="10"/>
      <c r="AG100" s="10"/>
      <c r="AH100" s="10"/>
      <c r="AI100" s="10"/>
      <c r="AJ100" s="10"/>
      <c r="AK100" s="10"/>
    </row>
    <row r="101" spans="1:37" ht="15" customHeight="1" x14ac:dyDescent="0.25">
      <c r="A101" s="1106"/>
      <c r="B101" s="2360"/>
      <c r="C101" s="1786"/>
      <c r="D101" s="1786"/>
      <c r="E101" s="1786"/>
      <c r="F101" s="1786"/>
      <c r="G101" s="1786"/>
      <c r="H101" s="1786"/>
      <c r="I101" s="1786"/>
      <c r="J101" s="1786"/>
      <c r="K101" s="1786"/>
      <c r="L101" s="2361"/>
      <c r="M101" s="27"/>
      <c r="N101" s="2362"/>
      <c r="O101" s="1786"/>
      <c r="P101" s="1786"/>
      <c r="Q101" s="1786"/>
      <c r="R101" s="1786"/>
      <c r="S101" s="1786"/>
      <c r="T101" s="1786"/>
      <c r="U101" s="1786"/>
      <c r="V101" s="1786"/>
      <c r="W101" s="1786"/>
      <c r="X101" s="1786"/>
      <c r="Y101" s="1786"/>
      <c r="Z101" s="1786"/>
      <c r="AA101" s="1786"/>
      <c r="AB101" s="1786"/>
      <c r="AC101" s="1786"/>
      <c r="AD101" s="2361"/>
      <c r="AE101" s="27"/>
      <c r="AF101" s="2363"/>
      <c r="AG101" s="1786"/>
      <c r="AH101" s="1786"/>
      <c r="AI101" s="1786"/>
      <c r="AJ101" s="1786"/>
      <c r="AK101" s="2364"/>
    </row>
    <row r="102" spans="1:37" ht="15" customHeight="1" x14ac:dyDescent="0.25">
      <c r="A102" s="1106"/>
      <c r="B102" s="34"/>
      <c r="C102" s="1106"/>
      <c r="D102" s="1106"/>
      <c r="E102" s="1106"/>
      <c r="F102" s="1106"/>
      <c r="G102" s="1106"/>
      <c r="H102" s="1106"/>
      <c r="I102" s="1106"/>
      <c r="J102" s="1106"/>
      <c r="K102" s="1106"/>
      <c r="L102" s="1106"/>
      <c r="M102" s="1106"/>
      <c r="N102" s="180" t="s">
        <v>207</v>
      </c>
      <c r="O102" s="181"/>
      <c r="P102" s="181"/>
      <c r="Q102" s="181"/>
      <c r="R102" s="181"/>
      <c r="S102" s="181"/>
      <c r="T102" s="181"/>
      <c r="U102" s="181"/>
      <c r="V102" s="181"/>
      <c r="W102" s="181"/>
      <c r="X102" s="181"/>
      <c r="Y102" s="181"/>
      <c r="Z102" s="181"/>
      <c r="AA102" s="181"/>
      <c r="AB102" s="181"/>
      <c r="AC102" s="181"/>
      <c r="AD102" s="181"/>
      <c r="AE102" s="181"/>
      <c r="AF102" s="1106" t="s">
        <v>208</v>
      </c>
      <c r="AG102" s="1106"/>
      <c r="AH102" s="1106"/>
      <c r="AI102" s="1106"/>
      <c r="AJ102" s="1106"/>
      <c r="AK102" s="140"/>
    </row>
    <row r="103" spans="1:37" ht="15" customHeight="1" x14ac:dyDescent="0.25">
      <c r="A103" s="1106"/>
      <c r="B103" s="2365"/>
      <c r="C103" s="1862"/>
      <c r="D103" s="1862"/>
      <c r="E103" s="1862"/>
      <c r="F103" s="1862"/>
      <c r="G103" s="1862"/>
      <c r="H103" s="1862"/>
      <c r="I103" s="1862"/>
      <c r="J103" s="1862"/>
      <c r="K103" s="1862"/>
      <c r="L103" s="1862"/>
      <c r="M103" s="1862"/>
      <c r="N103" s="1862"/>
      <c r="O103" s="1862"/>
      <c r="P103" s="1862"/>
      <c r="Q103" s="1863"/>
      <c r="R103" s="1106"/>
      <c r="S103" s="2367"/>
      <c r="T103" s="1862"/>
      <c r="U103" s="1862"/>
      <c r="V103" s="1862"/>
      <c r="W103" s="1862"/>
      <c r="X103" s="1862"/>
      <c r="Y103" s="1862"/>
      <c r="Z103" s="1862"/>
      <c r="AA103" s="1863"/>
      <c r="AB103" s="1106"/>
      <c r="AC103" s="2368"/>
      <c r="AD103" s="1862"/>
      <c r="AE103" s="1862"/>
      <c r="AF103" s="1862"/>
      <c r="AG103" s="1862"/>
      <c r="AH103" s="1862"/>
      <c r="AI103" s="1862"/>
      <c r="AJ103" s="1862"/>
      <c r="AK103" s="2369"/>
    </row>
    <row r="104" spans="1:37" ht="15" customHeight="1" x14ac:dyDescent="0.25">
      <c r="A104" s="1106"/>
      <c r="B104" s="1564" t="s">
        <v>226</v>
      </c>
      <c r="C104" s="1400"/>
      <c r="D104" s="1400"/>
      <c r="E104" s="1400"/>
      <c r="F104" s="1400"/>
      <c r="G104" s="1400"/>
      <c r="H104" s="1400"/>
      <c r="I104" s="1400"/>
      <c r="J104" s="1400"/>
      <c r="K104" s="1400"/>
      <c r="L104" s="1400"/>
      <c r="M104" s="1400"/>
      <c r="N104" s="1400"/>
      <c r="O104" s="1400"/>
      <c r="P104" s="1400"/>
      <c r="Q104" s="1400"/>
      <c r="R104" s="1106"/>
      <c r="S104" s="1574" t="s">
        <v>227</v>
      </c>
      <c r="T104" s="1400"/>
      <c r="U104" s="1400"/>
      <c r="V104" s="1400"/>
      <c r="W104" s="1400"/>
      <c r="X104" s="1400"/>
      <c r="Y104" s="1400"/>
      <c r="Z104" s="1400"/>
      <c r="AA104" s="1400"/>
      <c r="AB104" s="1106"/>
      <c r="AC104" s="1575" t="s">
        <v>228</v>
      </c>
      <c r="AD104" s="1400"/>
      <c r="AE104" s="1400"/>
      <c r="AF104" s="1400"/>
      <c r="AG104" s="1400"/>
      <c r="AH104" s="1400"/>
      <c r="AI104" s="1400"/>
      <c r="AJ104" s="1400"/>
      <c r="AK104" s="1401"/>
    </row>
    <row r="105" spans="1:37" ht="4.5" customHeight="1" x14ac:dyDescent="0.25">
      <c r="A105" s="1106"/>
      <c r="B105" s="34"/>
      <c r="C105" s="1106"/>
      <c r="D105" s="1106"/>
      <c r="E105" s="1106"/>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40"/>
    </row>
    <row r="106" spans="1:37" ht="15" customHeight="1" x14ac:dyDescent="0.25">
      <c r="A106" s="1106"/>
      <c r="B106" s="97" t="s">
        <v>241</v>
      </c>
      <c r="C106" s="218"/>
      <c r="D106" s="218"/>
      <c r="E106" s="219"/>
      <c r="F106" s="158"/>
      <c r="G106" s="158"/>
      <c r="H106" s="164"/>
      <c r="I106" s="2359"/>
      <c r="J106" s="1780"/>
      <c r="K106" s="1781"/>
      <c r="L106" s="1106"/>
      <c r="M106" s="1106"/>
      <c r="N106" s="1106"/>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524"/>
      <c r="AI106" s="1400"/>
      <c r="AJ106" s="1400"/>
      <c r="AK106" s="140"/>
    </row>
    <row r="107" spans="1:37" ht="4.5" customHeight="1" x14ac:dyDescent="0.25">
      <c r="A107" s="1106"/>
      <c r="B107" s="223"/>
      <c r="C107" s="1106"/>
      <c r="D107" s="1106"/>
      <c r="E107" s="1106"/>
      <c r="F107" s="1106"/>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40"/>
    </row>
    <row r="108" spans="1:37" ht="15" customHeight="1" x14ac:dyDescent="0.25">
      <c r="A108" s="1106"/>
      <c r="B108" s="231" t="s">
        <v>257</v>
      </c>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1107"/>
      <c r="AC108" s="1107"/>
      <c r="AD108" s="1107"/>
      <c r="AE108" s="1107"/>
      <c r="AF108" s="1107"/>
      <c r="AG108" s="1107"/>
      <c r="AH108" s="2366"/>
      <c r="AI108" s="1956"/>
      <c r="AJ108" s="1959"/>
      <c r="AK108" s="209"/>
    </row>
    <row r="109" spans="1:37" ht="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220"/>
      <c r="AI109" s="220"/>
      <c r="AJ109" s="220"/>
      <c r="AK109" s="10"/>
    </row>
    <row r="110" spans="1:37" ht="15" customHeight="1" x14ac:dyDescent="0.25">
      <c r="A110" s="10"/>
      <c r="B110" s="1559" t="s">
        <v>623</v>
      </c>
      <c r="C110" s="1400"/>
      <c r="D110" s="1400"/>
      <c r="E110" s="1400"/>
      <c r="F110" s="1400"/>
      <c r="G110" s="1400"/>
      <c r="H110" s="1400"/>
      <c r="I110" s="1400"/>
      <c r="J110" s="1400"/>
      <c r="K110" s="1400"/>
      <c r="L110" s="1400"/>
      <c r="M110" s="10"/>
      <c r="N110" s="10"/>
      <c r="O110" s="10"/>
      <c r="P110" s="10"/>
      <c r="Q110" s="10"/>
      <c r="R110" s="10"/>
      <c r="S110" s="10"/>
      <c r="T110" s="10"/>
      <c r="U110" s="10"/>
      <c r="V110" s="10"/>
      <c r="W110" s="10"/>
      <c r="X110" s="10"/>
      <c r="Y110" s="10"/>
      <c r="Z110" s="10"/>
      <c r="AA110" s="10"/>
      <c r="AB110" s="10"/>
      <c r="AC110" s="75"/>
      <c r="AD110" s="75"/>
      <c r="AE110" s="75"/>
      <c r="AF110" s="10"/>
      <c r="AG110" s="10"/>
      <c r="AH110" s="10"/>
      <c r="AI110" s="10"/>
      <c r="AJ110" s="10"/>
      <c r="AK110" s="10"/>
    </row>
    <row r="111" spans="1:37" ht="15" customHeight="1" x14ac:dyDescent="0.25">
      <c r="A111" s="1106"/>
      <c r="B111" s="2360"/>
      <c r="C111" s="1786"/>
      <c r="D111" s="1786"/>
      <c r="E111" s="1786"/>
      <c r="F111" s="1786"/>
      <c r="G111" s="1786"/>
      <c r="H111" s="1786"/>
      <c r="I111" s="1786"/>
      <c r="J111" s="1786"/>
      <c r="K111" s="1786"/>
      <c r="L111" s="2361"/>
      <c r="M111" s="27"/>
      <c r="N111" s="2362"/>
      <c r="O111" s="1786"/>
      <c r="P111" s="1786"/>
      <c r="Q111" s="1786"/>
      <c r="R111" s="1786"/>
      <c r="S111" s="1786"/>
      <c r="T111" s="1786"/>
      <c r="U111" s="1786"/>
      <c r="V111" s="1786"/>
      <c r="W111" s="1786"/>
      <c r="X111" s="1786"/>
      <c r="Y111" s="1786"/>
      <c r="Z111" s="1786"/>
      <c r="AA111" s="1786"/>
      <c r="AB111" s="1786"/>
      <c r="AC111" s="1786"/>
      <c r="AD111" s="2361"/>
      <c r="AE111" s="27"/>
      <c r="AF111" s="2363"/>
      <c r="AG111" s="1786"/>
      <c r="AH111" s="1786"/>
      <c r="AI111" s="1786"/>
      <c r="AJ111" s="1786"/>
      <c r="AK111" s="2364"/>
    </row>
    <row r="112" spans="1:37" ht="15" customHeight="1" x14ac:dyDescent="0.25">
      <c r="A112" s="1106"/>
      <c r="B112" s="34"/>
      <c r="C112" s="1106"/>
      <c r="D112" s="1106"/>
      <c r="E112" s="1106"/>
      <c r="F112" s="1106"/>
      <c r="G112" s="1106"/>
      <c r="H112" s="1106"/>
      <c r="I112" s="1106"/>
      <c r="J112" s="1106"/>
      <c r="K112" s="1106"/>
      <c r="L112" s="1106"/>
      <c r="M112" s="1106"/>
      <c r="N112" s="180" t="s">
        <v>207</v>
      </c>
      <c r="O112" s="181"/>
      <c r="P112" s="181"/>
      <c r="Q112" s="181"/>
      <c r="R112" s="181"/>
      <c r="S112" s="181"/>
      <c r="T112" s="181"/>
      <c r="U112" s="181"/>
      <c r="V112" s="181"/>
      <c r="W112" s="181"/>
      <c r="X112" s="181"/>
      <c r="Y112" s="181"/>
      <c r="Z112" s="181"/>
      <c r="AA112" s="181"/>
      <c r="AB112" s="181"/>
      <c r="AC112" s="181"/>
      <c r="AD112" s="181"/>
      <c r="AE112" s="181"/>
      <c r="AF112" s="1106" t="s">
        <v>208</v>
      </c>
      <c r="AG112" s="1106"/>
      <c r="AH112" s="1106"/>
      <c r="AI112" s="1106"/>
      <c r="AJ112" s="1106"/>
      <c r="AK112" s="140"/>
    </row>
    <row r="113" spans="1:37" ht="15" customHeight="1" x14ac:dyDescent="0.25">
      <c r="A113" s="1106"/>
      <c r="B113" s="2365"/>
      <c r="C113" s="1862"/>
      <c r="D113" s="1862"/>
      <c r="E113" s="1862"/>
      <c r="F113" s="1862"/>
      <c r="G113" s="1862"/>
      <c r="H113" s="1862"/>
      <c r="I113" s="1862"/>
      <c r="J113" s="1862"/>
      <c r="K113" s="1862"/>
      <c r="L113" s="1862"/>
      <c r="M113" s="1862"/>
      <c r="N113" s="1862"/>
      <c r="O113" s="1862"/>
      <c r="P113" s="1862"/>
      <c r="Q113" s="1863"/>
      <c r="R113" s="1106"/>
      <c r="S113" s="2367"/>
      <c r="T113" s="1862"/>
      <c r="U113" s="1862"/>
      <c r="V113" s="1862"/>
      <c r="W113" s="1862"/>
      <c r="X113" s="1862"/>
      <c r="Y113" s="1862"/>
      <c r="Z113" s="1862"/>
      <c r="AA113" s="1863"/>
      <c r="AB113" s="1106"/>
      <c r="AC113" s="2368"/>
      <c r="AD113" s="1862"/>
      <c r="AE113" s="1862"/>
      <c r="AF113" s="1862"/>
      <c r="AG113" s="1862"/>
      <c r="AH113" s="1862"/>
      <c r="AI113" s="1862"/>
      <c r="AJ113" s="1862"/>
      <c r="AK113" s="2369"/>
    </row>
    <row r="114" spans="1:37" ht="15" customHeight="1" x14ac:dyDescent="0.25">
      <c r="A114" s="1106"/>
      <c r="B114" s="1564" t="s">
        <v>226</v>
      </c>
      <c r="C114" s="1400"/>
      <c r="D114" s="1400"/>
      <c r="E114" s="1400"/>
      <c r="F114" s="1400"/>
      <c r="G114" s="1400"/>
      <c r="H114" s="1400"/>
      <c r="I114" s="1400"/>
      <c r="J114" s="1400"/>
      <c r="K114" s="1400"/>
      <c r="L114" s="1400"/>
      <c r="M114" s="1400"/>
      <c r="N114" s="1400"/>
      <c r="O114" s="1400"/>
      <c r="P114" s="1400"/>
      <c r="Q114" s="1400"/>
      <c r="R114" s="1106"/>
      <c r="S114" s="1574" t="s">
        <v>227</v>
      </c>
      <c r="T114" s="1400"/>
      <c r="U114" s="1400"/>
      <c r="V114" s="1400"/>
      <c r="W114" s="1400"/>
      <c r="X114" s="1400"/>
      <c r="Y114" s="1400"/>
      <c r="Z114" s="1400"/>
      <c r="AA114" s="1400"/>
      <c r="AB114" s="1106"/>
      <c r="AC114" s="1575" t="s">
        <v>228</v>
      </c>
      <c r="AD114" s="1400"/>
      <c r="AE114" s="1400"/>
      <c r="AF114" s="1400"/>
      <c r="AG114" s="1400"/>
      <c r="AH114" s="1400"/>
      <c r="AI114" s="1400"/>
      <c r="AJ114" s="1400"/>
      <c r="AK114" s="1401"/>
    </row>
    <row r="115" spans="1:37" ht="4.5" customHeight="1" x14ac:dyDescent="0.25">
      <c r="A115" s="1106"/>
      <c r="B115" s="34"/>
      <c r="C115" s="1106"/>
      <c r="D115" s="1106"/>
      <c r="E115" s="1106"/>
      <c r="F115" s="1106"/>
      <c r="G115" s="1106"/>
      <c r="H115" s="1106"/>
      <c r="I115" s="1106"/>
      <c r="J115" s="1106"/>
      <c r="K115" s="1106"/>
      <c r="L115" s="1106"/>
      <c r="M115" s="1106"/>
      <c r="N115" s="1106"/>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40"/>
    </row>
    <row r="116" spans="1:37" ht="15" customHeight="1" x14ac:dyDescent="0.25">
      <c r="A116" s="1106"/>
      <c r="B116" s="97" t="s">
        <v>241</v>
      </c>
      <c r="C116" s="218"/>
      <c r="D116" s="218"/>
      <c r="E116" s="219"/>
      <c r="F116" s="158"/>
      <c r="G116" s="158"/>
      <c r="H116" s="164"/>
      <c r="I116" s="2359"/>
      <c r="J116" s="1780"/>
      <c r="K116" s="1781"/>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524"/>
      <c r="AI116" s="1400"/>
      <c r="AJ116" s="1400"/>
      <c r="AK116" s="140"/>
    </row>
    <row r="117" spans="1:37" ht="4.5" customHeight="1" x14ac:dyDescent="0.25">
      <c r="A117" s="1106"/>
      <c r="B117" s="223"/>
      <c r="C117" s="1106"/>
      <c r="D117" s="1106"/>
      <c r="E117" s="1106"/>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40"/>
    </row>
    <row r="118" spans="1:37" ht="15" customHeight="1" x14ac:dyDescent="0.25">
      <c r="A118" s="1106"/>
      <c r="B118" s="231" t="s">
        <v>257</v>
      </c>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1107"/>
      <c r="AC118" s="1107"/>
      <c r="AD118" s="1107"/>
      <c r="AE118" s="1107"/>
      <c r="AF118" s="1107"/>
      <c r="AG118" s="1107"/>
      <c r="AH118" s="2366"/>
      <c r="AI118" s="1956"/>
      <c r="AJ118" s="1959"/>
      <c r="AK118" s="209"/>
    </row>
    <row r="119" spans="1:37" ht="1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220"/>
      <c r="AI119" s="220"/>
      <c r="AJ119" s="220"/>
      <c r="AK119" s="10"/>
    </row>
    <row r="120" spans="1:37" ht="15" customHeight="1" x14ac:dyDescent="0.25">
      <c r="A120" s="10"/>
      <c r="B120" s="1559" t="s">
        <v>639</v>
      </c>
      <c r="C120" s="1400"/>
      <c r="D120" s="1400"/>
      <c r="E120" s="1400"/>
      <c r="F120" s="1400"/>
      <c r="G120" s="1400"/>
      <c r="H120" s="1400"/>
      <c r="I120" s="1400"/>
      <c r="J120" s="1400"/>
      <c r="K120" s="1400"/>
      <c r="L120" s="1400"/>
      <c r="M120" s="10"/>
      <c r="N120" s="10"/>
      <c r="O120" s="10"/>
      <c r="P120" s="10"/>
      <c r="Q120" s="10"/>
      <c r="R120" s="10"/>
      <c r="S120" s="10"/>
      <c r="T120" s="10"/>
      <c r="U120" s="10"/>
      <c r="V120" s="10"/>
      <c r="W120" s="10"/>
      <c r="X120" s="10"/>
      <c r="Y120" s="10"/>
      <c r="Z120" s="10"/>
      <c r="AA120" s="10"/>
      <c r="AB120" s="10"/>
      <c r="AC120" s="75"/>
      <c r="AD120" s="75"/>
      <c r="AE120" s="75"/>
      <c r="AF120" s="10"/>
      <c r="AG120" s="10"/>
      <c r="AH120" s="10"/>
      <c r="AI120" s="10"/>
      <c r="AJ120" s="10"/>
      <c r="AK120" s="10"/>
    </row>
    <row r="121" spans="1:37" ht="15" customHeight="1" x14ac:dyDescent="0.25">
      <c r="A121" s="1106"/>
      <c r="B121" s="2360"/>
      <c r="C121" s="1786"/>
      <c r="D121" s="1786"/>
      <c r="E121" s="1786"/>
      <c r="F121" s="1786"/>
      <c r="G121" s="1786"/>
      <c r="H121" s="1786"/>
      <c r="I121" s="1786"/>
      <c r="J121" s="1786"/>
      <c r="K121" s="1786"/>
      <c r="L121" s="2361"/>
      <c r="M121" s="27"/>
      <c r="N121" s="2362"/>
      <c r="O121" s="1786"/>
      <c r="P121" s="1786"/>
      <c r="Q121" s="1786"/>
      <c r="R121" s="1786"/>
      <c r="S121" s="1786"/>
      <c r="T121" s="1786"/>
      <c r="U121" s="1786"/>
      <c r="V121" s="1786"/>
      <c r="W121" s="1786"/>
      <c r="X121" s="1786"/>
      <c r="Y121" s="1786"/>
      <c r="Z121" s="1786"/>
      <c r="AA121" s="1786"/>
      <c r="AB121" s="1786"/>
      <c r="AC121" s="1786"/>
      <c r="AD121" s="2361"/>
      <c r="AE121" s="27"/>
      <c r="AF121" s="2363"/>
      <c r="AG121" s="1786"/>
      <c r="AH121" s="1786"/>
      <c r="AI121" s="1786"/>
      <c r="AJ121" s="1786"/>
      <c r="AK121" s="2364"/>
    </row>
    <row r="122" spans="1:37" ht="15" customHeight="1" x14ac:dyDescent="0.25">
      <c r="A122" s="1106"/>
      <c r="B122" s="34"/>
      <c r="C122" s="1106"/>
      <c r="D122" s="1106"/>
      <c r="E122" s="1106"/>
      <c r="F122" s="1106"/>
      <c r="G122" s="1106"/>
      <c r="H122" s="1106"/>
      <c r="I122" s="1106"/>
      <c r="J122" s="1106"/>
      <c r="K122" s="1106"/>
      <c r="L122" s="1106"/>
      <c r="M122" s="1106"/>
      <c r="N122" s="180" t="s">
        <v>207</v>
      </c>
      <c r="O122" s="181"/>
      <c r="P122" s="181"/>
      <c r="Q122" s="181"/>
      <c r="R122" s="181"/>
      <c r="S122" s="181"/>
      <c r="T122" s="181"/>
      <c r="U122" s="181"/>
      <c r="V122" s="181"/>
      <c r="W122" s="181"/>
      <c r="X122" s="181"/>
      <c r="Y122" s="181"/>
      <c r="Z122" s="181"/>
      <c r="AA122" s="181"/>
      <c r="AB122" s="181"/>
      <c r="AC122" s="181"/>
      <c r="AD122" s="181"/>
      <c r="AE122" s="181"/>
      <c r="AF122" s="1106" t="s">
        <v>208</v>
      </c>
      <c r="AG122" s="1106"/>
      <c r="AH122" s="1106"/>
      <c r="AI122" s="1106"/>
      <c r="AJ122" s="1106"/>
      <c r="AK122" s="140"/>
    </row>
    <row r="123" spans="1:37" ht="15" customHeight="1" x14ac:dyDescent="0.25">
      <c r="A123" s="1106"/>
      <c r="B123" s="2365"/>
      <c r="C123" s="1862"/>
      <c r="D123" s="1862"/>
      <c r="E123" s="1862"/>
      <c r="F123" s="1862"/>
      <c r="G123" s="1862"/>
      <c r="H123" s="1862"/>
      <c r="I123" s="1862"/>
      <c r="J123" s="1862"/>
      <c r="K123" s="1862"/>
      <c r="L123" s="1862"/>
      <c r="M123" s="1862"/>
      <c r="N123" s="1862"/>
      <c r="O123" s="1862"/>
      <c r="P123" s="1862"/>
      <c r="Q123" s="1863"/>
      <c r="R123" s="1106"/>
      <c r="S123" s="2367"/>
      <c r="T123" s="1862"/>
      <c r="U123" s="1862"/>
      <c r="V123" s="1862"/>
      <c r="W123" s="1862"/>
      <c r="X123" s="1862"/>
      <c r="Y123" s="1862"/>
      <c r="Z123" s="1862"/>
      <c r="AA123" s="1863"/>
      <c r="AB123" s="1106"/>
      <c r="AC123" s="2368"/>
      <c r="AD123" s="1862"/>
      <c r="AE123" s="1862"/>
      <c r="AF123" s="1862"/>
      <c r="AG123" s="1862"/>
      <c r="AH123" s="1862"/>
      <c r="AI123" s="1862"/>
      <c r="AJ123" s="1862"/>
      <c r="AK123" s="2369"/>
    </row>
    <row r="124" spans="1:37" ht="15" customHeight="1" x14ac:dyDescent="0.25">
      <c r="A124" s="1106"/>
      <c r="B124" s="1564" t="s">
        <v>226</v>
      </c>
      <c r="C124" s="1400"/>
      <c r="D124" s="1400"/>
      <c r="E124" s="1400"/>
      <c r="F124" s="1400"/>
      <c r="G124" s="1400"/>
      <c r="H124" s="1400"/>
      <c r="I124" s="1400"/>
      <c r="J124" s="1400"/>
      <c r="K124" s="1400"/>
      <c r="L124" s="1400"/>
      <c r="M124" s="1400"/>
      <c r="N124" s="1400"/>
      <c r="O124" s="1400"/>
      <c r="P124" s="1400"/>
      <c r="Q124" s="1400"/>
      <c r="R124" s="1106"/>
      <c r="S124" s="1574" t="s">
        <v>227</v>
      </c>
      <c r="T124" s="1400"/>
      <c r="U124" s="1400"/>
      <c r="V124" s="1400"/>
      <c r="W124" s="1400"/>
      <c r="X124" s="1400"/>
      <c r="Y124" s="1400"/>
      <c r="Z124" s="1400"/>
      <c r="AA124" s="1400"/>
      <c r="AB124" s="1106"/>
      <c r="AC124" s="1575" t="s">
        <v>228</v>
      </c>
      <c r="AD124" s="1400"/>
      <c r="AE124" s="1400"/>
      <c r="AF124" s="1400"/>
      <c r="AG124" s="1400"/>
      <c r="AH124" s="1400"/>
      <c r="AI124" s="1400"/>
      <c r="AJ124" s="1400"/>
      <c r="AK124" s="1401"/>
    </row>
    <row r="125" spans="1:37" ht="4.5" customHeight="1" x14ac:dyDescent="0.25">
      <c r="A125" s="1106"/>
      <c r="B125" s="34"/>
      <c r="C125" s="1106"/>
      <c r="D125" s="1106"/>
      <c r="E125" s="1106"/>
      <c r="F125" s="1106"/>
      <c r="G125" s="1106"/>
      <c r="H125" s="1106"/>
      <c r="I125" s="1106"/>
      <c r="J125" s="1106"/>
      <c r="K125" s="1106"/>
      <c r="L125" s="1106"/>
      <c r="M125" s="1106"/>
      <c r="N125" s="1106"/>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40"/>
    </row>
    <row r="126" spans="1:37" ht="15" customHeight="1" x14ac:dyDescent="0.25">
      <c r="A126" s="1106"/>
      <c r="B126" s="97" t="s">
        <v>241</v>
      </c>
      <c r="C126" s="218"/>
      <c r="D126" s="218"/>
      <c r="E126" s="219"/>
      <c r="F126" s="158"/>
      <c r="G126" s="158"/>
      <c r="H126" s="164"/>
      <c r="I126" s="2359"/>
      <c r="J126" s="1780"/>
      <c r="K126" s="1781"/>
      <c r="L126" s="1106"/>
      <c r="M126" s="1106"/>
      <c r="N126" s="1106"/>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524"/>
      <c r="AI126" s="1400"/>
      <c r="AJ126" s="1400"/>
      <c r="AK126" s="140"/>
    </row>
    <row r="127" spans="1:37" ht="4.5" customHeight="1" x14ac:dyDescent="0.25">
      <c r="A127" s="1106"/>
      <c r="B127" s="223"/>
      <c r="C127" s="1106"/>
      <c r="D127" s="1106"/>
      <c r="E127" s="1106"/>
      <c r="F127" s="1106"/>
      <c r="G127" s="1106"/>
      <c r="H127" s="1106"/>
      <c r="I127" s="1106"/>
      <c r="J127" s="1106"/>
      <c r="K127" s="1106"/>
      <c r="L127" s="1106"/>
      <c r="M127" s="1106"/>
      <c r="N127" s="1106"/>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40"/>
    </row>
    <row r="128" spans="1:37" ht="15" customHeight="1" x14ac:dyDescent="0.25">
      <c r="A128" s="1106"/>
      <c r="B128" s="231" t="s">
        <v>257</v>
      </c>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1107"/>
      <c r="AC128" s="1107"/>
      <c r="AD128" s="1107"/>
      <c r="AE128" s="1107"/>
      <c r="AF128" s="1107"/>
      <c r="AG128" s="1107"/>
      <c r="AH128" s="2366"/>
      <c r="AI128" s="1956"/>
      <c r="AJ128" s="1959"/>
      <c r="AK128" s="209"/>
    </row>
    <row r="129" spans="1:37" ht="9"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220"/>
      <c r="AI129" s="220"/>
      <c r="AJ129" s="220"/>
      <c r="AK129" s="10"/>
    </row>
    <row r="130" spans="1:37" ht="15" customHeight="1" x14ac:dyDescent="0.25">
      <c r="A130" s="10"/>
      <c r="B130" s="1559" t="s">
        <v>649</v>
      </c>
      <c r="C130" s="1400"/>
      <c r="D130" s="1400"/>
      <c r="E130" s="1400"/>
      <c r="F130" s="1400"/>
      <c r="G130" s="1400"/>
      <c r="H130" s="1400"/>
      <c r="I130" s="1400"/>
      <c r="J130" s="1400"/>
      <c r="K130" s="1400"/>
      <c r="L130" s="1400"/>
      <c r="M130" s="10"/>
      <c r="N130" s="10"/>
      <c r="O130" s="10"/>
      <c r="P130" s="10"/>
      <c r="Q130" s="10"/>
      <c r="R130" s="10"/>
      <c r="S130" s="10"/>
      <c r="T130" s="10"/>
      <c r="U130" s="10"/>
      <c r="V130" s="10"/>
      <c r="W130" s="10"/>
      <c r="X130" s="10"/>
      <c r="Y130" s="10"/>
      <c r="Z130" s="10"/>
      <c r="AA130" s="10"/>
      <c r="AB130" s="10"/>
      <c r="AC130" s="75"/>
      <c r="AD130" s="75"/>
      <c r="AE130" s="75"/>
      <c r="AF130" s="10"/>
      <c r="AG130" s="10"/>
      <c r="AH130" s="10"/>
      <c r="AI130" s="10"/>
      <c r="AJ130" s="10"/>
      <c r="AK130" s="10"/>
    </row>
    <row r="131" spans="1:37" ht="15" customHeight="1" x14ac:dyDescent="0.25">
      <c r="A131" s="1106"/>
      <c r="B131" s="2360"/>
      <c r="C131" s="1786"/>
      <c r="D131" s="1786"/>
      <c r="E131" s="1786"/>
      <c r="F131" s="1786"/>
      <c r="G131" s="1786"/>
      <c r="H131" s="1786"/>
      <c r="I131" s="1786"/>
      <c r="J131" s="1786"/>
      <c r="K131" s="1786"/>
      <c r="L131" s="2361"/>
      <c r="M131" s="27"/>
      <c r="N131" s="2362"/>
      <c r="O131" s="1786"/>
      <c r="P131" s="1786"/>
      <c r="Q131" s="1786"/>
      <c r="R131" s="1786"/>
      <c r="S131" s="1786"/>
      <c r="T131" s="1786"/>
      <c r="U131" s="1786"/>
      <c r="V131" s="1786"/>
      <c r="W131" s="1786"/>
      <c r="X131" s="1786"/>
      <c r="Y131" s="1786"/>
      <c r="Z131" s="1786"/>
      <c r="AA131" s="1786"/>
      <c r="AB131" s="1786"/>
      <c r="AC131" s="1786"/>
      <c r="AD131" s="2361"/>
      <c r="AE131" s="27"/>
      <c r="AF131" s="2363"/>
      <c r="AG131" s="1786"/>
      <c r="AH131" s="1786"/>
      <c r="AI131" s="1786"/>
      <c r="AJ131" s="1786"/>
      <c r="AK131" s="2364"/>
    </row>
    <row r="132" spans="1:37" ht="15" customHeight="1" x14ac:dyDescent="0.25">
      <c r="A132" s="1106"/>
      <c r="B132" s="34"/>
      <c r="C132" s="1106"/>
      <c r="D132" s="1106"/>
      <c r="E132" s="1106"/>
      <c r="F132" s="1106"/>
      <c r="G132" s="1106"/>
      <c r="H132" s="1106"/>
      <c r="I132" s="1106"/>
      <c r="J132" s="1106"/>
      <c r="K132" s="1106"/>
      <c r="L132" s="1106"/>
      <c r="M132" s="1106"/>
      <c r="N132" s="180" t="s">
        <v>207</v>
      </c>
      <c r="O132" s="181"/>
      <c r="P132" s="181"/>
      <c r="Q132" s="181"/>
      <c r="R132" s="181"/>
      <c r="S132" s="181"/>
      <c r="T132" s="181"/>
      <c r="U132" s="181"/>
      <c r="V132" s="181"/>
      <c r="W132" s="181"/>
      <c r="X132" s="181"/>
      <c r="Y132" s="181"/>
      <c r="Z132" s="181"/>
      <c r="AA132" s="181"/>
      <c r="AB132" s="181"/>
      <c r="AC132" s="181"/>
      <c r="AD132" s="181"/>
      <c r="AE132" s="181"/>
      <c r="AF132" s="1106" t="s">
        <v>208</v>
      </c>
      <c r="AG132" s="1106"/>
      <c r="AH132" s="1106"/>
      <c r="AI132" s="1106"/>
      <c r="AJ132" s="1106"/>
      <c r="AK132" s="140"/>
    </row>
    <row r="133" spans="1:37" ht="15" customHeight="1" x14ac:dyDescent="0.25">
      <c r="A133" s="1106"/>
      <c r="B133" s="2365"/>
      <c r="C133" s="1862"/>
      <c r="D133" s="1862"/>
      <c r="E133" s="1862"/>
      <c r="F133" s="1862"/>
      <c r="G133" s="1862"/>
      <c r="H133" s="1862"/>
      <c r="I133" s="1862"/>
      <c r="J133" s="1862"/>
      <c r="K133" s="1862"/>
      <c r="L133" s="1862"/>
      <c r="M133" s="1862"/>
      <c r="N133" s="1862"/>
      <c r="O133" s="1862"/>
      <c r="P133" s="1862"/>
      <c r="Q133" s="1863"/>
      <c r="R133" s="1106"/>
      <c r="S133" s="2367"/>
      <c r="T133" s="1862"/>
      <c r="U133" s="1862"/>
      <c r="V133" s="1862"/>
      <c r="W133" s="1862"/>
      <c r="X133" s="1862"/>
      <c r="Y133" s="1862"/>
      <c r="Z133" s="1862"/>
      <c r="AA133" s="1863"/>
      <c r="AB133" s="1106"/>
      <c r="AC133" s="2368"/>
      <c r="AD133" s="1862"/>
      <c r="AE133" s="1862"/>
      <c r="AF133" s="1862"/>
      <c r="AG133" s="1862"/>
      <c r="AH133" s="1862"/>
      <c r="AI133" s="1862"/>
      <c r="AJ133" s="1862"/>
      <c r="AK133" s="2369"/>
    </row>
    <row r="134" spans="1:37" ht="15" customHeight="1" x14ac:dyDescent="0.25">
      <c r="A134" s="1106"/>
      <c r="B134" s="1564" t="s">
        <v>226</v>
      </c>
      <c r="C134" s="1400"/>
      <c r="D134" s="1400"/>
      <c r="E134" s="1400"/>
      <c r="F134" s="1400"/>
      <c r="G134" s="1400"/>
      <c r="H134" s="1400"/>
      <c r="I134" s="1400"/>
      <c r="J134" s="1400"/>
      <c r="K134" s="1400"/>
      <c r="L134" s="1400"/>
      <c r="M134" s="1400"/>
      <c r="N134" s="1400"/>
      <c r="O134" s="1400"/>
      <c r="P134" s="1400"/>
      <c r="Q134" s="1400"/>
      <c r="R134" s="1106"/>
      <c r="S134" s="1574" t="s">
        <v>227</v>
      </c>
      <c r="T134" s="1400"/>
      <c r="U134" s="1400"/>
      <c r="V134" s="1400"/>
      <c r="W134" s="1400"/>
      <c r="X134" s="1400"/>
      <c r="Y134" s="1400"/>
      <c r="Z134" s="1400"/>
      <c r="AA134" s="1400"/>
      <c r="AB134" s="1106"/>
      <c r="AC134" s="1575" t="s">
        <v>228</v>
      </c>
      <c r="AD134" s="1400"/>
      <c r="AE134" s="1400"/>
      <c r="AF134" s="1400"/>
      <c r="AG134" s="1400"/>
      <c r="AH134" s="1400"/>
      <c r="AI134" s="1400"/>
      <c r="AJ134" s="1400"/>
      <c r="AK134" s="1401"/>
    </row>
    <row r="135" spans="1:37" ht="4.5" customHeight="1" x14ac:dyDescent="0.25">
      <c r="A135" s="1106"/>
      <c r="B135" s="34"/>
      <c r="C135" s="1106"/>
      <c r="D135" s="1106"/>
      <c r="E135" s="1106"/>
      <c r="F135" s="1106"/>
      <c r="G135" s="1106"/>
      <c r="H135" s="1106"/>
      <c r="I135" s="1106"/>
      <c r="J135" s="1106"/>
      <c r="K135" s="1106"/>
      <c r="L135" s="1106"/>
      <c r="M135" s="1106"/>
      <c r="N135" s="1106"/>
      <c r="O135" s="1106"/>
      <c r="P135" s="1106"/>
      <c r="Q135" s="1106"/>
      <c r="R135" s="1106"/>
      <c r="S135" s="1106"/>
      <c r="T135" s="1106"/>
      <c r="U135" s="1106"/>
      <c r="V135" s="1106"/>
      <c r="W135" s="1106"/>
      <c r="X135" s="1106"/>
      <c r="Y135" s="1106"/>
      <c r="Z135" s="1106"/>
      <c r="AA135" s="1106"/>
      <c r="AB135" s="1106"/>
      <c r="AC135" s="1106"/>
      <c r="AD135" s="1106"/>
      <c r="AE135" s="1106"/>
      <c r="AF135" s="1106"/>
      <c r="AG135" s="1106"/>
      <c r="AH135" s="1106"/>
      <c r="AI135" s="1106"/>
      <c r="AJ135" s="1106"/>
      <c r="AK135" s="140"/>
    </row>
    <row r="136" spans="1:37" ht="15" customHeight="1" x14ac:dyDescent="0.25">
      <c r="A136" s="1106"/>
      <c r="B136" s="97" t="s">
        <v>241</v>
      </c>
      <c r="C136" s="218"/>
      <c r="D136" s="218"/>
      <c r="E136" s="219"/>
      <c r="F136" s="158"/>
      <c r="G136" s="158"/>
      <c r="H136" s="164"/>
      <c r="I136" s="2359"/>
      <c r="J136" s="1780"/>
      <c r="K136" s="1781"/>
      <c r="L136" s="1106"/>
      <c r="M136" s="1106"/>
      <c r="N136" s="1106"/>
      <c r="O136" s="1106"/>
      <c r="P136" s="1106"/>
      <c r="Q136" s="1106"/>
      <c r="R136" s="1106"/>
      <c r="S136" s="1106"/>
      <c r="T136" s="1106"/>
      <c r="U136" s="1106"/>
      <c r="V136" s="1106"/>
      <c r="W136" s="1106"/>
      <c r="X136" s="1106"/>
      <c r="Y136" s="1106"/>
      <c r="Z136" s="1106"/>
      <c r="AA136" s="1106"/>
      <c r="AB136" s="1106"/>
      <c r="AC136" s="1106"/>
      <c r="AD136" s="1106"/>
      <c r="AE136" s="1106"/>
      <c r="AF136" s="1106"/>
      <c r="AG136" s="1106"/>
      <c r="AH136" s="1524"/>
      <c r="AI136" s="1400"/>
      <c r="AJ136" s="1400"/>
      <c r="AK136" s="140"/>
    </row>
    <row r="137" spans="1:37" ht="4.5" customHeight="1" x14ac:dyDescent="0.25">
      <c r="A137" s="1106"/>
      <c r="B137" s="223"/>
      <c r="C137" s="1106"/>
      <c r="D137" s="1106"/>
      <c r="E137" s="1106"/>
      <c r="F137" s="1106"/>
      <c r="G137" s="1106"/>
      <c r="H137" s="1106"/>
      <c r="I137" s="1106"/>
      <c r="J137" s="1106"/>
      <c r="K137" s="1106"/>
      <c r="L137" s="1106"/>
      <c r="M137" s="1106"/>
      <c r="N137" s="1106"/>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40"/>
    </row>
    <row r="138" spans="1:37" ht="15" customHeight="1" x14ac:dyDescent="0.25">
      <c r="A138" s="1106"/>
      <c r="B138" s="231" t="s">
        <v>257</v>
      </c>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1107"/>
      <c r="AC138" s="1107"/>
      <c r="AD138" s="1107"/>
      <c r="AE138" s="1107"/>
      <c r="AF138" s="1107"/>
      <c r="AG138" s="1107"/>
      <c r="AH138" s="2366"/>
      <c r="AI138" s="1956"/>
      <c r="AJ138" s="1959"/>
      <c r="AK138" s="209"/>
    </row>
    <row r="139" spans="1:37" ht="9"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220"/>
      <c r="AI139" s="220"/>
      <c r="AJ139" s="220"/>
      <c r="AK139" s="10"/>
    </row>
    <row r="140" spans="1:37" ht="15" customHeight="1" x14ac:dyDescent="0.25">
      <c r="A140" s="10"/>
      <c r="B140" s="181" t="s">
        <v>658</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75"/>
      <c r="AD140" s="75"/>
      <c r="AE140" s="75"/>
      <c r="AF140" s="10"/>
      <c r="AG140" s="10"/>
      <c r="AH140" s="10"/>
      <c r="AI140" s="10"/>
      <c r="AJ140" s="10"/>
      <c r="AK140" s="10"/>
    </row>
    <row r="141" spans="1:37" ht="14.25" customHeight="1" x14ac:dyDescent="0.25">
      <c r="A141" s="1106"/>
      <c r="B141" s="2360"/>
      <c r="C141" s="1786"/>
      <c r="D141" s="1786"/>
      <c r="E141" s="1786"/>
      <c r="F141" s="1786"/>
      <c r="G141" s="1786"/>
      <c r="H141" s="1786"/>
      <c r="I141" s="1786"/>
      <c r="J141" s="1786"/>
      <c r="K141" s="1786"/>
      <c r="L141" s="2361"/>
      <c r="M141" s="27"/>
      <c r="N141" s="2362"/>
      <c r="O141" s="1786"/>
      <c r="P141" s="1786"/>
      <c r="Q141" s="1786"/>
      <c r="R141" s="1786"/>
      <c r="S141" s="1786"/>
      <c r="T141" s="1786"/>
      <c r="U141" s="1786"/>
      <c r="V141" s="1786"/>
      <c r="W141" s="1786"/>
      <c r="X141" s="1786"/>
      <c r="Y141" s="1786"/>
      <c r="Z141" s="1786"/>
      <c r="AA141" s="1786"/>
      <c r="AB141" s="1786"/>
      <c r="AC141" s="1786"/>
      <c r="AD141" s="2361"/>
      <c r="AE141" s="27"/>
      <c r="AF141" s="2363"/>
      <c r="AG141" s="1786"/>
      <c r="AH141" s="1786"/>
      <c r="AI141" s="1786"/>
      <c r="AJ141" s="1786"/>
      <c r="AK141" s="2364"/>
    </row>
    <row r="142" spans="1:37" ht="14.25" customHeight="1" x14ac:dyDescent="0.25">
      <c r="A142" s="1106"/>
      <c r="B142" s="34"/>
      <c r="C142" s="1106"/>
      <c r="D142" s="1106"/>
      <c r="E142" s="1106"/>
      <c r="F142" s="1106"/>
      <c r="G142" s="1106"/>
      <c r="H142" s="1106"/>
      <c r="I142" s="1106"/>
      <c r="J142" s="1106"/>
      <c r="K142" s="1106"/>
      <c r="L142" s="1106"/>
      <c r="M142" s="1106"/>
      <c r="N142" s="180" t="s">
        <v>207</v>
      </c>
      <c r="O142" s="181"/>
      <c r="P142" s="181"/>
      <c r="Q142" s="181"/>
      <c r="R142" s="181"/>
      <c r="S142" s="181"/>
      <c r="T142" s="181"/>
      <c r="U142" s="181"/>
      <c r="V142" s="181"/>
      <c r="W142" s="181"/>
      <c r="X142" s="181"/>
      <c r="Y142" s="181"/>
      <c r="Z142" s="181"/>
      <c r="AA142" s="181"/>
      <c r="AB142" s="181"/>
      <c r="AC142" s="181"/>
      <c r="AD142" s="181"/>
      <c r="AE142" s="181"/>
      <c r="AF142" s="1106" t="s">
        <v>208</v>
      </c>
      <c r="AG142" s="1106"/>
      <c r="AH142" s="1106"/>
      <c r="AI142" s="1106"/>
      <c r="AJ142" s="1106"/>
      <c r="AK142" s="140"/>
    </row>
    <row r="143" spans="1:37" ht="14.25" customHeight="1" x14ac:dyDescent="0.25">
      <c r="A143" s="1106"/>
      <c r="B143" s="2365"/>
      <c r="C143" s="1862"/>
      <c r="D143" s="1862"/>
      <c r="E143" s="1862"/>
      <c r="F143" s="1862"/>
      <c r="G143" s="1862"/>
      <c r="H143" s="1862"/>
      <c r="I143" s="1862"/>
      <c r="J143" s="1862"/>
      <c r="K143" s="1862"/>
      <c r="L143" s="1862"/>
      <c r="M143" s="1862"/>
      <c r="N143" s="1862"/>
      <c r="O143" s="1862"/>
      <c r="P143" s="1862"/>
      <c r="Q143" s="1863"/>
      <c r="R143" s="1106"/>
      <c r="S143" s="2367"/>
      <c r="T143" s="1862"/>
      <c r="U143" s="1862"/>
      <c r="V143" s="1862"/>
      <c r="W143" s="1862"/>
      <c r="X143" s="1862"/>
      <c r="Y143" s="1862"/>
      <c r="Z143" s="1862"/>
      <c r="AA143" s="1863"/>
      <c r="AB143" s="1106"/>
      <c r="AC143" s="2368"/>
      <c r="AD143" s="1862"/>
      <c r="AE143" s="1862"/>
      <c r="AF143" s="1862"/>
      <c r="AG143" s="1862"/>
      <c r="AH143" s="1862"/>
      <c r="AI143" s="1862"/>
      <c r="AJ143" s="1862"/>
      <c r="AK143" s="2369"/>
    </row>
    <row r="144" spans="1:37" ht="14.25" customHeight="1" x14ac:dyDescent="0.25">
      <c r="A144" s="1106"/>
      <c r="B144" s="1564" t="s">
        <v>226</v>
      </c>
      <c r="C144" s="1400"/>
      <c r="D144" s="1400"/>
      <c r="E144" s="1400"/>
      <c r="F144" s="1400"/>
      <c r="G144" s="1400"/>
      <c r="H144" s="1400"/>
      <c r="I144" s="1400"/>
      <c r="J144" s="1400"/>
      <c r="K144" s="1400"/>
      <c r="L144" s="1400"/>
      <c r="M144" s="1400"/>
      <c r="N144" s="1400"/>
      <c r="O144" s="1400"/>
      <c r="P144" s="1400"/>
      <c r="Q144" s="1400"/>
      <c r="R144" s="1106"/>
      <c r="S144" s="1574" t="s">
        <v>227</v>
      </c>
      <c r="T144" s="1400"/>
      <c r="U144" s="1400"/>
      <c r="V144" s="1400"/>
      <c r="W144" s="1400"/>
      <c r="X144" s="1400"/>
      <c r="Y144" s="1400"/>
      <c r="Z144" s="1400"/>
      <c r="AA144" s="1400"/>
      <c r="AB144" s="1106"/>
      <c r="AC144" s="1575" t="s">
        <v>228</v>
      </c>
      <c r="AD144" s="1400"/>
      <c r="AE144" s="1400"/>
      <c r="AF144" s="1400"/>
      <c r="AG144" s="1400"/>
      <c r="AH144" s="1400"/>
      <c r="AI144" s="1400"/>
      <c r="AJ144" s="1400"/>
      <c r="AK144" s="1401"/>
    </row>
    <row r="145" spans="1:37" ht="3.75" customHeight="1" x14ac:dyDescent="0.25">
      <c r="A145" s="1106"/>
      <c r="B145" s="34"/>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40"/>
    </row>
    <row r="146" spans="1:37" ht="14.25" customHeight="1" x14ac:dyDescent="0.25">
      <c r="A146" s="1106"/>
      <c r="B146" s="97" t="s">
        <v>241</v>
      </c>
      <c r="C146" s="218"/>
      <c r="D146" s="218"/>
      <c r="E146" s="219"/>
      <c r="F146" s="158"/>
      <c r="G146" s="158"/>
      <c r="H146" s="164"/>
      <c r="I146" s="2359"/>
      <c r="J146" s="1780"/>
      <c r="K146" s="1781"/>
      <c r="L146" s="1106"/>
      <c r="M146" s="1106"/>
      <c r="N146" s="1106"/>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524"/>
      <c r="AI146" s="1400"/>
      <c r="AJ146" s="1400"/>
      <c r="AK146" s="140"/>
    </row>
    <row r="147" spans="1:37" ht="4.5" customHeight="1" x14ac:dyDescent="0.25">
      <c r="A147" s="1106"/>
      <c r="B147" s="223"/>
      <c r="C147" s="1106"/>
      <c r="D147" s="1106"/>
      <c r="E147" s="1106"/>
      <c r="F147" s="1106"/>
      <c r="G147" s="1106"/>
      <c r="H147" s="1106"/>
      <c r="I147" s="1106"/>
      <c r="J147" s="1106"/>
      <c r="K147" s="1106"/>
      <c r="L147" s="1106"/>
      <c r="M147" s="1106"/>
      <c r="N147" s="1106"/>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40"/>
    </row>
    <row r="148" spans="1:37" ht="14.25" customHeight="1" x14ac:dyDescent="0.25">
      <c r="A148" s="1106"/>
      <c r="B148" s="231" t="s">
        <v>257</v>
      </c>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c r="AB148" s="1107"/>
      <c r="AC148" s="1107"/>
      <c r="AD148" s="1107"/>
      <c r="AE148" s="1107"/>
      <c r="AF148" s="1107"/>
      <c r="AG148" s="1107"/>
      <c r="AH148" s="2366"/>
      <c r="AI148" s="1956"/>
      <c r="AJ148" s="1959"/>
      <c r="AK148" s="209"/>
    </row>
    <row r="149" spans="1:37" ht="9"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220"/>
      <c r="AI149" s="220"/>
      <c r="AJ149" s="220"/>
      <c r="AK149" s="10"/>
    </row>
    <row r="150" spans="1:37" ht="14.25" customHeight="1" x14ac:dyDescent="0.25">
      <c r="A150" s="180"/>
      <c r="B150" s="1559" t="s">
        <v>674</v>
      </c>
      <c r="C150" s="1400"/>
      <c r="D150" s="1400"/>
      <c r="E150" s="1400"/>
      <c r="F150" s="1400"/>
      <c r="G150" s="1400"/>
      <c r="H150" s="1400"/>
      <c r="I150" s="1400"/>
      <c r="J150" s="1400"/>
      <c r="K150" s="1400"/>
      <c r="L150" s="1400"/>
      <c r="M150" s="10"/>
      <c r="N150" s="10"/>
      <c r="O150" s="10"/>
      <c r="P150" s="10"/>
      <c r="Q150" s="10"/>
      <c r="R150" s="10"/>
      <c r="S150" s="10"/>
      <c r="T150" s="10"/>
      <c r="U150" s="10"/>
      <c r="V150" s="10"/>
      <c r="W150" s="10"/>
      <c r="X150" s="10"/>
      <c r="Y150" s="10"/>
      <c r="Z150" s="10"/>
      <c r="AA150" s="10"/>
      <c r="AB150" s="10"/>
      <c r="AC150" s="10"/>
      <c r="AD150" s="10"/>
      <c r="AE150" s="1358"/>
      <c r="AF150" s="1361"/>
      <c r="AG150" s="1361"/>
      <c r="AH150" s="10"/>
      <c r="AI150" s="10"/>
      <c r="AJ150" s="10"/>
      <c r="AK150" s="10"/>
    </row>
    <row r="151" spans="1:37" ht="15" customHeight="1" x14ac:dyDescent="0.25">
      <c r="A151" s="1106"/>
      <c r="B151" s="2360"/>
      <c r="C151" s="1786"/>
      <c r="D151" s="1786"/>
      <c r="E151" s="1786"/>
      <c r="F151" s="1786"/>
      <c r="G151" s="1786"/>
      <c r="H151" s="1786"/>
      <c r="I151" s="1786"/>
      <c r="J151" s="1786"/>
      <c r="K151" s="1786"/>
      <c r="L151" s="2361"/>
      <c r="M151" s="27"/>
      <c r="N151" s="2362"/>
      <c r="O151" s="1786"/>
      <c r="P151" s="1786"/>
      <c r="Q151" s="1786"/>
      <c r="R151" s="1786"/>
      <c r="S151" s="1786"/>
      <c r="T151" s="1786"/>
      <c r="U151" s="1786"/>
      <c r="V151" s="1786"/>
      <c r="W151" s="1786"/>
      <c r="X151" s="1786"/>
      <c r="Y151" s="1786"/>
      <c r="Z151" s="1786"/>
      <c r="AA151" s="1786"/>
      <c r="AB151" s="1786"/>
      <c r="AC151" s="1786"/>
      <c r="AD151" s="2361"/>
      <c r="AE151" s="27"/>
      <c r="AF151" s="2363"/>
      <c r="AG151" s="1786"/>
      <c r="AH151" s="1786"/>
      <c r="AI151" s="1786"/>
      <c r="AJ151" s="1786"/>
      <c r="AK151" s="2364"/>
    </row>
    <row r="152" spans="1:37" ht="15" customHeight="1" x14ac:dyDescent="0.25">
      <c r="A152" s="1106"/>
      <c r="B152" s="34"/>
      <c r="C152" s="1106"/>
      <c r="D152" s="1106"/>
      <c r="E152" s="1106"/>
      <c r="F152" s="1106"/>
      <c r="G152" s="1106"/>
      <c r="H152" s="1106"/>
      <c r="I152" s="1106"/>
      <c r="J152" s="1106"/>
      <c r="K152" s="1106"/>
      <c r="L152" s="1106"/>
      <c r="M152" s="1106"/>
      <c r="N152" s="180" t="s">
        <v>207</v>
      </c>
      <c r="O152" s="181"/>
      <c r="P152" s="181"/>
      <c r="Q152" s="181"/>
      <c r="R152" s="181"/>
      <c r="S152" s="181"/>
      <c r="T152" s="181"/>
      <c r="U152" s="181"/>
      <c r="V152" s="181"/>
      <c r="W152" s="181"/>
      <c r="X152" s="181"/>
      <c r="Y152" s="181"/>
      <c r="Z152" s="181"/>
      <c r="AA152" s="181"/>
      <c r="AB152" s="181"/>
      <c r="AC152" s="181"/>
      <c r="AD152" s="181"/>
      <c r="AE152" s="181"/>
      <c r="AF152" s="1106" t="s">
        <v>208</v>
      </c>
      <c r="AG152" s="1106"/>
      <c r="AH152" s="1106"/>
      <c r="AI152" s="1106"/>
      <c r="AJ152" s="1106"/>
      <c r="AK152" s="140"/>
    </row>
    <row r="153" spans="1:37" ht="15" customHeight="1" x14ac:dyDescent="0.25">
      <c r="A153" s="1106"/>
      <c r="B153" s="2365"/>
      <c r="C153" s="1862"/>
      <c r="D153" s="1862"/>
      <c r="E153" s="1862"/>
      <c r="F153" s="1862"/>
      <c r="G153" s="1862"/>
      <c r="H153" s="1862"/>
      <c r="I153" s="1862"/>
      <c r="J153" s="1862"/>
      <c r="K153" s="1862"/>
      <c r="L153" s="1862"/>
      <c r="M153" s="1862"/>
      <c r="N153" s="1862"/>
      <c r="O153" s="1862"/>
      <c r="P153" s="1862"/>
      <c r="Q153" s="1863"/>
      <c r="R153" s="1106"/>
      <c r="S153" s="2367"/>
      <c r="T153" s="1862"/>
      <c r="U153" s="1862"/>
      <c r="V153" s="1862"/>
      <c r="W153" s="1862"/>
      <c r="X153" s="1862"/>
      <c r="Y153" s="1862"/>
      <c r="Z153" s="1862"/>
      <c r="AA153" s="1863"/>
      <c r="AB153" s="1106"/>
      <c r="AC153" s="2368"/>
      <c r="AD153" s="1862"/>
      <c r="AE153" s="1862"/>
      <c r="AF153" s="1862"/>
      <c r="AG153" s="1862"/>
      <c r="AH153" s="1862"/>
      <c r="AI153" s="1862"/>
      <c r="AJ153" s="1862"/>
      <c r="AK153" s="2369"/>
    </row>
    <row r="154" spans="1:37" ht="15" customHeight="1" x14ac:dyDescent="0.25">
      <c r="A154" s="1106"/>
      <c r="B154" s="1564" t="s">
        <v>226</v>
      </c>
      <c r="C154" s="1400"/>
      <c r="D154" s="1400"/>
      <c r="E154" s="1400"/>
      <c r="F154" s="1400"/>
      <c r="G154" s="1400"/>
      <c r="H154" s="1400"/>
      <c r="I154" s="1400"/>
      <c r="J154" s="1400"/>
      <c r="K154" s="1400"/>
      <c r="L154" s="1400"/>
      <c r="M154" s="1400"/>
      <c r="N154" s="1400"/>
      <c r="O154" s="1400"/>
      <c r="P154" s="1400"/>
      <c r="Q154" s="1400"/>
      <c r="R154" s="1106"/>
      <c r="S154" s="1574" t="s">
        <v>227</v>
      </c>
      <c r="T154" s="1400"/>
      <c r="U154" s="1400"/>
      <c r="V154" s="1400"/>
      <c r="W154" s="1400"/>
      <c r="X154" s="1400"/>
      <c r="Y154" s="1400"/>
      <c r="Z154" s="1400"/>
      <c r="AA154" s="1400"/>
      <c r="AB154" s="1106"/>
      <c r="AC154" s="1575" t="s">
        <v>228</v>
      </c>
      <c r="AD154" s="1400"/>
      <c r="AE154" s="1400"/>
      <c r="AF154" s="1400"/>
      <c r="AG154" s="1400"/>
      <c r="AH154" s="1400"/>
      <c r="AI154" s="1400"/>
      <c r="AJ154" s="1400"/>
      <c r="AK154" s="1401"/>
    </row>
    <row r="155" spans="1:37" ht="4.5" customHeight="1" x14ac:dyDescent="0.25">
      <c r="A155" s="1106"/>
      <c r="B155" s="34"/>
      <c r="C155" s="1106"/>
      <c r="D155" s="1106"/>
      <c r="E155" s="1106"/>
      <c r="F155" s="1106"/>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40"/>
    </row>
    <row r="156" spans="1:37" ht="15" customHeight="1" x14ac:dyDescent="0.25">
      <c r="A156" s="1106"/>
      <c r="B156" s="97" t="s">
        <v>241</v>
      </c>
      <c r="C156" s="218"/>
      <c r="D156" s="218"/>
      <c r="E156" s="219"/>
      <c r="F156" s="158"/>
      <c r="G156" s="158"/>
      <c r="H156" s="164"/>
      <c r="I156" s="2359"/>
      <c r="J156" s="1780"/>
      <c r="K156" s="1781"/>
      <c r="L156" s="1106"/>
      <c r="M156" s="1106"/>
      <c r="N156" s="1106"/>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524"/>
      <c r="AI156" s="1400"/>
      <c r="AJ156" s="1400"/>
      <c r="AK156" s="140"/>
    </row>
    <row r="157" spans="1:37" ht="4.5" customHeight="1" x14ac:dyDescent="0.25">
      <c r="A157" s="1106"/>
      <c r="B157" s="223"/>
      <c r="C157" s="1106"/>
      <c r="D157" s="1106"/>
      <c r="E157" s="1106"/>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40"/>
    </row>
    <row r="158" spans="1:37" ht="15" customHeight="1" x14ac:dyDescent="0.25">
      <c r="A158" s="1106"/>
      <c r="B158" s="231" t="s">
        <v>257</v>
      </c>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c r="AB158" s="1107"/>
      <c r="AC158" s="1107"/>
      <c r="AD158" s="1107"/>
      <c r="AE158" s="1107"/>
      <c r="AF158" s="1107"/>
      <c r="AG158" s="1107"/>
      <c r="AH158" s="2366"/>
      <c r="AI158" s="1956"/>
      <c r="AJ158" s="1959"/>
      <c r="AK158" s="209"/>
    </row>
    <row r="159" spans="1:37" ht="9"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220"/>
      <c r="AI159" s="220"/>
      <c r="AJ159" s="220"/>
      <c r="AK159" s="10"/>
    </row>
    <row r="160" spans="1:37" ht="15" customHeight="1" x14ac:dyDescent="0.25">
      <c r="A160" s="10"/>
      <c r="B160" s="1559" t="s">
        <v>695</v>
      </c>
      <c r="C160" s="1400"/>
      <c r="D160" s="1400"/>
      <c r="E160" s="1400"/>
      <c r="F160" s="1400"/>
      <c r="G160" s="1400"/>
      <c r="H160" s="1400"/>
      <c r="I160" s="1400"/>
      <c r="J160" s="1400"/>
      <c r="K160" s="1400"/>
      <c r="L160" s="1400"/>
      <c r="M160" s="10"/>
      <c r="N160" s="10"/>
      <c r="O160" s="10"/>
      <c r="P160" s="10"/>
      <c r="Q160" s="10"/>
      <c r="R160" s="10"/>
      <c r="S160" s="10"/>
      <c r="T160" s="10"/>
      <c r="U160" s="10"/>
      <c r="V160" s="10"/>
      <c r="W160" s="10"/>
      <c r="X160" s="10"/>
      <c r="Y160" s="10"/>
      <c r="Z160" s="10"/>
      <c r="AA160" s="10"/>
      <c r="AB160" s="10"/>
      <c r="AC160" s="75"/>
      <c r="AD160" s="75"/>
      <c r="AE160" s="75"/>
      <c r="AF160" s="10"/>
      <c r="AG160" s="10"/>
      <c r="AH160" s="10"/>
      <c r="AI160" s="10"/>
      <c r="AJ160" s="10"/>
      <c r="AK160" s="10"/>
    </row>
    <row r="161" spans="1:37" ht="15" customHeight="1" x14ac:dyDescent="0.25">
      <c r="A161" s="1106"/>
      <c r="B161" s="2360"/>
      <c r="C161" s="1786"/>
      <c r="D161" s="1786"/>
      <c r="E161" s="1786"/>
      <c r="F161" s="1786"/>
      <c r="G161" s="1786"/>
      <c r="H161" s="1786"/>
      <c r="I161" s="1786"/>
      <c r="J161" s="1786"/>
      <c r="K161" s="1786"/>
      <c r="L161" s="2361"/>
      <c r="M161" s="27"/>
      <c r="N161" s="2362"/>
      <c r="O161" s="1786"/>
      <c r="P161" s="1786"/>
      <c r="Q161" s="1786"/>
      <c r="R161" s="1786"/>
      <c r="S161" s="1786"/>
      <c r="T161" s="1786"/>
      <c r="U161" s="1786"/>
      <c r="V161" s="1786"/>
      <c r="W161" s="1786"/>
      <c r="X161" s="1786"/>
      <c r="Y161" s="1786"/>
      <c r="Z161" s="1786"/>
      <c r="AA161" s="1786"/>
      <c r="AB161" s="1786"/>
      <c r="AC161" s="1786"/>
      <c r="AD161" s="2361"/>
      <c r="AE161" s="27"/>
      <c r="AF161" s="2363"/>
      <c r="AG161" s="1786"/>
      <c r="AH161" s="1786"/>
      <c r="AI161" s="1786"/>
      <c r="AJ161" s="1786"/>
      <c r="AK161" s="2364"/>
    </row>
    <row r="162" spans="1:37" ht="15" customHeight="1" x14ac:dyDescent="0.25">
      <c r="A162" s="1106"/>
      <c r="B162" s="34"/>
      <c r="C162" s="1106"/>
      <c r="D162" s="1106"/>
      <c r="E162" s="1106"/>
      <c r="F162" s="1106"/>
      <c r="G162" s="1106"/>
      <c r="H162" s="1106"/>
      <c r="I162" s="1106"/>
      <c r="J162" s="1106"/>
      <c r="K162" s="1106"/>
      <c r="L162" s="1106"/>
      <c r="M162" s="1106"/>
      <c r="N162" s="180" t="s">
        <v>207</v>
      </c>
      <c r="O162" s="181"/>
      <c r="P162" s="181"/>
      <c r="Q162" s="181"/>
      <c r="R162" s="181"/>
      <c r="S162" s="181"/>
      <c r="T162" s="181"/>
      <c r="U162" s="181"/>
      <c r="V162" s="181"/>
      <c r="W162" s="181"/>
      <c r="X162" s="181"/>
      <c r="Y162" s="181"/>
      <c r="Z162" s="181"/>
      <c r="AA162" s="181"/>
      <c r="AB162" s="181"/>
      <c r="AC162" s="181"/>
      <c r="AD162" s="181"/>
      <c r="AE162" s="181"/>
      <c r="AF162" s="1106" t="s">
        <v>208</v>
      </c>
      <c r="AG162" s="1106"/>
      <c r="AH162" s="1106"/>
      <c r="AI162" s="1106"/>
      <c r="AJ162" s="1106"/>
      <c r="AK162" s="140"/>
    </row>
    <row r="163" spans="1:37" ht="15" customHeight="1" x14ac:dyDescent="0.25">
      <c r="A163" s="1106"/>
      <c r="B163" s="2365"/>
      <c r="C163" s="1862"/>
      <c r="D163" s="1862"/>
      <c r="E163" s="1862"/>
      <c r="F163" s="1862"/>
      <c r="G163" s="1862"/>
      <c r="H163" s="1862"/>
      <c r="I163" s="1862"/>
      <c r="J163" s="1862"/>
      <c r="K163" s="1862"/>
      <c r="L163" s="1862"/>
      <c r="M163" s="1862"/>
      <c r="N163" s="1862"/>
      <c r="O163" s="1862"/>
      <c r="P163" s="1862"/>
      <c r="Q163" s="1863"/>
      <c r="R163" s="1106"/>
      <c r="S163" s="2367"/>
      <c r="T163" s="1862"/>
      <c r="U163" s="1862"/>
      <c r="V163" s="1862"/>
      <c r="W163" s="1862"/>
      <c r="X163" s="1862"/>
      <c r="Y163" s="1862"/>
      <c r="Z163" s="1862"/>
      <c r="AA163" s="1863"/>
      <c r="AB163" s="1106"/>
      <c r="AC163" s="2368"/>
      <c r="AD163" s="1862"/>
      <c r="AE163" s="1862"/>
      <c r="AF163" s="1862"/>
      <c r="AG163" s="1862"/>
      <c r="AH163" s="1862"/>
      <c r="AI163" s="1862"/>
      <c r="AJ163" s="1862"/>
      <c r="AK163" s="2369"/>
    </row>
    <row r="164" spans="1:37" ht="15" customHeight="1" x14ac:dyDescent="0.25">
      <c r="A164" s="1106"/>
      <c r="B164" s="1564" t="s">
        <v>226</v>
      </c>
      <c r="C164" s="1400"/>
      <c r="D164" s="1400"/>
      <c r="E164" s="1400"/>
      <c r="F164" s="1400"/>
      <c r="G164" s="1400"/>
      <c r="H164" s="1400"/>
      <c r="I164" s="1400"/>
      <c r="J164" s="1400"/>
      <c r="K164" s="1400"/>
      <c r="L164" s="1400"/>
      <c r="M164" s="1400"/>
      <c r="N164" s="1400"/>
      <c r="O164" s="1400"/>
      <c r="P164" s="1400"/>
      <c r="Q164" s="1400"/>
      <c r="R164" s="1106"/>
      <c r="S164" s="1574" t="s">
        <v>227</v>
      </c>
      <c r="T164" s="1400"/>
      <c r="U164" s="1400"/>
      <c r="V164" s="1400"/>
      <c r="W164" s="1400"/>
      <c r="X164" s="1400"/>
      <c r="Y164" s="1400"/>
      <c r="Z164" s="1400"/>
      <c r="AA164" s="1400"/>
      <c r="AB164" s="1106"/>
      <c r="AC164" s="1575" t="s">
        <v>228</v>
      </c>
      <c r="AD164" s="1400"/>
      <c r="AE164" s="1400"/>
      <c r="AF164" s="1400"/>
      <c r="AG164" s="1400"/>
      <c r="AH164" s="1400"/>
      <c r="AI164" s="1400"/>
      <c r="AJ164" s="1400"/>
      <c r="AK164" s="1401"/>
    </row>
    <row r="165" spans="1:37" ht="4.5" customHeight="1" x14ac:dyDescent="0.25">
      <c r="A165" s="1106"/>
      <c r="B165" s="34"/>
      <c r="C165" s="1106"/>
      <c r="D165" s="1106"/>
      <c r="E165" s="1106"/>
      <c r="F165" s="1106"/>
      <c r="G165" s="1106"/>
      <c r="H165" s="1106"/>
      <c r="I165" s="1106"/>
      <c r="J165" s="1106"/>
      <c r="K165" s="1106"/>
      <c r="L165" s="1106"/>
      <c r="M165" s="1106"/>
      <c r="N165" s="1106"/>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40"/>
    </row>
    <row r="166" spans="1:37" ht="15" customHeight="1" x14ac:dyDescent="0.25">
      <c r="A166" s="1106"/>
      <c r="B166" s="97" t="s">
        <v>241</v>
      </c>
      <c r="C166" s="218"/>
      <c r="D166" s="218"/>
      <c r="E166" s="219"/>
      <c r="F166" s="158"/>
      <c r="G166" s="158"/>
      <c r="H166" s="164"/>
      <c r="I166" s="2359"/>
      <c r="J166" s="1780"/>
      <c r="K166" s="1781"/>
      <c r="L166" s="1106"/>
      <c r="M166" s="1106"/>
      <c r="N166" s="1106"/>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524"/>
      <c r="AI166" s="1400"/>
      <c r="AJ166" s="1400"/>
      <c r="AK166" s="140"/>
    </row>
    <row r="167" spans="1:37" ht="4.5" customHeight="1" x14ac:dyDescent="0.25">
      <c r="A167" s="1106"/>
      <c r="B167" s="223"/>
      <c r="C167" s="1106"/>
      <c r="D167" s="1106"/>
      <c r="E167" s="1106"/>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40"/>
    </row>
    <row r="168" spans="1:37" ht="15" customHeight="1" x14ac:dyDescent="0.25">
      <c r="A168" s="1106"/>
      <c r="B168" s="231" t="s">
        <v>257</v>
      </c>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1107"/>
      <c r="AC168" s="1107"/>
      <c r="AD168" s="1107"/>
      <c r="AE168" s="1107"/>
      <c r="AF168" s="1107"/>
      <c r="AG168" s="1107"/>
      <c r="AH168" s="2366"/>
      <c r="AI168" s="1956"/>
      <c r="AJ168" s="1959"/>
      <c r="AK168" s="209"/>
    </row>
    <row r="169" spans="1:37" ht="9"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220"/>
      <c r="AI169" s="220"/>
      <c r="AJ169" s="220"/>
      <c r="AK169" s="10"/>
    </row>
    <row r="170" spans="1:37" ht="15" customHeight="1" x14ac:dyDescent="0.25">
      <c r="A170" s="10"/>
      <c r="B170" s="1559" t="s">
        <v>695</v>
      </c>
      <c r="C170" s="1400"/>
      <c r="D170" s="1400"/>
      <c r="E170" s="1400"/>
      <c r="F170" s="1400"/>
      <c r="G170" s="1400"/>
      <c r="H170" s="1400"/>
      <c r="I170" s="1400"/>
      <c r="J170" s="1400"/>
      <c r="K170" s="1400"/>
      <c r="L170" s="1400"/>
      <c r="M170" s="10"/>
      <c r="N170" s="10"/>
      <c r="O170" s="10"/>
      <c r="P170" s="10"/>
      <c r="Q170" s="10"/>
      <c r="R170" s="10"/>
      <c r="S170" s="10"/>
      <c r="T170" s="10"/>
      <c r="U170" s="10"/>
      <c r="V170" s="10"/>
      <c r="W170" s="10"/>
      <c r="X170" s="10"/>
      <c r="Y170" s="10"/>
      <c r="Z170" s="10"/>
      <c r="AA170" s="10"/>
      <c r="AB170" s="10"/>
      <c r="AC170" s="75"/>
      <c r="AD170" s="75"/>
      <c r="AE170" s="75"/>
      <c r="AF170" s="10"/>
      <c r="AG170" s="10"/>
      <c r="AH170" s="10"/>
      <c r="AI170" s="10"/>
      <c r="AJ170" s="10"/>
      <c r="AK170" s="10"/>
    </row>
    <row r="171" spans="1:37" ht="15" customHeight="1" x14ac:dyDescent="0.25">
      <c r="A171" s="1106"/>
      <c r="B171" s="2360"/>
      <c r="C171" s="1786"/>
      <c r="D171" s="1786"/>
      <c r="E171" s="1786"/>
      <c r="F171" s="1786"/>
      <c r="G171" s="1786"/>
      <c r="H171" s="1786"/>
      <c r="I171" s="1786"/>
      <c r="J171" s="1786"/>
      <c r="K171" s="1786"/>
      <c r="L171" s="2361"/>
      <c r="M171" s="27"/>
      <c r="N171" s="2362"/>
      <c r="O171" s="1786"/>
      <c r="P171" s="1786"/>
      <c r="Q171" s="1786"/>
      <c r="R171" s="1786"/>
      <c r="S171" s="1786"/>
      <c r="T171" s="1786"/>
      <c r="U171" s="1786"/>
      <c r="V171" s="1786"/>
      <c r="W171" s="1786"/>
      <c r="X171" s="1786"/>
      <c r="Y171" s="1786"/>
      <c r="Z171" s="1786"/>
      <c r="AA171" s="1786"/>
      <c r="AB171" s="1786"/>
      <c r="AC171" s="1786"/>
      <c r="AD171" s="2361"/>
      <c r="AE171" s="27"/>
      <c r="AF171" s="2363"/>
      <c r="AG171" s="1786"/>
      <c r="AH171" s="1786"/>
      <c r="AI171" s="1786"/>
      <c r="AJ171" s="1786"/>
      <c r="AK171" s="2364"/>
    </row>
    <row r="172" spans="1:37" ht="15" customHeight="1" x14ac:dyDescent="0.25">
      <c r="A172" s="1106"/>
      <c r="B172" s="34"/>
      <c r="C172" s="1106"/>
      <c r="D172" s="1106"/>
      <c r="E172" s="1106"/>
      <c r="F172" s="1106"/>
      <c r="G172" s="1106"/>
      <c r="H172" s="1106"/>
      <c r="I172" s="1106"/>
      <c r="J172" s="1106"/>
      <c r="K172" s="1106"/>
      <c r="L172" s="1106"/>
      <c r="M172" s="1106"/>
      <c r="N172" s="180" t="s">
        <v>207</v>
      </c>
      <c r="O172" s="181"/>
      <c r="P172" s="181"/>
      <c r="Q172" s="181"/>
      <c r="R172" s="181"/>
      <c r="S172" s="181"/>
      <c r="T172" s="181"/>
      <c r="U172" s="181"/>
      <c r="V172" s="181"/>
      <c r="W172" s="181"/>
      <c r="X172" s="181"/>
      <c r="Y172" s="181"/>
      <c r="Z172" s="181"/>
      <c r="AA172" s="181"/>
      <c r="AB172" s="181"/>
      <c r="AC172" s="181"/>
      <c r="AD172" s="181"/>
      <c r="AE172" s="181"/>
      <c r="AF172" s="1106" t="s">
        <v>208</v>
      </c>
      <c r="AG172" s="1106"/>
      <c r="AH172" s="1106"/>
      <c r="AI172" s="1106"/>
      <c r="AJ172" s="1106"/>
      <c r="AK172" s="140"/>
    </row>
    <row r="173" spans="1:37" ht="15" customHeight="1" x14ac:dyDescent="0.25">
      <c r="A173" s="1106"/>
      <c r="B173" s="2365"/>
      <c r="C173" s="1862"/>
      <c r="D173" s="1862"/>
      <c r="E173" s="1862"/>
      <c r="F173" s="1862"/>
      <c r="G173" s="1862"/>
      <c r="H173" s="1862"/>
      <c r="I173" s="1862"/>
      <c r="J173" s="1862"/>
      <c r="K173" s="1862"/>
      <c r="L173" s="1862"/>
      <c r="M173" s="1862"/>
      <c r="N173" s="1862"/>
      <c r="O173" s="1862"/>
      <c r="P173" s="1862"/>
      <c r="Q173" s="1863"/>
      <c r="R173" s="1106"/>
      <c r="S173" s="2367"/>
      <c r="T173" s="1862"/>
      <c r="U173" s="1862"/>
      <c r="V173" s="1862"/>
      <c r="W173" s="1862"/>
      <c r="X173" s="1862"/>
      <c r="Y173" s="1862"/>
      <c r="Z173" s="1862"/>
      <c r="AA173" s="1863"/>
      <c r="AB173" s="1106"/>
      <c r="AC173" s="2368"/>
      <c r="AD173" s="1862"/>
      <c r="AE173" s="1862"/>
      <c r="AF173" s="1862"/>
      <c r="AG173" s="1862"/>
      <c r="AH173" s="1862"/>
      <c r="AI173" s="1862"/>
      <c r="AJ173" s="1862"/>
      <c r="AK173" s="2369"/>
    </row>
    <row r="174" spans="1:37" ht="15" customHeight="1" x14ac:dyDescent="0.25">
      <c r="A174" s="1106"/>
      <c r="B174" s="1564" t="s">
        <v>226</v>
      </c>
      <c r="C174" s="1400"/>
      <c r="D174" s="1400"/>
      <c r="E174" s="1400"/>
      <c r="F174" s="1400"/>
      <c r="G174" s="1400"/>
      <c r="H174" s="1400"/>
      <c r="I174" s="1400"/>
      <c r="J174" s="1400"/>
      <c r="K174" s="1400"/>
      <c r="L174" s="1400"/>
      <c r="M174" s="1400"/>
      <c r="N174" s="1400"/>
      <c r="O174" s="1400"/>
      <c r="P174" s="1400"/>
      <c r="Q174" s="1400"/>
      <c r="R174" s="1106"/>
      <c r="S174" s="1574" t="s">
        <v>227</v>
      </c>
      <c r="T174" s="1400"/>
      <c r="U174" s="1400"/>
      <c r="V174" s="1400"/>
      <c r="W174" s="1400"/>
      <c r="X174" s="1400"/>
      <c r="Y174" s="1400"/>
      <c r="Z174" s="1400"/>
      <c r="AA174" s="1400"/>
      <c r="AB174" s="1106"/>
      <c r="AC174" s="1575" t="s">
        <v>228</v>
      </c>
      <c r="AD174" s="1400"/>
      <c r="AE174" s="1400"/>
      <c r="AF174" s="1400"/>
      <c r="AG174" s="1400"/>
      <c r="AH174" s="1400"/>
      <c r="AI174" s="1400"/>
      <c r="AJ174" s="1400"/>
      <c r="AK174" s="1401"/>
    </row>
    <row r="175" spans="1:37" ht="4.5" customHeight="1" x14ac:dyDescent="0.25">
      <c r="A175" s="1106"/>
      <c r="B175" s="34"/>
      <c r="C175" s="1106"/>
      <c r="D175" s="1106"/>
      <c r="E175" s="1106"/>
      <c r="F175" s="1106"/>
      <c r="G175" s="1106"/>
      <c r="H175" s="1106"/>
      <c r="I175" s="1106"/>
      <c r="J175" s="1106"/>
      <c r="K175" s="1106"/>
      <c r="L175" s="1106"/>
      <c r="M175" s="1106"/>
      <c r="N175" s="1106"/>
      <c r="O175" s="1106"/>
      <c r="P175" s="1106"/>
      <c r="Q175" s="1106"/>
      <c r="R175" s="1106"/>
      <c r="S175" s="1106"/>
      <c r="T175" s="1106"/>
      <c r="U175" s="1106"/>
      <c r="V175" s="1106"/>
      <c r="W175" s="1106"/>
      <c r="X175" s="1106"/>
      <c r="Y175" s="1106"/>
      <c r="Z175" s="1106"/>
      <c r="AA175" s="1106"/>
      <c r="AB175" s="1106"/>
      <c r="AC175" s="1106"/>
      <c r="AD175" s="1106"/>
      <c r="AE175" s="1106"/>
      <c r="AF175" s="1106"/>
      <c r="AG175" s="1106"/>
      <c r="AH175" s="1106"/>
      <c r="AI175" s="1106"/>
      <c r="AJ175" s="1106"/>
      <c r="AK175" s="140"/>
    </row>
    <row r="176" spans="1:37" ht="15" customHeight="1" x14ac:dyDescent="0.25">
      <c r="A176" s="1106"/>
      <c r="B176" s="97" t="s">
        <v>241</v>
      </c>
      <c r="C176" s="218"/>
      <c r="D176" s="218"/>
      <c r="E176" s="219"/>
      <c r="F176" s="158"/>
      <c r="G176" s="158"/>
      <c r="H176" s="164"/>
      <c r="I176" s="2359"/>
      <c r="J176" s="1780"/>
      <c r="K176" s="1781"/>
      <c r="L176" s="1106"/>
      <c r="M176" s="1106"/>
      <c r="N176" s="1106"/>
      <c r="O176" s="1106"/>
      <c r="P176" s="1106"/>
      <c r="Q176" s="1106"/>
      <c r="R176" s="1106"/>
      <c r="S176" s="1106"/>
      <c r="T176" s="1106"/>
      <c r="U176" s="1106"/>
      <c r="V176" s="1106"/>
      <c r="W176" s="1106"/>
      <c r="X176" s="1106"/>
      <c r="Y176" s="1106"/>
      <c r="Z176" s="1106"/>
      <c r="AA176" s="1106"/>
      <c r="AB176" s="1106"/>
      <c r="AC176" s="1106"/>
      <c r="AD176" s="1106"/>
      <c r="AE176" s="1106"/>
      <c r="AF176" s="1106"/>
      <c r="AG176" s="1106"/>
      <c r="AH176" s="1524"/>
      <c r="AI176" s="1400"/>
      <c r="AJ176" s="1400"/>
      <c r="AK176" s="140"/>
    </row>
    <row r="177" spans="1:37" ht="4.5" customHeight="1" x14ac:dyDescent="0.25">
      <c r="A177" s="1106"/>
      <c r="B177" s="223"/>
      <c r="C177" s="1106"/>
      <c r="D177" s="1106"/>
      <c r="E177" s="1106"/>
      <c r="F177" s="1106"/>
      <c r="G177" s="1106"/>
      <c r="H177" s="1106"/>
      <c r="I177" s="1106"/>
      <c r="J177" s="1106"/>
      <c r="K177" s="1106"/>
      <c r="L177" s="1106"/>
      <c r="M177" s="1106"/>
      <c r="N177" s="1106"/>
      <c r="O177" s="1106"/>
      <c r="P177" s="1106"/>
      <c r="Q177" s="1106"/>
      <c r="R177" s="1106"/>
      <c r="S177" s="1106"/>
      <c r="T177" s="1106"/>
      <c r="U177" s="1106"/>
      <c r="V177" s="1106"/>
      <c r="W177" s="1106"/>
      <c r="X177" s="1106"/>
      <c r="Y177" s="1106"/>
      <c r="Z177" s="1106"/>
      <c r="AA177" s="1106"/>
      <c r="AB177" s="1106"/>
      <c r="AC177" s="1106"/>
      <c r="AD177" s="1106"/>
      <c r="AE177" s="1106"/>
      <c r="AF177" s="1106"/>
      <c r="AG177" s="1106"/>
      <c r="AH177" s="1106"/>
      <c r="AI177" s="1106"/>
      <c r="AJ177" s="1106"/>
      <c r="AK177" s="140"/>
    </row>
    <row r="178" spans="1:37" ht="15" customHeight="1" x14ac:dyDescent="0.25">
      <c r="A178" s="1106"/>
      <c r="B178" s="231" t="s">
        <v>257</v>
      </c>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c r="AB178" s="1107"/>
      <c r="AC178" s="1107"/>
      <c r="AD178" s="1107"/>
      <c r="AE178" s="1107"/>
      <c r="AF178" s="1107"/>
      <c r="AG178" s="1107"/>
      <c r="AH178" s="2366"/>
      <c r="AI178" s="1956"/>
      <c r="AJ178" s="1959"/>
      <c r="AK178" s="209"/>
    </row>
    <row r="179" spans="1:37"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220"/>
      <c r="AI179" s="220"/>
      <c r="AJ179" s="220"/>
      <c r="AK179" s="10"/>
    </row>
    <row r="180" spans="1:37" ht="15" customHeight="1" x14ac:dyDescent="0.25">
      <c r="A180" s="10"/>
      <c r="B180" s="1559" t="s">
        <v>724</v>
      </c>
      <c r="C180" s="1400"/>
      <c r="D180" s="1400"/>
      <c r="E180" s="1400"/>
      <c r="F180" s="1400"/>
      <c r="G180" s="1400"/>
      <c r="H180" s="1400"/>
      <c r="I180" s="1400"/>
      <c r="J180" s="1400"/>
      <c r="K180" s="1400"/>
      <c r="L180" s="1400"/>
      <c r="M180" s="10"/>
      <c r="N180" s="10"/>
      <c r="O180" s="10"/>
      <c r="P180" s="10"/>
      <c r="Q180" s="10"/>
      <c r="R180" s="10"/>
      <c r="S180" s="10"/>
      <c r="T180" s="10"/>
      <c r="U180" s="10"/>
      <c r="V180" s="10"/>
      <c r="W180" s="10"/>
      <c r="X180" s="10"/>
      <c r="Y180" s="10"/>
      <c r="Z180" s="10"/>
      <c r="AA180" s="10"/>
      <c r="AB180" s="10"/>
      <c r="AC180" s="75"/>
      <c r="AD180" s="75"/>
      <c r="AE180" s="75"/>
      <c r="AF180" s="10"/>
      <c r="AG180" s="10"/>
      <c r="AH180" s="10"/>
      <c r="AI180" s="10"/>
      <c r="AJ180" s="10"/>
      <c r="AK180" s="10"/>
    </row>
    <row r="181" spans="1:37" ht="15" customHeight="1" x14ac:dyDescent="0.25">
      <c r="A181" s="1106"/>
      <c r="B181" s="2360"/>
      <c r="C181" s="1786"/>
      <c r="D181" s="1786"/>
      <c r="E181" s="1786"/>
      <c r="F181" s="1786"/>
      <c r="G181" s="1786"/>
      <c r="H181" s="1786"/>
      <c r="I181" s="1786"/>
      <c r="J181" s="1786"/>
      <c r="K181" s="1786"/>
      <c r="L181" s="2361"/>
      <c r="M181" s="27"/>
      <c r="N181" s="2362"/>
      <c r="O181" s="1786"/>
      <c r="P181" s="1786"/>
      <c r="Q181" s="1786"/>
      <c r="R181" s="1786"/>
      <c r="S181" s="1786"/>
      <c r="T181" s="1786"/>
      <c r="U181" s="1786"/>
      <c r="V181" s="1786"/>
      <c r="W181" s="1786"/>
      <c r="X181" s="1786"/>
      <c r="Y181" s="1786"/>
      <c r="Z181" s="1786"/>
      <c r="AA181" s="1786"/>
      <c r="AB181" s="1786"/>
      <c r="AC181" s="1786"/>
      <c r="AD181" s="2361"/>
      <c r="AE181" s="27"/>
      <c r="AF181" s="2363"/>
      <c r="AG181" s="1786"/>
      <c r="AH181" s="1786"/>
      <c r="AI181" s="1786"/>
      <c r="AJ181" s="1786"/>
      <c r="AK181" s="2364"/>
    </row>
    <row r="182" spans="1:37" ht="15" customHeight="1" x14ac:dyDescent="0.25">
      <c r="A182" s="1106"/>
      <c r="B182" s="34"/>
      <c r="C182" s="1106"/>
      <c r="D182" s="1106"/>
      <c r="E182" s="1106"/>
      <c r="F182" s="1106"/>
      <c r="G182" s="1106"/>
      <c r="H182" s="1106"/>
      <c r="I182" s="1106"/>
      <c r="J182" s="1106"/>
      <c r="K182" s="1106"/>
      <c r="L182" s="1106"/>
      <c r="M182" s="1106"/>
      <c r="N182" s="180" t="s">
        <v>207</v>
      </c>
      <c r="O182" s="181"/>
      <c r="P182" s="181"/>
      <c r="Q182" s="181"/>
      <c r="R182" s="181"/>
      <c r="S182" s="181"/>
      <c r="T182" s="181"/>
      <c r="U182" s="181"/>
      <c r="V182" s="181"/>
      <c r="W182" s="181"/>
      <c r="X182" s="181"/>
      <c r="Y182" s="181"/>
      <c r="Z182" s="181"/>
      <c r="AA182" s="181"/>
      <c r="AB182" s="181"/>
      <c r="AC182" s="181"/>
      <c r="AD182" s="181"/>
      <c r="AE182" s="181"/>
      <c r="AF182" s="1106" t="s">
        <v>208</v>
      </c>
      <c r="AG182" s="1106"/>
      <c r="AH182" s="1106"/>
      <c r="AI182" s="1106"/>
      <c r="AJ182" s="1106"/>
      <c r="AK182" s="140"/>
    </row>
    <row r="183" spans="1:37" ht="15" customHeight="1" x14ac:dyDescent="0.25">
      <c r="A183" s="1106"/>
      <c r="B183" s="2365"/>
      <c r="C183" s="1862"/>
      <c r="D183" s="1862"/>
      <c r="E183" s="1862"/>
      <c r="F183" s="1862"/>
      <c r="G183" s="1862"/>
      <c r="H183" s="1862"/>
      <c r="I183" s="1862"/>
      <c r="J183" s="1862"/>
      <c r="K183" s="1862"/>
      <c r="L183" s="1862"/>
      <c r="M183" s="1862"/>
      <c r="N183" s="1862"/>
      <c r="O183" s="1862"/>
      <c r="P183" s="1862"/>
      <c r="Q183" s="1863"/>
      <c r="R183" s="1106"/>
      <c r="S183" s="2367"/>
      <c r="T183" s="1862"/>
      <c r="U183" s="1862"/>
      <c r="V183" s="1862"/>
      <c r="W183" s="1862"/>
      <c r="X183" s="1862"/>
      <c r="Y183" s="1862"/>
      <c r="Z183" s="1862"/>
      <c r="AA183" s="1863"/>
      <c r="AB183" s="1106"/>
      <c r="AC183" s="2368"/>
      <c r="AD183" s="1862"/>
      <c r="AE183" s="1862"/>
      <c r="AF183" s="1862"/>
      <c r="AG183" s="1862"/>
      <c r="AH183" s="1862"/>
      <c r="AI183" s="1862"/>
      <c r="AJ183" s="1862"/>
      <c r="AK183" s="2369"/>
    </row>
    <row r="184" spans="1:37" ht="15" customHeight="1" x14ac:dyDescent="0.25">
      <c r="A184" s="1106"/>
      <c r="B184" s="1564" t="s">
        <v>226</v>
      </c>
      <c r="C184" s="1400"/>
      <c r="D184" s="1400"/>
      <c r="E184" s="1400"/>
      <c r="F184" s="1400"/>
      <c r="G184" s="1400"/>
      <c r="H184" s="1400"/>
      <c r="I184" s="1400"/>
      <c r="J184" s="1400"/>
      <c r="K184" s="1400"/>
      <c r="L184" s="1400"/>
      <c r="M184" s="1400"/>
      <c r="N184" s="1400"/>
      <c r="O184" s="1400"/>
      <c r="P184" s="1400"/>
      <c r="Q184" s="1400"/>
      <c r="R184" s="1106"/>
      <c r="S184" s="1574" t="s">
        <v>227</v>
      </c>
      <c r="T184" s="1400"/>
      <c r="U184" s="1400"/>
      <c r="V184" s="1400"/>
      <c r="W184" s="1400"/>
      <c r="X184" s="1400"/>
      <c r="Y184" s="1400"/>
      <c r="Z184" s="1400"/>
      <c r="AA184" s="1400"/>
      <c r="AB184" s="1106"/>
      <c r="AC184" s="1575" t="s">
        <v>228</v>
      </c>
      <c r="AD184" s="1400"/>
      <c r="AE184" s="1400"/>
      <c r="AF184" s="1400"/>
      <c r="AG184" s="1400"/>
      <c r="AH184" s="1400"/>
      <c r="AI184" s="1400"/>
      <c r="AJ184" s="1400"/>
      <c r="AK184" s="1401"/>
    </row>
    <row r="185" spans="1:37" ht="6" customHeight="1" x14ac:dyDescent="0.25">
      <c r="A185" s="1106"/>
      <c r="B185" s="34"/>
      <c r="C185" s="1106"/>
      <c r="D185" s="1106"/>
      <c r="E185" s="1106"/>
      <c r="F185" s="1106"/>
      <c r="G185" s="1106"/>
      <c r="H185" s="1106"/>
      <c r="I185" s="1106"/>
      <c r="J185" s="1106"/>
      <c r="K185" s="1106"/>
      <c r="L185" s="1106"/>
      <c r="M185" s="1106"/>
      <c r="N185" s="1106"/>
      <c r="O185" s="1106"/>
      <c r="P185" s="1106"/>
      <c r="Q185" s="1106"/>
      <c r="R185" s="1106"/>
      <c r="S185" s="1106"/>
      <c r="T185" s="1106"/>
      <c r="U185" s="1106"/>
      <c r="V185" s="1106"/>
      <c r="W185" s="1106"/>
      <c r="X185" s="1106"/>
      <c r="Y185" s="1106"/>
      <c r="Z185" s="1106"/>
      <c r="AA185" s="1106"/>
      <c r="AB185" s="1106"/>
      <c r="AC185" s="1106"/>
      <c r="AD185" s="1106"/>
      <c r="AE185" s="1106"/>
      <c r="AF185" s="1106"/>
      <c r="AG185" s="1106"/>
      <c r="AH185" s="1106"/>
      <c r="AI185" s="1106"/>
      <c r="AJ185" s="1106"/>
      <c r="AK185" s="140"/>
    </row>
    <row r="186" spans="1:37" ht="15" customHeight="1" x14ac:dyDescent="0.25">
      <c r="A186" s="1106"/>
      <c r="B186" s="97" t="s">
        <v>241</v>
      </c>
      <c r="C186" s="218"/>
      <c r="D186" s="218"/>
      <c r="E186" s="219"/>
      <c r="F186" s="158"/>
      <c r="G186" s="158"/>
      <c r="H186" s="164"/>
      <c r="I186" s="2359"/>
      <c r="J186" s="1780"/>
      <c r="K186" s="1781"/>
      <c r="L186" s="1106"/>
      <c r="M186" s="1106"/>
      <c r="N186" s="1106"/>
      <c r="O186" s="1106"/>
      <c r="P186" s="1106"/>
      <c r="Q186" s="1106"/>
      <c r="R186" s="1106"/>
      <c r="S186" s="1106"/>
      <c r="T186" s="1106"/>
      <c r="U186" s="1106"/>
      <c r="V186" s="1106"/>
      <c r="W186" s="1106"/>
      <c r="X186" s="1106"/>
      <c r="Y186" s="1106"/>
      <c r="Z186" s="1106"/>
      <c r="AA186" s="1106"/>
      <c r="AB186" s="1106"/>
      <c r="AC186" s="1106"/>
      <c r="AD186" s="1106"/>
      <c r="AE186" s="1106"/>
      <c r="AF186" s="1106"/>
      <c r="AG186" s="1106"/>
      <c r="AH186" s="1524"/>
      <c r="AI186" s="1400"/>
      <c r="AJ186" s="1400"/>
      <c r="AK186" s="140"/>
    </row>
    <row r="187" spans="1:37" ht="6" customHeight="1" x14ac:dyDescent="0.25">
      <c r="A187" s="1106"/>
      <c r="B187" s="223"/>
      <c r="C187" s="1106"/>
      <c r="D187" s="1106"/>
      <c r="E187" s="1106"/>
      <c r="F187" s="1106"/>
      <c r="G187" s="1106"/>
      <c r="H187" s="1106"/>
      <c r="I187" s="1106"/>
      <c r="J187" s="1106"/>
      <c r="K187" s="1106"/>
      <c r="L187" s="1106"/>
      <c r="M187" s="1106"/>
      <c r="N187" s="1106"/>
      <c r="O187" s="1106"/>
      <c r="P187" s="1106"/>
      <c r="Q187" s="1106"/>
      <c r="R187" s="1106"/>
      <c r="S187" s="1106"/>
      <c r="T187" s="1106"/>
      <c r="U187" s="1106"/>
      <c r="V187" s="1106"/>
      <c r="W187" s="1106"/>
      <c r="X187" s="1106"/>
      <c r="Y187" s="1106"/>
      <c r="Z187" s="1106"/>
      <c r="AA187" s="1106"/>
      <c r="AB187" s="1106"/>
      <c r="AC187" s="1106"/>
      <c r="AD187" s="1106"/>
      <c r="AE187" s="1106"/>
      <c r="AF187" s="1106"/>
      <c r="AG187" s="1106"/>
      <c r="AH187" s="1106"/>
      <c r="AI187" s="1106"/>
      <c r="AJ187" s="1106"/>
      <c r="AK187" s="140"/>
    </row>
    <row r="188" spans="1:37" ht="15" customHeight="1" x14ac:dyDescent="0.25">
      <c r="A188" s="1106"/>
      <c r="B188" s="231" t="s">
        <v>257</v>
      </c>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1107"/>
      <c r="AC188" s="1107"/>
      <c r="AD188" s="1107"/>
      <c r="AE188" s="1107"/>
      <c r="AF188" s="1107"/>
      <c r="AG188" s="1107"/>
      <c r="AH188" s="2366"/>
      <c r="AI188" s="1956"/>
      <c r="AJ188" s="1959"/>
      <c r="AK188" s="209"/>
    </row>
    <row r="189" spans="1:37" ht="9"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220"/>
      <c r="AI189" s="220"/>
      <c r="AJ189" s="220"/>
      <c r="AK189" s="10"/>
    </row>
    <row r="190" spans="1:37" ht="15" customHeight="1" x14ac:dyDescent="0.25">
      <c r="A190" s="10"/>
      <c r="B190" s="1675" t="s">
        <v>735</v>
      </c>
      <c r="C190" s="1403"/>
      <c r="D190" s="1403"/>
      <c r="E190" s="1403"/>
      <c r="F190" s="1403"/>
      <c r="G190" s="1403"/>
      <c r="H190" s="1403"/>
      <c r="I190" s="1403"/>
      <c r="J190" s="1403"/>
      <c r="K190" s="1403"/>
      <c r="L190" s="1403"/>
      <c r="M190" s="10"/>
      <c r="N190" s="10"/>
      <c r="O190" s="10"/>
      <c r="P190" s="10"/>
      <c r="Q190" s="10"/>
      <c r="R190" s="10"/>
      <c r="S190" s="10"/>
      <c r="T190" s="10"/>
      <c r="U190" s="10"/>
      <c r="V190" s="10"/>
      <c r="W190" s="10"/>
      <c r="X190" s="10"/>
      <c r="Y190" s="10"/>
      <c r="Z190" s="10"/>
      <c r="AA190" s="10"/>
      <c r="AB190" s="10"/>
      <c r="AC190" s="75"/>
      <c r="AD190" s="75"/>
      <c r="AE190" s="75"/>
      <c r="AF190" s="10"/>
      <c r="AG190" s="10"/>
      <c r="AH190" s="10"/>
      <c r="AI190" s="10"/>
      <c r="AJ190" s="10"/>
      <c r="AK190" s="10"/>
    </row>
    <row r="191" spans="1:37" ht="15" customHeight="1" x14ac:dyDescent="0.25">
      <c r="A191" s="1106"/>
      <c r="B191" s="2360"/>
      <c r="C191" s="1786"/>
      <c r="D191" s="1786"/>
      <c r="E191" s="1786"/>
      <c r="F191" s="1786"/>
      <c r="G191" s="1786"/>
      <c r="H191" s="1786"/>
      <c r="I191" s="1786"/>
      <c r="J191" s="1786"/>
      <c r="K191" s="1786"/>
      <c r="L191" s="2361"/>
      <c r="M191" s="27"/>
      <c r="N191" s="2362"/>
      <c r="O191" s="1786"/>
      <c r="P191" s="1786"/>
      <c r="Q191" s="1786"/>
      <c r="R191" s="1786"/>
      <c r="S191" s="1786"/>
      <c r="T191" s="1786"/>
      <c r="U191" s="1786"/>
      <c r="V191" s="1786"/>
      <c r="W191" s="1786"/>
      <c r="X191" s="1786"/>
      <c r="Y191" s="1786"/>
      <c r="Z191" s="1786"/>
      <c r="AA191" s="1786"/>
      <c r="AB191" s="1786"/>
      <c r="AC191" s="1786"/>
      <c r="AD191" s="2361"/>
      <c r="AE191" s="27"/>
      <c r="AF191" s="2363"/>
      <c r="AG191" s="1786"/>
      <c r="AH191" s="1786"/>
      <c r="AI191" s="1786"/>
      <c r="AJ191" s="1786"/>
      <c r="AK191" s="2364"/>
    </row>
    <row r="192" spans="1:37" ht="15" customHeight="1" x14ac:dyDescent="0.25">
      <c r="A192" s="1106"/>
      <c r="B192" s="34"/>
      <c r="C192" s="1106"/>
      <c r="D192" s="1106"/>
      <c r="E192" s="1106"/>
      <c r="F192" s="1106"/>
      <c r="G192" s="1106"/>
      <c r="H192" s="1106"/>
      <c r="I192" s="1106"/>
      <c r="J192" s="1106"/>
      <c r="K192" s="1106"/>
      <c r="L192" s="1106"/>
      <c r="M192" s="1106"/>
      <c r="N192" s="180" t="s">
        <v>207</v>
      </c>
      <c r="O192" s="181"/>
      <c r="P192" s="181"/>
      <c r="Q192" s="181"/>
      <c r="R192" s="181"/>
      <c r="S192" s="181"/>
      <c r="T192" s="181"/>
      <c r="U192" s="181"/>
      <c r="V192" s="181"/>
      <c r="W192" s="181"/>
      <c r="X192" s="181"/>
      <c r="Y192" s="181"/>
      <c r="Z192" s="181"/>
      <c r="AA192" s="181"/>
      <c r="AB192" s="181"/>
      <c r="AC192" s="181"/>
      <c r="AD192" s="181"/>
      <c r="AE192" s="181"/>
      <c r="AF192" s="1106" t="s">
        <v>208</v>
      </c>
      <c r="AG192" s="1106"/>
      <c r="AH192" s="1106"/>
      <c r="AI192" s="1106"/>
      <c r="AJ192" s="1106"/>
      <c r="AK192" s="140"/>
    </row>
    <row r="193" spans="1:37" ht="15" customHeight="1" x14ac:dyDescent="0.25">
      <c r="A193" s="1106"/>
      <c r="B193" s="2365"/>
      <c r="C193" s="1862"/>
      <c r="D193" s="1862"/>
      <c r="E193" s="1862"/>
      <c r="F193" s="1862"/>
      <c r="G193" s="1862"/>
      <c r="H193" s="1862"/>
      <c r="I193" s="1862"/>
      <c r="J193" s="1862"/>
      <c r="K193" s="1862"/>
      <c r="L193" s="1862"/>
      <c r="M193" s="1862"/>
      <c r="N193" s="1862"/>
      <c r="O193" s="1862"/>
      <c r="P193" s="1862"/>
      <c r="Q193" s="1863"/>
      <c r="R193" s="1106"/>
      <c r="S193" s="2367"/>
      <c r="T193" s="1862"/>
      <c r="U193" s="1862"/>
      <c r="V193" s="1862"/>
      <c r="W193" s="1862"/>
      <c r="X193" s="1862"/>
      <c r="Y193" s="1862"/>
      <c r="Z193" s="1862"/>
      <c r="AA193" s="1863"/>
      <c r="AB193" s="1106"/>
      <c r="AC193" s="2368"/>
      <c r="AD193" s="1862"/>
      <c r="AE193" s="1862"/>
      <c r="AF193" s="1862"/>
      <c r="AG193" s="1862"/>
      <c r="AH193" s="1862"/>
      <c r="AI193" s="1862"/>
      <c r="AJ193" s="1862"/>
      <c r="AK193" s="2369"/>
    </row>
    <row r="194" spans="1:37" ht="15" customHeight="1" x14ac:dyDescent="0.25">
      <c r="A194" s="1106"/>
      <c r="B194" s="1564" t="s">
        <v>226</v>
      </c>
      <c r="C194" s="1400"/>
      <c r="D194" s="1400"/>
      <c r="E194" s="1400"/>
      <c r="F194" s="1400"/>
      <c r="G194" s="1400"/>
      <c r="H194" s="1400"/>
      <c r="I194" s="1400"/>
      <c r="J194" s="1400"/>
      <c r="K194" s="1400"/>
      <c r="L194" s="1400"/>
      <c r="M194" s="1400"/>
      <c r="N194" s="1400"/>
      <c r="O194" s="1400"/>
      <c r="P194" s="1400"/>
      <c r="Q194" s="1400"/>
      <c r="R194" s="1106"/>
      <c r="S194" s="1574" t="s">
        <v>227</v>
      </c>
      <c r="T194" s="1400"/>
      <c r="U194" s="1400"/>
      <c r="V194" s="1400"/>
      <c r="W194" s="1400"/>
      <c r="X194" s="1400"/>
      <c r="Y194" s="1400"/>
      <c r="Z194" s="1400"/>
      <c r="AA194" s="1400"/>
      <c r="AB194" s="1106"/>
      <c r="AC194" s="1575" t="s">
        <v>228</v>
      </c>
      <c r="AD194" s="1400"/>
      <c r="AE194" s="1400"/>
      <c r="AF194" s="1400"/>
      <c r="AG194" s="1400"/>
      <c r="AH194" s="1400"/>
      <c r="AI194" s="1400"/>
      <c r="AJ194" s="1400"/>
      <c r="AK194" s="1401"/>
    </row>
    <row r="195" spans="1:37" ht="4.5" customHeight="1" x14ac:dyDescent="0.25">
      <c r="A195" s="1106"/>
      <c r="B195" s="34"/>
      <c r="C195" s="1106"/>
      <c r="D195" s="1106"/>
      <c r="E195" s="1106"/>
      <c r="F195" s="1106"/>
      <c r="G195" s="1106"/>
      <c r="H195" s="1106"/>
      <c r="I195" s="1106"/>
      <c r="J195" s="1106"/>
      <c r="K195" s="1106"/>
      <c r="L195" s="1106"/>
      <c r="M195" s="1106"/>
      <c r="N195" s="1106"/>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40"/>
    </row>
    <row r="196" spans="1:37" ht="15" customHeight="1" x14ac:dyDescent="0.25">
      <c r="A196" s="1106"/>
      <c r="B196" s="97" t="s">
        <v>241</v>
      </c>
      <c r="C196" s="218"/>
      <c r="D196" s="218"/>
      <c r="E196" s="219"/>
      <c r="F196" s="158"/>
      <c r="G196" s="158"/>
      <c r="H196" s="164"/>
      <c r="I196" s="2359"/>
      <c r="J196" s="1780"/>
      <c r="K196" s="1781"/>
      <c r="L196" s="1106"/>
      <c r="M196" s="1106"/>
      <c r="N196" s="1106"/>
      <c r="O196" s="1106"/>
      <c r="P196" s="1106"/>
      <c r="Q196" s="1106"/>
      <c r="R196" s="1106"/>
      <c r="S196" s="1106"/>
      <c r="T196" s="1106"/>
      <c r="U196" s="1106"/>
      <c r="V196" s="1106"/>
      <c r="W196" s="1106"/>
      <c r="X196" s="1106"/>
      <c r="Y196" s="1106"/>
      <c r="Z196" s="1106"/>
      <c r="AA196" s="1106"/>
      <c r="AB196" s="1106"/>
      <c r="AC196" s="1106"/>
      <c r="AD196" s="1106"/>
      <c r="AE196" s="1106"/>
      <c r="AF196" s="1106"/>
      <c r="AG196" s="1106"/>
      <c r="AH196" s="1524"/>
      <c r="AI196" s="1400"/>
      <c r="AJ196" s="1400"/>
      <c r="AK196" s="140"/>
    </row>
    <row r="197" spans="1:37" ht="4.5" customHeight="1" x14ac:dyDescent="0.25">
      <c r="A197" s="1106"/>
      <c r="B197" s="223"/>
      <c r="C197" s="1106"/>
      <c r="D197" s="1106"/>
      <c r="E197" s="1106"/>
      <c r="F197" s="1106"/>
      <c r="G197" s="1106"/>
      <c r="H197" s="1106"/>
      <c r="I197" s="1106"/>
      <c r="J197" s="1106"/>
      <c r="K197" s="1106"/>
      <c r="L197" s="1106"/>
      <c r="M197" s="1106"/>
      <c r="N197" s="1106"/>
      <c r="O197" s="1106"/>
      <c r="P197" s="1106"/>
      <c r="Q197" s="1106"/>
      <c r="R197" s="1106"/>
      <c r="S197" s="1106"/>
      <c r="T197" s="1106"/>
      <c r="U197" s="1106"/>
      <c r="V197" s="1106"/>
      <c r="W197" s="1106"/>
      <c r="X197" s="1106"/>
      <c r="Y197" s="1106"/>
      <c r="Z197" s="1106"/>
      <c r="AA197" s="1106"/>
      <c r="AB197" s="1106"/>
      <c r="AC197" s="1106"/>
      <c r="AD197" s="1106"/>
      <c r="AE197" s="1106"/>
      <c r="AF197" s="1106"/>
      <c r="AG197" s="1106"/>
      <c r="AH197" s="1106"/>
      <c r="AI197" s="1106"/>
      <c r="AJ197" s="1106"/>
      <c r="AK197" s="140"/>
    </row>
    <row r="198" spans="1:37" ht="15" customHeight="1" x14ac:dyDescent="0.25">
      <c r="A198" s="1106"/>
      <c r="B198" s="231" t="s">
        <v>257</v>
      </c>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1107"/>
      <c r="AC198" s="1107"/>
      <c r="AD198" s="1107"/>
      <c r="AE198" s="1107"/>
      <c r="AF198" s="1107"/>
      <c r="AG198" s="1107"/>
      <c r="AH198" s="2366"/>
      <c r="AI198" s="1956"/>
      <c r="AJ198" s="1959"/>
      <c r="AK198" s="209"/>
    </row>
    <row r="199" spans="1:37" ht="9"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220"/>
      <c r="AI199" s="220"/>
      <c r="AJ199" s="220"/>
      <c r="AK199" s="10"/>
    </row>
    <row r="200" spans="1:37" ht="15" customHeight="1" thickBot="1" x14ac:dyDescent="0.3">
      <c r="A200" s="10"/>
      <c r="B200" s="1559" t="s">
        <v>2923</v>
      </c>
      <c r="C200" s="1400"/>
      <c r="D200" s="1400"/>
      <c r="E200" s="1400"/>
      <c r="F200" s="1400"/>
      <c r="G200" s="1400"/>
      <c r="H200" s="1400"/>
      <c r="I200" s="1400"/>
      <c r="J200" s="1400"/>
      <c r="K200" s="1400"/>
      <c r="L200" s="1400"/>
      <c r="M200" s="10"/>
      <c r="N200" s="10"/>
      <c r="O200" s="10"/>
      <c r="P200" s="10"/>
      <c r="Q200" s="10"/>
      <c r="R200" s="10"/>
      <c r="S200" s="10"/>
      <c r="T200" s="10"/>
      <c r="U200" s="10"/>
      <c r="V200" s="10"/>
      <c r="W200" s="10"/>
      <c r="X200" s="10"/>
      <c r="Y200" s="10"/>
      <c r="Z200" s="10"/>
      <c r="AA200" s="10"/>
      <c r="AB200" s="10"/>
      <c r="AC200" s="75"/>
      <c r="AD200" s="75"/>
      <c r="AE200" s="75"/>
      <c r="AF200" s="10"/>
      <c r="AG200" s="10"/>
      <c r="AH200" s="10"/>
      <c r="AI200" s="10"/>
      <c r="AJ200" s="10"/>
      <c r="AK200" s="10"/>
    </row>
    <row r="201" spans="1:37" ht="15" customHeight="1" x14ac:dyDescent="0.25">
      <c r="A201" s="1106"/>
      <c r="B201" s="2370"/>
      <c r="C201" s="1786"/>
      <c r="D201" s="1786"/>
      <c r="E201" s="1786"/>
      <c r="F201" s="1786"/>
      <c r="G201" s="1786"/>
      <c r="H201" s="1786"/>
      <c r="I201" s="1786"/>
      <c r="J201" s="1786"/>
      <c r="K201" s="1786"/>
      <c r="L201" s="2361"/>
      <c r="M201" s="27"/>
      <c r="N201" s="2362"/>
      <c r="O201" s="1786"/>
      <c r="P201" s="1786"/>
      <c r="Q201" s="1786"/>
      <c r="R201" s="1786"/>
      <c r="S201" s="1786"/>
      <c r="T201" s="1786"/>
      <c r="U201" s="1786"/>
      <c r="V201" s="1786"/>
      <c r="W201" s="1786"/>
      <c r="X201" s="1786"/>
      <c r="Y201" s="1786"/>
      <c r="Z201" s="1786"/>
      <c r="AA201" s="1786"/>
      <c r="AB201" s="1786"/>
      <c r="AC201" s="1786"/>
      <c r="AD201" s="2361"/>
      <c r="AE201" s="27"/>
      <c r="AF201" s="2363"/>
      <c r="AG201" s="1786"/>
      <c r="AH201" s="1786"/>
      <c r="AI201" s="1786"/>
      <c r="AJ201" s="1786"/>
      <c r="AK201" s="2364"/>
    </row>
    <row r="202" spans="1:37" ht="15" customHeight="1" x14ac:dyDescent="0.25">
      <c r="A202" s="1106"/>
      <c r="B202" s="34"/>
      <c r="C202" s="1390" t="s">
        <v>2924</v>
      </c>
      <c r="D202" s="1106"/>
      <c r="E202" s="1106"/>
      <c r="F202" s="1106"/>
      <c r="G202" s="1106"/>
      <c r="H202" s="1106"/>
      <c r="I202" s="1106"/>
      <c r="J202" s="1106"/>
      <c r="K202" s="1106"/>
      <c r="L202" s="1106"/>
      <c r="M202" s="1106"/>
      <c r="N202" s="180" t="s">
        <v>207</v>
      </c>
      <c r="O202" s="181"/>
      <c r="P202" s="181"/>
      <c r="Q202" s="181"/>
      <c r="R202" s="181"/>
      <c r="S202" s="181"/>
      <c r="T202" s="181"/>
      <c r="U202" s="181"/>
      <c r="V202" s="181"/>
      <c r="W202" s="181"/>
      <c r="X202" s="181"/>
      <c r="Y202" s="181"/>
      <c r="Z202" s="181"/>
      <c r="AA202" s="181"/>
      <c r="AB202" s="181"/>
      <c r="AC202" s="181"/>
      <c r="AD202" s="181"/>
      <c r="AE202" s="181"/>
      <c r="AF202" s="1106" t="s">
        <v>208</v>
      </c>
      <c r="AG202" s="1106"/>
      <c r="AH202" s="1106"/>
      <c r="AI202" s="1106"/>
      <c r="AJ202" s="1106"/>
      <c r="AK202" s="140"/>
    </row>
    <row r="203" spans="1:37" ht="15" customHeight="1" x14ac:dyDescent="0.25">
      <c r="A203" s="1106"/>
      <c r="B203" s="2365"/>
      <c r="C203" s="1862"/>
      <c r="D203" s="1862"/>
      <c r="E203" s="1862"/>
      <c r="F203" s="1862"/>
      <c r="G203" s="1862"/>
      <c r="H203" s="1862"/>
      <c r="I203" s="1862"/>
      <c r="J203" s="1862"/>
      <c r="K203" s="1862"/>
      <c r="L203" s="1862"/>
      <c r="M203" s="1862"/>
      <c r="N203" s="1862"/>
      <c r="O203" s="1862"/>
      <c r="P203" s="1862"/>
      <c r="Q203" s="1863"/>
      <c r="R203" s="1106"/>
      <c r="S203" s="2367"/>
      <c r="T203" s="1862"/>
      <c r="U203" s="1862"/>
      <c r="V203" s="1862"/>
      <c r="W203" s="1862"/>
      <c r="X203" s="1862"/>
      <c r="Y203" s="1862"/>
      <c r="Z203" s="1862"/>
      <c r="AA203" s="1863"/>
      <c r="AB203" s="1106"/>
      <c r="AC203" s="2368"/>
      <c r="AD203" s="1862"/>
      <c r="AE203" s="1862"/>
      <c r="AF203" s="1862"/>
      <c r="AG203" s="1862"/>
      <c r="AH203" s="1862"/>
      <c r="AI203" s="1862"/>
      <c r="AJ203" s="1862"/>
      <c r="AK203" s="2369"/>
    </row>
    <row r="204" spans="1:37" ht="15" customHeight="1" x14ac:dyDescent="0.25">
      <c r="A204" s="1106"/>
      <c r="B204" s="1564" t="s">
        <v>226</v>
      </c>
      <c r="C204" s="1400"/>
      <c r="D204" s="1400"/>
      <c r="E204" s="1400"/>
      <c r="F204" s="1400"/>
      <c r="G204" s="1400"/>
      <c r="H204" s="1400"/>
      <c r="I204" s="1400"/>
      <c r="J204" s="1400"/>
      <c r="K204" s="1400"/>
      <c r="L204" s="1400"/>
      <c r="M204" s="1400"/>
      <c r="N204" s="1400"/>
      <c r="O204" s="1400"/>
      <c r="P204" s="1400"/>
      <c r="Q204" s="1400"/>
      <c r="R204" s="1106"/>
      <c r="S204" s="1574" t="s">
        <v>227</v>
      </c>
      <c r="T204" s="1400"/>
      <c r="U204" s="1400"/>
      <c r="V204" s="1400"/>
      <c r="W204" s="1400"/>
      <c r="X204" s="1400"/>
      <c r="Y204" s="1400"/>
      <c r="Z204" s="1400"/>
      <c r="AA204" s="1400"/>
      <c r="AB204" s="1106"/>
      <c r="AC204" s="1575" t="s">
        <v>228</v>
      </c>
      <c r="AD204" s="1400"/>
      <c r="AE204" s="1400"/>
      <c r="AF204" s="1400"/>
      <c r="AG204" s="1400"/>
      <c r="AH204" s="1400"/>
      <c r="AI204" s="1400"/>
      <c r="AJ204" s="1400"/>
      <c r="AK204" s="1401"/>
    </row>
    <row r="205" spans="1:37" ht="4.5" customHeight="1" x14ac:dyDescent="0.25">
      <c r="A205" s="1106"/>
      <c r="B205" s="34"/>
      <c r="C205" s="1106"/>
      <c r="D205" s="1106"/>
      <c r="E205" s="1106"/>
      <c r="F205" s="1106"/>
      <c r="G205" s="1106"/>
      <c r="H205" s="1106"/>
      <c r="I205" s="1106"/>
      <c r="J205" s="1106"/>
      <c r="K205" s="1106"/>
      <c r="L205" s="1106"/>
      <c r="M205" s="1106"/>
      <c r="N205" s="1106"/>
      <c r="O205" s="1106"/>
      <c r="P205" s="1106"/>
      <c r="Q205" s="1106"/>
      <c r="R205" s="1106"/>
      <c r="S205" s="1106"/>
      <c r="T205" s="1106"/>
      <c r="U205" s="1106"/>
      <c r="V205" s="1106"/>
      <c r="W205" s="1106"/>
      <c r="X205" s="1106"/>
      <c r="Y205" s="1106"/>
      <c r="Z205" s="1106"/>
      <c r="AA205" s="1106"/>
      <c r="AB205" s="1106"/>
      <c r="AC205" s="1106"/>
      <c r="AD205" s="1106"/>
      <c r="AE205" s="1106"/>
      <c r="AF205" s="1106"/>
      <c r="AG205" s="1106"/>
      <c r="AH205" s="1106"/>
      <c r="AI205" s="1106"/>
      <c r="AJ205" s="1106"/>
      <c r="AK205" s="140"/>
    </row>
    <row r="206" spans="1:37" ht="15" customHeight="1" x14ac:dyDescent="0.25">
      <c r="A206" s="1106"/>
      <c r="B206" s="97" t="s">
        <v>241</v>
      </c>
      <c r="C206" s="218"/>
      <c r="D206" s="218"/>
      <c r="E206" s="219"/>
      <c r="F206" s="158"/>
      <c r="G206" s="158"/>
      <c r="H206" s="164"/>
      <c r="I206" s="2359"/>
      <c r="J206" s="1780"/>
      <c r="K206" s="1781"/>
      <c r="L206" s="1106"/>
      <c r="M206" s="1106"/>
      <c r="N206" s="1106"/>
      <c r="O206" s="1106"/>
      <c r="P206" s="1106"/>
      <c r="Q206" s="1106"/>
      <c r="R206" s="1106"/>
      <c r="S206" s="1106"/>
      <c r="T206" s="1106"/>
      <c r="U206" s="1106"/>
      <c r="V206" s="1106"/>
      <c r="W206" s="1106"/>
      <c r="X206" s="1106"/>
      <c r="Y206" s="1106"/>
      <c r="Z206" s="1106"/>
      <c r="AA206" s="1106"/>
      <c r="AB206" s="1106"/>
      <c r="AC206" s="1106"/>
      <c r="AD206" s="1106"/>
      <c r="AE206" s="1106"/>
      <c r="AF206" s="1106"/>
      <c r="AG206" s="1106"/>
      <c r="AH206" s="1524"/>
      <c r="AI206" s="1400"/>
      <c r="AJ206" s="1400"/>
      <c r="AK206" s="140"/>
    </row>
    <row r="207" spans="1:37" ht="4.5" customHeight="1" x14ac:dyDescent="0.25">
      <c r="A207" s="1106"/>
      <c r="B207" s="223"/>
      <c r="C207" s="1106"/>
      <c r="D207" s="1106"/>
      <c r="E207" s="1106"/>
      <c r="F207" s="1106"/>
      <c r="G207" s="1106"/>
      <c r="H207" s="1106"/>
      <c r="I207" s="1106"/>
      <c r="J207" s="1106"/>
      <c r="K207" s="1106"/>
      <c r="L207" s="1106"/>
      <c r="M207" s="1106"/>
      <c r="N207" s="1106"/>
      <c r="O207" s="1106"/>
      <c r="P207" s="1106"/>
      <c r="Q207" s="1106"/>
      <c r="R207" s="1106"/>
      <c r="S207" s="1106"/>
      <c r="T207" s="1106"/>
      <c r="U207" s="1106"/>
      <c r="V207" s="1106"/>
      <c r="W207" s="1106"/>
      <c r="X207" s="1106"/>
      <c r="Y207" s="1106"/>
      <c r="Z207" s="1106"/>
      <c r="AA207" s="1106"/>
      <c r="AB207" s="1106"/>
      <c r="AC207" s="1106"/>
      <c r="AD207" s="1106"/>
      <c r="AE207" s="1106"/>
      <c r="AF207" s="1106"/>
      <c r="AG207" s="1106"/>
      <c r="AH207" s="1106"/>
      <c r="AI207" s="1106"/>
      <c r="AJ207" s="1106"/>
      <c r="AK207" s="140"/>
    </row>
    <row r="208" spans="1:37" ht="15" customHeight="1" x14ac:dyDescent="0.25">
      <c r="A208" s="1106"/>
      <c r="B208" s="231" t="s">
        <v>257</v>
      </c>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1107"/>
      <c r="AC208" s="1107"/>
      <c r="AD208" s="1107"/>
      <c r="AE208" s="1107"/>
      <c r="AF208" s="1107"/>
      <c r="AG208" s="1107"/>
      <c r="AH208" s="2366"/>
      <c r="AI208" s="1956"/>
      <c r="AJ208" s="1959"/>
      <c r="AK208" s="209"/>
    </row>
    <row r="209" spans="1:37" ht="9"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220"/>
      <c r="AI209" s="220"/>
      <c r="AJ209" s="220"/>
      <c r="AK209" s="10"/>
    </row>
    <row r="210" spans="1:37" ht="15" customHeight="1" thickBot="1" x14ac:dyDescent="0.3">
      <c r="A210" s="10"/>
      <c r="B210" s="1360" t="s">
        <v>751</v>
      </c>
      <c r="C210" s="1389"/>
      <c r="D210" s="1389"/>
      <c r="E210" s="1389"/>
      <c r="F210" s="1389"/>
      <c r="G210" s="1389"/>
      <c r="H210" s="1389"/>
      <c r="I210" s="1389"/>
      <c r="J210" s="1389"/>
      <c r="K210" s="1389"/>
      <c r="L210" s="1389"/>
      <c r="M210" s="1389"/>
      <c r="N210" s="1389"/>
      <c r="O210" s="1389"/>
      <c r="P210" s="1359"/>
      <c r="Q210" s="1359"/>
      <c r="R210" s="1359"/>
      <c r="S210" s="1359"/>
      <c r="T210" s="1359"/>
      <c r="U210" s="1359"/>
      <c r="V210" s="1359"/>
      <c r="W210" s="1359"/>
      <c r="X210" s="1359"/>
      <c r="Y210" s="1359"/>
      <c r="Z210" s="1359"/>
      <c r="AA210" s="1359"/>
      <c r="AB210" s="1359"/>
      <c r="AC210" s="1359"/>
      <c r="AD210" s="1359"/>
      <c r="AE210" s="1359"/>
      <c r="AF210" s="1359"/>
      <c r="AG210" s="1359"/>
      <c r="AH210" s="1359"/>
      <c r="AI210" s="1359"/>
      <c r="AJ210" s="1359"/>
      <c r="AK210" s="1359"/>
    </row>
    <row r="211" spans="1:37" ht="15" customHeight="1" x14ac:dyDescent="0.25">
      <c r="A211" s="10"/>
      <c r="B211" s="2370"/>
      <c r="C211" s="1786"/>
      <c r="D211" s="1786"/>
      <c r="E211" s="1786"/>
      <c r="F211" s="1786"/>
      <c r="G211" s="1786"/>
      <c r="H211" s="1786"/>
      <c r="I211" s="1786"/>
      <c r="J211" s="1786"/>
      <c r="K211" s="1786"/>
      <c r="L211" s="2361"/>
      <c r="M211" s="27"/>
      <c r="N211" s="2362"/>
      <c r="O211" s="1786"/>
      <c r="P211" s="1786"/>
      <c r="Q211" s="1786"/>
      <c r="R211" s="1786"/>
      <c r="S211" s="1786"/>
      <c r="T211" s="1786"/>
      <c r="U211" s="1786"/>
      <c r="V211" s="1786"/>
      <c r="W211" s="1786"/>
      <c r="X211" s="1786"/>
      <c r="Y211" s="1786"/>
      <c r="Z211" s="1786"/>
      <c r="AA211" s="1786"/>
      <c r="AB211" s="1786"/>
      <c r="AC211" s="1786"/>
      <c r="AD211" s="2361"/>
      <c r="AE211" s="27"/>
      <c r="AF211" s="2363"/>
      <c r="AG211" s="1786"/>
      <c r="AH211" s="1786"/>
      <c r="AI211" s="1786"/>
      <c r="AJ211" s="1786"/>
      <c r="AK211" s="2364"/>
    </row>
    <row r="212" spans="1:37" ht="15" customHeight="1" x14ac:dyDescent="0.25">
      <c r="A212" s="10"/>
      <c r="B212" s="34"/>
      <c r="C212" s="1390" t="s">
        <v>2924</v>
      </c>
      <c r="D212" s="10"/>
      <c r="E212" s="10"/>
      <c r="F212" s="10"/>
      <c r="G212" s="10"/>
      <c r="H212" s="10"/>
      <c r="I212" s="10"/>
      <c r="J212" s="10"/>
      <c r="K212" s="10"/>
      <c r="L212" s="10"/>
      <c r="M212" s="10"/>
      <c r="N212" s="180" t="s">
        <v>207</v>
      </c>
      <c r="O212" s="181"/>
      <c r="P212" s="181"/>
      <c r="Q212" s="181"/>
      <c r="R212" s="181"/>
      <c r="S212" s="181"/>
      <c r="T212" s="181"/>
      <c r="U212" s="181"/>
      <c r="V212" s="181"/>
      <c r="W212" s="181"/>
      <c r="X212" s="181"/>
      <c r="Y212" s="181"/>
      <c r="Z212" s="181"/>
      <c r="AA212" s="181"/>
      <c r="AB212" s="181"/>
      <c r="AC212" s="181"/>
      <c r="AD212" s="181"/>
      <c r="AE212" s="181"/>
      <c r="AF212" s="10" t="s">
        <v>208</v>
      </c>
      <c r="AG212" s="10"/>
      <c r="AH212" s="10"/>
      <c r="AI212" s="10"/>
      <c r="AJ212" s="10"/>
      <c r="AK212" s="140"/>
    </row>
    <row r="213" spans="1:37" ht="15" customHeight="1" x14ac:dyDescent="0.25">
      <c r="A213" s="10"/>
      <c r="B213" s="2365"/>
      <c r="C213" s="1862"/>
      <c r="D213" s="1862"/>
      <c r="E213" s="1862"/>
      <c r="F213" s="1862"/>
      <c r="G213" s="1862"/>
      <c r="H213" s="1862"/>
      <c r="I213" s="1862"/>
      <c r="J213" s="1862"/>
      <c r="K213" s="1862"/>
      <c r="L213" s="1862"/>
      <c r="M213" s="1862"/>
      <c r="N213" s="1862"/>
      <c r="O213" s="1862"/>
      <c r="P213" s="1862"/>
      <c r="Q213" s="1863"/>
      <c r="R213" s="10"/>
      <c r="S213" s="2367"/>
      <c r="T213" s="1862"/>
      <c r="U213" s="1862"/>
      <c r="V213" s="1862"/>
      <c r="W213" s="1862"/>
      <c r="X213" s="1862"/>
      <c r="Y213" s="1862"/>
      <c r="Z213" s="1862"/>
      <c r="AA213" s="1863"/>
      <c r="AB213" s="10"/>
      <c r="AC213" s="2368"/>
      <c r="AD213" s="1862"/>
      <c r="AE213" s="1862"/>
      <c r="AF213" s="1862"/>
      <c r="AG213" s="1862"/>
      <c r="AH213" s="1862"/>
      <c r="AI213" s="1862"/>
      <c r="AJ213" s="1862"/>
      <c r="AK213" s="2369"/>
    </row>
    <row r="214" spans="1:37" ht="15" customHeight="1" x14ac:dyDescent="0.25">
      <c r="A214" s="10"/>
      <c r="B214" s="1564" t="s">
        <v>226</v>
      </c>
      <c r="C214" s="1400"/>
      <c r="D214" s="1400"/>
      <c r="E214" s="1400"/>
      <c r="F214" s="1400"/>
      <c r="G214" s="1400"/>
      <c r="H214" s="1400"/>
      <c r="I214" s="1400"/>
      <c r="J214" s="1400"/>
      <c r="K214" s="1400"/>
      <c r="L214" s="1400"/>
      <c r="M214" s="1400"/>
      <c r="N214" s="1400"/>
      <c r="O214" s="1400"/>
      <c r="P214" s="1400"/>
      <c r="Q214" s="1400"/>
      <c r="R214" s="10"/>
      <c r="S214" s="1574" t="s">
        <v>227</v>
      </c>
      <c r="T214" s="1400"/>
      <c r="U214" s="1400"/>
      <c r="V214" s="1400"/>
      <c r="W214" s="1400"/>
      <c r="X214" s="1400"/>
      <c r="Y214" s="1400"/>
      <c r="Z214" s="1400"/>
      <c r="AA214" s="1400"/>
      <c r="AB214" s="10"/>
      <c r="AC214" s="1575" t="s">
        <v>228</v>
      </c>
      <c r="AD214" s="1400"/>
      <c r="AE214" s="1400"/>
      <c r="AF214" s="1400"/>
      <c r="AG214" s="1400"/>
      <c r="AH214" s="1400"/>
      <c r="AI214" s="1400"/>
      <c r="AJ214" s="1400"/>
      <c r="AK214" s="1401"/>
    </row>
    <row r="215" spans="1:37" ht="4.5" customHeight="1" x14ac:dyDescent="0.25">
      <c r="A215" s="10"/>
      <c r="B215" s="34"/>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40"/>
    </row>
    <row r="216" spans="1:37" ht="15" customHeight="1" x14ac:dyDescent="0.25">
      <c r="A216" s="10"/>
      <c r="B216" s="97" t="s">
        <v>241</v>
      </c>
      <c r="C216" s="218"/>
      <c r="D216" s="218"/>
      <c r="E216" s="219"/>
      <c r="F216" s="158"/>
      <c r="G216" s="158"/>
      <c r="H216" s="164"/>
      <c r="I216" s="2359"/>
      <c r="J216" s="1780"/>
      <c r="K216" s="1781"/>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524"/>
      <c r="AI216" s="1400"/>
      <c r="AJ216" s="1400"/>
      <c r="AK216" s="140"/>
    </row>
    <row r="217" spans="1:37" ht="4.5" customHeight="1" x14ac:dyDescent="0.25">
      <c r="A217" s="10"/>
      <c r="B217" s="223"/>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40"/>
    </row>
    <row r="218" spans="1:37" ht="15" customHeight="1" x14ac:dyDescent="0.25">
      <c r="A218" s="10"/>
      <c r="B218" s="231" t="s">
        <v>257</v>
      </c>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07"/>
      <c r="AC218" s="207"/>
      <c r="AD218" s="207"/>
      <c r="AE218" s="207"/>
      <c r="AF218" s="207"/>
      <c r="AG218" s="207"/>
      <c r="AH218" s="2366"/>
      <c r="AI218" s="1956"/>
      <c r="AJ218" s="1959"/>
      <c r="AK218" s="209"/>
    </row>
    <row r="219" spans="1:37" ht="9"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220"/>
      <c r="AI219" s="220"/>
      <c r="AJ219" s="220"/>
      <c r="AK219" s="10"/>
    </row>
    <row r="220" spans="1:37" ht="15" customHeight="1" x14ac:dyDescent="0.25">
      <c r="A220" s="10"/>
      <c r="B220" s="100" t="s">
        <v>758</v>
      </c>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75"/>
      <c r="AD220" s="75"/>
      <c r="AE220" s="75"/>
      <c r="AF220" s="10"/>
      <c r="AG220" s="10"/>
      <c r="AH220" s="10"/>
      <c r="AI220" s="10"/>
      <c r="AJ220" s="10"/>
      <c r="AK220" s="10"/>
    </row>
    <row r="221" spans="1:37" ht="15" customHeight="1" x14ac:dyDescent="0.25">
      <c r="A221" s="1106"/>
      <c r="B221" s="2360"/>
      <c r="C221" s="1786"/>
      <c r="D221" s="1786"/>
      <c r="E221" s="1786"/>
      <c r="F221" s="1786"/>
      <c r="G221" s="1786"/>
      <c r="H221" s="1786"/>
      <c r="I221" s="1786"/>
      <c r="J221" s="1786"/>
      <c r="K221" s="1786"/>
      <c r="L221" s="2361"/>
      <c r="M221" s="27"/>
      <c r="N221" s="2362"/>
      <c r="O221" s="1786"/>
      <c r="P221" s="1786"/>
      <c r="Q221" s="1786"/>
      <c r="R221" s="1786"/>
      <c r="S221" s="1786"/>
      <c r="T221" s="1786"/>
      <c r="U221" s="1786"/>
      <c r="V221" s="1786"/>
      <c r="W221" s="1786"/>
      <c r="X221" s="1786"/>
      <c r="Y221" s="1786"/>
      <c r="Z221" s="1786"/>
      <c r="AA221" s="1786"/>
      <c r="AB221" s="1786"/>
      <c r="AC221" s="1786"/>
      <c r="AD221" s="2361"/>
      <c r="AE221" s="27"/>
      <c r="AF221" s="2363"/>
      <c r="AG221" s="1786"/>
      <c r="AH221" s="1786"/>
      <c r="AI221" s="1786"/>
      <c r="AJ221" s="1786"/>
      <c r="AK221" s="2364"/>
    </row>
    <row r="222" spans="1:37" ht="15" customHeight="1" x14ac:dyDescent="0.25">
      <c r="A222" s="1106"/>
      <c r="B222" s="34"/>
      <c r="C222" s="1106"/>
      <c r="D222" s="1106"/>
      <c r="E222" s="1106"/>
      <c r="F222" s="1106"/>
      <c r="G222" s="1106"/>
      <c r="H222" s="1106"/>
      <c r="I222" s="1106"/>
      <c r="J222" s="1106"/>
      <c r="K222" s="1106"/>
      <c r="L222" s="1106"/>
      <c r="M222" s="1106"/>
      <c r="N222" s="180" t="s">
        <v>207</v>
      </c>
      <c r="O222" s="181"/>
      <c r="P222" s="181"/>
      <c r="Q222" s="181"/>
      <c r="R222" s="181"/>
      <c r="S222" s="181"/>
      <c r="T222" s="181"/>
      <c r="U222" s="181"/>
      <c r="V222" s="181"/>
      <c r="W222" s="181"/>
      <c r="X222" s="181"/>
      <c r="Y222" s="181"/>
      <c r="Z222" s="181"/>
      <c r="AA222" s="181"/>
      <c r="AB222" s="181"/>
      <c r="AC222" s="181"/>
      <c r="AD222" s="181"/>
      <c r="AE222" s="181"/>
      <c r="AF222" s="1106" t="s">
        <v>208</v>
      </c>
      <c r="AG222" s="1106"/>
      <c r="AH222" s="1106"/>
      <c r="AI222" s="1106"/>
      <c r="AJ222" s="1106"/>
      <c r="AK222" s="140"/>
    </row>
    <row r="223" spans="1:37" ht="15" customHeight="1" x14ac:dyDescent="0.25">
      <c r="A223" s="1106"/>
      <c r="B223" s="2365"/>
      <c r="C223" s="1862"/>
      <c r="D223" s="1862"/>
      <c r="E223" s="1862"/>
      <c r="F223" s="1862"/>
      <c r="G223" s="1862"/>
      <c r="H223" s="1862"/>
      <c r="I223" s="1862"/>
      <c r="J223" s="1862"/>
      <c r="K223" s="1862"/>
      <c r="L223" s="1862"/>
      <c r="M223" s="1862"/>
      <c r="N223" s="1862"/>
      <c r="O223" s="1862"/>
      <c r="P223" s="1862"/>
      <c r="Q223" s="1863"/>
      <c r="R223" s="1106"/>
      <c r="S223" s="2367"/>
      <c r="T223" s="1862"/>
      <c r="U223" s="1862"/>
      <c r="V223" s="1862"/>
      <c r="W223" s="1862"/>
      <c r="X223" s="1862"/>
      <c r="Y223" s="1862"/>
      <c r="Z223" s="1862"/>
      <c r="AA223" s="1863"/>
      <c r="AB223" s="1106"/>
      <c r="AC223" s="2368"/>
      <c r="AD223" s="1862"/>
      <c r="AE223" s="1862"/>
      <c r="AF223" s="1862"/>
      <c r="AG223" s="1862"/>
      <c r="AH223" s="1862"/>
      <c r="AI223" s="1862"/>
      <c r="AJ223" s="1862"/>
      <c r="AK223" s="2369"/>
    </row>
    <row r="224" spans="1:37" ht="15" customHeight="1" x14ac:dyDescent="0.25">
      <c r="A224" s="1106"/>
      <c r="B224" s="1564" t="s">
        <v>226</v>
      </c>
      <c r="C224" s="1400"/>
      <c r="D224" s="1400"/>
      <c r="E224" s="1400"/>
      <c r="F224" s="1400"/>
      <c r="G224" s="1400"/>
      <c r="H224" s="1400"/>
      <c r="I224" s="1400"/>
      <c r="J224" s="1400"/>
      <c r="K224" s="1400"/>
      <c r="L224" s="1400"/>
      <c r="M224" s="1400"/>
      <c r="N224" s="1400"/>
      <c r="O224" s="1400"/>
      <c r="P224" s="1400"/>
      <c r="Q224" s="1400"/>
      <c r="R224" s="1106"/>
      <c r="S224" s="1574" t="s">
        <v>227</v>
      </c>
      <c r="T224" s="1400"/>
      <c r="U224" s="1400"/>
      <c r="V224" s="1400"/>
      <c r="W224" s="1400"/>
      <c r="X224" s="1400"/>
      <c r="Y224" s="1400"/>
      <c r="Z224" s="1400"/>
      <c r="AA224" s="1400"/>
      <c r="AB224" s="1106"/>
      <c r="AC224" s="1575" t="s">
        <v>228</v>
      </c>
      <c r="AD224" s="1400"/>
      <c r="AE224" s="1400"/>
      <c r="AF224" s="1400"/>
      <c r="AG224" s="1400"/>
      <c r="AH224" s="1400"/>
      <c r="AI224" s="1400"/>
      <c r="AJ224" s="1400"/>
      <c r="AK224" s="1401"/>
    </row>
    <row r="225" spans="1:37" ht="4.5" customHeight="1" x14ac:dyDescent="0.25">
      <c r="A225" s="1106"/>
      <c r="B225" s="34"/>
      <c r="C225" s="1106"/>
      <c r="D225" s="1106"/>
      <c r="E225" s="1106"/>
      <c r="F225" s="1106"/>
      <c r="G225" s="1106"/>
      <c r="H225" s="1106"/>
      <c r="I225" s="1106"/>
      <c r="J225" s="1106"/>
      <c r="K225" s="1106"/>
      <c r="L225" s="1106"/>
      <c r="M225" s="1106"/>
      <c r="N225" s="1106"/>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40"/>
    </row>
    <row r="226" spans="1:37" ht="15" customHeight="1" x14ac:dyDescent="0.25">
      <c r="A226" s="1106"/>
      <c r="B226" s="97" t="s">
        <v>241</v>
      </c>
      <c r="C226" s="218"/>
      <c r="D226" s="218"/>
      <c r="E226" s="219"/>
      <c r="F226" s="158"/>
      <c r="G226" s="158"/>
      <c r="H226" s="164"/>
      <c r="I226" s="2359"/>
      <c r="J226" s="1780"/>
      <c r="K226" s="1781"/>
      <c r="L226" s="1106"/>
      <c r="M226" s="1106"/>
      <c r="N226" s="1106"/>
      <c r="O226" s="1106"/>
      <c r="P226" s="1106"/>
      <c r="Q226" s="1106"/>
      <c r="R226" s="1106"/>
      <c r="S226" s="1106"/>
      <c r="T226" s="1106"/>
      <c r="U226" s="1106"/>
      <c r="V226" s="1106"/>
      <c r="W226" s="1106"/>
      <c r="X226" s="1106"/>
      <c r="Y226" s="1106"/>
      <c r="Z226" s="1106"/>
      <c r="AA226" s="1106"/>
      <c r="AB226" s="1106"/>
      <c r="AC226" s="1106"/>
      <c r="AD226" s="1106"/>
      <c r="AE226" s="1106"/>
      <c r="AF226" s="1106"/>
      <c r="AG226" s="1106"/>
      <c r="AH226" s="1524"/>
      <c r="AI226" s="1400"/>
      <c r="AJ226" s="1400"/>
      <c r="AK226" s="140"/>
    </row>
    <row r="227" spans="1:37" ht="4.5" customHeight="1" x14ac:dyDescent="0.25">
      <c r="A227" s="1106"/>
      <c r="B227" s="223"/>
      <c r="C227" s="1106"/>
      <c r="D227" s="1106"/>
      <c r="E227" s="1106"/>
      <c r="F227" s="1106"/>
      <c r="G227" s="1106"/>
      <c r="H227" s="1106"/>
      <c r="I227" s="1106"/>
      <c r="J227" s="1106"/>
      <c r="K227" s="1106"/>
      <c r="L227" s="1106"/>
      <c r="M227" s="1106"/>
      <c r="N227" s="1106"/>
      <c r="O227" s="1106"/>
      <c r="P227" s="1106"/>
      <c r="Q227" s="1106"/>
      <c r="R227" s="1106"/>
      <c r="S227" s="1106"/>
      <c r="T227" s="1106"/>
      <c r="U227" s="1106"/>
      <c r="V227" s="1106"/>
      <c r="W227" s="1106"/>
      <c r="X227" s="1106"/>
      <c r="Y227" s="1106"/>
      <c r="Z227" s="1106"/>
      <c r="AA227" s="1106"/>
      <c r="AB227" s="1106"/>
      <c r="AC227" s="1106"/>
      <c r="AD227" s="1106"/>
      <c r="AE227" s="1106"/>
      <c r="AF227" s="1106"/>
      <c r="AG227" s="1106"/>
      <c r="AH227" s="1106"/>
      <c r="AI227" s="1106"/>
      <c r="AJ227" s="1106"/>
      <c r="AK227" s="140"/>
    </row>
    <row r="228" spans="1:37" ht="14.25" customHeight="1" x14ac:dyDescent="0.25">
      <c r="A228" s="1106"/>
      <c r="B228" s="231" t="s">
        <v>257</v>
      </c>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1107"/>
      <c r="AC228" s="1107"/>
      <c r="AD228" s="1107"/>
      <c r="AE228" s="1107"/>
      <c r="AF228" s="1107"/>
      <c r="AG228" s="1107"/>
      <c r="AH228" s="2366"/>
      <c r="AI228" s="1956"/>
      <c r="AJ228" s="1959"/>
      <c r="AK228" s="209"/>
    </row>
    <row r="229" spans="1:37" ht="9"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220"/>
      <c r="AI229" s="220"/>
      <c r="AJ229" s="220"/>
      <c r="AK229" s="10"/>
    </row>
    <row r="230" spans="1:37" ht="15" customHeight="1" x14ac:dyDescent="0.25">
      <c r="A230" s="10"/>
      <c r="B230" s="100" t="s">
        <v>760</v>
      </c>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row>
    <row r="231" spans="1:37" ht="14.25" customHeight="1" x14ac:dyDescent="0.25">
      <c r="A231" s="1106"/>
      <c r="B231" s="2360"/>
      <c r="C231" s="1786"/>
      <c r="D231" s="1786"/>
      <c r="E231" s="1786"/>
      <c r="F231" s="1786"/>
      <c r="G231" s="1786"/>
      <c r="H231" s="1786"/>
      <c r="I231" s="1786"/>
      <c r="J231" s="1786"/>
      <c r="K231" s="1786"/>
      <c r="L231" s="2361"/>
      <c r="M231" s="27"/>
      <c r="N231" s="2362"/>
      <c r="O231" s="1786"/>
      <c r="P231" s="1786"/>
      <c r="Q231" s="1786"/>
      <c r="R231" s="1786"/>
      <c r="S231" s="1786"/>
      <c r="T231" s="1786"/>
      <c r="U231" s="1786"/>
      <c r="V231" s="1786"/>
      <c r="W231" s="1786"/>
      <c r="X231" s="1786"/>
      <c r="Y231" s="1786"/>
      <c r="Z231" s="1786"/>
      <c r="AA231" s="1786"/>
      <c r="AB231" s="1786"/>
      <c r="AC231" s="1786"/>
      <c r="AD231" s="2361"/>
      <c r="AE231" s="27"/>
      <c r="AF231" s="2363"/>
      <c r="AG231" s="1786"/>
      <c r="AH231" s="1786"/>
      <c r="AI231" s="1786"/>
      <c r="AJ231" s="1786"/>
      <c r="AK231" s="2364"/>
    </row>
    <row r="232" spans="1:37" ht="14.25" customHeight="1" x14ac:dyDescent="0.25">
      <c r="A232" s="1106"/>
      <c r="B232" s="34"/>
      <c r="C232" s="1106"/>
      <c r="D232" s="1106"/>
      <c r="E232" s="1106"/>
      <c r="F232" s="1106"/>
      <c r="G232" s="1106"/>
      <c r="H232" s="1106"/>
      <c r="I232" s="1106"/>
      <c r="J232" s="1106"/>
      <c r="K232" s="1106"/>
      <c r="L232" s="1106"/>
      <c r="M232" s="1106"/>
      <c r="N232" s="180" t="s">
        <v>207</v>
      </c>
      <c r="O232" s="181"/>
      <c r="P232" s="181"/>
      <c r="Q232" s="181"/>
      <c r="R232" s="181"/>
      <c r="S232" s="181"/>
      <c r="T232" s="181"/>
      <c r="U232" s="181"/>
      <c r="V232" s="181"/>
      <c r="W232" s="181"/>
      <c r="X232" s="181"/>
      <c r="Y232" s="181"/>
      <c r="Z232" s="181"/>
      <c r="AA232" s="181"/>
      <c r="AB232" s="181"/>
      <c r="AC232" s="181"/>
      <c r="AD232" s="181"/>
      <c r="AE232" s="181"/>
      <c r="AF232" s="1106" t="s">
        <v>208</v>
      </c>
      <c r="AG232" s="1106"/>
      <c r="AH232" s="1106"/>
      <c r="AI232" s="1106"/>
      <c r="AJ232" s="1106"/>
      <c r="AK232" s="140"/>
    </row>
    <row r="233" spans="1:37" ht="14.25" customHeight="1" x14ac:dyDescent="0.25">
      <c r="A233" s="1106"/>
      <c r="B233" s="2365"/>
      <c r="C233" s="1862"/>
      <c r="D233" s="1862"/>
      <c r="E233" s="1862"/>
      <c r="F233" s="1862"/>
      <c r="G233" s="1862"/>
      <c r="H233" s="1862"/>
      <c r="I233" s="1862"/>
      <c r="J233" s="1862"/>
      <c r="K233" s="1862"/>
      <c r="L233" s="1862"/>
      <c r="M233" s="1862"/>
      <c r="N233" s="1862"/>
      <c r="O233" s="1862"/>
      <c r="P233" s="1862"/>
      <c r="Q233" s="1863"/>
      <c r="R233" s="1106"/>
      <c r="S233" s="2367"/>
      <c r="T233" s="1862"/>
      <c r="U233" s="1862"/>
      <c r="V233" s="1862"/>
      <c r="W233" s="1862"/>
      <c r="X233" s="1862"/>
      <c r="Y233" s="1862"/>
      <c r="Z233" s="1862"/>
      <c r="AA233" s="1863"/>
      <c r="AB233" s="1106"/>
      <c r="AC233" s="2368"/>
      <c r="AD233" s="1862"/>
      <c r="AE233" s="1862"/>
      <c r="AF233" s="1862"/>
      <c r="AG233" s="1862"/>
      <c r="AH233" s="1862"/>
      <c r="AI233" s="1862"/>
      <c r="AJ233" s="1862"/>
      <c r="AK233" s="2369"/>
    </row>
    <row r="234" spans="1:37" ht="14.25" customHeight="1" x14ac:dyDescent="0.25">
      <c r="A234" s="1106"/>
      <c r="B234" s="1564" t="s">
        <v>226</v>
      </c>
      <c r="C234" s="1400"/>
      <c r="D234" s="1400"/>
      <c r="E234" s="1400"/>
      <c r="F234" s="1400"/>
      <c r="G234" s="1400"/>
      <c r="H234" s="1400"/>
      <c r="I234" s="1400"/>
      <c r="J234" s="1400"/>
      <c r="K234" s="1400"/>
      <c r="L234" s="1400"/>
      <c r="M234" s="1400"/>
      <c r="N234" s="1400"/>
      <c r="O234" s="1400"/>
      <c r="P234" s="1400"/>
      <c r="Q234" s="1400"/>
      <c r="R234" s="1106"/>
      <c r="S234" s="1574" t="s">
        <v>227</v>
      </c>
      <c r="T234" s="1400"/>
      <c r="U234" s="1400"/>
      <c r="V234" s="1400"/>
      <c r="W234" s="1400"/>
      <c r="X234" s="1400"/>
      <c r="Y234" s="1400"/>
      <c r="Z234" s="1400"/>
      <c r="AA234" s="1400"/>
      <c r="AB234" s="1106"/>
      <c r="AC234" s="1575" t="s">
        <v>228</v>
      </c>
      <c r="AD234" s="1400"/>
      <c r="AE234" s="1400"/>
      <c r="AF234" s="1400"/>
      <c r="AG234" s="1400"/>
      <c r="AH234" s="1400"/>
      <c r="AI234" s="1400"/>
      <c r="AJ234" s="1400"/>
      <c r="AK234" s="1401"/>
    </row>
    <row r="235" spans="1:37" ht="4.5" customHeight="1" x14ac:dyDescent="0.25">
      <c r="A235" s="1106"/>
      <c r="B235" s="34"/>
      <c r="C235" s="1106"/>
      <c r="D235" s="1106"/>
      <c r="E235" s="1106"/>
      <c r="F235" s="1106"/>
      <c r="G235" s="1106"/>
      <c r="H235" s="1106"/>
      <c r="I235" s="1106"/>
      <c r="J235" s="1106"/>
      <c r="K235" s="1106"/>
      <c r="L235" s="1106"/>
      <c r="M235" s="1106"/>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40"/>
    </row>
    <row r="236" spans="1:37" ht="14.25" customHeight="1" x14ac:dyDescent="0.25">
      <c r="A236" s="1106"/>
      <c r="B236" s="97" t="s">
        <v>241</v>
      </c>
      <c r="C236" s="218"/>
      <c r="D236" s="218"/>
      <c r="E236" s="219"/>
      <c r="F236" s="158"/>
      <c r="G236" s="158"/>
      <c r="H236" s="164"/>
      <c r="I236" s="2359"/>
      <c r="J236" s="1780"/>
      <c r="K236" s="1781"/>
      <c r="L236" s="1106"/>
      <c r="M236" s="1106"/>
      <c r="N236" s="1106"/>
      <c r="O236" s="1106"/>
      <c r="P236" s="1106"/>
      <c r="Q236" s="1106"/>
      <c r="R236" s="1106"/>
      <c r="S236" s="1106"/>
      <c r="T236" s="1106"/>
      <c r="U236" s="1106"/>
      <c r="V236" s="1106"/>
      <c r="W236" s="1106"/>
      <c r="X236" s="1106"/>
      <c r="Y236" s="1106"/>
      <c r="Z236" s="1106"/>
      <c r="AA236" s="1106"/>
      <c r="AB236" s="1106"/>
      <c r="AC236" s="1106"/>
      <c r="AD236" s="1106"/>
      <c r="AE236" s="1106"/>
      <c r="AF236" s="1106"/>
      <c r="AG236" s="1106"/>
      <c r="AH236" s="1524"/>
      <c r="AI236" s="1400"/>
      <c r="AJ236" s="1400"/>
      <c r="AK236" s="140"/>
    </row>
    <row r="237" spans="1:37" ht="4.5" customHeight="1" x14ac:dyDescent="0.25">
      <c r="A237" s="1106"/>
      <c r="B237" s="223"/>
      <c r="C237" s="1106"/>
      <c r="D237" s="1106"/>
      <c r="E237" s="1106"/>
      <c r="F237" s="1106"/>
      <c r="G237" s="1106"/>
      <c r="H237" s="1106"/>
      <c r="I237" s="1106"/>
      <c r="J237" s="1106"/>
      <c r="K237" s="1106"/>
      <c r="L237" s="1106"/>
      <c r="M237" s="1106"/>
      <c r="N237" s="1106"/>
      <c r="O237" s="1106"/>
      <c r="P237" s="1106"/>
      <c r="Q237" s="1106"/>
      <c r="R237" s="1106"/>
      <c r="S237" s="1106"/>
      <c r="T237" s="1106"/>
      <c r="U237" s="1106"/>
      <c r="V237" s="1106"/>
      <c r="W237" s="1106"/>
      <c r="X237" s="1106"/>
      <c r="Y237" s="1106"/>
      <c r="Z237" s="1106"/>
      <c r="AA237" s="1106"/>
      <c r="AB237" s="1106"/>
      <c r="AC237" s="1106"/>
      <c r="AD237" s="1106"/>
      <c r="AE237" s="1106"/>
      <c r="AF237" s="1106"/>
      <c r="AG237" s="1106"/>
      <c r="AH237" s="1106"/>
      <c r="AI237" s="1106"/>
      <c r="AJ237" s="1106"/>
      <c r="AK237" s="140"/>
    </row>
    <row r="238" spans="1:37" ht="14.25" customHeight="1" x14ac:dyDescent="0.25">
      <c r="A238" s="1106"/>
      <c r="B238" s="231" t="s">
        <v>257</v>
      </c>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232"/>
      <c r="AB238" s="1107"/>
      <c r="AC238" s="1107"/>
      <c r="AD238" s="1107"/>
      <c r="AE238" s="1107"/>
      <c r="AF238" s="1107"/>
      <c r="AG238" s="1107"/>
      <c r="AH238" s="2366"/>
      <c r="AI238" s="1956"/>
      <c r="AJ238" s="1959"/>
      <c r="AK238" s="209"/>
    </row>
    <row r="239" spans="1:37"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row>
    <row r="240" spans="1:37"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row>
    <row r="241" spans="1:32" ht="14.25" customHeight="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row>
    <row r="242" spans="1:32" ht="14.25" customHeight="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row>
    <row r="243" spans="1:32" ht="14.25" customHeight="1" x14ac:dyDescent="0.2"/>
    <row r="244" spans="1:32" ht="14.25" hidden="1" customHeight="1" x14ac:dyDescent="0.2"/>
    <row r="245" spans="1:32" ht="14.25" hidden="1" customHeight="1" x14ac:dyDescent="0.2"/>
    <row r="246" spans="1:32" ht="14.25" customHeight="1" x14ac:dyDescent="0.2"/>
    <row r="247" spans="1:32" ht="14.25" customHeight="1" x14ac:dyDescent="0.2"/>
    <row r="248" spans="1:32" ht="14.25" customHeight="1" x14ac:dyDescent="0.2"/>
    <row r="249" spans="1:32" ht="14.25" customHeight="1" x14ac:dyDescent="0.2"/>
    <row r="250" spans="1:32" ht="14.25" customHeight="1" x14ac:dyDescent="0.2"/>
    <row r="251" spans="1:32" ht="14.25" customHeight="1" x14ac:dyDescent="0.2"/>
    <row r="252" spans="1:32" ht="14.25" customHeight="1" x14ac:dyDescent="0.2"/>
    <row r="253" spans="1:32" ht="14.25" customHeight="1" x14ac:dyDescent="0.2"/>
    <row r="254" spans="1:32" ht="14.25" customHeight="1" x14ac:dyDescent="0.2"/>
    <row r="255" spans="1:32" ht="14.25" customHeight="1" x14ac:dyDescent="0.2"/>
    <row r="256" spans="1:32"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spans="1:1" ht="14.25" customHeight="1" x14ac:dyDescent="0.2"/>
    <row r="322" spans="1:1" ht="14.25" customHeight="1" x14ac:dyDescent="0.2"/>
    <row r="323" spans="1:1" ht="14.25" customHeight="1" x14ac:dyDescent="0.2"/>
    <row r="324" spans="1:1" ht="14.25" customHeight="1" x14ac:dyDescent="0.2"/>
    <row r="325" spans="1:1" ht="14.25" customHeight="1" x14ac:dyDescent="0.2"/>
    <row r="326" spans="1:1" ht="14.25" customHeight="1" x14ac:dyDescent="0.2"/>
    <row r="327" spans="1:1" ht="14.25" customHeight="1" x14ac:dyDescent="0.2"/>
    <row r="328" spans="1:1" ht="14.25" customHeight="1" x14ac:dyDescent="0.2"/>
    <row r="329" spans="1:1" ht="14.25" customHeight="1" x14ac:dyDescent="0.2"/>
    <row r="330" spans="1:1" ht="14.25" customHeight="1" x14ac:dyDescent="0.2"/>
    <row r="331" spans="1:1" ht="14.25" customHeight="1" x14ac:dyDescent="0.2">
      <c r="A331" s="1386" t="s">
        <v>1284</v>
      </c>
    </row>
    <row r="332" spans="1:1" ht="14.25" customHeight="1" x14ac:dyDescent="0.2">
      <c r="A332" s="1386" t="s">
        <v>1289</v>
      </c>
    </row>
    <row r="333" spans="1:1" ht="14.25" customHeight="1" x14ac:dyDescent="0.2"/>
    <row r="334" spans="1:1" ht="14.25" customHeight="1" x14ac:dyDescent="0.2"/>
    <row r="335" spans="1:1" ht="14.25" customHeight="1" x14ac:dyDescent="0.2"/>
    <row r="336" spans="1:1"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Consolidate/>
  <mergeCells count="298">
    <mergeCell ref="AH178:AJ178"/>
    <mergeCell ref="B171:L171"/>
    <mergeCell ref="N171:AD171"/>
    <mergeCell ref="AF171:AK171"/>
    <mergeCell ref="B173:Q173"/>
    <mergeCell ref="S173:AA173"/>
    <mergeCell ref="B174:Q174"/>
    <mergeCell ref="S174:AA174"/>
    <mergeCell ref="B164:Q164"/>
    <mergeCell ref="S164:AA164"/>
    <mergeCell ref="AC164:AK164"/>
    <mergeCell ref="I166:K166"/>
    <mergeCell ref="AH166:AJ166"/>
    <mergeCell ref="AH168:AJ168"/>
    <mergeCell ref="B170:L170"/>
    <mergeCell ref="AC173:AK173"/>
    <mergeCell ref="AC174:AK174"/>
    <mergeCell ref="S163:AA163"/>
    <mergeCell ref="AC163:AK163"/>
    <mergeCell ref="I156:K156"/>
    <mergeCell ref="AH156:AJ156"/>
    <mergeCell ref="B160:L160"/>
    <mergeCell ref="B161:L161"/>
    <mergeCell ref="N161:AD161"/>
    <mergeCell ref="AF161:AK161"/>
    <mergeCell ref="B163:Q163"/>
    <mergeCell ref="AH138:AJ138"/>
    <mergeCell ref="B141:L141"/>
    <mergeCell ref="N141:AD141"/>
    <mergeCell ref="AF141:AK141"/>
    <mergeCell ref="B143:Q143"/>
    <mergeCell ref="AC153:AK153"/>
    <mergeCell ref="AC154:AK154"/>
    <mergeCell ref="AH158:AJ158"/>
    <mergeCell ref="B151:L151"/>
    <mergeCell ref="N151:AD151"/>
    <mergeCell ref="AF151:AK151"/>
    <mergeCell ref="B153:Q153"/>
    <mergeCell ref="S153:AA153"/>
    <mergeCell ref="B154:Q154"/>
    <mergeCell ref="S154:AA154"/>
    <mergeCell ref="I146:K146"/>
    <mergeCell ref="AH146:AJ146"/>
    <mergeCell ref="AH148:AJ148"/>
    <mergeCell ref="B150:L150"/>
    <mergeCell ref="B80:L80"/>
    <mergeCell ref="B81:L81"/>
    <mergeCell ref="N81:AD81"/>
    <mergeCell ref="AF81:AK81"/>
    <mergeCell ref="AH76:AJ76"/>
    <mergeCell ref="AH78:AJ78"/>
    <mergeCell ref="I76:K76"/>
    <mergeCell ref="AH66:AJ66"/>
    <mergeCell ref="AH68:AJ68"/>
    <mergeCell ref="B70:L70"/>
    <mergeCell ref="B71:L71"/>
    <mergeCell ref="B73:Q73"/>
    <mergeCell ref="S73:AA73"/>
    <mergeCell ref="AC73:AK73"/>
    <mergeCell ref="B74:Q74"/>
    <mergeCell ref="S74:AA74"/>
    <mergeCell ref="AC74:AK74"/>
    <mergeCell ref="B60:L60"/>
    <mergeCell ref="B61:L61"/>
    <mergeCell ref="N61:AD61"/>
    <mergeCell ref="AF61:AK61"/>
    <mergeCell ref="B63:Q63"/>
    <mergeCell ref="AC63:AK63"/>
    <mergeCell ref="B64:Q64"/>
    <mergeCell ref="AC64:AK64"/>
    <mergeCell ref="N71:AD71"/>
    <mergeCell ref="AF71:AK71"/>
    <mergeCell ref="S63:AA63"/>
    <mergeCell ref="S64:AA64"/>
    <mergeCell ref="I66:K66"/>
    <mergeCell ref="B93:Q93"/>
    <mergeCell ref="B94:Q94"/>
    <mergeCell ref="S94:AA94"/>
    <mergeCell ref="I96:K96"/>
    <mergeCell ref="S83:AA83"/>
    <mergeCell ref="S84:AA84"/>
    <mergeCell ref="I86:K86"/>
    <mergeCell ref="B90:L90"/>
    <mergeCell ref="B91:L91"/>
    <mergeCell ref="N91:AD91"/>
    <mergeCell ref="S93:AA93"/>
    <mergeCell ref="B83:Q83"/>
    <mergeCell ref="AC83:AK83"/>
    <mergeCell ref="B84:Q84"/>
    <mergeCell ref="AC84:AK84"/>
    <mergeCell ref="AH86:AJ86"/>
    <mergeCell ref="AH88:AJ88"/>
    <mergeCell ref="AF91:AK91"/>
    <mergeCell ref="AC93:AK93"/>
    <mergeCell ref="AC94:AK94"/>
    <mergeCell ref="B43:Q43"/>
    <mergeCell ref="S43:AA43"/>
    <mergeCell ref="AC43:AK43"/>
    <mergeCell ref="B44:Q44"/>
    <mergeCell ref="S44:AA44"/>
    <mergeCell ref="AC44:AK44"/>
    <mergeCell ref="AH46:AJ46"/>
    <mergeCell ref="I46:K46"/>
    <mergeCell ref="B50:L50"/>
    <mergeCell ref="B51:L51"/>
    <mergeCell ref="N51:AD51"/>
    <mergeCell ref="AF51:AK51"/>
    <mergeCell ref="S53:AA53"/>
    <mergeCell ref="AC53:AK53"/>
    <mergeCell ref="B53:Q53"/>
    <mergeCell ref="B54:Q54"/>
    <mergeCell ref="S54:AA54"/>
    <mergeCell ref="AC54:AK54"/>
    <mergeCell ref="I56:K56"/>
    <mergeCell ref="AH56:AJ56"/>
    <mergeCell ref="AH58:AJ58"/>
    <mergeCell ref="AH16:AJ16"/>
    <mergeCell ref="AH18:AJ18"/>
    <mergeCell ref="AH26:AJ26"/>
    <mergeCell ref="AH28:AJ28"/>
    <mergeCell ref="AF31:AK31"/>
    <mergeCell ref="AC33:AK33"/>
    <mergeCell ref="AC34:AK34"/>
    <mergeCell ref="B34:Q34"/>
    <mergeCell ref="S34:AA34"/>
    <mergeCell ref="B30:L30"/>
    <mergeCell ref="B31:L31"/>
    <mergeCell ref="N31:AD31"/>
    <mergeCell ref="S33:AA33"/>
    <mergeCell ref="B33:Q33"/>
    <mergeCell ref="AH36:AJ36"/>
    <mergeCell ref="AH38:AJ38"/>
    <mergeCell ref="AF41:AK41"/>
    <mergeCell ref="AH48:AJ48"/>
    <mergeCell ref="I36:K36"/>
    <mergeCell ref="B40:L40"/>
    <mergeCell ref="B41:L41"/>
    <mergeCell ref="N41:AD41"/>
    <mergeCell ref="N21:AD21"/>
    <mergeCell ref="AF21:AK21"/>
    <mergeCell ref="B23:Q23"/>
    <mergeCell ref="AC23:AK23"/>
    <mergeCell ref="B24:Q24"/>
    <mergeCell ref="AC24:AK24"/>
    <mergeCell ref="S23:AA23"/>
    <mergeCell ref="S24:AA24"/>
    <mergeCell ref="I26:K26"/>
    <mergeCell ref="AH238:AJ238"/>
    <mergeCell ref="B233:Q233"/>
    <mergeCell ref="S233:AA233"/>
    <mergeCell ref="AC233:AK233"/>
    <mergeCell ref="B234:Q234"/>
    <mergeCell ref="S234:AA234"/>
    <mergeCell ref="AC234:AK234"/>
    <mergeCell ref="I236:K236"/>
    <mergeCell ref="A1:AK2"/>
    <mergeCell ref="A3:AK6"/>
    <mergeCell ref="B8:AK9"/>
    <mergeCell ref="B10:L10"/>
    <mergeCell ref="B11:L11"/>
    <mergeCell ref="N11:AD11"/>
    <mergeCell ref="AF11:AK11"/>
    <mergeCell ref="B13:Q13"/>
    <mergeCell ref="S13:AA13"/>
    <mergeCell ref="AC13:AK13"/>
    <mergeCell ref="B14:Q14"/>
    <mergeCell ref="S14:AA14"/>
    <mergeCell ref="AC14:AK14"/>
    <mergeCell ref="I16:K16"/>
    <mergeCell ref="B20:L20"/>
    <mergeCell ref="B21:L21"/>
    <mergeCell ref="N191:AD191"/>
    <mergeCell ref="AF191:AK191"/>
    <mergeCell ref="B193:Q193"/>
    <mergeCell ref="S193:AA193"/>
    <mergeCell ref="B194:Q194"/>
    <mergeCell ref="S194:AA194"/>
    <mergeCell ref="I196:K196"/>
    <mergeCell ref="AH196:AJ196"/>
    <mergeCell ref="AH236:AJ236"/>
    <mergeCell ref="N231:AD231"/>
    <mergeCell ref="AF231:AK231"/>
    <mergeCell ref="B224:Q224"/>
    <mergeCell ref="S224:AA224"/>
    <mergeCell ref="AC224:AK224"/>
    <mergeCell ref="I226:K226"/>
    <mergeCell ref="AH226:AJ226"/>
    <mergeCell ref="AH228:AJ228"/>
    <mergeCell ref="B231:L231"/>
    <mergeCell ref="AC214:AK214"/>
    <mergeCell ref="B211:L211"/>
    <mergeCell ref="N211:AD211"/>
    <mergeCell ref="AF211:AK211"/>
    <mergeCell ref="B213:Q213"/>
    <mergeCell ref="S213:AA213"/>
    <mergeCell ref="B214:Q214"/>
    <mergeCell ref="S214:AA214"/>
    <mergeCell ref="S223:AA223"/>
    <mergeCell ref="AC223:AK223"/>
    <mergeCell ref="I216:K216"/>
    <mergeCell ref="AH216:AJ216"/>
    <mergeCell ref="AH218:AJ218"/>
    <mergeCell ref="B221:L221"/>
    <mergeCell ref="N221:AD221"/>
    <mergeCell ref="AF221:AK221"/>
    <mergeCell ref="B223:Q223"/>
    <mergeCell ref="B203:Q203"/>
    <mergeCell ref="B204:Q204"/>
    <mergeCell ref="S204:AA204"/>
    <mergeCell ref="AC204:AK204"/>
    <mergeCell ref="I206:K206"/>
    <mergeCell ref="AH206:AJ206"/>
    <mergeCell ref="AH208:AJ208"/>
    <mergeCell ref="AC213:AK213"/>
    <mergeCell ref="S203:AA203"/>
    <mergeCell ref="AC203:AK203"/>
    <mergeCell ref="B200:L200"/>
    <mergeCell ref="B201:L201"/>
    <mergeCell ref="N201:AD201"/>
    <mergeCell ref="AF201:AK201"/>
    <mergeCell ref="S183:AA183"/>
    <mergeCell ref="AC183:AK183"/>
    <mergeCell ref="I176:K176"/>
    <mergeCell ref="AH176:AJ176"/>
    <mergeCell ref="B180:L180"/>
    <mergeCell ref="B181:L181"/>
    <mergeCell ref="N181:AD181"/>
    <mergeCell ref="AF181:AK181"/>
    <mergeCell ref="B183:Q183"/>
    <mergeCell ref="B184:Q184"/>
    <mergeCell ref="S184:AA184"/>
    <mergeCell ref="AC184:AK184"/>
    <mergeCell ref="I186:K186"/>
    <mergeCell ref="AH186:AJ186"/>
    <mergeCell ref="AH188:AJ188"/>
    <mergeCell ref="B190:L190"/>
    <mergeCell ref="AC193:AK193"/>
    <mergeCell ref="AC194:AK194"/>
    <mergeCell ref="AH198:AJ198"/>
    <mergeCell ref="B191:L191"/>
    <mergeCell ref="N111:AD111"/>
    <mergeCell ref="AF111:AK111"/>
    <mergeCell ref="B113:Q113"/>
    <mergeCell ref="S113:AA113"/>
    <mergeCell ref="B114:Q114"/>
    <mergeCell ref="S114:AA114"/>
    <mergeCell ref="S123:AA123"/>
    <mergeCell ref="AC123:AK123"/>
    <mergeCell ref="B144:Q144"/>
    <mergeCell ref="S144:AA144"/>
    <mergeCell ref="AC144:AK144"/>
    <mergeCell ref="AC133:AK133"/>
    <mergeCell ref="AC134:AK134"/>
    <mergeCell ref="B131:L131"/>
    <mergeCell ref="N131:AD131"/>
    <mergeCell ref="AF131:AK131"/>
    <mergeCell ref="B133:Q133"/>
    <mergeCell ref="S133:AA133"/>
    <mergeCell ref="B134:Q134"/>
    <mergeCell ref="S134:AA134"/>
    <mergeCell ref="S143:AA143"/>
    <mergeCell ref="AC143:AK143"/>
    <mergeCell ref="I136:K136"/>
    <mergeCell ref="AH136:AJ136"/>
    <mergeCell ref="I126:K126"/>
    <mergeCell ref="AH126:AJ126"/>
    <mergeCell ref="AH128:AJ128"/>
    <mergeCell ref="B130:L130"/>
    <mergeCell ref="S103:AA103"/>
    <mergeCell ref="AC103:AK103"/>
    <mergeCell ref="AH96:AJ96"/>
    <mergeCell ref="AH98:AJ98"/>
    <mergeCell ref="B100:L100"/>
    <mergeCell ref="B101:L101"/>
    <mergeCell ref="N101:AD101"/>
    <mergeCell ref="AF101:AK101"/>
    <mergeCell ref="B103:Q103"/>
    <mergeCell ref="B104:Q104"/>
    <mergeCell ref="S104:AA104"/>
    <mergeCell ref="AC104:AK104"/>
    <mergeCell ref="I106:K106"/>
    <mergeCell ref="AH106:AJ106"/>
    <mergeCell ref="AH108:AJ108"/>
    <mergeCell ref="B110:L110"/>
    <mergeCell ref="AC113:AK113"/>
    <mergeCell ref="AC114:AK114"/>
    <mergeCell ref="AH118:AJ118"/>
    <mergeCell ref="B111:L111"/>
    <mergeCell ref="I116:K116"/>
    <mergeCell ref="AH116:AJ116"/>
    <mergeCell ref="B120:L120"/>
    <mergeCell ref="B121:L121"/>
    <mergeCell ref="N121:AD121"/>
    <mergeCell ref="AF121:AK121"/>
    <mergeCell ref="B123:Q123"/>
    <mergeCell ref="B124:Q124"/>
    <mergeCell ref="S124:AA124"/>
    <mergeCell ref="AC124:AK124"/>
  </mergeCells>
  <dataValidations count="4">
    <dataValidation type="custom" allowBlank="1" showInputMessage="1" showErrorMessage="1" prompt="10 digits - no dashes or parentheses" sqref="AF11 AF221 AF21 AF31 AF41 AF51 AF61 AF91 AF201 AF71 AF101 AF111 AF121 AF131 AF141 AF151 AF161 AF171 AF181 AF231 AF211 AF191 AF81">
      <formula1>EQ(LEN(AF11),(10))</formula1>
    </dataValidation>
    <dataValidation type="list" allowBlank="1" showErrorMessage="1" sqref="I16 I46 I86 I116 I196 I56 I216 I226 I236 I76 I186 I106 I176 I206 I166 I26 I156 I96 I146 I126 I36 I136 I66">
      <formula1>$A$330:$A$332</formula1>
    </dataValidation>
    <dataValidation type="list" allowBlank="1" showErrorMessage="1" sqref="AH238:AJ238 AH228:AJ228 AH218:AJ218 AH208:AJ208 AH198:AJ198 AH188:AJ188 AH178:AJ178 AH168:AJ168 AH158:AJ158 AH148:AJ148 AH138:AJ138 AH128:AJ128 AH118:AJ118 AH108:AJ108 AH98:AJ98 AH88:AJ88 AH78:AJ78 AH68:AJ68 AH58:AJ58 AH48:AJ48 AH38:AJ38 AH28:AJ28">
      <formula1>$A$330:$A$332</formula1>
    </dataValidation>
    <dataValidation type="list" allowBlank="1" showErrorMessage="1" sqref="AH18:AJ18">
      <formula1>$A$330:$A$332</formula1>
    </dataValidation>
  </dataValidations>
  <pageMargins left="0.5" right="0.25" top="0.5" bottom="0.25" header="0" footer="0"/>
  <pageSetup orientation="portrait" r:id="rId1"/>
  <headerFooter>
    <oddFooter>&amp;R&amp;D</oddFooter>
  </headerFooter>
  <rowBreaks count="5" manualBreakCount="5">
    <brk id="59" max="16383" man="1"/>
    <brk id="119" max="16383" man="1"/>
    <brk id="179" man="1"/>
    <brk id="119" man="1"/>
    <brk id="5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00"/>
  <sheetViews>
    <sheetView showGridLines="0" zoomScaleNormal="100" zoomScaleSheetLayoutView="120" workbookViewId="0">
      <selection sqref="A1:AB2"/>
    </sheetView>
  </sheetViews>
  <sheetFormatPr defaultColWidth="12.625" defaultRowHeight="15" customHeight="1" x14ac:dyDescent="0.2"/>
  <cols>
    <col min="1" max="27" width="2.125" customWidth="1"/>
    <col min="28" max="28" width="33.625" customWidth="1"/>
  </cols>
  <sheetData>
    <row r="1" spans="1:28" ht="15" customHeight="1" x14ac:dyDescent="0.2">
      <c r="A1" s="2195" t="s">
        <v>2697</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9"/>
    </row>
    <row r="2" spans="1:28" ht="15.75" customHeight="1" thickBot="1" x14ac:dyDescent="0.25">
      <c r="A2" s="2112"/>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2113"/>
    </row>
    <row r="3" spans="1:28" ht="13.5" customHeight="1" x14ac:dyDescent="0.2">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row>
    <row r="4" spans="1:28" ht="15" customHeight="1" thickBot="1" x14ac:dyDescent="0.25">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row>
    <row r="5" spans="1:28" ht="15.75" customHeight="1" thickBot="1" x14ac:dyDescent="0.3">
      <c r="A5" s="1015"/>
      <c r="B5" s="31"/>
      <c r="C5" s="1782"/>
      <c r="D5" s="1832"/>
      <c r="E5" s="1808"/>
      <c r="F5" s="31"/>
      <c r="G5" s="820"/>
      <c r="H5" s="2374" t="s">
        <v>2698</v>
      </c>
      <c r="I5" s="1397"/>
      <c r="J5" s="1397"/>
      <c r="K5" s="1397"/>
      <c r="L5" s="1397"/>
      <c r="M5" s="1397"/>
      <c r="N5" s="1397"/>
      <c r="O5" s="1397"/>
      <c r="P5" s="1397"/>
      <c r="Q5" s="1397"/>
      <c r="R5" s="1397"/>
      <c r="S5" s="1397"/>
      <c r="T5" s="1397"/>
      <c r="U5" s="1397"/>
      <c r="V5" s="1397"/>
      <c r="W5" s="1397"/>
      <c r="X5" s="1397"/>
      <c r="Y5" s="1397"/>
      <c r="Z5" s="1397"/>
      <c r="AA5" s="1397"/>
      <c r="AB5" s="1397"/>
    </row>
    <row r="6" spans="1:28" ht="13.5" customHeight="1" x14ac:dyDescent="0.2">
      <c r="A6" s="31"/>
      <c r="B6" s="31"/>
      <c r="C6" s="31"/>
      <c r="D6" s="31"/>
      <c r="E6" s="31"/>
      <c r="F6" s="31"/>
      <c r="G6" s="31"/>
      <c r="H6" s="1400"/>
      <c r="I6" s="1400"/>
      <c r="J6" s="1400"/>
      <c r="K6" s="1400"/>
      <c r="L6" s="1400"/>
      <c r="M6" s="1400"/>
      <c r="N6" s="1400"/>
      <c r="O6" s="1400"/>
      <c r="P6" s="1400"/>
      <c r="Q6" s="1400"/>
      <c r="R6" s="1400"/>
      <c r="S6" s="1400"/>
      <c r="T6" s="1400"/>
      <c r="U6" s="1400"/>
      <c r="V6" s="1400"/>
      <c r="W6" s="1400"/>
      <c r="X6" s="1400"/>
      <c r="Y6" s="1400"/>
      <c r="Z6" s="1400"/>
      <c r="AA6" s="1400"/>
      <c r="AB6" s="1400"/>
    </row>
    <row r="7" spans="1:28" ht="12.75" customHeight="1" x14ac:dyDescent="0.2">
      <c r="A7" s="2375" t="s">
        <v>2699</v>
      </c>
      <c r="B7" s="1400"/>
      <c r="C7" s="1400"/>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row>
    <row r="8" spans="1:28" ht="13.5" customHeight="1" x14ac:dyDescent="0.2">
      <c r="A8" s="1400"/>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row>
    <row r="9" spans="1:28" ht="13.5" customHeight="1" x14ac:dyDescent="0.2">
      <c r="A9" s="1400"/>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row>
    <row r="10" spans="1:28" ht="13.5" customHeight="1" x14ac:dyDescent="0.2">
      <c r="A10" s="1400"/>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row>
    <row r="11" spans="1:28" ht="13.5" customHeight="1" x14ac:dyDescent="0.2">
      <c r="A11" s="1400"/>
      <c r="B11" s="1400"/>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row>
    <row r="12" spans="1:28" ht="13.5" customHeight="1" x14ac:dyDescent="0.2">
      <c r="A12" s="1016"/>
      <c r="B12" s="1016"/>
      <c r="C12" s="1016"/>
      <c r="D12" s="1016"/>
      <c r="E12" s="1016"/>
      <c r="F12" s="1016"/>
      <c r="G12" s="1016"/>
      <c r="H12" s="1016"/>
      <c r="I12" s="1016"/>
      <c r="J12" s="1016"/>
      <c r="K12" s="1016"/>
      <c r="L12" s="1016"/>
      <c r="M12" s="1016"/>
      <c r="N12" s="1016"/>
      <c r="O12" s="1016"/>
      <c r="P12" s="1016"/>
      <c r="Q12" s="1016"/>
      <c r="R12" s="1016"/>
      <c r="S12" s="1016"/>
      <c r="T12" s="1016"/>
      <c r="U12" s="1016"/>
      <c r="V12" s="1016"/>
      <c r="W12" s="1016"/>
      <c r="X12" s="1016"/>
      <c r="Y12" s="1016"/>
      <c r="Z12" s="1016"/>
      <c r="AA12" s="1016"/>
      <c r="AB12" s="1016"/>
    </row>
    <row r="13" spans="1:28" ht="36.6" customHeight="1" x14ac:dyDescent="0.2">
      <c r="A13" s="179"/>
      <c r="B13" s="2376" t="s">
        <v>2699</v>
      </c>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row>
    <row r="14" spans="1:28" ht="13.5" customHeight="1" x14ac:dyDescent="0.2">
      <c r="A14" s="308"/>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row>
    <row r="15" spans="1:28" ht="13.5" customHeight="1" x14ac:dyDescent="0.2">
      <c r="A15" s="308"/>
      <c r="B15" s="2372" t="s">
        <v>2700</v>
      </c>
      <c r="C15" s="1400"/>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row>
    <row r="16" spans="1:28" ht="13.5" customHeight="1" x14ac:dyDescent="0.2">
      <c r="A16" s="308"/>
      <c r="B16" s="14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row>
    <row r="17" spans="1:28" ht="63.75" customHeight="1" x14ac:dyDescent="0.2">
      <c r="A17" s="308"/>
      <c r="B17" s="140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row>
    <row r="18" spans="1:28" ht="12.75" customHeight="1" x14ac:dyDescent="0.2"/>
    <row r="19" spans="1:28" ht="24" customHeight="1" x14ac:dyDescent="0.2"/>
    <row r="20" spans="1:28" ht="46.5" customHeight="1" x14ac:dyDescent="0.2"/>
    <row r="21" spans="1:28" ht="34.5" customHeight="1" x14ac:dyDescent="0.2"/>
    <row r="22" spans="1:28" ht="45.75" customHeight="1" x14ac:dyDescent="0.2"/>
    <row r="23" spans="1:28" ht="13.5" customHeight="1" x14ac:dyDescent="0.2"/>
    <row r="24" spans="1:28" ht="13.5" customHeight="1" x14ac:dyDescent="0.2"/>
    <row r="25" spans="1:28" ht="13.5" customHeight="1" x14ac:dyDescent="0.2"/>
    <row r="26" spans="1:28" ht="13.5" customHeight="1" x14ac:dyDescent="0.2"/>
    <row r="27" spans="1:28" ht="13.5" customHeight="1" x14ac:dyDescent="0.2"/>
    <row r="28" spans="1:28" ht="13.5" customHeight="1" x14ac:dyDescent="0.2">
      <c r="A28" s="31"/>
      <c r="B28" s="1400"/>
      <c r="C28" s="1400"/>
      <c r="D28" s="1400"/>
      <c r="E28" s="1400"/>
      <c r="F28" s="1400"/>
      <c r="G28" s="1400"/>
      <c r="H28" s="1400"/>
      <c r="I28" s="1400"/>
      <c r="J28" s="1400"/>
      <c r="K28" s="1400"/>
      <c r="L28" s="1400"/>
      <c r="M28" s="1400"/>
      <c r="N28" s="1400"/>
      <c r="O28" s="1400"/>
      <c r="P28" s="1400"/>
      <c r="Q28" s="1400"/>
      <c r="R28" s="1400"/>
      <c r="S28" s="31"/>
      <c r="T28" s="31"/>
      <c r="U28" s="31"/>
      <c r="V28" s="31"/>
      <c r="W28" s="2373"/>
      <c r="X28" s="1400"/>
      <c r="Y28" s="1400"/>
      <c r="Z28" s="1400"/>
      <c r="AA28" s="1400"/>
      <c r="AB28" s="1400"/>
    </row>
    <row r="29" spans="1:28" ht="13.5" customHeight="1" x14ac:dyDescent="0.2">
      <c r="A29" s="31"/>
      <c r="B29" s="1400"/>
      <c r="C29" s="1400"/>
      <c r="D29" s="1400"/>
      <c r="E29" s="1400"/>
      <c r="F29" s="1400"/>
      <c r="G29" s="1400"/>
      <c r="H29" s="1400"/>
      <c r="I29" s="1400"/>
      <c r="J29" s="1400"/>
      <c r="K29" s="1400"/>
      <c r="L29" s="1400"/>
      <c r="M29" s="1400"/>
      <c r="N29" s="1400"/>
      <c r="O29" s="1400"/>
      <c r="P29" s="1400"/>
      <c r="Q29" s="1400"/>
      <c r="R29" s="1400"/>
      <c r="S29" s="31"/>
      <c r="T29" s="31"/>
      <c r="U29" s="31"/>
      <c r="V29" s="31"/>
      <c r="W29" s="31"/>
      <c r="X29" s="31"/>
      <c r="Y29" s="31"/>
      <c r="Z29" s="31"/>
      <c r="AA29" s="31"/>
      <c r="AB29" s="31"/>
    </row>
    <row r="30" spans="1:28" ht="15" customHeight="1" x14ac:dyDescent="0.2">
      <c r="A30" s="31"/>
      <c r="B30" s="1400"/>
      <c r="C30" s="1400"/>
      <c r="D30" s="1400"/>
      <c r="E30" s="1400"/>
      <c r="F30" s="1400"/>
      <c r="G30" s="1400"/>
      <c r="H30" s="1400"/>
      <c r="I30" s="1400"/>
      <c r="J30" s="1400"/>
      <c r="K30" s="1400"/>
      <c r="L30" s="1400"/>
      <c r="M30" s="1400"/>
      <c r="N30" s="1400"/>
      <c r="O30" s="1400"/>
      <c r="P30" s="1400"/>
      <c r="Q30" s="1400"/>
      <c r="R30" s="1400"/>
      <c r="S30" s="31"/>
      <c r="T30" s="31"/>
      <c r="U30" s="31"/>
      <c r="V30" s="31"/>
      <c r="W30" s="31"/>
      <c r="X30" s="31"/>
      <c r="Y30" s="31"/>
      <c r="Z30" s="31"/>
      <c r="AA30" s="31"/>
      <c r="AB30" s="31"/>
    </row>
    <row r="31" spans="1:28" ht="13.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3.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3.5" customHeight="1" x14ac:dyDescent="0.2">
      <c r="A33" s="31"/>
      <c r="B33" s="1400"/>
      <c r="C33" s="1400"/>
      <c r="D33" s="1400"/>
      <c r="E33" s="1400"/>
      <c r="F33" s="1400"/>
      <c r="G33" s="1400"/>
      <c r="H33" s="1400"/>
      <c r="I33" s="1400"/>
      <c r="J33" s="1400"/>
      <c r="K33" s="1400"/>
      <c r="L33" s="1400"/>
      <c r="M33" s="1400"/>
      <c r="N33" s="1400"/>
      <c r="O33" s="1400"/>
      <c r="P33" s="1400"/>
      <c r="Q33" s="1400"/>
      <c r="R33" s="1400"/>
      <c r="S33" s="31"/>
      <c r="T33" s="31"/>
      <c r="U33" s="31"/>
      <c r="V33" s="31"/>
      <c r="W33" s="31"/>
      <c r="X33" s="31"/>
      <c r="Y33" s="31"/>
      <c r="Z33" s="31"/>
      <c r="AA33" s="31"/>
      <c r="AB33" s="31"/>
    </row>
    <row r="34" spans="1:28" ht="13.5" customHeight="1" x14ac:dyDescent="0.2">
      <c r="A34" s="31"/>
      <c r="B34" s="1400"/>
      <c r="C34" s="1400"/>
      <c r="D34" s="1400"/>
      <c r="E34" s="1400"/>
      <c r="F34" s="1400"/>
      <c r="G34" s="1400"/>
      <c r="H34" s="1400"/>
      <c r="I34" s="1400"/>
      <c r="J34" s="1400"/>
      <c r="K34" s="1400"/>
      <c r="L34" s="1400"/>
      <c r="M34" s="1400"/>
      <c r="N34" s="1400"/>
      <c r="O34" s="1400"/>
      <c r="P34" s="1400"/>
      <c r="Q34" s="1400"/>
      <c r="R34" s="1400"/>
      <c r="S34" s="31"/>
      <c r="T34" s="31"/>
      <c r="U34" s="31"/>
      <c r="V34" s="31"/>
      <c r="W34" s="31"/>
      <c r="X34" s="31"/>
      <c r="Y34" s="31"/>
      <c r="Z34" s="31"/>
      <c r="AA34" s="31"/>
      <c r="AB34" s="31"/>
    </row>
    <row r="35" spans="1:28" ht="13.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3.5" customHeight="1" x14ac:dyDescent="0.2">
      <c r="A36" s="31"/>
      <c r="B36" s="1400"/>
      <c r="C36" s="1400"/>
      <c r="D36" s="1400"/>
      <c r="E36" s="1400"/>
      <c r="F36" s="1400"/>
      <c r="G36" s="1400"/>
      <c r="H36" s="1400"/>
      <c r="I36" s="1400"/>
      <c r="J36" s="1400"/>
      <c r="K36" s="1400"/>
      <c r="L36" s="1400"/>
      <c r="M36" s="1400"/>
      <c r="N36" s="1400"/>
      <c r="O36" s="1400"/>
      <c r="P36" s="1400"/>
      <c r="Q36" s="1400"/>
      <c r="R36" s="1400"/>
      <c r="S36" s="31"/>
      <c r="T36" s="31"/>
      <c r="U36" s="31"/>
      <c r="V36" s="31"/>
      <c r="W36" s="31"/>
      <c r="X36" s="31"/>
      <c r="Y36" s="31"/>
      <c r="Z36" s="31"/>
      <c r="AA36" s="31"/>
      <c r="AB36" s="31"/>
    </row>
    <row r="37" spans="1:28" ht="13.5" customHeight="1" x14ac:dyDescent="0.2">
      <c r="A37" s="31"/>
      <c r="B37" s="1400"/>
      <c r="C37" s="1400"/>
      <c r="D37" s="1400"/>
      <c r="E37" s="1400"/>
      <c r="F37" s="1400"/>
      <c r="G37" s="1400"/>
      <c r="H37" s="1400"/>
      <c r="I37" s="1400"/>
      <c r="J37" s="1400"/>
      <c r="K37" s="1400"/>
      <c r="L37" s="1400"/>
      <c r="M37" s="1400"/>
      <c r="N37" s="1400"/>
      <c r="O37" s="1400"/>
      <c r="P37" s="1400"/>
      <c r="Q37" s="1400"/>
      <c r="R37" s="1400"/>
      <c r="S37" s="31"/>
      <c r="T37" s="31"/>
      <c r="U37" s="31"/>
      <c r="V37" s="31"/>
      <c r="W37" s="31"/>
      <c r="X37" s="31"/>
      <c r="Y37" s="31"/>
      <c r="Z37" s="31"/>
      <c r="AA37" s="31"/>
      <c r="AB37" s="31"/>
    </row>
    <row r="38" spans="1:28" ht="13.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3.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3.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3.5" customHeight="1" x14ac:dyDescent="0.2"/>
    <row r="42" spans="1:28" ht="13.5" customHeight="1" x14ac:dyDescent="0.2"/>
    <row r="43" spans="1:28" ht="13.5" customHeight="1" x14ac:dyDescent="0.2"/>
    <row r="44" spans="1:28" ht="13.5" customHeight="1" x14ac:dyDescent="0.2"/>
    <row r="45" spans="1:28" ht="13.5" customHeight="1" x14ac:dyDescent="0.2"/>
    <row r="46" spans="1:28" ht="13.5" customHeight="1" x14ac:dyDescent="0.2"/>
    <row r="47" spans="1:28" ht="13.5" customHeight="1" x14ac:dyDescent="0.2"/>
    <row r="48" spans="1:2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sheetProtection algorithmName="SHA-512" hashValue="eBqpbdn7CvrsS9Eiq6JeWGvyX5oKvjPmPaWr5vcsktAhDCllXaynA70QgDtFJbVfrJmKTogM3yhRBUcfH6hOmQ==" saltValue="LZtP9p1hfaIFvM/aNwIQXQ==" spinCount="100000" sheet="1" objects="1" scenarios="1"/>
  <mergeCells count="12">
    <mergeCell ref="A1:AB2"/>
    <mergeCell ref="C5:E5"/>
    <mergeCell ref="H5:AB6"/>
    <mergeCell ref="A7:AB11"/>
    <mergeCell ref="B13:AB13"/>
    <mergeCell ref="B33:R33"/>
    <mergeCell ref="B34:R34"/>
    <mergeCell ref="B36:R36"/>
    <mergeCell ref="B37:R37"/>
    <mergeCell ref="B15:AB17"/>
    <mergeCell ref="W28:AB28"/>
    <mergeCell ref="B28:R30"/>
  </mergeCells>
  <pageMargins left="0.25" right="0" top="0.25" bottom="0.25" header="0" footer="0"/>
  <pageSetup orientation="portrait" r:id="rId1"/>
  <headerFooter>
    <oddFooter>&amp;R&amp;D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0"/>
  <sheetViews>
    <sheetView showGridLines="0" zoomScaleNormal="100" zoomScaleSheetLayoutView="110" workbookViewId="0">
      <selection sqref="A1:L2"/>
    </sheetView>
  </sheetViews>
  <sheetFormatPr defaultColWidth="12.625" defaultRowHeight="15" customHeight="1" x14ac:dyDescent="0.2"/>
  <cols>
    <col min="1" max="1" width="3.5" customWidth="1"/>
    <col min="2" max="2" width="3.125" customWidth="1"/>
    <col min="3" max="3" width="8.25" customWidth="1"/>
    <col min="4" max="4" width="11.875" customWidth="1"/>
    <col min="5" max="5" width="8.25" customWidth="1"/>
    <col min="6" max="6" width="4.75" customWidth="1"/>
    <col min="7" max="7" width="4.375" customWidth="1"/>
    <col min="8" max="11" width="8.25" customWidth="1"/>
    <col min="12" max="12" width="7.5" customWidth="1"/>
  </cols>
  <sheetData>
    <row r="1" spans="1:12" ht="15" customHeight="1" x14ac:dyDescent="0.2">
      <c r="A1" s="2377" t="s">
        <v>2701</v>
      </c>
      <c r="B1" s="1397"/>
      <c r="C1" s="1397"/>
      <c r="D1" s="1397"/>
      <c r="E1" s="1397"/>
      <c r="F1" s="1397"/>
      <c r="G1" s="1397"/>
      <c r="H1" s="1397"/>
      <c r="I1" s="1397"/>
      <c r="J1" s="1397"/>
      <c r="K1" s="1397"/>
      <c r="L1" s="1398"/>
    </row>
    <row r="2" spans="1:12" ht="15" customHeight="1" x14ac:dyDescent="0.2">
      <c r="A2" s="1402"/>
      <c r="B2" s="1403"/>
      <c r="C2" s="1403"/>
      <c r="D2" s="1403"/>
      <c r="E2" s="1403"/>
      <c r="F2" s="1403"/>
      <c r="G2" s="1403"/>
      <c r="H2" s="1403"/>
      <c r="I2" s="1403"/>
      <c r="J2" s="1403"/>
      <c r="K2" s="1403"/>
      <c r="L2" s="1404"/>
    </row>
    <row r="3" spans="1:12" ht="15" customHeight="1" x14ac:dyDescent="0.2">
      <c r="A3" s="1586" t="s">
        <v>2702</v>
      </c>
      <c r="B3" s="1400"/>
      <c r="C3" s="1400"/>
      <c r="D3" s="1400"/>
      <c r="E3" s="1400"/>
      <c r="F3" s="1400"/>
      <c r="G3" s="1400"/>
      <c r="H3" s="1400"/>
      <c r="I3" s="1400"/>
      <c r="J3" s="1400"/>
      <c r="K3" s="1400"/>
      <c r="L3" s="1400"/>
    </row>
    <row r="4" spans="1:12" ht="15.75" customHeight="1" x14ac:dyDescent="0.2">
      <c r="A4" s="1400"/>
      <c r="B4" s="1400"/>
      <c r="C4" s="1400"/>
      <c r="D4" s="1400"/>
      <c r="E4" s="1400"/>
      <c r="F4" s="1400"/>
      <c r="G4" s="1400"/>
      <c r="H4" s="1400"/>
      <c r="I4" s="1400"/>
      <c r="J4" s="1400"/>
      <c r="K4" s="1400"/>
      <c r="L4" s="1400"/>
    </row>
    <row r="5" spans="1:12" ht="14.25" customHeight="1" x14ac:dyDescent="0.25">
      <c r="A5" s="181" t="s">
        <v>2703</v>
      </c>
      <c r="B5" s="180"/>
      <c r="C5" s="180"/>
      <c r="D5" s="180"/>
      <c r="E5" s="180"/>
      <c r="F5" s="180"/>
      <c r="G5" s="180"/>
      <c r="H5" s="180"/>
      <c r="I5" s="180"/>
      <c r="J5" s="180"/>
      <c r="K5" s="180"/>
      <c r="L5" s="180"/>
    </row>
    <row r="6" spans="1:12" ht="6" customHeight="1" x14ac:dyDescent="0.25">
      <c r="A6" s="180"/>
      <c r="B6" s="180"/>
      <c r="C6" s="180"/>
      <c r="D6" s="180"/>
      <c r="E6" s="180"/>
      <c r="F6" s="180"/>
      <c r="G6" s="180"/>
      <c r="H6" s="180"/>
      <c r="I6" s="180"/>
      <c r="J6" s="180"/>
      <c r="K6" s="180"/>
      <c r="L6" s="180"/>
    </row>
    <row r="7" spans="1:12" ht="15.75" customHeight="1" x14ac:dyDescent="0.2">
      <c r="A7" s="238"/>
      <c r="B7" s="1590" t="s">
        <v>2704</v>
      </c>
      <c r="C7" s="1400"/>
      <c r="D7" s="1400"/>
      <c r="E7" s="1400"/>
      <c r="F7" s="1400"/>
      <c r="G7" s="1400"/>
      <c r="H7" s="1400"/>
      <c r="I7" s="1400"/>
      <c r="J7" s="1400"/>
      <c r="K7" s="1400"/>
      <c r="L7" s="1400"/>
    </row>
    <row r="8" spans="1:12" s="1045" customFormat="1" ht="6" customHeight="1" x14ac:dyDescent="0.25">
      <c r="A8" s="180"/>
      <c r="B8" s="180"/>
      <c r="C8" s="180"/>
      <c r="D8" s="180"/>
      <c r="E8" s="180"/>
      <c r="F8" s="180"/>
      <c r="G8" s="180"/>
      <c r="H8" s="180"/>
      <c r="I8" s="180"/>
      <c r="J8" s="180"/>
      <c r="K8" s="180"/>
      <c r="L8" s="180"/>
    </row>
    <row r="9" spans="1:12" ht="15" customHeight="1" x14ac:dyDescent="0.2">
      <c r="A9" s="238"/>
      <c r="B9" s="1591" t="s">
        <v>2705</v>
      </c>
      <c r="C9" s="1400"/>
      <c r="D9" s="1400"/>
      <c r="E9" s="1400"/>
      <c r="F9" s="1400"/>
      <c r="G9" s="1400"/>
      <c r="H9" s="1400"/>
      <c r="I9" s="1400"/>
      <c r="J9" s="1400"/>
      <c r="K9" s="1400"/>
      <c r="L9" s="1400"/>
    </row>
    <row r="10" spans="1:12" s="1045" customFormat="1" ht="6" customHeight="1" x14ac:dyDescent="0.25">
      <c r="A10" s="180"/>
      <c r="B10" s="180"/>
      <c r="C10" s="180"/>
      <c r="D10" s="180"/>
      <c r="E10" s="180"/>
      <c r="F10" s="180"/>
      <c r="G10" s="180"/>
      <c r="H10" s="180"/>
      <c r="I10" s="180"/>
      <c r="J10" s="180"/>
      <c r="K10" s="180"/>
      <c r="L10" s="180"/>
    </row>
    <row r="11" spans="1:12" ht="15" customHeight="1" x14ac:dyDescent="0.2">
      <c r="A11" s="238"/>
      <c r="B11" s="1591" t="s">
        <v>2706</v>
      </c>
      <c r="C11" s="1400"/>
      <c r="D11" s="1400"/>
      <c r="E11" s="1400"/>
      <c r="F11" s="1400"/>
      <c r="G11" s="1400"/>
      <c r="H11" s="1400"/>
      <c r="I11" s="1400"/>
      <c r="J11" s="1400"/>
      <c r="K11" s="1400"/>
      <c r="L11" s="1400"/>
    </row>
    <row r="12" spans="1:12" s="1045" customFormat="1" ht="6" customHeight="1" x14ac:dyDescent="0.25">
      <c r="A12" s="180"/>
      <c r="B12" s="180"/>
      <c r="C12" s="180"/>
      <c r="D12" s="180"/>
      <c r="E12" s="180"/>
      <c r="F12" s="180"/>
      <c r="G12" s="180"/>
      <c r="H12" s="180"/>
      <c r="I12" s="180"/>
      <c r="J12" s="180"/>
      <c r="K12" s="180"/>
      <c r="L12" s="180"/>
    </row>
    <row r="13" spans="1:12" ht="15" customHeight="1" x14ac:dyDescent="0.2">
      <c r="A13" s="238"/>
      <c r="B13" s="1590" t="s">
        <v>2707</v>
      </c>
      <c r="C13" s="1400"/>
      <c r="D13" s="1400"/>
      <c r="E13" s="1400"/>
      <c r="F13" s="1400"/>
      <c r="G13" s="1400"/>
      <c r="H13" s="1400"/>
      <c r="I13" s="1400"/>
      <c r="J13" s="1400"/>
      <c r="K13" s="1400"/>
      <c r="L13" s="1400"/>
    </row>
    <row r="14" spans="1:12" ht="14.25" customHeight="1" x14ac:dyDescent="0.25">
      <c r="A14" s="180"/>
      <c r="B14" s="1400"/>
      <c r="C14" s="1400"/>
      <c r="D14" s="1400"/>
      <c r="E14" s="1400"/>
      <c r="F14" s="1400"/>
      <c r="G14" s="1400"/>
      <c r="H14" s="1400"/>
      <c r="I14" s="1400"/>
      <c r="J14" s="1400"/>
      <c r="K14" s="1400"/>
      <c r="L14" s="1400"/>
    </row>
    <row r="15" spans="1:12" s="1045" customFormat="1" ht="6" customHeight="1" x14ac:dyDescent="0.25">
      <c r="A15" s="180"/>
      <c r="B15" s="180"/>
      <c r="C15" s="180"/>
      <c r="D15" s="180"/>
      <c r="E15" s="180"/>
      <c r="F15" s="180"/>
      <c r="G15" s="180"/>
      <c r="H15" s="180"/>
      <c r="I15" s="180"/>
      <c r="J15" s="180"/>
      <c r="K15" s="180"/>
      <c r="L15" s="180"/>
    </row>
    <row r="16" spans="1:12" ht="14.25" customHeight="1" x14ac:dyDescent="0.2">
      <c r="A16" s="2296" t="s">
        <v>2708</v>
      </c>
      <c r="B16" s="1400"/>
      <c r="C16" s="1400"/>
      <c r="D16" s="1400"/>
      <c r="E16" s="1400"/>
      <c r="F16" s="1400"/>
      <c r="G16" s="1400"/>
      <c r="H16" s="1400"/>
      <c r="I16" s="1400"/>
      <c r="J16" s="1400"/>
      <c r="K16" s="1400"/>
      <c r="L16" s="1400"/>
    </row>
    <row r="17" spans="1:12" ht="14.25" customHeight="1" x14ac:dyDescent="0.2">
      <c r="A17" s="1400"/>
      <c r="B17" s="1400"/>
      <c r="C17" s="1400"/>
      <c r="D17" s="1400"/>
      <c r="E17" s="1400"/>
      <c r="F17" s="1400"/>
      <c r="G17" s="1400"/>
      <c r="H17" s="1400"/>
      <c r="I17" s="1400"/>
      <c r="J17" s="1400"/>
      <c r="K17" s="1400"/>
      <c r="L17" s="1400"/>
    </row>
    <row r="18" spans="1:12" ht="27.75" customHeight="1" x14ac:dyDescent="0.2">
      <c r="A18" s="1400"/>
      <c r="B18" s="1400"/>
      <c r="C18" s="1400"/>
      <c r="D18" s="1400"/>
      <c r="E18" s="1400"/>
      <c r="F18" s="1400"/>
      <c r="G18" s="1400"/>
      <c r="H18" s="1400"/>
      <c r="I18" s="1400"/>
      <c r="J18" s="1400"/>
      <c r="K18" s="1400"/>
      <c r="L18" s="1400"/>
    </row>
    <row r="19" spans="1:12" s="1045" customFormat="1" ht="6" customHeight="1" x14ac:dyDescent="0.25">
      <c r="A19" s="180"/>
      <c r="B19" s="180"/>
      <c r="C19" s="180"/>
      <c r="D19" s="180"/>
      <c r="E19" s="180"/>
      <c r="F19" s="180"/>
      <c r="G19" s="180"/>
      <c r="H19" s="180"/>
      <c r="I19" s="180"/>
      <c r="J19" s="180"/>
      <c r="K19" s="180"/>
      <c r="L19" s="180"/>
    </row>
    <row r="20" spans="1:12" ht="15.75" customHeight="1" x14ac:dyDescent="0.25">
      <c r="A20" s="180"/>
      <c r="B20" s="238"/>
      <c r="C20" s="1590" t="s">
        <v>2709</v>
      </c>
      <c r="D20" s="1400"/>
      <c r="E20" s="1400"/>
      <c r="F20" s="1400"/>
      <c r="G20" s="1400"/>
      <c r="H20" s="1400"/>
      <c r="I20" s="1400"/>
      <c r="J20" s="1400"/>
      <c r="K20" s="1400"/>
      <c r="L20" s="1400"/>
    </row>
    <row r="21" spans="1:12" ht="15" customHeight="1" x14ac:dyDescent="0.25">
      <c r="A21" s="180"/>
      <c r="B21" s="180"/>
      <c r="C21" s="1400"/>
      <c r="D21" s="1400"/>
      <c r="E21" s="1400"/>
      <c r="F21" s="1400"/>
      <c r="G21" s="1400"/>
      <c r="H21" s="1400"/>
      <c r="I21" s="1400"/>
      <c r="J21" s="1400"/>
      <c r="K21" s="1400"/>
      <c r="L21" s="1400"/>
    </row>
    <row r="22" spans="1:12" ht="14.25" customHeight="1" x14ac:dyDescent="0.25">
      <c r="A22" s="1552" t="s">
        <v>2710</v>
      </c>
      <c r="B22" s="1442"/>
      <c r="C22" s="1442"/>
      <c r="D22" s="1442"/>
      <c r="E22" s="1442"/>
      <c r="F22" s="1442"/>
      <c r="G22" s="1442"/>
      <c r="H22" s="1442"/>
      <c r="I22" s="1442"/>
      <c r="J22" s="1442"/>
      <c r="K22" s="1442"/>
      <c r="L22" s="1443"/>
    </row>
    <row r="23" spans="1:12" ht="8.25" customHeight="1" x14ac:dyDescent="0.25">
      <c r="A23" s="10"/>
      <c r="B23" s="10"/>
      <c r="C23" s="10"/>
      <c r="D23" s="10"/>
      <c r="E23" s="10"/>
      <c r="F23" s="10"/>
      <c r="G23" s="10"/>
      <c r="H23" s="10"/>
      <c r="I23" s="10"/>
      <c r="J23" s="10"/>
      <c r="K23" s="10"/>
      <c r="L23" s="10"/>
    </row>
    <row r="24" spans="1:12" ht="15" customHeight="1" x14ac:dyDescent="0.2">
      <c r="A24" s="1590" t="s">
        <v>2711</v>
      </c>
      <c r="B24" s="1400"/>
      <c r="C24" s="1400"/>
      <c r="D24" s="1400"/>
      <c r="E24" s="1400"/>
      <c r="F24" s="1400"/>
      <c r="G24" s="1400"/>
      <c r="H24" s="1400"/>
      <c r="I24" s="1400"/>
      <c r="J24" s="1400"/>
      <c r="K24" s="1400"/>
      <c r="L24" s="1400"/>
    </row>
    <row r="25" spans="1:12" ht="60" customHeight="1" x14ac:dyDescent="0.2">
      <c r="A25" s="1400"/>
      <c r="B25" s="1400"/>
      <c r="C25" s="1400"/>
      <c r="D25" s="1400"/>
      <c r="E25" s="1400"/>
      <c r="F25" s="1400"/>
      <c r="G25" s="1400"/>
      <c r="H25" s="1400"/>
      <c r="I25" s="1400"/>
      <c r="J25" s="1400"/>
      <c r="K25" s="1400"/>
      <c r="L25" s="1400"/>
    </row>
    <row r="26" spans="1:12" ht="14.25" customHeight="1" x14ac:dyDescent="0.2">
      <c r="A26" s="2379" t="s">
        <v>2712</v>
      </c>
      <c r="B26" s="1400"/>
      <c r="C26" s="1400"/>
      <c r="D26" s="1400"/>
      <c r="E26" s="102"/>
      <c r="F26" s="102"/>
      <c r="G26" s="102"/>
      <c r="H26" s="102"/>
      <c r="I26" s="102"/>
      <c r="J26" s="102"/>
      <c r="K26" s="102"/>
      <c r="L26" s="102"/>
    </row>
    <row r="27" spans="1:12" s="1045" customFormat="1" ht="6" customHeight="1" x14ac:dyDescent="0.25">
      <c r="A27" s="180"/>
      <c r="B27" s="180"/>
      <c r="C27" s="180"/>
      <c r="D27" s="180"/>
      <c r="E27" s="180"/>
      <c r="F27" s="180"/>
      <c r="G27" s="180"/>
      <c r="H27" s="180"/>
      <c r="I27" s="180"/>
      <c r="J27" s="180"/>
      <c r="K27" s="180"/>
      <c r="L27" s="180"/>
    </row>
    <row r="28" spans="1:12" ht="16.5" customHeight="1" x14ac:dyDescent="0.2">
      <c r="A28" s="1590" t="s">
        <v>2713</v>
      </c>
      <c r="B28" s="1400"/>
      <c r="C28" s="1400"/>
      <c r="D28" s="1400"/>
      <c r="E28" s="1400"/>
      <c r="F28" s="1400"/>
      <c r="G28" s="1400"/>
      <c r="H28" s="1400"/>
      <c r="I28" s="1400"/>
      <c r="J28" s="1400"/>
      <c r="K28" s="1400"/>
      <c r="L28" s="1400"/>
    </row>
    <row r="29" spans="1:12" ht="12" customHeight="1" x14ac:dyDescent="0.2">
      <c r="A29" s="2379" t="s">
        <v>2714</v>
      </c>
      <c r="B29" s="1400"/>
      <c r="C29" s="1400"/>
      <c r="D29" s="1400"/>
      <c r="E29" s="173"/>
      <c r="F29" s="173"/>
      <c r="G29" s="173"/>
      <c r="H29" s="173"/>
      <c r="I29" s="173"/>
      <c r="J29" s="173"/>
      <c r="K29" s="173"/>
      <c r="L29" s="173"/>
    </row>
    <row r="30" spans="1:12" s="1045" customFormat="1" ht="6" customHeight="1" x14ac:dyDescent="0.25">
      <c r="A30" s="180"/>
      <c r="B30" s="180"/>
      <c r="C30" s="180"/>
      <c r="D30" s="180"/>
      <c r="E30" s="180"/>
      <c r="F30" s="180"/>
      <c r="G30" s="180"/>
      <c r="H30" s="180"/>
      <c r="I30" s="180"/>
      <c r="J30" s="180"/>
      <c r="K30" s="180"/>
      <c r="L30" s="180"/>
    </row>
    <row r="31" spans="1:12" ht="13.5" customHeight="1" x14ac:dyDescent="0.2">
      <c r="A31" s="1551" t="s">
        <v>2715</v>
      </c>
      <c r="B31" s="1400"/>
      <c r="C31" s="1400"/>
      <c r="D31" s="1400"/>
      <c r="E31" s="1400"/>
      <c r="F31" s="1400"/>
      <c r="G31" s="1400"/>
      <c r="H31" s="1400"/>
      <c r="I31" s="1400"/>
      <c r="J31" s="1400"/>
      <c r="K31" s="1400"/>
      <c r="L31" s="1400"/>
    </row>
    <row r="32" spans="1:12" s="1045" customFormat="1" ht="6" customHeight="1" x14ac:dyDescent="0.25">
      <c r="A32" s="180"/>
      <c r="B32" s="180"/>
      <c r="C32" s="180"/>
      <c r="D32" s="180"/>
      <c r="E32" s="180"/>
      <c r="F32" s="180"/>
      <c r="G32" s="180"/>
      <c r="H32" s="180"/>
      <c r="I32" s="180"/>
      <c r="J32" s="180"/>
      <c r="K32" s="180"/>
      <c r="L32" s="180"/>
    </row>
    <row r="33" spans="1:12" ht="14.25" customHeight="1" x14ac:dyDescent="0.25">
      <c r="A33" s="180"/>
      <c r="B33" s="238"/>
      <c r="C33" s="2378" t="s">
        <v>2716</v>
      </c>
      <c r="D33" s="1400"/>
      <c r="E33" s="1400"/>
      <c r="F33" s="1400"/>
      <c r="G33" s="1400"/>
      <c r="H33" s="1400"/>
      <c r="I33" s="1400"/>
      <c r="J33" s="1400"/>
      <c r="K33" s="1400"/>
      <c r="L33" s="180"/>
    </row>
    <row r="34" spans="1:12" s="1045" customFormat="1" ht="6" customHeight="1" x14ac:dyDescent="0.25">
      <c r="A34" s="180"/>
      <c r="B34" s="180"/>
      <c r="C34" s="180"/>
      <c r="D34" s="180"/>
      <c r="E34" s="180"/>
      <c r="F34" s="180"/>
      <c r="G34" s="180"/>
      <c r="H34" s="180"/>
      <c r="I34" s="180"/>
      <c r="J34" s="180"/>
      <c r="K34" s="180"/>
      <c r="L34" s="180"/>
    </row>
    <row r="35" spans="1:12" ht="14.25" customHeight="1" x14ac:dyDescent="0.25">
      <c r="A35" s="180"/>
      <c r="B35" s="238"/>
      <c r="C35" s="2378" t="s">
        <v>2717</v>
      </c>
      <c r="D35" s="1400"/>
      <c r="E35" s="1400"/>
      <c r="F35" s="1400"/>
      <c r="G35" s="1400"/>
      <c r="H35" s="1400"/>
      <c r="I35" s="1400"/>
      <c r="J35" s="1400"/>
      <c r="K35" s="1400"/>
      <c r="L35" s="1400"/>
    </row>
    <row r="36" spans="1:12" s="1045" customFormat="1" ht="6" customHeight="1" x14ac:dyDescent="0.25">
      <c r="A36" s="180"/>
      <c r="B36" s="180"/>
      <c r="C36" s="180"/>
      <c r="D36" s="180"/>
      <c r="E36" s="180"/>
      <c r="F36" s="180"/>
      <c r="G36" s="180"/>
      <c r="H36" s="180"/>
      <c r="I36" s="180"/>
      <c r="J36" s="180"/>
      <c r="K36" s="180"/>
      <c r="L36" s="180"/>
    </row>
    <row r="37" spans="1:12" ht="14.25" customHeight="1" x14ac:dyDescent="0.25">
      <c r="A37" s="1552" t="s">
        <v>2718</v>
      </c>
      <c r="B37" s="1442"/>
      <c r="C37" s="1442"/>
      <c r="D37" s="1442"/>
      <c r="E37" s="1442"/>
      <c r="F37" s="1442"/>
      <c r="G37" s="1442"/>
      <c r="H37" s="1442"/>
      <c r="I37" s="1442"/>
      <c r="J37" s="1442"/>
      <c r="K37" s="1442"/>
      <c r="L37" s="1443"/>
    </row>
    <row r="38" spans="1:12" ht="4.5" customHeight="1" x14ac:dyDescent="0.25">
      <c r="A38" s="10"/>
      <c r="B38" s="10"/>
      <c r="C38" s="10"/>
      <c r="D38" s="10"/>
      <c r="E38" s="10"/>
      <c r="F38" s="10"/>
      <c r="G38" s="10"/>
      <c r="H38" s="10"/>
      <c r="I38" s="10"/>
      <c r="J38" s="10"/>
      <c r="K38" s="10"/>
      <c r="L38" s="10"/>
    </row>
    <row r="39" spans="1:12" ht="15" customHeight="1" x14ac:dyDescent="0.2">
      <c r="A39" s="1590" t="s">
        <v>2719</v>
      </c>
      <c r="B39" s="1400"/>
      <c r="C39" s="1400"/>
      <c r="D39" s="1400"/>
      <c r="E39" s="1400"/>
      <c r="F39" s="1400"/>
      <c r="G39" s="1400"/>
      <c r="H39" s="1400"/>
      <c r="I39" s="1400"/>
      <c r="J39" s="1400"/>
      <c r="K39" s="1400"/>
      <c r="L39" s="1400"/>
    </row>
    <row r="40" spans="1:12" ht="30" customHeight="1" x14ac:dyDescent="0.2">
      <c r="A40" s="1400"/>
      <c r="B40" s="1400"/>
      <c r="C40" s="1400"/>
      <c r="D40" s="1400"/>
      <c r="E40" s="1400"/>
      <c r="F40" s="1400"/>
      <c r="G40" s="1400"/>
      <c r="H40" s="1400"/>
      <c r="I40" s="1400"/>
      <c r="J40" s="1400"/>
      <c r="K40" s="1400"/>
      <c r="L40" s="1400"/>
    </row>
    <row r="41" spans="1:12" s="1045" customFormat="1" ht="6" customHeight="1" x14ac:dyDescent="0.25">
      <c r="A41" s="180"/>
      <c r="B41" s="180"/>
      <c r="C41" s="180"/>
      <c r="D41" s="180"/>
      <c r="E41" s="180"/>
      <c r="F41" s="180"/>
      <c r="G41" s="180"/>
      <c r="H41" s="180"/>
      <c r="I41" s="180"/>
      <c r="J41" s="180"/>
      <c r="K41" s="180"/>
      <c r="L41" s="180"/>
    </row>
    <row r="42" spans="1:12" ht="13.5" customHeight="1" x14ac:dyDescent="0.25">
      <c r="A42" s="180"/>
      <c r="B42" s="238"/>
      <c r="C42" s="1590" t="s">
        <v>2720</v>
      </c>
      <c r="D42" s="1400"/>
      <c r="E42" s="1400"/>
      <c r="F42" s="1400"/>
      <c r="G42" s="1400"/>
      <c r="H42" s="1400"/>
      <c r="I42" s="1400"/>
      <c r="J42" s="1400"/>
      <c r="K42" s="1400"/>
      <c r="L42" s="1400"/>
    </row>
    <row r="43" spans="1:12" ht="16.5" customHeight="1" x14ac:dyDescent="0.25">
      <c r="A43" s="180"/>
      <c r="B43" s="180"/>
      <c r="C43" s="1400"/>
      <c r="D43" s="1400"/>
      <c r="E43" s="1400"/>
      <c r="F43" s="1400"/>
      <c r="G43" s="1400"/>
      <c r="H43" s="1400"/>
      <c r="I43" s="1400"/>
      <c r="J43" s="1400"/>
      <c r="K43" s="1400"/>
      <c r="L43" s="1400"/>
    </row>
    <row r="44" spans="1:12" s="1045" customFormat="1" ht="6" customHeight="1" x14ac:dyDescent="0.25">
      <c r="A44" s="180"/>
      <c r="B44" s="180"/>
      <c r="C44" s="180"/>
      <c r="D44" s="180"/>
      <c r="E44" s="180"/>
      <c r="F44" s="180"/>
      <c r="G44" s="180"/>
      <c r="H44" s="180"/>
      <c r="I44" s="180"/>
      <c r="J44" s="180"/>
      <c r="K44" s="180"/>
      <c r="L44" s="180"/>
    </row>
    <row r="45" spans="1:12" ht="14.25" customHeight="1" x14ac:dyDescent="0.25">
      <c r="A45" s="180"/>
      <c r="B45" s="238"/>
      <c r="C45" s="1586" t="s">
        <v>2721</v>
      </c>
      <c r="D45" s="1400"/>
      <c r="E45" s="1400"/>
      <c r="F45" s="1400"/>
      <c r="G45" s="1400"/>
      <c r="H45" s="1400"/>
      <c r="I45" s="1400"/>
      <c r="J45" s="1400"/>
      <c r="K45" s="1400"/>
      <c r="L45" s="1400"/>
    </row>
    <row r="46" spans="1:12" ht="14.25" customHeight="1" x14ac:dyDescent="0.25">
      <c r="A46" s="180"/>
      <c r="B46" s="180"/>
      <c r="C46" s="1400"/>
      <c r="D46" s="1400"/>
      <c r="E46" s="1400"/>
      <c r="F46" s="1400"/>
      <c r="G46" s="1400"/>
      <c r="H46" s="1400"/>
      <c r="I46" s="1400"/>
      <c r="J46" s="1400"/>
      <c r="K46" s="1400"/>
      <c r="L46" s="1400"/>
    </row>
    <row r="47" spans="1:12" ht="4.5" customHeight="1" x14ac:dyDescent="0.25">
      <c r="A47" s="180"/>
      <c r="B47" s="180"/>
      <c r="C47" s="180"/>
      <c r="D47" s="180"/>
      <c r="E47" s="180"/>
      <c r="F47" s="180"/>
      <c r="G47" s="180"/>
      <c r="H47" s="180"/>
      <c r="I47" s="180"/>
      <c r="J47" s="180"/>
      <c r="K47" s="180"/>
      <c r="L47" s="180"/>
    </row>
    <row r="48" spans="1:12" ht="4.5" customHeight="1" x14ac:dyDescent="0.25">
      <c r="A48" s="10"/>
      <c r="B48" s="10"/>
      <c r="C48" s="10"/>
      <c r="D48" s="10"/>
      <c r="E48" s="10"/>
      <c r="F48" s="10"/>
      <c r="G48" s="10"/>
      <c r="H48" s="10"/>
      <c r="I48" s="10"/>
      <c r="J48" s="10"/>
      <c r="K48" s="10"/>
      <c r="L48" s="10"/>
    </row>
    <row r="49" spans="1:12" ht="14.25" customHeight="1" x14ac:dyDescent="0.25">
      <c r="A49" s="10"/>
      <c r="B49" s="10"/>
      <c r="C49" s="10"/>
      <c r="D49" s="10"/>
      <c r="E49" s="10"/>
      <c r="F49" s="10"/>
      <c r="G49" s="10"/>
      <c r="H49" s="10"/>
      <c r="I49" s="10"/>
      <c r="J49" s="10"/>
      <c r="K49" s="10"/>
      <c r="L49" s="10"/>
    </row>
    <row r="50" spans="1:12" ht="14.25" customHeight="1" x14ac:dyDescent="0.25">
      <c r="A50" s="10"/>
      <c r="B50" s="10"/>
      <c r="C50" s="10"/>
      <c r="D50" s="10"/>
      <c r="E50" s="10"/>
      <c r="F50" s="10"/>
      <c r="G50" s="10"/>
      <c r="H50" s="10"/>
      <c r="I50" s="10"/>
      <c r="J50" s="10"/>
      <c r="K50" s="10"/>
      <c r="L50" s="10"/>
    </row>
    <row r="51" spans="1:12" ht="14.25" customHeight="1" x14ac:dyDescent="0.2"/>
    <row r="52" spans="1:12" ht="4.5" customHeight="1" x14ac:dyDescent="0.2"/>
    <row r="53" spans="1:12" ht="12" customHeight="1" x14ac:dyDescent="0.2"/>
    <row r="54" spans="1:12" ht="14.25" customHeight="1" x14ac:dyDescent="0.2"/>
    <row r="55" spans="1:12" ht="4.5" customHeight="1" x14ac:dyDescent="0.2"/>
    <row r="56" spans="1:12" ht="14.25" customHeight="1" x14ac:dyDescent="0.2"/>
    <row r="57" spans="1:12" ht="4.5" customHeight="1" x14ac:dyDescent="0.2"/>
    <row r="58" spans="1:12" ht="14.25" customHeight="1" x14ac:dyDescent="0.2"/>
    <row r="59" spans="1:12" ht="14.25" customHeight="1" x14ac:dyDescent="0.2"/>
    <row r="60" spans="1:12" ht="14.25" customHeight="1" x14ac:dyDescent="0.2"/>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lGzOktSKCeVHqZtFgGOvK0QCdn+wGdW5nJtUWv745ejm3aA6J+KlUNiA5GVgrBsbpojuymU/3qy19/fbpJR31Q==" saltValue="t84Qh+KAbPwKnju1tUUaWA==" spinCount="100000" sheet="1" objects="1" scenarios="1"/>
  <mergeCells count="20">
    <mergeCell ref="A39:L40"/>
    <mergeCell ref="C42:L43"/>
    <mergeCell ref="C45:L46"/>
    <mergeCell ref="C20:L21"/>
    <mergeCell ref="A22:L22"/>
    <mergeCell ref="A24:L25"/>
    <mergeCell ref="A26:D26"/>
    <mergeCell ref="A28:L28"/>
    <mergeCell ref="A29:D29"/>
    <mergeCell ref="A31:L31"/>
    <mergeCell ref="B13:L14"/>
    <mergeCell ref="A16:L18"/>
    <mergeCell ref="C33:K33"/>
    <mergeCell ref="C35:L35"/>
    <mergeCell ref="A37:L37"/>
    <mergeCell ref="A1:L2"/>
    <mergeCell ref="A3:L4"/>
    <mergeCell ref="B7:L7"/>
    <mergeCell ref="B9:L9"/>
    <mergeCell ref="B11:L11"/>
  </mergeCells>
  <hyperlinks>
    <hyperlink ref="A26" r:id="rId1"/>
    <hyperlink ref="A29" r:id="rId2"/>
  </hyperlinks>
  <pageMargins left="0.45" right="0.45" top="0.5" bottom="0.25" header="0" footer="0"/>
  <pageSetup orientation="portrait" r:id="rId3"/>
  <headerFooter>
    <oddFooter>&amp;R&amp;D</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677"/>
  <sheetViews>
    <sheetView showGridLines="0" zoomScaleNormal="100" zoomScaleSheetLayoutView="90" workbookViewId="0">
      <selection sqref="A1:AG2"/>
    </sheetView>
  </sheetViews>
  <sheetFormatPr defaultColWidth="12.625" defaultRowHeight="15" customHeight="1" x14ac:dyDescent="0.2"/>
  <cols>
    <col min="1" max="1" width="2.125" customWidth="1"/>
    <col min="2" max="2" width="2.625" customWidth="1"/>
    <col min="3" max="4" width="2.125" customWidth="1"/>
    <col min="5" max="6" width="1.75" customWidth="1"/>
    <col min="7" max="7" width="3.125" customWidth="1"/>
    <col min="8" max="8" width="2.125" customWidth="1"/>
    <col min="9" max="9" width="26.75" customWidth="1"/>
    <col min="10" max="13" width="2.125" customWidth="1"/>
    <col min="14" max="14" width="8.375" customWidth="1"/>
    <col min="15" max="21" width="2.125" customWidth="1"/>
    <col min="22" max="22" width="2.625" customWidth="1"/>
    <col min="23" max="23" width="2.125" customWidth="1"/>
    <col min="24" max="24" width="6.5" customWidth="1"/>
    <col min="25" max="25" width="1.375" customWidth="1"/>
    <col min="26" max="26" width="7.375" customWidth="1"/>
    <col min="27" max="27" width="3.5" customWidth="1"/>
    <col min="28" max="28" width="2.125" customWidth="1"/>
    <col min="29" max="29" width="2.25" customWidth="1"/>
    <col min="30" max="31" width="2.125" customWidth="1"/>
    <col min="32" max="32" width="5.75" customWidth="1"/>
    <col min="33" max="33" width="4" customWidth="1"/>
    <col min="34" max="34" width="4.25" hidden="1" customWidth="1"/>
    <col min="35" max="35" width="3" customWidth="1"/>
  </cols>
  <sheetData>
    <row r="1" spans="1:35" ht="15" customHeight="1" x14ac:dyDescent="0.2">
      <c r="A1" s="2390" t="s">
        <v>2722</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8"/>
    </row>
    <row r="2" spans="1:35" ht="32.2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4"/>
    </row>
    <row r="3" spans="1:35" ht="4.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row>
    <row r="4" spans="1:35" ht="75.75" customHeight="1" x14ac:dyDescent="0.2">
      <c r="A4" s="1551" t="s">
        <v>2723</v>
      </c>
      <c r="B4" s="1400"/>
      <c r="C4" s="1400"/>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c r="AC4" s="1400"/>
      <c r="AD4" s="1400"/>
      <c r="AE4" s="1400"/>
      <c r="AF4" s="1400"/>
      <c r="AG4" s="1400"/>
    </row>
    <row r="5" spans="1:35" ht="3" customHeight="1" x14ac:dyDescent="0.2"/>
    <row r="6" spans="1:35" ht="13.5" customHeight="1" x14ac:dyDescent="0.25">
      <c r="A6" s="181" t="s">
        <v>2724</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row>
    <row r="7" spans="1:35"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row>
    <row r="8" spans="1:35" ht="15.75" customHeight="1" x14ac:dyDescent="0.25">
      <c r="A8" s="1637" t="s">
        <v>2725</v>
      </c>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38"/>
      <c r="AH8" s="10"/>
      <c r="AI8" s="10"/>
    </row>
    <row r="9" spans="1:35" ht="15.75" customHeight="1" x14ac:dyDescent="0.25">
      <c r="A9" s="1400"/>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38"/>
      <c r="AH9" s="10"/>
      <c r="AI9" s="10"/>
    </row>
    <row r="10" spans="1:35" ht="4.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row>
    <row r="11" spans="1:35" ht="14.25" customHeight="1" x14ac:dyDescent="0.25">
      <c r="A11" s="181" t="s">
        <v>2726</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row>
    <row r="12" spans="1:35" ht="4.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row>
    <row r="13" spans="1:35" ht="25.5" customHeight="1" x14ac:dyDescent="0.25">
      <c r="A13" s="10"/>
      <c r="B13" s="2391" t="s">
        <v>2727</v>
      </c>
      <c r="C13" s="1436"/>
      <c r="D13" s="1436"/>
      <c r="E13" s="1436"/>
      <c r="F13" s="1436"/>
      <c r="G13" s="1436"/>
      <c r="H13" s="1436"/>
      <c r="I13" s="1436"/>
      <c r="J13" s="1436"/>
      <c r="K13" s="1436"/>
      <c r="L13" s="1436"/>
      <c r="M13" s="1436"/>
      <c r="N13" s="1436"/>
      <c r="O13" s="1436"/>
      <c r="P13" s="1436"/>
      <c r="Q13" s="1436"/>
      <c r="R13" s="1436"/>
      <c r="S13" s="1436"/>
      <c r="T13" s="1436"/>
      <c r="U13" s="1436"/>
      <c r="V13" s="1479"/>
      <c r="W13" s="2392" t="s">
        <v>2728</v>
      </c>
      <c r="X13" s="1436"/>
      <c r="Y13" s="1436"/>
      <c r="Z13" s="1436"/>
      <c r="AA13" s="1436"/>
      <c r="AB13" s="1436"/>
      <c r="AC13" s="1436"/>
      <c r="AD13" s="1436"/>
      <c r="AE13" s="1436"/>
      <c r="AF13" s="1479"/>
      <c r="AG13" s="10"/>
      <c r="AH13" s="10"/>
      <c r="AI13" s="10"/>
    </row>
    <row r="14" spans="1:35" ht="7.5" customHeight="1" x14ac:dyDescent="0.25">
      <c r="A14" s="10"/>
      <c r="B14" s="1462"/>
      <c r="C14" s="1463"/>
      <c r="D14" s="1463"/>
      <c r="E14" s="1463"/>
      <c r="F14" s="1463"/>
      <c r="G14" s="1463"/>
      <c r="H14" s="1463"/>
      <c r="I14" s="1463"/>
      <c r="J14" s="1463"/>
      <c r="K14" s="1463"/>
      <c r="L14" s="1463"/>
      <c r="M14" s="1463"/>
      <c r="N14" s="1463"/>
      <c r="O14" s="1463"/>
      <c r="P14" s="1463"/>
      <c r="Q14" s="1463"/>
      <c r="R14" s="1463"/>
      <c r="S14" s="1463"/>
      <c r="T14" s="1463"/>
      <c r="U14" s="1463"/>
      <c r="V14" s="1464"/>
      <c r="W14" s="1462"/>
      <c r="X14" s="1463"/>
      <c r="Y14" s="1463"/>
      <c r="Z14" s="1463"/>
      <c r="AA14" s="1463"/>
      <c r="AB14" s="1463"/>
      <c r="AC14" s="1463"/>
      <c r="AD14" s="1463"/>
      <c r="AE14" s="1463"/>
      <c r="AF14" s="1464"/>
      <c r="AG14" s="10"/>
      <c r="AH14" s="10"/>
      <c r="AI14" s="10"/>
    </row>
    <row r="15" spans="1:35" ht="7.5" customHeight="1" x14ac:dyDescent="0.25">
      <c r="A15" s="10"/>
      <c r="B15" s="46"/>
      <c r="C15" s="46"/>
      <c r="D15" s="46"/>
      <c r="E15" s="46"/>
      <c r="F15" s="46"/>
      <c r="G15" s="46"/>
      <c r="H15" s="46"/>
      <c r="I15" s="46"/>
      <c r="J15" s="46"/>
      <c r="K15" s="46"/>
      <c r="L15" s="46"/>
      <c r="M15" s="46"/>
      <c r="N15" s="46"/>
      <c r="O15" s="46"/>
      <c r="P15" s="46"/>
      <c r="Q15" s="46"/>
      <c r="R15" s="46"/>
      <c r="S15" s="46"/>
      <c r="T15" s="46"/>
      <c r="U15" s="46"/>
      <c r="V15" s="46"/>
      <c r="W15" s="1017"/>
      <c r="X15" s="1018"/>
      <c r="Y15" s="1017"/>
      <c r="Z15" s="1018"/>
      <c r="AA15" s="1018"/>
      <c r="AB15" s="1018"/>
      <c r="AC15" s="1018"/>
      <c r="AD15" s="1018"/>
      <c r="AE15" s="1018"/>
      <c r="AF15" s="1017"/>
      <c r="AG15" s="10"/>
      <c r="AH15" s="10"/>
      <c r="AI15" s="10"/>
    </row>
    <row r="16" spans="1:35" ht="14.25" customHeight="1" x14ac:dyDescent="0.25">
      <c r="A16" s="10"/>
      <c r="B16" s="1019" t="s">
        <v>96</v>
      </c>
      <c r="C16" s="2393"/>
      <c r="D16" s="1393"/>
      <c r="E16" s="1393"/>
      <c r="F16" s="1393"/>
      <c r="G16" s="1393"/>
      <c r="H16" s="1393"/>
      <c r="I16" s="1393"/>
      <c r="J16" s="1393"/>
      <c r="K16" s="1393"/>
      <c r="L16" s="1393"/>
      <c r="M16" s="1393"/>
      <c r="N16" s="1393"/>
      <c r="O16" s="1393"/>
      <c r="P16" s="1393"/>
      <c r="Q16" s="1393"/>
      <c r="R16" s="1393"/>
      <c r="S16" s="1393"/>
      <c r="T16" s="1393"/>
      <c r="U16" s="1393"/>
      <c r="V16" s="1394"/>
      <c r="X16" s="1020"/>
      <c r="Y16" s="10"/>
      <c r="Z16" s="1486" t="str">
        <f>IF(X16="Yes","Submit Part II","")</f>
        <v/>
      </c>
      <c r="AA16" s="1393"/>
      <c r="AB16" s="1393"/>
      <c r="AC16" s="1393"/>
      <c r="AD16" s="1393"/>
      <c r="AE16" s="1394"/>
      <c r="AF16" s="10"/>
      <c r="AG16" s="10"/>
      <c r="AH16" s="141" t="s">
        <v>1284</v>
      </c>
    </row>
    <row r="17" spans="1:35" ht="4.5" customHeight="1" x14ac:dyDescent="0.25">
      <c r="A17" s="10"/>
      <c r="B17" s="511"/>
      <c r="C17" s="255"/>
      <c r="D17" s="255"/>
      <c r="E17" s="255"/>
      <c r="F17" s="255"/>
      <c r="G17" s="255"/>
      <c r="H17" s="255"/>
      <c r="I17" s="255"/>
      <c r="J17" s="255"/>
      <c r="K17" s="255"/>
      <c r="L17" s="255"/>
      <c r="M17" s="255"/>
      <c r="N17" s="255"/>
      <c r="O17" s="255"/>
      <c r="P17" s="255"/>
      <c r="Q17" s="255"/>
      <c r="R17" s="255"/>
      <c r="S17" s="255"/>
      <c r="T17" s="255"/>
      <c r="U17" s="255"/>
      <c r="V17" s="255"/>
      <c r="X17" s="10"/>
      <c r="Z17" s="10"/>
      <c r="AA17" s="10"/>
      <c r="AB17" s="10"/>
      <c r="AC17" s="10"/>
      <c r="AD17" s="10"/>
      <c r="AE17" s="10"/>
      <c r="AF17" s="10"/>
      <c r="AG17" s="10"/>
      <c r="AH17" s="10"/>
      <c r="AI17" s="10"/>
    </row>
    <row r="18" spans="1:35" ht="14.25" customHeight="1" x14ac:dyDescent="0.25">
      <c r="A18" s="10"/>
      <c r="B18" s="1019" t="s">
        <v>201</v>
      </c>
      <c r="C18" s="2393"/>
      <c r="D18" s="1393"/>
      <c r="E18" s="1393"/>
      <c r="F18" s="1393"/>
      <c r="G18" s="1393"/>
      <c r="H18" s="1393"/>
      <c r="I18" s="1393"/>
      <c r="J18" s="1393"/>
      <c r="K18" s="1393"/>
      <c r="L18" s="1393"/>
      <c r="M18" s="1393"/>
      <c r="N18" s="1393"/>
      <c r="O18" s="1393"/>
      <c r="P18" s="1393"/>
      <c r="Q18" s="1393"/>
      <c r="R18" s="1393"/>
      <c r="S18" s="1393"/>
      <c r="T18" s="1393"/>
      <c r="U18" s="1393"/>
      <c r="V18" s="1394"/>
      <c r="X18" s="1020"/>
      <c r="Z18" s="1486" t="str">
        <f>IF(X18="Yes","Submit Part II","")</f>
        <v/>
      </c>
      <c r="AA18" s="1393"/>
      <c r="AB18" s="1393"/>
      <c r="AC18" s="1393"/>
      <c r="AD18" s="1393"/>
      <c r="AE18" s="1394"/>
      <c r="AF18" s="10"/>
      <c r="AG18" s="10"/>
      <c r="AH18" s="10"/>
      <c r="AI18" s="10"/>
    </row>
    <row r="19" spans="1:35" ht="4.5" customHeight="1" x14ac:dyDescent="0.25">
      <c r="A19" s="10"/>
      <c r="B19" s="511"/>
      <c r="C19" s="255"/>
      <c r="D19" s="255"/>
      <c r="E19" s="255"/>
      <c r="F19" s="255"/>
      <c r="G19" s="255"/>
      <c r="H19" s="255"/>
      <c r="I19" s="255"/>
      <c r="J19" s="255"/>
      <c r="K19" s="255"/>
      <c r="L19" s="255"/>
      <c r="M19" s="255"/>
      <c r="N19" s="255"/>
      <c r="O19" s="255"/>
      <c r="P19" s="255"/>
      <c r="Q19" s="255"/>
      <c r="R19" s="255"/>
      <c r="S19" s="255"/>
      <c r="T19" s="255"/>
      <c r="U19" s="255"/>
      <c r="V19" s="255"/>
      <c r="X19" s="10"/>
      <c r="Z19" s="10"/>
      <c r="AA19" s="10"/>
      <c r="AB19" s="10"/>
      <c r="AC19" s="10"/>
      <c r="AD19" s="10"/>
      <c r="AE19" s="10"/>
      <c r="AF19" s="10"/>
      <c r="AG19" s="10"/>
      <c r="AH19" s="10"/>
      <c r="AI19" s="10"/>
    </row>
    <row r="20" spans="1:35" ht="14.25" customHeight="1" x14ac:dyDescent="0.25">
      <c r="A20" s="10"/>
      <c r="B20" s="1019" t="s">
        <v>245</v>
      </c>
      <c r="C20" s="2393"/>
      <c r="D20" s="1393"/>
      <c r="E20" s="1393"/>
      <c r="F20" s="1393"/>
      <c r="G20" s="1393"/>
      <c r="H20" s="1393"/>
      <c r="I20" s="1393"/>
      <c r="J20" s="1393"/>
      <c r="K20" s="1393"/>
      <c r="L20" s="1393"/>
      <c r="M20" s="1393"/>
      <c r="N20" s="1393"/>
      <c r="O20" s="1393"/>
      <c r="P20" s="1393"/>
      <c r="Q20" s="1393"/>
      <c r="R20" s="1393"/>
      <c r="S20" s="1393"/>
      <c r="T20" s="1393"/>
      <c r="U20" s="1393"/>
      <c r="V20" s="1394"/>
      <c r="X20" s="1020"/>
      <c r="Z20" s="1486" t="str">
        <f>IF(X20="Yes","Submit Part II","")</f>
        <v/>
      </c>
      <c r="AA20" s="1393"/>
      <c r="AB20" s="1393"/>
      <c r="AC20" s="1393"/>
      <c r="AD20" s="1393"/>
      <c r="AE20" s="1394"/>
      <c r="AF20" s="10"/>
      <c r="AG20" s="10"/>
      <c r="AH20" s="10"/>
      <c r="AI20" s="10"/>
    </row>
    <row r="21" spans="1:35" ht="4.5" customHeight="1" x14ac:dyDescent="0.25">
      <c r="A21" s="10"/>
      <c r="B21" s="511"/>
      <c r="C21" s="255"/>
      <c r="D21" s="255"/>
      <c r="E21" s="255"/>
      <c r="F21" s="255"/>
      <c r="G21" s="255"/>
      <c r="H21" s="255"/>
      <c r="I21" s="255"/>
      <c r="J21" s="255"/>
      <c r="K21" s="255"/>
      <c r="L21" s="255"/>
      <c r="M21" s="255"/>
      <c r="N21" s="255"/>
      <c r="O21" s="255"/>
      <c r="P21" s="255"/>
      <c r="Q21" s="255"/>
      <c r="R21" s="255"/>
      <c r="S21" s="255"/>
      <c r="T21" s="255"/>
      <c r="U21" s="255"/>
      <c r="V21" s="255"/>
      <c r="X21" s="10"/>
      <c r="Z21" s="10"/>
      <c r="AA21" s="10"/>
      <c r="AB21" s="10"/>
      <c r="AC21" s="10"/>
      <c r="AD21" s="10"/>
      <c r="AE21" s="10"/>
      <c r="AF21" s="10"/>
      <c r="AG21" s="10"/>
      <c r="AH21" s="10"/>
      <c r="AI21" s="10"/>
    </row>
    <row r="22" spans="1:35" ht="14.25" customHeight="1" x14ac:dyDescent="0.25">
      <c r="A22" s="10"/>
      <c r="B22" s="1019" t="s">
        <v>309</v>
      </c>
      <c r="C22" s="2393"/>
      <c r="D22" s="1393"/>
      <c r="E22" s="1393"/>
      <c r="F22" s="1393"/>
      <c r="G22" s="1393"/>
      <c r="H22" s="1393"/>
      <c r="I22" s="1393"/>
      <c r="J22" s="1393"/>
      <c r="K22" s="1393"/>
      <c r="L22" s="1393"/>
      <c r="M22" s="1393"/>
      <c r="N22" s="1393"/>
      <c r="O22" s="1393"/>
      <c r="P22" s="1393"/>
      <c r="Q22" s="1393"/>
      <c r="R22" s="1393"/>
      <c r="S22" s="1393"/>
      <c r="T22" s="1393"/>
      <c r="U22" s="1393"/>
      <c r="V22" s="1394"/>
      <c r="X22" s="1020"/>
      <c r="Z22" s="1486" t="str">
        <f>IF(X22="Yes","Submit Part II","")</f>
        <v/>
      </c>
      <c r="AA22" s="1393"/>
      <c r="AB22" s="1393"/>
      <c r="AC22" s="1393"/>
      <c r="AD22" s="1393"/>
      <c r="AE22" s="1394"/>
      <c r="AF22" s="10"/>
      <c r="AG22" s="10"/>
      <c r="AH22" s="10"/>
      <c r="AI22" s="10"/>
    </row>
    <row r="23" spans="1:35" ht="4.5" customHeight="1" x14ac:dyDescent="0.25">
      <c r="A23" s="10"/>
      <c r="B23" s="511"/>
      <c r="C23" s="255"/>
      <c r="D23" s="255"/>
      <c r="E23" s="255"/>
      <c r="F23" s="255"/>
      <c r="G23" s="255"/>
      <c r="H23" s="255"/>
      <c r="I23" s="255"/>
      <c r="J23" s="255"/>
      <c r="K23" s="255"/>
      <c r="L23" s="255"/>
      <c r="M23" s="255"/>
      <c r="N23" s="255"/>
      <c r="O23" s="255"/>
      <c r="P23" s="255"/>
      <c r="Q23" s="255"/>
      <c r="R23" s="255"/>
      <c r="S23" s="255"/>
      <c r="T23" s="255"/>
      <c r="U23" s="255"/>
      <c r="V23" s="255"/>
      <c r="X23" s="10"/>
      <c r="Z23" s="10"/>
      <c r="AA23" s="10"/>
      <c r="AB23" s="10"/>
      <c r="AC23" s="10"/>
      <c r="AD23" s="10"/>
      <c r="AE23" s="10"/>
      <c r="AF23" s="10"/>
      <c r="AG23" s="10"/>
      <c r="AH23" s="10"/>
      <c r="AI23" s="10"/>
    </row>
    <row r="24" spans="1:35" ht="14.25" customHeight="1" x14ac:dyDescent="0.25">
      <c r="A24" s="10"/>
      <c r="B24" s="1019" t="s">
        <v>374</v>
      </c>
      <c r="C24" s="2393"/>
      <c r="D24" s="1393"/>
      <c r="E24" s="1393"/>
      <c r="F24" s="1393"/>
      <c r="G24" s="1393"/>
      <c r="H24" s="1393"/>
      <c r="I24" s="1393"/>
      <c r="J24" s="1393"/>
      <c r="K24" s="1393"/>
      <c r="L24" s="1393"/>
      <c r="M24" s="1393"/>
      <c r="N24" s="1393"/>
      <c r="O24" s="1393"/>
      <c r="P24" s="1393"/>
      <c r="Q24" s="1393"/>
      <c r="R24" s="1393"/>
      <c r="S24" s="1393"/>
      <c r="T24" s="1393"/>
      <c r="U24" s="1393"/>
      <c r="V24" s="1394"/>
      <c r="X24" s="1020"/>
      <c r="Z24" s="1486" t="str">
        <f>IF(X24="Yes","Submit Part II","")</f>
        <v/>
      </c>
      <c r="AA24" s="1393"/>
      <c r="AB24" s="1393"/>
      <c r="AC24" s="1393"/>
      <c r="AD24" s="1393"/>
      <c r="AE24" s="1394"/>
      <c r="AF24" s="10"/>
      <c r="AG24" s="10"/>
      <c r="AH24" s="10"/>
      <c r="AI24" s="10"/>
    </row>
    <row r="25" spans="1:35" ht="4.5" customHeight="1" x14ac:dyDescent="0.25">
      <c r="A25" s="10"/>
      <c r="B25" s="511"/>
      <c r="C25" s="255"/>
      <c r="D25" s="255"/>
      <c r="E25" s="255"/>
      <c r="F25" s="255"/>
      <c r="G25" s="255"/>
      <c r="H25" s="255"/>
      <c r="I25" s="255"/>
      <c r="J25" s="255"/>
      <c r="K25" s="255"/>
      <c r="L25" s="255"/>
      <c r="M25" s="255"/>
      <c r="N25" s="255"/>
      <c r="O25" s="255"/>
      <c r="P25" s="255"/>
      <c r="Q25" s="255"/>
      <c r="R25" s="255"/>
      <c r="S25" s="255"/>
      <c r="T25" s="255"/>
      <c r="U25" s="255"/>
      <c r="V25" s="255"/>
      <c r="X25" s="10"/>
      <c r="Z25" s="10"/>
      <c r="AA25" s="10"/>
      <c r="AB25" s="10"/>
      <c r="AC25" s="10"/>
      <c r="AD25" s="10"/>
      <c r="AE25" s="10"/>
      <c r="AF25" s="10"/>
      <c r="AG25" s="10"/>
      <c r="AH25" s="10"/>
      <c r="AI25" s="10"/>
    </row>
    <row r="26" spans="1:35" ht="14.25" customHeight="1" x14ac:dyDescent="0.25">
      <c r="A26" s="10"/>
      <c r="B26" s="1019" t="s">
        <v>418</v>
      </c>
      <c r="C26" s="2393"/>
      <c r="D26" s="1393"/>
      <c r="E26" s="1393"/>
      <c r="F26" s="1393"/>
      <c r="G26" s="1393"/>
      <c r="H26" s="1393"/>
      <c r="I26" s="1393"/>
      <c r="J26" s="1393"/>
      <c r="K26" s="1393"/>
      <c r="L26" s="1393"/>
      <c r="M26" s="1393"/>
      <c r="N26" s="1393"/>
      <c r="O26" s="1393"/>
      <c r="P26" s="1393"/>
      <c r="Q26" s="1393"/>
      <c r="R26" s="1393"/>
      <c r="S26" s="1393"/>
      <c r="T26" s="1393"/>
      <c r="U26" s="1393"/>
      <c r="V26" s="1394"/>
      <c r="X26" s="1020"/>
      <c r="Z26" s="1486" t="str">
        <f>IF(X26="Yes","Submit Part II","")</f>
        <v/>
      </c>
      <c r="AA26" s="1393"/>
      <c r="AB26" s="1393"/>
      <c r="AC26" s="1393"/>
      <c r="AD26" s="1393"/>
      <c r="AE26" s="1394"/>
      <c r="AF26" s="10"/>
      <c r="AG26" s="10"/>
      <c r="AH26" s="10"/>
      <c r="AI26" s="10"/>
    </row>
    <row r="27" spans="1:35" ht="4.5" customHeight="1" x14ac:dyDescent="0.25">
      <c r="A27" s="10"/>
      <c r="B27" s="511"/>
      <c r="C27" s="255"/>
      <c r="D27" s="255"/>
      <c r="E27" s="255"/>
      <c r="F27" s="255"/>
      <c r="G27" s="255"/>
      <c r="H27" s="255"/>
      <c r="I27" s="255"/>
      <c r="J27" s="255"/>
      <c r="K27" s="255"/>
      <c r="L27" s="255"/>
      <c r="M27" s="255"/>
      <c r="N27" s="255"/>
      <c r="O27" s="255"/>
      <c r="P27" s="255"/>
      <c r="Q27" s="255"/>
      <c r="R27" s="255"/>
      <c r="S27" s="255"/>
      <c r="T27" s="255"/>
      <c r="U27" s="255"/>
      <c r="V27" s="255"/>
      <c r="X27" s="10"/>
      <c r="Z27" s="10"/>
      <c r="AA27" s="10"/>
      <c r="AB27" s="10"/>
      <c r="AC27" s="10"/>
      <c r="AD27" s="10"/>
      <c r="AE27" s="10"/>
      <c r="AF27" s="10"/>
      <c r="AG27" s="10"/>
      <c r="AH27" s="10"/>
      <c r="AI27" s="10"/>
    </row>
    <row r="28" spans="1:35" ht="14.25" customHeight="1" x14ac:dyDescent="0.25">
      <c r="A28" s="10"/>
      <c r="B28" s="1019" t="s">
        <v>457</v>
      </c>
      <c r="C28" s="2393"/>
      <c r="D28" s="1393"/>
      <c r="E28" s="1393"/>
      <c r="F28" s="1393"/>
      <c r="G28" s="1393"/>
      <c r="H28" s="1393"/>
      <c r="I28" s="1393"/>
      <c r="J28" s="1393"/>
      <c r="K28" s="1393"/>
      <c r="L28" s="1393"/>
      <c r="M28" s="1393"/>
      <c r="N28" s="1393"/>
      <c r="O28" s="1393"/>
      <c r="P28" s="1393"/>
      <c r="Q28" s="1393"/>
      <c r="R28" s="1393"/>
      <c r="S28" s="1393"/>
      <c r="T28" s="1393"/>
      <c r="U28" s="1393"/>
      <c r="V28" s="1394"/>
      <c r="X28" s="1020"/>
      <c r="Z28" s="1486" t="str">
        <f>IF(X28="Yes","Submit Part II","")</f>
        <v/>
      </c>
      <c r="AA28" s="1393"/>
      <c r="AB28" s="1393"/>
      <c r="AC28" s="1393"/>
      <c r="AD28" s="1393"/>
      <c r="AE28" s="1394"/>
      <c r="AF28" s="10"/>
      <c r="AG28" s="10"/>
      <c r="AH28" s="10"/>
      <c r="AI28" s="10"/>
    </row>
    <row r="29" spans="1:35" ht="4.5" customHeight="1" x14ac:dyDescent="0.25">
      <c r="A29" s="10"/>
      <c r="B29" s="511"/>
      <c r="C29" s="255"/>
      <c r="D29" s="255"/>
      <c r="E29" s="255"/>
      <c r="F29" s="255"/>
      <c r="G29" s="255"/>
      <c r="H29" s="255"/>
      <c r="I29" s="255"/>
      <c r="J29" s="255"/>
      <c r="K29" s="255"/>
      <c r="L29" s="255"/>
      <c r="M29" s="255"/>
      <c r="N29" s="255"/>
      <c r="O29" s="255"/>
      <c r="P29" s="255"/>
      <c r="Q29" s="255"/>
      <c r="R29" s="255"/>
      <c r="S29" s="255"/>
      <c r="T29" s="255"/>
      <c r="U29" s="255"/>
      <c r="V29" s="255"/>
      <c r="X29" s="10"/>
      <c r="Z29" s="10"/>
      <c r="AA29" s="10"/>
      <c r="AB29" s="10"/>
      <c r="AC29" s="10"/>
      <c r="AD29" s="10"/>
      <c r="AE29" s="10"/>
      <c r="AF29" s="10"/>
      <c r="AG29" s="10"/>
      <c r="AH29" s="10"/>
      <c r="AI29" s="10"/>
    </row>
    <row r="30" spans="1:35" ht="14.25" customHeight="1" x14ac:dyDescent="0.25">
      <c r="A30" s="10"/>
      <c r="B30" s="1019" t="s">
        <v>497</v>
      </c>
      <c r="C30" s="2393"/>
      <c r="D30" s="1393"/>
      <c r="E30" s="1393"/>
      <c r="F30" s="1393"/>
      <c r="G30" s="1393"/>
      <c r="H30" s="1393"/>
      <c r="I30" s="1393"/>
      <c r="J30" s="1393"/>
      <c r="K30" s="1393"/>
      <c r="L30" s="1393"/>
      <c r="M30" s="1393"/>
      <c r="N30" s="1393"/>
      <c r="O30" s="1393"/>
      <c r="P30" s="1393"/>
      <c r="Q30" s="1393"/>
      <c r="R30" s="1393"/>
      <c r="S30" s="1393"/>
      <c r="T30" s="1393"/>
      <c r="U30" s="1393"/>
      <c r="V30" s="1394"/>
      <c r="X30" s="1020"/>
      <c r="Z30" s="1486" t="str">
        <f>IF(X30="Yes","Submit Part II","")</f>
        <v/>
      </c>
      <c r="AA30" s="1393"/>
      <c r="AB30" s="1393"/>
      <c r="AC30" s="1393"/>
      <c r="AD30" s="1393"/>
      <c r="AE30" s="1394"/>
      <c r="AF30" s="10"/>
      <c r="AG30" s="10"/>
      <c r="AH30" s="10"/>
      <c r="AI30" s="10"/>
    </row>
    <row r="31" spans="1:35" ht="4.5" customHeight="1" x14ac:dyDescent="0.25">
      <c r="A31" s="10"/>
      <c r="B31" s="511"/>
      <c r="C31" s="255"/>
      <c r="D31" s="255"/>
      <c r="E31" s="255"/>
      <c r="F31" s="255"/>
      <c r="G31" s="255"/>
      <c r="H31" s="255"/>
      <c r="I31" s="255"/>
      <c r="J31" s="255"/>
      <c r="K31" s="255"/>
      <c r="L31" s="255"/>
      <c r="M31" s="255"/>
      <c r="N31" s="255"/>
      <c r="O31" s="255"/>
      <c r="P31" s="255"/>
      <c r="Q31" s="255"/>
      <c r="R31" s="255"/>
      <c r="S31" s="255"/>
      <c r="T31" s="255"/>
      <c r="U31" s="255"/>
      <c r="V31" s="255"/>
      <c r="X31" s="10"/>
      <c r="Z31" s="10"/>
      <c r="AA31" s="10"/>
      <c r="AB31" s="10"/>
      <c r="AC31" s="10"/>
      <c r="AD31" s="10"/>
      <c r="AE31" s="10"/>
      <c r="AF31" s="10"/>
      <c r="AG31" s="10"/>
      <c r="AH31" s="10"/>
      <c r="AI31" s="10"/>
    </row>
    <row r="32" spans="1:35" ht="14.25" customHeight="1" x14ac:dyDescent="0.25">
      <c r="A32" s="10"/>
      <c r="B32" s="1019" t="s">
        <v>546</v>
      </c>
      <c r="C32" s="2393"/>
      <c r="D32" s="1393"/>
      <c r="E32" s="1393"/>
      <c r="F32" s="1393"/>
      <c r="G32" s="1393"/>
      <c r="H32" s="1393"/>
      <c r="I32" s="1393"/>
      <c r="J32" s="1393"/>
      <c r="K32" s="1393"/>
      <c r="L32" s="1393"/>
      <c r="M32" s="1393"/>
      <c r="N32" s="1393"/>
      <c r="O32" s="1393"/>
      <c r="P32" s="1393"/>
      <c r="Q32" s="1393"/>
      <c r="R32" s="1393"/>
      <c r="S32" s="1393"/>
      <c r="T32" s="1393"/>
      <c r="U32" s="1393"/>
      <c r="V32" s="1394"/>
      <c r="X32" s="1020"/>
      <c r="Z32" s="1486" t="str">
        <f>IF(X32="Yes","Submit Part II","")</f>
        <v/>
      </c>
      <c r="AA32" s="1393"/>
      <c r="AB32" s="1393"/>
      <c r="AC32" s="1393"/>
      <c r="AD32" s="1393"/>
      <c r="AE32" s="1394"/>
      <c r="AF32" s="10"/>
      <c r="AG32" s="10"/>
      <c r="AH32" s="10"/>
      <c r="AI32" s="10"/>
    </row>
    <row r="33" spans="1:35" ht="4.5" customHeight="1" x14ac:dyDescent="0.25">
      <c r="A33" s="10"/>
      <c r="B33" s="511"/>
      <c r="C33" s="255"/>
      <c r="D33" s="255"/>
      <c r="E33" s="255"/>
      <c r="F33" s="255"/>
      <c r="G33" s="255"/>
      <c r="H33" s="255"/>
      <c r="I33" s="255"/>
      <c r="J33" s="255"/>
      <c r="K33" s="255"/>
      <c r="L33" s="255"/>
      <c r="M33" s="255"/>
      <c r="N33" s="255"/>
      <c r="O33" s="255"/>
      <c r="P33" s="255"/>
      <c r="Q33" s="255"/>
      <c r="R33" s="255"/>
      <c r="S33" s="255"/>
      <c r="T33" s="255"/>
      <c r="U33" s="255"/>
      <c r="V33" s="255"/>
      <c r="X33" s="10"/>
      <c r="Z33" s="10"/>
      <c r="AA33" s="10"/>
      <c r="AB33" s="10"/>
      <c r="AC33" s="10"/>
      <c r="AD33" s="10"/>
      <c r="AE33" s="10"/>
      <c r="AF33" s="10"/>
      <c r="AG33" s="10"/>
      <c r="AH33" s="10"/>
      <c r="AI33" s="10"/>
    </row>
    <row r="34" spans="1:35" ht="14.25" customHeight="1" x14ac:dyDescent="0.25">
      <c r="A34" s="10"/>
      <c r="B34" s="1019" t="s">
        <v>619</v>
      </c>
      <c r="C34" s="2393"/>
      <c r="D34" s="1393"/>
      <c r="E34" s="1393"/>
      <c r="F34" s="1393"/>
      <c r="G34" s="1393"/>
      <c r="H34" s="1393"/>
      <c r="I34" s="1393"/>
      <c r="J34" s="1393"/>
      <c r="K34" s="1393"/>
      <c r="L34" s="1393"/>
      <c r="M34" s="1393"/>
      <c r="N34" s="1393"/>
      <c r="O34" s="1393"/>
      <c r="P34" s="1393"/>
      <c r="Q34" s="1393"/>
      <c r="R34" s="1393"/>
      <c r="S34" s="1393"/>
      <c r="T34" s="1393"/>
      <c r="U34" s="1393"/>
      <c r="V34" s="1394"/>
      <c r="X34" s="1020"/>
      <c r="Z34" s="1486" t="str">
        <f>IF(X34="Yes","Submit Part II","")</f>
        <v/>
      </c>
      <c r="AA34" s="1393"/>
      <c r="AB34" s="1393"/>
      <c r="AC34" s="1393"/>
      <c r="AD34" s="1393"/>
      <c r="AE34" s="1394"/>
      <c r="AF34" s="10"/>
      <c r="AG34" s="10"/>
      <c r="AH34" s="10"/>
      <c r="AI34" s="10"/>
    </row>
    <row r="35" spans="1:35" ht="4.5" customHeight="1" x14ac:dyDescent="0.25">
      <c r="A35" s="10"/>
      <c r="B35" s="511"/>
      <c r="C35" s="255"/>
      <c r="D35" s="255"/>
      <c r="E35" s="255"/>
      <c r="F35" s="255"/>
      <c r="G35" s="255"/>
      <c r="H35" s="255"/>
      <c r="I35" s="255"/>
      <c r="J35" s="255"/>
      <c r="K35" s="255"/>
      <c r="L35" s="255"/>
      <c r="M35" s="255"/>
      <c r="N35" s="255"/>
      <c r="O35" s="255"/>
      <c r="P35" s="255"/>
      <c r="Q35" s="255"/>
      <c r="R35" s="255"/>
      <c r="S35" s="255"/>
      <c r="T35" s="255"/>
      <c r="U35" s="255"/>
      <c r="V35" s="255"/>
      <c r="X35" s="10"/>
      <c r="Z35" s="10"/>
      <c r="AA35" s="10"/>
      <c r="AB35" s="10"/>
      <c r="AC35" s="10"/>
      <c r="AD35" s="10"/>
      <c r="AE35" s="10"/>
      <c r="AF35" s="10"/>
      <c r="AG35" s="10"/>
      <c r="AH35" s="10"/>
      <c r="AI35" s="10"/>
    </row>
    <row r="36" spans="1:35" ht="14.25" customHeight="1" x14ac:dyDescent="0.25">
      <c r="A36" s="10"/>
      <c r="B36" s="1019" t="s">
        <v>1839</v>
      </c>
      <c r="C36" s="2393"/>
      <c r="D36" s="1393"/>
      <c r="E36" s="1393"/>
      <c r="F36" s="1393"/>
      <c r="G36" s="1393"/>
      <c r="H36" s="1393"/>
      <c r="I36" s="1393"/>
      <c r="J36" s="1393"/>
      <c r="K36" s="1393"/>
      <c r="L36" s="1393"/>
      <c r="M36" s="1393"/>
      <c r="N36" s="1393"/>
      <c r="O36" s="1393"/>
      <c r="P36" s="1393"/>
      <c r="Q36" s="1393"/>
      <c r="R36" s="1393"/>
      <c r="S36" s="1393"/>
      <c r="T36" s="1393"/>
      <c r="U36" s="1393"/>
      <c r="V36" s="1394"/>
      <c r="X36" s="1020"/>
      <c r="Z36" s="1486" t="str">
        <f>IF(X36="Yes","Submit Part II","")</f>
        <v/>
      </c>
      <c r="AA36" s="1393"/>
      <c r="AB36" s="1393"/>
      <c r="AC36" s="1393"/>
      <c r="AD36" s="1393"/>
      <c r="AE36" s="1394"/>
      <c r="AF36" s="10"/>
      <c r="AG36" s="10"/>
      <c r="AH36" s="10"/>
      <c r="AI36" s="10"/>
    </row>
    <row r="37" spans="1:35" ht="4.5" customHeight="1" x14ac:dyDescent="0.25">
      <c r="A37" s="10"/>
      <c r="B37" s="511"/>
      <c r="C37" s="255"/>
      <c r="D37" s="255"/>
      <c r="E37" s="255"/>
      <c r="F37" s="255"/>
      <c r="G37" s="255"/>
      <c r="H37" s="255"/>
      <c r="I37" s="255"/>
      <c r="J37" s="255"/>
      <c r="K37" s="255"/>
      <c r="L37" s="255"/>
      <c r="M37" s="255"/>
      <c r="N37" s="255"/>
      <c r="O37" s="255"/>
      <c r="P37" s="255"/>
      <c r="Q37" s="255"/>
      <c r="R37" s="255"/>
      <c r="S37" s="255"/>
      <c r="T37" s="255"/>
      <c r="U37" s="255"/>
      <c r="V37" s="255"/>
      <c r="X37" s="10"/>
      <c r="Z37" s="10"/>
      <c r="AA37" s="10"/>
      <c r="AB37" s="10"/>
      <c r="AC37" s="10"/>
      <c r="AD37" s="10"/>
      <c r="AE37" s="10"/>
      <c r="AF37" s="10"/>
      <c r="AG37" s="10"/>
      <c r="AH37" s="10"/>
      <c r="AI37" s="10"/>
    </row>
    <row r="38" spans="1:35" ht="14.25" customHeight="1" x14ac:dyDescent="0.25">
      <c r="A38" s="10"/>
      <c r="B38" s="1019" t="s">
        <v>2049</v>
      </c>
      <c r="C38" s="2393"/>
      <c r="D38" s="1393"/>
      <c r="E38" s="1393"/>
      <c r="F38" s="1393"/>
      <c r="G38" s="1393"/>
      <c r="H38" s="1393"/>
      <c r="I38" s="1393"/>
      <c r="J38" s="1393"/>
      <c r="K38" s="1393"/>
      <c r="L38" s="1393"/>
      <c r="M38" s="1393"/>
      <c r="N38" s="1393"/>
      <c r="O38" s="1393"/>
      <c r="P38" s="1393"/>
      <c r="Q38" s="1393"/>
      <c r="R38" s="1393"/>
      <c r="S38" s="1393"/>
      <c r="T38" s="1393"/>
      <c r="U38" s="1393"/>
      <c r="V38" s="1394"/>
      <c r="X38" s="1020"/>
      <c r="Z38" s="1486" t="str">
        <f>IF(X38="Yes","Submit Part II","")</f>
        <v/>
      </c>
      <c r="AA38" s="1393"/>
      <c r="AB38" s="1393"/>
      <c r="AC38" s="1393"/>
      <c r="AD38" s="1393"/>
      <c r="AE38" s="1394"/>
      <c r="AF38" s="10"/>
      <c r="AG38" s="10"/>
      <c r="AH38" s="10"/>
      <c r="AI38" s="10"/>
    </row>
    <row r="39" spans="1:35" ht="4.5" customHeight="1" x14ac:dyDescent="0.25">
      <c r="A39" s="10"/>
      <c r="B39" s="511"/>
      <c r="C39" s="255"/>
      <c r="D39" s="255"/>
      <c r="E39" s="255"/>
      <c r="F39" s="255"/>
      <c r="G39" s="255"/>
      <c r="H39" s="255"/>
      <c r="I39" s="255"/>
      <c r="J39" s="255"/>
      <c r="K39" s="255"/>
      <c r="L39" s="255"/>
      <c r="M39" s="255"/>
      <c r="N39" s="255"/>
      <c r="O39" s="255"/>
      <c r="P39" s="255"/>
      <c r="Q39" s="255"/>
      <c r="R39" s="255"/>
      <c r="S39" s="255"/>
      <c r="T39" s="255"/>
      <c r="U39" s="255"/>
      <c r="V39" s="255"/>
      <c r="X39" s="10"/>
      <c r="Z39" s="10"/>
      <c r="AA39" s="10"/>
      <c r="AB39" s="10"/>
      <c r="AC39" s="10"/>
      <c r="AD39" s="10"/>
      <c r="AE39" s="10"/>
      <c r="AF39" s="10"/>
      <c r="AG39" s="10"/>
      <c r="AH39" s="10"/>
      <c r="AI39" s="10"/>
    </row>
    <row r="40" spans="1:35" ht="14.25" customHeight="1" x14ac:dyDescent="0.25">
      <c r="A40" s="10"/>
      <c r="B40" s="1019" t="s">
        <v>2629</v>
      </c>
      <c r="C40" s="2393"/>
      <c r="D40" s="1393"/>
      <c r="E40" s="1393"/>
      <c r="F40" s="1393"/>
      <c r="G40" s="1393"/>
      <c r="H40" s="1393"/>
      <c r="I40" s="1393"/>
      <c r="J40" s="1393"/>
      <c r="K40" s="1393"/>
      <c r="L40" s="1393"/>
      <c r="M40" s="1393"/>
      <c r="N40" s="1393"/>
      <c r="O40" s="1393"/>
      <c r="P40" s="1393"/>
      <c r="Q40" s="1393"/>
      <c r="R40" s="1393"/>
      <c r="S40" s="1393"/>
      <c r="T40" s="1393"/>
      <c r="U40" s="1393"/>
      <c r="V40" s="1394"/>
      <c r="X40" s="1020"/>
      <c r="Z40" s="1486" t="str">
        <f>IF(X40="Yes","Submit Part II","")</f>
        <v/>
      </c>
      <c r="AA40" s="1393"/>
      <c r="AB40" s="1393"/>
      <c r="AC40" s="1393"/>
      <c r="AD40" s="1393"/>
      <c r="AE40" s="1394"/>
      <c r="AF40" s="10"/>
      <c r="AG40" s="10"/>
      <c r="AH40" s="10"/>
      <c r="AI40" s="10"/>
    </row>
    <row r="41" spans="1:35" ht="4.5" customHeight="1" x14ac:dyDescent="0.25">
      <c r="A41" s="10"/>
      <c r="B41" s="511"/>
      <c r="C41" s="255"/>
      <c r="D41" s="255"/>
      <c r="E41" s="255"/>
      <c r="F41" s="255"/>
      <c r="G41" s="255"/>
      <c r="H41" s="255"/>
      <c r="I41" s="255"/>
      <c r="J41" s="255"/>
      <c r="K41" s="255"/>
      <c r="L41" s="255"/>
      <c r="M41" s="255"/>
      <c r="N41" s="255"/>
      <c r="O41" s="255"/>
      <c r="P41" s="255"/>
      <c r="Q41" s="255"/>
      <c r="R41" s="255"/>
      <c r="S41" s="255"/>
      <c r="T41" s="255"/>
      <c r="U41" s="255"/>
      <c r="V41" s="255"/>
      <c r="X41" s="10"/>
      <c r="Z41" s="10"/>
      <c r="AA41" s="10"/>
      <c r="AB41" s="10"/>
      <c r="AC41" s="10"/>
      <c r="AD41" s="10"/>
      <c r="AE41" s="10"/>
      <c r="AF41" s="10"/>
      <c r="AG41" s="10"/>
      <c r="AH41" s="10"/>
      <c r="AI41" s="10"/>
    </row>
    <row r="42" spans="1:35" ht="14.25" customHeight="1" x14ac:dyDescent="0.25">
      <c r="A42" s="10"/>
      <c r="B42" s="1019" t="s">
        <v>2630</v>
      </c>
      <c r="C42" s="2393"/>
      <c r="D42" s="1393"/>
      <c r="E42" s="1393"/>
      <c r="F42" s="1393"/>
      <c r="G42" s="1393"/>
      <c r="H42" s="1393"/>
      <c r="I42" s="1393"/>
      <c r="J42" s="1393"/>
      <c r="K42" s="1393"/>
      <c r="L42" s="1393"/>
      <c r="M42" s="1393"/>
      <c r="N42" s="1393"/>
      <c r="O42" s="1393"/>
      <c r="P42" s="1393"/>
      <c r="Q42" s="1393"/>
      <c r="R42" s="1393"/>
      <c r="S42" s="1393"/>
      <c r="T42" s="1393"/>
      <c r="U42" s="1393"/>
      <c r="V42" s="1394"/>
      <c r="X42" s="1020"/>
      <c r="Z42" s="1486" t="str">
        <f>IF(X42="Yes","Submit Part II","")</f>
        <v/>
      </c>
      <c r="AA42" s="1393"/>
      <c r="AB42" s="1393"/>
      <c r="AC42" s="1393"/>
      <c r="AD42" s="1393"/>
      <c r="AE42" s="1394"/>
      <c r="AF42" s="10"/>
      <c r="AG42" s="10"/>
      <c r="AH42" s="10"/>
      <c r="AI42" s="10"/>
    </row>
    <row r="43" spans="1:35" ht="4.5" customHeight="1" x14ac:dyDescent="0.25">
      <c r="A43" s="10"/>
      <c r="B43" s="511"/>
      <c r="C43" s="255"/>
      <c r="D43" s="255"/>
      <c r="E43" s="255"/>
      <c r="F43" s="255"/>
      <c r="G43" s="255"/>
      <c r="H43" s="255"/>
      <c r="I43" s="255"/>
      <c r="J43" s="255"/>
      <c r="K43" s="255"/>
      <c r="L43" s="255"/>
      <c r="M43" s="255"/>
      <c r="N43" s="255"/>
      <c r="O43" s="255"/>
      <c r="P43" s="255"/>
      <c r="Q43" s="255"/>
      <c r="R43" s="255"/>
      <c r="S43" s="255"/>
      <c r="T43" s="255"/>
      <c r="U43" s="255"/>
      <c r="V43" s="255"/>
      <c r="X43" s="10"/>
      <c r="Z43" s="10"/>
      <c r="AA43" s="10"/>
      <c r="AB43" s="10"/>
      <c r="AC43" s="10"/>
      <c r="AD43" s="10"/>
      <c r="AE43" s="10"/>
      <c r="AF43" s="10"/>
      <c r="AG43" s="10"/>
      <c r="AH43" s="10"/>
      <c r="AI43" s="10"/>
    </row>
    <row r="44" spans="1:35" ht="14.25" customHeight="1" x14ac:dyDescent="0.25">
      <c r="A44" s="10"/>
      <c r="B44" s="1019" t="s">
        <v>2631</v>
      </c>
      <c r="C44" s="2393"/>
      <c r="D44" s="1393"/>
      <c r="E44" s="1393"/>
      <c r="F44" s="1393"/>
      <c r="G44" s="1393"/>
      <c r="H44" s="1393"/>
      <c r="I44" s="1393"/>
      <c r="J44" s="1393"/>
      <c r="K44" s="1393"/>
      <c r="L44" s="1393"/>
      <c r="M44" s="1393"/>
      <c r="N44" s="1393"/>
      <c r="O44" s="1393"/>
      <c r="P44" s="1393"/>
      <c r="Q44" s="1393"/>
      <c r="R44" s="1393"/>
      <c r="S44" s="1393"/>
      <c r="T44" s="1393"/>
      <c r="U44" s="1393"/>
      <c r="V44" s="1394"/>
      <c r="X44" s="1020"/>
      <c r="Z44" s="1486" t="str">
        <f>IF(X44="Yes","Submit Part II","")</f>
        <v/>
      </c>
      <c r="AA44" s="1393"/>
      <c r="AB44" s="1393"/>
      <c r="AC44" s="1393"/>
      <c r="AD44" s="1393"/>
      <c r="AE44" s="1394"/>
      <c r="AF44" s="10"/>
      <c r="AG44" s="10"/>
      <c r="AH44" s="10"/>
      <c r="AI44" s="10"/>
    </row>
    <row r="45" spans="1:35" ht="4.5" customHeight="1" x14ac:dyDescent="0.25">
      <c r="A45" s="10"/>
      <c r="B45" s="511"/>
      <c r="C45" s="255"/>
      <c r="D45" s="255"/>
      <c r="E45" s="255"/>
      <c r="F45" s="255"/>
      <c r="G45" s="255"/>
      <c r="H45" s="255"/>
      <c r="I45" s="255"/>
      <c r="J45" s="255"/>
      <c r="K45" s="255"/>
      <c r="L45" s="255"/>
      <c r="M45" s="255"/>
      <c r="N45" s="255"/>
      <c r="O45" s="255"/>
      <c r="P45" s="255"/>
      <c r="Q45" s="255"/>
      <c r="R45" s="255"/>
      <c r="S45" s="255"/>
      <c r="T45" s="255"/>
      <c r="U45" s="255"/>
      <c r="V45" s="255"/>
      <c r="X45" s="10"/>
      <c r="Z45" s="10"/>
      <c r="AA45" s="10"/>
      <c r="AB45" s="10"/>
      <c r="AC45" s="10"/>
      <c r="AD45" s="10"/>
      <c r="AE45" s="10"/>
      <c r="AF45" s="10"/>
      <c r="AG45" s="10"/>
      <c r="AH45" s="10"/>
      <c r="AI45" s="10"/>
    </row>
    <row r="46" spans="1:35" ht="14.25" customHeight="1" x14ac:dyDescent="0.25">
      <c r="A46" s="10"/>
      <c r="B46" s="1019" t="s">
        <v>2632</v>
      </c>
      <c r="C46" s="2393"/>
      <c r="D46" s="1393"/>
      <c r="E46" s="1393"/>
      <c r="F46" s="1393"/>
      <c r="G46" s="1393"/>
      <c r="H46" s="1393"/>
      <c r="I46" s="1393"/>
      <c r="J46" s="1393"/>
      <c r="K46" s="1393"/>
      <c r="L46" s="1393"/>
      <c r="M46" s="1393"/>
      <c r="N46" s="1393"/>
      <c r="O46" s="1393"/>
      <c r="P46" s="1393"/>
      <c r="Q46" s="1393"/>
      <c r="R46" s="1393"/>
      <c r="S46" s="1393"/>
      <c r="T46" s="1393"/>
      <c r="U46" s="1393"/>
      <c r="V46" s="1394"/>
      <c r="X46" s="1020"/>
      <c r="Z46" s="1486" t="str">
        <f>IF(X46="Yes","Submit Part II","")</f>
        <v/>
      </c>
      <c r="AA46" s="1393"/>
      <c r="AB46" s="1393"/>
      <c r="AC46" s="1393"/>
      <c r="AD46" s="1393"/>
      <c r="AE46" s="1394"/>
      <c r="AF46" s="10"/>
      <c r="AG46" s="10"/>
      <c r="AH46" s="10"/>
      <c r="AI46" s="10"/>
    </row>
    <row r="47" spans="1:35" ht="4.5" customHeight="1" x14ac:dyDescent="0.25">
      <c r="A47" s="10"/>
      <c r="B47" s="511"/>
      <c r="C47" s="255"/>
      <c r="D47" s="255"/>
      <c r="E47" s="255"/>
      <c r="F47" s="255"/>
      <c r="G47" s="255"/>
      <c r="H47" s="255"/>
      <c r="I47" s="255"/>
      <c r="J47" s="255"/>
      <c r="K47" s="255"/>
      <c r="L47" s="255"/>
      <c r="M47" s="255"/>
      <c r="N47" s="255"/>
      <c r="O47" s="255"/>
      <c r="P47" s="255"/>
      <c r="Q47" s="255"/>
      <c r="R47" s="255"/>
      <c r="S47" s="255"/>
      <c r="T47" s="255"/>
      <c r="U47" s="255"/>
      <c r="V47" s="255"/>
      <c r="X47" s="10"/>
      <c r="Z47" s="10"/>
      <c r="AA47" s="10"/>
      <c r="AB47" s="10"/>
      <c r="AC47" s="10"/>
      <c r="AD47" s="10"/>
      <c r="AE47" s="10"/>
      <c r="AF47" s="10"/>
      <c r="AG47" s="10"/>
      <c r="AH47" s="10"/>
      <c r="AI47" s="10"/>
    </row>
    <row r="48" spans="1:35" ht="14.25" customHeight="1" x14ac:dyDescent="0.25">
      <c r="A48" s="10"/>
      <c r="B48" s="1019" t="s">
        <v>2633</v>
      </c>
      <c r="C48" s="2393"/>
      <c r="D48" s="1393"/>
      <c r="E48" s="1393"/>
      <c r="F48" s="1393"/>
      <c r="G48" s="1393"/>
      <c r="H48" s="1393"/>
      <c r="I48" s="1393"/>
      <c r="J48" s="1393"/>
      <c r="K48" s="1393"/>
      <c r="L48" s="1393"/>
      <c r="M48" s="1393"/>
      <c r="N48" s="1393"/>
      <c r="O48" s="1393"/>
      <c r="P48" s="1393"/>
      <c r="Q48" s="1393"/>
      <c r="R48" s="1393"/>
      <c r="S48" s="1393"/>
      <c r="T48" s="1393"/>
      <c r="U48" s="1393"/>
      <c r="V48" s="1394"/>
      <c r="X48" s="1020"/>
      <c r="Z48" s="1486" t="str">
        <f>IF(X48="Yes","Submit Part II","")</f>
        <v/>
      </c>
      <c r="AA48" s="1393"/>
      <c r="AB48" s="1393"/>
      <c r="AC48" s="1393"/>
      <c r="AD48" s="1393"/>
      <c r="AE48" s="1394"/>
      <c r="AF48" s="10"/>
      <c r="AG48" s="10"/>
      <c r="AH48" s="10"/>
      <c r="AI48" s="10"/>
    </row>
    <row r="49" spans="1:35" ht="4.5" customHeight="1" x14ac:dyDescent="0.25">
      <c r="A49" s="10"/>
      <c r="B49" s="511"/>
      <c r="C49" s="255"/>
      <c r="D49" s="255"/>
      <c r="E49" s="255"/>
      <c r="F49" s="255"/>
      <c r="G49" s="255"/>
      <c r="H49" s="255"/>
      <c r="I49" s="255"/>
      <c r="J49" s="255"/>
      <c r="K49" s="255"/>
      <c r="L49" s="255"/>
      <c r="M49" s="255"/>
      <c r="N49" s="255"/>
      <c r="O49" s="255"/>
      <c r="P49" s="255"/>
      <c r="Q49" s="255"/>
      <c r="R49" s="255"/>
      <c r="S49" s="255"/>
      <c r="T49" s="255"/>
      <c r="U49" s="255"/>
      <c r="V49" s="255"/>
      <c r="X49" s="10"/>
      <c r="Z49" s="10"/>
      <c r="AA49" s="10"/>
      <c r="AB49" s="10"/>
      <c r="AC49" s="10"/>
      <c r="AD49" s="10"/>
      <c r="AE49" s="10"/>
      <c r="AF49" s="10"/>
      <c r="AG49" s="10"/>
      <c r="AH49" s="10"/>
      <c r="AI49" s="10"/>
    </row>
    <row r="50" spans="1:35" ht="14.25" customHeight="1" x14ac:dyDescent="0.25">
      <c r="A50" s="10"/>
      <c r="B50" s="1019" t="s">
        <v>2634</v>
      </c>
      <c r="C50" s="2393"/>
      <c r="D50" s="1393"/>
      <c r="E50" s="1393"/>
      <c r="F50" s="1393"/>
      <c r="G50" s="1393"/>
      <c r="H50" s="1393"/>
      <c r="I50" s="1393"/>
      <c r="J50" s="1393"/>
      <c r="K50" s="1393"/>
      <c r="L50" s="1393"/>
      <c r="M50" s="1393"/>
      <c r="N50" s="1393"/>
      <c r="O50" s="1393"/>
      <c r="P50" s="1393"/>
      <c r="Q50" s="1393"/>
      <c r="R50" s="1393"/>
      <c r="S50" s="1393"/>
      <c r="T50" s="1393"/>
      <c r="U50" s="1393"/>
      <c r="V50" s="1394"/>
      <c r="X50" s="1020"/>
      <c r="Z50" s="1486" t="str">
        <f>IF(X50="Yes","Submit Part II","")</f>
        <v/>
      </c>
      <c r="AA50" s="1393"/>
      <c r="AB50" s="1393"/>
      <c r="AC50" s="1393"/>
      <c r="AD50" s="1393"/>
      <c r="AE50" s="1394"/>
      <c r="AF50" s="10"/>
      <c r="AG50" s="10"/>
      <c r="AH50" s="10"/>
      <c r="AI50" s="10"/>
    </row>
    <row r="51" spans="1:35" ht="4.5" customHeight="1" x14ac:dyDescent="0.25">
      <c r="A51" s="10"/>
      <c r="B51" s="511"/>
      <c r="C51" s="255"/>
      <c r="D51" s="255"/>
      <c r="E51" s="255"/>
      <c r="F51" s="255"/>
      <c r="G51" s="255"/>
      <c r="H51" s="255"/>
      <c r="I51" s="255"/>
      <c r="J51" s="255"/>
      <c r="K51" s="255"/>
      <c r="L51" s="255"/>
      <c r="M51" s="255"/>
      <c r="N51" s="255"/>
      <c r="O51" s="255"/>
      <c r="P51" s="255"/>
      <c r="Q51" s="255"/>
      <c r="R51" s="255"/>
      <c r="S51" s="255"/>
      <c r="T51" s="255"/>
      <c r="U51" s="255"/>
      <c r="V51" s="255"/>
      <c r="X51" s="10"/>
      <c r="Z51" s="10"/>
      <c r="AA51" s="10"/>
      <c r="AB51" s="10"/>
      <c r="AC51" s="10"/>
      <c r="AD51" s="10"/>
      <c r="AE51" s="10"/>
      <c r="AF51" s="10"/>
      <c r="AG51" s="10"/>
      <c r="AH51" s="10"/>
      <c r="AI51" s="10"/>
    </row>
    <row r="52" spans="1:35" ht="14.25" customHeight="1" x14ac:dyDescent="0.25">
      <c r="A52" s="10"/>
      <c r="B52" s="1019" t="s">
        <v>2635</v>
      </c>
      <c r="C52" s="2393"/>
      <c r="D52" s="1393"/>
      <c r="E52" s="1393"/>
      <c r="F52" s="1393"/>
      <c r="G52" s="1393"/>
      <c r="H52" s="1393"/>
      <c r="I52" s="1393"/>
      <c r="J52" s="1393"/>
      <c r="K52" s="1393"/>
      <c r="L52" s="1393"/>
      <c r="M52" s="1393"/>
      <c r="N52" s="1393"/>
      <c r="O52" s="1393"/>
      <c r="P52" s="1393"/>
      <c r="Q52" s="1393"/>
      <c r="R52" s="1393"/>
      <c r="S52" s="1393"/>
      <c r="T52" s="1393"/>
      <c r="U52" s="1393"/>
      <c r="V52" s="1394"/>
      <c r="X52" s="1020"/>
      <c r="Z52" s="1486" t="str">
        <f>IF(X52="Yes","Submit Part II","")</f>
        <v/>
      </c>
      <c r="AA52" s="1393"/>
      <c r="AB52" s="1393"/>
      <c r="AC52" s="1393"/>
      <c r="AD52" s="1393"/>
      <c r="AE52" s="1394"/>
      <c r="AF52" s="10"/>
      <c r="AG52" s="10"/>
      <c r="AH52" s="10"/>
      <c r="AI52" s="10"/>
    </row>
    <row r="53" spans="1:35" ht="4.5" customHeight="1" x14ac:dyDescent="0.25">
      <c r="A53" s="10"/>
      <c r="B53" s="511"/>
      <c r="C53" s="255"/>
      <c r="D53" s="255"/>
      <c r="E53" s="255"/>
      <c r="F53" s="255"/>
      <c r="G53" s="255"/>
      <c r="H53" s="255"/>
      <c r="I53" s="255"/>
      <c r="J53" s="255"/>
      <c r="K53" s="255"/>
      <c r="L53" s="255"/>
      <c r="M53" s="255"/>
      <c r="N53" s="255"/>
      <c r="O53" s="255"/>
      <c r="P53" s="255"/>
      <c r="Q53" s="255"/>
      <c r="R53" s="255"/>
      <c r="S53" s="255"/>
      <c r="T53" s="255"/>
      <c r="U53" s="255"/>
      <c r="V53" s="255"/>
      <c r="X53" s="10"/>
      <c r="Z53" s="10"/>
      <c r="AA53" s="10"/>
      <c r="AB53" s="10"/>
      <c r="AC53" s="10"/>
      <c r="AD53" s="10"/>
      <c r="AE53" s="10"/>
      <c r="AF53" s="10"/>
      <c r="AG53" s="10"/>
      <c r="AH53" s="10"/>
      <c r="AI53" s="10"/>
    </row>
    <row r="54" spans="1:35" ht="14.25" customHeight="1" x14ac:dyDescent="0.25">
      <c r="A54" s="10"/>
      <c r="B54" s="1019" t="s">
        <v>2636</v>
      </c>
      <c r="C54" s="2393"/>
      <c r="D54" s="1393"/>
      <c r="E54" s="1393"/>
      <c r="F54" s="1393"/>
      <c r="G54" s="1393"/>
      <c r="H54" s="1393"/>
      <c r="I54" s="1393"/>
      <c r="J54" s="1393"/>
      <c r="K54" s="1393"/>
      <c r="L54" s="1393"/>
      <c r="M54" s="1393"/>
      <c r="N54" s="1393"/>
      <c r="O54" s="1393"/>
      <c r="P54" s="1393"/>
      <c r="Q54" s="1393"/>
      <c r="R54" s="1393"/>
      <c r="S54" s="1393"/>
      <c r="T54" s="1393"/>
      <c r="U54" s="1393"/>
      <c r="V54" s="1394"/>
      <c r="X54" s="1020"/>
      <c r="Z54" s="1486" t="str">
        <f>IF(X54="Yes","Submit Part II","")</f>
        <v/>
      </c>
      <c r="AA54" s="1393"/>
      <c r="AB54" s="1393"/>
      <c r="AC54" s="1393"/>
      <c r="AD54" s="1393"/>
      <c r="AE54" s="1394"/>
      <c r="AF54" s="10"/>
      <c r="AG54" s="10"/>
      <c r="AH54" s="10"/>
      <c r="AI54" s="10"/>
    </row>
    <row r="55" spans="1:35" ht="4.5" customHeight="1" x14ac:dyDescent="0.25">
      <c r="A55" s="10"/>
      <c r="B55" s="511"/>
      <c r="C55" s="255"/>
      <c r="D55" s="255"/>
      <c r="E55" s="255"/>
      <c r="F55" s="255"/>
      <c r="G55" s="255"/>
      <c r="H55" s="255"/>
      <c r="I55" s="255"/>
      <c r="J55" s="255"/>
      <c r="K55" s="255"/>
      <c r="L55" s="255"/>
      <c r="M55" s="255"/>
      <c r="N55" s="255"/>
      <c r="O55" s="255"/>
      <c r="P55" s="255"/>
      <c r="Q55" s="255"/>
      <c r="R55" s="255"/>
      <c r="S55" s="255"/>
      <c r="T55" s="255"/>
      <c r="U55" s="255"/>
      <c r="V55" s="255"/>
      <c r="X55" s="10"/>
      <c r="Z55" s="10"/>
      <c r="AA55" s="10"/>
      <c r="AB55" s="10"/>
      <c r="AC55" s="10"/>
      <c r="AD55" s="10"/>
      <c r="AE55" s="10"/>
      <c r="AF55" s="10"/>
      <c r="AG55" s="10"/>
      <c r="AH55" s="10"/>
      <c r="AI55" s="10"/>
    </row>
    <row r="56" spans="1:35" ht="14.25" customHeight="1" x14ac:dyDescent="0.25">
      <c r="A56" s="10"/>
      <c r="B56" s="1019" t="s">
        <v>2637</v>
      </c>
      <c r="C56" s="2393"/>
      <c r="D56" s="1393"/>
      <c r="E56" s="1393"/>
      <c r="F56" s="1393"/>
      <c r="G56" s="1393"/>
      <c r="H56" s="1393"/>
      <c r="I56" s="1393"/>
      <c r="J56" s="1393"/>
      <c r="K56" s="1393"/>
      <c r="L56" s="1393"/>
      <c r="M56" s="1393"/>
      <c r="N56" s="1393"/>
      <c r="O56" s="1393"/>
      <c r="P56" s="1393"/>
      <c r="Q56" s="1393"/>
      <c r="R56" s="1393"/>
      <c r="S56" s="1393"/>
      <c r="T56" s="1393"/>
      <c r="U56" s="1393"/>
      <c r="V56" s="1394"/>
      <c r="X56" s="1020"/>
      <c r="Z56" s="1486" t="str">
        <f>IF(X56="Yes","Submit Part II","")</f>
        <v/>
      </c>
      <c r="AA56" s="1393"/>
      <c r="AB56" s="1393"/>
      <c r="AC56" s="1393"/>
      <c r="AD56" s="1393"/>
      <c r="AE56" s="1394"/>
      <c r="AF56" s="10"/>
      <c r="AG56" s="10"/>
      <c r="AH56" s="10"/>
      <c r="AI56" s="10"/>
    </row>
    <row r="57" spans="1:35" ht="4.5" customHeight="1" x14ac:dyDescent="0.25">
      <c r="A57" s="10"/>
      <c r="B57" s="511"/>
      <c r="C57" s="255"/>
      <c r="D57" s="255"/>
      <c r="E57" s="255"/>
      <c r="F57" s="255"/>
      <c r="G57" s="255"/>
      <c r="H57" s="255"/>
      <c r="I57" s="255"/>
      <c r="J57" s="255"/>
      <c r="K57" s="255"/>
      <c r="L57" s="255"/>
      <c r="M57" s="255"/>
      <c r="N57" s="255"/>
      <c r="O57" s="255"/>
      <c r="P57" s="255"/>
      <c r="Q57" s="255"/>
      <c r="R57" s="255"/>
      <c r="S57" s="255"/>
      <c r="T57" s="255"/>
      <c r="U57" s="255"/>
      <c r="V57" s="255"/>
      <c r="X57" s="10"/>
      <c r="Z57" s="10"/>
      <c r="AA57" s="10"/>
      <c r="AB57" s="10"/>
      <c r="AC57" s="10"/>
      <c r="AD57" s="10"/>
      <c r="AE57" s="10"/>
      <c r="AF57" s="10"/>
      <c r="AG57" s="10"/>
      <c r="AH57" s="10"/>
      <c r="AI57" s="10"/>
    </row>
    <row r="58" spans="1:35" ht="14.25" customHeight="1" x14ac:dyDescent="0.25">
      <c r="A58" s="10"/>
      <c r="B58" s="1019" t="s">
        <v>2638</v>
      </c>
      <c r="C58" s="2393"/>
      <c r="D58" s="1393"/>
      <c r="E58" s="1393"/>
      <c r="F58" s="1393"/>
      <c r="G58" s="1393"/>
      <c r="H58" s="1393"/>
      <c r="I58" s="1393"/>
      <c r="J58" s="1393"/>
      <c r="K58" s="1393"/>
      <c r="L58" s="1393"/>
      <c r="M58" s="1393"/>
      <c r="N58" s="1393"/>
      <c r="O58" s="1393"/>
      <c r="P58" s="1393"/>
      <c r="Q58" s="1393"/>
      <c r="R58" s="1393"/>
      <c r="S58" s="1393"/>
      <c r="T58" s="1393"/>
      <c r="U58" s="1393"/>
      <c r="V58" s="1394"/>
      <c r="X58" s="1020"/>
      <c r="Z58" s="1486" t="str">
        <f>IF(X58="Yes","Submit Part II","")</f>
        <v/>
      </c>
      <c r="AA58" s="1393"/>
      <c r="AB58" s="1393"/>
      <c r="AC58" s="1393"/>
      <c r="AD58" s="1393"/>
      <c r="AE58" s="1394"/>
      <c r="AF58" s="10"/>
      <c r="AG58" s="10"/>
      <c r="AH58" s="10"/>
      <c r="AI58" s="10"/>
    </row>
    <row r="59" spans="1:35" ht="4.5" customHeight="1" x14ac:dyDescent="0.25">
      <c r="A59" s="10"/>
      <c r="B59" s="511"/>
      <c r="C59" s="255"/>
      <c r="D59" s="255"/>
      <c r="E59" s="255"/>
      <c r="F59" s="255"/>
      <c r="G59" s="255"/>
      <c r="H59" s="255"/>
      <c r="I59" s="255"/>
      <c r="J59" s="255"/>
      <c r="K59" s="255"/>
      <c r="L59" s="255"/>
      <c r="M59" s="255"/>
      <c r="N59" s="255"/>
      <c r="O59" s="255"/>
      <c r="P59" s="255"/>
      <c r="Q59" s="255"/>
      <c r="R59" s="255"/>
      <c r="S59" s="255"/>
      <c r="T59" s="255"/>
      <c r="U59" s="255"/>
      <c r="V59" s="255"/>
      <c r="X59" s="10"/>
      <c r="Z59" s="10"/>
      <c r="AA59" s="10"/>
      <c r="AB59" s="10"/>
      <c r="AC59" s="10"/>
      <c r="AD59" s="10"/>
      <c r="AE59" s="10"/>
      <c r="AF59" s="10"/>
      <c r="AG59" s="10"/>
      <c r="AH59" s="10"/>
      <c r="AI59" s="10"/>
    </row>
    <row r="60" spans="1:35" ht="14.25" customHeight="1" x14ac:dyDescent="0.25">
      <c r="A60" s="10"/>
      <c r="B60" s="1019" t="s">
        <v>2639</v>
      </c>
      <c r="C60" s="2393"/>
      <c r="D60" s="1393"/>
      <c r="E60" s="1393"/>
      <c r="F60" s="1393"/>
      <c r="G60" s="1393"/>
      <c r="H60" s="1393"/>
      <c r="I60" s="1393"/>
      <c r="J60" s="1393"/>
      <c r="K60" s="1393"/>
      <c r="L60" s="1393"/>
      <c r="M60" s="1393"/>
      <c r="N60" s="1393"/>
      <c r="O60" s="1393"/>
      <c r="P60" s="1393"/>
      <c r="Q60" s="1393"/>
      <c r="R60" s="1393"/>
      <c r="S60" s="1393"/>
      <c r="T60" s="1393"/>
      <c r="U60" s="1393"/>
      <c r="V60" s="1394"/>
      <c r="X60" s="1020"/>
      <c r="Z60" s="1486" t="str">
        <f>IF(X60="Yes","Submit Part II","")</f>
        <v/>
      </c>
      <c r="AA60" s="1393"/>
      <c r="AB60" s="1393"/>
      <c r="AC60" s="1393"/>
      <c r="AD60" s="1393"/>
      <c r="AE60" s="1394"/>
      <c r="AF60" s="10"/>
      <c r="AG60" s="10"/>
      <c r="AH60" s="10"/>
      <c r="AI60" s="10"/>
    </row>
    <row r="61" spans="1:35" ht="4.5" customHeight="1" x14ac:dyDescent="0.25">
      <c r="A61" s="10"/>
      <c r="B61" s="511"/>
      <c r="C61" s="255"/>
      <c r="D61" s="255"/>
      <c r="E61" s="255"/>
      <c r="F61" s="255"/>
      <c r="G61" s="255"/>
      <c r="H61" s="255"/>
      <c r="I61" s="255"/>
      <c r="J61" s="255"/>
      <c r="K61" s="255"/>
      <c r="L61" s="255"/>
      <c r="M61" s="255"/>
      <c r="N61" s="255"/>
      <c r="O61" s="255"/>
      <c r="P61" s="255"/>
      <c r="Q61" s="255"/>
      <c r="R61" s="255"/>
      <c r="S61" s="255"/>
      <c r="T61" s="255"/>
      <c r="U61" s="255"/>
      <c r="V61" s="255"/>
      <c r="X61" s="10"/>
      <c r="Z61" s="10"/>
      <c r="AA61" s="10"/>
      <c r="AB61" s="10"/>
      <c r="AC61" s="10"/>
      <c r="AD61" s="10"/>
      <c r="AE61" s="10"/>
      <c r="AF61" s="10"/>
      <c r="AG61" s="10"/>
      <c r="AH61" s="10"/>
      <c r="AI61" s="10"/>
    </row>
    <row r="62" spans="1:35" ht="14.25" customHeight="1" x14ac:dyDescent="0.25">
      <c r="A62" s="10"/>
      <c r="B62" s="1019" t="s">
        <v>2640</v>
      </c>
      <c r="C62" s="2393"/>
      <c r="D62" s="1393"/>
      <c r="E62" s="1393"/>
      <c r="F62" s="1393"/>
      <c r="G62" s="1393"/>
      <c r="H62" s="1393"/>
      <c r="I62" s="1393"/>
      <c r="J62" s="1393"/>
      <c r="K62" s="1393"/>
      <c r="L62" s="1393"/>
      <c r="M62" s="1393"/>
      <c r="N62" s="1393"/>
      <c r="O62" s="1393"/>
      <c r="P62" s="1393"/>
      <c r="Q62" s="1393"/>
      <c r="R62" s="1393"/>
      <c r="S62" s="1393"/>
      <c r="T62" s="1393"/>
      <c r="U62" s="1393"/>
      <c r="V62" s="1394"/>
      <c r="X62" s="1020"/>
      <c r="Z62" s="1486" t="str">
        <f>IF(X62="Yes","Submit Part II","")</f>
        <v/>
      </c>
      <c r="AA62" s="1393"/>
      <c r="AB62" s="1393"/>
      <c r="AC62" s="1393"/>
      <c r="AD62" s="1393"/>
      <c r="AE62" s="1394"/>
      <c r="AF62" s="10"/>
      <c r="AG62" s="10"/>
      <c r="AH62" s="10"/>
      <c r="AI62" s="10"/>
    </row>
    <row r="63" spans="1:35" ht="4.5" customHeight="1" x14ac:dyDescent="0.25">
      <c r="A63" s="10"/>
      <c r="B63" s="511"/>
      <c r="C63" s="255"/>
      <c r="D63" s="255"/>
      <c r="E63" s="255"/>
      <c r="F63" s="255"/>
      <c r="G63" s="255"/>
      <c r="H63" s="255"/>
      <c r="I63" s="255"/>
      <c r="J63" s="255"/>
      <c r="K63" s="255"/>
      <c r="L63" s="255"/>
      <c r="M63" s="255"/>
      <c r="N63" s="255"/>
      <c r="O63" s="255"/>
      <c r="P63" s="255"/>
      <c r="Q63" s="255"/>
      <c r="R63" s="255"/>
      <c r="S63" s="255"/>
      <c r="T63" s="255"/>
      <c r="U63" s="255"/>
      <c r="V63" s="255"/>
      <c r="X63" s="10"/>
      <c r="Z63" s="10"/>
      <c r="AA63" s="10"/>
      <c r="AB63" s="10"/>
      <c r="AC63" s="10"/>
      <c r="AD63" s="10"/>
      <c r="AE63" s="10"/>
      <c r="AF63" s="10"/>
      <c r="AG63" s="10"/>
      <c r="AH63" s="10"/>
      <c r="AI63" s="10"/>
    </row>
    <row r="64" spans="1:35" ht="14.25" customHeight="1" x14ac:dyDescent="0.25">
      <c r="A64" s="10"/>
      <c r="B64" s="1019" t="s">
        <v>2641</v>
      </c>
      <c r="C64" s="2393"/>
      <c r="D64" s="1393"/>
      <c r="E64" s="1393"/>
      <c r="F64" s="1393"/>
      <c r="G64" s="1393"/>
      <c r="H64" s="1393"/>
      <c r="I64" s="1393"/>
      <c r="J64" s="1393"/>
      <c r="K64" s="1393"/>
      <c r="L64" s="1393"/>
      <c r="M64" s="1393"/>
      <c r="N64" s="1393"/>
      <c r="O64" s="1393"/>
      <c r="P64" s="1393"/>
      <c r="Q64" s="1393"/>
      <c r="R64" s="1393"/>
      <c r="S64" s="1393"/>
      <c r="T64" s="1393"/>
      <c r="U64" s="1393"/>
      <c r="V64" s="1394"/>
      <c r="X64" s="1020"/>
      <c r="Z64" s="1486" t="str">
        <f>IF(X64="Yes","Submit Part II","")</f>
        <v/>
      </c>
      <c r="AA64" s="1393"/>
      <c r="AB64" s="1393"/>
      <c r="AC64" s="1393"/>
      <c r="AD64" s="1393"/>
      <c r="AE64" s="1394"/>
      <c r="AF64" s="10"/>
      <c r="AG64" s="10"/>
      <c r="AH64" s="10"/>
      <c r="AI64" s="10"/>
    </row>
    <row r="65" spans="1:35" ht="4.5" customHeight="1" x14ac:dyDescent="0.25">
      <c r="A65" s="10"/>
      <c r="B65" s="511"/>
      <c r="C65" s="255"/>
      <c r="D65" s="255"/>
      <c r="E65" s="255"/>
      <c r="F65" s="255"/>
      <c r="G65" s="255"/>
      <c r="H65" s="255"/>
      <c r="I65" s="255"/>
      <c r="J65" s="255"/>
      <c r="K65" s="255"/>
      <c r="L65" s="255"/>
      <c r="M65" s="255"/>
      <c r="N65" s="255"/>
      <c r="O65" s="255"/>
      <c r="P65" s="255"/>
      <c r="Q65" s="255"/>
      <c r="R65" s="255"/>
      <c r="S65" s="255"/>
      <c r="T65" s="255"/>
      <c r="U65" s="255"/>
      <c r="V65" s="255"/>
      <c r="X65" s="10"/>
      <c r="Z65" s="10"/>
      <c r="AA65" s="10"/>
      <c r="AB65" s="10"/>
      <c r="AC65" s="10"/>
      <c r="AD65" s="10"/>
      <c r="AE65" s="10"/>
      <c r="AF65" s="10"/>
      <c r="AG65" s="10"/>
      <c r="AH65" s="10"/>
      <c r="AI65" s="10"/>
    </row>
    <row r="66" spans="1:35" ht="14.25" customHeight="1" x14ac:dyDescent="0.25">
      <c r="A66" s="10"/>
      <c r="B66" s="1019" t="s">
        <v>2642</v>
      </c>
      <c r="C66" s="2393"/>
      <c r="D66" s="1393"/>
      <c r="E66" s="1393"/>
      <c r="F66" s="1393"/>
      <c r="G66" s="1393"/>
      <c r="H66" s="1393"/>
      <c r="I66" s="1393"/>
      <c r="J66" s="1393"/>
      <c r="K66" s="1393"/>
      <c r="L66" s="1393"/>
      <c r="M66" s="1393"/>
      <c r="N66" s="1393"/>
      <c r="O66" s="1393"/>
      <c r="P66" s="1393"/>
      <c r="Q66" s="1393"/>
      <c r="R66" s="1393"/>
      <c r="S66" s="1393"/>
      <c r="T66" s="1393"/>
      <c r="U66" s="1393"/>
      <c r="V66" s="1394"/>
      <c r="X66" s="1020"/>
      <c r="Z66" s="1486" t="str">
        <f>IF(X66="Yes","Submit Part II","")</f>
        <v/>
      </c>
      <c r="AA66" s="1393"/>
      <c r="AB66" s="1393"/>
      <c r="AC66" s="1393"/>
      <c r="AD66" s="1393"/>
      <c r="AE66" s="1394"/>
      <c r="AF66" s="10"/>
      <c r="AG66" s="10"/>
      <c r="AH66" s="10"/>
      <c r="AI66" s="10"/>
    </row>
    <row r="67" spans="1:35" ht="4.5" customHeight="1" x14ac:dyDescent="0.25">
      <c r="A67" s="10"/>
      <c r="B67" s="511"/>
      <c r="C67" s="255"/>
      <c r="D67" s="255"/>
      <c r="E67" s="255"/>
      <c r="F67" s="255"/>
      <c r="G67" s="255"/>
      <c r="H67" s="255"/>
      <c r="I67" s="255"/>
      <c r="J67" s="255"/>
      <c r="K67" s="255"/>
      <c r="L67" s="255"/>
      <c r="M67" s="255"/>
      <c r="N67" s="255"/>
      <c r="O67" s="255"/>
      <c r="P67" s="255"/>
      <c r="Q67" s="255"/>
      <c r="R67" s="255"/>
      <c r="S67" s="255"/>
      <c r="T67" s="255"/>
      <c r="U67" s="255"/>
      <c r="V67" s="255"/>
      <c r="X67" s="10"/>
      <c r="Z67" s="10"/>
      <c r="AA67" s="10"/>
      <c r="AB67" s="10"/>
      <c r="AC67" s="10"/>
      <c r="AD67" s="10"/>
      <c r="AE67" s="10"/>
      <c r="AF67" s="10"/>
      <c r="AG67" s="10"/>
      <c r="AH67" s="10"/>
      <c r="AI67" s="10"/>
    </row>
    <row r="68" spans="1:35" ht="14.25" customHeight="1" x14ac:dyDescent="0.25">
      <c r="A68" s="10"/>
      <c r="B68" s="1019" t="s">
        <v>2643</v>
      </c>
      <c r="C68" s="2393"/>
      <c r="D68" s="1393"/>
      <c r="E68" s="1393"/>
      <c r="F68" s="1393"/>
      <c r="G68" s="1393"/>
      <c r="H68" s="1393"/>
      <c r="I68" s="1393"/>
      <c r="J68" s="1393"/>
      <c r="K68" s="1393"/>
      <c r="L68" s="1393"/>
      <c r="M68" s="1393"/>
      <c r="N68" s="1393"/>
      <c r="O68" s="1393"/>
      <c r="P68" s="1393"/>
      <c r="Q68" s="1393"/>
      <c r="R68" s="1393"/>
      <c r="S68" s="1393"/>
      <c r="T68" s="1393"/>
      <c r="U68" s="1393"/>
      <c r="V68" s="1394"/>
      <c r="X68" s="1020"/>
      <c r="Z68" s="1486" t="str">
        <f>IF(X68="Yes","Submit Part II","")</f>
        <v/>
      </c>
      <c r="AA68" s="1393"/>
      <c r="AB68" s="1393"/>
      <c r="AC68" s="1393"/>
      <c r="AD68" s="1393"/>
      <c r="AE68" s="1394"/>
      <c r="AF68" s="10"/>
      <c r="AG68" s="10"/>
      <c r="AH68" s="10"/>
      <c r="AI68" s="10"/>
    </row>
    <row r="69" spans="1:35" ht="4.5" customHeight="1" x14ac:dyDescent="0.25">
      <c r="A69" s="10"/>
      <c r="B69" s="511"/>
      <c r="C69" s="255"/>
      <c r="D69" s="255"/>
      <c r="E69" s="255"/>
      <c r="F69" s="255"/>
      <c r="G69" s="255"/>
      <c r="H69" s="255"/>
      <c r="I69" s="255"/>
      <c r="J69" s="255"/>
      <c r="K69" s="255"/>
      <c r="L69" s="255"/>
      <c r="M69" s="255"/>
      <c r="N69" s="255"/>
      <c r="O69" s="255"/>
      <c r="P69" s="255"/>
      <c r="Q69" s="255"/>
      <c r="R69" s="255"/>
      <c r="S69" s="255"/>
      <c r="T69" s="255"/>
      <c r="U69" s="255"/>
      <c r="V69" s="255"/>
      <c r="X69" s="10"/>
      <c r="Z69" s="10"/>
      <c r="AA69" s="10"/>
      <c r="AB69" s="10"/>
      <c r="AC69" s="10"/>
      <c r="AD69" s="10"/>
      <c r="AE69" s="10"/>
      <c r="AF69" s="10"/>
      <c r="AG69" s="10"/>
      <c r="AH69" s="10"/>
      <c r="AI69" s="10"/>
    </row>
    <row r="70" spans="1:35" ht="14.25" customHeight="1" x14ac:dyDescent="0.25">
      <c r="A70" s="10"/>
      <c r="B70" s="1019" t="s">
        <v>2644</v>
      </c>
      <c r="C70" s="2393"/>
      <c r="D70" s="1393"/>
      <c r="E70" s="1393"/>
      <c r="F70" s="1393"/>
      <c r="G70" s="1393"/>
      <c r="H70" s="1393"/>
      <c r="I70" s="1393"/>
      <c r="J70" s="1393"/>
      <c r="K70" s="1393"/>
      <c r="L70" s="1393"/>
      <c r="M70" s="1393"/>
      <c r="N70" s="1393"/>
      <c r="O70" s="1393"/>
      <c r="P70" s="1393"/>
      <c r="Q70" s="1393"/>
      <c r="R70" s="1393"/>
      <c r="S70" s="1393"/>
      <c r="T70" s="1393"/>
      <c r="U70" s="1393"/>
      <c r="V70" s="1394"/>
      <c r="X70" s="1020"/>
      <c r="Z70" s="1486" t="str">
        <f>IF(X70="Yes","Submit Part II","")</f>
        <v/>
      </c>
      <c r="AA70" s="1393"/>
      <c r="AB70" s="1393"/>
      <c r="AC70" s="1393"/>
      <c r="AD70" s="1393"/>
      <c r="AE70" s="1394"/>
      <c r="AF70" s="10"/>
      <c r="AG70" s="10"/>
      <c r="AH70" s="10"/>
      <c r="AI70" s="10"/>
    </row>
    <row r="71" spans="1:35" ht="4.5" customHeight="1" x14ac:dyDescent="0.25">
      <c r="A71" s="10"/>
      <c r="B71" s="511"/>
      <c r="C71" s="255"/>
      <c r="D71" s="255"/>
      <c r="E71" s="255"/>
      <c r="F71" s="255"/>
      <c r="G71" s="255"/>
      <c r="H71" s="255"/>
      <c r="I71" s="255"/>
      <c r="J71" s="255"/>
      <c r="K71" s="255"/>
      <c r="L71" s="255"/>
      <c r="M71" s="255"/>
      <c r="N71" s="255"/>
      <c r="O71" s="255"/>
      <c r="P71" s="255"/>
      <c r="Q71" s="255"/>
      <c r="R71" s="255"/>
      <c r="S71" s="255"/>
      <c r="T71" s="255"/>
      <c r="U71" s="255"/>
      <c r="V71" s="255"/>
      <c r="X71" s="10"/>
      <c r="Z71" s="10"/>
      <c r="AA71" s="10"/>
      <c r="AB71" s="10"/>
      <c r="AC71" s="10"/>
      <c r="AD71" s="10"/>
      <c r="AE71" s="10"/>
      <c r="AF71" s="10"/>
      <c r="AG71" s="10"/>
      <c r="AH71" s="10"/>
      <c r="AI71" s="10"/>
    </row>
    <row r="72" spans="1:35" ht="14.25" customHeight="1" x14ac:dyDescent="0.25">
      <c r="A72" s="10"/>
      <c r="B72" s="1019" t="s">
        <v>2645</v>
      </c>
      <c r="C72" s="2393"/>
      <c r="D72" s="1393"/>
      <c r="E72" s="1393"/>
      <c r="F72" s="1393"/>
      <c r="G72" s="1393"/>
      <c r="H72" s="1393"/>
      <c r="I72" s="1393"/>
      <c r="J72" s="1393"/>
      <c r="K72" s="1393"/>
      <c r="L72" s="1393"/>
      <c r="M72" s="1393"/>
      <c r="N72" s="1393"/>
      <c r="O72" s="1393"/>
      <c r="P72" s="1393"/>
      <c r="Q72" s="1393"/>
      <c r="R72" s="1393"/>
      <c r="S72" s="1393"/>
      <c r="T72" s="1393"/>
      <c r="U72" s="1393"/>
      <c r="V72" s="1394"/>
      <c r="X72" s="1020"/>
      <c r="Z72" s="1486" t="str">
        <f>IF(X72="Yes","Submit Part II","")</f>
        <v/>
      </c>
      <c r="AA72" s="1393"/>
      <c r="AB72" s="1393"/>
      <c r="AC72" s="1393"/>
      <c r="AD72" s="1393"/>
      <c r="AE72" s="1394"/>
      <c r="AF72" s="10"/>
      <c r="AG72" s="10"/>
      <c r="AH72" s="10"/>
      <c r="AI72" s="10"/>
    </row>
    <row r="73" spans="1:35" ht="4.5" customHeight="1" x14ac:dyDescent="0.25">
      <c r="A73" s="10"/>
      <c r="B73" s="511"/>
      <c r="C73" s="255"/>
      <c r="D73" s="255"/>
      <c r="E73" s="255"/>
      <c r="F73" s="255"/>
      <c r="G73" s="255"/>
      <c r="H73" s="255"/>
      <c r="I73" s="255"/>
      <c r="J73" s="255"/>
      <c r="K73" s="255"/>
      <c r="L73" s="255"/>
      <c r="M73" s="255"/>
      <c r="N73" s="255"/>
      <c r="O73" s="255"/>
      <c r="P73" s="255"/>
      <c r="Q73" s="255"/>
      <c r="R73" s="255"/>
      <c r="S73" s="255"/>
      <c r="T73" s="255"/>
      <c r="U73" s="255"/>
      <c r="V73" s="255"/>
      <c r="X73" s="10"/>
      <c r="Z73" s="10"/>
      <c r="AA73" s="10"/>
      <c r="AB73" s="10"/>
      <c r="AC73" s="10"/>
      <c r="AD73" s="10"/>
      <c r="AE73" s="10"/>
      <c r="AF73" s="10"/>
      <c r="AG73" s="10"/>
      <c r="AH73" s="10"/>
      <c r="AI73" s="10"/>
    </row>
    <row r="74" spans="1:35" ht="14.25" customHeight="1" x14ac:dyDescent="0.25">
      <c r="A74" s="10"/>
      <c r="B74" s="1019" t="s">
        <v>2646</v>
      </c>
      <c r="C74" s="2393"/>
      <c r="D74" s="1393"/>
      <c r="E74" s="1393"/>
      <c r="F74" s="1393"/>
      <c r="G74" s="1393"/>
      <c r="H74" s="1393"/>
      <c r="I74" s="1393"/>
      <c r="J74" s="1393"/>
      <c r="K74" s="1393"/>
      <c r="L74" s="1393"/>
      <c r="M74" s="1393"/>
      <c r="N74" s="1393"/>
      <c r="O74" s="1393"/>
      <c r="P74" s="1393"/>
      <c r="Q74" s="1393"/>
      <c r="R74" s="1393"/>
      <c r="S74" s="1393"/>
      <c r="T74" s="1393"/>
      <c r="U74" s="1393"/>
      <c r="V74" s="1394"/>
      <c r="X74" s="1020"/>
      <c r="Z74" s="1486" t="str">
        <f>IF(X74="Yes","Submit Part II","")</f>
        <v/>
      </c>
      <c r="AA74" s="1393"/>
      <c r="AB74" s="1393"/>
      <c r="AC74" s="1393"/>
      <c r="AD74" s="1393"/>
      <c r="AE74" s="1394"/>
      <c r="AF74" s="10"/>
      <c r="AG74" s="10"/>
      <c r="AH74" s="10"/>
      <c r="AI74" s="10"/>
    </row>
    <row r="75" spans="1:35" ht="7.9"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4.25" customHeight="1" x14ac:dyDescent="0.25">
      <c r="A76" s="2395" t="s">
        <v>2729</v>
      </c>
      <c r="B76" s="1400"/>
      <c r="C76" s="1400"/>
      <c r="D76" s="1400"/>
      <c r="E76" s="1400"/>
      <c r="F76" s="1400"/>
      <c r="G76" s="1400"/>
      <c r="H76" s="1400"/>
      <c r="I76" s="1400"/>
      <c r="J76" s="1400"/>
      <c r="K76" s="1400"/>
      <c r="L76" s="1400"/>
      <c r="M76" s="1400"/>
      <c r="N76" s="1400"/>
      <c r="O76" s="1400"/>
      <c r="P76" s="1400"/>
      <c r="Q76" s="1400"/>
      <c r="R76" s="1400"/>
      <c r="S76" s="1400"/>
      <c r="T76" s="1400"/>
      <c r="U76" s="1400"/>
      <c r="V76" s="1400"/>
      <c r="W76" s="1400"/>
      <c r="X76" s="1400"/>
      <c r="Y76" s="1400"/>
      <c r="Z76" s="1400"/>
      <c r="AA76" s="1400"/>
      <c r="AB76" s="1400"/>
      <c r="AC76" s="1400"/>
      <c r="AD76" s="1400"/>
      <c r="AE76" s="1400"/>
      <c r="AF76" s="1400"/>
      <c r="AG76" s="1400"/>
      <c r="AH76" s="10"/>
      <c r="AI76" s="10"/>
    </row>
    <row r="77" spans="1:35" ht="14.25" customHeight="1" x14ac:dyDescent="0.25">
      <c r="A77" s="1400"/>
      <c r="B77" s="1400"/>
      <c r="C77" s="1400"/>
      <c r="D77" s="1400"/>
      <c r="E77" s="1400"/>
      <c r="F77" s="1400"/>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400"/>
      <c r="AF77" s="1400"/>
      <c r="AG77" s="1400"/>
      <c r="AH77" s="10"/>
      <c r="AI77" s="10"/>
    </row>
    <row r="78" spans="1:35" ht="15" customHeight="1" x14ac:dyDescent="0.25">
      <c r="A78" s="1021"/>
      <c r="B78" s="1021"/>
      <c r="C78" s="1021"/>
      <c r="D78" s="1021"/>
      <c r="E78" s="1021"/>
      <c r="F78" s="1021"/>
      <c r="G78" s="1021"/>
      <c r="H78" s="1021"/>
      <c r="I78" s="1021"/>
      <c r="J78" s="1021"/>
      <c r="K78" s="1021"/>
      <c r="L78" s="1021"/>
      <c r="M78" s="1021"/>
      <c r="N78" s="1021"/>
      <c r="O78" s="1021"/>
      <c r="P78" s="1021"/>
      <c r="Q78" s="1021"/>
      <c r="R78" s="1021"/>
      <c r="S78" s="1021"/>
      <c r="T78" s="1021"/>
      <c r="U78" s="1021"/>
      <c r="V78" s="1021"/>
      <c r="W78" s="1021"/>
      <c r="X78" s="1021"/>
      <c r="Y78" s="1021"/>
      <c r="Z78" s="1021"/>
      <c r="AA78" s="1021"/>
      <c r="AB78" s="1021"/>
      <c r="AC78" s="1021"/>
      <c r="AD78" s="1021"/>
      <c r="AE78" s="1021"/>
      <c r="AF78" s="1021"/>
      <c r="AG78" s="1021"/>
      <c r="AH78" s="10"/>
      <c r="AI78" s="10"/>
    </row>
    <row r="79" spans="1:35"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row>
    <row r="80" spans="1:35" ht="15" customHeight="1" x14ac:dyDescent="0.25">
      <c r="A80" s="10" t="s">
        <v>1873</v>
      </c>
      <c r="B80" s="10"/>
      <c r="C80" s="2380"/>
      <c r="D80" s="1403"/>
      <c r="E80" s="1403"/>
      <c r="F80" s="1403"/>
      <c r="G80" s="1403"/>
      <c r="H80" s="1403"/>
      <c r="I80" s="1403"/>
      <c r="J80" s="1403"/>
      <c r="K80" s="1403"/>
      <c r="L80" s="10"/>
      <c r="M80" s="2396"/>
      <c r="N80" s="1456"/>
      <c r="O80" s="1456"/>
      <c r="P80" s="1456"/>
      <c r="Q80" s="1457"/>
      <c r="S80" s="990" t="s">
        <v>2730</v>
      </c>
      <c r="U80" s="1703"/>
      <c r="V80" s="1456"/>
      <c r="W80" s="1456"/>
      <c r="X80" s="1456"/>
      <c r="Y80" s="1456"/>
      <c r="Z80" s="1456"/>
      <c r="AA80" s="1456"/>
      <c r="AB80" s="1457"/>
      <c r="AC80" s="10"/>
      <c r="AD80" s="10"/>
      <c r="AE80" s="10"/>
      <c r="AF80" s="10"/>
      <c r="AG80" s="10"/>
      <c r="AH80" s="10"/>
      <c r="AI80" s="10"/>
    </row>
    <row r="81" spans="1:35" ht="14.25" customHeight="1" x14ac:dyDescent="0.25">
      <c r="A81" s="10"/>
      <c r="B81" s="10"/>
      <c r="C81" s="2394" t="s">
        <v>2180</v>
      </c>
      <c r="D81" s="1397"/>
      <c r="E81" s="1397"/>
      <c r="F81" s="1397"/>
      <c r="G81" s="1397"/>
      <c r="H81" s="1397"/>
      <c r="I81" s="1397"/>
      <c r="J81" s="1397"/>
      <c r="K81" s="1397"/>
      <c r="L81" s="10"/>
      <c r="M81" s="2382" t="s">
        <v>442</v>
      </c>
      <c r="N81" s="1400"/>
      <c r="O81" s="1400"/>
      <c r="P81" s="1400"/>
      <c r="Q81" s="1400"/>
      <c r="R81" s="10"/>
      <c r="T81" s="10"/>
      <c r="U81" s="10"/>
      <c r="AB81" s="10"/>
      <c r="AC81" s="10"/>
      <c r="AD81" s="10"/>
      <c r="AE81" s="10"/>
      <c r="AF81" s="10"/>
      <c r="AG81" s="10"/>
      <c r="AH81" s="10"/>
      <c r="AI81" s="10"/>
    </row>
    <row r="82" spans="1:35"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row>
    <row r="83" spans="1:35" ht="14.25" customHeight="1" x14ac:dyDescent="0.25">
      <c r="A83" s="181" t="s">
        <v>2731</v>
      </c>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5"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5" ht="14.25" customHeight="1" x14ac:dyDescent="0.25">
      <c r="A85" s="181" t="s">
        <v>2724</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5" ht="14.25" customHeight="1" x14ac:dyDescent="0.25">
      <c r="A86" s="10" t="s">
        <v>2732</v>
      </c>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5"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5" ht="14.25" customHeight="1" x14ac:dyDescent="0.25">
      <c r="A88" s="10" t="s">
        <v>2733</v>
      </c>
      <c r="B88" s="10"/>
      <c r="C88" s="10"/>
      <c r="D88" s="10"/>
      <c r="E88" s="10"/>
      <c r="F88" s="10"/>
      <c r="G88" s="10"/>
      <c r="H88" s="10"/>
      <c r="I88" s="10"/>
      <c r="J88" s="2385" t="s">
        <v>2734</v>
      </c>
      <c r="K88" s="1531"/>
      <c r="L88" s="1531"/>
      <c r="M88" s="1531"/>
      <c r="N88" s="1531"/>
      <c r="O88" s="1531"/>
      <c r="P88" s="1531"/>
      <c r="Q88" s="1531"/>
      <c r="R88" s="1531"/>
      <c r="S88" s="1531"/>
      <c r="T88" s="1531"/>
      <c r="U88" s="1531"/>
      <c r="V88" s="1531"/>
      <c r="W88" s="1531"/>
      <c r="X88" s="1531"/>
      <c r="Y88" s="1531"/>
      <c r="Z88" s="1531"/>
      <c r="AA88" s="1531"/>
      <c r="AB88" s="1531"/>
      <c r="AC88" s="1531"/>
      <c r="AD88" s="1531"/>
      <c r="AE88" s="1531"/>
      <c r="AF88" s="1532"/>
      <c r="AG88" s="10"/>
    </row>
    <row r="89" spans="1:35"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5" ht="15.75" customHeight="1" x14ac:dyDescent="0.25">
      <c r="A90" s="10"/>
      <c r="B90" s="10" t="s">
        <v>2735</v>
      </c>
      <c r="C90" s="10"/>
      <c r="D90" s="10"/>
      <c r="E90" s="10"/>
      <c r="F90" s="10"/>
      <c r="G90" s="238"/>
      <c r="H90" s="1700" t="s">
        <v>2736</v>
      </c>
      <c r="I90" s="1400"/>
      <c r="J90" s="1400"/>
      <c r="K90" s="1400"/>
      <c r="L90" s="1400"/>
      <c r="M90" s="1400"/>
      <c r="N90" s="1400"/>
      <c r="O90" s="1400"/>
      <c r="P90" s="1400"/>
      <c r="Q90" s="1400"/>
      <c r="R90" s="1400"/>
      <c r="S90" s="1400"/>
      <c r="T90" s="1400"/>
      <c r="U90" s="1400"/>
      <c r="V90" s="1400"/>
      <c r="W90" s="1400"/>
      <c r="X90" s="1400"/>
      <c r="Y90" s="1400"/>
      <c r="Z90" s="1400"/>
      <c r="AA90" s="1400"/>
      <c r="AB90" s="1400"/>
      <c r="AC90" s="1400"/>
      <c r="AD90" s="1400"/>
      <c r="AE90" s="1400"/>
      <c r="AF90" s="1400"/>
      <c r="AG90" s="1400"/>
    </row>
    <row r="91" spans="1:35"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5" ht="14.25" customHeight="1" x14ac:dyDescent="0.25">
      <c r="A92" s="10"/>
      <c r="B92" s="10"/>
      <c r="C92" s="10"/>
      <c r="D92" s="10"/>
      <c r="E92" s="10"/>
      <c r="F92" s="10"/>
      <c r="G92" s="238"/>
      <c r="H92" s="10" t="s">
        <v>2737</v>
      </c>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5"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5" ht="14.25" customHeight="1" x14ac:dyDescent="0.25">
      <c r="A94" s="10"/>
      <c r="B94" s="10"/>
      <c r="C94" s="10"/>
      <c r="D94" s="10"/>
      <c r="E94" s="10"/>
      <c r="F94" s="10"/>
      <c r="G94" s="238"/>
      <c r="H94" s="10" t="s">
        <v>2738</v>
      </c>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5"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5" ht="14.25" customHeight="1" x14ac:dyDescent="0.25">
      <c r="A96" s="10"/>
      <c r="B96" s="10"/>
      <c r="C96" s="10"/>
      <c r="D96" s="10"/>
      <c r="E96" s="10"/>
      <c r="F96" s="10"/>
      <c r="G96" s="238"/>
      <c r="H96" s="10" t="s">
        <v>2739</v>
      </c>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4.25" customHeight="1" x14ac:dyDescent="0.25">
      <c r="A98" s="10"/>
      <c r="B98" s="10"/>
      <c r="C98" s="10"/>
      <c r="D98" s="10"/>
      <c r="E98" s="10"/>
      <c r="F98" s="10"/>
      <c r="G98" s="238"/>
      <c r="H98" s="10" t="s">
        <v>2740</v>
      </c>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5" customHeight="1" x14ac:dyDescent="0.2">
      <c r="A100" s="1551" t="s">
        <v>2741</v>
      </c>
      <c r="B100" s="1400"/>
      <c r="C100" s="1400"/>
      <c r="D100" s="1400"/>
      <c r="E100" s="1400"/>
      <c r="F100" s="1400"/>
      <c r="G100" s="1400"/>
      <c r="H100" s="1400"/>
      <c r="I100" s="1400"/>
      <c r="J100" s="1400"/>
      <c r="K100" s="1400"/>
      <c r="L100" s="1400"/>
      <c r="M100" s="1400"/>
      <c r="N100" s="1400"/>
      <c r="O100" s="1400"/>
      <c r="P100" s="1400"/>
      <c r="Q100" s="1400"/>
      <c r="R100" s="1400"/>
      <c r="S100" s="1400"/>
      <c r="T100" s="1400"/>
      <c r="U100" s="1400"/>
      <c r="V100" s="1400"/>
      <c r="W100" s="1400"/>
      <c r="X100" s="1400"/>
      <c r="Y100" s="1400"/>
      <c r="Z100" s="1400"/>
      <c r="AA100" s="1400"/>
      <c r="AB100" s="1400"/>
      <c r="AC100" s="1400"/>
      <c r="AD100" s="1400"/>
      <c r="AE100" s="1400"/>
      <c r="AF100" s="1400"/>
      <c r="AG100" s="1400"/>
    </row>
    <row r="101" spans="1:33" ht="14.25" customHeight="1" x14ac:dyDescent="0.2">
      <c r="A101" s="1400"/>
      <c r="B101" s="1400"/>
      <c r="C101" s="1400"/>
      <c r="D101" s="1400"/>
      <c r="E101" s="1400"/>
      <c r="F101" s="1400"/>
      <c r="G101" s="1400"/>
      <c r="H101" s="1400"/>
      <c r="I101" s="1400"/>
      <c r="J101" s="1400"/>
      <c r="K101" s="1400"/>
      <c r="L101" s="1400"/>
      <c r="M101" s="1400"/>
      <c r="N101" s="1400"/>
      <c r="O101" s="1400"/>
      <c r="P101" s="1400"/>
      <c r="Q101" s="1400"/>
      <c r="R101" s="1400"/>
      <c r="S101" s="1400"/>
      <c r="T101" s="1400"/>
      <c r="U101" s="1400"/>
      <c r="V101" s="1400"/>
      <c r="W101" s="1400"/>
      <c r="X101" s="1400"/>
      <c r="Y101" s="1400"/>
      <c r="Z101" s="1400"/>
      <c r="AA101" s="1400"/>
      <c r="AB101" s="1400"/>
      <c r="AC101" s="1400"/>
      <c r="AD101" s="1400"/>
      <c r="AE101" s="1400"/>
      <c r="AF101" s="1400"/>
      <c r="AG101" s="1400"/>
    </row>
    <row r="102" spans="1:33" ht="14.25" customHeight="1" x14ac:dyDescent="0.2">
      <c r="A102" s="1400"/>
      <c r="B102" s="1400"/>
      <c r="C102" s="1400"/>
      <c r="D102" s="1400"/>
      <c r="E102" s="1400"/>
      <c r="F102" s="1400"/>
      <c r="G102" s="1400"/>
      <c r="H102" s="1400"/>
      <c r="I102" s="1400"/>
      <c r="J102" s="1400"/>
      <c r="K102" s="1400"/>
      <c r="L102" s="1400"/>
      <c r="M102" s="1400"/>
      <c r="N102" s="1400"/>
      <c r="O102" s="1400"/>
      <c r="P102" s="1400"/>
      <c r="Q102" s="1400"/>
      <c r="R102" s="1400"/>
      <c r="S102" s="1400"/>
      <c r="T102" s="1400"/>
      <c r="U102" s="1400"/>
      <c r="V102" s="1400"/>
      <c r="W102" s="1400"/>
      <c r="X102" s="1400"/>
      <c r="Y102" s="1400"/>
      <c r="Z102" s="1400"/>
      <c r="AA102" s="1400"/>
      <c r="AB102" s="1400"/>
      <c r="AC102" s="1400"/>
      <c r="AD102" s="1400"/>
      <c r="AE102" s="1400"/>
      <c r="AF102" s="1400"/>
      <c r="AG102" s="1400"/>
    </row>
    <row r="103" spans="1:33" ht="14.25" customHeight="1" x14ac:dyDescent="0.2">
      <c r="A103" s="1400"/>
      <c r="B103" s="1400"/>
      <c r="C103" s="1400"/>
      <c r="D103" s="1400"/>
      <c r="E103" s="1400"/>
      <c r="F103" s="1400"/>
      <c r="G103" s="1400"/>
      <c r="H103" s="1400"/>
      <c r="I103" s="1400"/>
      <c r="J103" s="1400"/>
      <c r="K103" s="1400"/>
      <c r="L103" s="1400"/>
      <c r="M103" s="1400"/>
      <c r="N103" s="1400"/>
      <c r="O103" s="1400"/>
      <c r="P103" s="1400"/>
      <c r="Q103" s="1400"/>
      <c r="R103" s="1400"/>
      <c r="S103" s="1400"/>
      <c r="T103" s="1400"/>
      <c r="U103" s="1400"/>
      <c r="V103" s="1400"/>
      <c r="W103" s="1400"/>
      <c r="X103" s="1400"/>
      <c r="Y103" s="1400"/>
      <c r="Z103" s="1400"/>
      <c r="AA103" s="1400"/>
      <c r="AB103" s="1400"/>
      <c r="AC103" s="1400"/>
      <c r="AD103" s="1400"/>
      <c r="AE103" s="1400"/>
      <c r="AF103" s="1400"/>
      <c r="AG103" s="1400"/>
    </row>
    <row r="104" spans="1:33" ht="15" customHeight="1" x14ac:dyDescent="0.25">
      <c r="A104" s="10"/>
      <c r="B104" s="2383" t="s">
        <v>2742</v>
      </c>
      <c r="C104" s="1400"/>
      <c r="D104" s="1400"/>
      <c r="E104" s="1400"/>
      <c r="F104" s="1400"/>
      <c r="G104" s="1400"/>
      <c r="H104" s="1400"/>
      <c r="I104" s="1400"/>
      <c r="J104" s="1400"/>
      <c r="K104" s="1400"/>
      <c r="L104" s="1400"/>
      <c r="M104" s="364"/>
      <c r="N104" s="2383" t="s">
        <v>1645</v>
      </c>
      <c r="O104" s="364"/>
      <c r="P104" s="2383" t="s">
        <v>2614</v>
      </c>
      <c r="Q104" s="1400"/>
      <c r="R104" s="1400"/>
      <c r="S104" s="1400"/>
      <c r="T104" s="1400"/>
      <c r="U104" s="1400"/>
      <c r="V104" s="1400"/>
      <c r="W104" s="1400"/>
      <c r="X104" s="1400"/>
      <c r="Y104" s="181"/>
      <c r="Z104" s="2388" t="s">
        <v>2743</v>
      </c>
      <c r="AA104" s="1400"/>
      <c r="AB104" s="10"/>
      <c r="AC104" s="2388" t="s">
        <v>2744</v>
      </c>
      <c r="AD104" s="1400"/>
      <c r="AE104" s="1400"/>
      <c r="AF104" s="1400"/>
      <c r="AG104" s="10"/>
    </row>
    <row r="105" spans="1:33" ht="14.25" customHeight="1" x14ac:dyDescent="0.25">
      <c r="A105" s="10"/>
      <c r="B105" s="1400"/>
      <c r="C105" s="1400"/>
      <c r="D105" s="1400"/>
      <c r="E105" s="1400"/>
      <c r="F105" s="1400"/>
      <c r="G105" s="1400"/>
      <c r="H105" s="1400"/>
      <c r="I105" s="1400"/>
      <c r="J105" s="1400"/>
      <c r="K105" s="1400"/>
      <c r="L105" s="1400"/>
      <c r="M105" s="364"/>
      <c r="N105" s="1400"/>
      <c r="O105" s="364"/>
      <c r="P105" s="1400"/>
      <c r="Q105" s="1400"/>
      <c r="R105" s="1400"/>
      <c r="S105" s="1400"/>
      <c r="T105" s="1400"/>
      <c r="U105" s="1400"/>
      <c r="V105" s="1400"/>
      <c r="W105" s="1400"/>
      <c r="X105" s="1400"/>
      <c r="Y105" s="181"/>
      <c r="Z105" s="1400"/>
      <c r="AA105" s="1400"/>
      <c r="AB105" s="10"/>
      <c r="AC105" s="1400"/>
      <c r="AD105" s="1400"/>
      <c r="AE105" s="1400"/>
      <c r="AF105" s="1400"/>
      <c r="AG105" s="10"/>
    </row>
    <row r="106" spans="1:33" ht="14.25" customHeight="1" x14ac:dyDescent="0.25">
      <c r="A106" s="10"/>
      <c r="B106" s="10"/>
      <c r="C106" s="10"/>
      <c r="D106" s="10"/>
      <c r="E106" s="10"/>
      <c r="F106" s="10"/>
      <c r="G106" s="10"/>
      <c r="H106" s="10"/>
      <c r="I106" s="10"/>
      <c r="J106" s="10"/>
      <c r="K106" s="10"/>
      <c r="L106" s="10"/>
      <c r="M106" s="10"/>
      <c r="N106" s="10"/>
      <c r="O106" s="10"/>
      <c r="P106" s="153"/>
      <c r="Q106" s="153"/>
      <c r="R106" s="153"/>
      <c r="S106" s="153"/>
      <c r="T106" s="153"/>
      <c r="U106" s="153"/>
      <c r="V106" s="153"/>
      <c r="W106" s="153"/>
      <c r="X106" s="153"/>
      <c r="Y106" s="10"/>
      <c r="Z106" s="10"/>
      <c r="AA106" s="10"/>
      <c r="AB106" s="10"/>
      <c r="AC106" s="10"/>
      <c r="AD106" s="10"/>
      <c r="AE106" s="10"/>
      <c r="AF106" s="10"/>
      <c r="AG106" s="10"/>
    </row>
    <row r="107" spans="1:33" ht="14.25" customHeight="1" x14ac:dyDescent="0.25">
      <c r="A107" s="255"/>
      <c r="B107" s="1474"/>
      <c r="C107" s="1456"/>
      <c r="D107" s="1456"/>
      <c r="E107" s="1456"/>
      <c r="F107" s="1456"/>
      <c r="G107" s="1456"/>
      <c r="H107" s="1456"/>
      <c r="I107" s="1456"/>
      <c r="J107" s="1456"/>
      <c r="K107" s="1456"/>
      <c r="L107" s="1457"/>
      <c r="M107" s="255"/>
      <c r="N107" s="1022"/>
      <c r="O107" s="255"/>
      <c r="P107" s="2386"/>
      <c r="Q107" s="1456"/>
      <c r="R107" s="1456"/>
      <c r="S107" s="1456"/>
      <c r="T107" s="1456"/>
      <c r="U107" s="1456"/>
      <c r="V107" s="1456"/>
      <c r="W107" s="1456"/>
      <c r="X107" s="1457"/>
      <c r="Y107" s="255"/>
      <c r="Z107" s="2387"/>
      <c r="AA107" s="1457"/>
      <c r="AB107" s="10"/>
      <c r="AC107" s="2387"/>
      <c r="AD107" s="1456"/>
      <c r="AE107" s="1456"/>
      <c r="AF107" s="1457"/>
      <c r="AG107" s="10"/>
    </row>
    <row r="108" spans="1:33" ht="14.25" customHeight="1" x14ac:dyDescent="0.25">
      <c r="A108" s="10"/>
      <c r="B108" s="584"/>
      <c r="C108" s="584"/>
      <c r="D108" s="584"/>
      <c r="E108" s="584"/>
      <c r="F108" s="584"/>
      <c r="G108" s="584"/>
      <c r="H108" s="584"/>
      <c r="I108" s="584"/>
      <c r="J108" s="584"/>
      <c r="K108" s="584"/>
      <c r="L108" s="584"/>
      <c r="M108" s="10"/>
      <c r="N108" s="584"/>
      <c r="O108" s="10"/>
      <c r="P108" s="153"/>
      <c r="Q108" s="153"/>
      <c r="R108" s="153"/>
      <c r="S108" s="153"/>
      <c r="T108" s="153"/>
      <c r="U108" s="153"/>
      <c r="V108" s="153"/>
      <c r="W108" s="153"/>
      <c r="X108" s="153"/>
      <c r="Y108" s="10"/>
      <c r="Z108" s="1023"/>
      <c r="AA108" s="1023"/>
      <c r="AB108" s="10"/>
      <c r="AC108" s="1023"/>
      <c r="AD108" s="1023"/>
      <c r="AE108" s="1023"/>
      <c r="AF108" s="1023"/>
      <c r="AG108" s="10"/>
    </row>
    <row r="109" spans="1:33" ht="14.25" customHeight="1" x14ac:dyDescent="0.25">
      <c r="A109" s="255"/>
      <c r="B109" s="1474"/>
      <c r="C109" s="1456"/>
      <c r="D109" s="1456"/>
      <c r="E109" s="1456"/>
      <c r="F109" s="1456"/>
      <c r="G109" s="1456"/>
      <c r="H109" s="1456"/>
      <c r="I109" s="1456"/>
      <c r="J109" s="1456"/>
      <c r="K109" s="1456"/>
      <c r="L109" s="1457"/>
      <c r="M109" s="255"/>
      <c r="N109" s="1022"/>
      <c r="O109" s="255"/>
      <c r="P109" s="2386"/>
      <c r="Q109" s="1456"/>
      <c r="R109" s="1456"/>
      <c r="S109" s="1456"/>
      <c r="T109" s="1456"/>
      <c r="U109" s="1456"/>
      <c r="V109" s="1456"/>
      <c r="W109" s="1456"/>
      <c r="X109" s="1457"/>
      <c r="Y109" s="255"/>
      <c r="Z109" s="2387"/>
      <c r="AA109" s="1457"/>
      <c r="AB109" s="10"/>
      <c r="AC109" s="2387"/>
      <c r="AD109" s="1456"/>
      <c r="AE109" s="1456"/>
      <c r="AF109" s="1457"/>
      <c r="AG109" s="10"/>
    </row>
    <row r="110" spans="1:33" ht="14.25" customHeight="1" x14ac:dyDescent="0.25">
      <c r="A110" s="10"/>
      <c r="B110" s="584"/>
      <c r="C110" s="584"/>
      <c r="D110" s="584"/>
      <c r="E110" s="584"/>
      <c r="F110" s="584"/>
      <c r="G110" s="584"/>
      <c r="H110" s="584"/>
      <c r="I110" s="584"/>
      <c r="J110" s="584"/>
      <c r="K110" s="584"/>
      <c r="L110" s="584"/>
      <c r="M110" s="10"/>
      <c r="N110" s="584"/>
      <c r="O110" s="10"/>
      <c r="P110" s="153"/>
      <c r="Q110" s="153"/>
      <c r="R110" s="153"/>
      <c r="S110" s="153"/>
      <c r="T110" s="153"/>
      <c r="U110" s="153"/>
      <c r="V110" s="153"/>
      <c r="W110" s="153"/>
      <c r="X110" s="153"/>
      <c r="Y110" s="10"/>
      <c r="Z110" s="1023"/>
      <c r="AA110" s="1023"/>
      <c r="AB110" s="10"/>
      <c r="AC110" s="1023"/>
      <c r="AD110" s="1023"/>
      <c r="AE110" s="1023"/>
      <c r="AF110" s="1023"/>
      <c r="AG110" s="10"/>
    </row>
    <row r="111" spans="1:33" ht="14.25" customHeight="1" x14ac:dyDescent="0.25">
      <c r="A111" s="255"/>
      <c r="B111" s="1474"/>
      <c r="C111" s="1456"/>
      <c r="D111" s="1456"/>
      <c r="E111" s="1456"/>
      <c r="F111" s="1456"/>
      <c r="G111" s="1456"/>
      <c r="H111" s="1456"/>
      <c r="I111" s="1456"/>
      <c r="J111" s="1456"/>
      <c r="K111" s="1456"/>
      <c r="L111" s="1457"/>
      <c r="M111" s="255"/>
      <c r="N111" s="1022"/>
      <c r="O111" s="255"/>
      <c r="P111" s="2386"/>
      <c r="Q111" s="1456"/>
      <c r="R111" s="1456"/>
      <c r="S111" s="1456"/>
      <c r="T111" s="1456"/>
      <c r="U111" s="1456"/>
      <c r="V111" s="1456"/>
      <c r="W111" s="1456"/>
      <c r="X111" s="1457"/>
      <c r="Y111" s="255"/>
      <c r="Z111" s="2387"/>
      <c r="AA111" s="1457"/>
      <c r="AB111" s="10"/>
      <c r="AC111" s="2387"/>
      <c r="AD111" s="1456"/>
      <c r="AE111" s="1456"/>
      <c r="AF111" s="1457"/>
      <c r="AG111" s="10"/>
    </row>
    <row r="112" spans="1:33" ht="14.25" customHeight="1" x14ac:dyDescent="0.25">
      <c r="A112" s="10"/>
      <c r="B112" s="584"/>
      <c r="C112" s="584"/>
      <c r="D112" s="584"/>
      <c r="E112" s="584"/>
      <c r="F112" s="584"/>
      <c r="G112" s="584"/>
      <c r="H112" s="584"/>
      <c r="I112" s="584"/>
      <c r="J112" s="584"/>
      <c r="K112" s="584"/>
      <c r="L112" s="584"/>
      <c r="M112" s="10"/>
      <c r="N112" s="584"/>
      <c r="O112" s="10"/>
      <c r="P112" s="153"/>
      <c r="Q112" s="153"/>
      <c r="R112" s="153"/>
      <c r="S112" s="153"/>
      <c r="T112" s="153"/>
      <c r="U112" s="153"/>
      <c r="V112" s="153"/>
      <c r="W112" s="153"/>
      <c r="X112" s="153"/>
      <c r="Y112" s="10"/>
      <c r="Z112" s="1023"/>
      <c r="AA112" s="1023"/>
      <c r="AB112" s="10"/>
      <c r="AC112" s="1023"/>
      <c r="AD112" s="1023"/>
      <c r="AE112" s="1023"/>
      <c r="AF112" s="1023"/>
      <c r="AG112" s="10"/>
    </row>
    <row r="113" spans="1:33" ht="14.25" customHeight="1" x14ac:dyDescent="0.25">
      <c r="A113" s="255"/>
      <c r="B113" s="1474"/>
      <c r="C113" s="1456"/>
      <c r="D113" s="1456"/>
      <c r="E113" s="1456"/>
      <c r="F113" s="1456"/>
      <c r="G113" s="1456"/>
      <c r="H113" s="1456"/>
      <c r="I113" s="1456"/>
      <c r="J113" s="1456"/>
      <c r="K113" s="1456"/>
      <c r="L113" s="1457"/>
      <c r="M113" s="255"/>
      <c r="N113" s="1022"/>
      <c r="O113" s="255"/>
      <c r="P113" s="2386"/>
      <c r="Q113" s="1456"/>
      <c r="R113" s="1456"/>
      <c r="S113" s="1456"/>
      <c r="T113" s="1456"/>
      <c r="U113" s="1456"/>
      <c r="V113" s="1456"/>
      <c r="W113" s="1456"/>
      <c r="X113" s="1457"/>
      <c r="Y113" s="255"/>
      <c r="Z113" s="2387"/>
      <c r="AA113" s="1457"/>
      <c r="AB113" s="10"/>
      <c r="AC113" s="2387"/>
      <c r="AD113" s="1456"/>
      <c r="AE113" s="1456"/>
      <c r="AF113" s="1457"/>
      <c r="AG113" s="10"/>
    </row>
    <row r="114" spans="1:33" ht="14.25" customHeight="1" x14ac:dyDescent="0.25">
      <c r="A114" s="10"/>
      <c r="B114" s="584"/>
      <c r="C114" s="584"/>
      <c r="D114" s="584"/>
      <c r="E114" s="584"/>
      <c r="F114" s="584"/>
      <c r="G114" s="584"/>
      <c r="H114" s="584"/>
      <c r="I114" s="584"/>
      <c r="J114" s="584"/>
      <c r="K114" s="584"/>
      <c r="L114" s="584"/>
      <c r="M114" s="10"/>
      <c r="N114" s="584"/>
      <c r="O114" s="10"/>
      <c r="P114" s="153"/>
      <c r="Q114" s="153"/>
      <c r="R114" s="153"/>
      <c r="S114" s="153"/>
      <c r="T114" s="153"/>
      <c r="U114" s="153"/>
      <c r="V114" s="153"/>
      <c r="W114" s="153"/>
      <c r="X114" s="153"/>
      <c r="Y114" s="10"/>
      <c r="Z114" s="1023"/>
      <c r="AA114" s="1023"/>
      <c r="AB114" s="10"/>
      <c r="AC114" s="1023"/>
      <c r="AD114" s="1023"/>
      <c r="AE114" s="1023"/>
      <c r="AF114" s="1023"/>
      <c r="AG114" s="10"/>
    </row>
    <row r="115" spans="1:33" ht="14.25" customHeight="1" x14ac:dyDescent="0.25">
      <c r="A115" s="255"/>
      <c r="B115" s="1474"/>
      <c r="C115" s="1456"/>
      <c r="D115" s="1456"/>
      <c r="E115" s="1456"/>
      <c r="F115" s="1456"/>
      <c r="G115" s="1456"/>
      <c r="H115" s="1456"/>
      <c r="I115" s="1456"/>
      <c r="J115" s="1456"/>
      <c r="K115" s="1456"/>
      <c r="L115" s="1457"/>
      <c r="M115" s="255"/>
      <c r="N115" s="1022"/>
      <c r="O115" s="255"/>
      <c r="P115" s="2386"/>
      <c r="Q115" s="1456"/>
      <c r="R115" s="1456"/>
      <c r="S115" s="1456"/>
      <c r="T115" s="1456"/>
      <c r="U115" s="1456"/>
      <c r="V115" s="1456"/>
      <c r="W115" s="1456"/>
      <c r="X115" s="1457"/>
      <c r="Y115" s="255"/>
      <c r="Z115" s="2387"/>
      <c r="AA115" s="1457"/>
      <c r="AB115" s="10"/>
      <c r="AC115" s="2387"/>
      <c r="AD115" s="1456"/>
      <c r="AE115" s="1456"/>
      <c r="AF115" s="1457"/>
      <c r="AG115" s="10"/>
    </row>
    <row r="116" spans="1:33" ht="14.25" customHeight="1" x14ac:dyDescent="0.25">
      <c r="A116" s="10"/>
      <c r="B116" s="584"/>
      <c r="C116" s="584"/>
      <c r="D116" s="584"/>
      <c r="E116" s="584"/>
      <c r="F116" s="584"/>
      <c r="G116" s="584"/>
      <c r="H116" s="584"/>
      <c r="I116" s="584"/>
      <c r="J116" s="584"/>
      <c r="K116" s="584"/>
      <c r="L116" s="584"/>
      <c r="M116" s="10"/>
      <c r="N116" s="584"/>
      <c r="O116" s="10"/>
      <c r="P116" s="153"/>
      <c r="Q116" s="153"/>
      <c r="R116" s="153"/>
      <c r="S116" s="153"/>
      <c r="T116" s="153"/>
      <c r="U116" s="153"/>
      <c r="V116" s="153"/>
      <c r="W116" s="153"/>
      <c r="X116" s="153"/>
      <c r="Y116" s="10"/>
      <c r="Z116" s="1023"/>
      <c r="AA116" s="1023"/>
      <c r="AB116" s="10"/>
      <c r="AC116" s="1023"/>
      <c r="AD116" s="1023"/>
      <c r="AE116" s="1023"/>
      <c r="AF116" s="1023"/>
      <c r="AG116" s="10"/>
    </row>
    <row r="117" spans="1:33" ht="14.25" customHeight="1" x14ac:dyDescent="0.25">
      <c r="A117" s="255"/>
      <c r="B117" s="1474"/>
      <c r="C117" s="1456"/>
      <c r="D117" s="1456"/>
      <c r="E117" s="1456"/>
      <c r="F117" s="1456"/>
      <c r="G117" s="1456"/>
      <c r="H117" s="1456"/>
      <c r="I117" s="1456"/>
      <c r="J117" s="1456"/>
      <c r="K117" s="1456"/>
      <c r="L117" s="1457"/>
      <c r="M117" s="255"/>
      <c r="N117" s="1022"/>
      <c r="O117" s="255"/>
      <c r="P117" s="2386"/>
      <c r="Q117" s="1456"/>
      <c r="R117" s="1456"/>
      <c r="S117" s="1456"/>
      <c r="T117" s="1456"/>
      <c r="U117" s="1456"/>
      <c r="V117" s="1456"/>
      <c r="W117" s="1456"/>
      <c r="X117" s="1457"/>
      <c r="Y117" s="255"/>
      <c r="Z117" s="2387"/>
      <c r="AA117" s="1457"/>
      <c r="AB117" s="10"/>
      <c r="AC117" s="2387"/>
      <c r="AD117" s="1456"/>
      <c r="AE117" s="1456"/>
      <c r="AF117" s="1457"/>
      <c r="AG117" s="10"/>
    </row>
    <row r="118" spans="1:3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4.25" customHeight="1" x14ac:dyDescent="0.25">
      <c r="A119" s="10" t="s">
        <v>2745</v>
      </c>
      <c r="B119" s="10"/>
      <c r="C119" s="10"/>
      <c r="D119" s="10"/>
      <c r="E119" s="10"/>
      <c r="F119" s="10"/>
      <c r="G119" s="10"/>
      <c r="H119" s="10"/>
      <c r="I119" s="2389" t="s">
        <v>2746</v>
      </c>
      <c r="J119" s="1456"/>
      <c r="K119" s="1456"/>
      <c r="L119" s="1456"/>
      <c r="M119" s="1456"/>
      <c r="N119" s="1456"/>
      <c r="O119" s="1456"/>
      <c r="P119" s="1456"/>
      <c r="Q119" s="1456"/>
      <c r="R119" s="1456"/>
      <c r="S119" s="1456"/>
      <c r="T119" s="1456"/>
      <c r="U119" s="1456"/>
      <c r="V119" s="1456"/>
      <c r="W119" s="1456"/>
      <c r="X119" s="1457"/>
      <c r="Y119" s="10"/>
      <c r="Z119" s="10" t="s">
        <v>2747</v>
      </c>
      <c r="AA119" s="10"/>
      <c r="AB119" s="10"/>
      <c r="AC119" s="10"/>
      <c r="AD119" s="10"/>
      <c r="AE119" s="10"/>
      <c r="AF119" s="10"/>
      <c r="AG119" s="10"/>
    </row>
    <row r="120" spans="1:33" ht="14.25" customHeight="1" x14ac:dyDescent="0.25">
      <c r="A120" s="10" t="s">
        <v>2748</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5" customHeight="1" x14ac:dyDescent="0.2">
      <c r="A122" s="1551" t="s">
        <v>2749</v>
      </c>
      <c r="B122" s="1400"/>
      <c r="C122" s="1400"/>
      <c r="D122" s="1400"/>
      <c r="E122" s="1400"/>
      <c r="F122" s="1400"/>
      <c r="G122" s="1400"/>
      <c r="H122" s="1400"/>
      <c r="I122" s="1400"/>
      <c r="J122" s="1400"/>
      <c r="K122" s="1400"/>
      <c r="L122" s="1400"/>
      <c r="M122" s="1400"/>
      <c r="N122" s="1400"/>
      <c r="O122" s="1400"/>
      <c r="P122" s="1400"/>
      <c r="Q122" s="1400"/>
      <c r="R122" s="1400"/>
      <c r="S122" s="1400"/>
      <c r="T122" s="1400"/>
      <c r="U122" s="1400"/>
      <c r="V122" s="1400"/>
      <c r="W122" s="1400"/>
      <c r="X122" s="1400"/>
      <c r="Y122" s="1400"/>
      <c r="Z122" s="1400"/>
      <c r="AA122" s="1400"/>
      <c r="AB122" s="1400"/>
      <c r="AC122" s="1400"/>
      <c r="AD122" s="1400"/>
      <c r="AE122" s="1400"/>
      <c r="AF122" s="1400"/>
      <c r="AG122" s="1400"/>
    </row>
    <row r="123" spans="1:33" ht="14.25" customHeight="1" x14ac:dyDescent="0.2">
      <c r="A123" s="1400"/>
      <c r="B123" s="1400"/>
      <c r="C123" s="1400"/>
      <c r="D123" s="1400"/>
      <c r="E123" s="1400"/>
      <c r="F123" s="1400"/>
      <c r="G123" s="1400"/>
      <c r="H123" s="1400"/>
      <c r="I123" s="1400"/>
      <c r="J123" s="1400"/>
      <c r="K123" s="1400"/>
      <c r="L123" s="1400"/>
      <c r="M123" s="1400"/>
      <c r="N123" s="1400"/>
      <c r="O123" s="1400"/>
      <c r="P123" s="1400"/>
      <c r="Q123" s="1400"/>
      <c r="R123" s="1400"/>
      <c r="S123" s="1400"/>
      <c r="T123" s="1400"/>
      <c r="U123" s="1400"/>
      <c r="V123" s="1400"/>
      <c r="W123" s="1400"/>
      <c r="X123" s="1400"/>
      <c r="Y123" s="1400"/>
      <c r="Z123" s="1400"/>
      <c r="AA123" s="1400"/>
      <c r="AB123" s="1400"/>
      <c r="AC123" s="1400"/>
      <c r="AD123" s="1400"/>
      <c r="AE123" s="1400"/>
      <c r="AF123" s="1400"/>
      <c r="AG123" s="1400"/>
    </row>
    <row r="124" spans="1:33" ht="14.25" customHeight="1" x14ac:dyDescent="0.2">
      <c r="A124" s="1400"/>
      <c r="B124" s="1400"/>
      <c r="C124" s="1400"/>
      <c r="D124" s="1400"/>
      <c r="E124" s="1400"/>
      <c r="F124" s="1400"/>
      <c r="G124" s="1400"/>
      <c r="H124" s="1400"/>
      <c r="I124" s="1400"/>
      <c r="J124" s="1400"/>
      <c r="K124" s="1400"/>
      <c r="L124" s="1400"/>
      <c r="M124" s="1400"/>
      <c r="N124" s="1400"/>
      <c r="O124" s="1400"/>
      <c r="P124" s="1400"/>
      <c r="Q124" s="1400"/>
      <c r="R124" s="1400"/>
      <c r="S124" s="1400"/>
      <c r="T124" s="1400"/>
      <c r="U124" s="1400"/>
      <c r="V124" s="1400"/>
      <c r="W124" s="1400"/>
      <c r="X124" s="1400"/>
      <c r="Y124" s="1400"/>
      <c r="Z124" s="1400"/>
      <c r="AA124" s="1400"/>
      <c r="AB124" s="1400"/>
      <c r="AC124" s="1400"/>
      <c r="AD124" s="1400"/>
      <c r="AE124" s="1400"/>
      <c r="AF124" s="1400"/>
      <c r="AG124" s="1400"/>
    </row>
    <row r="125" spans="1:33" ht="14.25" customHeight="1" x14ac:dyDescent="0.2">
      <c r="A125" s="1400"/>
      <c r="B125" s="1400"/>
      <c r="C125" s="1400"/>
      <c r="D125" s="1400"/>
      <c r="E125" s="1400"/>
      <c r="F125" s="1400"/>
      <c r="G125" s="1400"/>
      <c r="H125" s="1400"/>
      <c r="I125" s="1400"/>
      <c r="J125" s="1400"/>
      <c r="K125" s="1400"/>
      <c r="L125" s="1400"/>
      <c r="M125" s="1400"/>
      <c r="N125" s="1400"/>
      <c r="O125" s="1400"/>
      <c r="P125" s="1400"/>
      <c r="Q125" s="1400"/>
      <c r="R125" s="1400"/>
      <c r="S125" s="1400"/>
      <c r="T125" s="1400"/>
      <c r="U125" s="1400"/>
      <c r="V125" s="1400"/>
      <c r="W125" s="1400"/>
      <c r="X125" s="1400"/>
      <c r="Y125" s="1400"/>
      <c r="Z125" s="1400"/>
      <c r="AA125" s="1400"/>
      <c r="AB125" s="1400"/>
      <c r="AC125" s="1400"/>
      <c r="AD125" s="1400"/>
      <c r="AE125" s="1400"/>
      <c r="AF125" s="1400"/>
      <c r="AG125" s="1400"/>
    </row>
    <row r="126" spans="1:3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5" customHeight="1" x14ac:dyDescent="0.2">
      <c r="A127" s="1551" t="s">
        <v>2750</v>
      </c>
      <c r="B127" s="1400"/>
      <c r="C127" s="1400"/>
      <c r="D127" s="1400"/>
      <c r="E127" s="1400"/>
      <c r="F127" s="1400"/>
      <c r="G127" s="1400"/>
      <c r="H127" s="1400"/>
      <c r="I127" s="1400"/>
      <c r="J127" s="1400"/>
      <c r="K127" s="1400"/>
      <c r="L127" s="1400"/>
      <c r="M127" s="1400"/>
      <c r="N127" s="1400"/>
      <c r="O127" s="1400"/>
      <c r="P127" s="1400"/>
      <c r="Q127" s="1400"/>
      <c r="R127" s="1400"/>
      <c r="S127" s="1400"/>
      <c r="T127" s="1400"/>
      <c r="U127" s="1400"/>
      <c r="V127" s="1400"/>
      <c r="W127" s="1400"/>
      <c r="X127" s="1400"/>
      <c r="Y127" s="1400"/>
      <c r="Z127" s="1400"/>
      <c r="AA127" s="1400"/>
      <c r="AB127" s="1400"/>
      <c r="AC127" s="1400"/>
      <c r="AD127" s="1400"/>
      <c r="AE127" s="1400"/>
      <c r="AF127" s="1400"/>
      <c r="AG127" s="1400"/>
    </row>
    <row r="128" spans="1:33" ht="14.25" customHeight="1" x14ac:dyDescent="0.2">
      <c r="A128" s="1400"/>
      <c r="B128" s="1400"/>
      <c r="C128" s="1400"/>
      <c r="D128" s="1400"/>
      <c r="E128" s="1400"/>
      <c r="F128" s="1400"/>
      <c r="G128" s="1400"/>
      <c r="H128" s="1400"/>
      <c r="I128" s="1400"/>
      <c r="J128" s="1400"/>
      <c r="K128" s="1400"/>
      <c r="L128" s="1400"/>
      <c r="M128" s="1400"/>
      <c r="N128" s="1400"/>
      <c r="O128" s="1400"/>
      <c r="P128" s="1400"/>
      <c r="Q128" s="1400"/>
      <c r="R128" s="1400"/>
      <c r="S128" s="1400"/>
      <c r="T128" s="1400"/>
      <c r="U128" s="1400"/>
      <c r="V128" s="1400"/>
      <c r="W128" s="1400"/>
      <c r="X128" s="1400"/>
      <c r="Y128" s="1400"/>
      <c r="Z128" s="1400"/>
      <c r="AA128" s="1400"/>
      <c r="AB128" s="1400"/>
      <c r="AC128" s="1400"/>
      <c r="AD128" s="1400"/>
      <c r="AE128" s="1400"/>
      <c r="AF128" s="1400"/>
      <c r="AG128" s="1400"/>
    </row>
    <row r="129" spans="1:33" ht="14.25" customHeight="1" x14ac:dyDescent="0.2">
      <c r="A129" s="1400"/>
      <c r="B129" s="1400"/>
      <c r="C129" s="1400"/>
      <c r="D129" s="1400"/>
      <c r="E129" s="1400"/>
      <c r="F129" s="1400"/>
      <c r="G129" s="1400"/>
      <c r="H129" s="1400"/>
      <c r="I129" s="1400"/>
      <c r="J129" s="1400"/>
      <c r="K129" s="1400"/>
      <c r="L129" s="1400"/>
      <c r="M129" s="1400"/>
      <c r="N129" s="1400"/>
      <c r="O129" s="1400"/>
      <c r="P129" s="1400"/>
      <c r="Q129" s="1400"/>
      <c r="R129" s="1400"/>
      <c r="S129" s="1400"/>
      <c r="T129" s="1400"/>
      <c r="U129" s="1400"/>
      <c r="V129" s="1400"/>
      <c r="W129" s="1400"/>
      <c r="X129" s="1400"/>
      <c r="Y129" s="1400"/>
      <c r="Z129" s="1400"/>
      <c r="AA129" s="1400"/>
      <c r="AB129" s="1400"/>
      <c r="AC129" s="1400"/>
      <c r="AD129" s="1400"/>
      <c r="AE129" s="1400"/>
      <c r="AF129" s="1400"/>
      <c r="AG129" s="1400"/>
    </row>
    <row r="130" spans="1:3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4.25" customHeight="1" x14ac:dyDescent="0.25">
      <c r="A131" s="10" t="s">
        <v>2751</v>
      </c>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4.25" customHeight="1" x14ac:dyDescent="0.25">
      <c r="A134" s="10" t="s">
        <v>1873</v>
      </c>
      <c r="B134" s="10"/>
      <c r="C134" s="2380"/>
      <c r="D134" s="1403"/>
      <c r="E134" s="1403"/>
      <c r="F134" s="1403"/>
      <c r="G134" s="1403"/>
      <c r="H134" s="1403"/>
      <c r="I134" s="1403"/>
      <c r="J134" s="1403"/>
      <c r="K134" s="1403"/>
      <c r="L134" s="10"/>
      <c r="M134" s="2384" t="str">
        <f>J88</f>
        <v>Should be the same as listed in Part I.</v>
      </c>
      <c r="N134" s="1456"/>
      <c r="O134" s="1456"/>
      <c r="P134" s="1456"/>
      <c r="Q134" s="1456"/>
      <c r="R134" s="1456"/>
      <c r="S134" s="1456"/>
      <c r="T134" s="1456"/>
      <c r="U134" s="1456"/>
      <c r="V134" s="1456"/>
      <c r="W134" s="1456"/>
      <c r="X134" s="1456"/>
      <c r="Y134" s="1456"/>
      <c r="Z134" s="1457"/>
      <c r="AA134" s="10"/>
      <c r="AB134" s="1703"/>
      <c r="AC134" s="1456"/>
      <c r="AD134" s="1456"/>
      <c r="AE134" s="1456"/>
      <c r="AF134" s="1457"/>
      <c r="AG134" s="10"/>
    </row>
    <row r="135" spans="1:33" ht="15" customHeight="1" x14ac:dyDescent="0.25">
      <c r="A135" s="10"/>
      <c r="B135" s="10"/>
      <c r="C135" s="2381" t="s">
        <v>2752</v>
      </c>
      <c r="D135" s="1397"/>
      <c r="E135" s="1397"/>
      <c r="F135" s="1397"/>
      <c r="G135" s="1397"/>
      <c r="H135" s="1397"/>
      <c r="I135" s="1397"/>
      <c r="J135" s="1397"/>
      <c r="K135" s="1397"/>
      <c r="L135" s="10"/>
      <c r="M135" s="2382" t="s">
        <v>441</v>
      </c>
      <c r="N135" s="1400"/>
      <c r="O135" s="1400"/>
      <c r="P135" s="1400"/>
      <c r="Q135" s="1400"/>
      <c r="R135" s="1400"/>
      <c r="S135" s="1400"/>
      <c r="T135" s="1400"/>
      <c r="U135" s="1400"/>
      <c r="V135" s="1400"/>
      <c r="W135" s="1400"/>
      <c r="X135" s="1400"/>
      <c r="Y135" s="1400"/>
      <c r="Z135" s="1400"/>
      <c r="AA135" s="10"/>
      <c r="AB135" s="2382" t="s">
        <v>442</v>
      </c>
      <c r="AC135" s="1400"/>
      <c r="AD135" s="1400"/>
      <c r="AE135" s="1400"/>
      <c r="AF135" s="1400"/>
      <c r="AG135" s="10"/>
    </row>
    <row r="136" spans="1:33" ht="14.25" customHeight="1" x14ac:dyDescent="0.25">
      <c r="A136" s="10"/>
      <c r="B136" s="10"/>
      <c r="C136" s="1400"/>
      <c r="D136" s="1400"/>
      <c r="E136" s="1400"/>
      <c r="F136" s="1400"/>
      <c r="G136" s="1400"/>
      <c r="H136" s="1400"/>
      <c r="I136" s="1400"/>
      <c r="J136" s="1400"/>
      <c r="K136" s="140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4.25" customHeight="1" x14ac:dyDescent="0.25">
      <c r="A138" s="181" t="s">
        <v>2731</v>
      </c>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4.25" customHeight="1" x14ac:dyDescent="0.25">
      <c r="A140" s="181" t="s">
        <v>2724</v>
      </c>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4.25" customHeight="1" x14ac:dyDescent="0.25">
      <c r="A141" s="10" t="s">
        <v>2732</v>
      </c>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4.25" customHeight="1" x14ac:dyDescent="0.25">
      <c r="A143" s="10" t="s">
        <v>2733</v>
      </c>
      <c r="B143" s="10"/>
      <c r="C143" s="10"/>
      <c r="D143" s="10"/>
      <c r="E143" s="10"/>
      <c r="F143" s="10"/>
      <c r="G143" s="10"/>
      <c r="H143" s="10"/>
      <c r="I143" s="10"/>
      <c r="J143" s="2385" t="s">
        <v>2734</v>
      </c>
      <c r="K143" s="1531"/>
      <c r="L143" s="1531"/>
      <c r="M143" s="1531"/>
      <c r="N143" s="1531"/>
      <c r="O143" s="1531"/>
      <c r="P143" s="1531"/>
      <c r="Q143" s="1531"/>
      <c r="R143" s="1531"/>
      <c r="S143" s="1531"/>
      <c r="T143" s="1531"/>
      <c r="U143" s="1531"/>
      <c r="V143" s="1531"/>
      <c r="W143" s="1531"/>
      <c r="X143" s="1531"/>
      <c r="Y143" s="1531"/>
      <c r="Z143" s="1531"/>
      <c r="AA143" s="1531"/>
      <c r="AB143" s="1531"/>
      <c r="AC143" s="1531"/>
      <c r="AD143" s="1531"/>
      <c r="AE143" s="1531"/>
      <c r="AF143" s="1532"/>
      <c r="AG143" s="10"/>
    </row>
    <row r="144" spans="1:3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5.75" customHeight="1" x14ac:dyDescent="0.25">
      <c r="A145" s="10"/>
      <c r="B145" s="10" t="s">
        <v>2735</v>
      </c>
      <c r="C145" s="10"/>
      <c r="D145" s="10"/>
      <c r="E145" s="10"/>
      <c r="F145" s="10"/>
      <c r="G145" s="238"/>
      <c r="H145" s="1700" t="s">
        <v>2736</v>
      </c>
      <c r="I145" s="1400"/>
      <c r="J145" s="1400"/>
      <c r="K145" s="1400"/>
      <c r="L145" s="1400"/>
      <c r="M145" s="1400"/>
      <c r="N145" s="1400"/>
      <c r="O145" s="1400"/>
      <c r="P145" s="1400"/>
      <c r="Q145" s="1400"/>
      <c r="R145" s="1400"/>
      <c r="S145" s="1400"/>
      <c r="T145" s="1400"/>
      <c r="U145" s="1400"/>
      <c r="V145" s="1400"/>
      <c r="W145" s="1400"/>
      <c r="X145" s="1400"/>
      <c r="Y145" s="1400"/>
      <c r="Z145" s="1400"/>
      <c r="AA145" s="1400"/>
      <c r="AB145" s="1400"/>
      <c r="AC145" s="1400"/>
      <c r="AD145" s="1400"/>
      <c r="AE145" s="1400"/>
      <c r="AF145" s="1400"/>
      <c r="AG145" s="1400"/>
    </row>
    <row r="146" spans="1:3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4.25" customHeight="1" x14ac:dyDescent="0.25">
      <c r="A147" s="10"/>
      <c r="B147" s="10"/>
      <c r="C147" s="10"/>
      <c r="D147" s="10"/>
      <c r="E147" s="10"/>
      <c r="F147" s="10"/>
      <c r="G147" s="238"/>
      <c r="H147" s="10" t="s">
        <v>2737</v>
      </c>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4.25" customHeight="1" x14ac:dyDescent="0.25">
      <c r="A149" s="10"/>
      <c r="B149" s="10"/>
      <c r="C149" s="10"/>
      <c r="D149" s="10"/>
      <c r="E149" s="10"/>
      <c r="F149" s="10"/>
      <c r="G149" s="238"/>
      <c r="H149" s="10" t="s">
        <v>2738</v>
      </c>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4.25" customHeight="1" x14ac:dyDescent="0.25">
      <c r="A151" s="10"/>
      <c r="B151" s="10"/>
      <c r="C151" s="10"/>
      <c r="D151" s="10"/>
      <c r="E151" s="10"/>
      <c r="F151" s="10"/>
      <c r="G151" s="238"/>
      <c r="H151" s="10" t="s">
        <v>2739</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4.25" customHeight="1" x14ac:dyDescent="0.25">
      <c r="A153" s="10"/>
      <c r="B153" s="10"/>
      <c r="C153" s="10"/>
      <c r="D153" s="10"/>
      <c r="E153" s="10"/>
      <c r="F153" s="10"/>
      <c r="G153" s="238"/>
      <c r="H153" s="10" t="s">
        <v>2740</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5" customHeight="1" x14ac:dyDescent="0.2">
      <c r="A155" s="1551" t="s">
        <v>2753</v>
      </c>
      <c r="B155" s="1400"/>
      <c r="C155" s="1400"/>
      <c r="D155" s="1400"/>
      <c r="E155" s="1400"/>
      <c r="F155" s="1400"/>
      <c r="G155" s="1400"/>
      <c r="H155" s="1400"/>
      <c r="I155" s="1400"/>
      <c r="J155" s="1400"/>
      <c r="K155" s="1400"/>
      <c r="L155" s="1400"/>
      <c r="M155" s="1400"/>
      <c r="N155" s="1400"/>
      <c r="O155" s="1400"/>
      <c r="P155" s="1400"/>
      <c r="Q155" s="1400"/>
      <c r="R155" s="1400"/>
      <c r="S155" s="1400"/>
      <c r="T155" s="1400"/>
      <c r="U155" s="1400"/>
      <c r="V155" s="1400"/>
      <c r="W155" s="1400"/>
      <c r="X155" s="1400"/>
      <c r="Y155" s="1400"/>
      <c r="Z155" s="1400"/>
      <c r="AA155" s="1400"/>
      <c r="AB155" s="1400"/>
      <c r="AC155" s="1400"/>
      <c r="AD155" s="1400"/>
      <c r="AE155" s="1400"/>
      <c r="AF155" s="1400"/>
      <c r="AG155" s="1400"/>
    </row>
    <row r="156" spans="1:33" ht="14.25" customHeight="1" x14ac:dyDescent="0.2">
      <c r="A156" s="1400"/>
      <c r="B156" s="1400"/>
      <c r="C156" s="1400"/>
      <c r="D156" s="1400"/>
      <c r="E156" s="1400"/>
      <c r="F156" s="1400"/>
      <c r="G156" s="1400"/>
      <c r="H156" s="1400"/>
      <c r="I156" s="1400"/>
      <c r="J156" s="1400"/>
      <c r="K156" s="1400"/>
      <c r="L156" s="1400"/>
      <c r="M156" s="1400"/>
      <c r="N156" s="1400"/>
      <c r="O156" s="1400"/>
      <c r="P156" s="1400"/>
      <c r="Q156" s="1400"/>
      <c r="R156" s="1400"/>
      <c r="S156" s="1400"/>
      <c r="T156" s="1400"/>
      <c r="U156" s="1400"/>
      <c r="V156" s="1400"/>
      <c r="W156" s="1400"/>
      <c r="X156" s="1400"/>
      <c r="Y156" s="1400"/>
      <c r="Z156" s="1400"/>
      <c r="AA156" s="1400"/>
      <c r="AB156" s="1400"/>
      <c r="AC156" s="1400"/>
      <c r="AD156" s="1400"/>
      <c r="AE156" s="1400"/>
      <c r="AF156" s="1400"/>
      <c r="AG156" s="1400"/>
    </row>
    <row r="157" spans="1:33" ht="14.25" customHeight="1" x14ac:dyDescent="0.2">
      <c r="A157" s="1400"/>
      <c r="B157" s="1400"/>
      <c r="C157" s="1400"/>
      <c r="D157" s="1400"/>
      <c r="E157" s="1400"/>
      <c r="F157" s="1400"/>
      <c r="G157" s="1400"/>
      <c r="H157" s="1400"/>
      <c r="I157" s="1400"/>
      <c r="J157" s="1400"/>
      <c r="K157" s="1400"/>
      <c r="L157" s="1400"/>
      <c r="M157" s="1400"/>
      <c r="N157" s="1400"/>
      <c r="O157" s="1400"/>
      <c r="P157" s="1400"/>
      <c r="Q157" s="1400"/>
      <c r="R157" s="1400"/>
      <c r="S157" s="1400"/>
      <c r="T157" s="1400"/>
      <c r="U157" s="1400"/>
      <c r="V157" s="1400"/>
      <c r="W157" s="1400"/>
      <c r="X157" s="1400"/>
      <c r="Y157" s="1400"/>
      <c r="Z157" s="1400"/>
      <c r="AA157" s="1400"/>
      <c r="AB157" s="1400"/>
      <c r="AC157" s="1400"/>
      <c r="AD157" s="1400"/>
      <c r="AE157" s="1400"/>
      <c r="AF157" s="1400"/>
      <c r="AG157" s="1400"/>
    </row>
    <row r="158" spans="1:33" ht="14.25" customHeight="1" x14ac:dyDescent="0.2">
      <c r="A158" s="1400"/>
      <c r="B158" s="1400"/>
      <c r="C158" s="1400"/>
      <c r="D158" s="1400"/>
      <c r="E158" s="1400"/>
      <c r="F158" s="1400"/>
      <c r="G158" s="1400"/>
      <c r="H158" s="1400"/>
      <c r="I158" s="1400"/>
      <c r="J158" s="1400"/>
      <c r="K158" s="1400"/>
      <c r="L158" s="1400"/>
      <c r="M158" s="1400"/>
      <c r="N158" s="1400"/>
      <c r="O158" s="1400"/>
      <c r="P158" s="1400"/>
      <c r="Q158" s="1400"/>
      <c r="R158" s="1400"/>
      <c r="S158" s="1400"/>
      <c r="T158" s="1400"/>
      <c r="U158" s="1400"/>
      <c r="V158" s="1400"/>
      <c r="W158" s="1400"/>
      <c r="X158" s="1400"/>
      <c r="Y158" s="1400"/>
      <c r="Z158" s="1400"/>
      <c r="AA158" s="1400"/>
      <c r="AB158" s="1400"/>
      <c r="AC158" s="1400"/>
      <c r="AD158" s="1400"/>
      <c r="AE158" s="1400"/>
      <c r="AF158" s="1400"/>
      <c r="AG158" s="1400"/>
    </row>
    <row r="159" spans="1:33" ht="15" customHeight="1" x14ac:dyDescent="0.25">
      <c r="A159" s="10"/>
      <c r="B159" s="2383" t="s">
        <v>2742</v>
      </c>
      <c r="C159" s="1400"/>
      <c r="D159" s="1400"/>
      <c r="E159" s="1400"/>
      <c r="F159" s="1400"/>
      <c r="G159" s="1400"/>
      <c r="H159" s="1400"/>
      <c r="I159" s="1400"/>
      <c r="J159" s="1400"/>
      <c r="K159" s="1400"/>
      <c r="L159" s="1400"/>
      <c r="M159" s="364"/>
      <c r="N159" s="2383" t="s">
        <v>1645</v>
      </c>
      <c r="O159" s="364"/>
      <c r="P159" s="2383" t="s">
        <v>2614</v>
      </c>
      <c r="Q159" s="1400"/>
      <c r="R159" s="1400"/>
      <c r="S159" s="1400"/>
      <c r="T159" s="1400"/>
      <c r="U159" s="1400"/>
      <c r="V159" s="1400"/>
      <c r="W159" s="1400"/>
      <c r="X159" s="1400"/>
      <c r="Y159" s="181"/>
      <c r="Z159" s="2388" t="s">
        <v>2743</v>
      </c>
      <c r="AA159" s="1400"/>
      <c r="AB159" s="10"/>
      <c r="AC159" s="2388" t="s">
        <v>2744</v>
      </c>
      <c r="AD159" s="1400"/>
      <c r="AE159" s="1400"/>
      <c r="AF159" s="1400"/>
      <c r="AG159" s="10"/>
    </row>
    <row r="160" spans="1:33" ht="14.25" customHeight="1" x14ac:dyDescent="0.25">
      <c r="A160" s="10"/>
      <c r="B160" s="1400"/>
      <c r="C160" s="1400"/>
      <c r="D160" s="1400"/>
      <c r="E160" s="1400"/>
      <c r="F160" s="1400"/>
      <c r="G160" s="1400"/>
      <c r="H160" s="1400"/>
      <c r="I160" s="1400"/>
      <c r="J160" s="1400"/>
      <c r="K160" s="1400"/>
      <c r="L160" s="1400"/>
      <c r="M160" s="364"/>
      <c r="N160" s="1400"/>
      <c r="O160" s="364"/>
      <c r="P160" s="1400"/>
      <c r="Q160" s="1400"/>
      <c r="R160" s="1400"/>
      <c r="S160" s="1400"/>
      <c r="T160" s="1400"/>
      <c r="U160" s="1400"/>
      <c r="V160" s="1400"/>
      <c r="W160" s="1400"/>
      <c r="X160" s="1400"/>
      <c r="Y160" s="181"/>
      <c r="Z160" s="1400"/>
      <c r="AA160" s="1400"/>
      <c r="AB160" s="10"/>
      <c r="AC160" s="1400"/>
      <c r="AD160" s="1400"/>
      <c r="AE160" s="1400"/>
      <c r="AF160" s="1400"/>
      <c r="AG160" s="10"/>
    </row>
    <row r="161" spans="1:33" ht="14.25" customHeight="1" x14ac:dyDescent="0.25">
      <c r="A161" s="10"/>
      <c r="B161" s="10"/>
      <c r="C161" s="10"/>
      <c r="D161" s="10"/>
      <c r="E161" s="10"/>
      <c r="F161" s="10"/>
      <c r="G161" s="10"/>
      <c r="H161" s="10"/>
      <c r="I161" s="10"/>
      <c r="J161" s="10"/>
      <c r="K161" s="10"/>
      <c r="L161" s="10"/>
      <c r="M161" s="10"/>
      <c r="N161" s="10"/>
      <c r="O161" s="10"/>
      <c r="P161" s="153"/>
      <c r="Q161" s="153"/>
      <c r="R161" s="153"/>
      <c r="S161" s="153"/>
      <c r="T161" s="153"/>
      <c r="U161" s="153"/>
      <c r="V161" s="153"/>
      <c r="W161" s="153"/>
      <c r="X161" s="153"/>
      <c r="Y161" s="10"/>
      <c r="Z161" s="10"/>
      <c r="AA161" s="10"/>
      <c r="AB161" s="10"/>
      <c r="AC161" s="10"/>
      <c r="AD161" s="10"/>
      <c r="AE161" s="10"/>
      <c r="AF161" s="10"/>
      <c r="AG161" s="10"/>
    </row>
    <row r="162" spans="1:33" ht="14.25" customHeight="1" x14ac:dyDescent="0.25">
      <c r="A162" s="255"/>
      <c r="B162" s="1474"/>
      <c r="C162" s="1456"/>
      <c r="D162" s="1456"/>
      <c r="E162" s="1456"/>
      <c r="F162" s="1456"/>
      <c r="G162" s="1456"/>
      <c r="H162" s="1456"/>
      <c r="I162" s="1456"/>
      <c r="J162" s="1456"/>
      <c r="K162" s="1456"/>
      <c r="L162" s="1457"/>
      <c r="M162" s="255"/>
      <c r="N162" s="1022"/>
      <c r="O162" s="255"/>
      <c r="P162" s="2386"/>
      <c r="Q162" s="1456"/>
      <c r="R162" s="1456"/>
      <c r="S162" s="1456"/>
      <c r="T162" s="1456"/>
      <c r="U162" s="1456"/>
      <c r="V162" s="1456"/>
      <c r="W162" s="1456"/>
      <c r="X162" s="1457"/>
      <c r="Y162" s="255"/>
      <c r="Z162" s="2387"/>
      <c r="AA162" s="1457"/>
      <c r="AB162" s="10"/>
      <c r="AC162" s="2387"/>
      <c r="AD162" s="1456"/>
      <c r="AE162" s="1456"/>
      <c r="AF162" s="1457"/>
      <c r="AG162" s="10"/>
    </row>
    <row r="163" spans="1:33" ht="14.25" customHeight="1" x14ac:dyDescent="0.25">
      <c r="A163" s="10"/>
      <c r="B163" s="584"/>
      <c r="C163" s="584"/>
      <c r="D163" s="584"/>
      <c r="E163" s="584"/>
      <c r="F163" s="584"/>
      <c r="G163" s="584"/>
      <c r="H163" s="584"/>
      <c r="I163" s="584"/>
      <c r="J163" s="584"/>
      <c r="K163" s="584"/>
      <c r="L163" s="584"/>
      <c r="M163" s="10"/>
      <c r="N163" s="584"/>
      <c r="O163" s="10"/>
      <c r="P163" s="153"/>
      <c r="Q163" s="153"/>
      <c r="R163" s="153"/>
      <c r="S163" s="153"/>
      <c r="T163" s="153"/>
      <c r="U163" s="153"/>
      <c r="V163" s="153"/>
      <c r="W163" s="153"/>
      <c r="X163" s="153"/>
      <c r="Y163" s="10"/>
      <c r="Z163" s="1023"/>
      <c r="AA163" s="1023"/>
      <c r="AB163" s="10"/>
      <c r="AC163" s="1023"/>
      <c r="AD163" s="1023"/>
      <c r="AE163" s="1023"/>
      <c r="AF163" s="1023"/>
      <c r="AG163" s="10"/>
    </row>
    <row r="164" spans="1:33" ht="14.25" customHeight="1" x14ac:dyDescent="0.25">
      <c r="A164" s="255"/>
      <c r="B164" s="1474"/>
      <c r="C164" s="1456"/>
      <c r="D164" s="1456"/>
      <c r="E164" s="1456"/>
      <c r="F164" s="1456"/>
      <c r="G164" s="1456"/>
      <c r="H164" s="1456"/>
      <c r="I164" s="1456"/>
      <c r="J164" s="1456"/>
      <c r="K164" s="1456"/>
      <c r="L164" s="1457"/>
      <c r="M164" s="255"/>
      <c r="N164" s="1022"/>
      <c r="O164" s="255"/>
      <c r="P164" s="2386"/>
      <c r="Q164" s="1456"/>
      <c r="R164" s="1456"/>
      <c r="S164" s="1456"/>
      <c r="T164" s="1456"/>
      <c r="U164" s="1456"/>
      <c r="V164" s="1456"/>
      <c r="W164" s="1456"/>
      <c r="X164" s="1457"/>
      <c r="Y164" s="255"/>
      <c r="Z164" s="2387"/>
      <c r="AA164" s="1457"/>
      <c r="AB164" s="10"/>
      <c r="AC164" s="2387"/>
      <c r="AD164" s="1456"/>
      <c r="AE164" s="1456"/>
      <c r="AF164" s="1457"/>
      <c r="AG164" s="10"/>
    </row>
    <row r="165" spans="1:33" ht="14.25" customHeight="1" x14ac:dyDescent="0.25">
      <c r="A165" s="10"/>
      <c r="B165" s="584"/>
      <c r="C165" s="584"/>
      <c r="D165" s="584"/>
      <c r="E165" s="584"/>
      <c r="F165" s="584"/>
      <c r="G165" s="584"/>
      <c r="H165" s="584"/>
      <c r="I165" s="584"/>
      <c r="J165" s="584"/>
      <c r="K165" s="584"/>
      <c r="L165" s="584"/>
      <c r="M165" s="10"/>
      <c r="N165" s="584"/>
      <c r="O165" s="10"/>
      <c r="P165" s="153"/>
      <c r="Q165" s="153"/>
      <c r="R165" s="153"/>
      <c r="S165" s="153"/>
      <c r="T165" s="153"/>
      <c r="U165" s="153"/>
      <c r="V165" s="153"/>
      <c r="W165" s="153"/>
      <c r="X165" s="153"/>
      <c r="Y165" s="10"/>
      <c r="Z165" s="1023"/>
      <c r="AA165" s="1023"/>
      <c r="AB165" s="10"/>
      <c r="AC165" s="1023"/>
      <c r="AD165" s="1023"/>
      <c r="AE165" s="1023"/>
      <c r="AF165" s="1023"/>
      <c r="AG165" s="10"/>
    </row>
    <row r="166" spans="1:33" ht="14.25" customHeight="1" x14ac:dyDescent="0.25">
      <c r="A166" s="255"/>
      <c r="B166" s="1474"/>
      <c r="C166" s="1456"/>
      <c r="D166" s="1456"/>
      <c r="E166" s="1456"/>
      <c r="F166" s="1456"/>
      <c r="G166" s="1456"/>
      <c r="H166" s="1456"/>
      <c r="I166" s="1456"/>
      <c r="J166" s="1456"/>
      <c r="K166" s="1456"/>
      <c r="L166" s="1457"/>
      <c r="M166" s="255"/>
      <c r="N166" s="1022"/>
      <c r="O166" s="255"/>
      <c r="P166" s="2386"/>
      <c r="Q166" s="1456"/>
      <c r="R166" s="1456"/>
      <c r="S166" s="1456"/>
      <c r="T166" s="1456"/>
      <c r="U166" s="1456"/>
      <c r="V166" s="1456"/>
      <c r="W166" s="1456"/>
      <c r="X166" s="1457"/>
      <c r="Y166" s="255"/>
      <c r="Z166" s="2387"/>
      <c r="AA166" s="1457"/>
      <c r="AB166" s="10"/>
      <c r="AC166" s="2387"/>
      <c r="AD166" s="1456"/>
      <c r="AE166" s="1456"/>
      <c r="AF166" s="1457"/>
      <c r="AG166" s="10"/>
    </row>
    <row r="167" spans="1:33" ht="14.25" customHeight="1" x14ac:dyDescent="0.25">
      <c r="A167" s="10"/>
      <c r="B167" s="584"/>
      <c r="C167" s="584"/>
      <c r="D167" s="584"/>
      <c r="E167" s="584"/>
      <c r="F167" s="584"/>
      <c r="G167" s="584"/>
      <c r="H167" s="584"/>
      <c r="I167" s="584"/>
      <c r="J167" s="584"/>
      <c r="K167" s="584"/>
      <c r="L167" s="584"/>
      <c r="M167" s="10"/>
      <c r="N167" s="584"/>
      <c r="O167" s="10"/>
      <c r="P167" s="153"/>
      <c r="Q167" s="153"/>
      <c r="R167" s="153"/>
      <c r="S167" s="153"/>
      <c r="T167" s="153"/>
      <c r="U167" s="153"/>
      <c r="V167" s="153"/>
      <c r="W167" s="153"/>
      <c r="X167" s="153"/>
      <c r="Y167" s="10"/>
      <c r="Z167" s="1023"/>
      <c r="AA167" s="1023"/>
      <c r="AB167" s="10"/>
      <c r="AC167" s="1023"/>
      <c r="AD167" s="1023"/>
      <c r="AE167" s="1023"/>
      <c r="AF167" s="1023"/>
      <c r="AG167" s="10"/>
    </row>
    <row r="168" spans="1:33" ht="14.25" customHeight="1" x14ac:dyDescent="0.25">
      <c r="A168" s="255"/>
      <c r="B168" s="1474"/>
      <c r="C168" s="1456"/>
      <c r="D168" s="1456"/>
      <c r="E168" s="1456"/>
      <c r="F168" s="1456"/>
      <c r="G168" s="1456"/>
      <c r="H168" s="1456"/>
      <c r="I168" s="1456"/>
      <c r="J168" s="1456"/>
      <c r="K168" s="1456"/>
      <c r="L168" s="1457"/>
      <c r="M168" s="255"/>
      <c r="N168" s="1022"/>
      <c r="O168" s="255"/>
      <c r="P168" s="2386"/>
      <c r="Q168" s="1456"/>
      <c r="R168" s="1456"/>
      <c r="S168" s="1456"/>
      <c r="T168" s="1456"/>
      <c r="U168" s="1456"/>
      <c r="V168" s="1456"/>
      <c r="W168" s="1456"/>
      <c r="X168" s="1457"/>
      <c r="Y168" s="255"/>
      <c r="Z168" s="2387"/>
      <c r="AA168" s="1457"/>
      <c r="AB168" s="10"/>
      <c r="AC168" s="2387"/>
      <c r="AD168" s="1456"/>
      <c r="AE168" s="1456"/>
      <c r="AF168" s="1457"/>
      <c r="AG168" s="10"/>
    </row>
    <row r="169" spans="1:33" ht="14.25" customHeight="1" x14ac:dyDescent="0.25">
      <c r="A169" s="10"/>
      <c r="B169" s="584"/>
      <c r="C169" s="584"/>
      <c r="D169" s="584"/>
      <c r="E169" s="584"/>
      <c r="F169" s="584"/>
      <c r="G169" s="584"/>
      <c r="H169" s="584"/>
      <c r="I169" s="584"/>
      <c r="J169" s="584"/>
      <c r="K169" s="584"/>
      <c r="L169" s="584"/>
      <c r="M169" s="10"/>
      <c r="N169" s="584"/>
      <c r="O169" s="10"/>
      <c r="P169" s="153"/>
      <c r="Q169" s="153"/>
      <c r="R169" s="153"/>
      <c r="S169" s="153"/>
      <c r="T169" s="153"/>
      <c r="U169" s="153"/>
      <c r="V169" s="153"/>
      <c r="W169" s="153"/>
      <c r="X169" s="153"/>
      <c r="Y169" s="10"/>
      <c r="Z169" s="1023"/>
      <c r="AA169" s="1023"/>
      <c r="AB169" s="10"/>
      <c r="AC169" s="1023"/>
      <c r="AD169" s="1023"/>
      <c r="AE169" s="1023"/>
      <c r="AF169" s="1023"/>
      <c r="AG169" s="10"/>
    </row>
    <row r="170" spans="1:33" ht="14.25" customHeight="1" x14ac:dyDescent="0.25">
      <c r="A170" s="255"/>
      <c r="B170" s="1474"/>
      <c r="C170" s="1456"/>
      <c r="D170" s="1456"/>
      <c r="E170" s="1456"/>
      <c r="F170" s="1456"/>
      <c r="G170" s="1456"/>
      <c r="H170" s="1456"/>
      <c r="I170" s="1456"/>
      <c r="J170" s="1456"/>
      <c r="K170" s="1456"/>
      <c r="L170" s="1457"/>
      <c r="M170" s="255"/>
      <c r="N170" s="1022"/>
      <c r="O170" s="255"/>
      <c r="P170" s="2386"/>
      <c r="Q170" s="1456"/>
      <c r="R170" s="1456"/>
      <c r="S170" s="1456"/>
      <c r="T170" s="1456"/>
      <c r="U170" s="1456"/>
      <c r="V170" s="1456"/>
      <c r="W170" s="1456"/>
      <c r="X170" s="1457"/>
      <c r="Y170" s="255"/>
      <c r="Z170" s="2387"/>
      <c r="AA170" s="1457"/>
      <c r="AB170" s="10"/>
      <c r="AC170" s="2387"/>
      <c r="AD170" s="1456"/>
      <c r="AE170" s="1456"/>
      <c r="AF170" s="1457"/>
      <c r="AG170" s="10"/>
    </row>
    <row r="171" spans="1:33" ht="14.25" customHeight="1" x14ac:dyDescent="0.25">
      <c r="A171" s="10"/>
      <c r="B171" s="584"/>
      <c r="C171" s="584"/>
      <c r="D171" s="584"/>
      <c r="E171" s="584"/>
      <c r="F171" s="584"/>
      <c r="G171" s="584"/>
      <c r="H171" s="584"/>
      <c r="I171" s="584"/>
      <c r="J171" s="584"/>
      <c r="K171" s="584"/>
      <c r="L171" s="584"/>
      <c r="M171" s="10"/>
      <c r="N171" s="584"/>
      <c r="O171" s="10"/>
      <c r="P171" s="153"/>
      <c r="Q171" s="153"/>
      <c r="R171" s="153"/>
      <c r="S171" s="153"/>
      <c r="T171" s="153"/>
      <c r="U171" s="153"/>
      <c r="V171" s="153"/>
      <c r="W171" s="153"/>
      <c r="X171" s="153"/>
      <c r="Y171" s="10"/>
      <c r="Z171" s="1023"/>
      <c r="AA171" s="1023"/>
      <c r="AB171" s="10"/>
      <c r="AC171" s="1023"/>
      <c r="AD171" s="1023"/>
      <c r="AE171" s="1023"/>
      <c r="AF171" s="1023"/>
      <c r="AG171" s="10"/>
    </row>
    <row r="172" spans="1:33" ht="14.25" customHeight="1" x14ac:dyDescent="0.25">
      <c r="A172" s="255"/>
      <c r="B172" s="1474"/>
      <c r="C172" s="1456"/>
      <c r="D172" s="1456"/>
      <c r="E172" s="1456"/>
      <c r="F172" s="1456"/>
      <c r="G172" s="1456"/>
      <c r="H172" s="1456"/>
      <c r="I172" s="1456"/>
      <c r="J172" s="1456"/>
      <c r="K172" s="1456"/>
      <c r="L172" s="1457"/>
      <c r="M172" s="255"/>
      <c r="N172" s="1022"/>
      <c r="O172" s="255"/>
      <c r="P172" s="2386"/>
      <c r="Q172" s="1456"/>
      <c r="R172" s="1456"/>
      <c r="S172" s="1456"/>
      <c r="T172" s="1456"/>
      <c r="U172" s="1456"/>
      <c r="V172" s="1456"/>
      <c r="W172" s="1456"/>
      <c r="X172" s="1457"/>
      <c r="Y172" s="255"/>
      <c r="Z172" s="2387"/>
      <c r="AA172" s="1457"/>
      <c r="AB172" s="10"/>
      <c r="AC172" s="2387"/>
      <c r="AD172" s="1456"/>
      <c r="AE172" s="1456"/>
      <c r="AF172" s="1457"/>
      <c r="AG172" s="10"/>
    </row>
    <row r="173" spans="1:3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4.25" customHeight="1" x14ac:dyDescent="0.25">
      <c r="A174" s="10" t="s">
        <v>2745</v>
      </c>
      <c r="B174" s="10"/>
      <c r="C174" s="10"/>
      <c r="D174" s="10"/>
      <c r="E174" s="10"/>
      <c r="F174" s="10"/>
      <c r="G174" s="10"/>
      <c r="H174" s="10"/>
      <c r="I174" s="2389" t="s">
        <v>2746</v>
      </c>
      <c r="J174" s="1456"/>
      <c r="K174" s="1456"/>
      <c r="L174" s="1456"/>
      <c r="M174" s="1456"/>
      <c r="N174" s="1456"/>
      <c r="O174" s="1456"/>
      <c r="P174" s="1456"/>
      <c r="Q174" s="1456"/>
      <c r="R174" s="1456"/>
      <c r="S174" s="1456"/>
      <c r="T174" s="1456"/>
      <c r="U174" s="1456"/>
      <c r="V174" s="1456"/>
      <c r="W174" s="1456"/>
      <c r="X174" s="1457"/>
      <c r="Y174" s="10"/>
      <c r="Z174" s="10" t="s">
        <v>2747</v>
      </c>
      <c r="AA174" s="10"/>
      <c r="AB174" s="10"/>
      <c r="AC174" s="10"/>
      <c r="AD174" s="10"/>
      <c r="AE174" s="10"/>
      <c r="AF174" s="10"/>
      <c r="AG174" s="10"/>
    </row>
    <row r="175" spans="1:33" ht="14.25" customHeight="1" x14ac:dyDescent="0.25">
      <c r="A175" s="10" t="s">
        <v>2754</v>
      </c>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5" customHeight="1" x14ac:dyDescent="0.2">
      <c r="A177" s="1551" t="s">
        <v>2749</v>
      </c>
      <c r="B177" s="1400"/>
      <c r="C177" s="1400"/>
      <c r="D177" s="1400"/>
      <c r="E177" s="1400"/>
      <c r="F177" s="1400"/>
      <c r="G177" s="1400"/>
      <c r="H177" s="1400"/>
      <c r="I177" s="1400"/>
      <c r="J177" s="1400"/>
      <c r="K177" s="1400"/>
      <c r="L177" s="1400"/>
      <c r="M177" s="1400"/>
      <c r="N177" s="1400"/>
      <c r="O177" s="1400"/>
      <c r="P177" s="1400"/>
      <c r="Q177" s="1400"/>
      <c r="R177" s="1400"/>
      <c r="S177" s="1400"/>
      <c r="T177" s="1400"/>
      <c r="U177" s="1400"/>
      <c r="V177" s="1400"/>
      <c r="W177" s="1400"/>
      <c r="X177" s="1400"/>
      <c r="Y177" s="1400"/>
      <c r="Z177" s="1400"/>
      <c r="AA177" s="1400"/>
      <c r="AB177" s="1400"/>
      <c r="AC177" s="1400"/>
      <c r="AD177" s="1400"/>
      <c r="AE177" s="1400"/>
      <c r="AF177" s="1400"/>
      <c r="AG177" s="1400"/>
    </row>
    <row r="178" spans="1:33" ht="14.25" customHeight="1" x14ac:dyDescent="0.2">
      <c r="A178" s="1400"/>
      <c r="B178" s="1400"/>
      <c r="C178" s="1400"/>
      <c r="D178" s="1400"/>
      <c r="E178" s="1400"/>
      <c r="F178" s="1400"/>
      <c r="G178" s="1400"/>
      <c r="H178" s="1400"/>
      <c r="I178" s="1400"/>
      <c r="J178" s="1400"/>
      <c r="K178" s="1400"/>
      <c r="L178" s="1400"/>
      <c r="M178" s="1400"/>
      <c r="N178" s="1400"/>
      <c r="O178" s="1400"/>
      <c r="P178" s="1400"/>
      <c r="Q178" s="1400"/>
      <c r="R178" s="1400"/>
      <c r="S178" s="1400"/>
      <c r="T178" s="1400"/>
      <c r="U178" s="1400"/>
      <c r="V178" s="1400"/>
      <c r="W178" s="1400"/>
      <c r="X178" s="1400"/>
      <c r="Y178" s="1400"/>
      <c r="Z178" s="1400"/>
      <c r="AA178" s="1400"/>
      <c r="AB178" s="1400"/>
      <c r="AC178" s="1400"/>
      <c r="AD178" s="1400"/>
      <c r="AE178" s="1400"/>
      <c r="AF178" s="1400"/>
      <c r="AG178" s="1400"/>
    </row>
    <row r="179" spans="1:33" ht="14.25" customHeight="1" x14ac:dyDescent="0.2">
      <c r="A179" s="1400"/>
      <c r="B179" s="1400"/>
      <c r="C179" s="1400"/>
      <c r="D179" s="1400"/>
      <c r="E179" s="1400"/>
      <c r="F179" s="1400"/>
      <c r="G179" s="1400"/>
      <c r="H179" s="1400"/>
      <c r="I179" s="1400"/>
      <c r="J179" s="1400"/>
      <c r="K179" s="1400"/>
      <c r="L179" s="1400"/>
      <c r="M179" s="1400"/>
      <c r="N179" s="1400"/>
      <c r="O179" s="1400"/>
      <c r="P179" s="1400"/>
      <c r="Q179" s="1400"/>
      <c r="R179" s="1400"/>
      <c r="S179" s="1400"/>
      <c r="T179" s="1400"/>
      <c r="U179" s="1400"/>
      <c r="V179" s="1400"/>
      <c r="W179" s="1400"/>
      <c r="X179" s="1400"/>
      <c r="Y179" s="1400"/>
      <c r="Z179" s="1400"/>
      <c r="AA179" s="1400"/>
      <c r="AB179" s="1400"/>
      <c r="AC179" s="1400"/>
      <c r="AD179" s="1400"/>
      <c r="AE179" s="1400"/>
      <c r="AF179" s="1400"/>
      <c r="AG179" s="1400"/>
    </row>
    <row r="180" spans="1:33" ht="14.25" customHeight="1" x14ac:dyDescent="0.2">
      <c r="A180" s="1400"/>
      <c r="B180" s="1400"/>
      <c r="C180" s="1400"/>
      <c r="D180" s="1400"/>
      <c r="E180" s="1400"/>
      <c r="F180" s="1400"/>
      <c r="G180" s="1400"/>
      <c r="H180" s="1400"/>
      <c r="I180" s="1400"/>
      <c r="J180" s="1400"/>
      <c r="K180" s="1400"/>
      <c r="L180" s="1400"/>
      <c r="M180" s="1400"/>
      <c r="N180" s="1400"/>
      <c r="O180" s="1400"/>
      <c r="P180" s="1400"/>
      <c r="Q180" s="1400"/>
      <c r="R180" s="1400"/>
      <c r="S180" s="1400"/>
      <c r="T180" s="1400"/>
      <c r="U180" s="1400"/>
      <c r="V180" s="1400"/>
      <c r="W180" s="1400"/>
      <c r="X180" s="1400"/>
      <c r="Y180" s="1400"/>
      <c r="Z180" s="1400"/>
      <c r="AA180" s="1400"/>
      <c r="AB180" s="1400"/>
      <c r="AC180" s="1400"/>
      <c r="AD180" s="1400"/>
      <c r="AE180" s="1400"/>
      <c r="AF180" s="1400"/>
      <c r="AG180" s="1400"/>
    </row>
    <row r="181" spans="1:3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5" customHeight="1" x14ac:dyDescent="0.2">
      <c r="A182" s="1551" t="s">
        <v>2750</v>
      </c>
      <c r="B182" s="1400"/>
      <c r="C182" s="1400"/>
      <c r="D182" s="1400"/>
      <c r="E182" s="1400"/>
      <c r="F182" s="1400"/>
      <c r="G182" s="1400"/>
      <c r="H182" s="1400"/>
      <c r="I182" s="1400"/>
      <c r="J182" s="1400"/>
      <c r="K182" s="1400"/>
      <c r="L182" s="1400"/>
      <c r="M182" s="1400"/>
      <c r="N182" s="1400"/>
      <c r="O182" s="1400"/>
      <c r="P182" s="1400"/>
      <c r="Q182" s="1400"/>
      <c r="R182" s="1400"/>
      <c r="S182" s="1400"/>
      <c r="T182" s="1400"/>
      <c r="U182" s="1400"/>
      <c r="V182" s="1400"/>
      <c r="W182" s="1400"/>
      <c r="X182" s="1400"/>
      <c r="Y182" s="1400"/>
      <c r="Z182" s="1400"/>
      <c r="AA182" s="1400"/>
      <c r="AB182" s="1400"/>
      <c r="AC182" s="1400"/>
      <c r="AD182" s="1400"/>
      <c r="AE182" s="1400"/>
      <c r="AF182" s="1400"/>
      <c r="AG182" s="1400"/>
    </row>
    <row r="183" spans="1:33" ht="14.25" customHeight="1" x14ac:dyDescent="0.2">
      <c r="A183" s="1400"/>
      <c r="B183" s="1400"/>
      <c r="C183" s="1400"/>
      <c r="D183" s="1400"/>
      <c r="E183" s="1400"/>
      <c r="F183" s="1400"/>
      <c r="G183" s="1400"/>
      <c r="H183" s="1400"/>
      <c r="I183" s="1400"/>
      <c r="J183" s="1400"/>
      <c r="K183" s="1400"/>
      <c r="L183" s="1400"/>
      <c r="M183" s="1400"/>
      <c r="N183" s="1400"/>
      <c r="O183" s="1400"/>
      <c r="P183" s="1400"/>
      <c r="Q183" s="1400"/>
      <c r="R183" s="1400"/>
      <c r="S183" s="1400"/>
      <c r="T183" s="1400"/>
      <c r="U183" s="1400"/>
      <c r="V183" s="1400"/>
      <c r="W183" s="1400"/>
      <c r="X183" s="1400"/>
      <c r="Y183" s="1400"/>
      <c r="Z183" s="1400"/>
      <c r="AA183" s="1400"/>
      <c r="AB183" s="1400"/>
      <c r="AC183" s="1400"/>
      <c r="AD183" s="1400"/>
      <c r="AE183" s="1400"/>
      <c r="AF183" s="1400"/>
      <c r="AG183" s="1400"/>
    </row>
    <row r="184" spans="1:33" ht="14.25" customHeight="1" x14ac:dyDescent="0.2">
      <c r="A184" s="1400"/>
      <c r="B184" s="1400"/>
      <c r="C184" s="1400"/>
      <c r="D184" s="1400"/>
      <c r="E184" s="1400"/>
      <c r="F184" s="1400"/>
      <c r="G184" s="1400"/>
      <c r="H184" s="1400"/>
      <c r="I184" s="1400"/>
      <c r="J184" s="1400"/>
      <c r="K184" s="1400"/>
      <c r="L184" s="1400"/>
      <c r="M184" s="1400"/>
      <c r="N184" s="1400"/>
      <c r="O184" s="1400"/>
      <c r="P184" s="1400"/>
      <c r="Q184" s="1400"/>
      <c r="R184" s="1400"/>
      <c r="S184" s="1400"/>
      <c r="T184" s="1400"/>
      <c r="U184" s="1400"/>
      <c r="V184" s="1400"/>
      <c r="W184" s="1400"/>
      <c r="X184" s="1400"/>
      <c r="Y184" s="1400"/>
      <c r="Z184" s="1400"/>
      <c r="AA184" s="1400"/>
      <c r="AB184" s="1400"/>
      <c r="AC184" s="1400"/>
      <c r="AD184" s="1400"/>
      <c r="AE184" s="1400"/>
      <c r="AF184" s="1400"/>
      <c r="AG184" s="1400"/>
    </row>
    <row r="185" spans="1:3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4.25" customHeight="1" x14ac:dyDescent="0.25">
      <c r="A186" s="10" t="s">
        <v>2751</v>
      </c>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4.25" customHeight="1" x14ac:dyDescent="0.25">
      <c r="A189" s="10" t="s">
        <v>1873</v>
      </c>
      <c r="B189" s="10"/>
      <c r="C189" s="2380"/>
      <c r="D189" s="1403"/>
      <c r="E189" s="1403"/>
      <c r="F189" s="1403"/>
      <c r="G189" s="1403"/>
      <c r="H189" s="1403"/>
      <c r="I189" s="1403"/>
      <c r="J189" s="1403"/>
      <c r="K189" s="1403"/>
      <c r="L189" s="10"/>
      <c r="M189" s="2384" t="str">
        <f>J143</f>
        <v>Should be the same as listed in Part I.</v>
      </c>
      <c r="N189" s="1456"/>
      <c r="O189" s="1456"/>
      <c r="P189" s="1456"/>
      <c r="Q189" s="1456"/>
      <c r="R189" s="1456"/>
      <c r="S189" s="1456"/>
      <c r="T189" s="1456"/>
      <c r="U189" s="1456"/>
      <c r="V189" s="1456"/>
      <c r="W189" s="1456"/>
      <c r="X189" s="1456"/>
      <c r="Y189" s="1456"/>
      <c r="Z189" s="1457"/>
      <c r="AA189" s="10"/>
      <c r="AB189" s="1703"/>
      <c r="AC189" s="1456"/>
      <c r="AD189" s="1456"/>
      <c r="AE189" s="1456"/>
      <c r="AF189" s="1457"/>
      <c r="AG189" s="10"/>
    </row>
    <row r="190" spans="1:33" ht="15" customHeight="1" x14ac:dyDescent="0.25">
      <c r="A190" s="10"/>
      <c r="B190" s="10"/>
      <c r="C190" s="2381" t="s">
        <v>2752</v>
      </c>
      <c r="D190" s="1397"/>
      <c r="E190" s="1397"/>
      <c r="F190" s="1397"/>
      <c r="G190" s="1397"/>
      <c r="H190" s="1397"/>
      <c r="I190" s="1397"/>
      <c r="J190" s="1397"/>
      <c r="K190" s="1397"/>
      <c r="L190" s="10"/>
      <c r="M190" s="2382" t="s">
        <v>441</v>
      </c>
      <c r="N190" s="1400"/>
      <c r="O190" s="1400"/>
      <c r="P190" s="1400"/>
      <c r="Q190" s="1400"/>
      <c r="R190" s="1400"/>
      <c r="S190" s="1400"/>
      <c r="T190" s="1400"/>
      <c r="U190" s="1400"/>
      <c r="V190" s="1400"/>
      <c r="W190" s="1400"/>
      <c r="X190" s="1400"/>
      <c r="Y190" s="1400"/>
      <c r="Z190" s="1400"/>
      <c r="AA190" s="10"/>
      <c r="AB190" s="2382" t="s">
        <v>442</v>
      </c>
      <c r="AC190" s="1400"/>
      <c r="AD190" s="1400"/>
      <c r="AE190" s="1400"/>
      <c r="AF190" s="1400"/>
      <c r="AG190" s="10"/>
    </row>
    <row r="191" spans="1:33" ht="14.25" customHeight="1" x14ac:dyDescent="0.25">
      <c r="A191" s="10"/>
      <c r="B191" s="10"/>
      <c r="C191" s="1400"/>
      <c r="D191" s="1400"/>
      <c r="E191" s="1400"/>
      <c r="F191" s="1400"/>
      <c r="G191" s="1400"/>
      <c r="H191" s="1400"/>
      <c r="I191" s="1400"/>
      <c r="J191" s="1400"/>
      <c r="K191" s="140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4.25" customHeight="1" x14ac:dyDescent="0.25">
      <c r="A193" s="181" t="s">
        <v>2731</v>
      </c>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4.25" customHeight="1" x14ac:dyDescent="0.25">
      <c r="A195" s="181" t="s">
        <v>2724</v>
      </c>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4.25" customHeight="1" x14ac:dyDescent="0.25">
      <c r="A196" s="10" t="s">
        <v>2732</v>
      </c>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4.25" customHeight="1" x14ac:dyDescent="0.25">
      <c r="A198" s="10" t="s">
        <v>2733</v>
      </c>
      <c r="B198" s="10"/>
      <c r="C198" s="10"/>
      <c r="D198" s="10"/>
      <c r="E198" s="10"/>
      <c r="F198" s="10"/>
      <c r="G198" s="10"/>
      <c r="H198" s="10"/>
      <c r="I198" s="10"/>
      <c r="J198" s="2385" t="s">
        <v>2734</v>
      </c>
      <c r="K198" s="1531"/>
      <c r="L198" s="1531"/>
      <c r="M198" s="1531"/>
      <c r="N198" s="1531"/>
      <c r="O198" s="1531"/>
      <c r="P198" s="1531"/>
      <c r="Q198" s="1531"/>
      <c r="R198" s="1531"/>
      <c r="S198" s="1531"/>
      <c r="T198" s="1531"/>
      <c r="U198" s="1531"/>
      <c r="V198" s="1531"/>
      <c r="W198" s="1531"/>
      <c r="X198" s="1531"/>
      <c r="Y198" s="1531"/>
      <c r="Z198" s="1531"/>
      <c r="AA198" s="1531"/>
      <c r="AB198" s="1531"/>
      <c r="AC198" s="1531"/>
      <c r="AD198" s="1531"/>
      <c r="AE198" s="1531"/>
      <c r="AF198" s="1532"/>
      <c r="AG198" s="10"/>
    </row>
    <row r="199" spans="1:3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5.75" customHeight="1" x14ac:dyDescent="0.25">
      <c r="A200" s="10"/>
      <c r="B200" s="10" t="s">
        <v>2735</v>
      </c>
      <c r="C200" s="10"/>
      <c r="D200" s="10"/>
      <c r="E200" s="10"/>
      <c r="F200" s="10"/>
      <c r="G200" s="238"/>
      <c r="H200" s="1700" t="s">
        <v>2736</v>
      </c>
      <c r="I200" s="1400"/>
      <c r="J200" s="1400"/>
      <c r="K200" s="1400"/>
      <c r="L200" s="1400"/>
      <c r="M200" s="1400"/>
      <c r="N200" s="1400"/>
      <c r="O200" s="1400"/>
      <c r="P200" s="1400"/>
      <c r="Q200" s="1400"/>
      <c r="R200" s="1400"/>
      <c r="S200" s="1400"/>
      <c r="T200" s="1400"/>
      <c r="U200" s="1400"/>
      <c r="V200" s="1400"/>
      <c r="W200" s="1400"/>
      <c r="X200" s="1400"/>
      <c r="Y200" s="1400"/>
      <c r="Z200" s="1400"/>
      <c r="AA200" s="1400"/>
      <c r="AB200" s="1400"/>
      <c r="AC200" s="1400"/>
      <c r="AD200" s="1400"/>
      <c r="AE200" s="1400"/>
      <c r="AF200" s="1400"/>
      <c r="AG200" s="1400"/>
    </row>
    <row r="201" spans="1:3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4.25" customHeight="1" x14ac:dyDescent="0.25">
      <c r="A202" s="10"/>
      <c r="B202" s="10"/>
      <c r="C202" s="10"/>
      <c r="D202" s="10"/>
      <c r="E202" s="10"/>
      <c r="F202" s="10"/>
      <c r="G202" s="238"/>
      <c r="H202" s="10" t="s">
        <v>2737</v>
      </c>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4.25" customHeight="1" x14ac:dyDescent="0.25">
      <c r="A204" s="10"/>
      <c r="B204" s="10"/>
      <c r="C204" s="10"/>
      <c r="D204" s="10"/>
      <c r="E204" s="10"/>
      <c r="F204" s="10"/>
      <c r="G204" s="238"/>
      <c r="H204" s="10" t="s">
        <v>2738</v>
      </c>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4.25" customHeight="1" x14ac:dyDescent="0.25">
      <c r="A206" s="10"/>
      <c r="B206" s="10"/>
      <c r="C206" s="10"/>
      <c r="D206" s="10"/>
      <c r="E206" s="10"/>
      <c r="F206" s="10"/>
      <c r="G206" s="238"/>
      <c r="H206" s="10" t="s">
        <v>2739</v>
      </c>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4.25" customHeight="1" x14ac:dyDescent="0.25">
      <c r="A208" s="10"/>
      <c r="B208" s="10"/>
      <c r="C208" s="10"/>
      <c r="D208" s="10"/>
      <c r="E208" s="10"/>
      <c r="F208" s="10"/>
      <c r="G208" s="238"/>
      <c r="H208" s="10" t="s">
        <v>2740</v>
      </c>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5" customHeight="1" x14ac:dyDescent="0.2">
      <c r="A210" s="1551" t="s">
        <v>2755</v>
      </c>
      <c r="B210" s="1400"/>
      <c r="C210" s="1400"/>
      <c r="D210" s="1400"/>
      <c r="E210" s="1400"/>
      <c r="F210" s="1400"/>
      <c r="G210" s="1400"/>
      <c r="H210" s="1400"/>
      <c r="I210" s="1400"/>
      <c r="J210" s="1400"/>
      <c r="K210" s="1400"/>
      <c r="L210" s="1400"/>
      <c r="M210" s="1400"/>
      <c r="N210" s="1400"/>
      <c r="O210" s="1400"/>
      <c r="P210" s="1400"/>
      <c r="Q210" s="1400"/>
      <c r="R210" s="1400"/>
      <c r="S210" s="1400"/>
      <c r="T210" s="1400"/>
      <c r="U210" s="1400"/>
      <c r="V210" s="1400"/>
      <c r="W210" s="1400"/>
      <c r="X210" s="1400"/>
      <c r="Y210" s="1400"/>
      <c r="Z210" s="1400"/>
      <c r="AA210" s="1400"/>
      <c r="AB210" s="1400"/>
      <c r="AC210" s="1400"/>
      <c r="AD210" s="1400"/>
      <c r="AE210" s="1400"/>
      <c r="AF210" s="1400"/>
      <c r="AG210" s="1400"/>
    </row>
    <row r="211" spans="1:33" ht="14.25" customHeight="1" x14ac:dyDescent="0.2">
      <c r="A211" s="1400"/>
      <c r="B211" s="1400"/>
      <c r="C211" s="1400"/>
      <c r="D211" s="1400"/>
      <c r="E211" s="1400"/>
      <c r="F211" s="1400"/>
      <c r="G211" s="1400"/>
      <c r="H211" s="1400"/>
      <c r="I211" s="1400"/>
      <c r="J211" s="1400"/>
      <c r="K211" s="1400"/>
      <c r="L211" s="1400"/>
      <c r="M211" s="1400"/>
      <c r="N211" s="1400"/>
      <c r="O211" s="1400"/>
      <c r="P211" s="1400"/>
      <c r="Q211" s="1400"/>
      <c r="R211" s="1400"/>
      <c r="S211" s="1400"/>
      <c r="T211" s="1400"/>
      <c r="U211" s="1400"/>
      <c r="V211" s="1400"/>
      <c r="W211" s="1400"/>
      <c r="X211" s="1400"/>
      <c r="Y211" s="1400"/>
      <c r="Z211" s="1400"/>
      <c r="AA211" s="1400"/>
      <c r="AB211" s="1400"/>
      <c r="AC211" s="1400"/>
      <c r="AD211" s="1400"/>
      <c r="AE211" s="1400"/>
      <c r="AF211" s="1400"/>
      <c r="AG211" s="1400"/>
    </row>
    <row r="212" spans="1:33" ht="14.25" customHeight="1" x14ac:dyDescent="0.2">
      <c r="A212" s="1400"/>
      <c r="B212" s="1400"/>
      <c r="C212" s="1400"/>
      <c r="D212" s="1400"/>
      <c r="E212" s="1400"/>
      <c r="F212" s="1400"/>
      <c r="G212" s="1400"/>
      <c r="H212" s="1400"/>
      <c r="I212" s="1400"/>
      <c r="J212" s="1400"/>
      <c r="K212" s="1400"/>
      <c r="L212" s="1400"/>
      <c r="M212" s="1400"/>
      <c r="N212" s="1400"/>
      <c r="O212" s="1400"/>
      <c r="P212" s="1400"/>
      <c r="Q212" s="1400"/>
      <c r="R212" s="1400"/>
      <c r="S212" s="1400"/>
      <c r="T212" s="1400"/>
      <c r="U212" s="1400"/>
      <c r="V212" s="1400"/>
      <c r="W212" s="1400"/>
      <c r="X212" s="1400"/>
      <c r="Y212" s="1400"/>
      <c r="Z212" s="1400"/>
      <c r="AA212" s="1400"/>
      <c r="AB212" s="1400"/>
      <c r="AC212" s="1400"/>
      <c r="AD212" s="1400"/>
      <c r="AE212" s="1400"/>
      <c r="AF212" s="1400"/>
      <c r="AG212" s="1400"/>
    </row>
    <row r="213" spans="1:33" ht="14.25" customHeight="1" x14ac:dyDescent="0.2">
      <c r="A213" s="1400"/>
      <c r="B213" s="1400"/>
      <c r="C213" s="1400"/>
      <c r="D213" s="1400"/>
      <c r="E213" s="1400"/>
      <c r="F213" s="1400"/>
      <c r="G213" s="1400"/>
      <c r="H213" s="1400"/>
      <c r="I213" s="1400"/>
      <c r="J213" s="1400"/>
      <c r="K213" s="1400"/>
      <c r="L213" s="1400"/>
      <c r="M213" s="1400"/>
      <c r="N213" s="1400"/>
      <c r="O213" s="1400"/>
      <c r="P213" s="1400"/>
      <c r="Q213" s="1400"/>
      <c r="R213" s="1400"/>
      <c r="S213" s="1400"/>
      <c r="T213" s="1400"/>
      <c r="U213" s="1400"/>
      <c r="V213" s="1400"/>
      <c r="W213" s="1400"/>
      <c r="X213" s="1400"/>
      <c r="Y213" s="1400"/>
      <c r="Z213" s="1400"/>
      <c r="AA213" s="1400"/>
      <c r="AB213" s="1400"/>
      <c r="AC213" s="1400"/>
      <c r="AD213" s="1400"/>
      <c r="AE213" s="1400"/>
      <c r="AF213" s="1400"/>
      <c r="AG213" s="1400"/>
    </row>
    <row r="214" spans="1:33" ht="15" customHeight="1" x14ac:dyDescent="0.25">
      <c r="A214" s="10"/>
      <c r="B214" s="2383" t="s">
        <v>2742</v>
      </c>
      <c r="C214" s="1400"/>
      <c r="D214" s="1400"/>
      <c r="E214" s="1400"/>
      <c r="F214" s="1400"/>
      <c r="G214" s="1400"/>
      <c r="H214" s="1400"/>
      <c r="I214" s="1400"/>
      <c r="J214" s="1400"/>
      <c r="K214" s="1400"/>
      <c r="L214" s="1400"/>
      <c r="M214" s="364"/>
      <c r="N214" s="2383" t="s">
        <v>1645</v>
      </c>
      <c r="O214" s="364"/>
      <c r="P214" s="2383" t="s">
        <v>2614</v>
      </c>
      <c r="Q214" s="1400"/>
      <c r="R214" s="1400"/>
      <c r="S214" s="1400"/>
      <c r="T214" s="1400"/>
      <c r="U214" s="1400"/>
      <c r="V214" s="1400"/>
      <c r="W214" s="1400"/>
      <c r="X214" s="1400"/>
      <c r="Y214" s="181"/>
      <c r="Z214" s="2388" t="s">
        <v>2743</v>
      </c>
      <c r="AA214" s="1400"/>
      <c r="AB214" s="10"/>
      <c r="AC214" s="2388" t="s">
        <v>2744</v>
      </c>
      <c r="AD214" s="1400"/>
      <c r="AE214" s="1400"/>
      <c r="AF214" s="1400"/>
      <c r="AG214" s="10"/>
    </row>
    <row r="215" spans="1:33" ht="14.25" customHeight="1" x14ac:dyDescent="0.25">
      <c r="A215" s="10"/>
      <c r="B215" s="1400"/>
      <c r="C215" s="1400"/>
      <c r="D215" s="1400"/>
      <c r="E215" s="1400"/>
      <c r="F215" s="1400"/>
      <c r="G215" s="1400"/>
      <c r="H215" s="1400"/>
      <c r="I215" s="1400"/>
      <c r="J215" s="1400"/>
      <c r="K215" s="1400"/>
      <c r="L215" s="1400"/>
      <c r="M215" s="364"/>
      <c r="N215" s="1400"/>
      <c r="O215" s="364"/>
      <c r="P215" s="1400"/>
      <c r="Q215" s="1400"/>
      <c r="R215" s="1400"/>
      <c r="S215" s="1400"/>
      <c r="T215" s="1400"/>
      <c r="U215" s="1400"/>
      <c r="V215" s="1400"/>
      <c r="W215" s="1400"/>
      <c r="X215" s="1400"/>
      <c r="Y215" s="181"/>
      <c r="Z215" s="1400"/>
      <c r="AA215" s="1400"/>
      <c r="AB215" s="10"/>
      <c r="AC215" s="1400"/>
      <c r="AD215" s="1400"/>
      <c r="AE215" s="1400"/>
      <c r="AF215" s="1400"/>
      <c r="AG215" s="10"/>
    </row>
    <row r="216" spans="1:33" ht="14.25" customHeight="1" x14ac:dyDescent="0.25">
      <c r="A216" s="10"/>
      <c r="B216" s="10"/>
      <c r="C216" s="10"/>
      <c r="D216" s="10"/>
      <c r="E216" s="10"/>
      <c r="F216" s="10"/>
      <c r="G216" s="10"/>
      <c r="H216" s="10"/>
      <c r="I216" s="10"/>
      <c r="J216" s="10"/>
      <c r="K216" s="10"/>
      <c r="L216" s="10"/>
      <c r="M216" s="10"/>
      <c r="N216" s="10"/>
      <c r="O216" s="10"/>
      <c r="P216" s="153"/>
      <c r="Q216" s="153"/>
      <c r="R216" s="153"/>
      <c r="S216" s="153"/>
      <c r="T216" s="153"/>
      <c r="U216" s="153"/>
      <c r="V216" s="153"/>
      <c r="W216" s="153"/>
      <c r="X216" s="153"/>
      <c r="Y216" s="10"/>
      <c r="Z216" s="10"/>
      <c r="AA216" s="10"/>
      <c r="AB216" s="10"/>
      <c r="AC216" s="10"/>
      <c r="AD216" s="10"/>
      <c r="AE216" s="10"/>
      <c r="AF216" s="10"/>
      <c r="AG216" s="10"/>
    </row>
    <row r="217" spans="1:33" ht="14.25" customHeight="1" x14ac:dyDescent="0.25">
      <c r="A217" s="255"/>
      <c r="B217" s="1474"/>
      <c r="C217" s="1456"/>
      <c r="D217" s="1456"/>
      <c r="E217" s="1456"/>
      <c r="F217" s="1456"/>
      <c r="G217" s="1456"/>
      <c r="H217" s="1456"/>
      <c r="I217" s="1456"/>
      <c r="J217" s="1456"/>
      <c r="K217" s="1456"/>
      <c r="L217" s="1457"/>
      <c r="M217" s="255"/>
      <c r="N217" s="1022"/>
      <c r="O217" s="255"/>
      <c r="P217" s="2386"/>
      <c r="Q217" s="1456"/>
      <c r="R217" s="1456"/>
      <c r="S217" s="1456"/>
      <c r="T217" s="1456"/>
      <c r="U217" s="1456"/>
      <c r="V217" s="1456"/>
      <c r="W217" s="1456"/>
      <c r="X217" s="1457"/>
      <c r="Y217" s="255"/>
      <c r="Z217" s="2387"/>
      <c r="AA217" s="1457"/>
      <c r="AB217" s="10"/>
      <c r="AC217" s="2387"/>
      <c r="AD217" s="1456"/>
      <c r="AE217" s="1456"/>
      <c r="AF217" s="1457"/>
      <c r="AG217" s="10"/>
    </row>
    <row r="218" spans="1:33" ht="14.25" customHeight="1" x14ac:dyDescent="0.25">
      <c r="A218" s="10"/>
      <c r="B218" s="584"/>
      <c r="C218" s="584"/>
      <c r="D218" s="584"/>
      <c r="E218" s="584"/>
      <c r="F218" s="584"/>
      <c r="G218" s="584"/>
      <c r="H218" s="584"/>
      <c r="I218" s="584"/>
      <c r="J218" s="584"/>
      <c r="K218" s="584"/>
      <c r="L218" s="584"/>
      <c r="M218" s="10"/>
      <c r="N218" s="584"/>
      <c r="O218" s="10"/>
      <c r="P218" s="153"/>
      <c r="Q218" s="153"/>
      <c r="R218" s="153"/>
      <c r="S218" s="153"/>
      <c r="T218" s="153"/>
      <c r="U218" s="153"/>
      <c r="V218" s="153"/>
      <c r="W218" s="153"/>
      <c r="X218" s="153"/>
      <c r="Y218" s="10"/>
      <c r="Z218" s="1023"/>
      <c r="AA218" s="1023"/>
      <c r="AB218" s="10"/>
      <c r="AC218" s="1023"/>
      <c r="AD218" s="1023"/>
      <c r="AE218" s="1023"/>
      <c r="AF218" s="1023"/>
      <c r="AG218" s="10"/>
    </row>
    <row r="219" spans="1:33" ht="14.25" customHeight="1" x14ac:dyDescent="0.25">
      <c r="A219" s="255"/>
      <c r="B219" s="1474"/>
      <c r="C219" s="1456"/>
      <c r="D219" s="1456"/>
      <c r="E219" s="1456"/>
      <c r="F219" s="1456"/>
      <c r="G219" s="1456"/>
      <c r="H219" s="1456"/>
      <c r="I219" s="1456"/>
      <c r="J219" s="1456"/>
      <c r="K219" s="1456"/>
      <c r="L219" s="1457"/>
      <c r="M219" s="255"/>
      <c r="N219" s="1022"/>
      <c r="O219" s="255"/>
      <c r="P219" s="2386"/>
      <c r="Q219" s="1456"/>
      <c r="R219" s="1456"/>
      <c r="S219" s="1456"/>
      <c r="T219" s="1456"/>
      <c r="U219" s="1456"/>
      <c r="V219" s="1456"/>
      <c r="W219" s="1456"/>
      <c r="X219" s="1457"/>
      <c r="Y219" s="255"/>
      <c r="Z219" s="2387"/>
      <c r="AA219" s="1457"/>
      <c r="AB219" s="10"/>
      <c r="AC219" s="2387"/>
      <c r="AD219" s="1456"/>
      <c r="AE219" s="1456"/>
      <c r="AF219" s="1457"/>
      <c r="AG219" s="10"/>
    </row>
    <row r="220" spans="1:33" ht="14.25" customHeight="1" x14ac:dyDescent="0.25">
      <c r="A220" s="10"/>
      <c r="B220" s="584"/>
      <c r="C220" s="584"/>
      <c r="D220" s="584"/>
      <c r="E220" s="584"/>
      <c r="F220" s="584"/>
      <c r="G220" s="584"/>
      <c r="H220" s="584"/>
      <c r="I220" s="584"/>
      <c r="J220" s="584"/>
      <c r="K220" s="584"/>
      <c r="L220" s="584"/>
      <c r="M220" s="10"/>
      <c r="N220" s="584"/>
      <c r="O220" s="10"/>
      <c r="P220" s="153"/>
      <c r="Q220" s="153"/>
      <c r="R220" s="153"/>
      <c r="S220" s="153"/>
      <c r="T220" s="153"/>
      <c r="U220" s="153"/>
      <c r="V220" s="153"/>
      <c r="W220" s="153"/>
      <c r="X220" s="153"/>
      <c r="Y220" s="10"/>
      <c r="Z220" s="1023"/>
      <c r="AA220" s="1023"/>
      <c r="AB220" s="10"/>
      <c r="AC220" s="1023"/>
      <c r="AD220" s="1023"/>
      <c r="AE220" s="1023"/>
      <c r="AF220" s="1023"/>
      <c r="AG220" s="10"/>
    </row>
    <row r="221" spans="1:33" ht="14.25" customHeight="1" x14ac:dyDescent="0.25">
      <c r="A221" s="255"/>
      <c r="B221" s="1474"/>
      <c r="C221" s="1456"/>
      <c r="D221" s="1456"/>
      <c r="E221" s="1456"/>
      <c r="F221" s="1456"/>
      <c r="G221" s="1456"/>
      <c r="H221" s="1456"/>
      <c r="I221" s="1456"/>
      <c r="J221" s="1456"/>
      <c r="K221" s="1456"/>
      <c r="L221" s="1457"/>
      <c r="M221" s="255"/>
      <c r="N221" s="1022"/>
      <c r="O221" s="255"/>
      <c r="P221" s="2386"/>
      <c r="Q221" s="1456"/>
      <c r="R221" s="1456"/>
      <c r="S221" s="1456"/>
      <c r="T221" s="1456"/>
      <c r="U221" s="1456"/>
      <c r="V221" s="1456"/>
      <c r="W221" s="1456"/>
      <c r="X221" s="1457"/>
      <c r="Y221" s="255"/>
      <c r="Z221" s="2387"/>
      <c r="AA221" s="1457"/>
      <c r="AB221" s="10"/>
      <c r="AC221" s="2387"/>
      <c r="AD221" s="1456"/>
      <c r="AE221" s="1456"/>
      <c r="AF221" s="1457"/>
      <c r="AG221" s="10"/>
    </row>
    <row r="222" spans="1:33" ht="14.25" customHeight="1" x14ac:dyDescent="0.25">
      <c r="A222" s="10"/>
      <c r="B222" s="584"/>
      <c r="C222" s="584"/>
      <c r="D222" s="584"/>
      <c r="E222" s="584"/>
      <c r="F222" s="584"/>
      <c r="G222" s="584"/>
      <c r="H222" s="584"/>
      <c r="I222" s="584"/>
      <c r="J222" s="584"/>
      <c r="K222" s="584"/>
      <c r="L222" s="584"/>
      <c r="M222" s="10"/>
      <c r="N222" s="584"/>
      <c r="O222" s="10"/>
      <c r="P222" s="153"/>
      <c r="Q222" s="153"/>
      <c r="R222" s="153"/>
      <c r="S222" s="153"/>
      <c r="T222" s="153"/>
      <c r="U222" s="153"/>
      <c r="V222" s="153"/>
      <c r="W222" s="153"/>
      <c r="X222" s="153"/>
      <c r="Y222" s="10"/>
      <c r="Z222" s="1023"/>
      <c r="AA222" s="1023"/>
      <c r="AB222" s="10"/>
      <c r="AC222" s="1023"/>
      <c r="AD222" s="1023"/>
      <c r="AE222" s="1023"/>
      <c r="AF222" s="1023"/>
      <c r="AG222" s="10"/>
    </row>
    <row r="223" spans="1:33" ht="14.25" customHeight="1" x14ac:dyDescent="0.25">
      <c r="A223" s="255"/>
      <c r="B223" s="1474"/>
      <c r="C223" s="1456"/>
      <c r="D223" s="1456"/>
      <c r="E223" s="1456"/>
      <c r="F223" s="1456"/>
      <c r="G223" s="1456"/>
      <c r="H223" s="1456"/>
      <c r="I223" s="1456"/>
      <c r="J223" s="1456"/>
      <c r="K223" s="1456"/>
      <c r="L223" s="1457"/>
      <c r="M223" s="255"/>
      <c r="N223" s="1022"/>
      <c r="O223" s="255"/>
      <c r="P223" s="2386"/>
      <c r="Q223" s="1456"/>
      <c r="R223" s="1456"/>
      <c r="S223" s="1456"/>
      <c r="T223" s="1456"/>
      <c r="U223" s="1456"/>
      <c r="V223" s="1456"/>
      <c r="W223" s="1456"/>
      <c r="X223" s="1457"/>
      <c r="Y223" s="255"/>
      <c r="Z223" s="2387"/>
      <c r="AA223" s="1457"/>
      <c r="AB223" s="10"/>
      <c r="AC223" s="2387"/>
      <c r="AD223" s="1456"/>
      <c r="AE223" s="1456"/>
      <c r="AF223" s="1457"/>
      <c r="AG223" s="10"/>
    </row>
    <row r="224" spans="1:33" ht="14.25" customHeight="1" x14ac:dyDescent="0.25">
      <c r="A224" s="10"/>
      <c r="B224" s="584"/>
      <c r="C224" s="584"/>
      <c r="D224" s="584"/>
      <c r="E224" s="584"/>
      <c r="F224" s="584"/>
      <c r="G224" s="584"/>
      <c r="H224" s="584"/>
      <c r="I224" s="584"/>
      <c r="J224" s="584"/>
      <c r="K224" s="584"/>
      <c r="L224" s="584"/>
      <c r="M224" s="10"/>
      <c r="N224" s="584"/>
      <c r="O224" s="10"/>
      <c r="P224" s="153"/>
      <c r="Q224" s="153"/>
      <c r="R224" s="153"/>
      <c r="S224" s="153"/>
      <c r="T224" s="153"/>
      <c r="U224" s="153"/>
      <c r="V224" s="153"/>
      <c r="W224" s="153"/>
      <c r="X224" s="153"/>
      <c r="Y224" s="10"/>
      <c r="Z224" s="1023"/>
      <c r="AA224" s="1023"/>
      <c r="AB224" s="10"/>
      <c r="AC224" s="1023"/>
      <c r="AD224" s="1023"/>
      <c r="AE224" s="1023"/>
      <c r="AF224" s="1023"/>
      <c r="AG224" s="10"/>
    </row>
    <row r="225" spans="1:33" ht="14.25" customHeight="1" x14ac:dyDescent="0.25">
      <c r="A225" s="255"/>
      <c r="B225" s="1474"/>
      <c r="C225" s="1456"/>
      <c r="D225" s="1456"/>
      <c r="E225" s="1456"/>
      <c r="F225" s="1456"/>
      <c r="G225" s="1456"/>
      <c r="H225" s="1456"/>
      <c r="I225" s="1456"/>
      <c r="J225" s="1456"/>
      <c r="K225" s="1456"/>
      <c r="L225" s="1457"/>
      <c r="M225" s="255"/>
      <c r="N225" s="1022"/>
      <c r="O225" s="255"/>
      <c r="P225" s="2386"/>
      <c r="Q225" s="1456"/>
      <c r="R225" s="1456"/>
      <c r="S225" s="1456"/>
      <c r="T225" s="1456"/>
      <c r="U225" s="1456"/>
      <c r="V225" s="1456"/>
      <c r="W225" s="1456"/>
      <c r="X225" s="1457"/>
      <c r="Y225" s="255"/>
      <c r="Z225" s="2387"/>
      <c r="AA225" s="1457"/>
      <c r="AB225" s="10"/>
      <c r="AC225" s="2387"/>
      <c r="AD225" s="1456"/>
      <c r="AE225" s="1456"/>
      <c r="AF225" s="1457"/>
      <c r="AG225" s="10"/>
    </row>
    <row r="226" spans="1:33" ht="14.25" customHeight="1" x14ac:dyDescent="0.25">
      <c r="A226" s="10"/>
      <c r="B226" s="584"/>
      <c r="C226" s="584"/>
      <c r="D226" s="584"/>
      <c r="E226" s="584"/>
      <c r="F226" s="584"/>
      <c r="G226" s="584"/>
      <c r="H226" s="584"/>
      <c r="I226" s="584"/>
      <c r="J226" s="584"/>
      <c r="K226" s="584"/>
      <c r="L226" s="584"/>
      <c r="M226" s="10"/>
      <c r="N226" s="584"/>
      <c r="O226" s="10"/>
      <c r="P226" s="153"/>
      <c r="Q226" s="153"/>
      <c r="R226" s="153"/>
      <c r="S226" s="153"/>
      <c r="T226" s="153"/>
      <c r="U226" s="153"/>
      <c r="V226" s="153"/>
      <c r="W226" s="153"/>
      <c r="X226" s="153"/>
      <c r="Y226" s="10"/>
      <c r="Z226" s="1023"/>
      <c r="AA226" s="1023"/>
      <c r="AB226" s="10"/>
      <c r="AC226" s="1023"/>
      <c r="AD226" s="1023"/>
      <c r="AE226" s="1023"/>
      <c r="AF226" s="1023"/>
      <c r="AG226" s="10"/>
    </row>
    <row r="227" spans="1:33" ht="14.25" customHeight="1" x14ac:dyDescent="0.25">
      <c r="A227" s="255"/>
      <c r="B227" s="1474"/>
      <c r="C227" s="1456"/>
      <c r="D227" s="1456"/>
      <c r="E227" s="1456"/>
      <c r="F227" s="1456"/>
      <c r="G227" s="1456"/>
      <c r="H227" s="1456"/>
      <c r="I227" s="1456"/>
      <c r="J227" s="1456"/>
      <c r="K227" s="1456"/>
      <c r="L227" s="1457"/>
      <c r="M227" s="255"/>
      <c r="N227" s="1022"/>
      <c r="O227" s="255"/>
      <c r="P227" s="2386"/>
      <c r="Q227" s="1456"/>
      <c r="R227" s="1456"/>
      <c r="S227" s="1456"/>
      <c r="T227" s="1456"/>
      <c r="U227" s="1456"/>
      <c r="V227" s="1456"/>
      <c r="W227" s="1456"/>
      <c r="X227" s="1457"/>
      <c r="Y227" s="255"/>
      <c r="Z227" s="2387"/>
      <c r="AA227" s="1457"/>
      <c r="AB227" s="10"/>
      <c r="AC227" s="2387"/>
      <c r="AD227" s="1456"/>
      <c r="AE227" s="1456"/>
      <c r="AF227" s="1457"/>
      <c r="AG227" s="10"/>
    </row>
    <row r="228" spans="1:3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4.25" customHeight="1" x14ac:dyDescent="0.25">
      <c r="A229" s="10" t="s">
        <v>2745</v>
      </c>
      <c r="B229" s="10"/>
      <c r="C229" s="10"/>
      <c r="D229" s="10"/>
      <c r="E229" s="10"/>
      <c r="F229" s="10"/>
      <c r="G229" s="10"/>
      <c r="H229" s="10"/>
      <c r="I229" s="2389" t="s">
        <v>2746</v>
      </c>
      <c r="J229" s="1456"/>
      <c r="K229" s="1456"/>
      <c r="L229" s="1456"/>
      <c r="M229" s="1456"/>
      <c r="N229" s="1456"/>
      <c r="O229" s="1456"/>
      <c r="P229" s="1456"/>
      <c r="Q229" s="1456"/>
      <c r="R229" s="1456"/>
      <c r="S229" s="1456"/>
      <c r="T229" s="1456"/>
      <c r="U229" s="1456"/>
      <c r="V229" s="1456"/>
      <c r="W229" s="1456"/>
      <c r="X229" s="1457"/>
      <c r="Y229" s="10"/>
      <c r="Z229" s="10" t="s">
        <v>2747</v>
      </c>
      <c r="AA229" s="10"/>
      <c r="AB229" s="10"/>
      <c r="AC229" s="10"/>
      <c r="AD229" s="10"/>
      <c r="AE229" s="10"/>
      <c r="AF229" s="10"/>
      <c r="AG229" s="10"/>
    </row>
    <row r="230" spans="1:33" ht="14.25" customHeight="1" x14ac:dyDescent="0.25">
      <c r="A230" s="10" t="s">
        <v>2756</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5" customHeight="1" x14ac:dyDescent="0.2">
      <c r="A232" s="1551" t="s">
        <v>2749</v>
      </c>
      <c r="B232" s="1400"/>
      <c r="C232" s="1400"/>
      <c r="D232" s="1400"/>
      <c r="E232" s="1400"/>
      <c r="F232" s="1400"/>
      <c r="G232" s="1400"/>
      <c r="H232" s="1400"/>
      <c r="I232" s="1400"/>
      <c r="J232" s="1400"/>
      <c r="K232" s="1400"/>
      <c r="L232" s="1400"/>
      <c r="M232" s="1400"/>
      <c r="N232" s="1400"/>
      <c r="O232" s="1400"/>
      <c r="P232" s="1400"/>
      <c r="Q232" s="1400"/>
      <c r="R232" s="1400"/>
      <c r="S232" s="1400"/>
      <c r="T232" s="1400"/>
      <c r="U232" s="1400"/>
      <c r="V232" s="1400"/>
      <c r="W232" s="1400"/>
      <c r="X232" s="1400"/>
      <c r="Y232" s="1400"/>
      <c r="Z232" s="1400"/>
      <c r="AA232" s="1400"/>
      <c r="AB232" s="1400"/>
      <c r="AC232" s="1400"/>
      <c r="AD232" s="1400"/>
      <c r="AE232" s="1400"/>
      <c r="AF232" s="1400"/>
      <c r="AG232" s="1400"/>
    </row>
    <row r="233" spans="1:33" ht="14.25" customHeight="1" x14ac:dyDescent="0.2">
      <c r="A233" s="1400"/>
      <c r="B233" s="1400"/>
      <c r="C233" s="1400"/>
      <c r="D233" s="1400"/>
      <c r="E233" s="1400"/>
      <c r="F233" s="1400"/>
      <c r="G233" s="1400"/>
      <c r="H233" s="1400"/>
      <c r="I233" s="1400"/>
      <c r="J233" s="1400"/>
      <c r="K233" s="1400"/>
      <c r="L233" s="1400"/>
      <c r="M233" s="1400"/>
      <c r="N233" s="1400"/>
      <c r="O233" s="1400"/>
      <c r="P233" s="1400"/>
      <c r="Q233" s="1400"/>
      <c r="R233" s="1400"/>
      <c r="S233" s="1400"/>
      <c r="T233" s="1400"/>
      <c r="U233" s="1400"/>
      <c r="V233" s="1400"/>
      <c r="W233" s="1400"/>
      <c r="X233" s="1400"/>
      <c r="Y233" s="1400"/>
      <c r="Z233" s="1400"/>
      <c r="AA233" s="1400"/>
      <c r="AB233" s="1400"/>
      <c r="AC233" s="1400"/>
      <c r="AD233" s="1400"/>
      <c r="AE233" s="1400"/>
      <c r="AF233" s="1400"/>
      <c r="AG233" s="1400"/>
    </row>
    <row r="234" spans="1:33" ht="14.25" customHeight="1" x14ac:dyDescent="0.2">
      <c r="A234" s="1400"/>
      <c r="B234" s="1400"/>
      <c r="C234" s="1400"/>
      <c r="D234" s="1400"/>
      <c r="E234" s="1400"/>
      <c r="F234" s="1400"/>
      <c r="G234" s="1400"/>
      <c r="H234" s="1400"/>
      <c r="I234" s="1400"/>
      <c r="J234" s="1400"/>
      <c r="K234" s="1400"/>
      <c r="L234" s="1400"/>
      <c r="M234" s="1400"/>
      <c r="N234" s="1400"/>
      <c r="O234" s="1400"/>
      <c r="P234" s="1400"/>
      <c r="Q234" s="1400"/>
      <c r="R234" s="1400"/>
      <c r="S234" s="1400"/>
      <c r="T234" s="1400"/>
      <c r="U234" s="1400"/>
      <c r="V234" s="1400"/>
      <c r="W234" s="1400"/>
      <c r="X234" s="1400"/>
      <c r="Y234" s="1400"/>
      <c r="Z234" s="1400"/>
      <c r="AA234" s="1400"/>
      <c r="AB234" s="1400"/>
      <c r="AC234" s="1400"/>
      <c r="AD234" s="1400"/>
      <c r="AE234" s="1400"/>
      <c r="AF234" s="1400"/>
      <c r="AG234" s="1400"/>
    </row>
    <row r="235" spans="1:33" ht="14.25" customHeight="1" x14ac:dyDescent="0.2">
      <c r="A235" s="1400"/>
      <c r="B235" s="1400"/>
      <c r="C235" s="1400"/>
      <c r="D235" s="1400"/>
      <c r="E235" s="1400"/>
      <c r="F235" s="1400"/>
      <c r="G235" s="1400"/>
      <c r="H235" s="1400"/>
      <c r="I235" s="1400"/>
      <c r="J235" s="1400"/>
      <c r="K235" s="1400"/>
      <c r="L235" s="1400"/>
      <c r="M235" s="1400"/>
      <c r="N235" s="1400"/>
      <c r="O235" s="1400"/>
      <c r="P235" s="1400"/>
      <c r="Q235" s="1400"/>
      <c r="R235" s="1400"/>
      <c r="S235" s="1400"/>
      <c r="T235" s="1400"/>
      <c r="U235" s="1400"/>
      <c r="V235" s="1400"/>
      <c r="W235" s="1400"/>
      <c r="X235" s="1400"/>
      <c r="Y235" s="1400"/>
      <c r="Z235" s="1400"/>
      <c r="AA235" s="1400"/>
      <c r="AB235" s="1400"/>
      <c r="AC235" s="1400"/>
      <c r="AD235" s="1400"/>
      <c r="AE235" s="1400"/>
      <c r="AF235" s="1400"/>
      <c r="AG235" s="1400"/>
    </row>
    <row r="236" spans="1:3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5" customHeight="1" x14ac:dyDescent="0.2">
      <c r="A237" s="1551" t="s">
        <v>2750</v>
      </c>
      <c r="B237" s="1400"/>
      <c r="C237" s="1400"/>
      <c r="D237" s="1400"/>
      <c r="E237" s="1400"/>
      <c r="F237" s="1400"/>
      <c r="G237" s="1400"/>
      <c r="H237" s="1400"/>
      <c r="I237" s="1400"/>
      <c r="J237" s="1400"/>
      <c r="K237" s="1400"/>
      <c r="L237" s="1400"/>
      <c r="M237" s="1400"/>
      <c r="N237" s="1400"/>
      <c r="O237" s="1400"/>
      <c r="P237" s="1400"/>
      <c r="Q237" s="1400"/>
      <c r="R237" s="1400"/>
      <c r="S237" s="1400"/>
      <c r="T237" s="1400"/>
      <c r="U237" s="1400"/>
      <c r="V237" s="1400"/>
      <c r="W237" s="1400"/>
      <c r="X237" s="1400"/>
      <c r="Y237" s="1400"/>
      <c r="Z237" s="1400"/>
      <c r="AA237" s="1400"/>
      <c r="AB237" s="1400"/>
      <c r="AC237" s="1400"/>
      <c r="AD237" s="1400"/>
      <c r="AE237" s="1400"/>
      <c r="AF237" s="1400"/>
      <c r="AG237" s="1400"/>
    </row>
    <row r="238" spans="1:33" ht="14.25" customHeight="1" x14ac:dyDescent="0.2">
      <c r="A238" s="1400"/>
      <c r="B238" s="1400"/>
      <c r="C238" s="1400"/>
      <c r="D238" s="1400"/>
      <c r="E238" s="1400"/>
      <c r="F238" s="1400"/>
      <c r="G238" s="1400"/>
      <c r="H238" s="1400"/>
      <c r="I238" s="1400"/>
      <c r="J238" s="1400"/>
      <c r="K238" s="1400"/>
      <c r="L238" s="1400"/>
      <c r="M238" s="1400"/>
      <c r="N238" s="1400"/>
      <c r="O238" s="1400"/>
      <c r="P238" s="1400"/>
      <c r="Q238" s="1400"/>
      <c r="R238" s="1400"/>
      <c r="S238" s="1400"/>
      <c r="T238" s="1400"/>
      <c r="U238" s="1400"/>
      <c r="V238" s="1400"/>
      <c r="W238" s="1400"/>
      <c r="X238" s="1400"/>
      <c r="Y238" s="1400"/>
      <c r="Z238" s="1400"/>
      <c r="AA238" s="1400"/>
      <c r="AB238" s="1400"/>
      <c r="AC238" s="1400"/>
      <c r="AD238" s="1400"/>
      <c r="AE238" s="1400"/>
      <c r="AF238" s="1400"/>
      <c r="AG238" s="1400"/>
    </row>
    <row r="239" spans="1:33" ht="14.25" customHeight="1" x14ac:dyDescent="0.2">
      <c r="A239" s="1400"/>
      <c r="B239" s="1400"/>
      <c r="C239" s="1400"/>
      <c r="D239" s="1400"/>
      <c r="E239" s="1400"/>
      <c r="F239" s="1400"/>
      <c r="G239" s="1400"/>
      <c r="H239" s="1400"/>
      <c r="I239" s="1400"/>
      <c r="J239" s="1400"/>
      <c r="K239" s="1400"/>
      <c r="L239" s="1400"/>
      <c r="M239" s="1400"/>
      <c r="N239" s="1400"/>
      <c r="O239" s="1400"/>
      <c r="P239" s="1400"/>
      <c r="Q239" s="1400"/>
      <c r="R239" s="1400"/>
      <c r="S239" s="1400"/>
      <c r="T239" s="1400"/>
      <c r="U239" s="1400"/>
      <c r="V239" s="1400"/>
      <c r="W239" s="1400"/>
      <c r="X239" s="1400"/>
      <c r="Y239" s="1400"/>
      <c r="Z239" s="1400"/>
      <c r="AA239" s="1400"/>
      <c r="AB239" s="1400"/>
      <c r="AC239" s="1400"/>
      <c r="AD239" s="1400"/>
      <c r="AE239" s="1400"/>
      <c r="AF239" s="1400"/>
      <c r="AG239" s="1400"/>
    </row>
    <row r="240" spans="1:3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4.25" customHeight="1" x14ac:dyDescent="0.25">
      <c r="A241" s="10" t="s">
        <v>2751</v>
      </c>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4.25" customHeight="1" x14ac:dyDescent="0.25">
      <c r="A244" s="10" t="s">
        <v>1873</v>
      </c>
      <c r="B244" s="10"/>
      <c r="C244" s="2380"/>
      <c r="D244" s="1403"/>
      <c r="E244" s="1403"/>
      <c r="F244" s="1403"/>
      <c r="G244" s="1403"/>
      <c r="H244" s="1403"/>
      <c r="I244" s="1403"/>
      <c r="J244" s="1403"/>
      <c r="K244" s="1403"/>
      <c r="L244" s="10"/>
      <c r="M244" s="2384" t="str">
        <f>J198</f>
        <v>Should be the same as listed in Part I.</v>
      </c>
      <c r="N244" s="1456"/>
      <c r="O244" s="1456"/>
      <c r="P244" s="1456"/>
      <c r="Q244" s="1456"/>
      <c r="R244" s="1456"/>
      <c r="S244" s="1456"/>
      <c r="T244" s="1456"/>
      <c r="U244" s="1456"/>
      <c r="V244" s="1456"/>
      <c r="W244" s="1456"/>
      <c r="X244" s="1456"/>
      <c r="Y244" s="1456"/>
      <c r="Z244" s="1457"/>
      <c r="AA244" s="10"/>
      <c r="AB244" s="1703"/>
      <c r="AC244" s="1456"/>
      <c r="AD244" s="1456"/>
      <c r="AE244" s="1456"/>
      <c r="AF244" s="1457"/>
      <c r="AG244" s="10"/>
    </row>
    <row r="245" spans="1:33" ht="15" customHeight="1" x14ac:dyDescent="0.25">
      <c r="A245" s="10"/>
      <c r="B245" s="10"/>
      <c r="C245" s="2381" t="s">
        <v>2752</v>
      </c>
      <c r="D245" s="1397"/>
      <c r="E245" s="1397"/>
      <c r="F245" s="1397"/>
      <c r="G245" s="1397"/>
      <c r="H245" s="1397"/>
      <c r="I245" s="1397"/>
      <c r="J245" s="1397"/>
      <c r="K245" s="1397"/>
      <c r="L245" s="10"/>
      <c r="M245" s="2382" t="s">
        <v>441</v>
      </c>
      <c r="N245" s="1400"/>
      <c r="O245" s="1400"/>
      <c r="P245" s="1400"/>
      <c r="Q245" s="1400"/>
      <c r="R245" s="1400"/>
      <c r="S245" s="1400"/>
      <c r="T245" s="1400"/>
      <c r="U245" s="1400"/>
      <c r="V245" s="1400"/>
      <c r="W245" s="1400"/>
      <c r="X245" s="1400"/>
      <c r="Y245" s="1400"/>
      <c r="Z245" s="1400"/>
      <c r="AA245" s="10"/>
      <c r="AB245" s="2382" t="s">
        <v>442</v>
      </c>
      <c r="AC245" s="1400"/>
      <c r="AD245" s="1400"/>
      <c r="AE245" s="1400"/>
      <c r="AF245" s="1400"/>
      <c r="AG245" s="10"/>
    </row>
    <row r="246" spans="1:33" ht="14.25" customHeight="1" x14ac:dyDescent="0.25">
      <c r="A246" s="10"/>
      <c r="B246" s="10"/>
      <c r="C246" s="1400"/>
      <c r="D246" s="1400"/>
      <c r="E246" s="1400"/>
      <c r="F246" s="1400"/>
      <c r="G246" s="1400"/>
      <c r="H246" s="1400"/>
      <c r="I246" s="1400"/>
      <c r="J246" s="1400"/>
      <c r="K246" s="140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4.25" customHeight="1" x14ac:dyDescent="0.25">
      <c r="A248" s="181" t="s">
        <v>2731</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4.25" customHeight="1" x14ac:dyDescent="0.25">
      <c r="A250" s="181" t="s">
        <v>2724</v>
      </c>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4.25" customHeight="1" x14ac:dyDescent="0.25">
      <c r="A251" s="10" t="s">
        <v>2732</v>
      </c>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4.25" customHeight="1" x14ac:dyDescent="0.25">
      <c r="A253" s="10" t="s">
        <v>2733</v>
      </c>
      <c r="B253" s="10"/>
      <c r="C253" s="10"/>
      <c r="D253" s="10"/>
      <c r="E253" s="10"/>
      <c r="F253" s="10"/>
      <c r="G253" s="10"/>
      <c r="H253" s="10"/>
      <c r="I253" s="10"/>
      <c r="J253" s="2385" t="s">
        <v>2734</v>
      </c>
      <c r="K253" s="1531"/>
      <c r="L253" s="1531"/>
      <c r="M253" s="1531"/>
      <c r="N253" s="1531"/>
      <c r="O253" s="1531"/>
      <c r="P253" s="1531"/>
      <c r="Q253" s="1531"/>
      <c r="R253" s="1531"/>
      <c r="S253" s="1531"/>
      <c r="T253" s="1531"/>
      <c r="U253" s="1531"/>
      <c r="V253" s="1531"/>
      <c r="W253" s="1531"/>
      <c r="X253" s="1531"/>
      <c r="Y253" s="1531"/>
      <c r="Z253" s="1531"/>
      <c r="AA253" s="1531"/>
      <c r="AB253" s="1531"/>
      <c r="AC253" s="1531"/>
      <c r="AD253" s="1531"/>
      <c r="AE253" s="1531"/>
      <c r="AF253" s="1532"/>
      <c r="AG253" s="10"/>
    </row>
    <row r="254" spans="1:3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5.75" customHeight="1" x14ac:dyDescent="0.25">
      <c r="A255" s="10"/>
      <c r="B255" s="10" t="s">
        <v>2735</v>
      </c>
      <c r="C255" s="10"/>
      <c r="D255" s="10"/>
      <c r="E255" s="10"/>
      <c r="F255" s="10"/>
      <c r="G255" s="238"/>
      <c r="H255" s="1700" t="s">
        <v>2736</v>
      </c>
      <c r="I255" s="1400"/>
      <c r="J255" s="1400"/>
      <c r="K255" s="1400"/>
      <c r="L255" s="1400"/>
      <c r="M255" s="1400"/>
      <c r="N255" s="1400"/>
      <c r="O255" s="1400"/>
      <c r="P255" s="1400"/>
      <c r="Q255" s="1400"/>
      <c r="R255" s="1400"/>
      <c r="S255" s="1400"/>
      <c r="T255" s="1400"/>
      <c r="U255" s="1400"/>
      <c r="V255" s="1400"/>
      <c r="W255" s="1400"/>
      <c r="X255" s="1400"/>
      <c r="Y255" s="1400"/>
      <c r="Z255" s="1400"/>
      <c r="AA255" s="1400"/>
      <c r="AB255" s="1400"/>
      <c r="AC255" s="1400"/>
      <c r="AD255" s="1400"/>
      <c r="AE255" s="1400"/>
      <c r="AF255" s="1400"/>
      <c r="AG255" s="1400"/>
    </row>
    <row r="256" spans="1:3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4.25" customHeight="1" x14ac:dyDescent="0.25">
      <c r="A257" s="10"/>
      <c r="B257" s="10"/>
      <c r="C257" s="10"/>
      <c r="D257" s="10"/>
      <c r="E257" s="10"/>
      <c r="F257" s="10"/>
      <c r="G257" s="238"/>
      <c r="H257" s="10" t="s">
        <v>2737</v>
      </c>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4.25" customHeight="1" x14ac:dyDescent="0.25">
      <c r="A259" s="10"/>
      <c r="B259" s="10"/>
      <c r="C259" s="10"/>
      <c r="D259" s="10"/>
      <c r="E259" s="10"/>
      <c r="F259" s="10"/>
      <c r="G259" s="238"/>
      <c r="H259" s="10" t="s">
        <v>2738</v>
      </c>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4.25" customHeight="1" x14ac:dyDescent="0.25">
      <c r="A261" s="10"/>
      <c r="B261" s="10"/>
      <c r="C261" s="10"/>
      <c r="D261" s="10"/>
      <c r="E261" s="10"/>
      <c r="F261" s="10"/>
      <c r="G261" s="238"/>
      <c r="H261" s="10" t="s">
        <v>2739</v>
      </c>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4.25" customHeight="1" x14ac:dyDescent="0.25">
      <c r="A263" s="10"/>
      <c r="B263" s="10"/>
      <c r="C263" s="10"/>
      <c r="D263" s="10"/>
      <c r="E263" s="10"/>
      <c r="F263" s="10"/>
      <c r="G263" s="238"/>
      <c r="H263" s="10" t="s">
        <v>2740</v>
      </c>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5" customHeight="1" x14ac:dyDescent="0.2">
      <c r="A265" s="1551" t="s">
        <v>2757</v>
      </c>
      <c r="B265" s="1400"/>
      <c r="C265" s="1400"/>
      <c r="D265" s="1400"/>
      <c r="E265" s="1400"/>
      <c r="F265" s="1400"/>
      <c r="G265" s="1400"/>
      <c r="H265" s="1400"/>
      <c r="I265" s="1400"/>
      <c r="J265" s="1400"/>
      <c r="K265" s="1400"/>
      <c r="L265" s="1400"/>
      <c r="M265" s="1400"/>
      <c r="N265" s="1400"/>
      <c r="O265" s="1400"/>
      <c r="P265" s="1400"/>
      <c r="Q265" s="1400"/>
      <c r="R265" s="1400"/>
      <c r="S265" s="1400"/>
      <c r="T265" s="1400"/>
      <c r="U265" s="1400"/>
      <c r="V265" s="1400"/>
      <c r="W265" s="1400"/>
      <c r="X265" s="1400"/>
      <c r="Y265" s="1400"/>
      <c r="Z265" s="1400"/>
      <c r="AA265" s="1400"/>
      <c r="AB265" s="1400"/>
      <c r="AC265" s="1400"/>
      <c r="AD265" s="1400"/>
      <c r="AE265" s="1400"/>
      <c r="AF265" s="1400"/>
      <c r="AG265" s="1400"/>
    </row>
    <row r="266" spans="1:33" ht="14.25" customHeight="1" x14ac:dyDescent="0.2">
      <c r="A266" s="1400"/>
      <c r="B266" s="1400"/>
      <c r="C266" s="1400"/>
      <c r="D266" s="1400"/>
      <c r="E266" s="1400"/>
      <c r="F266" s="1400"/>
      <c r="G266" s="1400"/>
      <c r="H266" s="1400"/>
      <c r="I266" s="1400"/>
      <c r="J266" s="1400"/>
      <c r="K266" s="1400"/>
      <c r="L266" s="1400"/>
      <c r="M266" s="1400"/>
      <c r="N266" s="1400"/>
      <c r="O266" s="1400"/>
      <c r="P266" s="1400"/>
      <c r="Q266" s="1400"/>
      <c r="R266" s="1400"/>
      <c r="S266" s="1400"/>
      <c r="T266" s="1400"/>
      <c r="U266" s="1400"/>
      <c r="V266" s="1400"/>
      <c r="W266" s="1400"/>
      <c r="X266" s="1400"/>
      <c r="Y266" s="1400"/>
      <c r="Z266" s="1400"/>
      <c r="AA266" s="1400"/>
      <c r="AB266" s="1400"/>
      <c r="AC266" s="1400"/>
      <c r="AD266" s="1400"/>
      <c r="AE266" s="1400"/>
      <c r="AF266" s="1400"/>
      <c r="AG266" s="1400"/>
    </row>
    <row r="267" spans="1:33" ht="14.25" customHeight="1" x14ac:dyDescent="0.2">
      <c r="A267" s="1400"/>
      <c r="B267" s="1400"/>
      <c r="C267" s="1400"/>
      <c r="D267" s="1400"/>
      <c r="E267" s="1400"/>
      <c r="F267" s="1400"/>
      <c r="G267" s="1400"/>
      <c r="H267" s="1400"/>
      <c r="I267" s="1400"/>
      <c r="J267" s="1400"/>
      <c r="K267" s="1400"/>
      <c r="L267" s="1400"/>
      <c r="M267" s="1400"/>
      <c r="N267" s="1400"/>
      <c r="O267" s="1400"/>
      <c r="P267" s="1400"/>
      <c r="Q267" s="1400"/>
      <c r="R267" s="1400"/>
      <c r="S267" s="1400"/>
      <c r="T267" s="1400"/>
      <c r="U267" s="1400"/>
      <c r="V267" s="1400"/>
      <c r="W267" s="1400"/>
      <c r="X267" s="1400"/>
      <c r="Y267" s="1400"/>
      <c r="Z267" s="1400"/>
      <c r="AA267" s="1400"/>
      <c r="AB267" s="1400"/>
      <c r="AC267" s="1400"/>
      <c r="AD267" s="1400"/>
      <c r="AE267" s="1400"/>
      <c r="AF267" s="1400"/>
      <c r="AG267" s="1400"/>
    </row>
    <row r="268" spans="1:33" ht="14.25" customHeight="1" x14ac:dyDescent="0.2">
      <c r="A268" s="1400"/>
      <c r="B268" s="1400"/>
      <c r="C268" s="1400"/>
      <c r="D268" s="1400"/>
      <c r="E268" s="1400"/>
      <c r="F268" s="1400"/>
      <c r="G268" s="1400"/>
      <c r="H268" s="1400"/>
      <c r="I268" s="1400"/>
      <c r="J268" s="1400"/>
      <c r="K268" s="1400"/>
      <c r="L268" s="1400"/>
      <c r="M268" s="1400"/>
      <c r="N268" s="1400"/>
      <c r="O268" s="1400"/>
      <c r="P268" s="1400"/>
      <c r="Q268" s="1400"/>
      <c r="R268" s="1400"/>
      <c r="S268" s="1400"/>
      <c r="T268" s="1400"/>
      <c r="U268" s="1400"/>
      <c r="V268" s="1400"/>
      <c r="W268" s="1400"/>
      <c r="X268" s="1400"/>
      <c r="Y268" s="1400"/>
      <c r="Z268" s="1400"/>
      <c r="AA268" s="1400"/>
      <c r="AB268" s="1400"/>
      <c r="AC268" s="1400"/>
      <c r="AD268" s="1400"/>
      <c r="AE268" s="1400"/>
      <c r="AF268" s="1400"/>
      <c r="AG268" s="1400"/>
    </row>
    <row r="269" spans="1:33" ht="15" customHeight="1" x14ac:dyDescent="0.25">
      <c r="A269" s="10"/>
      <c r="B269" s="2383" t="s">
        <v>2742</v>
      </c>
      <c r="C269" s="1400"/>
      <c r="D269" s="1400"/>
      <c r="E269" s="1400"/>
      <c r="F269" s="1400"/>
      <c r="G269" s="1400"/>
      <c r="H269" s="1400"/>
      <c r="I269" s="1400"/>
      <c r="J269" s="1400"/>
      <c r="K269" s="1400"/>
      <c r="L269" s="1400"/>
      <c r="M269" s="364"/>
      <c r="N269" s="2383" t="s">
        <v>1645</v>
      </c>
      <c r="O269" s="364"/>
      <c r="P269" s="2383" t="s">
        <v>2614</v>
      </c>
      <c r="Q269" s="1400"/>
      <c r="R269" s="1400"/>
      <c r="S269" s="1400"/>
      <c r="T269" s="1400"/>
      <c r="U269" s="1400"/>
      <c r="V269" s="1400"/>
      <c r="W269" s="1400"/>
      <c r="X269" s="1400"/>
      <c r="Y269" s="181"/>
      <c r="Z269" s="2388" t="s">
        <v>2743</v>
      </c>
      <c r="AA269" s="1400"/>
      <c r="AB269" s="10"/>
      <c r="AC269" s="2388" t="s">
        <v>2744</v>
      </c>
      <c r="AD269" s="1400"/>
      <c r="AE269" s="1400"/>
      <c r="AF269" s="1400"/>
      <c r="AG269" s="10"/>
    </row>
    <row r="270" spans="1:33" ht="14.25" customHeight="1" x14ac:dyDescent="0.25">
      <c r="A270" s="10"/>
      <c r="B270" s="1400"/>
      <c r="C270" s="1400"/>
      <c r="D270" s="1400"/>
      <c r="E270" s="1400"/>
      <c r="F270" s="1400"/>
      <c r="G270" s="1400"/>
      <c r="H270" s="1400"/>
      <c r="I270" s="1400"/>
      <c r="J270" s="1400"/>
      <c r="K270" s="1400"/>
      <c r="L270" s="1400"/>
      <c r="M270" s="364"/>
      <c r="N270" s="1400"/>
      <c r="O270" s="364"/>
      <c r="P270" s="1400"/>
      <c r="Q270" s="1400"/>
      <c r="R270" s="1400"/>
      <c r="S270" s="1400"/>
      <c r="T270" s="1400"/>
      <c r="U270" s="1400"/>
      <c r="V270" s="1400"/>
      <c r="W270" s="1400"/>
      <c r="X270" s="1400"/>
      <c r="Y270" s="181"/>
      <c r="Z270" s="1400"/>
      <c r="AA270" s="1400"/>
      <c r="AB270" s="10"/>
      <c r="AC270" s="1400"/>
      <c r="AD270" s="1400"/>
      <c r="AE270" s="1400"/>
      <c r="AF270" s="1400"/>
      <c r="AG270" s="10"/>
    </row>
    <row r="271" spans="1:33" ht="14.25" customHeight="1" x14ac:dyDescent="0.25">
      <c r="A271" s="10"/>
      <c r="B271" s="10"/>
      <c r="C271" s="10"/>
      <c r="D271" s="10"/>
      <c r="E271" s="10"/>
      <c r="F271" s="10"/>
      <c r="G271" s="10"/>
      <c r="H271" s="10"/>
      <c r="I271" s="10"/>
      <c r="J271" s="10"/>
      <c r="K271" s="10"/>
      <c r="L271" s="10"/>
      <c r="M271" s="10"/>
      <c r="N271" s="10"/>
      <c r="O271" s="10"/>
      <c r="P271" s="153"/>
      <c r="Q271" s="153"/>
      <c r="R271" s="153"/>
      <c r="S271" s="153"/>
      <c r="T271" s="153"/>
      <c r="U271" s="153"/>
      <c r="V271" s="153"/>
      <c r="W271" s="153"/>
      <c r="X271" s="153"/>
      <c r="Y271" s="10"/>
      <c r="Z271" s="10"/>
      <c r="AA271" s="10"/>
      <c r="AB271" s="10"/>
      <c r="AC271" s="10"/>
      <c r="AD271" s="10"/>
      <c r="AE271" s="10"/>
      <c r="AF271" s="10"/>
      <c r="AG271" s="10"/>
    </row>
    <row r="272" spans="1:33" ht="14.25" customHeight="1" x14ac:dyDescent="0.25">
      <c r="A272" s="255"/>
      <c r="B272" s="1474"/>
      <c r="C272" s="1456"/>
      <c r="D272" s="1456"/>
      <c r="E272" s="1456"/>
      <c r="F272" s="1456"/>
      <c r="G272" s="1456"/>
      <c r="H272" s="1456"/>
      <c r="I272" s="1456"/>
      <c r="J272" s="1456"/>
      <c r="K272" s="1456"/>
      <c r="L272" s="1457"/>
      <c r="M272" s="255"/>
      <c r="N272" s="1022"/>
      <c r="O272" s="255"/>
      <c r="P272" s="2386"/>
      <c r="Q272" s="1456"/>
      <c r="R272" s="1456"/>
      <c r="S272" s="1456"/>
      <c r="T272" s="1456"/>
      <c r="U272" s="1456"/>
      <c r="V272" s="1456"/>
      <c r="W272" s="1456"/>
      <c r="X272" s="1457"/>
      <c r="Y272" s="255"/>
      <c r="Z272" s="2387"/>
      <c r="AA272" s="1457"/>
      <c r="AB272" s="10"/>
      <c r="AC272" s="2387"/>
      <c r="AD272" s="1456"/>
      <c r="AE272" s="1456"/>
      <c r="AF272" s="1457"/>
      <c r="AG272" s="10"/>
    </row>
    <row r="273" spans="1:33" ht="14.25" customHeight="1" x14ac:dyDescent="0.25">
      <c r="A273" s="10"/>
      <c r="B273" s="584"/>
      <c r="C273" s="584"/>
      <c r="D273" s="584"/>
      <c r="E273" s="584"/>
      <c r="F273" s="584"/>
      <c r="G273" s="584"/>
      <c r="H273" s="584"/>
      <c r="I273" s="584"/>
      <c r="J273" s="584"/>
      <c r="K273" s="584"/>
      <c r="L273" s="584"/>
      <c r="M273" s="10"/>
      <c r="N273" s="584"/>
      <c r="O273" s="10"/>
      <c r="P273" s="153"/>
      <c r="Q273" s="153"/>
      <c r="R273" s="153"/>
      <c r="S273" s="153"/>
      <c r="T273" s="153"/>
      <c r="U273" s="153"/>
      <c r="V273" s="153"/>
      <c r="W273" s="153"/>
      <c r="X273" s="153"/>
      <c r="Y273" s="10"/>
      <c r="Z273" s="1023"/>
      <c r="AA273" s="1023"/>
      <c r="AB273" s="10"/>
      <c r="AC273" s="1023"/>
      <c r="AD273" s="1023"/>
      <c r="AE273" s="1023"/>
      <c r="AF273" s="1023"/>
      <c r="AG273" s="10"/>
    </row>
    <row r="274" spans="1:33" ht="14.25" customHeight="1" x14ac:dyDescent="0.25">
      <c r="A274" s="255"/>
      <c r="B274" s="1474"/>
      <c r="C274" s="1456"/>
      <c r="D274" s="1456"/>
      <c r="E274" s="1456"/>
      <c r="F274" s="1456"/>
      <c r="G274" s="1456"/>
      <c r="H274" s="1456"/>
      <c r="I274" s="1456"/>
      <c r="J274" s="1456"/>
      <c r="K274" s="1456"/>
      <c r="L274" s="1457"/>
      <c r="M274" s="255"/>
      <c r="N274" s="1022"/>
      <c r="O274" s="255"/>
      <c r="P274" s="2386"/>
      <c r="Q274" s="1456"/>
      <c r="R274" s="1456"/>
      <c r="S274" s="1456"/>
      <c r="T274" s="1456"/>
      <c r="U274" s="1456"/>
      <c r="V274" s="1456"/>
      <c r="W274" s="1456"/>
      <c r="X274" s="1457"/>
      <c r="Y274" s="255"/>
      <c r="Z274" s="2387"/>
      <c r="AA274" s="1457"/>
      <c r="AB274" s="10"/>
      <c r="AC274" s="2387"/>
      <c r="AD274" s="1456"/>
      <c r="AE274" s="1456"/>
      <c r="AF274" s="1457"/>
      <c r="AG274" s="10"/>
    </row>
    <row r="275" spans="1:33" ht="14.25" customHeight="1" x14ac:dyDescent="0.25">
      <c r="A275" s="10"/>
      <c r="B275" s="584"/>
      <c r="C275" s="584"/>
      <c r="D275" s="584"/>
      <c r="E275" s="584"/>
      <c r="F275" s="584"/>
      <c r="G275" s="584"/>
      <c r="H275" s="584"/>
      <c r="I275" s="584"/>
      <c r="J275" s="584"/>
      <c r="K275" s="584"/>
      <c r="L275" s="584"/>
      <c r="M275" s="10"/>
      <c r="N275" s="584"/>
      <c r="O275" s="10"/>
      <c r="P275" s="153"/>
      <c r="Q275" s="153"/>
      <c r="R275" s="153"/>
      <c r="S275" s="153"/>
      <c r="T275" s="153"/>
      <c r="U275" s="153"/>
      <c r="V275" s="153"/>
      <c r="W275" s="153"/>
      <c r="X275" s="153"/>
      <c r="Y275" s="10"/>
      <c r="Z275" s="1023"/>
      <c r="AA275" s="1023"/>
      <c r="AB275" s="10"/>
      <c r="AC275" s="1023"/>
      <c r="AD275" s="1023"/>
      <c r="AE275" s="1023"/>
      <c r="AF275" s="1023"/>
      <c r="AG275" s="10"/>
    </row>
    <row r="276" spans="1:33" ht="14.25" customHeight="1" x14ac:dyDescent="0.25">
      <c r="A276" s="255"/>
      <c r="B276" s="1474"/>
      <c r="C276" s="1456"/>
      <c r="D276" s="1456"/>
      <c r="E276" s="1456"/>
      <c r="F276" s="1456"/>
      <c r="G276" s="1456"/>
      <c r="H276" s="1456"/>
      <c r="I276" s="1456"/>
      <c r="J276" s="1456"/>
      <c r="K276" s="1456"/>
      <c r="L276" s="1457"/>
      <c r="M276" s="255"/>
      <c r="N276" s="1022"/>
      <c r="O276" s="255"/>
      <c r="P276" s="2386"/>
      <c r="Q276" s="1456"/>
      <c r="R276" s="1456"/>
      <c r="S276" s="1456"/>
      <c r="T276" s="1456"/>
      <c r="U276" s="1456"/>
      <c r="V276" s="1456"/>
      <c r="W276" s="1456"/>
      <c r="X276" s="1457"/>
      <c r="Y276" s="255"/>
      <c r="Z276" s="2387"/>
      <c r="AA276" s="1457"/>
      <c r="AB276" s="10"/>
      <c r="AC276" s="2387"/>
      <c r="AD276" s="1456"/>
      <c r="AE276" s="1456"/>
      <c r="AF276" s="1457"/>
      <c r="AG276" s="10"/>
    </row>
    <row r="277" spans="1:33" ht="14.25" customHeight="1" x14ac:dyDescent="0.25">
      <c r="A277" s="10"/>
      <c r="B277" s="584"/>
      <c r="C277" s="584"/>
      <c r="D277" s="584"/>
      <c r="E277" s="584"/>
      <c r="F277" s="584"/>
      <c r="G277" s="584"/>
      <c r="H277" s="584"/>
      <c r="I277" s="584"/>
      <c r="J277" s="584"/>
      <c r="K277" s="584"/>
      <c r="L277" s="584"/>
      <c r="M277" s="10"/>
      <c r="N277" s="584"/>
      <c r="O277" s="10"/>
      <c r="P277" s="153"/>
      <c r="Q277" s="153"/>
      <c r="R277" s="153"/>
      <c r="S277" s="153"/>
      <c r="T277" s="153"/>
      <c r="U277" s="153"/>
      <c r="V277" s="153"/>
      <c r="W277" s="153"/>
      <c r="X277" s="153"/>
      <c r="Y277" s="10"/>
      <c r="Z277" s="1023"/>
      <c r="AA277" s="1023"/>
      <c r="AB277" s="10"/>
      <c r="AC277" s="1023"/>
      <c r="AD277" s="1023"/>
      <c r="AE277" s="1023"/>
      <c r="AF277" s="1023"/>
      <c r="AG277" s="10"/>
    </row>
    <row r="278" spans="1:33" ht="14.25" customHeight="1" x14ac:dyDescent="0.25">
      <c r="A278" s="255"/>
      <c r="B278" s="1474"/>
      <c r="C278" s="1456"/>
      <c r="D278" s="1456"/>
      <c r="E278" s="1456"/>
      <c r="F278" s="1456"/>
      <c r="G278" s="1456"/>
      <c r="H278" s="1456"/>
      <c r="I278" s="1456"/>
      <c r="J278" s="1456"/>
      <c r="K278" s="1456"/>
      <c r="L278" s="1457"/>
      <c r="M278" s="255"/>
      <c r="N278" s="1022"/>
      <c r="O278" s="255"/>
      <c r="P278" s="2386"/>
      <c r="Q278" s="1456"/>
      <c r="R278" s="1456"/>
      <c r="S278" s="1456"/>
      <c r="T278" s="1456"/>
      <c r="U278" s="1456"/>
      <c r="V278" s="1456"/>
      <c r="W278" s="1456"/>
      <c r="X278" s="1457"/>
      <c r="Y278" s="255"/>
      <c r="Z278" s="2387"/>
      <c r="AA278" s="1457"/>
      <c r="AB278" s="10"/>
      <c r="AC278" s="2387"/>
      <c r="AD278" s="1456"/>
      <c r="AE278" s="1456"/>
      <c r="AF278" s="1457"/>
      <c r="AG278" s="10"/>
    </row>
    <row r="279" spans="1:33" ht="14.25" customHeight="1" x14ac:dyDescent="0.25">
      <c r="A279" s="10"/>
      <c r="B279" s="584"/>
      <c r="C279" s="584"/>
      <c r="D279" s="584"/>
      <c r="E279" s="584"/>
      <c r="F279" s="584"/>
      <c r="G279" s="584"/>
      <c r="H279" s="584"/>
      <c r="I279" s="584"/>
      <c r="J279" s="584"/>
      <c r="K279" s="584"/>
      <c r="L279" s="584"/>
      <c r="M279" s="10"/>
      <c r="N279" s="584"/>
      <c r="O279" s="10"/>
      <c r="P279" s="153"/>
      <c r="Q279" s="153"/>
      <c r="R279" s="153"/>
      <c r="S279" s="153"/>
      <c r="T279" s="153"/>
      <c r="U279" s="153"/>
      <c r="V279" s="153"/>
      <c r="W279" s="153"/>
      <c r="X279" s="153"/>
      <c r="Y279" s="10"/>
      <c r="Z279" s="1023"/>
      <c r="AA279" s="1023"/>
      <c r="AB279" s="10"/>
      <c r="AC279" s="1023"/>
      <c r="AD279" s="1023"/>
      <c r="AE279" s="1023"/>
      <c r="AF279" s="1023"/>
      <c r="AG279" s="10"/>
    </row>
    <row r="280" spans="1:33" ht="14.25" customHeight="1" x14ac:dyDescent="0.25">
      <c r="A280" s="255"/>
      <c r="B280" s="1474"/>
      <c r="C280" s="1456"/>
      <c r="D280" s="1456"/>
      <c r="E280" s="1456"/>
      <c r="F280" s="1456"/>
      <c r="G280" s="1456"/>
      <c r="H280" s="1456"/>
      <c r="I280" s="1456"/>
      <c r="J280" s="1456"/>
      <c r="K280" s="1456"/>
      <c r="L280" s="1457"/>
      <c r="M280" s="255"/>
      <c r="N280" s="1022"/>
      <c r="O280" s="255"/>
      <c r="P280" s="2386"/>
      <c r="Q280" s="1456"/>
      <c r="R280" s="1456"/>
      <c r="S280" s="1456"/>
      <c r="T280" s="1456"/>
      <c r="U280" s="1456"/>
      <c r="V280" s="1456"/>
      <c r="W280" s="1456"/>
      <c r="X280" s="1457"/>
      <c r="Y280" s="255"/>
      <c r="Z280" s="2387"/>
      <c r="AA280" s="1457"/>
      <c r="AB280" s="10"/>
      <c r="AC280" s="2387"/>
      <c r="AD280" s="1456"/>
      <c r="AE280" s="1456"/>
      <c r="AF280" s="1457"/>
      <c r="AG280" s="10"/>
    </row>
    <row r="281" spans="1:33" ht="14.25" customHeight="1" x14ac:dyDescent="0.25">
      <c r="A281" s="10"/>
      <c r="B281" s="584"/>
      <c r="C281" s="584"/>
      <c r="D281" s="584"/>
      <c r="E281" s="584"/>
      <c r="F281" s="584"/>
      <c r="G281" s="584"/>
      <c r="H281" s="584"/>
      <c r="I281" s="584"/>
      <c r="J281" s="584"/>
      <c r="K281" s="584"/>
      <c r="L281" s="584"/>
      <c r="M281" s="10"/>
      <c r="N281" s="584"/>
      <c r="O281" s="10"/>
      <c r="P281" s="153"/>
      <c r="Q281" s="153"/>
      <c r="R281" s="153"/>
      <c r="S281" s="153"/>
      <c r="T281" s="153"/>
      <c r="U281" s="153"/>
      <c r="V281" s="153"/>
      <c r="W281" s="153"/>
      <c r="X281" s="153"/>
      <c r="Y281" s="10"/>
      <c r="Z281" s="1023"/>
      <c r="AA281" s="1023"/>
      <c r="AB281" s="10"/>
      <c r="AC281" s="1023"/>
      <c r="AD281" s="1023"/>
      <c r="AE281" s="1023"/>
      <c r="AF281" s="1023"/>
      <c r="AG281" s="10"/>
    </row>
    <row r="282" spans="1:33" ht="14.25" customHeight="1" x14ac:dyDescent="0.25">
      <c r="A282" s="255"/>
      <c r="B282" s="1474"/>
      <c r="C282" s="1456"/>
      <c r="D282" s="1456"/>
      <c r="E282" s="1456"/>
      <c r="F282" s="1456"/>
      <c r="G282" s="1456"/>
      <c r="H282" s="1456"/>
      <c r="I282" s="1456"/>
      <c r="J282" s="1456"/>
      <c r="K282" s="1456"/>
      <c r="L282" s="1457"/>
      <c r="M282" s="255"/>
      <c r="N282" s="1022"/>
      <c r="O282" s="255"/>
      <c r="P282" s="2386"/>
      <c r="Q282" s="1456"/>
      <c r="R282" s="1456"/>
      <c r="S282" s="1456"/>
      <c r="T282" s="1456"/>
      <c r="U282" s="1456"/>
      <c r="V282" s="1456"/>
      <c r="W282" s="1456"/>
      <c r="X282" s="1457"/>
      <c r="Y282" s="255"/>
      <c r="Z282" s="2387"/>
      <c r="AA282" s="1457"/>
      <c r="AB282" s="10"/>
      <c r="AC282" s="2387"/>
      <c r="AD282" s="1456"/>
      <c r="AE282" s="1456"/>
      <c r="AF282" s="1457"/>
      <c r="AG282" s="10"/>
    </row>
    <row r="283" spans="1:3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4.25" customHeight="1" x14ac:dyDescent="0.25">
      <c r="A284" s="10" t="s">
        <v>2745</v>
      </c>
      <c r="B284" s="10"/>
      <c r="C284" s="10"/>
      <c r="D284" s="10"/>
      <c r="E284" s="10"/>
      <c r="F284" s="10"/>
      <c r="G284" s="10"/>
      <c r="H284" s="10"/>
      <c r="I284" s="2389" t="s">
        <v>2746</v>
      </c>
      <c r="J284" s="1456"/>
      <c r="K284" s="1456"/>
      <c r="L284" s="1456"/>
      <c r="M284" s="1456"/>
      <c r="N284" s="1456"/>
      <c r="O284" s="1456"/>
      <c r="P284" s="1456"/>
      <c r="Q284" s="1456"/>
      <c r="R284" s="1456"/>
      <c r="S284" s="1456"/>
      <c r="T284" s="1456"/>
      <c r="U284" s="1456"/>
      <c r="V284" s="1456"/>
      <c r="W284" s="1456"/>
      <c r="X284" s="1457"/>
      <c r="Y284" s="10"/>
      <c r="Z284" s="10" t="s">
        <v>2747</v>
      </c>
      <c r="AA284" s="10"/>
      <c r="AB284" s="10"/>
      <c r="AC284" s="10"/>
      <c r="AD284" s="10"/>
      <c r="AE284" s="10"/>
      <c r="AF284" s="10"/>
      <c r="AG284" s="10"/>
    </row>
    <row r="285" spans="1:33" ht="14.25" customHeight="1" x14ac:dyDescent="0.25">
      <c r="A285" s="10" t="s">
        <v>2758</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5" customHeight="1" x14ac:dyDescent="0.2">
      <c r="A287" s="1551" t="s">
        <v>2749</v>
      </c>
      <c r="B287" s="1400"/>
      <c r="C287" s="1400"/>
      <c r="D287" s="1400"/>
      <c r="E287" s="1400"/>
      <c r="F287" s="1400"/>
      <c r="G287" s="1400"/>
      <c r="H287" s="1400"/>
      <c r="I287" s="1400"/>
      <c r="J287" s="1400"/>
      <c r="K287" s="1400"/>
      <c r="L287" s="1400"/>
      <c r="M287" s="1400"/>
      <c r="N287" s="1400"/>
      <c r="O287" s="1400"/>
      <c r="P287" s="1400"/>
      <c r="Q287" s="1400"/>
      <c r="R287" s="1400"/>
      <c r="S287" s="1400"/>
      <c r="T287" s="1400"/>
      <c r="U287" s="1400"/>
      <c r="V287" s="1400"/>
      <c r="W287" s="1400"/>
      <c r="X287" s="1400"/>
      <c r="Y287" s="1400"/>
      <c r="Z287" s="1400"/>
      <c r="AA287" s="1400"/>
      <c r="AB287" s="1400"/>
      <c r="AC287" s="1400"/>
      <c r="AD287" s="1400"/>
      <c r="AE287" s="1400"/>
      <c r="AF287" s="1400"/>
      <c r="AG287" s="1400"/>
    </row>
    <row r="288" spans="1:33" ht="14.25" customHeight="1" x14ac:dyDescent="0.2">
      <c r="A288" s="1400"/>
      <c r="B288" s="1400"/>
      <c r="C288" s="1400"/>
      <c r="D288" s="1400"/>
      <c r="E288" s="1400"/>
      <c r="F288" s="1400"/>
      <c r="G288" s="1400"/>
      <c r="H288" s="1400"/>
      <c r="I288" s="1400"/>
      <c r="J288" s="1400"/>
      <c r="K288" s="1400"/>
      <c r="L288" s="1400"/>
      <c r="M288" s="1400"/>
      <c r="N288" s="1400"/>
      <c r="O288" s="1400"/>
      <c r="P288" s="1400"/>
      <c r="Q288" s="1400"/>
      <c r="R288" s="1400"/>
      <c r="S288" s="1400"/>
      <c r="T288" s="1400"/>
      <c r="U288" s="1400"/>
      <c r="V288" s="1400"/>
      <c r="W288" s="1400"/>
      <c r="X288" s="1400"/>
      <c r="Y288" s="1400"/>
      <c r="Z288" s="1400"/>
      <c r="AA288" s="1400"/>
      <c r="AB288" s="1400"/>
      <c r="AC288" s="1400"/>
      <c r="AD288" s="1400"/>
      <c r="AE288" s="1400"/>
      <c r="AF288" s="1400"/>
      <c r="AG288" s="1400"/>
    </row>
    <row r="289" spans="1:33" ht="14.25" customHeight="1" x14ac:dyDescent="0.2">
      <c r="A289" s="1400"/>
      <c r="B289" s="1400"/>
      <c r="C289" s="1400"/>
      <c r="D289" s="1400"/>
      <c r="E289" s="1400"/>
      <c r="F289" s="1400"/>
      <c r="G289" s="1400"/>
      <c r="H289" s="1400"/>
      <c r="I289" s="1400"/>
      <c r="J289" s="1400"/>
      <c r="K289" s="1400"/>
      <c r="L289" s="1400"/>
      <c r="M289" s="1400"/>
      <c r="N289" s="1400"/>
      <c r="O289" s="1400"/>
      <c r="P289" s="1400"/>
      <c r="Q289" s="1400"/>
      <c r="R289" s="1400"/>
      <c r="S289" s="1400"/>
      <c r="T289" s="1400"/>
      <c r="U289" s="1400"/>
      <c r="V289" s="1400"/>
      <c r="W289" s="1400"/>
      <c r="X289" s="1400"/>
      <c r="Y289" s="1400"/>
      <c r="Z289" s="1400"/>
      <c r="AA289" s="1400"/>
      <c r="AB289" s="1400"/>
      <c r="AC289" s="1400"/>
      <c r="AD289" s="1400"/>
      <c r="AE289" s="1400"/>
      <c r="AF289" s="1400"/>
      <c r="AG289" s="1400"/>
    </row>
    <row r="290" spans="1:33" ht="14.25" customHeight="1" x14ac:dyDescent="0.2">
      <c r="A290" s="1400"/>
      <c r="B290" s="1400"/>
      <c r="C290" s="1400"/>
      <c r="D290" s="1400"/>
      <c r="E290" s="1400"/>
      <c r="F290" s="1400"/>
      <c r="G290" s="1400"/>
      <c r="H290" s="1400"/>
      <c r="I290" s="1400"/>
      <c r="J290" s="1400"/>
      <c r="K290" s="1400"/>
      <c r="L290" s="1400"/>
      <c r="M290" s="1400"/>
      <c r="N290" s="1400"/>
      <c r="O290" s="1400"/>
      <c r="P290" s="1400"/>
      <c r="Q290" s="1400"/>
      <c r="R290" s="1400"/>
      <c r="S290" s="1400"/>
      <c r="T290" s="1400"/>
      <c r="U290" s="1400"/>
      <c r="V290" s="1400"/>
      <c r="W290" s="1400"/>
      <c r="X290" s="1400"/>
      <c r="Y290" s="1400"/>
      <c r="Z290" s="1400"/>
      <c r="AA290" s="1400"/>
      <c r="AB290" s="1400"/>
      <c r="AC290" s="1400"/>
      <c r="AD290" s="1400"/>
      <c r="AE290" s="1400"/>
      <c r="AF290" s="1400"/>
      <c r="AG290" s="1400"/>
    </row>
    <row r="291" spans="1:3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5" customHeight="1" x14ac:dyDescent="0.2">
      <c r="A292" s="1551" t="s">
        <v>2750</v>
      </c>
      <c r="B292" s="1400"/>
      <c r="C292" s="1400"/>
      <c r="D292" s="1400"/>
      <c r="E292" s="1400"/>
      <c r="F292" s="1400"/>
      <c r="G292" s="1400"/>
      <c r="H292" s="1400"/>
      <c r="I292" s="1400"/>
      <c r="J292" s="1400"/>
      <c r="K292" s="1400"/>
      <c r="L292" s="1400"/>
      <c r="M292" s="1400"/>
      <c r="N292" s="1400"/>
      <c r="O292" s="1400"/>
      <c r="P292" s="1400"/>
      <c r="Q292" s="1400"/>
      <c r="R292" s="1400"/>
      <c r="S292" s="1400"/>
      <c r="T292" s="1400"/>
      <c r="U292" s="1400"/>
      <c r="V292" s="1400"/>
      <c r="W292" s="1400"/>
      <c r="X292" s="1400"/>
      <c r="Y292" s="1400"/>
      <c r="Z292" s="1400"/>
      <c r="AA292" s="1400"/>
      <c r="AB292" s="1400"/>
      <c r="AC292" s="1400"/>
      <c r="AD292" s="1400"/>
      <c r="AE292" s="1400"/>
      <c r="AF292" s="1400"/>
      <c r="AG292" s="1400"/>
    </row>
    <row r="293" spans="1:33" ht="14.25" customHeight="1" x14ac:dyDescent="0.2">
      <c r="A293" s="1400"/>
      <c r="B293" s="1400"/>
      <c r="C293" s="1400"/>
      <c r="D293" s="1400"/>
      <c r="E293" s="1400"/>
      <c r="F293" s="1400"/>
      <c r="G293" s="1400"/>
      <c r="H293" s="1400"/>
      <c r="I293" s="1400"/>
      <c r="J293" s="1400"/>
      <c r="K293" s="1400"/>
      <c r="L293" s="1400"/>
      <c r="M293" s="1400"/>
      <c r="N293" s="1400"/>
      <c r="O293" s="1400"/>
      <c r="P293" s="1400"/>
      <c r="Q293" s="1400"/>
      <c r="R293" s="1400"/>
      <c r="S293" s="1400"/>
      <c r="T293" s="1400"/>
      <c r="U293" s="1400"/>
      <c r="V293" s="1400"/>
      <c r="W293" s="1400"/>
      <c r="X293" s="1400"/>
      <c r="Y293" s="1400"/>
      <c r="Z293" s="1400"/>
      <c r="AA293" s="1400"/>
      <c r="AB293" s="1400"/>
      <c r="AC293" s="1400"/>
      <c r="AD293" s="1400"/>
      <c r="AE293" s="1400"/>
      <c r="AF293" s="1400"/>
      <c r="AG293" s="1400"/>
    </row>
    <row r="294" spans="1:33" ht="14.25" customHeight="1" x14ac:dyDescent="0.2">
      <c r="A294" s="1400"/>
      <c r="B294" s="1400"/>
      <c r="C294" s="1400"/>
      <c r="D294" s="1400"/>
      <c r="E294" s="1400"/>
      <c r="F294" s="1400"/>
      <c r="G294" s="1400"/>
      <c r="H294" s="1400"/>
      <c r="I294" s="1400"/>
      <c r="J294" s="1400"/>
      <c r="K294" s="1400"/>
      <c r="L294" s="1400"/>
      <c r="M294" s="1400"/>
      <c r="N294" s="1400"/>
      <c r="O294" s="1400"/>
      <c r="P294" s="1400"/>
      <c r="Q294" s="1400"/>
      <c r="R294" s="1400"/>
      <c r="S294" s="1400"/>
      <c r="T294" s="1400"/>
      <c r="U294" s="1400"/>
      <c r="V294" s="1400"/>
      <c r="W294" s="1400"/>
      <c r="X294" s="1400"/>
      <c r="Y294" s="1400"/>
      <c r="Z294" s="1400"/>
      <c r="AA294" s="1400"/>
      <c r="AB294" s="1400"/>
      <c r="AC294" s="1400"/>
      <c r="AD294" s="1400"/>
      <c r="AE294" s="1400"/>
      <c r="AF294" s="1400"/>
      <c r="AG294" s="1400"/>
    </row>
    <row r="295" spans="1:3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4.25" customHeight="1" x14ac:dyDescent="0.25">
      <c r="A296" s="10" t="s">
        <v>2751</v>
      </c>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4.25" customHeight="1" x14ac:dyDescent="0.25">
      <c r="A299" s="10" t="s">
        <v>1873</v>
      </c>
      <c r="B299" s="10"/>
      <c r="C299" s="2380"/>
      <c r="D299" s="1403"/>
      <c r="E299" s="1403"/>
      <c r="F299" s="1403"/>
      <c r="G299" s="1403"/>
      <c r="H299" s="1403"/>
      <c r="I299" s="1403"/>
      <c r="J299" s="1403"/>
      <c r="K299" s="1403"/>
      <c r="L299" s="10"/>
      <c r="M299" s="2384" t="str">
        <f>J253</f>
        <v>Should be the same as listed in Part I.</v>
      </c>
      <c r="N299" s="1456"/>
      <c r="O299" s="1456"/>
      <c r="P299" s="1456"/>
      <c r="Q299" s="1456"/>
      <c r="R299" s="1456"/>
      <c r="S299" s="1456"/>
      <c r="T299" s="1456"/>
      <c r="U299" s="1456"/>
      <c r="V299" s="1456"/>
      <c r="W299" s="1456"/>
      <c r="X299" s="1456"/>
      <c r="Y299" s="1456"/>
      <c r="Z299" s="1457"/>
      <c r="AA299" s="10"/>
      <c r="AB299" s="1703"/>
      <c r="AC299" s="1456"/>
      <c r="AD299" s="1456"/>
      <c r="AE299" s="1456"/>
      <c r="AF299" s="1457"/>
      <c r="AG299" s="10"/>
    </row>
    <row r="300" spans="1:33" ht="15" customHeight="1" x14ac:dyDescent="0.25">
      <c r="A300" s="10"/>
      <c r="B300" s="10"/>
      <c r="C300" s="2381" t="s">
        <v>2752</v>
      </c>
      <c r="D300" s="1397"/>
      <c r="E300" s="1397"/>
      <c r="F300" s="1397"/>
      <c r="G300" s="1397"/>
      <c r="H300" s="1397"/>
      <c r="I300" s="1397"/>
      <c r="J300" s="1397"/>
      <c r="K300" s="1397"/>
      <c r="L300" s="10"/>
      <c r="M300" s="2382" t="s">
        <v>441</v>
      </c>
      <c r="N300" s="1400"/>
      <c r="O300" s="1400"/>
      <c r="P300" s="1400"/>
      <c r="Q300" s="1400"/>
      <c r="R300" s="1400"/>
      <c r="S300" s="1400"/>
      <c r="T300" s="1400"/>
      <c r="U300" s="1400"/>
      <c r="V300" s="1400"/>
      <c r="W300" s="1400"/>
      <c r="X300" s="1400"/>
      <c r="Y300" s="1400"/>
      <c r="Z300" s="1400"/>
      <c r="AA300" s="10"/>
      <c r="AB300" s="2382" t="s">
        <v>442</v>
      </c>
      <c r="AC300" s="1400"/>
      <c r="AD300" s="1400"/>
      <c r="AE300" s="1400"/>
      <c r="AF300" s="1400"/>
      <c r="AG300" s="10"/>
    </row>
    <row r="301" spans="1:33" ht="14.25" customHeight="1" x14ac:dyDescent="0.25">
      <c r="A301" s="10"/>
      <c r="B301" s="10"/>
      <c r="C301" s="1400"/>
      <c r="D301" s="1400"/>
      <c r="E301" s="1400"/>
      <c r="F301" s="1400"/>
      <c r="G301" s="1400"/>
      <c r="H301" s="1400"/>
      <c r="I301" s="1400"/>
      <c r="J301" s="1400"/>
      <c r="K301" s="140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4.25" customHeight="1" x14ac:dyDescent="0.25">
      <c r="A303" s="181" t="s">
        <v>2731</v>
      </c>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4.25" customHeight="1" x14ac:dyDescent="0.25">
      <c r="A305" s="181" t="s">
        <v>2724</v>
      </c>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4.25" customHeight="1" x14ac:dyDescent="0.25">
      <c r="A306" s="10" t="s">
        <v>2732</v>
      </c>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4.25" customHeight="1" x14ac:dyDescent="0.25">
      <c r="A308" s="10" t="s">
        <v>2733</v>
      </c>
      <c r="B308" s="10"/>
      <c r="C308" s="10"/>
      <c r="D308" s="10"/>
      <c r="E308" s="10"/>
      <c r="F308" s="10"/>
      <c r="G308" s="10"/>
      <c r="H308" s="10"/>
      <c r="I308" s="10"/>
      <c r="J308" s="2385" t="s">
        <v>2734</v>
      </c>
      <c r="K308" s="1531"/>
      <c r="L308" s="1531"/>
      <c r="M308" s="1531"/>
      <c r="N308" s="1531"/>
      <c r="O308" s="1531"/>
      <c r="P308" s="1531"/>
      <c r="Q308" s="1531"/>
      <c r="R308" s="1531"/>
      <c r="S308" s="1531"/>
      <c r="T308" s="1531"/>
      <c r="U308" s="1531"/>
      <c r="V308" s="1531"/>
      <c r="W308" s="1531"/>
      <c r="X308" s="1531"/>
      <c r="Y308" s="1531"/>
      <c r="Z308" s="1531"/>
      <c r="AA308" s="1531"/>
      <c r="AB308" s="1531"/>
      <c r="AC308" s="1531"/>
      <c r="AD308" s="1531"/>
      <c r="AE308" s="1531"/>
      <c r="AF308" s="1532"/>
      <c r="AG308" s="10"/>
    </row>
    <row r="309" spans="1:3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5.75" customHeight="1" x14ac:dyDescent="0.25">
      <c r="A310" s="10"/>
      <c r="B310" s="10" t="s">
        <v>2735</v>
      </c>
      <c r="C310" s="10"/>
      <c r="D310" s="10"/>
      <c r="E310" s="10"/>
      <c r="F310" s="10"/>
      <c r="G310" s="238"/>
      <c r="H310" s="1700" t="s">
        <v>2736</v>
      </c>
      <c r="I310" s="1400"/>
      <c r="J310" s="1400"/>
      <c r="K310" s="1400"/>
      <c r="L310" s="1400"/>
      <c r="M310" s="1400"/>
      <c r="N310" s="1400"/>
      <c r="O310" s="1400"/>
      <c r="P310" s="1400"/>
      <c r="Q310" s="1400"/>
      <c r="R310" s="1400"/>
      <c r="S310" s="1400"/>
      <c r="T310" s="1400"/>
      <c r="U310" s="1400"/>
      <c r="V310" s="1400"/>
      <c r="W310" s="1400"/>
      <c r="X310" s="1400"/>
      <c r="Y310" s="1400"/>
      <c r="Z310" s="1400"/>
      <c r="AA310" s="1400"/>
      <c r="AB310" s="1400"/>
      <c r="AC310" s="1400"/>
      <c r="AD310" s="1400"/>
      <c r="AE310" s="1400"/>
      <c r="AF310" s="1400"/>
      <c r="AG310" s="1400"/>
    </row>
    <row r="311" spans="1:3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4.25" customHeight="1" x14ac:dyDescent="0.25">
      <c r="A312" s="10"/>
      <c r="B312" s="10"/>
      <c r="C312" s="10"/>
      <c r="D312" s="10"/>
      <c r="E312" s="10"/>
      <c r="F312" s="10"/>
      <c r="G312" s="238"/>
      <c r="H312" s="10" t="s">
        <v>2737</v>
      </c>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4.25" customHeight="1" x14ac:dyDescent="0.25">
      <c r="A314" s="10"/>
      <c r="B314" s="10"/>
      <c r="C314" s="10"/>
      <c r="D314" s="10"/>
      <c r="E314" s="10"/>
      <c r="F314" s="10"/>
      <c r="G314" s="238"/>
      <c r="H314" s="10" t="s">
        <v>2738</v>
      </c>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4.25" customHeight="1" x14ac:dyDescent="0.25">
      <c r="A316" s="10"/>
      <c r="B316" s="10"/>
      <c r="C316" s="10"/>
      <c r="D316" s="10"/>
      <c r="E316" s="10"/>
      <c r="F316" s="10"/>
      <c r="G316" s="238"/>
      <c r="H316" s="10" t="s">
        <v>2739</v>
      </c>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4.25" customHeight="1" x14ac:dyDescent="0.25">
      <c r="A318" s="10"/>
      <c r="B318" s="10"/>
      <c r="C318" s="10"/>
      <c r="D318" s="10"/>
      <c r="E318" s="10"/>
      <c r="F318" s="10"/>
      <c r="G318" s="238"/>
      <c r="H318" s="10" t="s">
        <v>2740</v>
      </c>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5" customHeight="1" x14ac:dyDescent="0.2">
      <c r="A320" s="1551" t="s">
        <v>2759</v>
      </c>
      <c r="B320" s="1400"/>
      <c r="C320" s="1400"/>
      <c r="D320" s="1400"/>
      <c r="E320" s="1400"/>
      <c r="F320" s="1400"/>
      <c r="G320" s="1400"/>
      <c r="H320" s="1400"/>
      <c r="I320" s="1400"/>
      <c r="J320" s="1400"/>
      <c r="K320" s="1400"/>
      <c r="L320" s="1400"/>
      <c r="M320" s="1400"/>
      <c r="N320" s="1400"/>
      <c r="O320" s="1400"/>
      <c r="P320" s="1400"/>
      <c r="Q320" s="1400"/>
      <c r="R320" s="1400"/>
      <c r="S320" s="1400"/>
      <c r="T320" s="1400"/>
      <c r="U320" s="1400"/>
      <c r="V320" s="1400"/>
      <c r="W320" s="1400"/>
      <c r="X320" s="1400"/>
      <c r="Y320" s="1400"/>
      <c r="Z320" s="1400"/>
      <c r="AA320" s="1400"/>
      <c r="AB320" s="1400"/>
      <c r="AC320" s="1400"/>
      <c r="AD320" s="1400"/>
      <c r="AE320" s="1400"/>
      <c r="AF320" s="1400"/>
      <c r="AG320" s="1400"/>
    </row>
    <row r="321" spans="1:33" ht="14.25" customHeight="1" x14ac:dyDescent="0.2">
      <c r="A321" s="1400"/>
      <c r="B321" s="1400"/>
      <c r="C321" s="1400"/>
      <c r="D321" s="1400"/>
      <c r="E321" s="1400"/>
      <c r="F321" s="1400"/>
      <c r="G321" s="1400"/>
      <c r="H321" s="1400"/>
      <c r="I321" s="1400"/>
      <c r="J321" s="1400"/>
      <c r="K321" s="1400"/>
      <c r="L321" s="1400"/>
      <c r="M321" s="1400"/>
      <c r="N321" s="1400"/>
      <c r="O321" s="1400"/>
      <c r="P321" s="1400"/>
      <c r="Q321" s="1400"/>
      <c r="R321" s="1400"/>
      <c r="S321" s="1400"/>
      <c r="T321" s="1400"/>
      <c r="U321" s="1400"/>
      <c r="V321" s="1400"/>
      <c r="W321" s="1400"/>
      <c r="X321" s="1400"/>
      <c r="Y321" s="1400"/>
      <c r="Z321" s="1400"/>
      <c r="AA321" s="1400"/>
      <c r="AB321" s="1400"/>
      <c r="AC321" s="1400"/>
      <c r="AD321" s="1400"/>
      <c r="AE321" s="1400"/>
      <c r="AF321" s="1400"/>
      <c r="AG321" s="1400"/>
    </row>
    <row r="322" spans="1:33" ht="14.25" customHeight="1" x14ac:dyDescent="0.2">
      <c r="A322" s="1400"/>
      <c r="B322" s="1400"/>
      <c r="C322" s="1400"/>
      <c r="D322" s="1400"/>
      <c r="E322" s="1400"/>
      <c r="F322" s="1400"/>
      <c r="G322" s="1400"/>
      <c r="H322" s="1400"/>
      <c r="I322" s="1400"/>
      <c r="J322" s="1400"/>
      <c r="K322" s="1400"/>
      <c r="L322" s="1400"/>
      <c r="M322" s="1400"/>
      <c r="N322" s="1400"/>
      <c r="O322" s="1400"/>
      <c r="P322" s="1400"/>
      <c r="Q322" s="1400"/>
      <c r="R322" s="1400"/>
      <c r="S322" s="1400"/>
      <c r="T322" s="1400"/>
      <c r="U322" s="1400"/>
      <c r="V322" s="1400"/>
      <c r="W322" s="1400"/>
      <c r="X322" s="1400"/>
      <c r="Y322" s="1400"/>
      <c r="Z322" s="1400"/>
      <c r="AA322" s="1400"/>
      <c r="AB322" s="1400"/>
      <c r="AC322" s="1400"/>
      <c r="AD322" s="1400"/>
      <c r="AE322" s="1400"/>
      <c r="AF322" s="1400"/>
      <c r="AG322" s="1400"/>
    </row>
    <row r="323" spans="1:33" ht="14.25" customHeight="1" x14ac:dyDescent="0.2">
      <c r="A323" s="1400"/>
      <c r="B323" s="1400"/>
      <c r="C323" s="1400"/>
      <c r="D323" s="1400"/>
      <c r="E323" s="1400"/>
      <c r="F323" s="1400"/>
      <c r="G323" s="1400"/>
      <c r="H323" s="1400"/>
      <c r="I323" s="1400"/>
      <c r="J323" s="1400"/>
      <c r="K323" s="1400"/>
      <c r="L323" s="1400"/>
      <c r="M323" s="1400"/>
      <c r="N323" s="1400"/>
      <c r="O323" s="1400"/>
      <c r="P323" s="1400"/>
      <c r="Q323" s="1400"/>
      <c r="R323" s="1400"/>
      <c r="S323" s="1400"/>
      <c r="T323" s="1400"/>
      <c r="U323" s="1400"/>
      <c r="V323" s="1400"/>
      <c r="W323" s="1400"/>
      <c r="X323" s="1400"/>
      <c r="Y323" s="1400"/>
      <c r="Z323" s="1400"/>
      <c r="AA323" s="1400"/>
      <c r="AB323" s="1400"/>
      <c r="AC323" s="1400"/>
      <c r="AD323" s="1400"/>
      <c r="AE323" s="1400"/>
      <c r="AF323" s="1400"/>
      <c r="AG323" s="1400"/>
    </row>
    <row r="324" spans="1:33" ht="15" customHeight="1" x14ac:dyDescent="0.25">
      <c r="A324" s="10"/>
      <c r="B324" s="2383" t="s">
        <v>2742</v>
      </c>
      <c r="C324" s="1400"/>
      <c r="D324" s="1400"/>
      <c r="E324" s="1400"/>
      <c r="F324" s="1400"/>
      <c r="G324" s="1400"/>
      <c r="H324" s="1400"/>
      <c r="I324" s="1400"/>
      <c r="J324" s="1400"/>
      <c r="K324" s="1400"/>
      <c r="L324" s="1400"/>
      <c r="M324" s="364"/>
      <c r="N324" s="2383" t="s">
        <v>1645</v>
      </c>
      <c r="O324" s="364"/>
      <c r="P324" s="2383" t="s">
        <v>2614</v>
      </c>
      <c r="Q324" s="1400"/>
      <c r="R324" s="1400"/>
      <c r="S324" s="1400"/>
      <c r="T324" s="1400"/>
      <c r="U324" s="1400"/>
      <c r="V324" s="1400"/>
      <c r="W324" s="1400"/>
      <c r="X324" s="1400"/>
      <c r="Y324" s="181"/>
      <c r="Z324" s="2388" t="s">
        <v>2743</v>
      </c>
      <c r="AA324" s="1400"/>
      <c r="AB324" s="10"/>
      <c r="AC324" s="2388" t="s">
        <v>2744</v>
      </c>
      <c r="AD324" s="1400"/>
      <c r="AE324" s="1400"/>
      <c r="AF324" s="1400"/>
      <c r="AG324" s="10"/>
    </row>
    <row r="325" spans="1:33" ht="14.25" customHeight="1" x14ac:dyDescent="0.25">
      <c r="A325" s="10"/>
      <c r="B325" s="1400"/>
      <c r="C325" s="1400"/>
      <c r="D325" s="1400"/>
      <c r="E325" s="1400"/>
      <c r="F325" s="1400"/>
      <c r="G325" s="1400"/>
      <c r="H325" s="1400"/>
      <c r="I325" s="1400"/>
      <c r="J325" s="1400"/>
      <c r="K325" s="1400"/>
      <c r="L325" s="1400"/>
      <c r="M325" s="364"/>
      <c r="N325" s="1400"/>
      <c r="O325" s="364"/>
      <c r="P325" s="1400"/>
      <c r="Q325" s="1400"/>
      <c r="R325" s="1400"/>
      <c r="S325" s="1400"/>
      <c r="T325" s="1400"/>
      <c r="U325" s="1400"/>
      <c r="V325" s="1400"/>
      <c r="W325" s="1400"/>
      <c r="X325" s="1400"/>
      <c r="Y325" s="181"/>
      <c r="Z325" s="1400"/>
      <c r="AA325" s="1400"/>
      <c r="AB325" s="10"/>
      <c r="AC325" s="1400"/>
      <c r="AD325" s="1400"/>
      <c r="AE325" s="1400"/>
      <c r="AF325" s="1400"/>
      <c r="AG325" s="10"/>
    </row>
    <row r="326" spans="1:33" ht="14.25" customHeight="1" x14ac:dyDescent="0.25">
      <c r="A326" s="10"/>
      <c r="B326" s="10"/>
      <c r="C326" s="10"/>
      <c r="D326" s="10"/>
      <c r="E326" s="10"/>
      <c r="F326" s="10"/>
      <c r="G326" s="10"/>
      <c r="H326" s="10"/>
      <c r="I326" s="10"/>
      <c r="J326" s="10"/>
      <c r="K326" s="10"/>
      <c r="L326" s="10"/>
      <c r="M326" s="10"/>
      <c r="N326" s="10"/>
      <c r="O326" s="10"/>
      <c r="P326" s="153"/>
      <c r="Q326" s="153"/>
      <c r="R326" s="153"/>
      <c r="S326" s="153"/>
      <c r="T326" s="153"/>
      <c r="U326" s="153"/>
      <c r="V326" s="153"/>
      <c r="W326" s="153"/>
      <c r="X326" s="153"/>
      <c r="Y326" s="10"/>
      <c r="Z326" s="10"/>
      <c r="AA326" s="10"/>
      <c r="AB326" s="10"/>
      <c r="AC326" s="10"/>
      <c r="AD326" s="10"/>
      <c r="AE326" s="10"/>
      <c r="AF326" s="10"/>
      <c r="AG326" s="10"/>
    </row>
    <row r="327" spans="1:33" ht="14.25" customHeight="1" x14ac:dyDescent="0.25">
      <c r="A327" s="255"/>
      <c r="B327" s="1474"/>
      <c r="C327" s="1456"/>
      <c r="D327" s="1456"/>
      <c r="E327" s="1456"/>
      <c r="F327" s="1456"/>
      <c r="G327" s="1456"/>
      <c r="H327" s="1456"/>
      <c r="I327" s="1456"/>
      <c r="J327" s="1456"/>
      <c r="K327" s="1456"/>
      <c r="L327" s="1457"/>
      <c r="M327" s="255"/>
      <c r="N327" s="1022"/>
      <c r="O327" s="255"/>
      <c r="P327" s="2386"/>
      <c r="Q327" s="1456"/>
      <c r="R327" s="1456"/>
      <c r="S327" s="1456"/>
      <c r="T327" s="1456"/>
      <c r="U327" s="1456"/>
      <c r="V327" s="1456"/>
      <c r="W327" s="1456"/>
      <c r="X327" s="1457"/>
      <c r="Y327" s="255"/>
      <c r="Z327" s="2387"/>
      <c r="AA327" s="1457"/>
      <c r="AB327" s="10"/>
      <c r="AC327" s="2387"/>
      <c r="AD327" s="1456"/>
      <c r="AE327" s="1456"/>
      <c r="AF327" s="1457"/>
      <c r="AG327" s="10"/>
    </row>
    <row r="328" spans="1:33" ht="14.25" customHeight="1" x14ac:dyDescent="0.25">
      <c r="A328" s="10"/>
      <c r="B328" s="584"/>
      <c r="C328" s="584"/>
      <c r="D328" s="584"/>
      <c r="E328" s="584"/>
      <c r="F328" s="584"/>
      <c r="G328" s="584"/>
      <c r="H328" s="584"/>
      <c r="I328" s="584"/>
      <c r="J328" s="584"/>
      <c r="K328" s="584"/>
      <c r="L328" s="584"/>
      <c r="M328" s="10"/>
      <c r="N328" s="584"/>
      <c r="O328" s="10"/>
      <c r="P328" s="153"/>
      <c r="Q328" s="153"/>
      <c r="R328" s="153"/>
      <c r="S328" s="153"/>
      <c r="T328" s="153"/>
      <c r="U328" s="153"/>
      <c r="V328" s="153"/>
      <c r="W328" s="153"/>
      <c r="X328" s="153"/>
      <c r="Y328" s="10"/>
      <c r="Z328" s="1023"/>
      <c r="AA328" s="1023"/>
      <c r="AB328" s="10"/>
      <c r="AC328" s="1023"/>
      <c r="AD328" s="1023"/>
      <c r="AE328" s="1023"/>
      <c r="AF328" s="1023"/>
      <c r="AG328" s="10"/>
    </row>
    <row r="329" spans="1:33" ht="14.25" customHeight="1" x14ac:dyDescent="0.25">
      <c r="A329" s="255"/>
      <c r="B329" s="1474"/>
      <c r="C329" s="1456"/>
      <c r="D329" s="1456"/>
      <c r="E329" s="1456"/>
      <c r="F329" s="1456"/>
      <c r="G329" s="1456"/>
      <c r="H329" s="1456"/>
      <c r="I329" s="1456"/>
      <c r="J329" s="1456"/>
      <c r="K329" s="1456"/>
      <c r="L329" s="1457"/>
      <c r="M329" s="255"/>
      <c r="N329" s="1022"/>
      <c r="O329" s="255"/>
      <c r="P329" s="2386"/>
      <c r="Q329" s="1456"/>
      <c r="R329" s="1456"/>
      <c r="S329" s="1456"/>
      <c r="T329" s="1456"/>
      <c r="U329" s="1456"/>
      <c r="V329" s="1456"/>
      <c r="W329" s="1456"/>
      <c r="X329" s="1457"/>
      <c r="Y329" s="255"/>
      <c r="Z329" s="2387"/>
      <c r="AA329" s="1457"/>
      <c r="AB329" s="10"/>
      <c r="AC329" s="2387"/>
      <c r="AD329" s="1456"/>
      <c r="AE329" s="1456"/>
      <c r="AF329" s="1457"/>
      <c r="AG329" s="10"/>
    </row>
    <row r="330" spans="1:33" ht="14.25" customHeight="1" x14ac:dyDescent="0.25">
      <c r="A330" s="10"/>
      <c r="B330" s="584"/>
      <c r="C330" s="584"/>
      <c r="D330" s="584"/>
      <c r="E330" s="584"/>
      <c r="F330" s="584"/>
      <c r="G330" s="584"/>
      <c r="H330" s="584"/>
      <c r="I330" s="584"/>
      <c r="J330" s="584"/>
      <c r="K330" s="584"/>
      <c r="L330" s="584"/>
      <c r="M330" s="10"/>
      <c r="N330" s="584"/>
      <c r="O330" s="10"/>
      <c r="P330" s="153"/>
      <c r="Q330" s="153"/>
      <c r="R330" s="153"/>
      <c r="S330" s="153"/>
      <c r="T330" s="153"/>
      <c r="U330" s="153"/>
      <c r="V330" s="153"/>
      <c r="W330" s="153"/>
      <c r="X330" s="153"/>
      <c r="Y330" s="10"/>
      <c r="Z330" s="1023"/>
      <c r="AA330" s="1023"/>
      <c r="AB330" s="10"/>
      <c r="AC330" s="1023"/>
      <c r="AD330" s="1023"/>
      <c r="AE330" s="1023"/>
      <c r="AF330" s="1023"/>
      <c r="AG330" s="10"/>
    </row>
    <row r="331" spans="1:33" ht="14.25" customHeight="1" x14ac:dyDescent="0.25">
      <c r="A331" s="255"/>
      <c r="B331" s="1474"/>
      <c r="C331" s="1456"/>
      <c r="D331" s="1456"/>
      <c r="E331" s="1456"/>
      <c r="F331" s="1456"/>
      <c r="G331" s="1456"/>
      <c r="H331" s="1456"/>
      <c r="I331" s="1456"/>
      <c r="J331" s="1456"/>
      <c r="K331" s="1456"/>
      <c r="L331" s="1457"/>
      <c r="M331" s="255"/>
      <c r="N331" s="1022"/>
      <c r="O331" s="255"/>
      <c r="P331" s="2386"/>
      <c r="Q331" s="1456"/>
      <c r="R331" s="1456"/>
      <c r="S331" s="1456"/>
      <c r="T331" s="1456"/>
      <c r="U331" s="1456"/>
      <c r="V331" s="1456"/>
      <c r="W331" s="1456"/>
      <c r="X331" s="1457"/>
      <c r="Y331" s="255"/>
      <c r="Z331" s="2387"/>
      <c r="AA331" s="1457"/>
      <c r="AB331" s="10"/>
      <c r="AC331" s="2387"/>
      <c r="AD331" s="1456"/>
      <c r="AE331" s="1456"/>
      <c r="AF331" s="1457"/>
      <c r="AG331" s="10"/>
    </row>
    <row r="332" spans="1:33" ht="14.25" customHeight="1" x14ac:dyDescent="0.25">
      <c r="A332" s="10"/>
      <c r="B332" s="584"/>
      <c r="C332" s="584"/>
      <c r="D332" s="584"/>
      <c r="E332" s="584"/>
      <c r="F332" s="584"/>
      <c r="G332" s="584"/>
      <c r="H332" s="584"/>
      <c r="I332" s="584"/>
      <c r="J332" s="584"/>
      <c r="K332" s="584"/>
      <c r="L332" s="584"/>
      <c r="M332" s="10"/>
      <c r="N332" s="584"/>
      <c r="O332" s="10"/>
      <c r="P332" s="153"/>
      <c r="Q332" s="153"/>
      <c r="R332" s="153"/>
      <c r="S332" s="153"/>
      <c r="T332" s="153"/>
      <c r="U332" s="153"/>
      <c r="V332" s="153"/>
      <c r="W332" s="153"/>
      <c r="X332" s="153"/>
      <c r="Y332" s="10"/>
      <c r="Z332" s="1023"/>
      <c r="AA332" s="1023"/>
      <c r="AB332" s="10"/>
      <c r="AC332" s="1023"/>
      <c r="AD332" s="1023"/>
      <c r="AE332" s="1023"/>
      <c r="AF332" s="1023"/>
      <c r="AG332" s="10"/>
    </row>
    <row r="333" spans="1:33" ht="14.25" customHeight="1" x14ac:dyDescent="0.25">
      <c r="A333" s="255"/>
      <c r="B333" s="1474"/>
      <c r="C333" s="1456"/>
      <c r="D333" s="1456"/>
      <c r="E333" s="1456"/>
      <c r="F333" s="1456"/>
      <c r="G333" s="1456"/>
      <c r="H333" s="1456"/>
      <c r="I333" s="1456"/>
      <c r="J333" s="1456"/>
      <c r="K333" s="1456"/>
      <c r="L333" s="1457"/>
      <c r="M333" s="255"/>
      <c r="N333" s="1022"/>
      <c r="O333" s="255"/>
      <c r="P333" s="2386"/>
      <c r="Q333" s="1456"/>
      <c r="R333" s="1456"/>
      <c r="S333" s="1456"/>
      <c r="T333" s="1456"/>
      <c r="U333" s="1456"/>
      <c r="V333" s="1456"/>
      <c r="W333" s="1456"/>
      <c r="X333" s="1457"/>
      <c r="Y333" s="255"/>
      <c r="Z333" s="2387"/>
      <c r="AA333" s="1457"/>
      <c r="AB333" s="10"/>
      <c r="AC333" s="2387"/>
      <c r="AD333" s="1456"/>
      <c r="AE333" s="1456"/>
      <c r="AF333" s="1457"/>
      <c r="AG333" s="10"/>
    </row>
    <row r="334" spans="1:33" ht="14.25" customHeight="1" x14ac:dyDescent="0.25">
      <c r="A334" s="10"/>
      <c r="B334" s="584"/>
      <c r="C334" s="584"/>
      <c r="D334" s="584"/>
      <c r="E334" s="584"/>
      <c r="F334" s="584"/>
      <c r="G334" s="584"/>
      <c r="H334" s="584"/>
      <c r="I334" s="584"/>
      <c r="J334" s="584"/>
      <c r="K334" s="584"/>
      <c r="L334" s="584"/>
      <c r="M334" s="10"/>
      <c r="N334" s="584"/>
      <c r="O334" s="10"/>
      <c r="P334" s="153"/>
      <c r="Q334" s="153"/>
      <c r="R334" s="153"/>
      <c r="S334" s="153"/>
      <c r="T334" s="153"/>
      <c r="U334" s="153"/>
      <c r="V334" s="153"/>
      <c r="W334" s="153"/>
      <c r="X334" s="153"/>
      <c r="Y334" s="10"/>
      <c r="Z334" s="1023"/>
      <c r="AA334" s="1023"/>
      <c r="AB334" s="10"/>
      <c r="AC334" s="1023"/>
      <c r="AD334" s="1023"/>
      <c r="AE334" s="1023"/>
      <c r="AF334" s="1023"/>
      <c r="AG334" s="10"/>
    </row>
    <row r="335" spans="1:33" ht="14.25" customHeight="1" x14ac:dyDescent="0.25">
      <c r="A335" s="255"/>
      <c r="B335" s="1474"/>
      <c r="C335" s="1456"/>
      <c r="D335" s="1456"/>
      <c r="E335" s="1456"/>
      <c r="F335" s="1456"/>
      <c r="G335" s="1456"/>
      <c r="H335" s="1456"/>
      <c r="I335" s="1456"/>
      <c r="J335" s="1456"/>
      <c r="K335" s="1456"/>
      <c r="L335" s="1457"/>
      <c r="M335" s="255"/>
      <c r="N335" s="1022"/>
      <c r="O335" s="255"/>
      <c r="P335" s="2386"/>
      <c r="Q335" s="1456"/>
      <c r="R335" s="1456"/>
      <c r="S335" s="1456"/>
      <c r="T335" s="1456"/>
      <c r="U335" s="1456"/>
      <c r="V335" s="1456"/>
      <c r="W335" s="1456"/>
      <c r="X335" s="1457"/>
      <c r="Y335" s="255"/>
      <c r="Z335" s="2387"/>
      <c r="AA335" s="1457"/>
      <c r="AB335" s="10"/>
      <c r="AC335" s="2387"/>
      <c r="AD335" s="1456"/>
      <c r="AE335" s="1456"/>
      <c r="AF335" s="1457"/>
      <c r="AG335" s="10"/>
    </row>
    <row r="336" spans="1:33" ht="14.25" customHeight="1" x14ac:dyDescent="0.25">
      <c r="A336" s="10"/>
      <c r="B336" s="584"/>
      <c r="C336" s="584"/>
      <c r="D336" s="584"/>
      <c r="E336" s="584"/>
      <c r="F336" s="584"/>
      <c r="G336" s="584"/>
      <c r="H336" s="584"/>
      <c r="I336" s="584"/>
      <c r="J336" s="584"/>
      <c r="K336" s="584"/>
      <c r="L336" s="584"/>
      <c r="M336" s="10"/>
      <c r="N336" s="584"/>
      <c r="O336" s="10"/>
      <c r="P336" s="153"/>
      <c r="Q336" s="153"/>
      <c r="R336" s="153"/>
      <c r="S336" s="153"/>
      <c r="T336" s="153"/>
      <c r="U336" s="153"/>
      <c r="V336" s="153"/>
      <c r="W336" s="153"/>
      <c r="X336" s="153"/>
      <c r="Y336" s="10"/>
      <c r="Z336" s="1023"/>
      <c r="AA336" s="1023"/>
      <c r="AB336" s="10"/>
      <c r="AC336" s="1023"/>
      <c r="AD336" s="1023"/>
      <c r="AE336" s="1023"/>
      <c r="AF336" s="1023"/>
      <c r="AG336" s="10"/>
    </row>
    <row r="337" spans="1:33" ht="14.25" customHeight="1" x14ac:dyDescent="0.25">
      <c r="A337" s="255"/>
      <c r="B337" s="1474"/>
      <c r="C337" s="1456"/>
      <c r="D337" s="1456"/>
      <c r="E337" s="1456"/>
      <c r="F337" s="1456"/>
      <c r="G337" s="1456"/>
      <c r="H337" s="1456"/>
      <c r="I337" s="1456"/>
      <c r="J337" s="1456"/>
      <c r="K337" s="1456"/>
      <c r="L337" s="1457"/>
      <c r="M337" s="255"/>
      <c r="N337" s="1022"/>
      <c r="O337" s="255"/>
      <c r="P337" s="2386"/>
      <c r="Q337" s="1456"/>
      <c r="R337" s="1456"/>
      <c r="S337" s="1456"/>
      <c r="T337" s="1456"/>
      <c r="U337" s="1456"/>
      <c r="V337" s="1456"/>
      <c r="W337" s="1456"/>
      <c r="X337" s="1457"/>
      <c r="Y337" s="255"/>
      <c r="Z337" s="2387"/>
      <c r="AA337" s="1457"/>
      <c r="AB337" s="10"/>
      <c r="AC337" s="2387"/>
      <c r="AD337" s="1456"/>
      <c r="AE337" s="1456"/>
      <c r="AF337" s="1457"/>
      <c r="AG337" s="10"/>
    </row>
    <row r="338" spans="1:3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4.25" customHeight="1" x14ac:dyDescent="0.25">
      <c r="A339" s="10" t="s">
        <v>2745</v>
      </c>
      <c r="B339" s="10"/>
      <c r="C339" s="10"/>
      <c r="D339" s="10"/>
      <c r="E339" s="10"/>
      <c r="F339" s="10"/>
      <c r="G339" s="10"/>
      <c r="H339" s="10"/>
      <c r="I339" s="2389" t="s">
        <v>2746</v>
      </c>
      <c r="J339" s="1456"/>
      <c r="K339" s="1456"/>
      <c r="L339" s="1456"/>
      <c r="M339" s="1456"/>
      <c r="N339" s="1456"/>
      <c r="O339" s="1456"/>
      <c r="P339" s="1456"/>
      <c r="Q339" s="1456"/>
      <c r="R339" s="1456"/>
      <c r="S339" s="1456"/>
      <c r="T339" s="1456"/>
      <c r="U339" s="1456"/>
      <c r="V339" s="1456"/>
      <c r="W339" s="1456"/>
      <c r="X339" s="1457"/>
      <c r="Y339" s="10"/>
      <c r="Z339" s="10" t="s">
        <v>2747</v>
      </c>
      <c r="AA339" s="10"/>
      <c r="AB339" s="10"/>
      <c r="AC339" s="10"/>
      <c r="AD339" s="10"/>
      <c r="AE339" s="10"/>
      <c r="AF339" s="10"/>
      <c r="AG339" s="10"/>
    </row>
    <row r="340" spans="1:33" ht="14.25" customHeight="1" x14ac:dyDescent="0.25">
      <c r="A340" s="10" t="s">
        <v>2760</v>
      </c>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5" customHeight="1" x14ac:dyDescent="0.2">
      <c r="A342" s="1551" t="s">
        <v>2749</v>
      </c>
      <c r="B342" s="1400"/>
      <c r="C342" s="1400"/>
      <c r="D342" s="1400"/>
      <c r="E342" s="1400"/>
      <c r="F342" s="1400"/>
      <c r="G342" s="1400"/>
      <c r="H342" s="1400"/>
      <c r="I342" s="1400"/>
      <c r="J342" s="1400"/>
      <c r="K342" s="1400"/>
      <c r="L342" s="1400"/>
      <c r="M342" s="1400"/>
      <c r="N342" s="1400"/>
      <c r="O342" s="1400"/>
      <c r="P342" s="1400"/>
      <c r="Q342" s="1400"/>
      <c r="R342" s="1400"/>
      <c r="S342" s="1400"/>
      <c r="T342" s="1400"/>
      <c r="U342" s="1400"/>
      <c r="V342" s="1400"/>
      <c r="W342" s="1400"/>
      <c r="X342" s="1400"/>
      <c r="Y342" s="1400"/>
      <c r="Z342" s="1400"/>
      <c r="AA342" s="1400"/>
      <c r="AB342" s="1400"/>
      <c r="AC342" s="1400"/>
      <c r="AD342" s="1400"/>
      <c r="AE342" s="1400"/>
      <c r="AF342" s="1400"/>
      <c r="AG342" s="1400"/>
    </row>
    <row r="343" spans="1:33" ht="14.25" customHeight="1" x14ac:dyDescent="0.2">
      <c r="A343" s="1400"/>
      <c r="B343" s="1400"/>
      <c r="C343" s="1400"/>
      <c r="D343" s="1400"/>
      <c r="E343" s="1400"/>
      <c r="F343" s="1400"/>
      <c r="G343" s="1400"/>
      <c r="H343" s="1400"/>
      <c r="I343" s="1400"/>
      <c r="J343" s="1400"/>
      <c r="K343" s="1400"/>
      <c r="L343" s="1400"/>
      <c r="M343" s="1400"/>
      <c r="N343" s="1400"/>
      <c r="O343" s="1400"/>
      <c r="P343" s="1400"/>
      <c r="Q343" s="1400"/>
      <c r="R343" s="1400"/>
      <c r="S343" s="1400"/>
      <c r="T343" s="1400"/>
      <c r="U343" s="1400"/>
      <c r="V343" s="1400"/>
      <c r="W343" s="1400"/>
      <c r="X343" s="1400"/>
      <c r="Y343" s="1400"/>
      <c r="Z343" s="1400"/>
      <c r="AA343" s="1400"/>
      <c r="AB343" s="1400"/>
      <c r="AC343" s="1400"/>
      <c r="AD343" s="1400"/>
      <c r="AE343" s="1400"/>
      <c r="AF343" s="1400"/>
      <c r="AG343" s="1400"/>
    </row>
    <row r="344" spans="1:33" ht="14.25" customHeight="1" x14ac:dyDescent="0.2">
      <c r="A344" s="1400"/>
      <c r="B344" s="1400"/>
      <c r="C344" s="1400"/>
      <c r="D344" s="1400"/>
      <c r="E344" s="1400"/>
      <c r="F344" s="1400"/>
      <c r="G344" s="1400"/>
      <c r="H344" s="1400"/>
      <c r="I344" s="1400"/>
      <c r="J344" s="1400"/>
      <c r="K344" s="1400"/>
      <c r="L344" s="1400"/>
      <c r="M344" s="1400"/>
      <c r="N344" s="1400"/>
      <c r="O344" s="1400"/>
      <c r="P344" s="1400"/>
      <c r="Q344" s="1400"/>
      <c r="R344" s="1400"/>
      <c r="S344" s="1400"/>
      <c r="T344" s="1400"/>
      <c r="U344" s="1400"/>
      <c r="V344" s="1400"/>
      <c r="W344" s="1400"/>
      <c r="X344" s="1400"/>
      <c r="Y344" s="1400"/>
      <c r="Z344" s="1400"/>
      <c r="AA344" s="1400"/>
      <c r="AB344" s="1400"/>
      <c r="AC344" s="1400"/>
      <c r="AD344" s="1400"/>
      <c r="AE344" s="1400"/>
      <c r="AF344" s="1400"/>
      <c r="AG344" s="1400"/>
    </row>
    <row r="345" spans="1:33" ht="14.25" customHeight="1" x14ac:dyDescent="0.2">
      <c r="A345" s="1400"/>
      <c r="B345" s="1400"/>
      <c r="C345" s="1400"/>
      <c r="D345" s="1400"/>
      <c r="E345" s="1400"/>
      <c r="F345" s="1400"/>
      <c r="G345" s="1400"/>
      <c r="H345" s="1400"/>
      <c r="I345" s="1400"/>
      <c r="J345" s="1400"/>
      <c r="K345" s="1400"/>
      <c r="L345" s="1400"/>
      <c r="M345" s="1400"/>
      <c r="N345" s="1400"/>
      <c r="O345" s="1400"/>
      <c r="P345" s="1400"/>
      <c r="Q345" s="1400"/>
      <c r="R345" s="1400"/>
      <c r="S345" s="1400"/>
      <c r="T345" s="1400"/>
      <c r="U345" s="1400"/>
      <c r="V345" s="1400"/>
      <c r="W345" s="1400"/>
      <c r="X345" s="1400"/>
      <c r="Y345" s="1400"/>
      <c r="Z345" s="1400"/>
      <c r="AA345" s="1400"/>
      <c r="AB345" s="1400"/>
      <c r="AC345" s="1400"/>
      <c r="AD345" s="1400"/>
      <c r="AE345" s="1400"/>
      <c r="AF345" s="1400"/>
      <c r="AG345" s="1400"/>
    </row>
    <row r="346" spans="1:3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5" customHeight="1" x14ac:dyDescent="0.2">
      <c r="A347" s="1551" t="s">
        <v>2750</v>
      </c>
      <c r="B347" s="1400"/>
      <c r="C347" s="1400"/>
      <c r="D347" s="1400"/>
      <c r="E347" s="1400"/>
      <c r="F347" s="1400"/>
      <c r="G347" s="1400"/>
      <c r="H347" s="1400"/>
      <c r="I347" s="1400"/>
      <c r="J347" s="1400"/>
      <c r="K347" s="1400"/>
      <c r="L347" s="1400"/>
      <c r="M347" s="1400"/>
      <c r="N347" s="1400"/>
      <c r="O347" s="1400"/>
      <c r="P347" s="1400"/>
      <c r="Q347" s="1400"/>
      <c r="R347" s="1400"/>
      <c r="S347" s="1400"/>
      <c r="T347" s="1400"/>
      <c r="U347" s="1400"/>
      <c r="V347" s="1400"/>
      <c r="W347" s="1400"/>
      <c r="X347" s="1400"/>
      <c r="Y347" s="1400"/>
      <c r="Z347" s="1400"/>
      <c r="AA347" s="1400"/>
      <c r="AB347" s="1400"/>
      <c r="AC347" s="1400"/>
      <c r="AD347" s="1400"/>
      <c r="AE347" s="1400"/>
      <c r="AF347" s="1400"/>
      <c r="AG347" s="1400"/>
    </row>
    <row r="348" spans="1:33" ht="14.25" customHeight="1" x14ac:dyDescent="0.2">
      <c r="A348" s="1400"/>
      <c r="B348" s="1400"/>
      <c r="C348" s="1400"/>
      <c r="D348" s="1400"/>
      <c r="E348" s="1400"/>
      <c r="F348" s="1400"/>
      <c r="G348" s="1400"/>
      <c r="H348" s="1400"/>
      <c r="I348" s="1400"/>
      <c r="J348" s="1400"/>
      <c r="K348" s="1400"/>
      <c r="L348" s="1400"/>
      <c r="M348" s="1400"/>
      <c r="N348" s="1400"/>
      <c r="O348" s="1400"/>
      <c r="P348" s="1400"/>
      <c r="Q348" s="1400"/>
      <c r="R348" s="1400"/>
      <c r="S348" s="1400"/>
      <c r="T348" s="1400"/>
      <c r="U348" s="1400"/>
      <c r="V348" s="1400"/>
      <c r="W348" s="1400"/>
      <c r="X348" s="1400"/>
      <c r="Y348" s="1400"/>
      <c r="Z348" s="1400"/>
      <c r="AA348" s="1400"/>
      <c r="AB348" s="1400"/>
      <c r="AC348" s="1400"/>
      <c r="AD348" s="1400"/>
      <c r="AE348" s="1400"/>
      <c r="AF348" s="1400"/>
      <c r="AG348" s="1400"/>
    </row>
    <row r="349" spans="1:33" ht="14.25" customHeight="1" x14ac:dyDescent="0.2">
      <c r="A349" s="1400"/>
      <c r="B349" s="1400"/>
      <c r="C349" s="1400"/>
      <c r="D349" s="1400"/>
      <c r="E349" s="1400"/>
      <c r="F349" s="1400"/>
      <c r="G349" s="1400"/>
      <c r="H349" s="1400"/>
      <c r="I349" s="1400"/>
      <c r="J349" s="1400"/>
      <c r="K349" s="1400"/>
      <c r="L349" s="1400"/>
      <c r="M349" s="1400"/>
      <c r="N349" s="1400"/>
      <c r="O349" s="1400"/>
      <c r="P349" s="1400"/>
      <c r="Q349" s="1400"/>
      <c r="R349" s="1400"/>
      <c r="S349" s="1400"/>
      <c r="T349" s="1400"/>
      <c r="U349" s="1400"/>
      <c r="V349" s="1400"/>
      <c r="W349" s="1400"/>
      <c r="X349" s="1400"/>
      <c r="Y349" s="1400"/>
      <c r="Z349" s="1400"/>
      <c r="AA349" s="1400"/>
      <c r="AB349" s="1400"/>
      <c r="AC349" s="1400"/>
      <c r="AD349" s="1400"/>
      <c r="AE349" s="1400"/>
      <c r="AF349" s="1400"/>
      <c r="AG349" s="1400"/>
    </row>
    <row r="350" spans="1:3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4.25" customHeight="1" x14ac:dyDescent="0.25">
      <c r="A351" s="10" t="s">
        <v>2751</v>
      </c>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4.25" customHeight="1" x14ac:dyDescent="0.25">
      <c r="A354" s="10" t="s">
        <v>1873</v>
      </c>
      <c r="B354" s="10"/>
      <c r="C354" s="2380"/>
      <c r="D354" s="1403"/>
      <c r="E354" s="1403"/>
      <c r="F354" s="1403"/>
      <c r="G354" s="1403"/>
      <c r="H354" s="1403"/>
      <c r="I354" s="1403"/>
      <c r="J354" s="1403"/>
      <c r="K354" s="1403"/>
      <c r="L354" s="10"/>
      <c r="M354" s="2384" t="str">
        <f>J308</f>
        <v>Should be the same as listed in Part I.</v>
      </c>
      <c r="N354" s="1456"/>
      <c r="O354" s="1456"/>
      <c r="P354" s="1456"/>
      <c r="Q354" s="1456"/>
      <c r="R354" s="1456"/>
      <c r="S354" s="1456"/>
      <c r="T354" s="1456"/>
      <c r="U354" s="1456"/>
      <c r="V354" s="1456"/>
      <c r="W354" s="1456"/>
      <c r="X354" s="1456"/>
      <c r="Y354" s="1456"/>
      <c r="Z354" s="1457"/>
      <c r="AA354" s="10"/>
      <c r="AB354" s="1703"/>
      <c r="AC354" s="1456"/>
      <c r="AD354" s="1456"/>
      <c r="AE354" s="1456"/>
      <c r="AF354" s="1457"/>
      <c r="AG354" s="10"/>
    </row>
    <row r="355" spans="1:33" ht="15" customHeight="1" x14ac:dyDescent="0.25">
      <c r="A355" s="10"/>
      <c r="B355" s="10"/>
      <c r="C355" s="2381" t="s">
        <v>2752</v>
      </c>
      <c r="D355" s="1397"/>
      <c r="E355" s="1397"/>
      <c r="F355" s="1397"/>
      <c r="G355" s="1397"/>
      <c r="H355" s="1397"/>
      <c r="I355" s="1397"/>
      <c r="J355" s="1397"/>
      <c r="K355" s="1397"/>
      <c r="L355" s="10"/>
      <c r="M355" s="2382" t="s">
        <v>441</v>
      </c>
      <c r="N355" s="1400"/>
      <c r="O355" s="1400"/>
      <c r="P355" s="1400"/>
      <c r="Q355" s="1400"/>
      <c r="R355" s="1400"/>
      <c r="S355" s="1400"/>
      <c r="T355" s="1400"/>
      <c r="U355" s="1400"/>
      <c r="V355" s="1400"/>
      <c r="W355" s="1400"/>
      <c r="X355" s="1400"/>
      <c r="Y355" s="1400"/>
      <c r="Z355" s="1400"/>
      <c r="AA355" s="10"/>
      <c r="AB355" s="2382" t="s">
        <v>442</v>
      </c>
      <c r="AC355" s="1400"/>
      <c r="AD355" s="1400"/>
      <c r="AE355" s="1400"/>
      <c r="AF355" s="1400"/>
      <c r="AG355" s="10"/>
    </row>
    <row r="356" spans="1:33" ht="14.25" customHeight="1" x14ac:dyDescent="0.25">
      <c r="A356" s="10"/>
      <c r="B356" s="10"/>
      <c r="C356" s="1400"/>
      <c r="D356" s="1400"/>
      <c r="E356" s="1400"/>
      <c r="F356" s="1400"/>
      <c r="G356" s="1400"/>
      <c r="H356" s="1400"/>
      <c r="I356" s="1400"/>
      <c r="J356" s="1400"/>
      <c r="K356" s="140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4.25" customHeight="1" x14ac:dyDescent="0.25">
      <c r="A358" s="181" t="s">
        <v>2731</v>
      </c>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4.25" customHeight="1" x14ac:dyDescent="0.25">
      <c r="A360" s="181" t="s">
        <v>2724</v>
      </c>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4.25" customHeight="1" x14ac:dyDescent="0.25">
      <c r="A361" s="10" t="s">
        <v>2732</v>
      </c>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4.25" customHeight="1" x14ac:dyDescent="0.25">
      <c r="A363" s="10" t="s">
        <v>2733</v>
      </c>
      <c r="B363" s="10"/>
      <c r="C363" s="10"/>
      <c r="D363" s="10"/>
      <c r="E363" s="10"/>
      <c r="F363" s="10"/>
      <c r="G363" s="10"/>
      <c r="H363" s="10"/>
      <c r="I363" s="10"/>
      <c r="J363" s="2385" t="s">
        <v>2734</v>
      </c>
      <c r="K363" s="1531"/>
      <c r="L363" s="1531"/>
      <c r="M363" s="1531"/>
      <c r="N363" s="1531"/>
      <c r="O363" s="1531"/>
      <c r="P363" s="1531"/>
      <c r="Q363" s="1531"/>
      <c r="R363" s="1531"/>
      <c r="S363" s="1531"/>
      <c r="T363" s="1531"/>
      <c r="U363" s="1531"/>
      <c r="V363" s="1531"/>
      <c r="W363" s="1531"/>
      <c r="X363" s="1531"/>
      <c r="Y363" s="1531"/>
      <c r="Z363" s="1531"/>
      <c r="AA363" s="1531"/>
      <c r="AB363" s="1531"/>
      <c r="AC363" s="1531"/>
      <c r="AD363" s="1531"/>
      <c r="AE363" s="1531"/>
      <c r="AF363" s="1532"/>
      <c r="AG363" s="10"/>
    </row>
    <row r="364" spans="1:3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5.75" customHeight="1" x14ac:dyDescent="0.25">
      <c r="A365" s="10"/>
      <c r="B365" s="10" t="s">
        <v>2735</v>
      </c>
      <c r="C365" s="10"/>
      <c r="D365" s="10"/>
      <c r="E365" s="10"/>
      <c r="F365" s="10"/>
      <c r="G365" s="238"/>
      <c r="H365" s="1700" t="s">
        <v>2736</v>
      </c>
      <c r="I365" s="1400"/>
      <c r="J365" s="1400"/>
      <c r="K365" s="1400"/>
      <c r="L365" s="1400"/>
      <c r="M365" s="1400"/>
      <c r="N365" s="1400"/>
      <c r="O365" s="1400"/>
      <c r="P365" s="1400"/>
      <c r="Q365" s="1400"/>
      <c r="R365" s="1400"/>
      <c r="S365" s="1400"/>
      <c r="T365" s="1400"/>
      <c r="U365" s="1400"/>
      <c r="V365" s="1400"/>
      <c r="W365" s="1400"/>
      <c r="X365" s="1400"/>
      <c r="Y365" s="1400"/>
      <c r="Z365" s="1400"/>
      <c r="AA365" s="1400"/>
      <c r="AB365" s="1400"/>
      <c r="AC365" s="1400"/>
      <c r="AD365" s="1400"/>
      <c r="AE365" s="1400"/>
      <c r="AF365" s="1400"/>
      <c r="AG365" s="1400"/>
    </row>
    <row r="366" spans="1:3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4.25" customHeight="1" x14ac:dyDescent="0.25">
      <c r="A367" s="10"/>
      <c r="B367" s="10"/>
      <c r="C367" s="10"/>
      <c r="D367" s="10"/>
      <c r="E367" s="10"/>
      <c r="F367" s="10"/>
      <c r="G367" s="238"/>
      <c r="H367" s="10" t="s">
        <v>2737</v>
      </c>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4.25" customHeight="1" x14ac:dyDescent="0.25">
      <c r="A369" s="10"/>
      <c r="B369" s="10"/>
      <c r="C369" s="10"/>
      <c r="D369" s="10"/>
      <c r="E369" s="10"/>
      <c r="F369" s="10"/>
      <c r="G369" s="238"/>
      <c r="H369" s="10" t="s">
        <v>2738</v>
      </c>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4.25" customHeight="1" x14ac:dyDescent="0.25">
      <c r="A371" s="10"/>
      <c r="B371" s="10"/>
      <c r="C371" s="10"/>
      <c r="D371" s="10"/>
      <c r="E371" s="10"/>
      <c r="F371" s="10"/>
      <c r="G371" s="238"/>
      <c r="H371" s="10" t="s">
        <v>2739</v>
      </c>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4.25" customHeight="1" x14ac:dyDescent="0.25">
      <c r="A373" s="10"/>
      <c r="B373" s="10"/>
      <c r="C373" s="10"/>
      <c r="D373" s="10"/>
      <c r="E373" s="10"/>
      <c r="F373" s="10"/>
      <c r="G373" s="238"/>
      <c r="H373" s="10" t="s">
        <v>2740</v>
      </c>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5" customHeight="1" x14ac:dyDescent="0.2">
      <c r="A375" s="1551" t="s">
        <v>2761</v>
      </c>
      <c r="B375" s="1400"/>
      <c r="C375" s="1400"/>
      <c r="D375" s="1400"/>
      <c r="E375" s="1400"/>
      <c r="F375" s="1400"/>
      <c r="G375" s="1400"/>
      <c r="H375" s="1400"/>
      <c r="I375" s="1400"/>
      <c r="J375" s="1400"/>
      <c r="K375" s="1400"/>
      <c r="L375" s="1400"/>
      <c r="M375" s="1400"/>
      <c r="N375" s="1400"/>
      <c r="O375" s="1400"/>
      <c r="P375" s="1400"/>
      <c r="Q375" s="1400"/>
      <c r="R375" s="1400"/>
      <c r="S375" s="1400"/>
      <c r="T375" s="1400"/>
      <c r="U375" s="1400"/>
      <c r="V375" s="1400"/>
      <c r="W375" s="1400"/>
      <c r="X375" s="1400"/>
      <c r="Y375" s="1400"/>
      <c r="Z375" s="1400"/>
      <c r="AA375" s="1400"/>
      <c r="AB375" s="1400"/>
      <c r="AC375" s="1400"/>
      <c r="AD375" s="1400"/>
      <c r="AE375" s="1400"/>
      <c r="AF375" s="1400"/>
      <c r="AG375" s="1400"/>
    </row>
    <row r="376" spans="1:33" ht="14.25" customHeight="1" x14ac:dyDescent="0.2">
      <c r="A376" s="1400"/>
      <c r="B376" s="1400"/>
      <c r="C376" s="1400"/>
      <c r="D376" s="1400"/>
      <c r="E376" s="1400"/>
      <c r="F376" s="1400"/>
      <c r="G376" s="1400"/>
      <c r="H376" s="1400"/>
      <c r="I376" s="1400"/>
      <c r="J376" s="1400"/>
      <c r="K376" s="1400"/>
      <c r="L376" s="1400"/>
      <c r="M376" s="1400"/>
      <c r="N376" s="1400"/>
      <c r="O376" s="1400"/>
      <c r="P376" s="1400"/>
      <c r="Q376" s="1400"/>
      <c r="R376" s="1400"/>
      <c r="S376" s="1400"/>
      <c r="T376" s="1400"/>
      <c r="U376" s="1400"/>
      <c r="V376" s="1400"/>
      <c r="W376" s="1400"/>
      <c r="X376" s="1400"/>
      <c r="Y376" s="1400"/>
      <c r="Z376" s="1400"/>
      <c r="AA376" s="1400"/>
      <c r="AB376" s="1400"/>
      <c r="AC376" s="1400"/>
      <c r="AD376" s="1400"/>
      <c r="AE376" s="1400"/>
      <c r="AF376" s="1400"/>
      <c r="AG376" s="1400"/>
    </row>
    <row r="377" spans="1:33" ht="14.25" customHeight="1" x14ac:dyDescent="0.2">
      <c r="A377" s="1400"/>
      <c r="B377" s="1400"/>
      <c r="C377" s="1400"/>
      <c r="D377" s="1400"/>
      <c r="E377" s="1400"/>
      <c r="F377" s="1400"/>
      <c r="G377" s="1400"/>
      <c r="H377" s="1400"/>
      <c r="I377" s="1400"/>
      <c r="J377" s="1400"/>
      <c r="K377" s="1400"/>
      <c r="L377" s="1400"/>
      <c r="M377" s="1400"/>
      <c r="N377" s="1400"/>
      <c r="O377" s="1400"/>
      <c r="P377" s="1400"/>
      <c r="Q377" s="1400"/>
      <c r="R377" s="1400"/>
      <c r="S377" s="1400"/>
      <c r="T377" s="1400"/>
      <c r="U377" s="1400"/>
      <c r="V377" s="1400"/>
      <c r="W377" s="1400"/>
      <c r="X377" s="1400"/>
      <c r="Y377" s="1400"/>
      <c r="Z377" s="1400"/>
      <c r="AA377" s="1400"/>
      <c r="AB377" s="1400"/>
      <c r="AC377" s="1400"/>
      <c r="AD377" s="1400"/>
      <c r="AE377" s="1400"/>
      <c r="AF377" s="1400"/>
      <c r="AG377" s="1400"/>
    </row>
    <row r="378" spans="1:33" ht="14.25" customHeight="1" x14ac:dyDescent="0.2">
      <c r="A378" s="1400"/>
      <c r="B378" s="1400"/>
      <c r="C378" s="1400"/>
      <c r="D378" s="1400"/>
      <c r="E378" s="1400"/>
      <c r="F378" s="1400"/>
      <c r="G378" s="1400"/>
      <c r="H378" s="1400"/>
      <c r="I378" s="1400"/>
      <c r="J378" s="1400"/>
      <c r="K378" s="1400"/>
      <c r="L378" s="1400"/>
      <c r="M378" s="1400"/>
      <c r="N378" s="1400"/>
      <c r="O378" s="1400"/>
      <c r="P378" s="1400"/>
      <c r="Q378" s="1400"/>
      <c r="R378" s="1400"/>
      <c r="S378" s="1400"/>
      <c r="T378" s="1400"/>
      <c r="U378" s="1400"/>
      <c r="V378" s="1400"/>
      <c r="W378" s="1400"/>
      <c r="X378" s="1400"/>
      <c r="Y378" s="1400"/>
      <c r="Z378" s="1400"/>
      <c r="AA378" s="1400"/>
      <c r="AB378" s="1400"/>
      <c r="AC378" s="1400"/>
      <c r="AD378" s="1400"/>
      <c r="AE378" s="1400"/>
      <c r="AF378" s="1400"/>
      <c r="AG378" s="1400"/>
    </row>
    <row r="379" spans="1:33" ht="15" customHeight="1" x14ac:dyDescent="0.25">
      <c r="A379" s="10"/>
      <c r="B379" s="2383" t="s">
        <v>2742</v>
      </c>
      <c r="C379" s="1400"/>
      <c r="D379" s="1400"/>
      <c r="E379" s="1400"/>
      <c r="F379" s="1400"/>
      <c r="G379" s="1400"/>
      <c r="H379" s="1400"/>
      <c r="I379" s="1400"/>
      <c r="J379" s="1400"/>
      <c r="K379" s="1400"/>
      <c r="L379" s="1400"/>
      <c r="M379" s="364"/>
      <c r="N379" s="2383" t="s">
        <v>1645</v>
      </c>
      <c r="O379" s="364"/>
      <c r="P379" s="2383" t="s">
        <v>2614</v>
      </c>
      <c r="Q379" s="1400"/>
      <c r="R379" s="1400"/>
      <c r="S379" s="1400"/>
      <c r="T379" s="1400"/>
      <c r="U379" s="1400"/>
      <c r="V379" s="1400"/>
      <c r="W379" s="1400"/>
      <c r="X379" s="1400"/>
      <c r="Y379" s="181"/>
      <c r="Z379" s="2388" t="s">
        <v>2743</v>
      </c>
      <c r="AA379" s="1400"/>
      <c r="AB379" s="10"/>
      <c r="AC379" s="2388" t="s">
        <v>2744</v>
      </c>
      <c r="AD379" s="1400"/>
      <c r="AE379" s="1400"/>
      <c r="AF379" s="1400"/>
      <c r="AG379" s="10"/>
    </row>
    <row r="380" spans="1:33" ht="14.25" customHeight="1" x14ac:dyDescent="0.25">
      <c r="A380" s="10"/>
      <c r="B380" s="1400"/>
      <c r="C380" s="1400"/>
      <c r="D380" s="1400"/>
      <c r="E380" s="1400"/>
      <c r="F380" s="1400"/>
      <c r="G380" s="1400"/>
      <c r="H380" s="1400"/>
      <c r="I380" s="1400"/>
      <c r="J380" s="1400"/>
      <c r="K380" s="1400"/>
      <c r="L380" s="1400"/>
      <c r="M380" s="364"/>
      <c r="N380" s="1400"/>
      <c r="O380" s="364"/>
      <c r="P380" s="1400"/>
      <c r="Q380" s="1400"/>
      <c r="R380" s="1400"/>
      <c r="S380" s="1400"/>
      <c r="T380" s="1400"/>
      <c r="U380" s="1400"/>
      <c r="V380" s="1400"/>
      <c r="W380" s="1400"/>
      <c r="X380" s="1400"/>
      <c r="Y380" s="181"/>
      <c r="Z380" s="1400"/>
      <c r="AA380" s="1400"/>
      <c r="AB380" s="10"/>
      <c r="AC380" s="1400"/>
      <c r="AD380" s="1400"/>
      <c r="AE380" s="1400"/>
      <c r="AF380" s="1400"/>
      <c r="AG380" s="10"/>
    </row>
    <row r="381" spans="1:33" ht="14.25" customHeight="1" x14ac:dyDescent="0.25">
      <c r="A381" s="10"/>
      <c r="B381" s="10"/>
      <c r="C381" s="10"/>
      <c r="D381" s="10"/>
      <c r="E381" s="10"/>
      <c r="F381" s="10"/>
      <c r="G381" s="10"/>
      <c r="H381" s="10"/>
      <c r="I381" s="10"/>
      <c r="J381" s="10"/>
      <c r="K381" s="10"/>
      <c r="L381" s="10"/>
      <c r="M381" s="10"/>
      <c r="N381" s="10"/>
      <c r="O381" s="10"/>
      <c r="P381" s="153"/>
      <c r="Q381" s="153"/>
      <c r="R381" s="153"/>
      <c r="S381" s="153"/>
      <c r="T381" s="153"/>
      <c r="U381" s="153"/>
      <c r="V381" s="153"/>
      <c r="W381" s="153"/>
      <c r="X381" s="153"/>
      <c r="Y381" s="10"/>
      <c r="Z381" s="10"/>
      <c r="AA381" s="10"/>
      <c r="AB381" s="10"/>
      <c r="AC381" s="10"/>
      <c r="AD381" s="10"/>
      <c r="AE381" s="10"/>
      <c r="AF381" s="10"/>
      <c r="AG381" s="10"/>
    </row>
    <row r="382" spans="1:33" ht="14.25" customHeight="1" x14ac:dyDescent="0.25">
      <c r="A382" s="255"/>
      <c r="B382" s="1474"/>
      <c r="C382" s="1456"/>
      <c r="D382" s="1456"/>
      <c r="E382" s="1456"/>
      <c r="F382" s="1456"/>
      <c r="G382" s="1456"/>
      <c r="H382" s="1456"/>
      <c r="I382" s="1456"/>
      <c r="J382" s="1456"/>
      <c r="K382" s="1456"/>
      <c r="L382" s="1457"/>
      <c r="M382" s="255"/>
      <c r="N382" s="1022"/>
      <c r="O382" s="255"/>
      <c r="P382" s="2386"/>
      <c r="Q382" s="1456"/>
      <c r="R382" s="1456"/>
      <c r="S382" s="1456"/>
      <c r="T382" s="1456"/>
      <c r="U382" s="1456"/>
      <c r="V382" s="1456"/>
      <c r="W382" s="1456"/>
      <c r="X382" s="1457"/>
      <c r="Y382" s="255"/>
      <c r="Z382" s="2387"/>
      <c r="AA382" s="1457"/>
      <c r="AB382" s="10"/>
      <c r="AC382" s="2387"/>
      <c r="AD382" s="1456"/>
      <c r="AE382" s="1456"/>
      <c r="AF382" s="1457"/>
      <c r="AG382" s="10"/>
    </row>
    <row r="383" spans="1:33" ht="14.25" customHeight="1" x14ac:dyDescent="0.25">
      <c r="A383" s="10"/>
      <c r="B383" s="584"/>
      <c r="C383" s="584"/>
      <c r="D383" s="584"/>
      <c r="E383" s="584"/>
      <c r="F383" s="584"/>
      <c r="G383" s="584"/>
      <c r="H383" s="584"/>
      <c r="I383" s="584"/>
      <c r="J383" s="584"/>
      <c r="K383" s="584"/>
      <c r="L383" s="584"/>
      <c r="M383" s="10"/>
      <c r="N383" s="584"/>
      <c r="O383" s="10"/>
      <c r="P383" s="153"/>
      <c r="Q383" s="153"/>
      <c r="R383" s="153"/>
      <c r="S383" s="153"/>
      <c r="T383" s="153"/>
      <c r="U383" s="153"/>
      <c r="V383" s="153"/>
      <c r="W383" s="153"/>
      <c r="X383" s="153"/>
      <c r="Y383" s="10"/>
      <c r="Z383" s="1023"/>
      <c r="AA383" s="1023"/>
      <c r="AB383" s="10"/>
      <c r="AC383" s="1023"/>
      <c r="AD383" s="1023"/>
      <c r="AE383" s="1023"/>
      <c r="AF383" s="1023"/>
      <c r="AG383" s="10"/>
    </row>
    <row r="384" spans="1:33" ht="14.25" customHeight="1" x14ac:dyDescent="0.25">
      <c r="A384" s="255"/>
      <c r="B384" s="1474"/>
      <c r="C384" s="1456"/>
      <c r="D384" s="1456"/>
      <c r="E384" s="1456"/>
      <c r="F384" s="1456"/>
      <c r="G384" s="1456"/>
      <c r="H384" s="1456"/>
      <c r="I384" s="1456"/>
      <c r="J384" s="1456"/>
      <c r="K384" s="1456"/>
      <c r="L384" s="1457"/>
      <c r="M384" s="255"/>
      <c r="N384" s="1022"/>
      <c r="O384" s="255"/>
      <c r="P384" s="2386"/>
      <c r="Q384" s="1456"/>
      <c r="R384" s="1456"/>
      <c r="S384" s="1456"/>
      <c r="T384" s="1456"/>
      <c r="U384" s="1456"/>
      <c r="V384" s="1456"/>
      <c r="W384" s="1456"/>
      <c r="X384" s="1457"/>
      <c r="Y384" s="255"/>
      <c r="Z384" s="2387"/>
      <c r="AA384" s="1457"/>
      <c r="AB384" s="10"/>
      <c r="AC384" s="2387"/>
      <c r="AD384" s="1456"/>
      <c r="AE384" s="1456"/>
      <c r="AF384" s="1457"/>
      <c r="AG384" s="10"/>
    </row>
    <row r="385" spans="1:33" ht="14.25" customHeight="1" x14ac:dyDescent="0.25">
      <c r="A385" s="10"/>
      <c r="B385" s="584"/>
      <c r="C385" s="584"/>
      <c r="D385" s="584"/>
      <c r="E385" s="584"/>
      <c r="F385" s="584"/>
      <c r="G385" s="584"/>
      <c r="H385" s="584"/>
      <c r="I385" s="584"/>
      <c r="J385" s="584"/>
      <c r="K385" s="584"/>
      <c r="L385" s="584"/>
      <c r="M385" s="10"/>
      <c r="N385" s="584"/>
      <c r="O385" s="10"/>
      <c r="P385" s="153"/>
      <c r="Q385" s="153"/>
      <c r="R385" s="153"/>
      <c r="S385" s="153"/>
      <c r="T385" s="153"/>
      <c r="U385" s="153"/>
      <c r="V385" s="153"/>
      <c r="W385" s="153"/>
      <c r="X385" s="153"/>
      <c r="Y385" s="10"/>
      <c r="Z385" s="1023"/>
      <c r="AA385" s="1023"/>
      <c r="AB385" s="10"/>
      <c r="AC385" s="1023"/>
      <c r="AD385" s="1023"/>
      <c r="AE385" s="1023"/>
      <c r="AF385" s="1023"/>
      <c r="AG385" s="10"/>
    </row>
    <row r="386" spans="1:33" ht="14.25" customHeight="1" x14ac:dyDescent="0.25">
      <c r="A386" s="255"/>
      <c r="B386" s="1474"/>
      <c r="C386" s="1456"/>
      <c r="D386" s="1456"/>
      <c r="E386" s="1456"/>
      <c r="F386" s="1456"/>
      <c r="G386" s="1456"/>
      <c r="H386" s="1456"/>
      <c r="I386" s="1456"/>
      <c r="J386" s="1456"/>
      <c r="K386" s="1456"/>
      <c r="L386" s="1457"/>
      <c r="M386" s="255"/>
      <c r="N386" s="1022"/>
      <c r="O386" s="255"/>
      <c r="P386" s="2386"/>
      <c r="Q386" s="1456"/>
      <c r="R386" s="1456"/>
      <c r="S386" s="1456"/>
      <c r="T386" s="1456"/>
      <c r="U386" s="1456"/>
      <c r="V386" s="1456"/>
      <c r="W386" s="1456"/>
      <c r="X386" s="1457"/>
      <c r="Y386" s="255"/>
      <c r="Z386" s="2387"/>
      <c r="AA386" s="1457"/>
      <c r="AB386" s="10"/>
      <c r="AC386" s="2387"/>
      <c r="AD386" s="1456"/>
      <c r="AE386" s="1456"/>
      <c r="AF386" s="1457"/>
      <c r="AG386" s="10"/>
    </row>
    <row r="387" spans="1:33" ht="14.25" customHeight="1" x14ac:dyDescent="0.25">
      <c r="A387" s="10"/>
      <c r="B387" s="584"/>
      <c r="C387" s="584"/>
      <c r="D387" s="584"/>
      <c r="E387" s="584"/>
      <c r="F387" s="584"/>
      <c r="G387" s="584"/>
      <c r="H387" s="584"/>
      <c r="I387" s="584"/>
      <c r="J387" s="584"/>
      <c r="K387" s="584"/>
      <c r="L387" s="584"/>
      <c r="M387" s="10"/>
      <c r="N387" s="584"/>
      <c r="O387" s="10"/>
      <c r="P387" s="153"/>
      <c r="Q387" s="153"/>
      <c r="R387" s="153"/>
      <c r="S387" s="153"/>
      <c r="T387" s="153"/>
      <c r="U387" s="153"/>
      <c r="V387" s="153"/>
      <c r="W387" s="153"/>
      <c r="X387" s="153"/>
      <c r="Y387" s="10"/>
      <c r="Z387" s="1023"/>
      <c r="AA387" s="1023"/>
      <c r="AB387" s="10"/>
      <c r="AC387" s="1023"/>
      <c r="AD387" s="1023"/>
      <c r="AE387" s="1023"/>
      <c r="AF387" s="1023"/>
      <c r="AG387" s="10"/>
    </row>
    <row r="388" spans="1:33" ht="14.25" customHeight="1" x14ac:dyDescent="0.25">
      <c r="A388" s="255"/>
      <c r="B388" s="1474"/>
      <c r="C388" s="1456"/>
      <c r="D388" s="1456"/>
      <c r="E388" s="1456"/>
      <c r="F388" s="1456"/>
      <c r="G388" s="1456"/>
      <c r="H388" s="1456"/>
      <c r="I388" s="1456"/>
      <c r="J388" s="1456"/>
      <c r="K388" s="1456"/>
      <c r="L388" s="1457"/>
      <c r="M388" s="255"/>
      <c r="N388" s="1022"/>
      <c r="O388" s="255"/>
      <c r="P388" s="2386"/>
      <c r="Q388" s="1456"/>
      <c r="R388" s="1456"/>
      <c r="S388" s="1456"/>
      <c r="T388" s="1456"/>
      <c r="U388" s="1456"/>
      <c r="V388" s="1456"/>
      <c r="W388" s="1456"/>
      <c r="X388" s="1457"/>
      <c r="Y388" s="255"/>
      <c r="Z388" s="2387"/>
      <c r="AA388" s="1457"/>
      <c r="AB388" s="10"/>
      <c r="AC388" s="2387"/>
      <c r="AD388" s="1456"/>
      <c r="AE388" s="1456"/>
      <c r="AF388" s="1457"/>
      <c r="AG388" s="10"/>
    </row>
    <row r="389" spans="1:33" ht="14.25" customHeight="1" x14ac:dyDescent="0.25">
      <c r="A389" s="10"/>
      <c r="B389" s="584"/>
      <c r="C389" s="584"/>
      <c r="D389" s="584"/>
      <c r="E389" s="584"/>
      <c r="F389" s="584"/>
      <c r="G389" s="584"/>
      <c r="H389" s="584"/>
      <c r="I389" s="584"/>
      <c r="J389" s="584"/>
      <c r="K389" s="584"/>
      <c r="L389" s="584"/>
      <c r="M389" s="10"/>
      <c r="N389" s="584"/>
      <c r="O389" s="10"/>
      <c r="P389" s="153"/>
      <c r="Q389" s="153"/>
      <c r="R389" s="153"/>
      <c r="S389" s="153"/>
      <c r="T389" s="153"/>
      <c r="U389" s="153"/>
      <c r="V389" s="153"/>
      <c r="W389" s="153"/>
      <c r="X389" s="153"/>
      <c r="Y389" s="10"/>
      <c r="Z389" s="1023"/>
      <c r="AA389" s="1023"/>
      <c r="AB389" s="10"/>
      <c r="AC389" s="1023"/>
      <c r="AD389" s="1023"/>
      <c r="AE389" s="1023"/>
      <c r="AF389" s="1023"/>
      <c r="AG389" s="10"/>
    </row>
    <row r="390" spans="1:33" ht="14.25" customHeight="1" x14ac:dyDescent="0.25">
      <c r="A390" s="255"/>
      <c r="B390" s="1474"/>
      <c r="C390" s="1456"/>
      <c r="D390" s="1456"/>
      <c r="E390" s="1456"/>
      <c r="F390" s="1456"/>
      <c r="G390" s="1456"/>
      <c r="H390" s="1456"/>
      <c r="I390" s="1456"/>
      <c r="J390" s="1456"/>
      <c r="K390" s="1456"/>
      <c r="L390" s="1457"/>
      <c r="M390" s="255"/>
      <c r="N390" s="1022"/>
      <c r="O390" s="255"/>
      <c r="P390" s="2386"/>
      <c r="Q390" s="1456"/>
      <c r="R390" s="1456"/>
      <c r="S390" s="1456"/>
      <c r="T390" s="1456"/>
      <c r="U390" s="1456"/>
      <c r="V390" s="1456"/>
      <c r="W390" s="1456"/>
      <c r="X390" s="1457"/>
      <c r="Y390" s="255"/>
      <c r="Z390" s="2387"/>
      <c r="AA390" s="1457"/>
      <c r="AB390" s="10"/>
      <c r="AC390" s="2387"/>
      <c r="AD390" s="1456"/>
      <c r="AE390" s="1456"/>
      <c r="AF390" s="1457"/>
      <c r="AG390" s="10"/>
    </row>
    <row r="391" spans="1:33" ht="14.25" customHeight="1" x14ac:dyDescent="0.25">
      <c r="A391" s="10"/>
      <c r="B391" s="584"/>
      <c r="C391" s="584"/>
      <c r="D391" s="584"/>
      <c r="E391" s="584"/>
      <c r="F391" s="584"/>
      <c r="G391" s="584"/>
      <c r="H391" s="584"/>
      <c r="I391" s="584"/>
      <c r="J391" s="584"/>
      <c r="K391" s="584"/>
      <c r="L391" s="584"/>
      <c r="M391" s="10"/>
      <c r="N391" s="584"/>
      <c r="O391" s="10"/>
      <c r="P391" s="153"/>
      <c r="Q391" s="153"/>
      <c r="R391" s="153"/>
      <c r="S391" s="153"/>
      <c r="T391" s="153"/>
      <c r="U391" s="153"/>
      <c r="V391" s="153"/>
      <c r="W391" s="153"/>
      <c r="X391" s="153"/>
      <c r="Y391" s="10"/>
      <c r="Z391" s="1023"/>
      <c r="AA391" s="1023"/>
      <c r="AB391" s="10"/>
      <c r="AC391" s="1023"/>
      <c r="AD391" s="1023"/>
      <c r="AE391" s="1023"/>
      <c r="AF391" s="1023"/>
      <c r="AG391" s="10"/>
    </row>
    <row r="392" spans="1:33" ht="14.25" customHeight="1" x14ac:dyDescent="0.25">
      <c r="A392" s="255"/>
      <c r="B392" s="1474"/>
      <c r="C392" s="1456"/>
      <c r="D392" s="1456"/>
      <c r="E392" s="1456"/>
      <c r="F392" s="1456"/>
      <c r="G392" s="1456"/>
      <c r="H392" s="1456"/>
      <c r="I392" s="1456"/>
      <c r="J392" s="1456"/>
      <c r="K392" s="1456"/>
      <c r="L392" s="1457"/>
      <c r="M392" s="255"/>
      <c r="N392" s="1022"/>
      <c r="O392" s="255"/>
      <c r="P392" s="2386"/>
      <c r="Q392" s="1456"/>
      <c r="R392" s="1456"/>
      <c r="S392" s="1456"/>
      <c r="T392" s="1456"/>
      <c r="U392" s="1456"/>
      <c r="V392" s="1456"/>
      <c r="W392" s="1456"/>
      <c r="X392" s="1457"/>
      <c r="Y392" s="255"/>
      <c r="Z392" s="2387"/>
      <c r="AA392" s="1457"/>
      <c r="AB392" s="10"/>
      <c r="AC392" s="2387"/>
      <c r="AD392" s="1456"/>
      <c r="AE392" s="1456"/>
      <c r="AF392" s="1457"/>
      <c r="AG392" s="10"/>
    </row>
    <row r="393" spans="1:3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4.25" customHeight="1" x14ac:dyDescent="0.25">
      <c r="A394" s="10" t="s">
        <v>2745</v>
      </c>
      <c r="B394" s="10"/>
      <c r="C394" s="10"/>
      <c r="D394" s="10"/>
      <c r="E394" s="10"/>
      <c r="F394" s="10"/>
      <c r="G394" s="10"/>
      <c r="H394" s="10"/>
      <c r="I394" s="2389" t="s">
        <v>2746</v>
      </c>
      <c r="J394" s="1456"/>
      <c r="K394" s="1456"/>
      <c r="L394" s="1456"/>
      <c r="M394" s="1456"/>
      <c r="N394" s="1456"/>
      <c r="O394" s="1456"/>
      <c r="P394" s="1456"/>
      <c r="Q394" s="1456"/>
      <c r="R394" s="1456"/>
      <c r="S394" s="1456"/>
      <c r="T394" s="1456"/>
      <c r="U394" s="1456"/>
      <c r="V394" s="1456"/>
      <c r="W394" s="1456"/>
      <c r="X394" s="1457"/>
      <c r="Y394" s="10"/>
      <c r="Z394" s="10" t="s">
        <v>2747</v>
      </c>
      <c r="AA394" s="10"/>
      <c r="AB394" s="10"/>
      <c r="AC394" s="10"/>
      <c r="AD394" s="10"/>
      <c r="AE394" s="10"/>
      <c r="AF394" s="10"/>
      <c r="AG394" s="10"/>
    </row>
    <row r="395" spans="1:33" ht="14.25" customHeight="1" x14ac:dyDescent="0.25">
      <c r="A395" s="10" t="s">
        <v>2762</v>
      </c>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5" customHeight="1" x14ac:dyDescent="0.2">
      <c r="A397" s="1551" t="s">
        <v>2749</v>
      </c>
      <c r="B397" s="1400"/>
      <c r="C397" s="1400"/>
      <c r="D397" s="1400"/>
      <c r="E397" s="1400"/>
      <c r="F397" s="1400"/>
      <c r="G397" s="1400"/>
      <c r="H397" s="1400"/>
      <c r="I397" s="1400"/>
      <c r="J397" s="1400"/>
      <c r="K397" s="1400"/>
      <c r="L397" s="1400"/>
      <c r="M397" s="1400"/>
      <c r="N397" s="1400"/>
      <c r="O397" s="1400"/>
      <c r="P397" s="1400"/>
      <c r="Q397" s="1400"/>
      <c r="R397" s="1400"/>
      <c r="S397" s="1400"/>
      <c r="T397" s="1400"/>
      <c r="U397" s="1400"/>
      <c r="V397" s="1400"/>
      <c r="W397" s="1400"/>
      <c r="X397" s="1400"/>
      <c r="Y397" s="1400"/>
      <c r="Z397" s="1400"/>
      <c r="AA397" s="1400"/>
      <c r="AB397" s="1400"/>
      <c r="AC397" s="1400"/>
      <c r="AD397" s="1400"/>
      <c r="AE397" s="1400"/>
      <c r="AF397" s="1400"/>
      <c r="AG397" s="1400"/>
    </row>
    <row r="398" spans="1:33" ht="14.25" customHeight="1" x14ac:dyDescent="0.2">
      <c r="A398" s="1400"/>
      <c r="B398" s="1400"/>
      <c r="C398" s="1400"/>
      <c r="D398" s="1400"/>
      <c r="E398" s="1400"/>
      <c r="F398" s="1400"/>
      <c r="G398" s="1400"/>
      <c r="H398" s="1400"/>
      <c r="I398" s="1400"/>
      <c r="J398" s="1400"/>
      <c r="K398" s="1400"/>
      <c r="L398" s="1400"/>
      <c r="M398" s="1400"/>
      <c r="N398" s="1400"/>
      <c r="O398" s="1400"/>
      <c r="P398" s="1400"/>
      <c r="Q398" s="1400"/>
      <c r="R398" s="1400"/>
      <c r="S398" s="1400"/>
      <c r="T398" s="1400"/>
      <c r="U398" s="1400"/>
      <c r="V398" s="1400"/>
      <c r="W398" s="1400"/>
      <c r="X398" s="1400"/>
      <c r="Y398" s="1400"/>
      <c r="Z398" s="1400"/>
      <c r="AA398" s="1400"/>
      <c r="AB398" s="1400"/>
      <c r="AC398" s="1400"/>
      <c r="AD398" s="1400"/>
      <c r="AE398" s="1400"/>
      <c r="AF398" s="1400"/>
      <c r="AG398" s="1400"/>
    </row>
    <row r="399" spans="1:33" ht="14.25" customHeight="1" x14ac:dyDescent="0.2">
      <c r="A399" s="1400"/>
      <c r="B399" s="1400"/>
      <c r="C399" s="1400"/>
      <c r="D399" s="1400"/>
      <c r="E399" s="1400"/>
      <c r="F399" s="1400"/>
      <c r="G399" s="1400"/>
      <c r="H399" s="1400"/>
      <c r="I399" s="1400"/>
      <c r="J399" s="1400"/>
      <c r="K399" s="1400"/>
      <c r="L399" s="1400"/>
      <c r="M399" s="1400"/>
      <c r="N399" s="1400"/>
      <c r="O399" s="1400"/>
      <c r="P399" s="1400"/>
      <c r="Q399" s="1400"/>
      <c r="R399" s="1400"/>
      <c r="S399" s="1400"/>
      <c r="T399" s="1400"/>
      <c r="U399" s="1400"/>
      <c r="V399" s="1400"/>
      <c r="W399" s="1400"/>
      <c r="X399" s="1400"/>
      <c r="Y399" s="1400"/>
      <c r="Z399" s="1400"/>
      <c r="AA399" s="1400"/>
      <c r="AB399" s="1400"/>
      <c r="AC399" s="1400"/>
      <c r="AD399" s="1400"/>
      <c r="AE399" s="1400"/>
      <c r="AF399" s="1400"/>
      <c r="AG399" s="1400"/>
    </row>
    <row r="400" spans="1:33" ht="14.25" customHeight="1" x14ac:dyDescent="0.2">
      <c r="A400" s="1400"/>
      <c r="B400" s="1400"/>
      <c r="C400" s="1400"/>
      <c r="D400" s="1400"/>
      <c r="E400" s="1400"/>
      <c r="F400" s="1400"/>
      <c r="G400" s="1400"/>
      <c r="H400" s="1400"/>
      <c r="I400" s="1400"/>
      <c r="J400" s="1400"/>
      <c r="K400" s="1400"/>
      <c r="L400" s="1400"/>
      <c r="M400" s="1400"/>
      <c r="N400" s="1400"/>
      <c r="O400" s="1400"/>
      <c r="P400" s="1400"/>
      <c r="Q400" s="1400"/>
      <c r="R400" s="1400"/>
      <c r="S400" s="1400"/>
      <c r="T400" s="1400"/>
      <c r="U400" s="1400"/>
      <c r="V400" s="1400"/>
      <c r="W400" s="1400"/>
      <c r="X400" s="1400"/>
      <c r="Y400" s="1400"/>
      <c r="Z400" s="1400"/>
      <c r="AA400" s="1400"/>
      <c r="AB400" s="1400"/>
      <c r="AC400" s="1400"/>
      <c r="AD400" s="1400"/>
      <c r="AE400" s="1400"/>
      <c r="AF400" s="1400"/>
      <c r="AG400" s="1400"/>
    </row>
    <row r="401" spans="1:3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5" customHeight="1" x14ac:dyDescent="0.2">
      <c r="A402" s="1551" t="s">
        <v>2750</v>
      </c>
      <c r="B402" s="1400"/>
      <c r="C402" s="1400"/>
      <c r="D402" s="1400"/>
      <c r="E402" s="1400"/>
      <c r="F402" s="1400"/>
      <c r="G402" s="1400"/>
      <c r="H402" s="1400"/>
      <c r="I402" s="1400"/>
      <c r="J402" s="1400"/>
      <c r="K402" s="1400"/>
      <c r="L402" s="1400"/>
      <c r="M402" s="1400"/>
      <c r="N402" s="1400"/>
      <c r="O402" s="1400"/>
      <c r="P402" s="1400"/>
      <c r="Q402" s="1400"/>
      <c r="R402" s="1400"/>
      <c r="S402" s="1400"/>
      <c r="T402" s="1400"/>
      <c r="U402" s="1400"/>
      <c r="V402" s="1400"/>
      <c r="W402" s="1400"/>
      <c r="X402" s="1400"/>
      <c r="Y402" s="1400"/>
      <c r="Z402" s="1400"/>
      <c r="AA402" s="1400"/>
      <c r="AB402" s="1400"/>
      <c r="AC402" s="1400"/>
      <c r="AD402" s="1400"/>
      <c r="AE402" s="1400"/>
      <c r="AF402" s="1400"/>
      <c r="AG402" s="1400"/>
    </row>
    <row r="403" spans="1:33" ht="14.25" customHeight="1" x14ac:dyDescent="0.2">
      <c r="A403" s="1400"/>
      <c r="B403" s="1400"/>
      <c r="C403" s="1400"/>
      <c r="D403" s="1400"/>
      <c r="E403" s="1400"/>
      <c r="F403" s="1400"/>
      <c r="G403" s="1400"/>
      <c r="H403" s="1400"/>
      <c r="I403" s="1400"/>
      <c r="J403" s="1400"/>
      <c r="K403" s="1400"/>
      <c r="L403" s="1400"/>
      <c r="M403" s="1400"/>
      <c r="N403" s="1400"/>
      <c r="O403" s="1400"/>
      <c r="P403" s="1400"/>
      <c r="Q403" s="1400"/>
      <c r="R403" s="1400"/>
      <c r="S403" s="1400"/>
      <c r="T403" s="1400"/>
      <c r="U403" s="1400"/>
      <c r="V403" s="1400"/>
      <c r="W403" s="1400"/>
      <c r="X403" s="1400"/>
      <c r="Y403" s="1400"/>
      <c r="Z403" s="1400"/>
      <c r="AA403" s="1400"/>
      <c r="AB403" s="1400"/>
      <c r="AC403" s="1400"/>
      <c r="AD403" s="1400"/>
      <c r="AE403" s="1400"/>
      <c r="AF403" s="1400"/>
      <c r="AG403" s="1400"/>
    </row>
    <row r="404" spans="1:33" ht="14.25" customHeight="1" x14ac:dyDescent="0.2">
      <c r="A404" s="1400"/>
      <c r="B404" s="1400"/>
      <c r="C404" s="1400"/>
      <c r="D404" s="1400"/>
      <c r="E404" s="1400"/>
      <c r="F404" s="1400"/>
      <c r="G404" s="1400"/>
      <c r="H404" s="1400"/>
      <c r="I404" s="1400"/>
      <c r="J404" s="1400"/>
      <c r="K404" s="1400"/>
      <c r="L404" s="1400"/>
      <c r="M404" s="1400"/>
      <c r="N404" s="1400"/>
      <c r="O404" s="1400"/>
      <c r="P404" s="1400"/>
      <c r="Q404" s="1400"/>
      <c r="R404" s="1400"/>
      <c r="S404" s="1400"/>
      <c r="T404" s="1400"/>
      <c r="U404" s="1400"/>
      <c r="V404" s="1400"/>
      <c r="W404" s="1400"/>
      <c r="X404" s="1400"/>
      <c r="Y404" s="1400"/>
      <c r="Z404" s="1400"/>
      <c r="AA404" s="1400"/>
      <c r="AB404" s="1400"/>
      <c r="AC404" s="1400"/>
      <c r="AD404" s="1400"/>
      <c r="AE404" s="1400"/>
      <c r="AF404" s="1400"/>
      <c r="AG404" s="1400"/>
    </row>
    <row r="405" spans="1:3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4.25" customHeight="1" x14ac:dyDescent="0.25">
      <c r="A406" s="10" t="s">
        <v>2751</v>
      </c>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4.25" customHeight="1" x14ac:dyDescent="0.25">
      <c r="A409" s="10" t="s">
        <v>1873</v>
      </c>
      <c r="B409" s="10"/>
      <c r="C409" s="2380"/>
      <c r="D409" s="1403"/>
      <c r="E409" s="1403"/>
      <c r="F409" s="1403"/>
      <c r="G409" s="1403"/>
      <c r="H409" s="1403"/>
      <c r="I409" s="1403"/>
      <c r="J409" s="1403"/>
      <c r="K409" s="1403"/>
      <c r="L409" s="10"/>
      <c r="M409" s="2384" t="str">
        <f>J363</f>
        <v>Should be the same as listed in Part I.</v>
      </c>
      <c r="N409" s="1456"/>
      <c r="O409" s="1456"/>
      <c r="P409" s="1456"/>
      <c r="Q409" s="1456"/>
      <c r="R409" s="1456"/>
      <c r="S409" s="1456"/>
      <c r="T409" s="1456"/>
      <c r="U409" s="1456"/>
      <c r="V409" s="1456"/>
      <c r="W409" s="1456"/>
      <c r="X409" s="1456"/>
      <c r="Y409" s="1456"/>
      <c r="Z409" s="1457"/>
      <c r="AA409" s="10"/>
      <c r="AB409" s="1703"/>
      <c r="AC409" s="1456"/>
      <c r="AD409" s="1456"/>
      <c r="AE409" s="1456"/>
      <c r="AF409" s="1457"/>
      <c r="AG409" s="10"/>
    </row>
    <row r="410" spans="1:33" ht="15" customHeight="1" x14ac:dyDescent="0.25">
      <c r="A410" s="10"/>
      <c r="B410" s="10"/>
      <c r="C410" s="2381" t="s">
        <v>2752</v>
      </c>
      <c r="D410" s="1397"/>
      <c r="E410" s="1397"/>
      <c r="F410" s="1397"/>
      <c r="G410" s="1397"/>
      <c r="H410" s="1397"/>
      <c r="I410" s="1397"/>
      <c r="J410" s="1397"/>
      <c r="K410" s="1397"/>
      <c r="L410" s="10"/>
      <c r="M410" s="2382" t="s">
        <v>441</v>
      </c>
      <c r="N410" s="1400"/>
      <c r="O410" s="1400"/>
      <c r="P410" s="1400"/>
      <c r="Q410" s="1400"/>
      <c r="R410" s="1400"/>
      <c r="S410" s="1400"/>
      <c r="T410" s="1400"/>
      <c r="U410" s="1400"/>
      <c r="V410" s="1400"/>
      <c r="W410" s="1400"/>
      <c r="X410" s="1400"/>
      <c r="Y410" s="1400"/>
      <c r="Z410" s="1400"/>
      <c r="AA410" s="10"/>
      <c r="AB410" s="2382" t="s">
        <v>442</v>
      </c>
      <c r="AC410" s="1400"/>
      <c r="AD410" s="1400"/>
      <c r="AE410" s="1400"/>
      <c r="AF410" s="1400"/>
      <c r="AG410" s="10"/>
    </row>
    <row r="411" spans="1:33" ht="14.25" customHeight="1" x14ac:dyDescent="0.25">
      <c r="A411" s="10"/>
      <c r="B411" s="10"/>
      <c r="C411" s="1400"/>
      <c r="D411" s="1400"/>
      <c r="E411" s="1400"/>
      <c r="F411" s="1400"/>
      <c r="G411" s="1400"/>
      <c r="H411" s="1400"/>
      <c r="I411" s="1400"/>
      <c r="J411" s="1400"/>
      <c r="K411" s="140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4.25" customHeight="1" x14ac:dyDescent="0.25">
      <c r="A413" s="181" t="s">
        <v>2731</v>
      </c>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4.25" customHeight="1" x14ac:dyDescent="0.25">
      <c r="A415" s="181" t="s">
        <v>2724</v>
      </c>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4.25" customHeight="1" x14ac:dyDescent="0.25">
      <c r="A416" s="10" t="s">
        <v>2732</v>
      </c>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4.25" customHeight="1" x14ac:dyDescent="0.25">
      <c r="A418" s="10" t="s">
        <v>2733</v>
      </c>
      <c r="B418" s="10"/>
      <c r="C418" s="10"/>
      <c r="D418" s="10"/>
      <c r="E418" s="10"/>
      <c r="F418" s="10"/>
      <c r="G418" s="10"/>
      <c r="H418" s="10"/>
      <c r="I418" s="10"/>
      <c r="J418" s="2385" t="s">
        <v>2734</v>
      </c>
      <c r="K418" s="1531"/>
      <c r="L418" s="1531"/>
      <c r="M418" s="1531"/>
      <c r="N418" s="1531"/>
      <c r="O418" s="1531"/>
      <c r="P418" s="1531"/>
      <c r="Q418" s="1531"/>
      <c r="R418" s="1531"/>
      <c r="S418" s="1531"/>
      <c r="T418" s="1531"/>
      <c r="U418" s="1531"/>
      <c r="V418" s="1531"/>
      <c r="W418" s="1531"/>
      <c r="X418" s="1531"/>
      <c r="Y418" s="1531"/>
      <c r="Z418" s="1531"/>
      <c r="AA418" s="1531"/>
      <c r="AB418" s="1531"/>
      <c r="AC418" s="1531"/>
      <c r="AD418" s="1531"/>
      <c r="AE418" s="1531"/>
      <c r="AF418" s="1532"/>
      <c r="AG418" s="10"/>
    </row>
    <row r="419" spans="1:3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5.75" customHeight="1" x14ac:dyDescent="0.25">
      <c r="A420" s="10"/>
      <c r="B420" s="10" t="s">
        <v>2735</v>
      </c>
      <c r="C420" s="10"/>
      <c r="D420" s="10"/>
      <c r="E420" s="10"/>
      <c r="F420" s="10"/>
      <c r="G420" s="238"/>
      <c r="H420" s="1700" t="s">
        <v>2736</v>
      </c>
      <c r="I420" s="1400"/>
      <c r="J420" s="1400"/>
      <c r="K420" s="1400"/>
      <c r="L420" s="1400"/>
      <c r="M420" s="1400"/>
      <c r="N420" s="1400"/>
      <c r="O420" s="1400"/>
      <c r="P420" s="1400"/>
      <c r="Q420" s="1400"/>
      <c r="R420" s="1400"/>
      <c r="S420" s="1400"/>
      <c r="T420" s="1400"/>
      <c r="U420" s="1400"/>
      <c r="V420" s="1400"/>
      <c r="W420" s="1400"/>
      <c r="X420" s="1400"/>
      <c r="Y420" s="1400"/>
      <c r="Z420" s="1400"/>
      <c r="AA420" s="1400"/>
      <c r="AB420" s="1400"/>
      <c r="AC420" s="1400"/>
      <c r="AD420" s="1400"/>
      <c r="AE420" s="1400"/>
      <c r="AF420" s="1400"/>
      <c r="AG420" s="1400"/>
    </row>
    <row r="421" spans="1:3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4.25" customHeight="1" x14ac:dyDescent="0.25">
      <c r="A422" s="10"/>
      <c r="B422" s="10"/>
      <c r="C422" s="10"/>
      <c r="D422" s="10"/>
      <c r="E422" s="10"/>
      <c r="F422" s="10"/>
      <c r="G422" s="238"/>
      <c r="H422" s="10" t="s">
        <v>2737</v>
      </c>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4.25" customHeight="1" x14ac:dyDescent="0.25">
      <c r="A424" s="10"/>
      <c r="B424" s="10"/>
      <c r="C424" s="10"/>
      <c r="D424" s="10"/>
      <c r="E424" s="10"/>
      <c r="F424" s="10"/>
      <c r="G424" s="238"/>
      <c r="H424" s="10" t="s">
        <v>2738</v>
      </c>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4.25" customHeight="1" x14ac:dyDescent="0.25">
      <c r="A426" s="10"/>
      <c r="B426" s="10"/>
      <c r="C426" s="10"/>
      <c r="D426" s="10"/>
      <c r="E426" s="10"/>
      <c r="F426" s="10"/>
      <c r="G426" s="238"/>
      <c r="H426" s="10" t="s">
        <v>2739</v>
      </c>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4.25" customHeight="1" x14ac:dyDescent="0.25">
      <c r="A428" s="10"/>
      <c r="B428" s="10"/>
      <c r="C428" s="10"/>
      <c r="D428" s="10"/>
      <c r="E428" s="10"/>
      <c r="F428" s="10"/>
      <c r="G428" s="238"/>
      <c r="H428" s="10" t="s">
        <v>2740</v>
      </c>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5" customHeight="1" x14ac:dyDescent="0.2">
      <c r="A430" s="1551" t="s">
        <v>2763</v>
      </c>
      <c r="B430" s="1400"/>
      <c r="C430" s="1400"/>
      <c r="D430" s="1400"/>
      <c r="E430" s="1400"/>
      <c r="F430" s="1400"/>
      <c r="G430" s="1400"/>
      <c r="H430" s="1400"/>
      <c r="I430" s="1400"/>
      <c r="J430" s="1400"/>
      <c r="K430" s="1400"/>
      <c r="L430" s="1400"/>
      <c r="M430" s="1400"/>
      <c r="N430" s="1400"/>
      <c r="O430" s="1400"/>
      <c r="P430" s="1400"/>
      <c r="Q430" s="1400"/>
      <c r="R430" s="1400"/>
      <c r="S430" s="1400"/>
      <c r="T430" s="1400"/>
      <c r="U430" s="1400"/>
      <c r="V430" s="1400"/>
      <c r="W430" s="1400"/>
      <c r="X430" s="1400"/>
      <c r="Y430" s="1400"/>
      <c r="Z430" s="1400"/>
      <c r="AA430" s="1400"/>
      <c r="AB430" s="1400"/>
      <c r="AC430" s="1400"/>
      <c r="AD430" s="1400"/>
      <c r="AE430" s="1400"/>
      <c r="AF430" s="1400"/>
      <c r="AG430" s="1400"/>
    </row>
    <row r="431" spans="1:33" ht="14.25" customHeight="1" x14ac:dyDescent="0.2">
      <c r="A431" s="1400"/>
      <c r="B431" s="1400"/>
      <c r="C431" s="1400"/>
      <c r="D431" s="1400"/>
      <c r="E431" s="1400"/>
      <c r="F431" s="1400"/>
      <c r="G431" s="1400"/>
      <c r="H431" s="1400"/>
      <c r="I431" s="1400"/>
      <c r="J431" s="1400"/>
      <c r="K431" s="1400"/>
      <c r="L431" s="1400"/>
      <c r="M431" s="1400"/>
      <c r="N431" s="1400"/>
      <c r="O431" s="1400"/>
      <c r="P431" s="1400"/>
      <c r="Q431" s="1400"/>
      <c r="R431" s="1400"/>
      <c r="S431" s="1400"/>
      <c r="T431" s="1400"/>
      <c r="U431" s="1400"/>
      <c r="V431" s="1400"/>
      <c r="W431" s="1400"/>
      <c r="X431" s="1400"/>
      <c r="Y431" s="1400"/>
      <c r="Z431" s="1400"/>
      <c r="AA431" s="1400"/>
      <c r="AB431" s="1400"/>
      <c r="AC431" s="1400"/>
      <c r="AD431" s="1400"/>
      <c r="AE431" s="1400"/>
      <c r="AF431" s="1400"/>
      <c r="AG431" s="1400"/>
    </row>
    <row r="432" spans="1:33" ht="14.25" customHeight="1" x14ac:dyDescent="0.2">
      <c r="A432" s="1400"/>
      <c r="B432" s="1400"/>
      <c r="C432" s="1400"/>
      <c r="D432" s="1400"/>
      <c r="E432" s="1400"/>
      <c r="F432" s="1400"/>
      <c r="G432" s="1400"/>
      <c r="H432" s="1400"/>
      <c r="I432" s="1400"/>
      <c r="J432" s="1400"/>
      <c r="K432" s="1400"/>
      <c r="L432" s="1400"/>
      <c r="M432" s="1400"/>
      <c r="N432" s="1400"/>
      <c r="O432" s="1400"/>
      <c r="P432" s="1400"/>
      <c r="Q432" s="1400"/>
      <c r="R432" s="1400"/>
      <c r="S432" s="1400"/>
      <c r="T432" s="1400"/>
      <c r="U432" s="1400"/>
      <c r="V432" s="1400"/>
      <c r="W432" s="1400"/>
      <c r="X432" s="1400"/>
      <c r="Y432" s="1400"/>
      <c r="Z432" s="1400"/>
      <c r="AA432" s="1400"/>
      <c r="AB432" s="1400"/>
      <c r="AC432" s="1400"/>
      <c r="AD432" s="1400"/>
      <c r="AE432" s="1400"/>
      <c r="AF432" s="1400"/>
      <c r="AG432" s="1400"/>
    </row>
    <row r="433" spans="1:33" ht="14.25" customHeight="1" x14ac:dyDescent="0.2">
      <c r="A433" s="1400"/>
      <c r="B433" s="1400"/>
      <c r="C433" s="1400"/>
      <c r="D433" s="1400"/>
      <c r="E433" s="1400"/>
      <c r="F433" s="1400"/>
      <c r="G433" s="1400"/>
      <c r="H433" s="1400"/>
      <c r="I433" s="1400"/>
      <c r="J433" s="1400"/>
      <c r="K433" s="1400"/>
      <c r="L433" s="1400"/>
      <c r="M433" s="1400"/>
      <c r="N433" s="1400"/>
      <c r="O433" s="1400"/>
      <c r="P433" s="1400"/>
      <c r="Q433" s="1400"/>
      <c r="R433" s="1400"/>
      <c r="S433" s="1400"/>
      <c r="T433" s="1400"/>
      <c r="U433" s="1400"/>
      <c r="V433" s="1400"/>
      <c r="W433" s="1400"/>
      <c r="X433" s="1400"/>
      <c r="Y433" s="1400"/>
      <c r="Z433" s="1400"/>
      <c r="AA433" s="1400"/>
      <c r="AB433" s="1400"/>
      <c r="AC433" s="1400"/>
      <c r="AD433" s="1400"/>
      <c r="AE433" s="1400"/>
      <c r="AF433" s="1400"/>
      <c r="AG433" s="1400"/>
    </row>
    <row r="434" spans="1:33" ht="15" customHeight="1" x14ac:dyDescent="0.25">
      <c r="A434" s="10"/>
      <c r="B434" s="2383" t="s">
        <v>2742</v>
      </c>
      <c r="C434" s="1400"/>
      <c r="D434" s="1400"/>
      <c r="E434" s="1400"/>
      <c r="F434" s="1400"/>
      <c r="G434" s="1400"/>
      <c r="H434" s="1400"/>
      <c r="I434" s="1400"/>
      <c r="J434" s="1400"/>
      <c r="K434" s="1400"/>
      <c r="L434" s="1400"/>
      <c r="M434" s="364"/>
      <c r="N434" s="2383" t="s">
        <v>1645</v>
      </c>
      <c r="O434" s="364"/>
      <c r="P434" s="2383" t="s">
        <v>2614</v>
      </c>
      <c r="Q434" s="1400"/>
      <c r="R434" s="1400"/>
      <c r="S434" s="1400"/>
      <c r="T434" s="1400"/>
      <c r="U434" s="1400"/>
      <c r="V434" s="1400"/>
      <c r="W434" s="1400"/>
      <c r="X434" s="1400"/>
      <c r="Y434" s="181"/>
      <c r="Z434" s="2388" t="s">
        <v>2743</v>
      </c>
      <c r="AA434" s="1400"/>
      <c r="AB434" s="10"/>
      <c r="AC434" s="2388" t="s">
        <v>2744</v>
      </c>
      <c r="AD434" s="1400"/>
      <c r="AE434" s="1400"/>
      <c r="AF434" s="1400"/>
      <c r="AG434" s="10"/>
    </row>
    <row r="435" spans="1:33" ht="14.25" customHeight="1" x14ac:dyDescent="0.25">
      <c r="A435" s="10"/>
      <c r="B435" s="1400"/>
      <c r="C435" s="1400"/>
      <c r="D435" s="1400"/>
      <c r="E435" s="1400"/>
      <c r="F435" s="1400"/>
      <c r="G435" s="1400"/>
      <c r="H435" s="1400"/>
      <c r="I435" s="1400"/>
      <c r="J435" s="1400"/>
      <c r="K435" s="1400"/>
      <c r="L435" s="1400"/>
      <c r="M435" s="364"/>
      <c r="N435" s="1400"/>
      <c r="O435" s="364"/>
      <c r="P435" s="1400"/>
      <c r="Q435" s="1400"/>
      <c r="R435" s="1400"/>
      <c r="S435" s="1400"/>
      <c r="T435" s="1400"/>
      <c r="U435" s="1400"/>
      <c r="V435" s="1400"/>
      <c r="W435" s="1400"/>
      <c r="X435" s="1400"/>
      <c r="Y435" s="181"/>
      <c r="Z435" s="1400"/>
      <c r="AA435" s="1400"/>
      <c r="AB435" s="10"/>
      <c r="AC435" s="1400"/>
      <c r="AD435" s="1400"/>
      <c r="AE435" s="1400"/>
      <c r="AF435" s="1400"/>
      <c r="AG435" s="10"/>
    </row>
    <row r="436" spans="1:33" ht="14.25" customHeight="1" x14ac:dyDescent="0.25">
      <c r="A436" s="10"/>
      <c r="B436" s="10"/>
      <c r="C436" s="10"/>
      <c r="D436" s="10"/>
      <c r="E436" s="10"/>
      <c r="F436" s="10"/>
      <c r="G436" s="10"/>
      <c r="H436" s="10"/>
      <c r="I436" s="10"/>
      <c r="J436" s="10"/>
      <c r="K436" s="10"/>
      <c r="L436" s="10"/>
      <c r="M436" s="10"/>
      <c r="N436" s="10"/>
      <c r="O436" s="10"/>
      <c r="P436" s="153"/>
      <c r="Q436" s="153"/>
      <c r="R436" s="153"/>
      <c r="S436" s="153"/>
      <c r="T436" s="153"/>
      <c r="U436" s="153"/>
      <c r="V436" s="153"/>
      <c r="W436" s="153"/>
      <c r="X436" s="153"/>
      <c r="Y436" s="10"/>
      <c r="Z436" s="10"/>
      <c r="AA436" s="10"/>
      <c r="AB436" s="10"/>
      <c r="AC436" s="10"/>
      <c r="AD436" s="10"/>
      <c r="AE436" s="10"/>
      <c r="AF436" s="10"/>
      <c r="AG436" s="10"/>
    </row>
    <row r="437" spans="1:33" ht="14.25" customHeight="1" x14ac:dyDescent="0.25">
      <c r="A437" s="255"/>
      <c r="B437" s="1474"/>
      <c r="C437" s="1456"/>
      <c r="D437" s="1456"/>
      <c r="E437" s="1456"/>
      <c r="F437" s="1456"/>
      <c r="G437" s="1456"/>
      <c r="H437" s="1456"/>
      <c r="I437" s="1456"/>
      <c r="J437" s="1456"/>
      <c r="K437" s="1456"/>
      <c r="L437" s="1457"/>
      <c r="M437" s="255"/>
      <c r="N437" s="1022"/>
      <c r="O437" s="255"/>
      <c r="P437" s="2386"/>
      <c r="Q437" s="1456"/>
      <c r="R437" s="1456"/>
      <c r="S437" s="1456"/>
      <c r="T437" s="1456"/>
      <c r="U437" s="1456"/>
      <c r="V437" s="1456"/>
      <c r="W437" s="1456"/>
      <c r="X437" s="1457"/>
      <c r="Y437" s="255"/>
      <c r="Z437" s="2387"/>
      <c r="AA437" s="1457"/>
      <c r="AB437" s="10"/>
      <c r="AC437" s="2387"/>
      <c r="AD437" s="1456"/>
      <c r="AE437" s="1456"/>
      <c r="AF437" s="1457"/>
      <c r="AG437" s="10"/>
    </row>
    <row r="438" spans="1:33" ht="14.25" customHeight="1" x14ac:dyDescent="0.25">
      <c r="A438" s="10"/>
      <c r="B438" s="584"/>
      <c r="C438" s="584"/>
      <c r="D438" s="584"/>
      <c r="E438" s="584"/>
      <c r="F438" s="584"/>
      <c r="G438" s="584"/>
      <c r="H438" s="584"/>
      <c r="I438" s="584"/>
      <c r="J438" s="584"/>
      <c r="K438" s="584"/>
      <c r="L438" s="584"/>
      <c r="M438" s="10"/>
      <c r="N438" s="584"/>
      <c r="O438" s="10"/>
      <c r="P438" s="153"/>
      <c r="Q438" s="153"/>
      <c r="R438" s="153"/>
      <c r="S438" s="153"/>
      <c r="T438" s="153"/>
      <c r="U438" s="153"/>
      <c r="V438" s="153"/>
      <c r="W438" s="153"/>
      <c r="X438" s="153"/>
      <c r="Y438" s="10"/>
      <c r="Z438" s="1023"/>
      <c r="AA438" s="1023"/>
      <c r="AB438" s="10"/>
      <c r="AC438" s="1023"/>
      <c r="AD438" s="1023"/>
      <c r="AE438" s="1023"/>
      <c r="AF438" s="1023"/>
      <c r="AG438" s="10"/>
    </row>
    <row r="439" spans="1:33" ht="14.25" customHeight="1" x14ac:dyDescent="0.25">
      <c r="A439" s="255"/>
      <c r="B439" s="1474"/>
      <c r="C439" s="1456"/>
      <c r="D439" s="1456"/>
      <c r="E439" s="1456"/>
      <c r="F439" s="1456"/>
      <c r="G439" s="1456"/>
      <c r="H439" s="1456"/>
      <c r="I439" s="1456"/>
      <c r="J439" s="1456"/>
      <c r="K439" s="1456"/>
      <c r="L439" s="1457"/>
      <c r="M439" s="255"/>
      <c r="N439" s="1022"/>
      <c r="O439" s="255"/>
      <c r="P439" s="2386"/>
      <c r="Q439" s="1456"/>
      <c r="R439" s="1456"/>
      <c r="S439" s="1456"/>
      <c r="T439" s="1456"/>
      <c r="U439" s="1456"/>
      <c r="V439" s="1456"/>
      <c r="W439" s="1456"/>
      <c r="X439" s="1457"/>
      <c r="Y439" s="255"/>
      <c r="Z439" s="2387"/>
      <c r="AA439" s="1457"/>
      <c r="AB439" s="10"/>
      <c r="AC439" s="2387"/>
      <c r="AD439" s="1456"/>
      <c r="AE439" s="1456"/>
      <c r="AF439" s="1457"/>
      <c r="AG439" s="10"/>
    </row>
    <row r="440" spans="1:33" ht="14.25" customHeight="1" x14ac:dyDescent="0.25">
      <c r="A440" s="10"/>
      <c r="B440" s="584"/>
      <c r="C440" s="584"/>
      <c r="D440" s="584"/>
      <c r="E440" s="584"/>
      <c r="F440" s="584"/>
      <c r="G440" s="584"/>
      <c r="H440" s="584"/>
      <c r="I440" s="584"/>
      <c r="J440" s="584"/>
      <c r="K440" s="584"/>
      <c r="L440" s="584"/>
      <c r="M440" s="10"/>
      <c r="N440" s="584"/>
      <c r="O440" s="10"/>
      <c r="P440" s="153"/>
      <c r="Q440" s="153"/>
      <c r="R440" s="153"/>
      <c r="S440" s="153"/>
      <c r="T440" s="153"/>
      <c r="U440" s="153"/>
      <c r="V440" s="153"/>
      <c r="W440" s="153"/>
      <c r="X440" s="153"/>
      <c r="Y440" s="10"/>
      <c r="Z440" s="1023"/>
      <c r="AA440" s="1023"/>
      <c r="AB440" s="10"/>
      <c r="AC440" s="1023"/>
      <c r="AD440" s="1023"/>
      <c r="AE440" s="1023"/>
      <c r="AF440" s="1023"/>
      <c r="AG440" s="10"/>
    </row>
    <row r="441" spans="1:33" ht="14.25" customHeight="1" x14ac:dyDescent="0.25">
      <c r="A441" s="255"/>
      <c r="B441" s="1474"/>
      <c r="C441" s="1456"/>
      <c r="D441" s="1456"/>
      <c r="E441" s="1456"/>
      <c r="F441" s="1456"/>
      <c r="G441" s="1456"/>
      <c r="H441" s="1456"/>
      <c r="I441" s="1456"/>
      <c r="J441" s="1456"/>
      <c r="K441" s="1456"/>
      <c r="L441" s="1457"/>
      <c r="M441" s="255"/>
      <c r="N441" s="1022"/>
      <c r="O441" s="255"/>
      <c r="P441" s="2386"/>
      <c r="Q441" s="1456"/>
      <c r="R441" s="1456"/>
      <c r="S441" s="1456"/>
      <c r="T441" s="1456"/>
      <c r="U441" s="1456"/>
      <c r="V441" s="1456"/>
      <c r="W441" s="1456"/>
      <c r="X441" s="1457"/>
      <c r="Y441" s="255"/>
      <c r="Z441" s="2387"/>
      <c r="AA441" s="1457"/>
      <c r="AB441" s="10"/>
      <c r="AC441" s="2387"/>
      <c r="AD441" s="1456"/>
      <c r="AE441" s="1456"/>
      <c r="AF441" s="1457"/>
      <c r="AG441" s="10"/>
    </row>
    <row r="442" spans="1:33" ht="14.25" customHeight="1" x14ac:dyDescent="0.25">
      <c r="A442" s="10"/>
      <c r="B442" s="584"/>
      <c r="C442" s="584"/>
      <c r="D442" s="584"/>
      <c r="E442" s="584"/>
      <c r="F442" s="584"/>
      <c r="G442" s="584"/>
      <c r="H442" s="584"/>
      <c r="I442" s="584"/>
      <c r="J442" s="584"/>
      <c r="K442" s="584"/>
      <c r="L442" s="584"/>
      <c r="M442" s="10"/>
      <c r="N442" s="584"/>
      <c r="O442" s="10"/>
      <c r="P442" s="153"/>
      <c r="Q442" s="153"/>
      <c r="R442" s="153"/>
      <c r="S442" s="153"/>
      <c r="T442" s="153"/>
      <c r="U442" s="153"/>
      <c r="V442" s="153"/>
      <c r="W442" s="153"/>
      <c r="X442" s="153"/>
      <c r="Y442" s="10"/>
      <c r="Z442" s="1023"/>
      <c r="AA442" s="1023"/>
      <c r="AB442" s="10"/>
      <c r="AC442" s="1023"/>
      <c r="AD442" s="1023"/>
      <c r="AE442" s="1023"/>
      <c r="AF442" s="1023"/>
      <c r="AG442" s="10"/>
    </row>
    <row r="443" spans="1:33" ht="14.25" customHeight="1" x14ac:dyDescent="0.25">
      <c r="A443" s="255"/>
      <c r="B443" s="1474"/>
      <c r="C443" s="1456"/>
      <c r="D443" s="1456"/>
      <c r="E443" s="1456"/>
      <c r="F443" s="1456"/>
      <c r="G443" s="1456"/>
      <c r="H443" s="1456"/>
      <c r="I443" s="1456"/>
      <c r="J443" s="1456"/>
      <c r="K443" s="1456"/>
      <c r="L443" s="1457"/>
      <c r="M443" s="255"/>
      <c r="N443" s="1022"/>
      <c r="O443" s="255"/>
      <c r="P443" s="2386"/>
      <c r="Q443" s="1456"/>
      <c r="R443" s="1456"/>
      <c r="S443" s="1456"/>
      <c r="T443" s="1456"/>
      <c r="U443" s="1456"/>
      <c r="V443" s="1456"/>
      <c r="W443" s="1456"/>
      <c r="X443" s="1457"/>
      <c r="Y443" s="255"/>
      <c r="Z443" s="2387"/>
      <c r="AA443" s="1457"/>
      <c r="AB443" s="10"/>
      <c r="AC443" s="2387"/>
      <c r="AD443" s="1456"/>
      <c r="AE443" s="1456"/>
      <c r="AF443" s="1457"/>
      <c r="AG443" s="10"/>
    </row>
    <row r="444" spans="1:33" ht="14.25" customHeight="1" x14ac:dyDescent="0.25">
      <c r="A444" s="10"/>
      <c r="B444" s="584"/>
      <c r="C444" s="584"/>
      <c r="D444" s="584"/>
      <c r="E444" s="584"/>
      <c r="F444" s="584"/>
      <c r="G444" s="584"/>
      <c r="H444" s="584"/>
      <c r="I444" s="584"/>
      <c r="J444" s="584"/>
      <c r="K444" s="584"/>
      <c r="L444" s="584"/>
      <c r="M444" s="10"/>
      <c r="N444" s="584"/>
      <c r="O444" s="10"/>
      <c r="P444" s="153"/>
      <c r="Q444" s="153"/>
      <c r="R444" s="153"/>
      <c r="S444" s="153"/>
      <c r="T444" s="153"/>
      <c r="U444" s="153"/>
      <c r="V444" s="153"/>
      <c r="W444" s="153"/>
      <c r="X444" s="153"/>
      <c r="Y444" s="10"/>
      <c r="Z444" s="1023"/>
      <c r="AA444" s="1023"/>
      <c r="AB444" s="10"/>
      <c r="AC444" s="1023"/>
      <c r="AD444" s="1023"/>
      <c r="AE444" s="1023"/>
      <c r="AF444" s="1023"/>
      <c r="AG444" s="10"/>
    </row>
    <row r="445" spans="1:33" ht="14.25" customHeight="1" x14ac:dyDescent="0.25">
      <c r="A445" s="255"/>
      <c r="B445" s="1474"/>
      <c r="C445" s="1456"/>
      <c r="D445" s="1456"/>
      <c r="E445" s="1456"/>
      <c r="F445" s="1456"/>
      <c r="G445" s="1456"/>
      <c r="H445" s="1456"/>
      <c r="I445" s="1456"/>
      <c r="J445" s="1456"/>
      <c r="K445" s="1456"/>
      <c r="L445" s="1457"/>
      <c r="M445" s="255"/>
      <c r="N445" s="1022"/>
      <c r="O445" s="255"/>
      <c r="P445" s="2386"/>
      <c r="Q445" s="1456"/>
      <c r="R445" s="1456"/>
      <c r="S445" s="1456"/>
      <c r="T445" s="1456"/>
      <c r="U445" s="1456"/>
      <c r="V445" s="1456"/>
      <c r="W445" s="1456"/>
      <c r="X445" s="1457"/>
      <c r="Y445" s="255"/>
      <c r="Z445" s="2387"/>
      <c r="AA445" s="1457"/>
      <c r="AB445" s="10"/>
      <c r="AC445" s="2387"/>
      <c r="AD445" s="1456"/>
      <c r="AE445" s="1456"/>
      <c r="AF445" s="1457"/>
      <c r="AG445" s="10"/>
    </row>
    <row r="446" spans="1:33" ht="14.25" customHeight="1" x14ac:dyDescent="0.25">
      <c r="A446" s="10"/>
      <c r="B446" s="584"/>
      <c r="C446" s="584"/>
      <c r="D446" s="584"/>
      <c r="E446" s="584"/>
      <c r="F446" s="584"/>
      <c r="G446" s="584"/>
      <c r="H446" s="584"/>
      <c r="I446" s="584"/>
      <c r="J446" s="584"/>
      <c r="K446" s="584"/>
      <c r="L446" s="584"/>
      <c r="M446" s="10"/>
      <c r="N446" s="584"/>
      <c r="O446" s="10"/>
      <c r="P446" s="153"/>
      <c r="Q446" s="153"/>
      <c r="R446" s="153"/>
      <c r="S446" s="153"/>
      <c r="T446" s="153"/>
      <c r="U446" s="153"/>
      <c r="V446" s="153"/>
      <c r="W446" s="153"/>
      <c r="X446" s="153"/>
      <c r="Y446" s="10"/>
      <c r="Z446" s="1023"/>
      <c r="AA446" s="1023"/>
      <c r="AB446" s="10"/>
      <c r="AC446" s="1023"/>
      <c r="AD446" s="1023"/>
      <c r="AE446" s="1023"/>
      <c r="AF446" s="1023"/>
      <c r="AG446" s="10"/>
    </row>
    <row r="447" spans="1:33" ht="14.25" customHeight="1" x14ac:dyDescent="0.25">
      <c r="A447" s="255"/>
      <c r="B447" s="1474"/>
      <c r="C447" s="1456"/>
      <c r="D447" s="1456"/>
      <c r="E447" s="1456"/>
      <c r="F447" s="1456"/>
      <c r="G447" s="1456"/>
      <c r="H447" s="1456"/>
      <c r="I447" s="1456"/>
      <c r="J447" s="1456"/>
      <c r="K447" s="1456"/>
      <c r="L447" s="1457"/>
      <c r="M447" s="255"/>
      <c r="N447" s="1022"/>
      <c r="O447" s="255"/>
      <c r="P447" s="2386"/>
      <c r="Q447" s="1456"/>
      <c r="R447" s="1456"/>
      <c r="S447" s="1456"/>
      <c r="T447" s="1456"/>
      <c r="U447" s="1456"/>
      <c r="V447" s="1456"/>
      <c r="W447" s="1456"/>
      <c r="X447" s="1457"/>
      <c r="Y447" s="255"/>
      <c r="Z447" s="2387"/>
      <c r="AA447" s="1457"/>
      <c r="AB447" s="10"/>
      <c r="AC447" s="2387"/>
      <c r="AD447" s="1456"/>
      <c r="AE447" s="1456"/>
      <c r="AF447" s="1457"/>
      <c r="AG447" s="10"/>
    </row>
    <row r="448" spans="1:3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4.25" customHeight="1" x14ac:dyDescent="0.25">
      <c r="A449" s="10" t="s">
        <v>2745</v>
      </c>
      <c r="B449" s="10"/>
      <c r="C449" s="10"/>
      <c r="D449" s="10"/>
      <c r="E449" s="10"/>
      <c r="F449" s="10"/>
      <c r="G449" s="10"/>
      <c r="H449" s="10"/>
      <c r="I449" s="2389" t="s">
        <v>2746</v>
      </c>
      <c r="J449" s="1456"/>
      <c r="K449" s="1456"/>
      <c r="L449" s="1456"/>
      <c r="M449" s="1456"/>
      <c r="N449" s="1456"/>
      <c r="O449" s="1456"/>
      <c r="P449" s="1456"/>
      <c r="Q449" s="1456"/>
      <c r="R449" s="1456"/>
      <c r="S449" s="1456"/>
      <c r="T449" s="1456"/>
      <c r="U449" s="1456"/>
      <c r="V449" s="1456"/>
      <c r="W449" s="1456"/>
      <c r="X449" s="1457"/>
      <c r="Y449" s="10"/>
      <c r="Z449" s="10" t="s">
        <v>2747</v>
      </c>
      <c r="AA449" s="10"/>
      <c r="AB449" s="10"/>
      <c r="AC449" s="10"/>
      <c r="AD449" s="10"/>
      <c r="AE449" s="10"/>
      <c r="AF449" s="10"/>
      <c r="AG449" s="10"/>
    </row>
    <row r="450" spans="1:33" ht="14.25" customHeight="1" x14ac:dyDescent="0.25">
      <c r="A450" s="10" t="s">
        <v>2764</v>
      </c>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5" customHeight="1" x14ac:dyDescent="0.2">
      <c r="A452" s="1551" t="s">
        <v>2749</v>
      </c>
      <c r="B452" s="1400"/>
      <c r="C452" s="1400"/>
      <c r="D452" s="1400"/>
      <c r="E452" s="1400"/>
      <c r="F452" s="1400"/>
      <c r="G452" s="1400"/>
      <c r="H452" s="1400"/>
      <c r="I452" s="1400"/>
      <c r="J452" s="1400"/>
      <c r="K452" s="1400"/>
      <c r="L452" s="1400"/>
      <c r="M452" s="1400"/>
      <c r="N452" s="1400"/>
      <c r="O452" s="1400"/>
      <c r="P452" s="1400"/>
      <c r="Q452" s="1400"/>
      <c r="R452" s="1400"/>
      <c r="S452" s="1400"/>
      <c r="T452" s="1400"/>
      <c r="U452" s="1400"/>
      <c r="V452" s="1400"/>
      <c r="W452" s="1400"/>
      <c r="X452" s="1400"/>
      <c r="Y452" s="1400"/>
      <c r="Z452" s="1400"/>
      <c r="AA452" s="1400"/>
      <c r="AB452" s="1400"/>
      <c r="AC452" s="1400"/>
      <c r="AD452" s="1400"/>
      <c r="AE452" s="1400"/>
      <c r="AF452" s="1400"/>
      <c r="AG452" s="1400"/>
    </row>
    <row r="453" spans="1:33" ht="14.25" customHeight="1" x14ac:dyDescent="0.2">
      <c r="A453" s="1400"/>
      <c r="B453" s="1400"/>
      <c r="C453" s="1400"/>
      <c r="D453" s="1400"/>
      <c r="E453" s="1400"/>
      <c r="F453" s="1400"/>
      <c r="G453" s="1400"/>
      <c r="H453" s="1400"/>
      <c r="I453" s="1400"/>
      <c r="J453" s="1400"/>
      <c r="K453" s="1400"/>
      <c r="L453" s="1400"/>
      <c r="M453" s="1400"/>
      <c r="N453" s="1400"/>
      <c r="O453" s="1400"/>
      <c r="P453" s="1400"/>
      <c r="Q453" s="1400"/>
      <c r="R453" s="1400"/>
      <c r="S453" s="1400"/>
      <c r="T453" s="1400"/>
      <c r="U453" s="1400"/>
      <c r="V453" s="1400"/>
      <c r="W453" s="1400"/>
      <c r="X453" s="1400"/>
      <c r="Y453" s="1400"/>
      <c r="Z453" s="1400"/>
      <c r="AA453" s="1400"/>
      <c r="AB453" s="1400"/>
      <c r="AC453" s="1400"/>
      <c r="AD453" s="1400"/>
      <c r="AE453" s="1400"/>
      <c r="AF453" s="1400"/>
      <c r="AG453" s="1400"/>
    </row>
    <row r="454" spans="1:33" ht="14.25" customHeight="1" x14ac:dyDescent="0.2">
      <c r="A454" s="1400"/>
      <c r="B454" s="1400"/>
      <c r="C454" s="1400"/>
      <c r="D454" s="1400"/>
      <c r="E454" s="1400"/>
      <c r="F454" s="1400"/>
      <c r="G454" s="1400"/>
      <c r="H454" s="1400"/>
      <c r="I454" s="1400"/>
      <c r="J454" s="1400"/>
      <c r="K454" s="1400"/>
      <c r="L454" s="1400"/>
      <c r="M454" s="1400"/>
      <c r="N454" s="1400"/>
      <c r="O454" s="1400"/>
      <c r="P454" s="1400"/>
      <c r="Q454" s="1400"/>
      <c r="R454" s="1400"/>
      <c r="S454" s="1400"/>
      <c r="T454" s="1400"/>
      <c r="U454" s="1400"/>
      <c r="V454" s="1400"/>
      <c r="W454" s="1400"/>
      <c r="X454" s="1400"/>
      <c r="Y454" s="1400"/>
      <c r="Z454" s="1400"/>
      <c r="AA454" s="1400"/>
      <c r="AB454" s="1400"/>
      <c r="AC454" s="1400"/>
      <c r="AD454" s="1400"/>
      <c r="AE454" s="1400"/>
      <c r="AF454" s="1400"/>
      <c r="AG454" s="1400"/>
    </row>
    <row r="455" spans="1:33" ht="14.25" customHeight="1" x14ac:dyDescent="0.2">
      <c r="A455" s="1400"/>
      <c r="B455" s="1400"/>
      <c r="C455" s="1400"/>
      <c r="D455" s="1400"/>
      <c r="E455" s="1400"/>
      <c r="F455" s="1400"/>
      <c r="G455" s="1400"/>
      <c r="H455" s="1400"/>
      <c r="I455" s="1400"/>
      <c r="J455" s="1400"/>
      <c r="K455" s="1400"/>
      <c r="L455" s="1400"/>
      <c r="M455" s="1400"/>
      <c r="N455" s="1400"/>
      <c r="O455" s="1400"/>
      <c r="P455" s="1400"/>
      <c r="Q455" s="1400"/>
      <c r="R455" s="1400"/>
      <c r="S455" s="1400"/>
      <c r="T455" s="1400"/>
      <c r="U455" s="1400"/>
      <c r="V455" s="1400"/>
      <c r="W455" s="1400"/>
      <c r="X455" s="1400"/>
      <c r="Y455" s="1400"/>
      <c r="Z455" s="1400"/>
      <c r="AA455" s="1400"/>
      <c r="AB455" s="1400"/>
      <c r="AC455" s="1400"/>
      <c r="AD455" s="1400"/>
      <c r="AE455" s="1400"/>
      <c r="AF455" s="1400"/>
      <c r="AG455" s="1400"/>
    </row>
    <row r="456" spans="1:3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5" customHeight="1" x14ac:dyDescent="0.2">
      <c r="A457" s="1551" t="s">
        <v>2750</v>
      </c>
      <c r="B457" s="1400"/>
      <c r="C457" s="1400"/>
      <c r="D457" s="1400"/>
      <c r="E457" s="1400"/>
      <c r="F457" s="1400"/>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1400"/>
      <c r="AD457" s="1400"/>
      <c r="AE457" s="1400"/>
      <c r="AF457" s="1400"/>
      <c r="AG457" s="1400"/>
    </row>
    <row r="458" spans="1:33" ht="14.25" customHeight="1" x14ac:dyDescent="0.2">
      <c r="A458" s="1400"/>
      <c r="B458" s="1400"/>
      <c r="C458" s="1400"/>
      <c r="D458" s="1400"/>
      <c r="E458" s="1400"/>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400"/>
      <c r="AD458" s="1400"/>
      <c r="AE458" s="1400"/>
      <c r="AF458" s="1400"/>
      <c r="AG458" s="1400"/>
    </row>
    <row r="459" spans="1:33" ht="14.25" customHeight="1" x14ac:dyDescent="0.2">
      <c r="A459" s="1400"/>
      <c r="B459" s="1400"/>
      <c r="C459" s="1400"/>
      <c r="D459" s="1400"/>
      <c r="E459" s="1400"/>
      <c r="F459" s="1400"/>
      <c r="G459" s="1400"/>
      <c r="H459" s="1400"/>
      <c r="I459" s="1400"/>
      <c r="J459" s="1400"/>
      <c r="K459" s="1400"/>
      <c r="L459" s="1400"/>
      <c r="M459" s="1400"/>
      <c r="N459" s="1400"/>
      <c r="O459" s="1400"/>
      <c r="P459" s="1400"/>
      <c r="Q459" s="1400"/>
      <c r="R459" s="1400"/>
      <c r="S459" s="1400"/>
      <c r="T459" s="1400"/>
      <c r="U459" s="1400"/>
      <c r="V459" s="1400"/>
      <c r="W459" s="1400"/>
      <c r="X459" s="1400"/>
      <c r="Y459" s="1400"/>
      <c r="Z459" s="1400"/>
      <c r="AA459" s="1400"/>
      <c r="AB459" s="1400"/>
      <c r="AC459" s="1400"/>
      <c r="AD459" s="1400"/>
      <c r="AE459" s="1400"/>
      <c r="AF459" s="1400"/>
      <c r="AG459" s="1400"/>
    </row>
    <row r="460" spans="1:3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4.25" customHeight="1" x14ac:dyDescent="0.25">
      <c r="A461" s="10" t="s">
        <v>2751</v>
      </c>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4.25" customHeight="1" x14ac:dyDescent="0.25">
      <c r="A464" s="10" t="s">
        <v>1873</v>
      </c>
      <c r="B464" s="10"/>
      <c r="C464" s="2380"/>
      <c r="D464" s="1403"/>
      <c r="E464" s="1403"/>
      <c r="F464" s="1403"/>
      <c r="G464" s="1403"/>
      <c r="H464" s="1403"/>
      <c r="I464" s="1403"/>
      <c r="J464" s="1403"/>
      <c r="K464" s="1403"/>
      <c r="L464" s="10"/>
      <c r="M464" s="2384" t="str">
        <f>J418</f>
        <v>Should be the same as listed in Part I.</v>
      </c>
      <c r="N464" s="1456"/>
      <c r="O464" s="1456"/>
      <c r="P464" s="1456"/>
      <c r="Q464" s="1456"/>
      <c r="R464" s="1456"/>
      <c r="S464" s="1456"/>
      <c r="T464" s="1456"/>
      <c r="U464" s="1456"/>
      <c r="V464" s="1456"/>
      <c r="W464" s="1456"/>
      <c r="X464" s="1456"/>
      <c r="Y464" s="1456"/>
      <c r="Z464" s="1457"/>
      <c r="AA464" s="10"/>
      <c r="AB464" s="1703"/>
      <c r="AC464" s="1456"/>
      <c r="AD464" s="1456"/>
      <c r="AE464" s="1456"/>
      <c r="AF464" s="1457"/>
      <c r="AG464" s="10"/>
    </row>
    <row r="465" spans="1:33" ht="15" customHeight="1" x14ac:dyDescent="0.25">
      <c r="A465" s="10"/>
      <c r="B465" s="10"/>
      <c r="C465" s="2381" t="s">
        <v>2752</v>
      </c>
      <c r="D465" s="1397"/>
      <c r="E465" s="1397"/>
      <c r="F465" s="1397"/>
      <c r="G465" s="1397"/>
      <c r="H465" s="1397"/>
      <c r="I465" s="1397"/>
      <c r="J465" s="1397"/>
      <c r="K465" s="1397"/>
      <c r="L465" s="10"/>
      <c r="M465" s="2382" t="s">
        <v>441</v>
      </c>
      <c r="N465" s="1400"/>
      <c r="O465" s="1400"/>
      <c r="P465" s="1400"/>
      <c r="Q465" s="1400"/>
      <c r="R465" s="1400"/>
      <c r="S465" s="1400"/>
      <c r="T465" s="1400"/>
      <c r="U465" s="1400"/>
      <c r="V465" s="1400"/>
      <c r="W465" s="1400"/>
      <c r="X465" s="1400"/>
      <c r="Y465" s="1400"/>
      <c r="Z465" s="1400"/>
      <c r="AA465" s="10"/>
      <c r="AB465" s="2382" t="s">
        <v>442</v>
      </c>
      <c r="AC465" s="1400"/>
      <c r="AD465" s="1400"/>
      <c r="AE465" s="1400"/>
      <c r="AF465" s="1400"/>
      <c r="AG465" s="10"/>
    </row>
    <row r="466" spans="1:33" ht="14.25" customHeight="1" x14ac:dyDescent="0.25">
      <c r="A466" s="10"/>
      <c r="B466" s="10"/>
      <c r="C466" s="1400"/>
      <c r="D466" s="1400"/>
      <c r="E466" s="1400"/>
      <c r="F466" s="1400"/>
      <c r="G466" s="1400"/>
      <c r="H466" s="1400"/>
      <c r="I466" s="1400"/>
      <c r="J466" s="1400"/>
      <c r="K466" s="140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4.25" customHeight="1" x14ac:dyDescent="0.25">
      <c r="A468" s="181" t="s">
        <v>2731</v>
      </c>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4.25" customHeight="1" x14ac:dyDescent="0.25">
      <c r="A470" s="181" t="s">
        <v>2724</v>
      </c>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4.25" customHeight="1" x14ac:dyDescent="0.25">
      <c r="A471" s="10" t="s">
        <v>2732</v>
      </c>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4.25" customHeight="1" x14ac:dyDescent="0.25">
      <c r="A473" s="10" t="s">
        <v>2733</v>
      </c>
      <c r="B473" s="10"/>
      <c r="C473" s="10"/>
      <c r="D473" s="10"/>
      <c r="E473" s="10"/>
      <c r="F473" s="10"/>
      <c r="G473" s="10"/>
      <c r="H473" s="10"/>
      <c r="I473" s="10"/>
      <c r="J473" s="2385" t="s">
        <v>2734</v>
      </c>
      <c r="K473" s="1531"/>
      <c r="L473" s="1531"/>
      <c r="M473" s="1531"/>
      <c r="N473" s="1531"/>
      <c r="O473" s="1531"/>
      <c r="P473" s="1531"/>
      <c r="Q473" s="1531"/>
      <c r="R473" s="1531"/>
      <c r="S473" s="1531"/>
      <c r="T473" s="1531"/>
      <c r="U473" s="1531"/>
      <c r="V473" s="1531"/>
      <c r="W473" s="1531"/>
      <c r="X473" s="1531"/>
      <c r="Y473" s="1531"/>
      <c r="Z473" s="1531"/>
      <c r="AA473" s="1531"/>
      <c r="AB473" s="1531"/>
      <c r="AC473" s="1531"/>
      <c r="AD473" s="1531"/>
      <c r="AE473" s="1531"/>
      <c r="AF473" s="1532"/>
      <c r="AG473" s="10"/>
    </row>
    <row r="474" spans="1:3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5.75" customHeight="1" x14ac:dyDescent="0.25">
      <c r="A475" s="10"/>
      <c r="B475" s="10" t="s">
        <v>2735</v>
      </c>
      <c r="C475" s="10"/>
      <c r="D475" s="10"/>
      <c r="E475" s="10"/>
      <c r="F475" s="10"/>
      <c r="G475" s="238"/>
      <c r="H475" s="1700" t="s">
        <v>2736</v>
      </c>
      <c r="I475" s="1400"/>
      <c r="J475" s="1400"/>
      <c r="K475" s="1400"/>
      <c r="L475" s="1400"/>
      <c r="M475" s="1400"/>
      <c r="N475" s="1400"/>
      <c r="O475" s="1400"/>
      <c r="P475" s="1400"/>
      <c r="Q475" s="1400"/>
      <c r="R475" s="1400"/>
      <c r="S475" s="1400"/>
      <c r="T475" s="1400"/>
      <c r="U475" s="1400"/>
      <c r="V475" s="1400"/>
      <c r="W475" s="1400"/>
      <c r="X475" s="1400"/>
      <c r="Y475" s="1400"/>
      <c r="Z475" s="1400"/>
      <c r="AA475" s="1400"/>
      <c r="AB475" s="1400"/>
      <c r="AC475" s="1400"/>
      <c r="AD475" s="1400"/>
      <c r="AE475" s="1400"/>
      <c r="AF475" s="1400"/>
      <c r="AG475" s="1400"/>
    </row>
    <row r="476" spans="1:3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4.25" customHeight="1" x14ac:dyDescent="0.25">
      <c r="A477" s="10"/>
      <c r="B477" s="10"/>
      <c r="C477" s="10"/>
      <c r="D477" s="10"/>
      <c r="E477" s="10"/>
      <c r="F477" s="10"/>
      <c r="G477" s="238"/>
      <c r="H477" s="10" t="s">
        <v>2737</v>
      </c>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4.25" customHeight="1" x14ac:dyDescent="0.25">
      <c r="A479" s="10"/>
      <c r="B479" s="10"/>
      <c r="C479" s="10"/>
      <c r="D479" s="10"/>
      <c r="E479" s="10"/>
      <c r="F479" s="10"/>
      <c r="G479" s="238"/>
      <c r="H479" s="10" t="s">
        <v>2738</v>
      </c>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4.25" customHeight="1" x14ac:dyDescent="0.25">
      <c r="A481" s="10"/>
      <c r="B481" s="10"/>
      <c r="C481" s="10"/>
      <c r="D481" s="10"/>
      <c r="E481" s="10"/>
      <c r="F481" s="10"/>
      <c r="G481" s="238"/>
      <c r="H481" s="10" t="s">
        <v>2739</v>
      </c>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4.25" customHeight="1" x14ac:dyDescent="0.25">
      <c r="A483" s="10"/>
      <c r="B483" s="10"/>
      <c r="C483" s="10"/>
      <c r="D483" s="10"/>
      <c r="E483" s="10"/>
      <c r="F483" s="10"/>
      <c r="G483" s="238"/>
      <c r="H483" s="10" t="s">
        <v>2740</v>
      </c>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5" customHeight="1" x14ac:dyDescent="0.2">
      <c r="A485" s="1551" t="s">
        <v>2765</v>
      </c>
      <c r="B485" s="1400"/>
      <c r="C485" s="1400"/>
      <c r="D485" s="1400"/>
      <c r="E485" s="1400"/>
      <c r="F485" s="1400"/>
      <c r="G485" s="1400"/>
      <c r="H485" s="1400"/>
      <c r="I485" s="1400"/>
      <c r="J485" s="1400"/>
      <c r="K485" s="1400"/>
      <c r="L485" s="1400"/>
      <c r="M485" s="1400"/>
      <c r="N485" s="1400"/>
      <c r="O485" s="1400"/>
      <c r="P485" s="1400"/>
      <c r="Q485" s="1400"/>
      <c r="R485" s="1400"/>
      <c r="S485" s="1400"/>
      <c r="T485" s="1400"/>
      <c r="U485" s="1400"/>
      <c r="V485" s="1400"/>
      <c r="W485" s="1400"/>
      <c r="X485" s="1400"/>
      <c r="Y485" s="1400"/>
      <c r="Z485" s="1400"/>
      <c r="AA485" s="1400"/>
      <c r="AB485" s="1400"/>
      <c r="AC485" s="1400"/>
      <c r="AD485" s="1400"/>
      <c r="AE485" s="1400"/>
      <c r="AF485" s="1400"/>
      <c r="AG485" s="1400"/>
    </row>
    <row r="486" spans="1:33" ht="14.25" customHeight="1" x14ac:dyDescent="0.2">
      <c r="A486" s="1400"/>
      <c r="B486" s="1400"/>
      <c r="C486" s="1400"/>
      <c r="D486" s="1400"/>
      <c r="E486" s="1400"/>
      <c r="F486" s="1400"/>
      <c r="G486" s="1400"/>
      <c r="H486" s="1400"/>
      <c r="I486" s="1400"/>
      <c r="J486" s="1400"/>
      <c r="K486" s="1400"/>
      <c r="L486" s="1400"/>
      <c r="M486" s="1400"/>
      <c r="N486" s="1400"/>
      <c r="O486" s="1400"/>
      <c r="P486" s="1400"/>
      <c r="Q486" s="1400"/>
      <c r="R486" s="1400"/>
      <c r="S486" s="1400"/>
      <c r="T486" s="1400"/>
      <c r="U486" s="1400"/>
      <c r="V486" s="1400"/>
      <c r="W486" s="1400"/>
      <c r="X486" s="1400"/>
      <c r="Y486" s="1400"/>
      <c r="Z486" s="1400"/>
      <c r="AA486" s="1400"/>
      <c r="AB486" s="1400"/>
      <c r="AC486" s="1400"/>
      <c r="AD486" s="1400"/>
      <c r="AE486" s="1400"/>
      <c r="AF486" s="1400"/>
      <c r="AG486" s="1400"/>
    </row>
    <row r="487" spans="1:33" ht="14.25" customHeight="1" x14ac:dyDescent="0.2">
      <c r="A487" s="1400"/>
      <c r="B487" s="1400"/>
      <c r="C487" s="1400"/>
      <c r="D487" s="1400"/>
      <c r="E487" s="1400"/>
      <c r="F487" s="1400"/>
      <c r="G487" s="1400"/>
      <c r="H487" s="1400"/>
      <c r="I487" s="1400"/>
      <c r="J487" s="1400"/>
      <c r="K487" s="1400"/>
      <c r="L487" s="1400"/>
      <c r="M487" s="1400"/>
      <c r="N487" s="1400"/>
      <c r="O487" s="1400"/>
      <c r="P487" s="1400"/>
      <c r="Q487" s="1400"/>
      <c r="R487" s="1400"/>
      <c r="S487" s="1400"/>
      <c r="T487" s="1400"/>
      <c r="U487" s="1400"/>
      <c r="V487" s="1400"/>
      <c r="W487" s="1400"/>
      <c r="X487" s="1400"/>
      <c r="Y487" s="1400"/>
      <c r="Z487" s="1400"/>
      <c r="AA487" s="1400"/>
      <c r="AB487" s="1400"/>
      <c r="AC487" s="1400"/>
      <c r="AD487" s="1400"/>
      <c r="AE487" s="1400"/>
      <c r="AF487" s="1400"/>
      <c r="AG487" s="1400"/>
    </row>
    <row r="488" spans="1:33" ht="14.25" customHeight="1" x14ac:dyDescent="0.2">
      <c r="A488" s="1400"/>
      <c r="B488" s="1400"/>
      <c r="C488" s="1400"/>
      <c r="D488" s="1400"/>
      <c r="E488" s="1400"/>
      <c r="F488" s="1400"/>
      <c r="G488" s="1400"/>
      <c r="H488" s="1400"/>
      <c r="I488" s="1400"/>
      <c r="J488" s="1400"/>
      <c r="K488" s="1400"/>
      <c r="L488" s="1400"/>
      <c r="M488" s="1400"/>
      <c r="N488" s="1400"/>
      <c r="O488" s="1400"/>
      <c r="P488" s="1400"/>
      <c r="Q488" s="1400"/>
      <c r="R488" s="1400"/>
      <c r="S488" s="1400"/>
      <c r="T488" s="1400"/>
      <c r="U488" s="1400"/>
      <c r="V488" s="1400"/>
      <c r="W488" s="1400"/>
      <c r="X488" s="1400"/>
      <c r="Y488" s="1400"/>
      <c r="Z488" s="1400"/>
      <c r="AA488" s="1400"/>
      <c r="AB488" s="1400"/>
      <c r="AC488" s="1400"/>
      <c r="AD488" s="1400"/>
      <c r="AE488" s="1400"/>
      <c r="AF488" s="1400"/>
      <c r="AG488" s="1400"/>
    </row>
    <row r="489" spans="1:33" ht="15" customHeight="1" x14ac:dyDescent="0.25">
      <c r="A489" s="10"/>
      <c r="B489" s="2383" t="s">
        <v>2742</v>
      </c>
      <c r="C489" s="1400"/>
      <c r="D489" s="1400"/>
      <c r="E489" s="1400"/>
      <c r="F489" s="1400"/>
      <c r="G489" s="1400"/>
      <c r="H489" s="1400"/>
      <c r="I489" s="1400"/>
      <c r="J489" s="1400"/>
      <c r="K489" s="1400"/>
      <c r="L489" s="1400"/>
      <c r="M489" s="364"/>
      <c r="N489" s="2383" t="s">
        <v>1645</v>
      </c>
      <c r="O489" s="364"/>
      <c r="P489" s="2383" t="s">
        <v>2614</v>
      </c>
      <c r="Q489" s="1400"/>
      <c r="R489" s="1400"/>
      <c r="S489" s="1400"/>
      <c r="T489" s="1400"/>
      <c r="U489" s="1400"/>
      <c r="V489" s="1400"/>
      <c r="W489" s="1400"/>
      <c r="X489" s="1400"/>
      <c r="Y489" s="181"/>
      <c r="Z489" s="2388" t="s">
        <v>2743</v>
      </c>
      <c r="AA489" s="1400"/>
      <c r="AB489" s="10"/>
      <c r="AC489" s="2388" t="s">
        <v>2744</v>
      </c>
      <c r="AD489" s="1400"/>
      <c r="AE489" s="1400"/>
      <c r="AF489" s="1400"/>
      <c r="AG489" s="10"/>
    </row>
    <row r="490" spans="1:33" ht="14.25" customHeight="1" x14ac:dyDescent="0.25">
      <c r="A490" s="10"/>
      <c r="B490" s="1400"/>
      <c r="C490" s="1400"/>
      <c r="D490" s="1400"/>
      <c r="E490" s="1400"/>
      <c r="F490" s="1400"/>
      <c r="G490" s="1400"/>
      <c r="H490" s="1400"/>
      <c r="I490" s="1400"/>
      <c r="J490" s="1400"/>
      <c r="K490" s="1400"/>
      <c r="L490" s="1400"/>
      <c r="M490" s="364"/>
      <c r="N490" s="1400"/>
      <c r="O490" s="364"/>
      <c r="P490" s="1400"/>
      <c r="Q490" s="1400"/>
      <c r="R490" s="1400"/>
      <c r="S490" s="1400"/>
      <c r="T490" s="1400"/>
      <c r="U490" s="1400"/>
      <c r="V490" s="1400"/>
      <c r="W490" s="1400"/>
      <c r="X490" s="1400"/>
      <c r="Y490" s="181"/>
      <c r="Z490" s="1400"/>
      <c r="AA490" s="1400"/>
      <c r="AB490" s="10"/>
      <c r="AC490" s="1400"/>
      <c r="AD490" s="1400"/>
      <c r="AE490" s="1400"/>
      <c r="AF490" s="1400"/>
      <c r="AG490" s="10"/>
    </row>
    <row r="491" spans="1:33" ht="14.25" customHeight="1" x14ac:dyDescent="0.25">
      <c r="A491" s="10"/>
      <c r="B491" s="10"/>
      <c r="C491" s="10"/>
      <c r="D491" s="10"/>
      <c r="E491" s="10"/>
      <c r="F491" s="10"/>
      <c r="G491" s="10"/>
      <c r="H491" s="10"/>
      <c r="I491" s="10"/>
      <c r="J491" s="10"/>
      <c r="K491" s="10"/>
      <c r="L491" s="10"/>
      <c r="M491" s="10"/>
      <c r="N491" s="10"/>
      <c r="O491" s="10"/>
      <c r="P491" s="153"/>
      <c r="Q491" s="153"/>
      <c r="R491" s="153"/>
      <c r="S491" s="153"/>
      <c r="T491" s="153"/>
      <c r="U491" s="153"/>
      <c r="V491" s="153"/>
      <c r="W491" s="153"/>
      <c r="X491" s="153"/>
      <c r="Y491" s="10"/>
      <c r="Z491" s="10"/>
      <c r="AA491" s="10"/>
      <c r="AB491" s="10"/>
      <c r="AC491" s="10"/>
      <c r="AD491" s="10"/>
      <c r="AE491" s="10"/>
      <c r="AF491" s="10"/>
      <c r="AG491" s="10"/>
    </row>
    <row r="492" spans="1:33" ht="14.25" customHeight="1" x14ac:dyDescent="0.25">
      <c r="A492" s="255"/>
      <c r="B492" s="1474"/>
      <c r="C492" s="1456"/>
      <c r="D492" s="1456"/>
      <c r="E492" s="1456"/>
      <c r="F492" s="1456"/>
      <c r="G492" s="1456"/>
      <c r="H492" s="1456"/>
      <c r="I492" s="1456"/>
      <c r="J492" s="1456"/>
      <c r="K492" s="1456"/>
      <c r="L492" s="1457"/>
      <c r="M492" s="255"/>
      <c r="N492" s="1022"/>
      <c r="O492" s="255"/>
      <c r="P492" s="2386"/>
      <c r="Q492" s="1456"/>
      <c r="R492" s="1456"/>
      <c r="S492" s="1456"/>
      <c r="T492" s="1456"/>
      <c r="U492" s="1456"/>
      <c r="V492" s="1456"/>
      <c r="W492" s="1456"/>
      <c r="X492" s="1457"/>
      <c r="Y492" s="255"/>
      <c r="Z492" s="2387"/>
      <c r="AA492" s="1457"/>
      <c r="AB492" s="10"/>
      <c r="AC492" s="2387"/>
      <c r="AD492" s="1456"/>
      <c r="AE492" s="1456"/>
      <c r="AF492" s="1457"/>
      <c r="AG492" s="10"/>
    </row>
    <row r="493" spans="1:33" ht="14.25" customHeight="1" x14ac:dyDescent="0.25">
      <c r="A493" s="10"/>
      <c r="B493" s="584"/>
      <c r="C493" s="584"/>
      <c r="D493" s="584"/>
      <c r="E493" s="584"/>
      <c r="F493" s="584"/>
      <c r="G493" s="584"/>
      <c r="H493" s="584"/>
      <c r="I493" s="584"/>
      <c r="J493" s="584"/>
      <c r="K493" s="584"/>
      <c r="L493" s="584"/>
      <c r="M493" s="10"/>
      <c r="N493" s="584"/>
      <c r="O493" s="10"/>
      <c r="P493" s="153"/>
      <c r="Q493" s="153"/>
      <c r="R493" s="153"/>
      <c r="S493" s="153"/>
      <c r="T493" s="153"/>
      <c r="U493" s="153"/>
      <c r="V493" s="153"/>
      <c r="W493" s="153"/>
      <c r="X493" s="153"/>
      <c r="Y493" s="10"/>
      <c r="Z493" s="1023"/>
      <c r="AA493" s="1023"/>
      <c r="AB493" s="10"/>
      <c r="AC493" s="1023"/>
      <c r="AD493" s="1023"/>
      <c r="AE493" s="1023"/>
      <c r="AF493" s="1023"/>
      <c r="AG493" s="10"/>
    </row>
    <row r="494" spans="1:33" ht="14.25" customHeight="1" x14ac:dyDescent="0.25">
      <c r="A494" s="255"/>
      <c r="B494" s="1474"/>
      <c r="C494" s="1456"/>
      <c r="D494" s="1456"/>
      <c r="E494" s="1456"/>
      <c r="F494" s="1456"/>
      <c r="G494" s="1456"/>
      <c r="H494" s="1456"/>
      <c r="I494" s="1456"/>
      <c r="J494" s="1456"/>
      <c r="K494" s="1456"/>
      <c r="L494" s="1457"/>
      <c r="M494" s="255"/>
      <c r="N494" s="1022"/>
      <c r="O494" s="255"/>
      <c r="P494" s="2386"/>
      <c r="Q494" s="1456"/>
      <c r="R494" s="1456"/>
      <c r="S494" s="1456"/>
      <c r="T494" s="1456"/>
      <c r="U494" s="1456"/>
      <c r="V494" s="1456"/>
      <c r="W494" s="1456"/>
      <c r="X494" s="1457"/>
      <c r="Y494" s="255"/>
      <c r="Z494" s="2387"/>
      <c r="AA494" s="1457"/>
      <c r="AB494" s="10"/>
      <c r="AC494" s="2387"/>
      <c r="AD494" s="1456"/>
      <c r="AE494" s="1456"/>
      <c r="AF494" s="1457"/>
      <c r="AG494" s="10"/>
    </row>
    <row r="495" spans="1:33" ht="14.25" customHeight="1" x14ac:dyDescent="0.25">
      <c r="A495" s="10"/>
      <c r="B495" s="584"/>
      <c r="C495" s="584"/>
      <c r="D495" s="584"/>
      <c r="E495" s="584"/>
      <c r="F495" s="584"/>
      <c r="G495" s="584"/>
      <c r="H495" s="584"/>
      <c r="I495" s="584"/>
      <c r="J495" s="584"/>
      <c r="K495" s="584"/>
      <c r="L495" s="584"/>
      <c r="M495" s="10"/>
      <c r="N495" s="584"/>
      <c r="O495" s="10"/>
      <c r="P495" s="153"/>
      <c r="Q495" s="153"/>
      <c r="R495" s="153"/>
      <c r="S495" s="153"/>
      <c r="T495" s="153"/>
      <c r="U495" s="153"/>
      <c r="V495" s="153"/>
      <c r="W495" s="153"/>
      <c r="X495" s="153"/>
      <c r="Y495" s="10"/>
      <c r="Z495" s="1023"/>
      <c r="AA495" s="1023"/>
      <c r="AB495" s="10"/>
      <c r="AC495" s="1023"/>
      <c r="AD495" s="1023"/>
      <c r="AE495" s="1023"/>
      <c r="AF495" s="1023"/>
      <c r="AG495" s="10"/>
    </row>
    <row r="496" spans="1:33" ht="14.25" customHeight="1" x14ac:dyDescent="0.25">
      <c r="A496" s="255"/>
      <c r="B496" s="1474"/>
      <c r="C496" s="1456"/>
      <c r="D496" s="1456"/>
      <c r="E496" s="1456"/>
      <c r="F496" s="1456"/>
      <c r="G496" s="1456"/>
      <c r="H496" s="1456"/>
      <c r="I496" s="1456"/>
      <c r="J496" s="1456"/>
      <c r="K496" s="1456"/>
      <c r="L496" s="1457"/>
      <c r="M496" s="255"/>
      <c r="N496" s="1022"/>
      <c r="O496" s="255"/>
      <c r="P496" s="2386"/>
      <c r="Q496" s="1456"/>
      <c r="R496" s="1456"/>
      <c r="S496" s="1456"/>
      <c r="T496" s="1456"/>
      <c r="U496" s="1456"/>
      <c r="V496" s="1456"/>
      <c r="W496" s="1456"/>
      <c r="X496" s="1457"/>
      <c r="Y496" s="255"/>
      <c r="Z496" s="2387"/>
      <c r="AA496" s="1457"/>
      <c r="AB496" s="10"/>
      <c r="AC496" s="2387"/>
      <c r="AD496" s="1456"/>
      <c r="AE496" s="1456"/>
      <c r="AF496" s="1457"/>
      <c r="AG496" s="10"/>
    </row>
    <row r="497" spans="1:33" ht="14.25" customHeight="1" x14ac:dyDescent="0.25">
      <c r="A497" s="10"/>
      <c r="B497" s="584"/>
      <c r="C497" s="584"/>
      <c r="D497" s="584"/>
      <c r="E497" s="584"/>
      <c r="F497" s="584"/>
      <c r="G497" s="584"/>
      <c r="H497" s="584"/>
      <c r="I497" s="584"/>
      <c r="J497" s="584"/>
      <c r="K497" s="584"/>
      <c r="L497" s="584"/>
      <c r="M497" s="10"/>
      <c r="N497" s="584"/>
      <c r="O497" s="10"/>
      <c r="P497" s="153"/>
      <c r="Q497" s="153"/>
      <c r="R497" s="153"/>
      <c r="S497" s="153"/>
      <c r="T497" s="153"/>
      <c r="U497" s="153"/>
      <c r="V497" s="153"/>
      <c r="W497" s="153"/>
      <c r="X497" s="153"/>
      <c r="Y497" s="10"/>
      <c r="Z497" s="1023"/>
      <c r="AA497" s="1023"/>
      <c r="AB497" s="10"/>
      <c r="AC497" s="1023"/>
      <c r="AD497" s="1023"/>
      <c r="AE497" s="1023"/>
      <c r="AF497" s="1023"/>
      <c r="AG497" s="10"/>
    </row>
    <row r="498" spans="1:33" ht="14.25" customHeight="1" x14ac:dyDescent="0.25">
      <c r="A498" s="255"/>
      <c r="B498" s="1474"/>
      <c r="C498" s="1456"/>
      <c r="D498" s="1456"/>
      <c r="E498" s="1456"/>
      <c r="F498" s="1456"/>
      <c r="G498" s="1456"/>
      <c r="H498" s="1456"/>
      <c r="I498" s="1456"/>
      <c r="J498" s="1456"/>
      <c r="K498" s="1456"/>
      <c r="L498" s="1457"/>
      <c r="M498" s="255"/>
      <c r="N498" s="1022"/>
      <c r="O498" s="255"/>
      <c r="P498" s="2386"/>
      <c r="Q498" s="1456"/>
      <c r="R498" s="1456"/>
      <c r="S498" s="1456"/>
      <c r="T498" s="1456"/>
      <c r="U498" s="1456"/>
      <c r="V498" s="1456"/>
      <c r="W498" s="1456"/>
      <c r="X498" s="1457"/>
      <c r="Y498" s="255"/>
      <c r="Z498" s="2387"/>
      <c r="AA498" s="1457"/>
      <c r="AB498" s="10"/>
      <c r="AC498" s="2387"/>
      <c r="AD498" s="1456"/>
      <c r="AE498" s="1456"/>
      <c r="AF498" s="1457"/>
      <c r="AG498" s="10"/>
    </row>
    <row r="499" spans="1:33" ht="14.25" customHeight="1" x14ac:dyDescent="0.25">
      <c r="A499" s="10"/>
      <c r="B499" s="584"/>
      <c r="C499" s="584"/>
      <c r="D499" s="584"/>
      <c r="E499" s="584"/>
      <c r="F499" s="584"/>
      <c r="G499" s="584"/>
      <c r="H499" s="584"/>
      <c r="I499" s="584"/>
      <c r="J499" s="584"/>
      <c r="K499" s="584"/>
      <c r="L499" s="584"/>
      <c r="M499" s="10"/>
      <c r="N499" s="584"/>
      <c r="O499" s="10"/>
      <c r="P499" s="153"/>
      <c r="Q499" s="153"/>
      <c r="R499" s="153"/>
      <c r="S499" s="153"/>
      <c r="T499" s="153"/>
      <c r="U499" s="153"/>
      <c r="V499" s="153"/>
      <c r="W499" s="153"/>
      <c r="X499" s="153"/>
      <c r="Y499" s="10"/>
      <c r="Z499" s="1023"/>
      <c r="AA499" s="1023"/>
      <c r="AB499" s="10"/>
      <c r="AC499" s="1023"/>
      <c r="AD499" s="1023"/>
      <c r="AE499" s="1023"/>
      <c r="AF499" s="1023"/>
      <c r="AG499" s="10"/>
    </row>
    <row r="500" spans="1:33" ht="14.25" customHeight="1" x14ac:dyDescent="0.25">
      <c r="A500" s="255"/>
      <c r="B500" s="1474"/>
      <c r="C500" s="1456"/>
      <c r="D500" s="1456"/>
      <c r="E500" s="1456"/>
      <c r="F500" s="1456"/>
      <c r="G500" s="1456"/>
      <c r="H500" s="1456"/>
      <c r="I500" s="1456"/>
      <c r="J500" s="1456"/>
      <c r="K500" s="1456"/>
      <c r="L500" s="1457"/>
      <c r="M500" s="255"/>
      <c r="N500" s="1022"/>
      <c r="O500" s="255"/>
      <c r="P500" s="2386"/>
      <c r="Q500" s="1456"/>
      <c r="R500" s="1456"/>
      <c r="S500" s="1456"/>
      <c r="T500" s="1456"/>
      <c r="U500" s="1456"/>
      <c r="V500" s="1456"/>
      <c r="W500" s="1456"/>
      <c r="X500" s="1457"/>
      <c r="Y500" s="255"/>
      <c r="Z500" s="2387"/>
      <c r="AA500" s="1457"/>
      <c r="AB500" s="10"/>
      <c r="AC500" s="2387"/>
      <c r="AD500" s="1456"/>
      <c r="AE500" s="1456"/>
      <c r="AF500" s="1457"/>
      <c r="AG500" s="10"/>
    </row>
    <row r="501" spans="1:33" ht="14.25" customHeight="1" x14ac:dyDescent="0.25">
      <c r="A501" s="10"/>
      <c r="B501" s="584"/>
      <c r="C501" s="584"/>
      <c r="D501" s="584"/>
      <c r="E501" s="584"/>
      <c r="F501" s="584"/>
      <c r="G501" s="584"/>
      <c r="H501" s="584"/>
      <c r="I501" s="584"/>
      <c r="J501" s="584"/>
      <c r="K501" s="584"/>
      <c r="L501" s="584"/>
      <c r="M501" s="10"/>
      <c r="N501" s="584"/>
      <c r="O501" s="10"/>
      <c r="P501" s="153"/>
      <c r="Q501" s="153"/>
      <c r="R501" s="153"/>
      <c r="S501" s="153"/>
      <c r="T501" s="153"/>
      <c r="U501" s="153"/>
      <c r="V501" s="153"/>
      <c r="W501" s="153"/>
      <c r="X501" s="153"/>
      <c r="Y501" s="10"/>
      <c r="Z501" s="1023"/>
      <c r="AA501" s="1023"/>
      <c r="AB501" s="10"/>
      <c r="AC501" s="1023"/>
      <c r="AD501" s="1023"/>
      <c r="AE501" s="1023"/>
      <c r="AF501" s="1023"/>
      <c r="AG501" s="10"/>
    </row>
    <row r="502" spans="1:33" ht="14.25" customHeight="1" x14ac:dyDescent="0.25">
      <c r="A502" s="255"/>
      <c r="B502" s="1474"/>
      <c r="C502" s="1456"/>
      <c r="D502" s="1456"/>
      <c r="E502" s="1456"/>
      <c r="F502" s="1456"/>
      <c r="G502" s="1456"/>
      <c r="H502" s="1456"/>
      <c r="I502" s="1456"/>
      <c r="J502" s="1456"/>
      <c r="K502" s="1456"/>
      <c r="L502" s="1457"/>
      <c r="M502" s="255"/>
      <c r="N502" s="1022"/>
      <c r="O502" s="255"/>
      <c r="P502" s="2386"/>
      <c r="Q502" s="1456"/>
      <c r="R502" s="1456"/>
      <c r="S502" s="1456"/>
      <c r="T502" s="1456"/>
      <c r="U502" s="1456"/>
      <c r="V502" s="1456"/>
      <c r="W502" s="1456"/>
      <c r="X502" s="1457"/>
      <c r="Y502" s="255"/>
      <c r="Z502" s="2387"/>
      <c r="AA502" s="1457"/>
      <c r="AB502" s="10"/>
      <c r="AC502" s="2387"/>
      <c r="AD502" s="1456"/>
      <c r="AE502" s="1456"/>
      <c r="AF502" s="1457"/>
      <c r="AG502" s="10"/>
    </row>
    <row r="503" spans="1:3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4.25" customHeight="1" x14ac:dyDescent="0.25">
      <c r="A504" s="10" t="s">
        <v>2745</v>
      </c>
      <c r="B504" s="10"/>
      <c r="C504" s="10"/>
      <c r="D504" s="10"/>
      <c r="E504" s="10"/>
      <c r="F504" s="10"/>
      <c r="G504" s="10"/>
      <c r="H504" s="10"/>
      <c r="I504" s="2389" t="s">
        <v>2746</v>
      </c>
      <c r="J504" s="1456"/>
      <c r="K504" s="1456"/>
      <c r="L504" s="1456"/>
      <c r="M504" s="1456"/>
      <c r="N504" s="1456"/>
      <c r="O504" s="1456"/>
      <c r="P504" s="1456"/>
      <c r="Q504" s="1456"/>
      <c r="R504" s="1456"/>
      <c r="S504" s="1456"/>
      <c r="T504" s="1456"/>
      <c r="U504" s="1456"/>
      <c r="V504" s="1456"/>
      <c r="W504" s="1456"/>
      <c r="X504" s="1457"/>
      <c r="Y504" s="10"/>
      <c r="Z504" s="10" t="s">
        <v>2747</v>
      </c>
      <c r="AA504" s="10"/>
      <c r="AB504" s="10"/>
      <c r="AC504" s="10"/>
      <c r="AD504" s="10"/>
      <c r="AE504" s="10"/>
      <c r="AF504" s="10"/>
      <c r="AG504" s="10"/>
    </row>
    <row r="505" spans="1:33" ht="14.25" customHeight="1" x14ac:dyDescent="0.25">
      <c r="A505" s="10" t="s">
        <v>2766</v>
      </c>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5" customHeight="1" x14ac:dyDescent="0.2">
      <c r="A507" s="1551" t="s">
        <v>2749</v>
      </c>
      <c r="B507" s="1400"/>
      <c r="C507" s="1400"/>
      <c r="D507" s="1400"/>
      <c r="E507" s="1400"/>
      <c r="F507" s="1400"/>
      <c r="G507" s="1400"/>
      <c r="H507" s="1400"/>
      <c r="I507" s="1400"/>
      <c r="J507" s="1400"/>
      <c r="K507" s="1400"/>
      <c r="L507" s="1400"/>
      <c r="M507" s="1400"/>
      <c r="N507" s="1400"/>
      <c r="O507" s="1400"/>
      <c r="P507" s="1400"/>
      <c r="Q507" s="1400"/>
      <c r="R507" s="1400"/>
      <c r="S507" s="1400"/>
      <c r="T507" s="1400"/>
      <c r="U507" s="1400"/>
      <c r="V507" s="1400"/>
      <c r="W507" s="1400"/>
      <c r="X507" s="1400"/>
      <c r="Y507" s="1400"/>
      <c r="Z507" s="1400"/>
      <c r="AA507" s="1400"/>
      <c r="AB507" s="1400"/>
      <c r="AC507" s="1400"/>
      <c r="AD507" s="1400"/>
      <c r="AE507" s="1400"/>
      <c r="AF507" s="1400"/>
      <c r="AG507" s="1400"/>
    </row>
    <row r="508" spans="1:33" ht="14.25" customHeight="1" x14ac:dyDescent="0.2">
      <c r="A508" s="1400"/>
      <c r="B508" s="1400"/>
      <c r="C508" s="1400"/>
      <c r="D508" s="1400"/>
      <c r="E508" s="1400"/>
      <c r="F508" s="1400"/>
      <c r="G508" s="1400"/>
      <c r="H508" s="1400"/>
      <c r="I508" s="1400"/>
      <c r="J508" s="1400"/>
      <c r="K508" s="1400"/>
      <c r="L508" s="1400"/>
      <c r="M508" s="1400"/>
      <c r="N508" s="1400"/>
      <c r="O508" s="1400"/>
      <c r="P508" s="1400"/>
      <c r="Q508" s="1400"/>
      <c r="R508" s="1400"/>
      <c r="S508" s="1400"/>
      <c r="T508" s="1400"/>
      <c r="U508" s="1400"/>
      <c r="V508" s="1400"/>
      <c r="W508" s="1400"/>
      <c r="X508" s="1400"/>
      <c r="Y508" s="1400"/>
      <c r="Z508" s="1400"/>
      <c r="AA508" s="1400"/>
      <c r="AB508" s="1400"/>
      <c r="AC508" s="1400"/>
      <c r="AD508" s="1400"/>
      <c r="AE508" s="1400"/>
      <c r="AF508" s="1400"/>
      <c r="AG508" s="1400"/>
    </row>
    <row r="509" spans="1:33" ht="14.25" customHeight="1" x14ac:dyDescent="0.2">
      <c r="A509" s="1400"/>
      <c r="B509" s="1400"/>
      <c r="C509" s="1400"/>
      <c r="D509" s="1400"/>
      <c r="E509" s="1400"/>
      <c r="F509" s="1400"/>
      <c r="G509" s="1400"/>
      <c r="H509" s="1400"/>
      <c r="I509" s="1400"/>
      <c r="J509" s="1400"/>
      <c r="K509" s="1400"/>
      <c r="L509" s="1400"/>
      <c r="M509" s="1400"/>
      <c r="N509" s="1400"/>
      <c r="O509" s="1400"/>
      <c r="P509" s="1400"/>
      <c r="Q509" s="1400"/>
      <c r="R509" s="1400"/>
      <c r="S509" s="1400"/>
      <c r="T509" s="1400"/>
      <c r="U509" s="1400"/>
      <c r="V509" s="1400"/>
      <c r="W509" s="1400"/>
      <c r="X509" s="1400"/>
      <c r="Y509" s="1400"/>
      <c r="Z509" s="1400"/>
      <c r="AA509" s="1400"/>
      <c r="AB509" s="1400"/>
      <c r="AC509" s="1400"/>
      <c r="AD509" s="1400"/>
      <c r="AE509" s="1400"/>
      <c r="AF509" s="1400"/>
      <c r="AG509" s="1400"/>
    </row>
    <row r="510" spans="1:33" ht="14.25" customHeight="1" x14ac:dyDescent="0.2">
      <c r="A510" s="1400"/>
      <c r="B510" s="1400"/>
      <c r="C510" s="1400"/>
      <c r="D510" s="1400"/>
      <c r="E510" s="1400"/>
      <c r="F510" s="1400"/>
      <c r="G510" s="1400"/>
      <c r="H510" s="1400"/>
      <c r="I510" s="1400"/>
      <c r="J510" s="1400"/>
      <c r="K510" s="1400"/>
      <c r="L510" s="1400"/>
      <c r="M510" s="1400"/>
      <c r="N510" s="1400"/>
      <c r="O510" s="1400"/>
      <c r="P510" s="1400"/>
      <c r="Q510" s="1400"/>
      <c r="R510" s="1400"/>
      <c r="S510" s="1400"/>
      <c r="T510" s="1400"/>
      <c r="U510" s="1400"/>
      <c r="V510" s="1400"/>
      <c r="W510" s="1400"/>
      <c r="X510" s="1400"/>
      <c r="Y510" s="1400"/>
      <c r="Z510" s="1400"/>
      <c r="AA510" s="1400"/>
      <c r="AB510" s="1400"/>
      <c r="AC510" s="1400"/>
      <c r="AD510" s="1400"/>
      <c r="AE510" s="1400"/>
      <c r="AF510" s="1400"/>
      <c r="AG510" s="1400"/>
    </row>
    <row r="511" spans="1:3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5" customHeight="1" x14ac:dyDescent="0.2">
      <c r="A512" s="1551" t="s">
        <v>2750</v>
      </c>
      <c r="B512" s="1400"/>
      <c r="C512" s="1400"/>
      <c r="D512" s="1400"/>
      <c r="E512" s="1400"/>
      <c r="F512" s="1400"/>
      <c r="G512" s="1400"/>
      <c r="H512" s="1400"/>
      <c r="I512" s="1400"/>
      <c r="J512" s="1400"/>
      <c r="K512" s="1400"/>
      <c r="L512" s="1400"/>
      <c r="M512" s="1400"/>
      <c r="N512" s="1400"/>
      <c r="O512" s="1400"/>
      <c r="P512" s="1400"/>
      <c r="Q512" s="1400"/>
      <c r="R512" s="1400"/>
      <c r="S512" s="1400"/>
      <c r="T512" s="1400"/>
      <c r="U512" s="1400"/>
      <c r="V512" s="1400"/>
      <c r="W512" s="1400"/>
      <c r="X512" s="1400"/>
      <c r="Y512" s="1400"/>
      <c r="Z512" s="1400"/>
      <c r="AA512" s="1400"/>
      <c r="AB512" s="1400"/>
      <c r="AC512" s="1400"/>
      <c r="AD512" s="1400"/>
      <c r="AE512" s="1400"/>
      <c r="AF512" s="1400"/>
      <c r="AG512" s="1400"/>
    </row>
    <row r="513" spans="1:33" ht="14.25" customHeight="1" x14ac:dyDescent="0.2">
      <c r="A513" s="1400"/>
      <c r="B513" s="1400"/>
      <c r="C513" s="1400"/>
      <c r="D513" s="1400"/>
      <c r="E513" s="1400"/>
      <c r="F513" s="1400"/>
      <c r="G513" s="1400"/>
      <c r="H513" s="1400"/>
      <c r="I513" s="1400"/>
      <c r="J513" s="1400"/>
      <c r="K513" s="1400"/>
      <c r="L513" s="1400"/>
      <c r="M513" s="1400"/>
      <c r="N513" s="1400"/>
      <c r="O513" s="1400"/>
      <c r="P513" s="1400"/>
      <c r="Q513" s="1400"/>
      <c r="R513" s="1400"/>
      <c r="S513" s="1400"/>
      <c r="T513" s="1400"/>
      <c r="U513" s="1400"/>
      <c r="V513" s="1400"/>
      <c r="W513" s="1400"/>
      <c r="X513" s="1400"/>
      <c r="Y513" s="1400"/>
      <c r="Z513" s="1400"/>
      <c r="AA513" s="1400"/>
      <c r="AB513" s="1400"/>
      <c r="AC513" s="1400"/>
      <c r="AD513" s="1400"/>
      <c r="AE513" s="1400"/>
      <c r="AF513" s="1400"/>
      <c r="AG513" s="1400"/>
    </row>
    <row r="514" spans="1:33" ht="14.25" customHeight="1" x14ac:dyDescent="0.2">
      <c r="A514" s="1400"/>
      <c r="B514" s="1400"/>
      <c r="C514" s="1400"/>
      <c r="D514" s="1400"/>
      <c r="E514" s="1400"/>
      <c r="F514" s="1400"/>
      <c r="G514" s="1400"/>
      <c r="H514" s="1400"/>
      <c r="I514" s="1400"/>
      <c r="J514" s="1400"/>
      <c r="K514" s="1400"/>
      <c r="L514" s="1400"/>
      <c r="M514" s="1400"/>
      <c r="N514" s="1400"/>
      <c r="O514" s="1400"/>
      <c r="P514" s="1400"/>
      <c r="Q514" s="1400"/>
      <c r="R514" s="1400"/>
      <c r="S514" s="1400"/>
      <c r="T514" s="1400"/>
      <c r="U514" s="1400"/>
      <c r="V514" s="1400"/>
      <c r="W514" s="1400"/>
      <c r="X514" s="1400"/>
      <c r="Y514" s="1400"/>
      <c r="Z514" s="1400"/>
      <c r="AA514" s="1400"/>
      <c r="AB514" s="1400"/>
      <c r="AC514" s="1400"/>
      <c r="AD514" s="1400"/>
      <c r="AE514" s="1400"/>
      <c r="AF514" s="1400"/>
      <c r="AG514" s="1400"/>
    </row>
    <row r="515" spans="1:3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4.25" customHeight="1" x14ac:dyDescent="0.25">
      <c r="A516" s="10" t="s">
        <v>2751</v>
      </c>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4.25" customHeight="1" x14ac:dyDescent="0.25">
      <c r="A519" s="10" t="s">
        <v>1873</v>
      </c>
      <c r="B519" s="10"/>
      <c r="C519" s="2380"/>
      <c r="D519" s="1403"/>
      <c r="E519" s="1403"/>
      <c r="F519" s="1403"/>
      <c r="G519" s="1403"/>
      <c r="H519" s="1403"/>
      <c r="I519" s="1403"/>
      <c r="J519" s="1403"/>
      <c r="K519" s="1403"/>
      <c r="L519" s="10"/>
      <c r="M519" s="2384" t="str">
        <f>J473</f>
        <v>Should be the same as listed in Part I.</v>
      </c>
      <c r="N519" s="1456"/>
      <c r="O519" s="1456"/>
      <c r="P519" s="1456"/>
      <c r="Q519" s="1456"/>
      <c r="R519" s="1456"/>
      <c r="S519" s="1456"/>
      <c r="T519" s="1456"/>
      <c r="U519" s="1456"/>
      <c r="V519" s="1456"/>
      <c r="W519" s="1456"/>
      <c r="X519" s="1456"/>
      <c r="Y519" s="1456"/>
      <c r="Z519" s="1457"/>
      <c r="AA519" s="10"/>
      <c r="AB519" s="1703"/>
      <c r="AC519" s="1456"/>
      <c r="AD519" s="1456"/>
      <c r="AE519" s="1456"/>
      <c r="AF519" s="1457"/>
      <c r="AG519" s="10"/>
    </row>
    <row r="520" spans="1:33" ht="15" customHeight="1" x14ac:dyDescent="0.25">
      <c r="A520" s="10"/>
      <c r="B520" s="10"/>
      <c r="C520" s="2381" t="s">
        <v>2752</v>
      </c>
      <c r="D520" s="1397"/>
      <c r="E520" s="1397"/>
      <c r="F520" s="1397"/>
      <c r="G520" s="1397"/>
      <c r="H520" s="1397"/>
      <c r="I520" s="1397"/>
      <c r="J520" s="1397"/>
      <c r="K520" s="1397"/>
      <c r="L520" s="10"/>
      <c r="M520" s="2382" t="s">
        <v>441</v>
      </c>
      <c r="N520" s="1400"/>
      <c r="O520" s="1400"/>
      <c r="P520" s="1400"/>
      <c r="Q520" s="1400"/>
      <c r="R520" s="1400"/>
      <c r="S520" s="1400"/>
      <c r="T520" s="1400"/>
      <c r="U520" s="1400"/>
      <c r="V520" s="1400"/>
      <c r="W520" s="1400"/>
      <c r="X520" s="1400"/>
      <c r="Y520" s="1400"/>
      <c r="Z520" s="1400"/>
      <c r="AA520" s="10"/>
      <c r="AB520" s="2382" t="s">
        <v>442</v>
      </c>
      <c r="AC520" s="1400"/>
      <c r="AD520" s="1400"/>
      <c r="AE520" s="1400"/>
      <c r="AF520" s="1400"/>
      <c r="AG520" s="10"/>
    </row>
    <row r="521" spans="1:33" ht="14.25" customHeight="1" x14ac:dyDescent="0.25">
      <c r="A521" s="10"/>
      <c r="B521" s="10"/>
      <c r="C521" s="1400"/>
      <c r="D521" s="1400"/>
      <c r="E521" s="1400"/>
      <c r="F521" s="1400"/>
      <c r="G521" s="1400"/>
      <c r="H521" s="1400"/>
      <c r="I521" s="1400"/>
      <c r="J521" s="1400"/>
      <c r="K521" s="140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4.25" customHeight="1" x14ac:dyDescent="0.25">
      <c r="A523" s="181" t="s">
        <v>2731</v>
      </c>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4.25" customHeight="1" x14ac:dyDescent="0.25">
      <c r="A525" s="181" t="s">
        <v>2724</v>
      </c>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4.25" customHeight="1" x14ac:dyDescent="0.25">
      <c r="A526" s="10" t="s">
        <v>2732</v>
      </c>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4.25" customHeight="1" x14ac:dyDescent="0.25">
      <c r="A528" s="10" t="s">
        <v>2733</v>
      </c>
      <c r="B528" s="10"/>
      <c r="C528" s="10"/>
      <c r="D528" s="10"/>
      <c r="E528" s="10"/>
      <c r="F528" s="10"/>
      <c r="G528" s="10"/>
      <c r="H528" s="10"/>
      <c r="I528" s="10"/>
      <c r="J528" s="2385" t="s">
        <v>2734</v>
      </c>
      <c r="K528" s="1531"/>
      <c r="L528" s="1531"/>
      <c r="M528" s="1531"/>
      <c r="N528" s="1531"/>
      <c r="O528" s="1531"/>
      <c r="P528" s="1531"/>
      <c r="Q528" s="1531"/>
      <c r="R528" s="1531"/>
      <c r="S528" s="1531"/>
      <c r="T528" s="1531"/>
      <c r="U528" s="1531"/>
      <c r="V528" s="1531"/>
      <c r="W528" s="1531"/>
      <c r="X528" s="1531"/>
      <c r="Y528" s="1531"/>
      <c r="Z528" s="1531"/>
      <c r="AA528" s="1531"/>
      <c r="AB528" s="1531"/>
      <c r="AC528" s="1531"/>
      <c r="AD528" s="1531"/>
      <c r="AE528" s="1531"/>
      <c r="AF528" s="1532"/>
      <c r="AG528" s="10"/>
    </row>
    <row r="529" spans="1:3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5.75" customHeight="1" x14ac:dyDescent="0.25">
      <c r="A530" s="10"/>
      <c r="B530" s="10" t="s">
        <v>2735</v>
      </c>
      <c r="C530" s="10"/>
      <c r="D530" s="10"/>
      <c r="E530" s="10"/>
      <c r="F530" s="10"/>
      <c r="G530" s="238"/>
      <c r="H530" s="1700" t="s">
        <v>2736</v>
      </c>
      <c r="I530" s="1400"/>
      <c r="J530" s="1400"/>
      <c r="K530" s="1400"/>
      <c r="L530" s="1400"/>
      <c r="M530" s="1400"/>
      <c r="N530" s="1400"/>
      <c r="O530" s="1400"/>
      <c r="P530" s="1400"/>
      <c r="Q530" s="1400"/>
      <c r="R530" s="1400"/>
      <c r="S530" s="1400"/>
      <c r="T530" s="1400"/>
      <c r="U530" s="1400"/>
      <c r="V530" s="1400"/>
      <c r="W530" s="1400"/>
      <c r="X530" s="1400"/>
      <c r="Y530" s="1400"/>
      <c r="Z530" s="1400"/>
      <c r="AA530" s="1400"/>
      <c r="AB530" s="1400"/>
      <c r="AC530" s="1400"/>
      <c r="AD530" s="1400"/>
      <c r="AE530" s="1400"/>
      <c r="AF530" s="1400"/>
      <c r="AG530" s="1400"/>
    </row>
    <row r="531" spans="1:3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4.25" customHeight="1" x14ac:dyDescent="0.25">
      <c r="A532" s="10"/>
      <c r="B532" s="10"/>
      <c r="C532" s="10"/>
      <c r="D532" s="10"/>
      <c r="E532" s="10"/>
      <c r="F532" s="10"/>
      <c r="G532" s="238"/>
      <c r="H532" s="10" t="s">
        <v>2737</v>
      </c>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4.25" customHeight="1" x14ac:dyDescent="0.25">
      <c r="A534" s="10"/>
      <c r="B534" s="10"/>
      <c r="C534" s="10"/>
      <c r="D534" s="10"/>
      <c r="E534" s="10"/>
      <c r="F534" s="10"/>
      <c r="G534" s="238"/>
      <c r="H534" s="10" t="s">
        <v>2738</v>
      </c>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4.25" customHeight="1" x14ac:dyDescent="0.25">
      <c r="A536" s="10"/>
      <c r="B536" s="10"/>
      <c r="C536" s="10"/>
      <c r="D536" s="10"/>
      <c r="E536" s="10"/>
      <c r="F536" s="10"/>
      <c r="G536" s="238"/>
      <c r="H536" s="10" t="s">
        <v>2739</v>
      </c>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4.25" customHeight="1" x14ac:dyDescent="0.25">
      <c r="A538" s="10"/>
      <c r="B538" s="10"/>
      <c r="C538" s="10"/>
      <c r="D538" s="10"/>
      <c r="E538" s="10"/>
      <c r="F538" s="10"/>
      <c r="G538" s="238"/>
      <c r="H538" s="10" t="s">
        <v>2740</v>
      </c>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5" customHeight="1" x14ac:dyDescent="0.2">
      <c r="A540" s="1551" t="s">
        <v>2767</v>
      </c>
      <c r="B540" s="1400"/>
      <c r="C540" s="1400"/>
      <c r="D540" s="1400"/>
      <c r="E540" s="1400"/>
      <c r="F540" s="1400"/>
      <c r="G540" s="1400"/>
      <c r="H540" s="1400"/>
      <c r="I540" s="1400"/>
      <c r="J540" s="1400"/>
      <c r="K540" s="1400"/>
      <c r="L540" s="1400"/>
      <c r="M540" s="1400"/>
      <c r="N540" s="1400"/>
      <c r="O540" s="1400"/>
      <c r="P540" s="1400"/>
      <c r="Q540" s="1400"/>
      <c r="R540" s="1400"/>
      <c r="S540" s="1400"/>
      <c r="T540" s="1400"/>
      <c r="U540" s="1400"/>
      <c r="V540" s="1400"/>
      <c r="W540" s="1400"/>
      <c r="X540" s="1400"/>
      <c r="Y540" s="1400"/>
      <c r="Z540" s="1400"/>
      <c r="AA540" s="1400"/>
      <c r="AB540" s="1400"/>
      <c r="AC540" s="1400"/>
      <c r="AD540" s="1400"/>
      <c r="AE540" s="1400"/>
      <c r="AF540" s="1400"/>
      <c r="AG540" s="1400"/>
    </row>
    <row r="541" spans="1:33" ht="14.25" customHeight="1" x14ac:dyDescent="0.2">
      <c r="A541" s="1400"/>
      <c r="B541" s="1400"/>
      <c r="C541" s="1400"/>
      <c r="D541" s="1400"/>
      <c r="E541" s="1400"/>
      <c r="F541" s="1400"/>
      <c r="G541" s="1400"/>
      <c r="H541" s="1400"/>
      <c r="I541" s="1400"/>
      <c r="J541" s="1400"/>
      <c r="K541" s="1400"/>
      <c r="L541" s="1400"/>
      <c r="M541" s="1400"/>
      <c r="N541" s="1400"/>
      <c r="O541" s="1400"/>
      <c r="P541" s="1400"/>
      <c r="Q541" s="1400"/>
      <c r="R541" s="1400"/>
      <c r="S541" s="1400"/>
      <c r="T541" s="1400"/>
      <c r="U541" s="1400"/>
      <c r="V541" s="1400"/>
      <c r="W541" s="1400"/>
      <c r="X541" s="1400"/>
      <c r="Y541" s="1400"/>
      <c r="Z541" s="1400"/>
      <c r="AA541" s="1400"/>
      <c r="AB541" s="1400"/>
      <c r="AC541" s="1400"/>
      <c r="AD541" s="1400"/>
      <c r="AE541" s="1400"/>
      <c r="AF541" s="1400"/>
      <c r="AG541" s="1400"/>
    </row>
    <row r="542" spans="1:33" ht="14.25" customHeight="1" x14ac:dyDescent="0.2">
      <c r="A542" s="1400"/>
      <c r="B542" s="1400"/>
      <c r="C542" s="1400"/>
      <c r="D542" s="1400"/>
      <c r="E542" s="1400"/>
      <c r="F542" s="1400"/>
      <c r="G542" s="1400"/>
      <c r="H542" s="1400"/>
      <c r="I542" s="1400"/>
      <c r="J542" s="1400"/>
      <c r="K542" s="1400"/>
      <c r="L542" s="1400"/>
      <c r="M542" s="1400"/>
      <c r="N542" s="1400"/>
      <c r="O542" s="1400"/>
      <c r="P542" s="1400"/>
      <c r="Q542" s="1400"/>
      <c r="R542" s="1400"/>
      <c r="S542" s="1400"/>
      <c r="T542" s="1400"/>
      <c r="U542" s="1400"/>
      <c r="V542" s="1400"/>
      <c r="W542" s="1400"/>
      <c r="X542" s="1400"/>
      <c r="Y542" s="1400"/>
      <c r="Z542" s="1400"/>
      <c r="AA542" s="1400"/>
      <c r="AB542" s="1400"/>
      <c r="AC542" s="1400"/>
      <c r="AD542" s="1400"/>
      <c r="AE542" s="1400"/>
      <c r="AF542" s="1400"/>
      <c r="AG542" s="1400"/>
    </row>
    <row r="543" spans="1:33" ht="14.25" customHeight="1" x14ac:dyDescent="0.2">
      <c r="A543" s="1400"/>
      <c r="B543" s="1400"/>
      <c r="C543" s="1400"/>
      <c r="D543" s="1400"/>
      <c r="E543" s="1400"/>
      <c r="F543" s="1400"/>
      <c r="G543" s="1400"/>
      <c r="H543" s="1400"/>
      <c r="I543" s="1400"/>
      <c r="J543" s="1400"/>
      <c r="K543" s="1400"/>
      <c r="L543" s="1400"/>
      <c r="M543" s="1400"/>
      <c r="N543" s="1400"/>
      <c r="O543" s="1400"/>
      <c r="P543" s="1400"/>
      <c r="Q543" s="1400"/>
      <c r="R543" s="1400"/>
      <c r="S543" s="1400"/>
      <c r="T543" s="1400"/>
      <c r="U543" s="1400"/>
      <c r="V543" s="1400"/>
      <c r="W543" s="1400"/>
      <c r="X543" s="1400"/>
      <c r="Y543" s="1400"/>
      <c r="Z543" s="1400"/>
      <c r="AA543" s="1400"/>
      <c r="AB543" s="1400"/>
      <c r="AC543" s="1400"/>
      <c r="AD543" s="1400"/>
      <c r="AE543" s="1400"/>
      <c r="AF543" s="1400"/>
      <c r="AG543" s="1400"/>
    </row>
    <row r="544" spans="1:33" ht="15" customHeight="1" x14ac:dyDescent="0.25">
      <c r="A544" s="10"/>
      <c r="B544" s="2383" t="s">
        <v>2742</v>
      </c>
      <c r="C544" s="1400"/>
      <c r="D544" s="1400"/>
      <c r="E544" s="1400"/>
      <c r="F544" s="1400"/>
      <c r="G544" s="1400"/>
      <c r="H544" s="1400"/>
      <c r="I544" s="1400"/>
      <c r="J544" s="1400"/>
      <c r="K544" s="1400"/>
      <c r="L544" s="1400"/>
      <c r="M544" s="364"/>
      <c r="N544" s="2383" t="s">
        <v>1645</v>
      </c>
      <c r="O544" s="364"/>
      <c r="P544" s="2383" t="s">
        <v>2614</v>
      </c>
      <c r="Q544" s="1400"/>
      <c r="R544" s="1400"/>
      <c r="S544" s="1400"/>
      <c r="T544" s="1400"/>
      <c r="U544" s="1400"/>
      <c r="V544" s="1400"/>
      <c r="W544" s="1400"/>
      <c r="X544" s="1400"/>
      <c r="Y544" s="181"/>
      <c r="Z544" s="2388" t="s">
        <v>2743</v>
      </c>
      <c r="AA544" s="1400"/>
      <c r="AB544" s="10"/>
      <c r="AC544" s="2388" t="s">
        <v>2744</v>
      </c>
      <c r="AD544" s="1400"/>
      <c r="AE544" s="1400"/>
      <c r="AF544" s="1400"/>
      <c r="AG544" s="10"/>
    </row>
    <row r="545" spans="1:33" ht="14.25" customHeight="1" x14ac:dyDescent="0.25">
      <c r="A545" s="10"/>
      <c r="B545" s="1400"/>
      <c r="C545" s="1400"/>
      <c r="D545" s="1400"/>
      <c r="E545" s="1400"/>
      <c r="F545" s="1400"/>
      <c r="G545" s="1400"/>
      <c r="H545" s="1400"/>
      <c r="I545" s="1400"/>
      <c r="J545" s="1400"/>
      <c r="K545" s="1400"/>
      <c r="L545" s="1400"/>
      <c r="M545" s="364"/>
      <c r="N545" s="1400"/>
      <c r="O545" s="364"/>
      <c r="P545" s="1400"/>
      <c r="Q545" s="1400"/>
      <c r="R545" s="1400"/>
      <c r="S545" s="1400"/>
      <c r="T545" s="1400"/>
      <c r="U545" s="1400"/>
      <c r="V545" s="1400"/>
      <c r="W545" s="1400"/>
      <c r="X545" s="1400"/>
      <c r="Y545" s="181"/>
      <c r="Z545" s="1400"/>
      <c r="AA545" s="1400"/>
      <c r="AB545" s="10"/>
      <c r="AC545" s="1400"/>
      <c r="AD545" s="1400"/>
      <c r="AE545" s="1400"/>
      <c r="AF545" s="1400"/>
      <c r="AG545" s="10"/>
    </row>
    <row r="546" spans="1:33" ht="14.25" customHeight="1" x14ac:dyDescent="0.25">
      <c r="A546" s="10"/>
      <c r="B546" s="10"/>
      <c r="C546" s="10"/>
      <c r="D546" s="10"/>
      <c r="E546" s="10"/>
      <c r="F546" s="10"/>
      <c r="G546" s="10"/>
      <c r="H546" s="10"/>
      <c r="I546" s="10"/>
      <c r="J546" s="10"/>
      <c r="K546" s="10"/>
      <c r="L546" s="10"/>
      <c r="M546" s="10"/>
      <c r="N546" s="10"/>
      <c r="O546" s="10"/>
      <c r="P546" s="153"/>
      <c r="Q546" s="153"/>
      <c r="R546" s="153"/>
      <c r="S546" s="153"/>
      <c r="T546" s="153"/>
      <c r="U546" s="153"/>
      <c r="V546" s="153"/>
      <c r="W546" s="153"/>
      <c r="X546" s="153"/>
      <c r="Y546" s="10"/>
      <c r="Z546" s="10"/>
      <c r="AA546" s="10"/>
      <c r="AB546" s="10"/>
      <c r="AC546" s="10"/>
      <c r="AD546" s="10"/>
      <c r="AE546" s="10"/>
      <c r="AF546" s="10"/>
      <c r="AG546" s="10"/>
    </row>
    <row r="547" spans="1:33" ht="14.25" customHeight="1" x14ac:dyDescent="0.25">
      <c r="A547" s="255"/>
      <c r="B547" s="1474"/>
      <c r="C547" s="1456"/>
      <c r="D547" s="1456"/>
      <c r="E547" s="1456"/>
      <c r="F547" s="1456"/>
      <c r="G547" s="1456"/>
      <c r="H547" s="1456"/>
      <c r="I547" s="1456"/>
      <c r="J547" s="1456"/>
      <c r="K547" s="1456"/>
      <c r="L547" s="1457"/>
      <c r="M547" s="255"/>
      <c r="N547" s="1022"/>
      <c r="O547" s="255"/>
      <c r="P547" s="2386"/>
      <c r="Q547" s="1456"/>
      <c r="R547" s="1456"/>
      <c r="S547" s="1456"/>
      <c r="T547" s="1456"/>
      <c r="U547" s="1456"/>
      <c r="V547" s="1456"/>
      <c r="W547" s="1456"/>
      <c r="X547" s="1457"/>
      <c r="Y547" s="255"/>
      <c r="Z547" s="2387"/>
      <c r="AA547" s="1457"/>
      <c r="AB547" s="10"/>
      <c r="AC547" s="2387"/>
      <c r="AD547" s="1456"/>
      <c r="AE547" s="1456"/>
      <c r="AF547" s="1457"/>
      <c r="AG547" s="10"/>
    </row>
    <row r="548" spans="1:33" ht="14.25" customHeight="1" x14ac:dyDescent="0.25">
      <c r="A548" s="10"/>
      <c r="B548" s="584"/>
      <c r="C548" s="584"/>
      <c r="D548" s="584"/>
      <c r="E548" s="584"/>
      <c r="F548" s="584"/>
      <c r="G548" s="584"/>
      <c r="H548" s="584"/>
      <c r="I548" s="584"/>
      <c r="J548" s="584"/>
      <c r="K548" s="584"/>
      <c r="L548" s="584"/>
      <c r="M548" s="10"/>
      <c r="N548" s="584"/>
      <c r="O548" s="10"/>
      <c r="P548" s="153"/>
      <c r="Q548" s="153"/>
      <c r="R548" s="153"/>
      <c r="S548" s="153"/>
      <c r="T548" s="153"/>
      <c r="U548" s="153"/>
      <c r="V548" s="153"/>
      <c r="W548" s="153"/>
      <c r="X548" s="153"/>
      <c r="Y548" s="10"/>
      <c r="Z548" s="1023"/>
      <c r="AA548" s="1023"/>
      <c r="AB548" s="10"/>
      <c r="AC548" s="1023"/>
      <c r="AD548" s="1023"/>
      <c r="AE548" s="1023"/>
      <c r="AF548" s="1023"/>
      <c r="AG548" s="10"/>
    </row>
    <row r="549" spans="1:33" ht="14.25" customHeight="1" x14ac:dyDescent="0.25">
      <c r="A549" s="255"/>
      <c r="B549" s="1474"/>
      <c r="C549" s="1456"/>
      <c r="D549" s="1456"/>
      <c r="E549" s="1456"/>
      <c r="F549" s="1456"/>
      <c r="G549" s="1456"/>
      <c r="H549" s="1456"/>
      <c r="I549" s="1456"/>
      <c r="J549" s="1456"/>
      <c r="K549" s="1456"/>
      <c r="L549" s="1457"/>
      <c r="M549" s="255"/>
      <c r="N549" s="1022"/>
      <c r="O549" s="255"/>
      <c r="P549" s="2386"/>
      <c r="Q549" s="1456"/>
      <c r="R549" s="1456"/>
      <c r="S549" s="1456"/>
      <c r="T549" s="1456"/>
      <c r="U549" s="1456"/>
      <c r="V549" s="1456"/>
      <c r="W549" s="1456"/>
      <c r="X549" s="1457"/>
      <c r="Y549" s="255"/>
      <c r="Z549" s="2387"/>
      <c r="AA549" s="1457"/>
      <c r="AB549" s="10"/>
      <c r="AC549" s="2387"/>
      <c r="AD549" s="1456"/>
      <c r="AE549" s="1456"/>
      <c r="AF549" s="1457"/>
      <c r="AG549" s="10"/>
    </row>
    <row r="550" spans="1:33" ht="14.25" customHeight="1" x14ac:dyDescent="0.25">
      <c r="A550" s="10"/>
      <c r="B550" s="584"/>
      <c r="C550" s="584"/>
      <c r="D550" s="584"/>
      <c r="E550" s="584"/>
      <c r="F550" s="584"/>
      <c r="G550" s="584"/>
      <c r="H550" s="584"/>
      <c r="I550" s="584"/>
      <c r="J550" s="584"/>
      <c r="K550" s="584"/>
      <c r="L550" s="584"/>
      <c r="M550" s="10"/>
      <c r="N550" s="584"/>
      <c r="O550" s="10"/>
      <c r="P550" s="153"/>
      <c r="Q550" s="153"/>
      <c r="R550" s="153"/>
      <c r="S550" s="153"/>
      <c r="T550" s="153"/>
      <c r="U550" s="153"/>
      <c r="V550" s="153"/>
      <c r="W550" s="153"/>
      <c r="X550" s="153"/>
      <c r="Y550" s="10"/>
      <c r="Z550" s="1023"/>
      <c r="AA550" s="1023"/>
      <c r="AB550" s="10"/>
      <c r="AC550" s="1023"/>
      <c r="AD550" s="1023"/>
      <c r="AE550" s="1023"/>
      <c r="AF550" s="1023"/>
      <c r="AG550" s="10"/>
    </row>
    <row r="551" spans="1:33" ht="14.25" customHeight="1" x14ac:dyDescent="0.25">
      <c r="A551" s="255"/>
      <c r="B551" s="1474"/>
      <c r="C551" s="1456"/>
      <c r="D551" s="1456"/>
      <c r="E551" s="1456"/>
      <c r="F551" s="1456"/>
      <c r="G551" s="1456"/>
      <c r="H551" s="1456"/>
      <c r="I551" s="1456"/>
      <c r="J551" s="1456"/>
      <c r="K551" s="1456"/>
      <c r="L551" s="1457"/>
      <c r="M551" s="255"/>
      <c r="N551" s="1022"/>
      <c r="O551" s="255"/>
      <c r="P551" s="2386"/>
      <c r="Q551" s="1456"/>
      <c r="R551" s="1456"/>
      <c r="S551" s="1456"/>
      <c r="T551" s="1456"/>
      <c r="U551" s="1456"/>
      <c r="V551" s="1456"/>
      <c r="W551" s="1456"/>
      <c r="X551" s="1457"/>
      <c r="Y551" s="255"/>
      <c r="Z551" s="2387"/>
      <c r="AA551" s="1457"/>
      <c r="AB551" s="10"/>
      <c r="AC551" s="2387"/>
      <c r="AD551" s="1456"/>
      <c r="AE551" s="1456"/>
      <c r="AF551" s="1457"/>
      <c r="AG551" s="10"/>
    </row>
    <row r="552" spans="1:33" ht="14.25" customHeight="1" x14ac:dyDescent="0.25">
      <c r="A552" s="10"/>
      <c r="B552" s="584"/>
      <c r="C552" s="584"/>
      <c r="D552" s="584"/>
      <c r="E552" s="584"/>
      <c r="F552" s="584"/>
      <c r="G552" s="584"/>
      <c r="H552" s="584"/>
      <c r="I552" s="584"/>
      <c r="J552" s="584"/>
      <c r="K552" s="584"/>
      <c r="L552" s="584"/>
      <c r="M552" s="10"/>
      <c r="N552" s="584"/>
      <c r="O552" s="10"/>
      <c r="P552" s="153"/>
      <c r="Q552" s="153"/>
      <c r="R552" s="153"/>
      <c r="S552" s="153"/>
      <c r="T552" s="153"/>
      <c r="U552" s="153"/>
      <c r="V552" s="153"/>
      <c r="W552" s="153"/>
      <c r="X552" s="153"/>
      <c r="Y552" s="10"/>
      <c r="Z552" s="1023"/>
      <c r="AA552" s="1023"/>
      <c r="AB552" s="10"/>
      <c r="AC552" s="1023"/>
      <c r="AD552" s="1023"/>
      <c r="AE552" s="1023"/>
      <c r="AF552" s="1023"/>
      <c r="AG552" s="10"/>
    </row>
    <row r="553" spans="1:33" ht="14.25" customHeight="1" x14ac:dyDescent="0.25">
      <c r="A553" s="255"/>
      <c r="B553" s="1474"/>
      <c r="C553" s="1456"/>
      <c r="D553" s="1456"/>
      <c r="E553" s="1456"/>
      <c r="F553" s="1456"/>
      <c r="G553" s="1456"/>
      <c r="H553" s="1456"/>
      <c r="I553" s="1456"/>
      <c r="J553" s="1456"/>
      <c r="K553" s="1456"/>
      <c r="L553" s="1457"/>
      <c r="M553" s="255"/>
      <c r="N553" s="1022"/>
      <c r="O553" s="255"/>
      <c r="P553" s="2386"/>
      <c r="Q553" s="1456"/>
      <c r="R553" s="1456"/>
      <c r="S553" s="1456"/>
      <c r="T553" s="1456"/>
      <c r="U553" s="1456"/>
      <c r="V553" s="1456"/>
      <c r="W553" s="1456"/>
      <c r="X553" s="1457"/>
      <c r="Y553" s="255"/>
      <c r="Z553" s="2387"/>
      <c r="AA553" s="1457"/>
      <c r="AB553" s="10"/>
      <c r="AC553" s="2387"/>
      <c r="AD553" s="1456"/>
      <c r="AE553" s="1456"/>
      <c r="AF553" s="1457"/>
      <c r="AG553" s="10"/>
    </row>
    <row r="554" spans="1:33" ht="14.25" customHeight="1" x14ac:dyDescent="0.25">
      <c r="A554" s="10"/>
      <c r="B554" s="584"/>
      <c r="C554" s="584"/>
      <c r="D554" s="584"/>
      <c r="E554" s="584"/>
      <c r="F554" s="584"/>
      <c r="G554" s="584"/>
      <c r="H554" s="584"/>
      <c r="I554" s="584"/>
      <c r="J554" s="584"/>
      <c r="K554" s="584"/>
      <c r="L554" s="584"/>
      <c r="M554" s="10"/>
      <c r="N554" s="584"/>
      <c r="O554" s="10"/>
      <c r="P554" s="153"/>
      <c r="Q554" s="153"/>
      <c r="R554" s="153"/>
      <c r="S554" s="153"/>
      <c r="T554" s="153"/>
      <c r="U554" s="153"/>
      <c r="V554" s="153"/>
      <c r="W554" s="153"/>
      <c r="X554" s="153"/>
      <c r="Y554" s="10"/>
      <c r="Z554" s="1023"/>
      <c r="AA554" s="1023"/>
      <c r="AB554" s="10"/>
      <c r="AC554" s="1023"/>
      <c r="AD554" s="1023"/>
      <c r="AE554" s="1023"/>
      <c r="AF554" s="1023"/>
      <c r="AG554" s="10"/>
    </row>
    <row r="555" spans="1:33" ht="14.25" customHeight="1" x14ac:dyDescent="0.25">
      <c r="A555" s="255"/>
      <c r="B555" s="1474"/>
      <c r="C555" s="1456"/>
      <c r="D555" s="1456"/>
      <c r="E555" s="1456"/>
      <c r="F555" s="1456"/>
      <c r="G555" s="1456"/>
      <c r="H555" s="1456"/>
      <c r="I555" s="1456"/>
      <c r="J555" s="1456"/>
      <c r="K555" s="1456"/>
      <c r="L555" s="1457"/>
      <c r="M555" s="255"/>
      <c r="N555" s="1022"/>
      <c r="O555" s="255"/>
      <c r="P555" s="2386"/>
      <c r="Q555" s="1456"/>
      <c r="R555" s="1456"/>
      <c r="S555" s="1456"/>
      <c r="T555" s="1456"/>
      <c r="U555" s="1456"/>
      <c r="V555" s="1456"/>
      <c r="W555" s="1456"/>
      <c r="X555" s="1457"/>
      <c r="Y555" s="255"/>
      <c r="Z555" s="2387"/>
      <c r="AA555" s="1457"/>
      <c r="AB555" s="10"/>
      <c r="AC555" s="2387"/>
      <c r="AD555" s="1456"/>
      <c r="AE555" s="1456"/>
      <c r="AF555" s="1457"/>
      <c r="AG555" s="10"/>
    </row>
    <row r="556" spans="1:33" ht="14.25" customHeight="1" x14ac:dyDescent="0.25">
      <c r="A556" s="10"/>
      <c r="B556" s="584"/>
      <c r="C556" s="584"/>
      <c r="D556" s="584"/>
      <c r="E556" s="584"/>
      <c r="F556" s="584"/>
      <c r="G556" s="584"/>
      <c r="H556" s="584"/>
      <c r="I556" s="584"/>
      <c r="J556" s="584"/>
      <c r="K556" s="584"/>
      <c r="L556" s="584"/>
      <c r="M556" s="10"/>
      <c r="N556" s="584"/>
      <c r="O556" s="10"/>
      <c r="P556" s="153"/>
      <c r="Q556" s="153"/>
      <c r="R556" s="153"/>
      <c r="S556" s="153"/>
      <c r="T556" s="153"/>
      <c r="U556" s="153"/>
      <c r="V556" s="153"/>
      <c r="W556" s="153"/>
      <c r="X556" s="153"/>
      <c r="Y556" s="10"/>
      <c r="Z556" s="1023"/>
      <c r="AA556" s="1023"/>
      <c r="AB556" s="10"/>
      <c r="AC556" s="1023"/>
      <c r="AD556" s="1023"/>
      <c r="AE556" s="1023"/>
      <c r="AF556" s="1023"/>
      <c r="AG556" s="10"/>
    </row>
    <row r="557" spans="1:33" ht="14.25" customHeight="1" x14ac:dyDescent="0.25">
      <c r="A557" s="255"/>
      <c r="B557" s="1474"/>
      <c r="C557" s="1456"/>
      <c r="D557" s="1456"/>
      <c r="E557" s="1456"/>
      <c r="F557" s="1456"/>
      <c r="G557" s="1456"/>
      <c r="H557" s="1456"/>
      <c r="I557" s="1456"/>
      <c r="J557" s="1456"/>
      <c r="K557" s="1456"/>
      <c r="L557" s="1457"/>
      <c r="M557" s="255"/>
      <c r="N557" s="1022"/>
      <c r="O557" s="255"/>
      <c r="P557" s="2386"/>
      <c r="Q557" s="1456"/>
      <c r="R557" s="1456"/>
      <c r="S557" s="1456"/>
      <c r="T557" s="1456"/>
      <c r="U557" s="1456"/>
      <c r="V557" s="1456"/>
      <c r="W557" s="1456"/>
      <c r="X557" s="1457"/>
      <c r="Y557" s="255"/>
      <c r="Z557" s="2387"/>
      <c r="AA557" s="1457"/>
      <c r="AB557" s="10"/>
      <c r="AC557" s="2387"/>
      <c r="AD557" s="1456"/>
      <c r="AE557" s="1456"/>
      <c r="AF557" s="1457"/>
      <c r="AG557" s="10"/>
    </row>
    <row r="558" spans="1:3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4.25" customHeight="1" x14ac:dyDescent="0.25">
      <c r="A559" s="10" t="s">
        <v>2745</v>
      </c>
      <c r="B559" s="10"/>
      <c r="C559" s="10"/>
      <c r="D559" s="10"/>
      <c r="E559" s="10"/>
      <c r="F559" s="10"/>
      <c r="G559" s="10"/>
      <c r="H559" s="10"/>
      <c r="I559" s="2389" t="s">
        <v>2746</v>
      </c>
      <c r="J559" s="1456"/>
      <c r="K559" s="1456"/>
      <c r="L559" s="1456"/>
      <c r="M559" s="1456"/>
      <c r="N559" s="1456"/>
      <c r="O559" s="1456"/>
      <c r="P559" s="1456"/>
      <c r="Q559" s="1456"/>
      <c r="R559" s="1456"/>
      <c r="S559" s="1456"/>
      <c r="T559" s="1456"/>
      <c r="U559" s="1456"/>
      <c r="V559" s="1456"/>
      <c r="W559" s="1456"/>
      <c r="X559" s="1457"/>
      <c r="Y559" s="10"/>
      <c r="Z559" s="10" t="s">
        <v>2747</v>
      </c>
      <c r="AA559" s="10"/>
      <c r="AB559" s="10"/>
      <c r="AC559" s="10"/>
      <c r="AD559" s="10"/>
      <c r="AE559" s="10"/>
      <c r="AF559" s="10"/>
      <c r="AG559" s="10"/>
    </row>
    <row r="560" spans="1:33" ht="14.25" customHeight="1" x14ac:dyDescent="0.25">
      <c r="A560" s="10" t="s">
        <v>2768</v>
      </c>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5" customHeight="1" x14ac:dyDescent="0.2">
      <c r="A562" s="1551" t="s">
        <v>2749</v>
      </c>
      <c r="B562" s="1400"/>
      <c r="C562" s="1400"/>
      <c r="D562" s="1400"/>
      <c r="E562" s="1400"/>
      <c r="F562" s="1400"/>
      <c r="G562" s="1400"/>
      <c r="H562" s="1400"/>
      <c r="I562" s="1400"/>
      <c r="J562" s="1400"/>
      <c r="K562" s="1400"/>
      <c r="L562" s="1400"/>
      <c r="M562" s="1400"/>
      <c r="N562" s="1400"/>
      <c r="O562" s="1400"/>
      <c r="P562" s="1400"/>
      <c r="Q562" s="1400"/>
      <c r="R562" s="1400"/>
      <c r="S562" s="1400"/>
      <c r="T562" s="1400"/>
      <c r="U562" s="1400"/>
      <c r="V562" s="1400"/>
      <c r="W562" s="1400"/>
      <c r="X562" s="1400"/>
      <c r="Y562" s="1400"/>
      <c r="Z562" s="1400"/>
      <c r="AA562" s="1400"/>
      <c r="AB562" s="1400"/>
      <c r="AC562" s="1400"/>
      <c r="AD562" s="1400"/>
      <c r="AE562" s="1400"/>
      <c r="AF562" s="1400"/>
      <c r="AG562" s="1400"/>
    </row>
    <row r="563" spans="1:33" ht="14.25" customHeight="1" x14ac:dyDescent="0.2">
      <c r="A563" s="1400"/>
      <c r="B563" s="1400"/>
      <c r="C563" s="1400"/>
      <c r="D563" s="1400"/>
      <c r="E563" s="1400"/>
      <c r="F563" s="1400"/>
      <c r="G563" s="1400"/>
      <c r="H563" s="1400"/>
      <c r="I563" s="1400"/>
      <c r="J563" s="1400"/>
      <c r="K563" s="1400"/>
      <c r="L563" s="1400"/>
      <c r="M563" s="1400"/>
      <c r="N563" s="1400"/>
      <c r="O563" s="1400"/>
      <c r="P563" s="1400"/>
      <c r="Q563" s="1400"/>
      <c r="R563" s="1400"/>
      <c r="S563" s="1400"/>
      <c r="T563" s="1400"/>
      <c r="U563" s="1400"/>
      <c r="V563" s="1400"/>
      <c r="W563" s="1400"/>
      <c r="X563" s="1400"/>
      <c r="Y563" s="1400"/>
      <c r="Z563" s="1400"/>
      <c r="AA563" s="1400"/>
      <c r="AB563" s="1400"/>
      <c r="AC563" s="1400"/>
      <c r="AD563" s="1400"/>
      <c r="AE563" s="1400"/>
      <c r="AF563" s="1400"/>
      <c r="AG563" s="1400"/>
    </row>
    <row r="564" spans="1:33" ht="14.25" customHeight="1" x14ac:dyDescent="0.2">
      <c r="A564" s="1400"/>
      <c r="B564" s="1400"/>
      <c r="C564" s="1400"/>
      <c r="D564" s="1400"/>
      <c r="E564" s="1400"/>
      <c r="F564" s="1400"/>
      <c r="G564" s="1400"/>
      <c r="H564" s="1400"/>
      <c r="I564" s="1400"/>
      <c r="J564" s="1400"/>
      <c r="K564" s="1400"/>
      <c r="L564" s="1400"/>
      <c r="M564" s="1400"/>
      <c r="N564" s="1400"/>
      <c r="O564" s="1400"/>
      <c r="P564" s="1400"/>
      <c r="Q564" s="1400"/>
      <c r="R564" s="1400"/>
      <c r="S564" s="1400"/>
      <c r="T564" s="1400"/>
      <c r="U564" s="1400"/>
      <c r="V564" s="1400"/>
      <c r="W564" s="1400"/>
      <c r="X564" s="1400"/>
      <c r="Y564" s="1400"/>
      <c r="Z564" s="1400"/>
      <c r="AA564" s="1400"/>
      <c r="AB564" s="1400"/>
      <c r="AC564" s="1400"/>
      <c r="AD564" s="1400"/>
      <c r="AE564" s="1400"/>
      <c r="AF564" s="1400"/>
      <c r="AG564" s="1400"/>
    </row>
    <row r="565" spans="1:33" ht="14.25" customHeight="1" x14ac:dyDescent="0.2">
      <c r="A565" s="1400"/>
      <c r="B565" s="1400"/>
      <c r="C565" s="1400"/>
      <c r="D565" s="1400"/>
      <c r="E565" s="1400"/>
      <c r="F565" s="1400"/>
      <c r="G565" s="1400"/>
      <c r="H565" s="1400"/>
      <c r="I565" s="1400"/>
      <c r="J565" s="1400"/>
      <c r="K565" s="1400"/>
      <c r="L565" s="1400"/>
      <c r="M565" s="1400"/>
      <c r="N565" s="1400"/>
      <c r="O565" s="1400"/>
      <c r="P565" s="1400"/>
      <c r="Q565" s="1400"/>
      <c r="R565" s="1400"/>
      <c r="S565" s="1400"/>
      <c r="T565" s="1400"/>
      <c r="U565" s="1400"/>
      <c r="V565" s="1400"/>
      <c r="W565" s="1400"/>
      <c r="X565" s="1400"/>
      <c r="Y565" s="1400"/>
      <c r="Z565" s="1400"/>
      <c r="AA565" s="1400"/>
      <c r="AB565" s="1400"/>
      <c r="AC565" s="1400"/>
      <c r="AD565" s="1400"/>
      <c r="AE565" s="1400"/>
      <c r="AF565" s="1400"/>
      <c r="AG565" s="1400"/>
    </row>
    <row r="566" spans="1:3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5" customHeight="1" x14ac:dyDescent="0.2">
      <c r="A567" s="1551" t="s">
        <v>2750</v>
      </c>
      <c r="B567" s="1400"/>
      <c r="C567" s="1400"/>
      <c r="D567" s="1400"/>
      <c r="E567" s="1400"/>
      <c r="F567" s="1400"/>
      <c r="G567" s="1400"/>
      <c r="H567" s="1400"/>
      <c r="I567" s="1400"/>
      <c r="J567" s="1400"/>
      <c r="K567" s="1400"/>
      <c r="L567" s="1400"/>
      <c r="M567" s="1400"/>
      <c r="N567" s="1400"/>
      <c r="O567" s="1400"/>
      <c r="P567" s="1400"/>
      <c r="Q567" s="1400"/>
      <c r="R567" s="1400"/>
      <c r="S567" s="1400"/>
      <c r="T567" s="1400"/>
      <c r="U567" s="1400"/>
      <c r="V567" s="1400"/>
      <c r="W567" s="1400"/>
      <c r="X567" s="1400"/>
      <c r="Y567" s="1400"/>
      <c r="Z567" s="1400"/>
      <c r="AA567" s="1400"/>
      <c r="AB567" s="1400"/>
      <c r="AC567" s="1400"/>
      <c r="AD567" s="1400"/>
      <c r="AE567" s="1400"/>
      <c r="AF567" s="1400"/>
      <c r="AG567" s="1400"/>
    </row>
    <row r="568" spans="1:33" ht="14.25" customHeight="1" x14ac:dyDescent="0.2">
      <c r="A568" s="1400"/>
      <c r="B568" s="1400"/>
      <c r="C568" s="1400"/>
      <c r="D568" s="1400"/>
      <c r="E568" s="1400"/>
      <c r="F568" s="1400"/>
      <c r="G568" s="1400"/>
      <c r="H568" s="1400"/>
      <c r="I568" s="1400"/>
      <c r="J568" s="1400"/>
      <c r="K568" s="1400"/>
      <c r="L568" s="1400"/>
      <c r="M568" s="1400"/>
      <c r="N568" s="1400"/>
      <c r="O568" s="1400"/>
      <c r="P568" s="1400"/>
      <c r="Q568" s="1400"/>
      <c r="R568" s="1400"/>
      <c r="S568" s="1400"/>
      <c r="T568" s="1400"/>
      <c r="U568" s="1400"/>
      <c r="V568" s="1400"/>
      <c r="W568" s="1400"/>
      <c r="X568" s="1400"/>
      <c r="Y568" s="1400"/>
      <c r="Z568" s="1400"/>
      <c r="AA568" s="1400"/>
      <c r="AB568" s="1400"/>
      <c r="AC568" s="1400"/>
      <c r="AD568" s="1400"/>
      <c r="AE568" s="1400"/>
      <c r="AF568" s="1400"/>
      <c r="AG568" s="1400"/>
    </row>
    <row r="569" spans="1:33" ht="14.25" customHeight="1" x14ac:dyDescent="0.2">
      <c r="A569" s="1400"/>
      <c r="B569" s="1400"/>
      <c r="C569" s="1400"/>
      <c r="D569" s="1400"/>
      <c r="E569" s="1400"/>
      <c r="F569" s="1400"/>
      <c r="G569" s="1400"/>
      <c r="H569" s="1400"/>
      <c r="I569" s="1400"/>
      <c r="J569" s="1400"/>
      <c r="K569" s="1400"/>
      <c r="L569" s="1400"/>
      <c r="M569" s="1400"/>
      <c r="N569" s="1400"/>
      <c r="O569" s="1400"/>
      <c r="P569" s="1400"/>
      <c r="Q569" s="1400"/>
      <c r="R569" s="1400"/>
      <c r="S569" s="1400"/>
      <c r="T569" s="1400"/>
      <c r="U569" s="1400"/>
      <c r="V569" s="1400"/>
      <c r="W569" s="1400"/>
      <c r="X569" s="1400"/>
      <c r="Y569" s="1400"/>
      <c r="Z569" s="1400"/>
      <c r="AA569" s="1400"/>
      <c r="AB569" s="1400"/>
      <c r="AC569" s="1400"/>
      <c r="AD569" s="1400"/>
      <c r="AE569" s="1400"/>
      <c r="AF569" s="1400"/>
      <c r="AG569" s="1400"/>
    </row>
    <row r="570" spans="1:3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4.25" customHeight="1" x14ac:dyDescent="0.25">
      <c r="A571" s="10" t="s">
        <v>2751</v>
      </c>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4.25" customHeight="1" x14ac:dyDescent="0.25">
      <c r="A574" s="10" t="s">
        <v>1873</v>
      </c>
      <c r="B574" s="10"/>
      <c r="C574" s="2380"/>
      <c r="D574" s="1403"/>
      <c r="E574" s="1403"/>
      <c r="F574" s="1403"/>
      <c r="G574" s="1403"/>
      <c r="H574" s="1403"/>
      <c r="I574" s="1403"/>
      <c r="J574" s="1403"/>
      <c r="K574" s="1403"/>
      <c r="L574" s="10"/>
      <c r="M574" s="2384" t="str">
        <f>J528</f>
        <v>Should be the same as listed in Part I.</v>
      </c>
      <c r="N574" s="1456"/>
      <c r="O574" s="1456"/>
      <c r="P574" s="1456"/>
      <c r="Q574" s="1456"/>
      <c r="R574" s="1456"/>
      <c r="S574" s="1456"/>
      <c r="T574" s="1456"/>
      <c r="U574" s="1456"/>
      <c r="V574" s="1456"/>
      <c r="W574" s="1456"/>
      <c r="X574" s="1456"/>
      <c r="Y574" s="1456"/>
      <c r="Z574" s="1457"/>
      <c r="AA574" s="10"/>
      <c r="AB574" s="1703"/>
      <c r="AC574" s="1456"/>
      <c r="AD574" s="1456"/>
      <c r="AE574" s="1456"/>
      <c r="AF574" s="1457"/>
      <c r="AG574" s="10"/>
    </row>
    <row r="575" spans="1:33" ht="15" customHeight="1" x14ac:dyDescent="0.25">
      <c r="A575" s="10"/>
      <c r="B575" s="10"/>
      <c r="C575" s="2381" t="s">
        <v>2752</v>
      </c>
      <c r="D575" s="1397"/>
      <c r="E575" s="1397"/>
      <c r="F575" s="1397"/>
      <c r="G575" s="1397"/>
      <c r="H575" s="1397"/>
      <c r="I575" s="1397"/>
      <c r="J575" s="1397"/>
      <c r="K575" s="1397"/>
      <c r="L575" s="10"/>
      <c r="M575" s="2382" t="s">
        <v>441</v>
      </c>
      <c r="N575" s="1400"/>
      <c r="O575" s="1400"/>
      <c r="P575" s="1400"/>
      <c r="Q575" s="1400"/>
      <c r="R575" s="1400"/>
      <c r="S575" s="1400"/>
      <c r="T575" s="1400"/>
      <c r="U575" s="1400"/>
      <c r="V575" s="1400"/>
      <c r="W575" s="1400"/>
      <c r="X575" s="1400"/>
      <c r="Y575" s="1400"/>
      <c r="Z575" s="1400"/>
      <c r="AA575" s="10"/>
      <c r="AB575" s="2382" t="s">
        <v>442</v>
      </c>
      <c r="AC575" s="1400"/>
      <c r="AD575" s="1400"/>
      <c r="AE575" s="1400"/>
      <c r="AF575" s="1400"/>
      <c r="AG575" s="10"/>
    </row>
    <row r="576" spans="1:33" ht="14.25" customHeight="1" x14ac:dyDescent="0.25">
      <c r="A576" s="10"/>
      <c r="B576" s="10"/>
      <c r="C576" s="1400"/>
      <c r="D576" s="1400"/>
      <c r="E576" s="1400"/>
      <c r="F576" s="1400"/>
      <c r="G576" s="1400"/>
      <c r="H576" s="1400"/>
      <c r="I576" s="1400"/>
      <c r="J576" s="1400"/>
      <c r="K576" s="140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4.25" customHeight="1" x14ac:dyDescent="0.25">
      <c r="A578" s="181" t="s">
        <v>2731</v>
      </c>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4.25" customHeight="1" x14ac:dyDescent="0.25">
      <c r="A580" s="181" t="s">
        <v>2724</v>
      </c>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4.25" customHeight="1" x14ac:dyDescent="0.25">
      <c r="A581" s="10" t="s">
        <v>2732</v>
      </c>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4.25" customHeight="1" x14ac:dyDescent="0.25">
      <c r="A583" s="10" t="s">
        <v>2733</v>
      </c>
      <c r="B583" s="10"/>
      <c r="C583" s="10"/>
      <c r="D583" s="10"/>
      <c r="E583" s="10"/>
      <c r="F583" s="10"/>
      <c r="G583" s="10"/>
      <c r="H583" s="10"/>
      <c r="I583" s="10"/>
      <c r="J583" s="2385" t="s">
        <v>2734</v>
      </c>
      <c r="K583" s="1531"/>
      <c r="L583" s="1531"/>
      <c r="M583" s="1531"/>
      <c r="N583" s="1531"/>
      <c r="O583" s="1531"/>
      <c r="P583" s="1531"/>
      <c r="Q583" s="1531"/>
      <c r="R583" s="1531"/>
      <c r="S583" s="1531"/>
      <c r="T583" s="1531"/>
      <c r="U583" s="1531"/>
      <c r="V583" s="1531"/>
      <c r="W583" s="1531"/>
      <c r="X583" s="1531"/>
      <c r="Y583" s="1531"/>
      <c r="Z583" s="1531"/>
      <c r="AA583" s="1531"/>
      <c r="AB583" s="1531"/>
      <c r="AC583" s="1531"/>
      <c r="AD583" s="1531"/>
      <c r="AE583" s="1531"/>
      <c r="AF583" s="1532"/>
      <c r="AG583" s="10"/>
    </row>
    <row r="584" spans="1:3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5.75" customHeight="1" x14ac:dyDescent="0.25">
      <c r="A585" s="10"/>
      <c r="B585" s="10" t="s">
        <v>2735</v>
      </c>
      <c r="C585" s="10"/>
      <c r="D585" s="10"/>
      <c r="E585" s="10"/>
      <c r="F585" s="10"/>
      <c r="G585" s="238"/>
      <c r="H585" s="1700" t="s">
        <v>2736</v>
      </c>
      <c r="I585" s="1400"/>
      <c r="J585" s="1400"/>
      <c r="K585" s="1400"/>
      <c r="L585" s="1400"/>
      <c r="M585" s="1400"/>
      <c r="N585" s="1400"/>
      <c r="O585" s="1400"/>
      <c r="P585" s="1400"/>
      <c r="Q585" s="1400"/>
      <c r="R585" s="1400"/>
      <c r="S585" s="1400"/>
      <c r="T585" s="1400"/>
      <c r="U585" s="1400"/>
      <c r="V585" s="1400"/>
      <c r="W585" s="1400"/>
      <c r="X585" s="1400"/>
      <c r="Y585" s="1400"/>
      <c r="Z585" s="1400"/>
      <c r="AA585" s="1400"/>
      <c r="AB585" s="1400"/>
      <c r="AC585" s="1400"/>
      <c r="AD585" s="1400"/>
      <c r="AE585" s="1400"/>
      <c r="AF585" s="1400"/>
      <c r="AG585" s="1400"/>
    </row>
    <row r="586" spans="1:3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4.25" customHeight="1" x14ac:dyDescent="0.25">
      <c r="A587" s="10"/>
      <c r="B587" s="10"/>
      <c r="C587" s="10"/>
      <c r="D587" s="10"/>
      <c r="E587" s="10"/>
      <c r="F587" s="10"/>
      <c r="G587" s="238"/>
      <c r="H587" s="10" t="s">
        <v>2737</v>
      </c>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4.25" customHeight="1" x14ac:dyDescent="0.25">
      <c r="A589" s="10"/>
      <c r="B589" s="10"/>
      <c r="C589" s="10"/>
      <c r="D589" s="10"/>
      <c r="E589" s="10"/>
      <c r="F589" s="10"/>
      <c r="G589" s="238"/>
      <c r="H589" s="10" t="s">
        <v>2738</v>
      </c>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4.25" customHeight="1" x14ac:dyDescent="0.25">
      <c r="A591" s="10"/>
      <c r="B591" s="10"/>
      <c r="C591" s="10"/>
      <c r="D591" s="10"/>
      <c r="E591" s="10"/>
      <c r="F591" s="10"/>
      <c r="G591" s="238"/>
      <c r="H591" s="10" t="s">
        <v>2739</v>
      </c>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4.25" customHeight="1" x14ac:dyDescent="0.25">
      <c r="A593" s="10"/>
      <c r="B593" s="10"/>
      <c r="C593" s="10"/>
      <c r="D593" s="10"/>
      <c r="E593" s="10"/>
      <c r="F593" s="10"/>
      <c r="G593" s="238"/>
      <c r="H593" s="10" t="s">
        <v>2740</v>
      </c>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5" customHeight="1" x14ac:dyDescent="0.2">
      <c r="A595" s="1551" t="s">
        <v>2769</v>
      </c>
      <c r="B595" s="1400"/>
      <c r="C595" s="1400"/>
      <c r="D595" s="1400"/>
      <c r="E595" s="1400"/>
      <c r="F595" s="1400"/>
      <c r="G595" s="1400"/>
      <c r="H595" s="1400"/>
      <c r="I595" s="1400"/>
      <c r="J595" s="1400"/>
      <c r="K595" s="1400"/>
      <c r="L595" s="1400"/>
      <c r="M595" s="1400"/>
      <c r="N595" s="1400"/>
      <c r="O595" s="1400"/>
      <c r="P595" s="1400"/>
      <c r="Q595" s="1400"/>
      <c r="R595" s="1400"/>
      <c r="S595" s="1400"/>
      <c r="T595" s="1400"/>
      <c r="U595" s="1400"/>
      <c r="V595" s="1400"/>
      <c r="W595" s="1400"/>
      <c r="X595" s="1400"/>
      <c r="Y595" s="1400"/>
      <c r="Z595" s="1400"/>
      <c r="AA595" s="1400"/>
      <c r="AB595" s="1400"/>
      <c r="AC595" s="1400"/>
      <c r="AD595" s="1400"/>
      <c r="AE595" s="1400"/>
      <c r="AF595" s="1400"/>
      <c r="AG595" s="1400"/>
    </row>
    <row r="596" spans="1:33" ht="14.25" customHeight="1" x14ac:dyDescent="0.2">
      <c r="A596" s="1400"/>
      <c r="B596" s="1400"/>
      <c r="C596" s="1400"/>
      <c r="D596" s="1400"/>
      <c r="E596" s="1400"/>
      <c r="F596" s="1400"/>
      <c r="G596" s="1400"/>
      <c r="H596" s="1400"/>
      <c r="I596" s="1400"/>
      <c r="J596" s="1400"/>
      <c r="K596" s="1400"/>
      <c r="L596" s="1400"/>
      <c r="M596" s="1400"/>
      <c r="N596" s="1400"/>
      <c r="O596" s="1400"/>
      <c r="P596" s="1400"/>
      <c r="Q596" s="1400"/>
      <c r="R596" s="1400"/>
      <c r="S596" s="1400"/>
      <c r="T596" s="1400"/>
      <c r="U596" s="1400"/>
      <c r="V596" s="1400"/>
      <c r="W596" s="1400"/>
      <c r="X596" s="1400"/>
      <c r="Y596" s="1400"/>
      <c r="Z596" s="1400"/>
      <c r="AA596" s="1400"/>
      <c r="AB596" s="1400"/>
      <c r="AC596" s="1400"/>
      <c r="AD596" s="1400"/>
      <c r="AE596" s="1400"/>
      <c r="AF596" s="1400"/>
      <c r="AG596" s="1400"/>
    </row>
    <row r="597" spans="1:33" ht="14.25" customHeight="1" x14ac:dyDescent="0.2">
      <c r="A597" s="1400"/>
      <c r="B597" s="1400"/>
      <c r="C597" s="1400"/>
      <c r="D597" s="1400"/>
      <c r="E597" s="1400"/>
      <c r="F597" s="1400"/>
      <c r="G597" s="1400"/>
      <c r="H597" s="1400"/>
      <c r="I597" s="1400"/>
      <c r="J597" s="1400"/>
      <c r="K597" s="1400"/>
      <c r="L597" s="1400"/>
      <c r="M597" s="1400"/>
      <c r="N597" s="1400"/>
      <c r="O597" s="1400"/>
      <c r="P597" s="1400"/>
      <c r="Q597" s="1400"/>
      <c r="R597" s="1400"/>
      <c r="S597" s="1400"/>
      <c r="T597" s="1400"/>
      <c r="U597" s="1400"/>
      <c r="V597" s="1400"/>
      <c r="W597" s="1400"/>
      <c r="X597" s="1400"/>
      <c r="Y597" s="1400"/>
      <c r="Z597" s="1400"/>
      <c r="AA597" s="1400"/>
      <c r="AB597" s="1400"/>
      <c r="AC597" s="1400"/>
      <c r="AD597" s="1400"/>
      <c r="AE597" s="1400"/>
      <c r="AF597" s="1400"/>
      <c r="AG597" s="1400"/>
    </row>
    <row r="598" spans="1:33" ht="14.25" customHeight="1" x14ac:dyDescent="0.2">
      <c r="A598" s="1400"/>
      <c r="B598" s="1400"/>
      <c r="C598" s="1400"/>
      <c r="D598" s="1400"/>
      <c r="E598" s="1400"/>
      <c r="F598" s="1400"/>
      <c r="G598" s="1400"/>
      <c r="H598" s="1400"/>
      <c r="I598" s="1400"/>
      <c r="J598" s="1400"/>
      <c r="K598" s="1400"/>
      <c r="L598" s="1400"/>
      <c r="M598" s="1400"/>
      <c r="N598" s="1400"/>
      <c r="O598" s="1400"/>
      <c r="P598" s="1400"/>
      <c r="Q598" s="1400"/>
      <c r="R598" s="1400"/>
      <c r="S598" s="1400"/>
      <c r="T598" s="1400"/>
      <c r="U598" s="1400"/>
      <c r="V598" s="1400"/>
      <c r="W598" s="1400"/>
      <c r="X598" s="1400"/>
      <c r="Y598" s="1400"/>
      <c r="Z598" s="1400"/>
      <c r="AA598" s="1400"/>
      <c r="AB598" s="1400"/>
      <c r="AC598" s="1400"/>
      <c r="AD598" s="1400"/>
      <c r="AE598" s="1400"/>
      <c r="AF598" s="1400"/>
      <c r="AG598" s="1400"/>
    </row>
    <row r="599" spans="1:33" ht="15" customHeight="1" x14ac:dyDescent="0.25">
      <c r="A599" s="10"/>
      <c r="B599" s="2383" t="s">
        <v>2742</v>
      </c>
      <c r="C599" s="1400"/>
      <c r="D599" s="1400"/>
      <c r="E599" s="1400"/>
      <c r="F599" s="1400"/>
      <c r="G599" s="1400"/>
      <c r="H599" s="1400"/>
      <c r="I599" s="1400"/>
      <c r="J599" s="1400"/>
      <c r="K599" s="1400"/>
      <c r="L599" s="1400"/>
      <c r="M599" s="364"/>
      <c r="N599" s="2383" t="s">
        <v>1645</v>
      </c>
      <c r="O599" s="364"/>
      <c r="P599" s="2383" t="s">
        <v>2614</v>
      </c>
      <c r="Q599" s="1400"/>
      <c r="R599" s="1400"/>
      <c r="S599" s="1400"/>
      <c r="T599" s="1400"/>
      <c r="U599" s="1400"/>
      <c r="V599" s="1400"/>
      <c r="W599" s="1400"/>
      <c r="X599" s="1400"/>
      <c r="Y599" s="181"/>
      <c r="Z599" s="2388" t="s">
        <v>2743</v>
      </c>
      <c r="AA599" s="1400"/>
      <c r="AB599" s="10"/>
      <c r="AC599" s="2388" t="s">
        <v>2744</v>
      </c>
      <c r="AD599" s="1400"/>
      <c r="AE599" s="1400"/>
      <c r="AF599" s="1400"/>
      <c r="AG599" s="10"/>
    </row>
    <row r="600" spans="1:33" ht="14.25" customHeight="1" x14ac:dyDescent="0.25">
      <c r="A600" s="10"/>
      <c r="B600" s="1400"/>
      <c r="C600" s="1400"/>
      <c r="D600" s="1400"/>
      <c r="E600" s="1400"/>
      <c r="F600" s="1400"/>
      <c r="G600" s="1400"/>
      <c r="H600" s="1400"/>
      <c r="I600" s="1400"/>
      <c r="J600" s="1400"/>
      <c r="K600" s="1400"/>
      <c r="L600" s="1400"/>
      <c r="M600" s="364"/>
      <c r="N600" s="1400"/>
      <c r="O600" s="364"/>
      <c r="P600" s="1400"/>
      <c r="Q600" s="1400"/>
      <c r="R600" s="1400"/>
      <c r="S600" s="1400"/>
      <c r="T600" s="1400"/>
      <c r="U600" s="1400"/>
      <c r="V600" s="1400"/>
      <c r="W600" s="1400"/>
      <c r="X600" s="1400"/>
      <c r="Y600" s="181"/>
      <c r="Z600" s="1400"/>
      <c r="AA600" s="1400"/>
      <c r="AB600" s="10"/>
      <c r="AC600" s="1400"/>
      <c r="AD600" s="1400"/>
      <c r="AE600" s="1400"/>
      <c r="AF600" s="1400"/>
      <c r="AG600" s="10"/>
    </row>
    <row r="601" spans="1:33" ht="14.25" customHeight="1" x14ac:dyDescent="0.25">
      <c r="A601" s="10"/>
      <c r="B601" s="10"/>
      <c r="C601" s="10"/>
      <c r="D601" s="10"/>
      <c r="E601" s="10"/>
      <c r="F601" s="10"/>
      <c r="G601" s="10"/>
      <c r="H601" s="10"/>
      <c r="I601" s="10"/>
      <c r="J601" s="10"/>
      <c r="K601" s="10"/>
      <c r="L601" s="10"/>
      <c r="M601" s="10"/>
      <c r="N601" s="10"/>
      <c r="O601" s="10"/>
      <c r="P601" s="153"/>
      <c r="Q601" s="153"/>
      <c r="R601" s="153"/>
      <c r="S601" s="153"/>
      <c r="T601" s="153"/>
      <c r="U601" s="153"/>
      <c r="V601" s="153"/>
      <c r="W601" s="153"/>
      <c r="X601" s="153"/>
      <c r="Y601" s="10"/>
      <c r="Z601" s="10"/>
      <c r="AA601" s="10"/>
      <c r="AB601" s="10"/>
      <c r="AC601" s="10"/>
      <c r="AD601" s="10"/>
      <c r="AE601" s="10"/>
      <c r="AF601" s="10"/>
      <c r="AG601" s="10"/>
    </row>
    <row r="602" spans="1:33" ht="14.25" customHeight="1" x14ac:dyDescent="0.25">
      <c r="A602" s="255"/>
      <c r="B602" s="1474"/>
      <c r="C602" s="1456"/>
      <c r="D602" s="1456"/>
      <c r="E602" s="1456"/>
      <c r="F602" s="1456"/>
      <c r="G602" s="1456"/>
      <c r="H602" s="1456"/>
      <c r="I602" s="1456"/>
      <c r="J602" s="1456"/>
      <c r="K602" s="1456"/>
      <c r="L602" s="1457"/>
      <c r="M602" s="255"/>
      <c r="N602" s="1022"/>
      <c r="O602" s="255"/>
      <c r="P602" s="2386"/>
      <c r="Q602" s="1456"/>
      <c r="R602" s="1456"/>
      <c r="S602" s="1456"/>
      <c r="T602" s="1456"/>
      <c r="U602" s="1456"/>
      <c r="V602" s="1456"/>
      <c r="W602" s="1456"/>
      <c r="X602" s="1457"/>
      <c r="Y602" s="255"/>
      <c r="Z602" s="2387"/>
      <c r="AA602" s="1457"/>
      <c r="AB602" s="10"/>
      <c r="AC602" s="2387"/>
      <c r="AD602" s="1456"/>
      <c r="AE602" s="1456"/>
      <c r="AF602" s="1457"/>
      <c r="AG602" s="10"/>
    </row>
    <row r="603" spans="1:33" ht="14.25" customHeight="1" x14ac:dyDescent="0.25">
      <c r="A603" s="10"/>
      <c r="B603" s="584"/>
      <c r="C603" s="584"/>
      <c r="D603" s="584"/>
      <c r="E603" s="584"/>
      <c r="F603" s="584"/>
      <c r="G603" s="584"/>
      <c r="H603" s="584"/>
      <c r="I603" s="584"/>
      <c r="J603" s="584"/>
      <c r="K603" s="584"/>
      <c r="L603" s="584"/>
      <c r="M603" s="10"/>
      <c r="N603" s="584"/>
      <c r="O603" s="10"/>
      <c r="P603" s="153"/>
      <c r="Q603" s="153"/>
      <c r="R603" s="153"/>
      <c r="S603" s="153"/>
      <c r="T603" s="153"/>
      <c r="U603" s="153"/>
      <c r="V603" s="153"/>
      <c r="W603" s="153"/>
      <c r="X603" s="153"/>
      <c r="Y603" s="10"/>
      <c r="Z603" s="1023"/>
      <c r="AA603" s="1023"/>
      <c r="AB603" s="10"/>
      <c r="AC603" s="1023"/>
      <c r="AD603" s="1023"/>
      <c r="AE603" s="1023"/>
      <c r="AF603" s="1023"/>
      <c r="AG603" s="10"/>
    </row>
    <row r="604" spans="1:33" ht="14.25" customHeight="1" x14ac:dyDescent="0.25">
      <c r="A604" s="255"/>
      <c r="B604" s="1474"/>
      <c r="C604" s="1456"/>
      <c r="D604" s="1456"/>
      <c r="E604" s="1456"/>
      <c r="F604" s="1456"/>
      <c r="G604" s="1456"/>
      <c r="H604" s="1456"/>
      <c r="I604" s="1456"/>
      <c r="J604" s="1456"/>
      <c r="K604" s="1456"/>
      <c r="L604" s="1457"/>
      <c r="M604" s="255"/>
      <c r="N604" s="1022"/>
      <c r="O604" s="255"/>
      <c r="P604" s="2386"/>
      <c r="Q604" s="1456"/>
      <c r="R604" s="1456"/>
      <c r="S604" s="1456"/>
      <c r="T604" s="1456"/>
      <c r="U604" s="1456"/>
      <c r="V604" s="1456"/>
      <c r="W604" s="1456"/>
      <c r="X604" s="1457"/>
      <c r="Y604" s="255"/>
      <c r="Z604" s="2387"/>
      <c r="AA604" s="1457"/>
      <c r="AB604" s="10"/>
      <c r="AC604" s="2387"/>
      <c r="AD604" s="1456"/>
      <c r="AE604" s="1456"/>
      <c r="AF604" s="1457"/>
      <c r="AG604" s="10"/>
    </row>
    <row r="605" spans="1:33" ht="14.25" customHeight="1" x14ac:dyDescent="0.25">
      <c r="A605" s="10"/>
      <c r="B605" s="584"/>
      <c r="C605" s="584"/>
      <c r="D605" s="584"/>
      <c r="E605" s="584"/>
      <c r="F605" s="584"/>
      <c r="G605" s="584"/>
      <c r="H605" s="584"/>
      <c r="I605" s="584"/>
      <c r="J605" s="584"/>
      <c r="K605" s="584"/>
      <c r="L605" s="584"/>
      <c r="M605" s="10"/>
      <c r="N605" s="584"/>
      <c r="O605" s="10"/>
      <c r="P605" s="153"/>
      <c r="Q605" s="153"/>
      <c r="R605" s="153"/>
      <c r="S605" s="153"/>
      <c r="T605" s="153"/>
      <c r="U605" s="153"/>
      <c r="V605" s="153"/>
      <c r="W605" s="153"/>
      <c r="X605" s="153"/>
      <c r="Y605" s="10"/>
      <c r="Z605" s="1023"/>
      <c r="AA605" s="1023"/>
      <c r="AB605" s="10"/>
      <c r="AC605" s="1023"/>
      <c r="AD605" s="1023"/>
      <c r="AE605" s="1023"/>
      <c r="AF605" s="1023"/>
      <c r="AG605" s="10"/>
    </row>
    <row r="606" spans="1:33" ht="14.25" customHeight="1" x14ac:dyDescent="0.25">
      <c r="A606" s="255"/>
      <c r="B606" s="1474"/>
      <c r="C606" s="1456"/>
      <c r="D606" s="1456"/>
      <c r="E606" s="1456"/>
      <c r="F606" s="1456"/>
      <c r="G606" s="1456"/>
      <c r="H606" s="1456"/>
      <c r="I606" s="1456"/>
      <c r="J606" s="1456"/>
      <c r="K606" s="1456"/>
      <c r="L606" s="1457"/>
      <c r="M606" s="255"/>
      <c r="N606" s="1022"/>
      <c r="O606" s="255"/>
      <c r="P606" s="2386"/>
      <c r="Q606" s="1456"/>
      <c r="R606" s="1456"/>
      <c r="S606" s="1456"/>
      <c r="T606" s="1456"/>
      <c r="U606" s="1456"/>
      <c r="V606" s="1456"/>
      <c r="W606" s="1456"/>
      <c r="X606" s="1457"/>
      <c r="Y606" s="255"/>
      <c r="Z606" s="2387"/>
      <c r="AA606" s="1457"/>
      <c r="AB606" s="10"/>
      <c r="AC606" s="2387"/>
      <c r="AD606" s="1456"/>
      <c r="AE606" s="1456"/>
      <c r="AF606" s="1457"/>
      <c r="AG606" s="10"/>
    </row>
    <row r="607" spans="1:33" ht="14.25" customHeight="1" x14ac:dyDescent="0.25">
      <c r="A607" s="10"/>
      <c r="B607" s="584"/>
      <c r="C607" s="584"/>
      <c r="D607" s="584"/>
      <c r="E607" s="584"/>
      <c r="F607" s="584"/>
      <c r="G607" s="584"/>
      <c r="H607" s="584"/>
      <c r="I607" s="584"/>
      <c r="J607" s="584"/>
      <c r="K607" s="584"/>
      <c r="L607" s="584"/>
      <c r="M607" s="10"/>
      <c r="N607" s="584"/>
      <c r="O607" s="10"/>
      <c r="P607" s="153"/>
      <c r="Q607" s="153"/>
      <c r="R607" s="153"/>
      <c r="S607" s="153"/>
      <c r="T607" s="153"/>
      <c r="U607" s="153"/>
      <c r="V607" s="153"/>
      <c r="W607" s="153"/>
      <c r="X607" s="153"/>
      <c r="Y607" s="10"/>
      <c r="Z607" s="1023"/>
      <c r="AA607" s="1023"/>
      <c r="AB607" s="10"/>
      <c r="AC607" s="1023"/>
      <c r="AD607" s="1023"/>
      <c r="AE607" s="1023"/>
      <c r="AF607" s="1023"/>
      <c r="AG607" s="10"/>
    </row>
    <row r="608" spans="1:33" ht="14.25" customHeight="1" x14ac:dyDescent="0.25">
      <c r="A608" s="255"/>
      <c r="B608" s="1474"/>
      <c r="C608" s="1456"/>
      <c r="D608" s="1456"/>
      <c r="E608" s="1456"/>
      <c r="F608" s="1456"/>
      <c r="G608" s="1456"/>
      <c r="H608" s="1456"/>
      <c r="I608" s="1456"/>
      <c r="J608" s="1456"/>
      <c r="K608" s="1456"/>
      <c r="L608" s="1457"/>
      <c r="M608" s="255"/>
      <c r="N608" s="1022"/>
      <c r="O608" s="255"/>
      <c r="P608" s="2386"/>
      <c r="Q608" s="1456"/>
      <c r="R608" s="1456"/>
      <c r="S608" s="1456"/>
      <c r="T608" s="1456"/>
      <c r="U608" s="1456"/>
      <c r="V608" s="1456"/>
      <c r="W608" s="1456"/>
      <c r="X608" s="1457"/>
      <c r="Y608" s="255"/>
      <c r="Z608" s="2387"/>
      <c r="AA608" s="1457"/>
      <c r="AB608" s="10"/>
      <c r="AC608" s="2387"/>
      <c r="AD608" s="1456"/>
      <c r="AE608" s="1456"/>
      <c r="AF608" s="1457"/>
      <c r="AG608" s="10"/>
    </row>
    <row r="609" spans="1:33" ht="14.25" customHeight="1" x14ac:dyDescent="0.25">
      <c r="A609" s="10"/>
      <c r="B609" s="584"/>
      <c r="C609" s="584"/>
      <c r="D609" s="584"/>
      <c r="E609" s="584"/>
      <c r="F609" s="584"/>
      <c r="G609" s="584"/>
      <c r="H609" s="584"/>
      <c r="I609" s="584"/>
      <c r="J609" s="584"/>
      <c r="K609" s="584"/>
      <c r="L609" s="584"/>
      <c r="M609" s="10"/>
      <c r="N609" s="584"/>
      <c r="O609" s="10"/>
      <c r="P609" s="153"/>
      <c r="Q609" s="153"/>
      <c r="R609" s="153"/>
      <c r="S609" s="153"/>
      <c r="T609" s="153"/>
      <c r="U609" s="153"/>
      <c r="V609" s="153"/>
      <c r="W609" s="153"/>
      <c r="X609" s="153"/>
      <c r="Y609" s="10"/>
      <c r="Z609" s="1023"/>
      <c r="AA609" s="1023"/>
      <c r="AB609" s="10"/>
      <c r="AC609" s="1023"/>
      <c r="AD609" s="1023"/>
      <c r="AE609" s="1023"/>
      <c r="AF609" s="1023"/>
      <c r="AG609" s="10"/>
    </row>
    <row r="610" spans="1:33" ht="14.25" customHeight="1" x14ac:dyDescent="0.25">
      <c r="A610" s="255"/>
      <c r="B610" s="1474"/>
      <c r="C610" s="1456"/>
      <c r="D610" s="1456"/>
      <c r="E610" s="1456"/>
      <c r="F610" s="1456"/>
      <c r="G610" s="1456"/>
      <c r="H610" s="1456"/>
      <c r="I610" s="1456"/>
      <c r="J610" s="1456"/>
      <c r="K610" s="1456"/>
      <c r="L610" s="1457"/>
      <c r="M610" s="255"/>
      <c r="N610" s="1022"/>
      <c r="O610" s="255"/>
      <c r="P610" s="2386"/>
      <c r="Q610" s="1456"/>
      <c r="R610" s="1456"/>
      <c r="S610" s="1456"/>
      <c r="T610" s="1456"/>
      <c r="U610" s="1456"/>
      <c r="V610" s="1456"/>
      <c r="W610" s="1456"/>
      <c r="X610" s="1457"/>
      <c r="Y610" s="255"/>
      <c r="Z610" s="2387"/>
      <c r="AA610" s="1457"/>
      <c r="AB610" s="10"/>
      <c r="AC610" s="2387"/>
      <c r="AD610" s="1456"/>
      <c r="AE610" s="1456"/>
      <c r="AF610" s="1457"/>
      <c r="AG610" s="10"/>
    </row>
    <row r="611" spans="1:33" ht="14.25" customHeight="1" x14ac:dyDescent="0.25">
      <c r="A611" s="10"/>
      <c r="B611" s="584"/>
      <c r="C611" s="584"/>
      <c r="D611" s="584"/>
      <c r="E611" s="584"/>
      <c r="F611" s="584"/>
      <c r="G611" s="584"/>
      <c r="H611" s="584"/>
      <c r="I611" s="584"/>
      <c r="J611" s="584"/>
      <c r="K611" s="584"/>
      <c r="L611" s="584"/>
      <c r="M611" s="10"/>
      <c r="N611" s="584"/>
      <c r="O611" s="10"/>
      <c r="P611" s="153"/>
      <c r="Q611" s="153"/>
      <c r="R611" s="153"/>
      <c r="S611" s="153"/>
      <c r="T611" s="153"/>
      <c r="U611" s="153"/>
      <c r="V611" s="153"/>
      <c r="W611" s="153"/>
      <c r="X611" s="153"/>
      <c r="Y611" s="10"/>
      <c r="Z611" s="1023"/>
      <c r="AA611" s="1023"/>
      <c r="AB611" s="10"/>
      <c r="AC611" s="1023"/>
      <c r="AD611" s="1023"/>
      <c r="AE611" s="1023"/>
      <c r="AF611" s="1023"/>
      <c r="AG611" s="10"/>
    </row>
    <row r="612" spans="1:33" ht="14.25" customHeight="1" x14ac:dyDescent="0.25">
      <c r="A612" s="255"/>
      <c r="B612" s="1474"/>
      <c r="C612" s="1456"/>
      <c r="D612" s="1456"/>
      <c r="E612" s="1456"/>
      <c r="F612" s="1456"/>
      <c r="G612" s="1456"/>
      <c r="H612" s="1456"/>
      <c r="I612" s="1456"/>
      <c r="J612" s="1456"/>
      <c r="K612" s="1456"/>
      <c r="L612" s="1457"/>
      <c r="M612" s="255"/>
      <c r="N612" s="1022"/>
      <c r="O612" s="255"/>
      <c r="P612" s="2386"/>
      <c r="Q612" s="1456"/>
      <c r="R612" s="1456"/>
      <c r="S612" s="1456"/>
      <c r="T612" s="1456"/>
      <c r="U612" s="1456"/>
      <c r="V612" s="1456"/>
      <c r="W612" s="1456"/>
      <c r="X612" s="1457"/>
      <c r="Y612" s="255"/>
      <c r="Z612" s="2387"/>
      <c r="AA612" s="1457"/>
      <c r="AB612" s="10"/>
      <c r="AC612" s="2387"/>
      <c r="AD612" s="1456"/>
      <c r="AE612" s="1456"/>
      <c r="AF612" s="1457"/>
      <c r="AG612" s="10"/>
    </row>
    <row r="613" spans="1:3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4.25" customHeight="1" x14ac:dyDescent="0.25">
      <c r="A614" s="10" t="s">
        <v>2745</v>
      </c>
      <c r="B614" s="10"/>
      <c r="C614" s="10"/>
      <c r="D614" s="10"/>
      <c r="E614" s="10"/>
      <c r="F614" s="10"/>
      <c r="G614" s="10"/>
      <c r="H614" s="10"/>
      <c r="I614" s="2389" t="s">
        <v>2746</v>
      </c>
      <c r="J614" s="1456"/>
      <c r="K614" s="1456"/>
      <c r="L614" s="1456"/>
      <c r="M614" s="1456"/>
      <c r="N614" s="1456"/>
      <c r="O614" s="1456"/>
      <c r="P614" s="1456"/>
      <c r="Q614" s="1456"/>
      <c r="R614" s="1456"/>
      <c r="S614" s="1456"/>
      <c r="T614" s="1456"/>
      <c r="U614" s="1456"/>
      <c r="V614" s="1456"/>
      <c r="W614" s="1456"/>
      <c r="X614" s="1457"/>
      <c r="Y614" s="10"/>
      <c r="Z614" s="10" t="s">
        <v>2747</v>
      </c>
      <c r="AA614" s="10"/>
      <c r="AB614" s="10"/>
      <c r="AC614" s="10"/>
      <c r="AD614" s="10"/>
      <c r="AE614" s="10"/>
      <c r="AF614" s="10"/>
      <c r="AG614" s="10"/>
    </row>
    <row r="615" spans="1:33" ht="14.25" customHeight="1" x14ac:dyDescent="0.25">
      <c r="A615" s="10" t="s">
        <v>2770</v>
      </c>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5" customHeight="1" x14ac:dyDescent="0.2">
      <c r="A617" s="1551" t="s">
        <v>2749</v>
      </c>
      <c r="B617" s="1400"/>
      <c r="C617" s="1400"/>
      <c r="D617" s="1400"/>
      <c r="E617" s="1400"/>
      <c r="F617" s="1400"/>
      <c r="G617" s="1400"/>
      <c r="H617" s="1400"/>
      <c r="I617" s="1400"/>
      <c r="J617" s="1400"/>
      <c r="K617" s="1400"/>
      <c r="L617" s="1400"/>
      <c r="M617" s="1400"/>
      <c r="N617" s="1400"/>
      <c r="O617" s="1400"/>
      <c r="P617" s="1400"/>
      <c r="Q617" s="1400"/>
      <c r="R617" s="1400"/>
      <c r="S617" s="1400"/>
      <c r="T617" s="1400"/>
      <c r="U617" s="1400"/>
      <c r="V617" s="1400"/>
      <c r="W617" s="1400"/>
      <c r="X617" s="1400"/>
      <c r="Y617" s="1400"/>
      <c r="Z617" s="1400"/>
      <c r="AA617" s="1400"/>
      <c r="AB617" s="1400"/>
      <c r="AC617" s="1400"/>
      <c r="AD617" s="1400"/>
      <c r="AE617" s="1400"/>
      <c r="AF617" s="1400"/>
      <c r="AG617" s="1400"/>
    </row>
    <row r="618" spans="1:33" ht="14.25" customHeight="1" x14ac:dyDescent="0.2">
      <c r="A618" s="1400"/>
      <c r="B618" s="1400"/>
      <c r="C618" s="1400"/>
      <c r="D618" s="1400"/>
      <c r="E618" s="1400"/>
      <c r="F618" s="1400"/>
      <c r="G618" s="1400"/>
      <c r="H618" s="1400"/>
      <c r="I618" s="1400"/>
      <c r="J618" s="1400"/>
      <c r="K618" s="1400"/>
      <c r="L618" s="1400"/>
      <c r="M618" s="1400"/>
      <c r="N618" s="1400"/>
      <c r="O618" s="1400"/>
      <c r="P618" s="1400"/>
      <c r="Q618" s="1400"/>
      <c r="R618" s="1400"/>
      <c r="S618" s="1400"/>
      <c r="T618" s="1400"/>
      <c r="U618" s="1400"/>
      <c r="V618" s="1400"/>
      <c r="W618" s="1400"/>
      <c r="X618" s="1400"/>
      <c r="Y618" s="1400"/>
      <c r="Z618" s="1400"/>
      <c r="AA618" s="1400"/>
      <c r="AB618" s="1400"/>
      <c r="AC618" s="1400"/>
      <c r="AD618" s="1400"/>
      <c r="AE618" s="1400"/>
      <c r="AF618" s="1400"/>
      <c r="AG618" s="1400"/>
    </row>
    <row r="619" spans="1:33" ht="14.25" customHeight="1" x14ac:dyDescent="0.2">
      <c r="A619" s="1400"/>
      <c r="B619" s="1400"/>
      <c r="C619" s="1400"/>
      <c r="D619" s="1400"/>
      <c r="E619" s="1400"/>
      <c r="F619" s="1400"/>
      <c r="G619" s="1400"/>
      <c r="H619" s="1400"/>
      <c r="I619" s="1400"/>
      <c r="J619" s="1400"/>
      <c r="K619" s="1400"/>
      <c r="L619" s="1400"/>
      <c r="M619" s="1400"/>
      <c r="N619" s="1400"/>
      <c r="O619" s="1400"/>
      <c r="P619" s="1400"/>
      <c r="Q619" s="1400"/>
      <c r="R619" s="1400"/>
      <c r="S619" s="1400"/>
      <c r="T619" s="1400"/>
      <c r="U619" s="1400"/>
      <c r="V619" s="1400"/>
      <c r="W619" s="1400"/>
      <c r="X619" s="1400"/>
      <c r="Y619" s="1400"/>
      <c r="Z619" s="1400"/>
      <c r="AA619" s="1400"/>
      <c r="AB619" s="1400"/>
      <c r="AC619" s="1400"/>
      <c r="AD619" s="1400"/>
      <c r="AE619" s="1400"/>
      <c r="AF619" s="1400"/>
      <c r="AG619" s="1400"/>
    </row>
    <row r="620" spans="1:33" ht="14.25" customHeight="1" x14ac:dyDescent="0.2">
      <c r="A620" s="1400"/>
      <c r="B620" s="1400"/>
      <c r="C620" s="1400"/>
      <c r="D620" s="1400"/>
      <c r="E620" s="1400"/>
      <c r="F620" s="1400"/>
      <c r="G620" s="1400"/>
      <c r="H620" s="1400"/>
      <c r="I620" s="1400"/>
      <c r="J620" s="1400"/>
      <c r="K620" s="1400"/>
      <c r="L620" s="1400"/>
      <c r="M620" s="1400"/>
      <c r="N620" s="1400"/>
      <c r="O620" s="1400"/>
      <c r="P620" s="1400"/>
      <c r="Q620" s="1400"/>
      <c r="R620" s="1400"/>
      <c r="S620" s="1400"/>
      <c r="T620" s="1400"/>
      <c r="U620" s="1400"/>
      <c r="V620" s="1400"/>
      <c r="W620" s="1400"/>
      <c r="X620" s="1400"/>
      <c r="Y620" s="1400"/>
      <c r="Z620" s="1400"/>
      <c r="AA620" s="1400"/>
      <c r="AB620" s="1400"/>
      <c r="AC620" s="1400"/>
      <c r="AD620" s="1400"/>
      <c r="AE620" s="1400"/>
      <c r="AF620" s="1400"/>
      <c r="AG620" s="1400"/>
    </row>
    <row r="621" spans="1:3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5" customHeight="1" x14ac:dyDescent="0.2">
      <c r="A622" s="1551" t="s">
        <v>2750</v>
      </c>
      <c r="B622" s="1400"/>
      <c r="C622" s="1400"/>
      <c r="D622" s="1400"/>
      <c r="E622" s="1400"/>
      <c r="F622" s="1400"/>
      <c r="G622" s="1400"/>
      <c r="H622" s="1400"/>
      <c r="I622" s="1400"/>
      <c r="J622" s="1400"/>
      <c r="K622" s="1400"/>
      <c r="L622" s="1400"/>
      <c r="M622" s="1400"/>
      <c r="N622" s="1400"/>
      <c r="O622" s="1400"/>
      <c r="P622" s="1400"/>
      <c r="Q622" s="1400"/>
      <c r="R622" s="1400"/>
      <c r="S622" s="1400"/>
      <c r="T622" s="1400"/>
      <c r="U622" s="1400"/>
      <c r="V622" s="1400"/>
      <c r="W622" s="1400"/>
      <c r="X622" s="1400"/>
      <c r="Y622" s="1400"/>
      <c r="Z622" s="1400"/>
      <c r="AA622" s="1400"/>
      <c r="AB622" s="1400"/>
      <c r="AC622" s="1400"/>
      <c r="AD622" s="1400"/>
      <c r="AE622" s="1400"/>
      <c r="AF622" s="1400"/>
      <c r="AG622" s="1400"/>
    </row>
    <row r="623" spans="1:33" ht="14.25" customHeight="1" x14ac:dyDescent="0.2">
      <c r="A623" s="1400"/>
      <c r="B623" s="1400"/>
      <c r="C623" s="1400"/>
      <c r="D623" s="1400"/>
      <c r="E623" s="1400"/>
      <c r="F623" s="1400"/>
      <c r="G623" s="1400"/>
      <c r="H623" s="1400"/>
      <c r="I623" s="1400"/>
      <c r="J623" s="1400"/>
      <c r="K623" s="1400"/>
      <c r="L623" s="1400"/>
      <c r="M623" s="1400"/>
      <c r="N623" s="1400"/>
      <c r="O623" s="1400"/>
      <c r="P623" s="1400"/>
      <c r="Q623" s="1400"/>
      <c r="R623" s="1400"/>
      <c r="S623" s="1400"/>
      <c r="T623" s="1400"/>
      <c r="U623" s="1400"/>
      <c r="V623" s="1400"/>
      <c r="W623" s="1400"/>
      <c r="X623" s="1400"/>
      <c r="Y623" s="1400"/>
      <c r="Z623" s="1400"/>
      <c r="AA623" s="1400"/>
      <c r="AB623" s="1400"/>
      <c r="AC623" s="1400"/>
      <c r="AD623" s="1400"/>
      <c r="AE623" s="1400"/>
      <c r="AF623" s="1400"/>
      <c r="AG623" s="1400"/>
    </row>
    <row r="624" spans="1:33" ht="14.25" customHeight="1" x14ac:dyDescent="0.2">
      <c r="A624" s="1400"/>
      <c r="B624" s="1400"/>
      <c r="C624" s="1400"/>
      <c r="D624" s="1400"/>
      <c r="E624" s="1400"/>
      <c r="F624" s="1400"/>
      <c r="G624" s="1400"/>
      <c r="H624" s="1400"/>
      <c r="I624" s="1400"/>
      <c r="J624" s="1400"/>
      <c r="K624" s="1400"/>
      <c r="L624" s="1400"/>
      <c r="M624" s="1400"/>
      <c r="N624" s="1400"/>
      <c r="O624" s="1400"/>
      <c r="P624" s="1400"/>
      <c r="Q624" s="1400"/>
      <c r="R624" s="1400"/>
      <c r="S624" s="1400"/>
      <c r="T624" s="1400"/>
      <c r="U624" s="1400"/>
      <c r="V624" s="1400"/>
      <c r="W624" s="1400"/>
      <c r="X624" s="1400"/>
      <c r="Y624" s="1400"/>
      <c r="Z624" s="1400"/>
      <c r="AA624" s="1400"/>
      <c r="AB624" s="1400"/>
      <c r="AC624" s="1400"/>
      <c r="AD624" s="1400"/>
      <c r="AE624" s="1400"/>
      <c r="AF624" s="1400"/>
      <c r="AG624" s="1400"/>
    </row>
    <row r="625" spans="1:3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4.25" customHeight="1" x14ac:dyDescent="0.25">
      <c r="A626" s="10" t="s">
        <v>2751</v>
      </c>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4.25" customHeight="1" x14ac:dyDescent="0.25">
      <c r="A629" s="10" t="s">
        <v>1873</v>
      </c>
      <c r="B629" s="10"/>
      <c r="C629" s="2380"/>
      <c r="D629" s="1403"/>
      <c r="E629" s="1403"/>
      <c r="F629" s="1403"/>
      <c r="G629" s="1403"/>
      <c r="H629" s="1403"/>
      <c r="I629" s="1403"/>
      <c r="J629" s="1403"/>
      <c r="K629" s="1403"/>
      <c r="L629" s="10"/>
      <c r="M629" s="2384" t="str">
        <f>J583</f>
        <v>Should be the same as listed in Part I.</v>
      </c>
      <c r="N629" s="1456"/>
      <c r="O629" s="1456"/>
      <c r="P629" s="1456"/>
      <c r="Q629" s="1456"/>
      <c r="R629" s="1456"/>
      <c r="S629" s="1456"/>
      <c r="T629" s="1456"/>
      <c r="U629" s="1456"/>
      <c r="V629" s="1456"/>
      <c r="W629" s="1456"/>
      <c r="X629" s="1456"/>
      <c r="Y629" s="1456"/>
      <c r="Z629" s="1457"/>
      <c r="AA629" s="10"/>
      <c r="AB629" s="1703"/>
      <c r="AC629" s="1456"/>
      <c r="AD629" s="1456"/>
      <c r="AE629" s="1456"/>
      <c r="AF629" s="1457"/>
      <c r="AG629" s="10"/>
    </row>
    <row r="630" spans="1:33" ht="15" customHeight="1" x14ac:dyDescent="0.25">
      <c r="A630" s="10"/>
      <c r="B630" s="10"/>
      <c r="C630" s="2381" t="s">
        <v>2752</v>
      </c>
      <c r="D630" s="1397"/>
      <c r="E630" s="1397"/>
      <c r="F630" s="1397"/>
      <c r="G630" s="1397"/>
      <c r="H630" s="1397"/>
      <c r="I630" s="1397"/>
      <c r="J630" s="1397"/>
      <c r="K630" s="1397"/>
      <c r="L630" s="10"/>
      <c r="M630" s="2382" t="s">
        <v>441</v>
      </c>
      <c r="N630" s="1400"/>
      <c r="O630" s="1400"/>
      <c r="P630" s="1400"/>
      <c r="Q630" s="1400"/>
      <c r="R630" s="1400"/>
      <c r="S630" s="1400"/>
      <c r="T630" s="1400"/>
      <c r="U630" s="1400"/>
      <c r="V630" s="1400"/>
      <c r="W630" s="1400"/>
      <c r="X630" s="1400"/>
      <c r="Y630" s="1400"/>
      <c r="Z630" s="1400"/>
      <c r="AA630" s="10"/>
      <c r="AB630" s="2382" t="s">
        <v>442</v>
      </c>
      <c r="AC630" s="1400"/>
      <c r="AD630" s="1400"/>
      <c r="AE630" s="1400"/>
      <c r="AF630" s="1400"/>
      <c r="AG630" s="10"/>
    </row>
    <row r="631" spans="1:33" ht="14.25" customHeight="1" x14ac:dyDescent="0.25">
      <c r="A631" s="10"/>
      <c r="B631" s="10"/>
      <c r="C631" s="1400"/>
      <c r="D631" s="1400"/>
      <c r="E631" s="1400"/>
      <c r="F631" s="1400"/>
      <c r="G631" s="1400"/>
      <c r="H631" s="1400"/>
      <c r="I631" s="1400"/>
      <c r="J631" s="1400"/>
      <c r="K631" s="140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4.25" customHeight="1" x14ac:dyDescent="0.25">
      <c r="A633" s="181" t="s">
        <v>2731</v>
      </c>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4.25" customHeight="1" x14ac:dyDescent="0.25">
      <c r="A635" s="181" t="s">
        <v>2724</v>
      </c>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4.25" customHeight="1" x14ac:dyDescent="0.25">
      <c r="A636" s="10" t="s">
        <v>2732</v>
      </c>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4.25" customHeight="1" x14ac:dyDescent="0.25">
      <c r="A638" s="10" t="s">
        <v>2733</v>
      </c>
      <c r="B638" s="10"/>
      <c r="C638" s="10"/>
      <c r="D638" s="10"/>
      <c r="E638" s="10"/>
      <c r="F638" s="10"/>
      <c r="G638" s="10"/>
      <c r="H638" s="10"/>
      <c r="I638" s="10"/>
      <c r="J638" s="2385" t="s">
        <v>2734</v>
      </c>
      <c r="K638" s="1531"/>
      <c r="L638" s="1531"/>
      <c r="M638" s="1531"/>
      <c r="N638" s="1531"/>
      <c r="O638" s="1531"/>
      <c r="P638" s="1531"/>
      <c r="Q638" s="1531"/>
      <c r="R638" s="1531"/>
      <c r="S638" s="1531"/>
      <c r="T638" s="1531"/>
      <c r="U638" s="1531"/>
      <c r="V638" s="1531"/>
      <c r="W638" s="1531"/>
      <c r="X638" s="1531"/>
      <c r="Y638" s="1531"/>
      <c r="Z638" s="1531"/>
      <c r="AA638" s="1531"/>
      <c r="AB638" s="1531"/>
      <c r="AC638" s="1531"/>
      <c r="AD638" s="1531"/>
      <c r="AE638" s="1531"/>
      <c r="AF638" s="1532"/>
      <c r="AG638" s="10"/>
    </row>
    <row r="639" spans="1:3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5.75" customHeight="1" x14ac:dyDescent="0.25">
      <c r="A640" s="10"/>
      <c r="B640" s="10" t="s">
        <v>2735</v>
      </c>
      <c r="C640" s="10"/>
      <c r="D640" s="10"/>
      <c r="E640" s="10"/>
      <c r="F640" s="10"/>
      <c r="G640" s="238"/>
      <c r="H640" s="1700" t="s">
        <v>2736</v>
      </c>
      <c r="I640" s="1400"/>
      <c r="J640" s="1400"/>
      <c r="K640" s="1400"/>
      <c r="L640" s="1400"/>
      <c r="M640" s="1400"/>
      <c r="N640" s="1400"/>
      <c r="O640" s="1400"/>
      <c r="P640" s="1400"/>
      <c r="Q640" s="1400"/>
      <c r="R640" s="1400"/>
      <c r="S640" s="1400"/>
      <c r="T640" s="1400"/>
      <c r="U640" s="1400"/>
      <c r="V640" s="1400"/>
      <c r="W640" s="1400"/>
      <c r="X640" s="1400"/>
      <c r="Y640" s="1400"/>
      <c r="Z640" s="1400"/>
      <c r="AA640" s="1400"/>
      <c r="AB640" s="1400"/>
      <c r="AC640" s="1400"/>
      <c r="AD640" s="1400"/>
      <c r="AE640" s="1400"/>
      <c r="AF640" s="1400"/>
      <c r="AG640" s="1400"/>
    </row>
    <row r="641" spans="1:3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4.25" customHeight="1" x14ac:dyDescent="0.25">
      <c r="A642" s="10"/>
      <c r="B642" s="10"/>
      <c r="C642" s="10"/>
      <c r="D642" s="10"/>
      <c r="E642" s="10"/>
      <c r="F642" s="10"/>
      <c r="G642" s="238"/>
      <c r="H642" s="10" t="s">
        <v>2737</v>
      </c>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4.25" customHeight="1" x14ac:dyDescent="0.25">
      <c r="A644" s="10"/>
      <c r="B644" s="10"/>
      <c r="C644" s="10"/>
      <c r="D644" s="10"/>
      <c r="E644" s="10"/>
      <c r="F644" s="10"/>
      <c r="G644" s="238"/>
      <c r="H644" s="10" t="s">
        <v>2738</v>
      </c>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4.25" customHeight="1" x14ac:dyDescent="0.25">
      <c r="A646" s="10"/>
      <c r="B646" s="10"/>
      <c r="C646" s="10"/>
      <c r="D646" s="10"/>
      <c r="E646" s="10"/>
      <c r="F646" s="10"/>
      <c r="G646" s="238"/>
      <c r="H646" s="10" t="s">
        <v>2739</v>
      </c>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4.25" customHeight="1" x14ac:dyDescent="0.25">
      <c r="A648" s="10"/>
      <c r="B648" s="10"/>
      <c r="C648" s="10"/>
      <c r="D648" s="10"/>
      <c r="E648" s="10"/>
      <c r="F648" s="10"/>
      <c r="G648" s="238"/>
      <c r="H648" s="10" t="s">
        <v>2740</v>
      </c>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5" customHeight="1" x14ac:dyDescent="0.2">
      <c r="A650" s="1551" t="s">
        <v>2771</v>
      </c>
      <c r="B650" s="1400"/>
      <c r="C650" s="1400"/>
      <c r="D650" s="1400"/>
      <c r="E650" s="1400"/>
      <c r="F650" s="1400"/>
      <c r="G650" s="1400"/>
      <c r="H650" s="1400"/>
      <c r="I650" s="1400"/>
      <c r="J650" s="1400"/>
      <c r="K650" s="1400"/>
      <c r="L650" s="1400"/>
      <c r="M650" s="1400"/>
      <c r="N650" s="1400"/>
      <c r="O650" s="1400"/>
      <c r="P650" s="1400"/>
      <c r="Q650" s="1400"/>
      <c r="R650" s="1400"/>
      <c r="S650" s="1400"/>
      <c r="T650" s="1400"/>
      <c r="U650" s="1400"/>
      <c r="V650" s="1400"/>
      <c r="W650" s="1400"/>
      <c r="X650" s="1400"/>
      <c r="Y650" s="1400"/>
      <c r="Z650" s="1400"/>
      <c r="AA650" s="1400"/>
      <c r="AB650" s="1400"/>
      <c r="AC650" s="1400"/>
      <c r="AD650" s="1400"/>
      <c r="AE650" s="1400"/>
      <c r="AF650" s="1400"/>
      <c r="AG650" s="1400"/>
    </row>
    <row r="651" spans="1:33" ht="14.25" customHeight="1" x14ac:dyDescent="0.2">
      <c r="A651" s="1400"/>
      <c r="B651" s="1400"/>
      <c r="C651" s="1400"/>
      <c r="D651" s="1400"/>
      <c r="E651" s="1400"/>
      <c r="F651" s="1400"/>
      <c r="G651" s="1400"/>
      <c r="H651" s="1400"/>
      <c r="I651" s="1400"/>
      <c r="J651" s="1400"/>
      <c r="K651" s="1400"/>
      <c r="L651" s="1400"/>
      <c r="M651" s="1400"/>
      <c r="N651" s="1400"/>
      <c r="O651" s="1400"/>
      <c r="P651" s="1400"/>
      <c r="Q651" s="1400"/>
      <c r="R651" s="1400"/>
      <c r="S651" s="1400"/>
      <c r="T651" s="1400"/>
      <c r="U651" s="1400"/>
      <c r="V651" s="1400"/>
      <c r="W651" s="1400"/>
      <c r="X651" s="1400"/>
      <c r="Y651" s="1400"/>
      <c r="Z651" s="1400"/>
      <c r="AA651" s="1400"/>
      <c r="AB651" s="1400"/>
      <c r="AC651" s="1400"/>
      <c r="AD651" s="1400"/>
      <c r="AE651" s="1400"/>
      <c r="AF651" s="1400"/>
      <c r="AG651" s="1400"/>
    </row>
    <row r="652" spans="1:33" ht="14.25" customHeight="1" x14ac:dyDescent="0.2">
      <c r="A652" s="1400"/>
      <c r="B652" s="1400"/>
      <c r="C652" s="1400"/>
      <c r="D652" s="1400"/>
      <c r="E652" s="1400"/>
      <c r="F652" s="1400"/>
      <c r="G652" s="1400"/>
      <c r="H652" s="1400"/>
      <c r="I652" s="1400"/>
      <c r="J652" s="1400"/>
      <c r="K652" s="1400"/>
      <c r="L652" s="1400"/>
      <c r="M652" s="1400"/>
      <c r="N652" s="1400"/>
      <c r="O652" s="1400"/>
      <c r="P652" s="1400"/>
      <c r="Q652" s="1400"/>
      <c r="R652" s="1400"/>
      <c r="S652" s="1400"/>
      <c r="T652" s="1400"/>
      <c r="U652" s="1400"/>
      <c r="V652" s="1400"/>
      <c r="W652" s="1400"/>
      <c r="X652" s="1400"/>
      <c r="Y652" s="1400"/>
      <c r="Z652" s="1400"/>
      <c r="AA652" s="1400"/>
      <c r="AB652" s="1400"/>
      <c r="AC652" s="1400"/>
      <c r="AD652" s="1400"/>
      <c r="AE652" s="1400"/>
      <c r="AF652" s="1400"/>
      <c r="AG652" s="1400"/>
    </row>
    <row r="653" spans="1:33" ht="14.25" customHeight="1" x14ac:dyDescent="0.2">
      <c r="A653" s="1400"/>
      <c r="B653" s="1400"/>
      <c r="C653" s="1400"/>
      <c r="D653" s="1400"/>
      <c r="E653" s="1400"/>
      <c r="F653" s="1400"/>
      <c r="G653" s="1400"/>
      <c r="H653" s="1400"/>
      <c r="I653" s="1400"/>
      <c r="J653" s="1400"/>
      <c r="K653" s="1400"/>
      <c r="L653" s="1400"/>
      <c r="M653" s="1400"/>
      <c r="N653" s="1400"/>
      <c r="O653" s="1400"/>
      <c r="P653" s="1400"/>
      <c r="Q653" s="1400"/>
      <c r="R653" s="1400"/>
      <c r="S653" s="1400"/>
      <c r="T653" s="1400"/>
      <c r="U653" s="1400"/>
      <c r="V653" s="1400"/>
      <c r="W653" s="1400"/>
      <c r="X653" s="1400"/>
      <c r="Y653" s="1400"/>
      <c r="Z653" s="1400"/>
      <c r="AA653" s="1400"/>
      <c r="AB653" s="1400"/>
      <c r="AC653" s="1400"/>
      <c r="AD653" s="1400"/>
      <c r="AE653" s="1400"/>
      <c r="AF653" s="1400"/>
      <c r="AG653" s="1400"/>
    </row>
    <row r="654" spans="1:33" ht="15" customHeight="1" x14ac:dyDescent="0.25">
      <c r="A654" s="10"/>
      <c r="B654" s="2383" t="s">
        <v>2742</v>
      </c>
      <c r="C654" s="1400"/>
      <c r="D654" s="1400"/>
      <c r="E654" s="1400"/>
      <c r="F654" s="1400"/>
      <c r="G654" s="1400"/>
      <c r="H654" s="1400"/>
      <c r="I654" s="1400"/>
      <c r="J654" s="1400"/>
      <c r="K654" s="1400"/>
      <c r="L654" s="1400"/>
      <c r="M654" s="364"/>
      <c r="N654" s="2383" t="s">
        <v>1645</v>
      </c>
      <c r="O654" s="364"/>
      <c r="P654" s="2383" t="s">
        <v>2614</v>
      </c>
      <c r="Q654" s="1400"/>
      <c r="R654" s="1400"/>
      <c r="S654" s="1400"/>
      <c r="T654" s="1400"/>
      <c r="U654" s="1400"/>
      <c r="V654" s="1400"/>
      <c r="W654" s="1400"/>
      <c r="X654" s="1400"/>
      <c r="Y654" s="181"/>
      <c r="Z654" s="2388" t="s">
        <v>2743</v>
      </c>
      <c r="AA654" s="1400"/>
      <c r="AB654" s="10"/>
      <c r="AC654" s="2388" t="s">
        <v>2744</v>
      </c>
      <c r="AD654" s="1400"/>
      <c r="AE654" s="1400"/>
      <c r="AF654" s="1400"/>
      <c r="AG654" s="10"/>
    </row>
    <row r="655" spans="1:33" ht="14.25" customHeight="1" x14ac:dyDescent="0.25">
      <c r="A655" s="10"/>
      <c r="B655" s="1400"/>
      <c r="C655" s="1400"/>
      <c r="D655" s="1400"/>
      <c r="E655" s="1400"/>
      <c r="F655" s="1400"/>
      <c r="G655" s="1400"/>
      <c r="H655" s="1400"/>
      <c r="I655" s="1400"/>
      <c r="J655" s="1400"/>
      <c r="K655" s="1400"/>
      <c r="L655" s="1400"/>
      <c r="M655" s="364"/>
      <c r="N655" s="1400"/>
      <c r="O655" s="364"/>
      <c r="P655" s="1400"/>
      <c r="Q655" s="1400"/>
      <c r="R655" s="1400"/>
      <c r="S655" s="1400"/>
      <c r="T655" s="1400"/>
      <c r="U655" s="1400"/>
      <c r="V655" s="1400"/>
      <c r="W655" s="1400"/>
      <c r="X655" s="1400"/>
      <c r="Y655" s="181"/>
      <c r="Z655" s="1400"/>
      <c r="AA655" s="1400"/>
      <c r="AB655" s="10"/>
      <c r="AC655" s="1400"/>
      <c r="AD655" s="1400"/>
      <c r="AE655" s="1400"/>
      <c r="AF655" s="1400"/>
      <c r="AG655" s="10"/>
    </row>
    <row r="656" spans="1:33" ht="14.25" customHeight="1" x14ac:dyDescent="0.25">
      <c r="A656" s="10"/>
      <c r="B656" s="10"/>
      <c r="C656" s="10"/>
      <c r="D656" s="10"/>
      <c r="E656" s="10"/>
      <c r="F656" s="10"/>
      <c r="G656" s="10"/>
      <c r="H656" s="10"/>
      <c r="I656" s="10"/>
      <c r="J656" s="10"/>
      <c r="K656" s="10"/>
      <c r="L656" s="10"/>
      <c r="M656" s="10"/>
      <c r="N656" s="10"/>
      <c r="O656" s="10"/>
      <c r="P656" s="153"/>
      <c r="Q656" s="153"/>
      <c r="R656" s="153"/>
      <c r="S656" s="153"/>
      <c r="T656" s="153"/>
      <c r="U656" s="153"/>
      <c r="V656" s="153"/>
      <c r="W656" s="153"/>
      <c r="X656" s="153"/>
      <c r="Y656" s="10"/>
      <c r="Z656" s="10"/>
      <c r="AA656" s="10"/>
      <c r="AB656" s="10"/>
      <c r="AC656" s="10"/>
      <c r="AD656" s="10"/>
      <c r="AE656" s="10"/>
      <c r="AF656" s="10"/>
      <c r="AG656" s="10"/>
    </row>
    <row r="657" spans="1:33" ht="14.25" customHeight="1" x14ac:dyDescent="0.25">
      <c r="A657" s="255"/>
      <c r="B657" s="1474"/>
      <c r="C657" s="1456"/>
      <c r="D657" s="1456"/>
      <c r="E657" s="1456"/>
      <c r="F657" s="1456"/>
      <c r="G657" s="1456"/>
      <c r="H657" s="1456"/>
      <c r="I657" s="1456"/>
      <c r="J657" s="1456"/>
      <c r="K657" s="1456"/>
      <c r="L657" s="1457"/>
      <c r="M657" s="255"/>
      <c r="N657" s="1022"/>
      <c r="O657" s="255"/>
      <c r="P657" s="2386"/>
      <c r="Q657" s="1456"/>
      <c r="R657" s="1456"/>
      <c r="S657" s="1456"/>
      <c r="T657" s="1456"/>
      <c r="U657" s="1456"/>
      <c r="V657" s="1456"/>
      <c r="W657" s="1456"/>
      <c r="X657" s="1457"/>
      <c r="Y657" s="255"/>
      <c r="Z657" s="2387"/>
      <c r="AA657" s="1457"/>
      <c r="AB657" s="10"/>
      <c r="AC657" s="2387"/>
      <c r="AD657" s="1456"/>
      <c r="AE657" s="1456"/>
      <c r="AF657" s="1457"/>
      <c r="AG657" s="10"/>
    </row>
    <row r="658" spans="1:33" ht="14.25" customHeight="1" x14ac:dyDescent="0.25">
      <c r="A658" s="10"/>
      <c r="B658" s="584"/>
      <c r="C658" s="584"/>
      <c r="D658" s="584"/>
      <c r="E658" s="584"/>
      <c r="F658" s="584"/>
      <c r="G658" s="584"/>
      <c r="H658" s="584"/>
      <c r="I658" s="584"/>
      <c r="J658" s="584"/>
      <c r="K658" s="584"/>
      <c r="L658" s="584"/>
      <c r="M658" s="10"/>
      <c r="N658" s="584"/>
      <c r="O658" s="10"/>
      <c r="P658" s="153"/>
      <c r="Q658" s="153"/>
      <c r="R658" s="153"/>
      <c r="S658" s="153"/>
      <c r="T658" s="153"/>
      <c r="U658" s="153"/>
      <c r="V658" s="153"/>
      <c r="W658" s="153"/>
      <c r="X658" s="153"/>
      <c r="Y658" s="10"/>
      <c r="Z658" s="1023"/>
      <c r="AA658" s="1023"/>
      <c r="AB658" s="10"/>
      <c r="AC658" s="1023"/>
      <c r="AD658" s="1023"/>
      <c r="AE658" s="1023"/>
      <c r="AF658" s="1023"/>
      <c r="AG658" s="10"/>
    </row>
    <row r="659" spans="1:33" ht="14.25" customHeight="1" x14ac:dyDescent="0.25">
      <c r="A659" s="255"/>
      <c r="B659" s="1474"/>
      <c r="C659" s="1456"/>
      <c r="D659" s="1456"/>
      <c r="E659" s="1456"/>
      <c r="F659" s="1456"/>
      <c r="G659" s="1456"/>
      <c r="H659" s="1456"/>
      <c r="I659" s="1456"/>
      <c r="J659" s="1456"/>
      <c r="K659" s="1456"/>
      <c r="L659" s="1457"/>
      <c r="M659" s="255"/>
      <c r="N659" s="1022"/>
      <c r="O659" s="255"/>
      <c r="P659" s="2386"/>
      <c r="Q659" s="1456"/>
      <c r="R659" s="1456"/>
      <c r="S659" s="1456"/>
      <c r="T659" s="1456"/>
      <c r="U659" s="1456"/>
      <c r="V659" s="1456"/>
      <c r="W659" s="1456"/>
      <c r="X659" s="1457"/>
      <c r="Y659" s="255"/>
      <c r="Z659" s="2387"/>
      <c r="AA659" s="1457"/>
      <c r="AB659" s="10"/>
      <c r="AC659" s="2387"/>
      <c r="AD659" s="1456"/>
      <c r="AE659" s="1456"/>
      <c r="AF659" s="1457"/>
      <c r="AG659" s="10"/>
    </row>
    <row r="660" spans="1:33" ht="14.25" customHeight="1" x14ac:dyDescent="0.25">
      <c r="A660" s="10"/>
      <c r="B660" s="584"/>
      <c r="C660" s="584"/>
      <c r="D660" s="584"/>
      <c r="E660" s="584"/>
      <c r="F660" s="584"/>
      <c r="G660" s="584"/>
      <c r="H660" s="584"/>
      <c r="I660" s="584"/>
      <c r="J660" s="584"/>
      <c r="K660" s="584"/>
      <c r="L660" s="584"/>
      <c r="M660" s="10"/>
      <c r="N660" s="584"/>
      <c r="O660" s="10"/>
      <c r="P660" s="153"/>
      <c r="Q660" s="153"/>
      <c r="R660" s="153"/>
      <c r="S660" s="153"/>
      <c r="T660" s="153"/>
      <c r="U660" s="153"/>
      <c r="V660" s="153"/>
      <c r="W660" s="153"/>
      <c r="X660" s="153"/>
      <c r="Y660" s="10"/>
      <c r="Z660" s="1023"/>
      <c r="AA660" s="1023"/>
      <c r="AB660" s="10"/>
      <c r="AC660" s="1023"/>
      <c r="AD660" s="1023"/>
      <c r="AE660" s="1023"/>
      <c r="AF660" s="1023"/>
      <c r="AG660" s="10"/>
    </row>
    <row r="661" spans="1:33" ht="14.25" customHeight="1" x14ac:dyDescent="0.25">
      <c r="A661" s="255"/>
      <c r="B661" s="1474"/>
      <c r="C661" s="1456"/>
      <c r="D661" s="1456"/>
      <c r="E661" s="1456"/>
      <c r="F661" s="1456"/>
      <c r="G661" s="1456"/>
      <c r="H661" s="1456"/>
      <c r="I661" s="1456"/>
      <c r="J661" s="1456"/>
      <c r="K661" s="1456"/>
      <c r="L661" s="1457"/>
      <c r="M661" s="255"/>
      <c r="N661" s="1022"/>
      <c r="O661" s="255"/>
      <c r="P661" s="2386"/>
      <c r="Q661" s="1456"/>
      <c r="R661" s="1456"/>
      <c r="S661" s="1456"/>
      <c r="T661" s="1456"/>
      <c r="U661" s="1456"/>
      <c r="V661" s="1456"/>
      <c r="W661" s="1456"/>
      <c r="X661" s="1457"/>
      <c r="Y661" s="255"/>
      <c r="Z661" s="2387"/>
      <c r="AA661" s="1457"/>
      <c r="AB661" s="10"/>
      <c r="AC661" s="2387"/>
      <c r="AD661" s="1456"/>
      <c r="AE661" s="1456"/>
      <c r="AF661" s="1457"/>
      <c r="AG661" s="10"/>
    </row>
    <row r="662" spans="1:33" ht="14.25" customHeight="1" x14ac:dyDescent="0.25">
      <c r="A662" s="10"/>
      <c r="B662" s="584"/>
      <c r="C662" s="584"/>
      <c r="D662" s="584"/>
      <c r="E662" s="584"/>
      <c r="F662" s="584"/>
      <c r="G662" s="584"/>
      <c r="H662" s="584"/>
      <c r="I662" s="584"/>
      <c r="J662" s="584"/>
      <c r="K662" s="584"/>
      <c r="L662" s="584"/>
      <c r="M662" s="10"/>
      <c r="N662" s="584"/>
      <c r="O662" s="10"/>
      <c r="P662" s="153"/>
      <c r="Q662" s="153"/>
      <c r="R662" s="153"/>
      <c r="S662" s="153"/>
      <c r="T662" s="153"/>
      <c r="U662" s="153"/>
      <c r="V662" s="153"/>
      <c r="W662" s="153"/>
      <c r="X662" s="153"/>
      <c r="Y662" s="10"/>
      <c r="Z662" s="1023"/>
      <c r="AA662" s="1023"/>
      <c r="AB662" s="10"/>
      <c r="AC662" s="1023"/>
      <c r="AD662" s="1023"/>
      <c r="AE662" s="1023"/>
      <c r="AF662" s="1023"/>
      <c r="AG662" s="10"/>
    </row>
    <row r="663" spans="1:33" ht="14.25" customHeight="1" x14ac:dyDescent="0.25">
      <c r="A663" s="255"/>
      <c r="B663" s="1474"/>
      <c r="C663" s="1456"/>
      <c r="D663" s="1456"/>
      <c r="E663" s="1456"/>
      <c r="F663" s="1456"/>
      <c r="G663" s="1456"/>
      <c r="H663" s="1456"/>
      <c r="I663" s="1456"/>
      <c r="J663" s="1456"/>
      <c r="K663" s="1456"/>
      <c r="L663" s="1457"/>
      <c r="M663" s="255"/>
      <c r="N663" s="1022"/>
      <c r="O663" s="255"/>
      <c r="P663" s="2386"/>
      <c r="Q663" s="1456"/>
      <c r="R663" s="1456"/>
      <c r="S663" s="1456"/>
      <c r="T663" s="1456"/>
      <c r="U663" s="1456"/>
      <c r="V663" s="1456"/>
      <c r="W663" s="1456"/>
      <c r="X663" s="1457"/>
      <c r="Y663" s="255"/>
      <c r="Z663" s="2387"/>
      <c r="AA663" s="1457"/>
      <c r="AB663" s="10"/>
      <c r="AC663" s="2387"/>
      <c r="AD663" s="1456"/>
      <c r="AE663" s="1456"/>
      <c r="AF663" s="1457"/>
      <c r="AG663" s="10"/>
    </row>
    <row r="664" spans="1:33" ht="14.25" customHeight="1" x14ac:dyDescent="0.25">
      <c r="A664" s="10"/>
      <c r="B664" s="584"/>
      <c r="C664" s="584"/>
      <c r="D664" s="584"/>
      <c r="E664" s="584"/>
      <c r="F664" s="584"/>
      <c r="G664" s="584"/>
      <c r="H664" s="584"/>
      <c r="I664" s="584"/>
      <c r="J664" s="584"/>
      <c r="K664" s="584"/>
      <c r="L664" s="584"/>
      <c r="M664" s="10"/>
      <c r="N664" s="584"/>
      <c r="O664" s="10"/>
      <c r="P664" s="153"/>
      <c r="Q664" s="153"/>
      <c r="R664" s="153"/>
      <c r="S664" s="153"/>
      <c r="T664" s="153"/>
      <c r="U664" s="153"/>
      <c r="V664" s="153"/>
      <c r="W664" s="153"/>
      <c r="X664" s="153"/>
      <c r="Y664" s="10"/>
      <c r="Z664" s="1023"/>
      <c r="AA664" s="1023"/>
      <c r="AB664" s="10"/>
      <c r="AC664" s="1023"/>
      <c r="AD664" s="1023"/>
      <c r="AE664" s="1023"/>
      <c r="AF664" s="1023"/>
      <c r="AG664" s="10"/>
    </row>
    <row r="665" spans="1:33" ht="14.25" customHeight="1" x14ac:dyDescent="0.25">
      <c r="A665" s="255"/>
      <c r="B665" s="1474"/>
      <c r="C665" s="1456"/>
      <c r="D665" s="1456"/>
      <c r="E665" s="1456"/>
      <c r="F665" s="1456"/>
      <c r="G665" s="1456"/>
      <c r="H665" s="1456"/>
      <c r="I665" s="1456"/>
      <c r="J665" s="1456"/>
      <c r="K665" s="1456"/>
      <c r="L665" s="1457"/>
      <c r="M665" s="255"/>
      <c r="N665" s="1022"/>
      <c r="O665" s="255"/>
      <c r="P665" s="2386"/>
      <c r="Q665" s="1456"/>
      <c r="R665" s="1456"/>
      <c r="S665" s="1456"/>
      <c r="T665" s="1456"/>
      <c r="U665" s="1456"/>
      <c r="V665" s="1456"/>
      <c r="W665" s="1456"/>
      <c r="X665" s="1457"/>
      <c r="Y665" s="255"/>
      <c r="Z665" s="2387"/>
      <c r="AA665" s="1457"/>
      <c r="AB665" s="10"/>
      <c r="AC665" s="2387"/>
      <c r="AD665" s="1456"/>
      <c r="AE665" s="1456"/>
      <c r="AF665" s="1457"/>
      <c r="AG665" s="10"/>
    </row>
    <row r="666" spans="1:33" ht="14.25" customHeight="1" x14ac:dyDescent="0.25">
      <c r="A666" s="10"/>
      <c r="B666" s="584"/>
      <c r="C666" s="584"/>
      <c r="D666" s="584"/>
      <c r="E666" s="584"/>
      <c r="F666" s="584"/>
      <c r="G666" s="584"/>
      <c r="H666" s="584"/>
      <c r="I666" s="584"/>
      <c r="J666" s="584"/>
      <c r="K666" s="584"/>
      <c r="L666" s="584"/>
      <c r="M666" s="10"/>
      <c r="N666" s="584"/>
      <c r="O666" s="10"/>
      <c r="P666" s="153"/>
      <c r="Q666" s="153"/>
      <c r="R666" s="153"/>
      <c r="S666" s="153"/>
      <c r="T666" s="153"/>
      <c r="U666" s="153"/>
      <c r="V666" s="153"/>
      <c r="W666" s="153"/>
      <c r="X666" s="153"/>
      <c r="Y666" s="10"/>
      <c r="Z666" s="1023"/>
      <c r="AA666" s="1023"/>
      <c r="AB666" s="10"/>
      <c r="AC666" s="1023"/>
      <c r="AD666" s="1023"/>
      <c r="AE666" s="1023"/>
      <c r="AF666" s="1023"/>
      <c r="AG666" s="10"/>
    </row>
    <row r="667" spans="1:33" ht="14.25" customHeight="1" x14ac:dyDescent="0.25">
      <c r="A667" s="255"/>
      <c r="B667" s="1474"/>
      <c r="C667" s="1456"/>
      <c r="D667" s="1456"/>
      <c r="E667" s="1456"/>
      <c r="F667" s="1456"/>
      <c r="G667" s="1456"/>
      <c r="H667" s="1456"/>
      <c r="I667" s="1456"/>
      <c r="J667" s="1456"/>
      <c r="K667" s="1456"/>
      <c r="L667" s="1457"/>
      <c r="M667" s="255"/>
      <c r="N667" s="1022"/>
      <c r="O667" s="255"/>
      <c r="P667" s="2386"/>
      <c r="Q667" s="1456"/>
      <c r="R667" s="1456"/>
      <c r="S667" s="1456"/>
      <c r="T667" s="1456"/>
      <c r="U667" s="1456"/>
      <c r="V667" s="1456"/>
      <c r="W667" s="1456"/>
      <c r="X667" s="1457"/>
      <c r="Y667" s="255"/>
      <c r="Z667" s="2387"/>
      <c r="AA667" s="1457"/>
      <c r="AB667" s="10"/>
      <c r="AC667" s="2387"/>
      <c r="AD667" s="1456"/>
      <c r="AE667" s="1456"/>
      <c r="AF667" s="1457"/>
      <c r="AG667" s="10"/>
    </row>
    <row r="668" spans="1:3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4.25" customHeight="1" x14ac:dyDescent="0.25">
      <c r="A669" s="10" t="s">
        <v>2745</v>
      </c>
      <c r="B669" s="10"/>
      <c r="C669" s="10"/>
      <c r="D669" s="10"/>
      <c r="E669" s="10"/>
      <c r="F669" s="10"/>
      <c r="G669" s="10"/>
      <c r="H669" s="10"/>
      <c r="I669" s="2389" t="s">
        <v>2746</v>
      </c>
      <c r="J669" s="1456"/>
      <c r="K669" s="1456"/>
      <c r="L669" s="1456"/>
      <c r="M669" s="1456"/>
      <c r="N669" s="1456"/>
      <c r="O669" s="1456"/>
      <c r="P669" s="1456"/>
      <c r="Q669" s="1456"/>
      <c r="R669" s="1456"/>
      <c r="S669" s="1456"/>
      <c r="T669" s="1456"/>
      <c r="U669" s="1456"/>
      <c r="V669" s="1456"/>
      <c r="W669" s="1456"/>
      <c r="X669" s="1457"/>
      <c r="Y669" s="10"/>
      <c r="Z669" s="10" t="s">
        <v>2747</v>
      </c>
      <c r="AA669" s="10"/>
      <c r="AB669" s="10"/>
      <c r="AC669" s="10"/>
      <c r="AD669" s="10"/>
      <c r="AE669" s="10"/>
      <c r="AF669" s="10"/>
      <c r="AG669" s="10"/>
    </row>
    <row r="670" spans="1:33" ht="14.25" customHeight="1" x14ac:dyDescent="0.25">
      <c r="A670" s="10" t="s">
        <v>2772</v>
      </c>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5" customHeight="1" x14ac:dyDescent="0.2">
      <c r="A672" s="1551" t="s">
        <v>2749</v>
      </c>
      <c r="B672" s="1400"/>
      <c r="C672" s="1400"/>
      <c r="D672" s="1400"/>
      <c r="E672" s="1400"/>
      <c r="F672" s="1400"/>
      <c r="G672" s="1400"/>
      <c r="H672" s="1400"/>
      <c r="I672" s="1400"/>
      <c r="J672" s="1400"/>
      <c r="K672" s="1400"/>
      <c r="L672" s="1400"/>
      <c r="M672" s="1400"/>
      <c r="N672" s="1400"/>
      <c r="O672" s="1400"/>
      <c r="P672" s="1400"/>
      <c r="Q672" s="1400"/>
      <c r="R672" s="1400"/>
      <c r="S672" s="1400"/>
      <c r="T672" s="1400"/>
      <c r="U672" s="1400"/>
      <c r="V672" s="1400"/>
      <c r="W672" s="1400"/>
      <c r="X672" s="1400"/>
      <c r="Y672" s="1400"/>
      <c r="Z672" s="1400"/>
      <c r="AA672" s="1400"/>
      <c r="AB672" s="1400"/>
      <c r="AC672" s="1400"/>
      <c r="AD672" s="1400"/>
      <c r="AE672" s="1400"/>
      <c r="AF672" s="1400"/>
      <c r="AG672" s="1400"/>
    </row>
    <row r="673" spans="1:33" ht="14.25" customHeight="1" x14ac:dyDescent="0.2">
      <c r="A673" s="1400"/>
      <c r="B673" s="1400"/>
      <c r="C673" s="1400"/>
      <c r="D673" s="1400"/>
      <c r="E673" s="1400"/>
      <c r="F673" s="1400"/>
      <c r="G673" s="1400"/>
      <c r="H673" s="1400"/>
      <c r="I673" s="1400"/>
      <c r="J673" s="1400"/>
      <c r="K673" s="1400"/>
      <c r="L673" s="1400"/>
      <c r="M673" s="1400"/>
      <c r="N673" s="1400"/>
      <c r="O673" s="1400"/>
      <c r="P673" s="1400"/>
      <c r="Q673" s="1400"/>
      <c r="R673" s="1400"/>
      <c r="S673" s="1400"/>
      <c r="T673" s="1400"/>
      <c r="U673" s="1400"/>
      <c r="V673" s="1400"/>
      <c r="W673" s="1400"/>
      <c r="X673" s="1400"/>
      <c r="Y673" s="1400"/>
      <c r="Z673" s="1400"/>
      <c r="AA673" s="1400"/>
      <c r="AB673" s="1400"/>
      <c r="AC673" s="1400"/>
      <c r="AD673" s="1400"/>
      <c r="AE673" s="1400"/>
      <c r="AF673" s="1400"/>
      <c r="AG673" s="1400"/>
    </row>
    <row r="674" spans="1:33" ht="14.25" customHeight="1" x14ac:dyDescent="0.2">
      <c r="A674" s="1400"/>
      <c r="B674" s="1400"/>
      <c r="C674" s="1400"/>
      <c r="D674" s="1400"/>
      <c r="E674" s="1400"/>
      <c r="F674" s="1400"/>
      <c r="G674" s="1400"/>
      <c r="H674" s="1400"/>
      <c r="I674" s="1400"/>
      <c r="J674" s="1400"/>
      <c r="K674" s="1400"/>
      <c r="L674" s="1400"/>
      <c r="M674" s="1400"/>
      <c r="N674" s="1400"/>
      <c r="O674" s="1400"/>
      <c r="P674" s="1400"/>
      <c r="Q674" s="1400"/>
      <c r="R674" s="1400"/>
      <c r="S674" s="1400"/>
      <c r="T674" s="1400"/>
      <c r="U674" s="1400"/>
      <c r="V674" s="1400"/>
      <c r="W674" s="1400"/>
      <c r="X674" s="1400"/>
      <c r="Y674" s="1400"/>
      <c r="Z674" s="1400"/>
      <c r="AA674" s="1400"/>
      <c r="AB674" s="1400"/>
      <c r="AC674" s="1400"/>
      <c r="AD674" s="1400"/>
      <c r="AE674" s="1400"/>
      <c r="AF674" s="1400"/>
      <c r="AG674" s="1400"/>
    </row>
    <row r="675" spans="1:33" ht="14.25" customHeight="1" x14ac:dyDescent="0.2">
      <c r="A675" s="1400"/>
      <c r="B675" s="1400"/>
      <c r="C675" s="1400"/>
      <c r="D675" s="1400"/>
      <c r="E675" s="1400"/>
      <c r="F675" s="1400"/>
      <c r="G675" s="1400"/>
      <c r="H675" s="1400"/>
      <c r="I675" s="1400"/>
      <c r="J675" s="1400"/>
      <c r="K675" s="1400"/>
      <c r="L675" s="1400"/>
      <c r="M675" s="1400"/>
      <c r="N675" s="1400"/>
      <c r="O675" s="1400"/>
      <c r="P675" s="1400"/>
      <c r="Q675" s="1400"/>
      <c r="R675" s="1400"/>
      <c r="S675" s="1400"/>
      <c r="T675" s="1400"/>
      <c r="U675" s="1400"/>
      <c r="V675" s="1400"/>
      <c r="W675" s="1400"/>
      <c r="X675" s="1400"/>
      <c r="Y675" s="1400"/>
      <c r="Z675" s="1400"/>
      <c r="AA675" s="1400"/>
      <c r="AB675" s="1400"/>
      <c r="AC675" s="1400"/>
      <c r="AD675" s="1400"/>
      <c r="AE675" s="1400"/>
      <c r="AF675" s="1400"/>
      <c r="AG675" s="1400"/>
    </row>
    <row r="676" spans="1:3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5" customHeight="1" x14ac:dyDescent="0.2">
      <c r="A677" s="1551" t="s">
        <v>2750</v>
      </c>
      <c r="B677" s="1400"/>
      <c r="C677" s="1400"/>
      <c r="D677" s="1400"/>
      <c r="E677" s="1400"/>
      <c r="F677" s="1400"/>
      <c r="G677" s="1400"/>
      <c r="H677" s="1400"/>
      <c r="I677" s="1400"/>
      <c r="J677" s="1400"/>
      <c r="K677" s="1400"/>
      <c r="L677" s="1400"/>
      <c r="M677" s="1400"/>
      <c r="N677" s="1400"/>
      <c r="O677" s="1400"/>
      <c r="P677" s="1400"/>
      <c r="Q677" s="1400"/>
      <c r="R677" s="1400"/>
      <c r="S677" s="1400"/>
      <c r="T677" s="1400"/>
      <c r="U677" s="1400"/>
      <c r="V677" s="1400"/>
      <c r="W677" s="1400"/>
      <c r="X677" s="1400"/>
      <c r="Y677" s="1400"/>
      <c r="Z677" s="1400"/>
      <c r="AA677" s="1400"/>
      <c r="AB677" s="1400"/>
      <c r="AC677" s="1400"/>
      <c r="AD677" s="1400"/>
      <c r="AE677" s="1400"/>
      <c r="AF677" s="1400"/>
      <c r="AG677" s="1400"/>
    </row>
    <row r="678" spans="1:33" ht="14.25" customHeight="1" x14ac:dyDescent="0.2">
      <c r="A678" s="1400"/>
      <c r="B678" s="1400"/>
      <c r="C678" s="1400"/>
      <c r="D678" s="1400"/>
      <c r="E678" s="1400"/>
      <c r="F678" s="1400"/>
      <c r="G678" s="1400"/>
      <c r="H678" s="1400"/>
      <c r="I678" s="1400"/>
      <c r="J678" s="1400"/>
      <c r="K678" s="1400"/>
      <c r="L678" s="1400"/>
      <c r="M678" s="1400"/>
      <c r="N678" s="1400"/>
      <c r="O678" s="1400"/>
      <c r="P678" s="1400"/>
      <c r="Q678" s="1400"/>
      <c r="R678" s="1400"/>
      <c r="S678" s="1400"/>
      <c r="T678" s="1400"/>
      <c r="U678" s="1400"/>
      <c r="V678" s="1400"/>
      <c r="W678" s="1400"/>
      <c r="X678" s="1400"/>
      <c r="Y678" s="1400"/>
      <c r="Z678" s="1400"/>
      <c r="AA678" s="1400"/>
      <c r="AB678" s="1400"/>
      <c r="AC678" s="1400"/>
      <c r="AD678" s="1400"/>
      <c r="AE678" s="1400"/>
      <c r="AF678" s="1400"/>
      <c r="AG678" s="1400"/>
    </row>
    <row r="679" spans="1:33" ht="14.25" customHeight="1" x14ac:dyDescent="0.2">
      <c r="A679" s="1400"/>
      <c r="B679" s="1400"/>
      <c r="C679" s="1400"/>
      <c r="D679" s="1400"/>
      <c r="E679" s="1400"/>
      <c r="F679" s="1400"/>
      <c r="G679" s="1400"/>
      <c r="H679" s="1400"/>
      <c r="I679" s="1400"/>
      <c r="J679" s="1400"/>
      <c r="K679" s="1400"/>
      <c r="L679" s="1400"/>
      <c r="M679" s="1400"/>
      <c r="N679" s="1400"/>
      <c r="O679" s="1400"/>
      <c r="P679" s="1400"/>
      <c r="Q679" s="1400"/>
      <c r="R679" s="1400"/>
      <c r="S679" s="1400"/>
      <c r="T679" s="1400"/>
      <c r="U679" s="1400"/>
      <c r="V679" s="1400"/>
      <c r="W679" s="1400"/>
      <c r="X679" s="1400"/>
      <c r="Y679" s="1400"/>
      <c r="Z679" s="1400"/>
      <c r="AA679" s="1400"/>
      <c r="AB679" s="1400"/>
      <c r="AC679" s="1400"/>
      <c r="AD679" s="1400"/>
      <c r="AE679" s="1400"/>
      <c r="AF679" s="1400"/>
      <c r="AG679" s="1400"/>
    </row>
    <row r="680" spans="1:3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4.25" customHeight="1" x14ac:dyDescent="0.25">
      <c r="A681" s="10" t="s">
        <v>2751</v>
      </c>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4.25" customHeight="1" x14ac:dyDescent="0.25">
      <c r="A684" s="10" t="s">
        <v>1873</v>
      </c>
      <c r="B684" s="10"/>
      <c r="C684" s="2380"/>
      <c r="D684" s="1403"/>
      <c r="E684" s="1403"/>
      <c r="F684" s="1403"/>
      <c r="G684" s="1403"/>
      <c r="H684" s="1403"/>
      <c r="I684" s="1403"/>
      <c r="J684" s="1403"/>
      <c r="K684" s="1403"/>
      <c r="L684" s="10"/>
      <c r="M684" s="2384" t="str">
        <f>J638</f>
        <v>Should be the same as listed in Part I.</v>
      </c>
      <c r="N684" s="1456"/>
      <c r="O684" s="1456"/>
      <c r="P684" s="1456"/>
      <c r="Q684" s="1456"/>
      <c r="R684" s="1456"/>
      <c r="S684" s="1456"/>
      <c r="T684" s="1456"/>
      <c r="U684" s="1456"/>
      <c r="V684" s="1456"/>
      <c r="W684" s="1456"/>
      <c r="X684" s="1456"/>
      <c r="Y684" s="1456"/>
      <c r="Z684" s="1457"/>
      <c r="AA684" s="10"/>
      <c r="AB684" s="1703"/>
      <c r="AC684" s="1456"/>
      <c r="AD684" s="1456"/>
      <c r="AE684" s="1456"/>
      <c r="AF684" s="1457"/>
      <c r="AG684" s="10"/>
    </row>
    <row r="685" spans="1:33" ht="15" customHeight="1" x14ac:dyDescent="0.25">
      <c r="A685" s="10"/>
      <c r="B685" s="10"/>
      <c r="C685" s="2381" t="s">
        <v>2752</v>
      </c>
      <c r="D685" s="1397"/>
      <c r="E685" s="1397"/>
      <c r="F685" s="1397"/>
      <c r="G685" s="1397"/>
      <c r="H685" s="1397"/>
      <c r="I685" s="1397"/>
      <c r="J685" s="1397"/>
      <c r="K685" s="1397"/>
      <c r="L685" s="10"/>
      <c r="M685" s="2382" t="s">
        <v>441</v>
      </c>
      <c r="N685" s="1400"/>
      <c r="O685" s="1400"/>
      <c r="P685" s="1400"/>
      <c r="Q685" s="1400"/>
      <c r="R685" s="1400"/>
      <c r="S685" s="1400"/>
      <c r="T685" s="1400"/>
      <c r="U685" s="1400"/>
      <c r="V685" s="1400"/>
      <c r="W685" s="1400"/>
      <c r="X685" s="1400"/>
      <c r="Y685" s="1400"/>
      <c r="Z685" s="1400"/>
      <c r="AA685" s="10"/>
      <c r="AB685" s="2382" t="s">
        <v>442</v>
      </c>
      <c r="AC685" s="1400"/>
      <c r="AD685" s="1400"/>
      <c r="AE685" s="1400"/>
      <c r="AF685" s="1400"/>
      <c r="AG685" s="10"/>
    </row>
    <row r="686" spans="1:33" ht="14.25" customHeight="1" x14ac:dyDescent="0.25">
      <c r="A686" s="10"/>
      <c r="B686" s="10"/>
      <c r="C686" s="1400"/>
      <c r="D686" s="1400"/>
      <c r="E686" s="1400"/>
      <c r="F686" s="1400"/>
      <c r="G686" s="1400"/>
      <c r="H686" s="1400"/>
      <c r="I686" s="1400"/>
      <c r="J686" s="1400"/>
      <c r="K686" s="140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4.25" customHeight="1" x14ac:dyDescent="0.25">
      <c r="A688" s="181" t="s">
        <v>2731</v>
      </c>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4.25" customHeight="1" x14ac:dyDescent="0.25">
      <c r="A690" s="181" t="s">
        <v>2724</v>
      </c>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4.25" customHeight="1" x14ac:dyDescent="0.25">
      <c r="A691" s="10" t="s">
        <v>2732</v>
      </c>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4.25" customHeight="1" x14ac:dyDescent="0.25">
      <c r="A693" s="10" t="s">
        <v>2733</v>
      </c>
      <c r="B693" s="10"/>
      <c r="C693" s="10"/>
      <c r="D693" s="10"/>
      <c r="E693" s="10"/>
      <c r="F693" s="10"/>
      <c r="G693" s="10"/>
      <c r="H693" s="10"/>
      <c r="I693" s="10"/>
      <c r="J693" s="2385" t="s">
        <v>2734</v>
      </c>
      <c r="K693" s="1531"/>
      <c r="L693" s="1531"/>
      <c r="M693" s="1531"/>
      <c r="N693" s="1531"/>
      <c r="O693" s="1531"/>
      <c r="P693" s="1531"/>
      <c r="Q693" s="1531"/>
      <c r="R693" s="1531"/>
      <c r="S693" s="1531"/>
      <c r="T693" s="1531"/>
      <c r="U693" s="1531"/>
      <c r="V693" s="1531"/>
      <c r="W693" s="1531"/>
      <c r="X693" s="1531"/>
      <c r="Y693" s="1531"/>
      <c r="Z693" s="1531"/>
      <c r="AA693" s="1531"/>
      <c r="AB693" s="1531"/>
      <c r="AC693" s="1531"/>
      <c r="AD693" s="1531"/>
      <c r="AE693" s="1531"/>
      <c r="AF693" s="1532"/>
      <c r="AG693" s="10"/>
    </row>
    <row r="694" spans="1:3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5.75" customHeight="1" x14ac:dyDescent="0.25">
      <c r="A695" s="10"/>
      <c r="B695" s="10" t="s">
        <v>2735</v>
      </c>
      <c r="C695" s="10"/>
      <c r="D695" s="10"/>
      <c r="E695" s="10"/>
      <c r="F695" s="10"/>
      <c r="G695" s="238"/>
      <c r="H695" s="1700" t="s">
        <v>2736</v>
      </c>
      <c r="I695" s="1400"/>
      <c r="J695" s="1400"/>
      <c r="K695" s="1400"/>
      <c r="L695" s="1400"/>
      <c r="M695" s="1400"/>
      <c r="N695" s="1400"/>
      <c r="O695" s="1400"/>
      <c r="P695" s="1400"/>
      <c r="Q695" s="1400"/>
      <c r="R695" s="1400"/>
      <c r="S695" s="1400"/>
      <c r="T695" s="1400"/>
      <c r="U695" s="1400"/>
      <c r="V695" s="1400"/>
      <c r="W695" s="1400"/>
      <c r="X695" s="1400"/>
      <c r="Y695" s="1400"/>
      <c r="Z695" s="1400"/>
      <c r="AA695" s="1400"/>
      <c r="AB695" s="1400"/>
      <c r="AC695" s="1400"/>
      <c r="AD695" s="1400"/>
      <c r="AE695" s="1400"/>
      <c r="AF695" s="1400"/>
      <c r="AG695" s="1400"/>
    </row>
    <row r="696" spans="1:3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4.25" customHeight="1" x14ac:dyDescent="0.25">
      <c r="A697" s="10"/>
      <c r="B697" s="10"/>
      <c r="C697" s="10"/>
      <c r="D697" s="10"/>
      <c r="E697" s="10"/>
      <c r="F697" s="10"/>
      <c r="G697" s="238"/>
      <c r="H697" s="10" t="s">
        <v>2737</v>
      </c>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4.25" customHeight="1" x14ac:dyDescent="0.25">
      <c r="A699" s="10"/>
      <c r="B699" s="10"/>
      <c r="C699" s="10"/>
      <c r="D699" s="10"/>
      <c r="E699" s="10"/>
      <c r="F699" s="10"/>
      <c r="G699" s="238"/>
      <c r="H699" s="10" t="s">
        <v>2738</v>
      </c>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4.25" customHeight="1" x14ac:dyDescent="0.25">
      <c r="A701" s="10"/>
      <c r="B701" s="10"/>
      <c r="C701" s="10"/>
      <c r="D701" s="10"/>
      <c r="E701" s="10"/>
      <c r="F701" s="10"/>
      <c r="G701" s="238"/>
      <c r="H701" s="10" t="s">
        <v>2739</v>
      </c>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4.25" customHeight="1" x14ac:dyDescent="0.25">
      <c r="A703" s="10"/>
      <c r="B703" s="10"/>
      <c r="C703" s="10"/>
      <c r="D703" s="10"/>
      <c r="E703" s="10"/>
      <c r="F703" s="10"/>
      <c r="G703" s="238"/>
      <c r="H703" s="10" t="s">
        <v>2740</v>
      </c>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5" customHeight="1" x14ac:dyDescent="0.2">
      <c r="A705" s="1551" t="s">
        <v>2773</v>
      </c>
      <c r="B705" s="1400"/>
      <c r="C705" s="1400"/>
      <c r="D705" s="1400"/>
      <c r="E705" s="1400"/>
      <c r="F705" s="1400"/>
      <c r="G705" s="1400"/>
      <c r="H705" s="1400"/>
      <c r="I705" s="1400"/>
      <c r="J705" s="1400"/>
      <c r="K705" s="1400"/>
      <c r="L705" s="1400"/>
      <c r="M705" s="1400"/>
      <c r="N705" s="1400"/>
      <c r="O705" s="1400"/>
      <c r="P705" s="1400"/>
      <c r="Q705" s="1400"/>
      <c r="R705" s="1400"/>
      <c r="S705" s="1400"/>
      <c r="T705" s="1400"/>
      <c r="U705" s="1400"/>
      <c r="V705" s="1400"/>
      <c r="W705" s="1400"/>
      <c r="X705" s="1400"/>
      <c r="Y705" s="1400"/>
      <c r="Z705" s="1400"/>
      <c r="AA705" s="1400"/>
      <c r="AB705" s="1400"/>
      <c r="AC705" s="1400"/>
      <c r="AD705" s="1400"/>
      <c r="AE705" s="1400"/>
      <c r="AF705" s="1400"/>
      <c r="AG705" s="1400"/>
    </row>
    <row r="706" spans="1:33" ht="14.25" customHeight="1" x14ac:dyDescent="0.2">
      <c r="A706" s="1400"/>
      <c r="B706" s="1400"/>
      <c r="C706" s="1400"/>
      <c r="D706" s="1400"/>
      <c r="E706" s="1400"/>
      <c r="F706" s="1400"/>
      <c r="G706" s="1400"/>
      <c r="H706" s="1400"/>
      <c r="I706" s="1400"/>
      <c r="J706" s="1400"/>
      <c r="K706" s="1400"/>
      <c r="L706" s="1400"/>
      <c r="M706" s="1400"/>
      <c r="N706" s="1400"/>
      <c r="O706" s="1400"/>
      <c r="P706" s="1400"/>
      <c r="Q706" s="1400"/>
      <c r="R706" s="1400"/>
      <c r="S706" s="1400"/>
      <c r="T706" s="1400"/>
      <c r="U706" s="1400"/>
      <c r="V706" s="1400"/>
      <c r="W706" s="1400"/>
      <c r="X706" s="1400"/>
      <c r="Y706" s="1400"/>
      <c r="Z706" s="1400"/>
      <c r="AA706" s="1400"/>
      <c r="AB706" s="1400"/>
      <c r="AC706" s="1400"/>
      <c r="AD706" s="1400"/>
      <c r="AE706" s="1400"/>
      <c r="AF706" s="1400"/>
      <c r="AG706" s="1400"/>
    </row>
    <row r="707" spans="1:33" ht="14.25" customHeight="1" x14ac:dyDescent="0.2">
      <c r="A707" s="1400"/>
      <c r="B707" s="1400"/>
      <c r="C707" s="1400"/>
      <c r="D707" s="1400"/>
      <c r="E707" s="1400"/>
      <c r="F707" s="1400"/>
      <c r="G707" s="1400"/>
      <c r="H707" s="1400"/>
      <c r="I707" s="1400"/>
      <c r="J707" s="1400"/>
      <c r="K707" s="1400"/>
      <c r="L707" s="1400"/>
      <c r="M707" s="1400"/>
      <c r="N707" s="1400"/>
      <c r="O707" s="1400"/>
      <c r="P707" s="1400"/>
      <c r="Q707" s="1400"/>
      <c r="R707" s="1400"/>
      <c r="S707" s="1400"/>
      <c r="T707" s="1400"/>
      <c r="U707" s="1400"/>
      <c r="V707" s="1400"/>
      <c r="W707" s="1400"/>
      <c r="X707" s="1400"/>
      <c r="Y707" s="1400"/>
      <c r="Z707" s="1400"/>
      <c r="AA707" s="1400"/>
      <c r="AB707" s="1400"/>
      <c r="AC707" s="1400"/>
      <c r="AD707" s="1400"/>
      <c r="AE707" s="1400"/>
      <c r="AF707" s="1400"/>
      <c r="AG707" s="1400"/>
    </row>
    <row r="708" spans="1:33" ht="14.25" customHeight="1" x14ac:dyDescent="0.2">
      <c r="A708" s="1400"/>
      <c r="B708" s="1400"/>
      <c r="C708" s="1400"/>
      <c r="D708" s="1400"/>
      <c r="E708" s="1400"/>
      <c r="F708" s="1400"/>
      <c r="G708" s="1400"/>
      <c r="H708" s="1400"/>
      <c r="I708" s="1400"/>
      <c r="J708" s="1400"/>
      <c r="K708" s="1400"/>
      <c r="L708" s="1400"/>
      <c r="M708" s="1400"/>
      <c r="N708" s="1400"/>
      <c r="O708" s="1400"/>
      <c r="P708" s="1400"/>
      <c r="Q708" s="1400"/>
      <c r="R708" s="1400"/>
      <c r="S708" s="1400"/>
      <c r="T708" s="1400"/>
      <c r="U708" s="1400"/>
      <c r="V708" s="1400"/>
      <c r="W708" s="1400"/>
      <c r="X708" s="1400"/>
      <c r="Y708" s="1400"/>
      <c r="Z708" s="1400"/>
      <c r="AA708" s="1400"/>
      <c r="AB708" s="1400"/>
      <c r="AC708" s="1400"/>
      <c r="AD708" s="1400"/>
      <c r="AE708" s="1400"/>
      <c r="AF708" s="1400"/>
      <c r="AG708" s="1400"/>
    </row>
    <row r="709" spans="1:33" ht="15" customHeight="1" x14ac:dyDescent="0.25">
      <c r="A709" s="10"/>
      <c r="B709" s="2383" t="s">
        <v>2742</v>
      </c>
      <c r="C709" s="1400"/>
      <c r="D709" s="1400"/>
      <c r="E709" s="1400"/>
      <c r="F709" s="1400"/>
      <c r="G709" s="1400"/>
      <c r="H709" s="1400"/>
      <c r="I709" s="1400"/>
      <c r="J709" s="1400"/>
      <c r="K709" s="1400"/>
      <c r="L709" s="1400"/>
      <c r="M709" s="364"/>
      <c r="N709" s="2383" t="s">
        <v>1645</v>
      </c>
      <c r="O709" s="364"/>
      <c r="P709" s="2383" t="s">
        <v>2614</v>
      </c>
      <c r="Q709" s="1400"/>
      <c r="R709" s="1400"/>
      <c r="S709" s="1400"/>
      <c r="T709" s="1400"/>
      <c r="U709" s="1400"/>
      <c r="V709" s="1400"/>
      <c r="W709" s="1400"/>
      <c r="X709" s="1400"/>
      <c r="Y709" s="181"/>
      <c r="Z709" s="2388" t="s">
        <v>2743</v>
      </c>
      <c r="AA709" s="1400"/>
      <c r="AB709" s="10"/>
      <c r="AC709" s="2388" t="s">
        <v>2744</v>
      </c>
      <c r="AD709" s="1400"/>
      <c r="AE709" s="1400"/>
      <c r="AF709" s="1400"/>
      <c r="AG709" s="10"/>
    </row>
    <row r="710" spans="1:33" ht="14.25" customHeight="1" x14ac:dyDescent="0.25">
      <c r="A710" s="10"/>
      <c r="B710" s="1400"/>
      <c r="C710" s="1400"/>
      <c r="D710" s="1400"/>
      <c r="E710" s="1400"/>
      <c r="F710" s="1400"/>
      <c r="G710" s="1400"/>
      <c r="H710" s="1400"/>
      <c r="I710" s="1400"/>
      <c r="J710" s="1400"/>
      <c r="K710" s="1400"/>
      <c r="L710" s="1400"/>
      <c r="M710" s="364"/>
      <c r="N710" s="1400"/>
      <c r="O710" s="364"/>
      <c r="P710" s="1400"/>
      <c r="Q710" s="1400"/>
      <c r="R710" s="1400"/>
      <c r="S710" s="1400"/>
      <c r="T710" s="1400"/>
      <c r="U710" s="1400"/>
      <c r="V710" s="1400"/>
      <c r="W710" s="1400"/>
      <c r="X710" s="1400"/>
      <c r="Y710" s="181"/>
      <c r="Z710" s="1400"/>
      <c r="AA710" s="1400"/>
      <c r="AB710" s="10"/>
      <c r="AC710" s="1400"/>
      <c r="AD710" s="1400"/>
      <c r="AE710" s="1400"/>
      <c r="AF710" s="1400"/>
      <c r="AG710" s="10"/>
    </row>
    <row r="711" spans="1:33" ht="14.25" customHeight="1" x14ac:dyDescent="0.25">
      <c r="A711" s="10"/>
      <c r="B711" s="10"/>
      <c r="C711" s="10"/>
      <c r="D711" s="10"/>
      <c r="E711" s="10"/>
      <c r="F711" s="10"/>
      <c r="G711" s="10"/>
      <c r="H711" s="10"/>
      <c r="I711" s="10"/>
      <c r="J711" s="10"/>
      <c r="K711" s="10"/>
      <c r="L711" s="10"/>
      <c r="M711" s="10"/>
      <c r="N711" s="10"/>
      <c r="O711" s="10"/>
      <c r="P711" s="153"/>
      <c r="Q711" s="153"/>
      <c r="R711" s="153"/>
      <c r="S711" s="153"/>
      <c r="T711" s="153"/>
      <c r="U711" s="153"/>
      <c r="V711" s="153"/>
      <c r="W711" s="153"/>
      <c r="X711" s="153"/>
      <c r="Y711" s="10"/>
      <c r="Z711" s="10"/>
      <c r="AA711" s="10"/>
      <c r="AB711" s="10"/>
      <c r="AC711" s="10"/>
      <c r="AD711" s="10"/>
      <c r="AE711" s="10"/>
      <c r="AF711" s="10"/>
      <c r="AG711" s="10"/>
    </row>
    <row r="712" spans="1:33" ht="14.25" customHeight="1" x14ac:dyDescent="0.25">
      <c r="A712" s="255"/>
      <c r="B712" s="1474"/>
      <c r="C712" s="1456"/>
      <c r="D712" s="1456"/>
      <c r="E712" s="1456"/>
      <c r="F712" s="1456"/>
      <c r="G712" s="1456"/>
      <c r="H712" s="1456"/>
      <c r="I712" s="1456"/>
      <c r="J712" s="1456"/>
      <c r="K712" s="1456"/>
      <c r="L712" s="1457"/>
      <c r="M712" s="255"/>
      <c r="N712" s="1022"/>
      <c r="O712" s="255"/>
      <c r="P712" s="2386"/>
      <c r="Q712" s="1456"/>
      <c r="R712" s="1456"/>
      <c r="S712" s="1456"/>
      <c r="T712" s="1456"/>
      <c r="U712" s="1456"/>
      <c r="V712" s="1456"/>
      <c r="W712" s="1456"/>
      <c r="X712" s="1457"/>
      <c r="Y712" s="255"/>
      <c r="Z712" s="2387"/>
      <c r="AA712" s="1457"/>
      <c r="AB712" s="10"/>
      <c r="AC712" s="2387"/>
      <c r="AD712" s="1456"/>
      <c r="AE712" s="1456"/>
      <c r="AF712" s="1457"/>
      <c r="AG712" s="10"/>
    </row>
    <row r="713" spans="1:33" ht="14.25" customHeight="1" x14ac:dyDescent="0.25">
      <c r="A713" s="10"/>
      <c r="B713" s="584"/>
      <c r="C713" s="584"/>
      <c r="D713" s="584"/>
      <c r="E713" s="584"/>
      <c r="F713" s="584"/>
      <c r="G713" s="584"/>
      <c r="H713" s="584"/>
      <c r="I713" s="584"/>
      <c r="J713" s="584"/>
      <c r="K713" s="584"/>
      <c r="L713" s="584"/>
      <c r="M713" s="10"/>
      <c r="N713" s="584"/>
      <c r="O713" s="10"/>
      <c r="P713" s="153"/>
      <c r="Q713" s="153"/>
      <c r="R713" s="153"/>
      <c r="S713" s="153"/>
      <c r="T713" s="153"/>
      <c r="U713" s="153"/>
      <c r="V713" s="153"/>
      <c r="W713" s="153"/>
      <c r="X713" s="153"/>
      <c r="Y713" s="10"/>
      <c r="Z713" s="1023"/>
      <c r="AA713" s="1023"/>
      <c r="AB713" s="10"/>
      <c r="AC713" s="1023"/>
      <c r="AD713" s="1023"/>
      <c r="AE713" s="1023"/>
      <c r="AF713" s="1023"/>
      <c r="AG713" s="10"/>
    </row>
    <row r="714" spans="1:33" ht="14.25" customHeight="1" x14ac:dyDescent="0.25">
      <c r="A714" s="255"/>
      <c r="B714" s="1474"/>
      <c r="C714" s="1456"/>
      <c r="D714" s="1456"/>
      <c r="E714" s="1456"/>
      <c r="F714" s="1456"/>
      <c r="G714" s="1456"/>
      <c r="H714" s="1456"/>
      <c r="I714" s="1456"/>
      <c r="J714" s="1456"/>
      <c r="K714" s="1456"/>
      <c r="L714" s="1457"/>
      <c r="M714" s="255"/>
      <c r="N714" s="1022"/>
      <c r="O714" s="255"/>
      <c r="P714" s="2386"/>
      <c r="Q714" s="1456"/>
      <c r="R714" s="1456"/>
      <c r="S714" s="1456"/>
      <c r="T714" s="1456"/>
      <c r="U714" s="1456"/>
      <c r="V714" s="1456"/>
      <c r="W714" s="1456"/>
      <c r="X714" s="1457"/>
      <c r="Y714" s="255"/>
      <c r="Z714" s="2387"/>
      <c r="AA714" s="1457"/>
      <c r="AB714" s="10"/>
      <c r="AC714" s="2387"/>
      <c r="AD714" s="1456"/>
      <c r="AE714" s="1456"/>
      <c r="AF714" s="1457"/>
      <c r="AG714" s="10"/>
    </row>
    <row r="715" spans="1:33" ht="14.25" customHeight="1" x14ac:dyDescent="0.25">
      <c r="A715" s="10"/>
      <c r="B715" s="584"/>
      <c r="C715" s="584"/>
      <c r="D715" s="584"/>
      <c r="E715" s="584"/>
      <c r="F715" s="584"/>
      <c r="G715" s="584"/>
      <c r="H715" s="584"/>
      <c r="I715" s="584"/>
      <c r="J715" s="584"/>
      <c r="K715" s="584"/>
      <c r="L715" s="584"/>
      <c r="M715" s="10"/>
      <c r="N715" s="584"/>
      <c r="O715" s="10"/>
      <c r="P715" s="153"/>
      <c r="Q715" s="153"/>
      <c r="R715" s="153"/>
      <c r="S715" s="153"/>
      <c r="T715" s="153"/>
      <c r="U715" s="153"/>
      <c r="V715" s="153"/>
      <c r="W715" s="153"/>
      <c r="X715" s="153"/>
      <c r="Y715" s="10"/>
      <c r="Z715" s="1023"/>
      <c r="AA715" s="1023"/>
      <c r="AB715" s="10"/>
      <c r="AC715" s="1023"/>
      <c r="AD715" s="1023"/>
      <c r="AE715" s="1023"/>
      <c r="AF715" s="1023"/>
      <c r="AG715" s="10"/>
    </row>
    <row r="716" spans="1:33" ht="14.25" customHeight="1" x14ac:dyDescent="0.25">
      <c r="A716" s="255"/>
      <c r="B716" s="1474"/>
      <c r="C716" s="1456"/>
      <c r="D716" s="1456"/>
      <c r="E716" s="1456"/>
      <c r="F716" s="1456"/>
      <c r="G716" s="1456"/>
      <c r="H716" s="1456"/>
      <c r="I716" s="1456"/>
      <c r="J716" s="1456"/>
      <c r="K716" s="1456"/>
      <c r="L716" s="1457"/>
      <c r="M716" s="255"/>
      <c r="N716" s="1022"/>
      <c r="O716" s="255"/>
      <c r="P716" s="2386"/>
      <c r="Q716" s="1456"/>
      <c r="R716" s="1456"/>
      <c r="S716" s="1456"/>
      <c r="T716" s="1456"/>
      <c r="U716" s="1456"/>
      <c r="V716" s="1456"/>
      <c r="W716" s="1456"/>
      <c r="X716" s="1457"/>
      <c r="Y716" s="255"/>
      <c r="Z716" s="2387"/>
      <c r="AA716" s="1457"/>
      <c r="AB716" s="10"/>
      <c r="AC716" s="2387"/>
      <c r="AD716" s="1456"/>
      <c r="AE716" s="1456"/>
      <c r="AF716" s="1457"/>
      <c r="AG716" s="10"/>
    </row>
    <row r="717" spans="1:33" ht="14.25" customHeight="1" x14ac:dyDescent="0.25">
      <c r="A717" s="10"/>
      <c r="B717" s="584"/>
      <c r="C717" s="584"/>
      <c r="D717" s="584"/>
      <c r="E717" s="584"/>
      <c r="F717" s="584"/>
      <c r="G717" s="584"/>
      <c r="H717" s="584"/>
      <c r="I717" s="584"/>
      <c r="J717" s="584"/>
      <c r="K717" s="584"/>
      <c r="L717" s="584"/>
      <c r="M717" s="10"/>
      <c r="N717" s="584"/>
      <c r="O717" s="10"/>
      <c r="P717" s="153"/>
      <c r="Q717" s="153"/>
      <c r="R717" s="153"/>
      <c r="S717" s="153"/>
      <c r="T717" s="153"/>
      <c r="U717" s="153"/>
      <c r="V717" s="153"/>
      <c r="W717" s="153"/>
      <c r="X717" s="153"/>
      <c r="Y717" s="10"/>
      <c r="Z717" s="1023"/>
      <c r="AA717" s="1023"/>
      <c r="AB717" s="10"/>
      <c r="AC717" s="1023"/>
      <c r="AD717" s="1023"/>
      <c r="AE717" s="1023"/>
      <c r="AF717" s="1023"/>
      <c r="AG717" s="10"/>
    </row>
    <row r="718" spans="1:33" ht="14.25" customHeight="1" x14ac:dyDescent="0.25">
      <c r="A718" s="255"/>
      <c r="B718" s="1474"/>
      <c r="C718" s="1456"/>
      <c r="D718" s="1456"/>
      <c r="E718" s="1456"/>
      <c r="F718" s="1456"/>
      <c r="G718" s="1456"/>
      <c r="H718" s="1456"/>
      <c r="I718" s="1456"/>
      <c r="J718" s="1456"/>
      <c r="K718" s="1456"/>
      <c r="L718" s="1457"/>
      <c r="M718" s="255"/>
      <c r="N718" s="1022"/>
      <c r="O718" s="255"/>
      <c r="P718" s="2386"/>
      <c r="Q718" s="1456"/>
      <c r="R718" s="1456"/>
      <c r="S718" s="1456"/>
      <c r="T718" s="1456"/>
      <c r="U718" s="1456"/>
      <c r="V718" s="1456"/>
      <c r="W718" s="1456"/>
      <c r="X718" s="1457"/>
      <c r="Y718" s="255"/>
      <c r="Z718" s="2387"/>
      <c r="AA718" s="1457"/>
      <c r="AB718" s="10"/>
      <c r="AC718" s="2387"/>
      <c r="AD718" s="1456"/>
      <c r="AE718" s="1456"/>
      <c r="AF718" s="1457"/>
      <c r="AG718" s="10"/>
    </row>
    <row r="719" spans="1:33" ht="14.25" customHeight="1" x14ac:dyDescent="0.25">
      <c r="A719" s="10"/>
      <c r="B719" s="584"/>
      <c r="C719" s="584"/>
      <c r="D719" s="584"/>
      <c r="E719" s="584"/>
      <c r="F719" s="584"/>
      <c r="G719" s="584"/>
      <c r="H719" s="584"/>
      <c r="I719" s="584"/>
      <c r="J719" s="584"/>
      <c r="K719" s="584"/>
      <c r="L719" s="584"/>
      <c r="M719" s="10"/>
      <c r="N719" s="584"/>
      <c r="O719" s="10"/>
      <c r="P719" s="153"/>
      <c r="Q719" s="153"/>
      <c r="R719" s="153"/>
      <c r="S719" s="153"/>
      <c r="T719" s="153"/>
      <c r="U719" s="153"/>
      <c r="V719" s="153"/>
      <c r="W719" s="153"/>
      <c r="X719" s="153"/>
      <c r="Y719" s="10"/>
      <c r="Z719" s="1023"/>
      <c r="AA719" s="1023"/>
      <c r="AB719" s="10"/>
      <c r="AC719" s="1023"/>
      <c r="AD719" s="1023"/>
      <c r="AE719" s="1023"/>
      <c r="AF719" s="1023"/>
      <c r="AG719" s="10"/>
    </row>
    <row r="720" spans="1:33" ht="14.25" customHeight="1" x14ac:dyDescent="0.25">
      <c r="A720" s="255"/>
      <c r="B720" s="1474"/>
      <c r="C720" s="1456"/>
      <c r="D720" s="1456"/>
      <c r="E720" s="1456"/>
      <c r="F720" s="1456"/>
      <c r="G720" s="1456"/>
      <c r="H720" s="1456"/>
      <c r="I720" s="1456"/>
      <c r="J720" s="1456"/>
      <c r="K720" s="1456"/>
      <c r="L720" s="1457"/>
      <c r="M720" s="255"/>
      <c r="N720" s="1022"/>
      <c r="O720" s="255"/>
      <c r="P720" s="2386"/>
      <c r="Q720" s="1456"/>
      <c r="R720" s="1456"/>
      <c r="S720" s="1456"/>
      <c r="T720" s="1456"/>
      <c r="U720" s="1456"/>
      <c r="V720" s="1456"/>
      <c r="W720" s="1456"/>
      <c r="X720" s="1457"/>
      <c r="Y720" s="255"/>
      <c r="Z720" s="2387"/>
      <c r="AA720" s="1457"/>
      <c r="AB720" s="10"/>
      <c r="AC720" s="2387"/>
      <c r="AD720" s="1456"/>
      <c r="AE720" s="1456"/>
      <c r="AF720" s="1457"/>
      <c r="AG720" s="10"/>
    </row>
    <row r="721" spans="1:33" ht="14.25" customHeight="1" x14ac:dyDescent="0.25">
      <c r="A721" s="10"/>
      <c r="B721" s="584"/>
      <c r="C721" s="584"/>
      <c r="D721" s="584"/>
      <c r="E721" s="584"/>
      <c r="F721" s="584"/>
      <c r="G721" s="584"/>
      <c r="H721" s="584"/>
      <c r="I721" s="584"/>
      <c r="J721" s="584"/>
      <c r="K721" s="584"/>
      <c r="L721" s="584"/>
      <c r="M721" s="10"/>
      <c r="N721" s="584"/>
      <c r="O721" s="10"/>
      <c r="P721" s="153"/>
      <c r="Q721" s="153"/>
      <c r="R721" s="153"/>
      <c r="S721" s="153"/>
      <c r="T721" s="153"/>
      <c r="U721" s="153"/>
      <c r="V721" s="153"/>
      <c r="W721" s="153"/>
      <c r="X721" s="153"/>
      <c r="Y721" s="10"/>
      <c r="Z721" s="1023"/>
      <c r="AA721" s="1023"/>
      <c r="AB721" s="10"/>
      <c r="AC721" s="1023"/>
      <c r="AD721" s="1023"/>
      <c r="AE721" s="1023"/>
      <c r="AF721" s="1023"/>
      <c r="AG721" s="10"/>
    </row>
    <row r="722" spans="1:33" ht="14.25" customHeight="1" x14ac:dyDescent="0.25">
      <c r="A722" s="255"/>
      <c r="B722" s="1474"/>
      <c r="C722" s="1456"/>
      <c r="D722" s="1456"/>
      <c r="E722" s="1456"/>
      <c r="F722" s="1456"/>
      <c r="G722" s="1456"/>
      <c r="H722" s="1456"/>
      <c r="I722" s="1456"/>
      <c r="J722" s="1456"/>
      <c r="K722" s="1456"/>
      <c r="L722" s="1457"/>
      <c r="M722" s="255"/>
      <c r="N722" s="1022"/>
      <c r="O722" s="255"/>
      <c r="P722" s="2386"/>
      <c r="Q722" s="1456"/>
      <c r="R722" s="1456"/>
      <c r="S722" s="1456"/>
      <c r="T722" s="1456"/>
      <c r="U722" s="1456"/>
      <c r="V722" s="1456"/>
      <c r="W722" s="1456"/>
      <c r="X722" s="1457"/>
      <c r="Y722" s="255"/>
      <c r="Z722" s="2387"/>
      <c r="AA722" s="1457"/>
      <c r="AB722" s="10"/>
      <c r="AC722" s="2387"/>
      <c r="AD722" s="1456"/>
      <c r="AE722" s="1456"/>
      <c r="AF722" s="1457"/>
      <c r="AG722" s="10"/>
    </row>
    <row r="723" spans="1:3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4.25" customHeight="1" x14ac:dyDescent="0.25">
      <c r="A724" s="10" t="s">
        <v>2745</v>
      </c>
      <c r="B724" s="10"/>
      <c r="C724" s="10"/>
      <c r="D724" s="10"/>
      <c r="E724" s="10"/>
      <c r="F724" s="10"/>
      <c r="G724" s="10"/>
      <c r="H724" s="10"/>
      <c r="I724" s="2389" t="s">
        <v>2746</v>
      </c>
      <c r="J724" s="1456"/>
      <c r="K724" s="1456"/>
      <c r="L724" s="1456"/>
      <c r="M724" s="1456"/>
      <c r="N724" s="1456"/>
      <c r="O724" s="1456"/>
      <c r="P724" s="1456"/>
      <c r="Q724" s="1456"/>
      <c r="R724" s="1456"/>
      <c r="S724" s="1456"/>
      <c r="T724" s="1456"/>
      <c r="U724" s="1456"/>
      <c r="V724" s="1456"/>
      <c r="W724" s="1456"/>
      <c r="X724" s="1457"/>
      <c r="Y724" s="10"/>
      <c r="Z724" s="10" t="s">
        <v>2747</v>
      </c>
      <c r="AA724" s="10"/>
      <c r="AB724" s="10"/>
      <c r="AC724" s="10"/>
      <c r="AD724" s="10"/>
      <c r="AE724" s="10"/>
      <c r="AF724" s="10"/>
      <c r="AG724" s="10"/>
    </row>
    <row r="725" spans="1:33" ht="14.25" customHeight="1" x14ac:dyDescent="0.25">
      <c r="A725" s="10" t="s">
        <v>2774</v>
      </c>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5" customHeight="1" x14ac:dyDescent="0.2">
      <c r="A727" s="1551" t="s">
        <v>2749</v>
      </c>
      <c r="B727" s="1400"/>
      <c r="C727" s="1400"/>
      <c r="D727" s="1400"/>
      <c r="E727" s="1400"/>
      <c r="F727" s="1400"/>
      <c r="G727" s="1400"/>
      <c r="H727" s="1400"/>
      <c r="I727" s="1400"/>
      <c r="J727" s="1400"/>
      <c r="K727" s="1400"/>
      <c r="L727" s="1400"/>
      <c r="M727" s="1400"/>
      <c r="N727" s="1400"/>
      <c r="O727" s="1400"/>
      <c r="P727" s="1400"/>
      <c r="Q727" s="1400"/>
      <c r="R727" s="1400"/>
      <c r="S727" s="1400"/>
      <c r="T727" s="1400"/>
      <c r="U727" s="1400"/>
      <c r="V727" s="1400"/>
      <c r="W727" s="1400"/>
      <c r="X727" s="1400"/>
      <c r="Y727" s="1400"/>
      <c r="Z727" s="1400"/>
      <c r="AA727" s="1400"/>
      <c r="AB727" s="1400"/>
      <c r="AC727" s="1400"/>
      <c r="AD727" s="1400"/>
      <c r="AE727" s="1400"/>
      <c r="AF727" s="1400"/>
      <c r="AG727" s="1400"/>
    </row>
    <row r="728" spans="1:33" ht="14.25" customHeight="1" x14ac:dyDescent="0.2">
      <c r="A728" s="1400"/>
      <c r="B728" s="1400"/>
      <c r="C728" s="1400"/>
      <c r="D728" s="1400"/>
      <c r="E728" s="1400"/>
      <c r="F728" s="1400"/>
      <c r="G728" s="1400"/>
      <c r="H728" s="1400"/>
      <c r="I728" s="1400"/>
      <c r="J728" s="1400"/>
      <c r="K728" s="1400"/>
      <c r="L728" s="1400"/>
      <c r="M728" s="1400"/>
      <c r="N728" s="1400"/>
      <c r="O728" s="1400"/>
      <c r="P728" s="1400"/>
      <c r="Q728" s="1400"/>
      <c r="R728" s="1400"/>
      <c r="S728" s="1400"/>
      <c r="T728" s="1400"/>
      <c r="U728" s="1400"/>
      <c r="V728" s="1400"/>
      <c r="W728" s="1400"/>
      <c r="X728" s="1400"/>
      <c r="Y728" s="1400"/>
      <c r="Z728" s="1400"/>
      <c r="AA728" s="1400"/>
      <c r="AB728" s="1400"/>
      <c r="AC728" s="1400"/>
      <c r="AD728" s="1400"/>
      <c r="AE728" s="1400"/>
      <c r="AF728" s="1400"/>
      <c r="AG728" s="1400"/>
    </row>
    <row r="729" spans="1:33" ht="14.25" customHeight="1" x14ac:dyDescent="0.2">
      <c r="A729" s="1400"/>
      <c r="B729" s="1400"/>
      <c r="C729" s="1400"/>
      <c r="D729" s="1400"/>
      <c r="E729" s="1400"/>
      <c r="F729" s="1400"/>
      <c r="G729" s="1400"/>
      <c r="H729" s="1400"/>
      <c r="I729" s="1400"/>
      <c r="J729" s="1400"/>
      <c r="K729" s="1400"/>
      <c r="L729" s="1400"/>
      <c r="M729" s="1400"/>
      <c r="N729" s="1400"/>
      <c r="O729" s="1400"/>
      <c r="P729" s="1400"/>
      <c r="Q729" s="1400"/>
      <c r="R729" s="1400"/>
      <c r="S729" s="1400"/>
      <c r="T729" s="1400"/>
      <c r="U729" s="1400"/>
      <c r="V729" s="1400"/>
      <c r="W729" s="1400"/>
      <c r="X729" s="1400"/>
      <c r="Y729" s="1400"/>
      <c r="Z729" s="1400"/>
      <c r="AA729" s="1400"/>
      <c r="AB729" s="1400"/>
      <c r="AC729" s="1400"/>
      <c r="AD729" s="1400"/>
      <c r="AE729" s="1400"/>
      <c r="AF729" s="1400"/>
      <c r="AG729" s="1400"/>
    </row>
    <row r="730" spans="1:33" ht="14.25" customHeight="1" x14ac:dyDescent="0.2">
      <c r="A730" s="1400"/>
      <c r="B730" s="1400"/>
      <c r="C730" s="1400"/>
      <c r="D730" s="1400"/>
      <c r="E730" s="1400"/>
      <c r="F730" s="1400"/>
      <c r="G730" s="1400"/>
      <c r="H730" s="1400"/>
      <c r="I730" s="1400"/>
      <c r="J730" s="1400"/>
      <c r="K730" s="1400"/>
      <c r="L730" s="1400"/>
      <c r="M730" s="1400"/>
      <c r="N730" s="1400"/>
      <c r="O730" s="1400"/>
      <c r="P730" s="1400"/>
      <c r="Q730" s="1400"/>
      <c r="R730" s="1400"/>
      <c r="S730" s="1400"/>
      <c r="T730" s="1400"/>
      <c r="U730" s="1400"/>
      <c r="V730" s="1400"/>
      <c r="W730" s="1400"/>
      <c r="X730" s="1400"/>
      <c r="Y730" s="1400"/>
      <c r="Z730" s="1400"/>
      <c r="AA730" s="1400"/>
      <c r="AB730" s="1400"/>
      <c r="AC730" s="1400"/>
      <c r="AD730" s="1400"/>
      <c r="AE730" s="1400"/>
      <c r="AF730" s="1400"/>
      <c r="AG730" s="1400"/>
    </row>
    <row r="731" spans="1:3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5" customHeight="1" x14ac:dyDescent="0.2">
      <c r="A732" s="1551" t="s">
        <v>2750</v>
      </c>
      <c r="B732" s="1400"/>
      <c r="C732" s="1400"/>
      <c r="D732" s="1400"/>
      <c r="E732" s="1400"/>
      <c r="F732" s="1400"/>
      <c r="G732" s="1400"/>
      <c r="H732" s="1400"/>
      <c r="I732" s="1400"/>
      <c r="J732" s="1400"/>
      <c r="K732" s="1400"/>
      <c r="L732" s="1400"/>
      <c r="M732" s="1400"/>
      <c r="N732" s="1400"/>
      <c r="O732" s="1400"/>
      <c r="P732" s="1400"/>
      <c r="Q732" s="1400"/>
      <c r="R732" s="1400"/>
      <c r="S732" s="1400"/>
      <c r="T732" s="1400"/>
      <c r="U732" s="1400"/>
      <c r="V732" s="1400"/>
      <c r="W732" s="1400"/>
      <c r="X732" s="1400"/>
      <c r="Y732" s="1400"/>
      <c r="Z732" s="1400"/>
      <c r="AA732" s="1400"/>
      <c r="AB732" s="1400"/>
      <c r="AC732" s="1400"/>
      <c r="AD732" s="1400"/>
      <c r="AE732" s="1400"/>
      <c r="AF732" s="1400"/>
      <c r="AG732" s="1400"/>
    </row>
    <row r="733" spans="1:33" ht="14.25" customHeight="1" x14ac:dyDescent="0.2">
      <c r="A733" s="1400"/>
      <c r="B733" s="1400"/>
      <c r="C733" s="1400"/>
      <c r="D733" s="1400"/>
      <c r="E733" s="1400"/>
      <c r="F733" s="1400"/>
      <c r="G733" s="1400"/>
      <c r="H733" s="1400"/>
      <c r="I733" s="1400"/>
      <c r="J733" s="1400"/>
      <c r="K733" s="1400"/>
      <c r="L733" s="1400"/>
      <c r="M733" s="1400"/>
      <c r="N733" s="1400"/>
      <c r="O733" s="1400"/>
      <c r="P733" s="1400"/>
      <c r="Q733" s="1400"/>
      <c r="R733" s="1400"/>
      <c r="S733" s="1400"/>
      <c r="T733" s="1400"/>
      <c r="U733" s="1400"/>
      <c r="V733" s="1400"/>
      <c r="W733" s="1400"/>
      <c r="X733" s="1400"/>
      <c r="Y733" s="1400"/>
      <c r="Z733" s="1400"/>
      <c r="AA733" s="1400"/>
      <c r="AB733" s="1400"/>
      <c r="AC733" s="1400"/>
      <c r="AD733" s="1400"/>
      <c r="AE733" s="1400"/>
      <c r="AF733" s="1400"/>
      <c r="AG733" s="1400"/>
    </row>
    <row r="734" spans="1:33" ht="14.25" customHeight="1" x14ac:dyDescent="0.2">
      <c r="A734" s="1400"/>
      <c r="B734" s="1400"/>
      <c r="C734" s="1400"/>
      <c r="D734" s="1400"/>
      <c r="E734" s="1400"/>
      <c r="F734" s="1400"/>
      <c r="G734" s="1400"/>
      <c r="H734" s="1400"/>
      <c r="I734" s="1400"/>
      <c r="J734" s="1400"/>
      <c r="K734" s="1400"/>
      <c r="L734" s="1400"/>
      <c r="M734" s="1400"/>
      <c r="N734" s="1400"/>
      <c r="O734" s="1400"/>
      <c r="P734" s="1400"/>
      <c r="Q734" s="1400"/>
      <c r="R734" s="1400"/>
      <c r="S734" s="1400"/>
      <c r="T734" s="1400"/>
      <c r="U734" s="1400"/>
      <c r="V734" s="1400"/>
      <c r="W734" s="1400"/>
      <c r="X734" s="1400"/>
      <c r="Y734" s="1400"/>
      <c r="Z734" s="1400"/>
      <c r="AA734" s="1400"/>
      <c r="AB734" s="1400"/>
      <c r="AC734" s="1400"/>
      <c r="AD734" s="1400"/>
      <c r="AE734" s="1400"/>
      <c r="AF734" s="1400"/>
      <c r="AG734" s="1400"/>
    </row>
    <row r="735" spans="1:3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4.25" customHeight="1" x14ac:dyDescent="0.25">
      <c r="A736" s="10" t="s">
        <v>2751</v>
      </c>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4.25" customHeight="1" x14ac:dyDescent="0.25">
      <c r="A739" s="10" t="s">
        <v>1873</v>
      </c>
      <c r="B739" s="10"/>
      <c r="C739" s="2380"/>
      <c r="D739" s="1403"/>
      <c r="E739" s="1403"/>
      <c r="F739" s="1403"/>
      <c r="G739" s="1403"/>
      <c r="H739" s="1403"/>
      <c r="I739" s="1403"/>
      <c r="J739" s="1403"/>
      <c r="K739" s="1403"/>
      <c r="L739" s="10"/>
      <c r="M739" s="2384" t="str">
        <f>J693</f>
        <v>Should be the same as listed in Part I.</v>
      </c>
      <c r="N739" s="1456"/>
      <c r="O739" s="1456"/>
      <c r="P739" s="1456"/>
      <c r="Q739" s="1456"/>
      <c r="R739" s="1456"/>
      <c r="S739" s="1456"/>
      <c r="T739" s="1456"/>
      <c r="U739" s="1456"/>
      <c r="V739" s="1456"/>
      <c r="W739" s="1456"/>
      <c r="X739" s="1456"/>
      <c r="Y739" s="1456"/>
      <c r="Z739" s="1457"/>
      <c r="AA739" s="10"/>
      <c r="AB739" s="1703"/>
      <c r="AC739" s="1456"/>
      <c r="AD739" s="1456"/>
      <c r="AE739" s="1456"/>
      <c r="AF739" s="1457"/>
      <c r="AG739" s="10"/>
    </row>
    <row r="740" spans="1:33" ht="15" customHeight="1" x14ac:dyDescent="0.25">
      <c r="A740" s="10"/>
      <c r="B740" s="10"/>
      <c r="C740" s="2381" t="s">
        <v>2752</v>
      </c>
      <c r="D740" s="1397"/>
      <c r="E740" s="1397"/>
      <c r="F740" s="1397"/>
      <c r="G740" s="1397"/>
      <c r="H740" s="1397"/>
      <c r="I740" s="1397"/>
      <c r="J740" s="1397"/>
      <c r="K740" s="1397"/>
      <c r="L740" s="10"/>
      <c r="M740" s="2382" t="s">
        <v>441</v>
      </c>
      <c r="N740" s="1400"/>
      <c r="O740" s="1400"/>
      <c r="P740" s="1400"/>
      <c r="Q740" s="1400"/>
      <c r="R740" s="1400"/>
      <c r="S740" s="1400"/>
      <c r="T740" s="1400"/>
      <c r="U740" s="1400"/>
      <c r="V740" s="1400"/>
      <c r="W740" s="1400"/>
      <c r="X740" s="1400"/>
      <c r="Y740" s="1400"/>
      <c r="Z740" s="1400"/>
      <c r="AA740" s="10"/>
      <c r="AB740" s="2382" t="s">
        <v>442</v>
      </c>
      <c r="AC740" s="1400"/>
      <c r="AD740" s="1400"/>
      <c r="AE740" s="1400"/>
      <c r="AF740" s="1400"/>
      <c r="AG740" s="10"/>
    </row>
    <row r="741" spans="1:33" ht="14.25" customHeight="1" x14ac:dyDescent="0.25">
      <c r="A741" s="10"/>
      <c r="B741" s="10"/>
      <c r="C741" s="1400"/>
      <c r="D741" s="1400"/>
      <c r="E741" s="1400"/>
      <c r="F741" s="1400"/>
      <c r="G741" s="1400"/>
      <c r="H741" s="1400"/>
      <c r="I741" s="1400"/>
      <c r="J741" s="1400"/>
      <c r="K741" s="140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4.25" customHeight="1" x14ac:dyDescent="0.25">
      <c r="A743" s="181" t="s">
        <v>2731</v>
      </c>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4.25" customHeight="1" x14ac:dyDescent="0.25">
      <c r="A745" s="181" t="s">
        <v>2724</v>
      </c>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4.25" customHeight="1" x14ac:dyDescent="0.25">
      <c r="A746" s="10" t="s">
        <v>2732</v>
      </c>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4.25" customHeight="1" x14ac:dyDescent="0.25">
      <c r="A748" s="10" t="s">
        <v>2733</v>
      </c>
      <c r="B748" s="10"/>
      <c r="C748" s="10"/>
      <c r="D748" s="10"/>
      <c r="E748" s="10"/>
      <c r="F748" s="10"/>
      <c r="G748" s="10"/>
      <c r="H748" s="10"/>
      <c r="I748" s="10"/>
      <c r="J748" s="2385" t="s">
        <v>2734</v>
      </c>
      <c r="K748" s="1531"/>
      <c r="L748" s="1531"/>
      <c r="M748" s="1531"/>
      <c r="N748" s="1531"/>
      <c r="O748" s="1531"/>
      <c r="P748" s="1531"/>
      <c r="Q748" s="1531"/>
      <c r="R748" s="1531"/>
      <c r="S748" s="1531"/>
      <c r="T748" s="1531"/>
      <c r="U748" s="1531"/>
      <c r="V748" s="1531"/>
      <c r="W748" s="1531"/>
      <c r="X748" s="1531"/>
      <c r="Y748" s="1531"/>
      <c r="Z748" s="1531"/>
      <c r="AA748" s="1531"/>
      <c r="AB748" s="1531"/>
      <c r="AC748" s="1531"/>
      <c r="AD748" s="1531"/>
      <c r="AE748" s="1531"/>
      <c r="AF748" s="1532"/>
      <c r="AG748" s="10"/>
    </row>
    <row r="749" spans="1:3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5.75" customHeight="1" x14ac:dyDescent="0.25">
      <c r="A750" s="10"/>
      <c r="B750" s="10" t="s">
        <v>2735</v>
      </c>
      <c r="C750" s="10"/>
      <c r="D750" s="10"/>
      <c r="E750" s="10"/>
      <c r="F750" s="10"/>
      <c r="G750" s="238"/>
      <c r="H750" s="1700" t="s">
        <v>2736</v>
      </c>
      <c r="I750" s="1400"/>
      <c r="J750" s="1400"/>
      <c r="K750" s="1400"/>
      <c r="L750" s="1400"/>
      <c r="M750" s="1400"/>
      <c r="N750" s="1400"/>
      <c r="O750" s="1400"/>
      <c r="P750" s="1400"/>
      <c r="Q750" s="1400"/>
      <c r="R750" s="1400"/>
      <c r="S750" s="1400"/>
      <c r="T750" s="1400"/>
      <c r="U750" s="1400"/>
      <c r="V750" s="1400"/>
      <c r="W750" s="1400"/>
      <c r="X750" s="1400"/>
      <c r="Y750" s="1400"/>
      <c r="Z750" s="1400"/>
      <c r="AA750" s="1400"/>
      <c r="AB750" s="1400"/>
      <c r="AC750" s="1400"/>
      <c r="AD750" s="1400"/>
      <c r="AE750" s="1400"/>
      <c r="AF750" s="1400"/>
      <c r="AG750" s="1400"/>
    </row>
    <row r="751" spans="1:3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4.25" customHeight="1" x14ac:dyDescent="0.25">
      <c r="A752" s="10"/>
      <c r="B752" s="10"/>
      <c r="C752" s="10"/>
      <c r="D752" s="10"/>
      <c r="E752" s="10"/>
      <c r="F752" s="10"/>
      <c r="G752" s="238"/>
      <c r="H752" s="10" t="s">
        <v>2737</v>
      </c>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4.25" customHeight="1" x14ac:dyDescent="0.25">
      <c r="A754" s="10"/>
      <c r="B754" s="10"/>
      <c r="C754" s="10"/>
      <c r="D754" s="10"/>
      <c r="E754" s="10"/>
      <c r="F754" s="10"/>
      <c r="G754" s="238"/>
      <c r="H754" s="10" t="s">
        <v>2738</v>
      </c>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4.25" customHeight="1" x14ac:dyDescent="0.25">
      <c r="A756" s="10"/>
      <c r="B756" s="10"/>
      <c r="C756" s="10"/>
      <c r="D756" s="10"/>
      <c r="E756" s="10"/>
      <c r="F756" s="10"/>
      <c r="G756" s="238"/>
      <c r="H756" s="10" t="s">
        <v>2739</v>
      </c>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4.25" customHeight="1" x14ac:dyDescent="0.25">
      <c r="A758" s="10"/>
      <c r="B758" s="10"/>
      <c r="C758" s="10"/>
      <c r="D758" s="10"/>
      <c r="E758" s="10"/>
      <c r="F758" s="10"/>
      <c r="G758" s="238"/>
      <c r="H758" s="10" t="s">
        <v>2740</v>
      </c>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5" customHeight="1" x14ac:dyDescent="0.2">
      <c r="A760" s="1551" t="s">
        <v>2775</v>
      </c>
      <c r="B760" s="1400"/>
      <c r="C760" s="1400"/>
      <c r="D760" s="1400"/>
      <c r="E760" s="1400"/>
      <c r="F760" s="1400"/>
      <c r="G760" s="1400"/>
      <c r="H760" s="1400"/>
      <c r="I760" s="1400"/>
      <c r="J760" s="1400"/>
      <c r="K760" s="1400"/>
      <c r="L760" s="1400"/>
      <c r="M760" s="1400"/>
      <c r="N760" s="1400"/>
      <c r="O760" s="1400"/>
      <c r="P760" s="1400"/>
      <c r="Q760" s="1400"/>
      <c r="R760" s="1400"/>
      <c r="S760" s="1400"/>
      <c r="T760" s="1400"/>
      <c r="U760" s="1400"/>
      <c r="V760" s="1400"/>
      <c r="W760" s="1400"/>
      <c r="X760" s="1400"/>
      <c r="Y760" s="1400"/>
      <c r="Z760" s="1400"/>
      <c r="AA760" s="1400"/>
      <c r="AB760" s="1400"/>
      <c r="AC760" s="1400"/>
      <c r="AD760" s="1400"/>
      <c r="AE760" s="1400"/>
      <c r="AF760" s="1400"/>
      <c r="AG760" s="1400"/>
    </row>
    <row r="761" spans="1:33" ht="14.25" customHeight="1" x14ac:dyDescent="0.2">
      <c r="A761" s="1400"/>
      <c r="B761" s="1400"/>
      <c r="C761" s="1400"/>
      <c r="D761" s="1400"/>
      <c r="E761" s="1400"/>
      <c r="F761" s="1400"/>
      <c r="G761" s="1400"/>
      <c r="H761" s="1400"/>
      <c r="I761" s="1400"/>
      <c r="J761" s="1400"/>
      <c r="K761" s="1400"/>
      <c r="L761" s="1400"/>
      <c r="M761" s="1400"/>
      <c r="N761" s="1400"/>
      <c r="O761" s="1400"/>
      <c r="P761" s="1400"/>
      <c r="Q761" s="1400"/>
      <c r="R761" s="1400"/>
      <c r="S761" s="1400"/>
      <c r="T761" s="1400"/>
      <c r="U761" s="1400"/>
      <c r="V761" s="1400"/>
      <c r="W761" s="1400"/>
      <c r="X761" s="1400"/>
      <c r="Y761" s="1400"/>
      <c r="Z761" s="1400"/>
      <c r="AA761" s="1400"/>
      <c r="AB761" s="1400"/>
      <c r="AC761" s="1400"/>
      <c r="AD761" s="1400"/>
      <c r="AE761" s="1400"/>
      <c r="AF761" s="1400"/>
      <c r="AG761" s="1400"/>
    </row>
    <row r="762" spans="1:33" ht="14.25" customHeight="1" x14ac:dyDescent="0.2">
      <c r="A762" s="1400"/>
      <c r="B762" s="1400"/>
      <c r="C762" s="1400"/>
      <c r="D762" s="1400"/>
      <c r="E762" s="1400"/>
      <c r="F762" s="1400"/>
      <c r="G762" s="1400"/>
      <c r="H762" s="1400"/>
      <c r="I762" s="1400"/>
      <c r="J762" s="1400"/>
      <c r="K762" s="1400"/>
      <c r="L762" s="1400"/>
      <c r="M762" s="1400"/>
      <c r="N762" s="1400"/>
      <c r="O762" s="1400"/>
      <c r="P762" s="1400"/>
      <c r="Q762" s="1400"/>
      <c r="R762" s="1400"/>
      <c r="S762" s="1400"/>
      <c r="T762" s="1400"/>
      <c r="U762" s="1400"/>
      <c r="V762" s="1400"/>
      <c r="W762" s="1400"/>
      <c r="X762" s="1400"/>
      <c r="Y762" s="1400"/>
      <c r="Z762" s="1400"/>
      <c r="AA762" s="1400"/>
      <c r="AB762" s="1400"/>
      <c r="AC762" s="1400"/>
      <c r="AD762" s="1400"/>
      <c r="AE762" s="1400"/>
      <c r="AF762" s="1400"/>
      <c r="AG762" s="1400"/>
    </row>
    <row r="763" spans="1:33" ht="14.25" customHeight="1" x14ac:dyDescent="0.2">
      <c r="A763" s="1400"/>
      <c r="B763" s="1400"/>
      <c r="C763" s="1400"/>
      <c r="D763" s="1400"/>
      <c r="E763" s="1400"/>
      <c r="F763" s="1400"/>
      <c r="G763" s="1400"/>
      <c r="H763" s="1400"/>
      <c r="I763" s="1400"/>
      <c r="J763" s="1400"/>
      <c r="K763" s="1400"/>
      <c r="L763" s="1400"/>
      <c r="M763" s="1400"/>
      <c r="N763" s="1400"/>
      <c r="O763" s="1400"/>
      <c r="P763" s="1400"/>
      <c r="Q763" s="1400"/>
      <c r="R763" s="1400"/>
      <c r="S763" s="1400"/>
      <c r="T763" s="1400"/>
      <c r="U763" s="1400"/>
      <c r="V763" s="1400"/>
      <c r="W763" s="1400"/>
      <c r="X763" s="1400"/>
      <c r="Y763" s="1400"/>
      <c r="Z763" s="1400"/>
      <c r="AA763" s="1400"/>
      <c r="AB763" s="1400"/>
      <c r="AC763" s="1400"/>
      <c r="AD763" s="1400"/>
      <c r="AE763" s="1400"/>
      <c r="AF763" s="1400"/>
      <c r="AG763" s="1400"/>
    </row>
    <row r="764" spans="1:33" ht="15" customHeight="1" x14ac:dyDescent="0.25">
      <c r="A764" s="10"/>
      <c r="B764" s="2383" t="s">
        <v>2742</v>
      </c>
      <c r="C764" s="1400"/>
      <c r="D764" s="1400"/>
      <c r="E764" s="1400"/>
      <c r="F764" s="1400"/>
      <c r="G764" s="1400"/>
      <c r="H764" s="1400"/>
      <c r="I764" s="1400"/>
      <c r="J764" s="1400"/>
      <c r="K764" s="1400"/>
      <c r="L764" s="1400"/>
      <c r="M764" s="364"/>
      <c r="N764" s="2383" t="s">
        <v>1645</v>
      </c>
      <c r="O764" s="364"/>
      <c r="P764" s="2383" t="s">
        <v>2614</v>
      </c>
      <c r="Q764" s="1400"/>
      <c r="R764" s="1400"/>
      <c r="S764" s="1400"/>
      <c r="T764" s="1400"/>
      <c r="U764" s="1400"/>
      <c r="V764" s="1400"/>
      <c r="W764" s="1400"/>
      <c r="X764" s="1400"/>
      <c r="Y764" s="181"/>
      <c r="Z764" s="2388" t="s">
        <v>2743</v>
      </c>
      <c r="AA764" s="1400"/>
      <c r="AB764" s="10"/>
      <c r="AC764" s="2388" t="s">
        <v>2744</v>
      </c>
      <c r="AD764" s="1400"/>
      <c r="AE764" s="1400"/>
      <c r="AF764" s="1400"/>
      <c r="AG764" s="10"/>
    </row>
    <row r="765" spans="1:33" ht="14.25" customHeight="1" x14ac:dyDescent="0.25">
      <c r="A765" s="10"/>
      <c r="B765" s="1400"/>
      <c r="C765" s="1400"/>
      <c r="D765" s="1400"/>
      <c r="E765" s="1400"/>
      <c r="F765" s="1400"/>
      <c r="G765" s="1400"/>
      <c r="H765" s="1400"/>
      <c r="I765" s="1400"/>
      <c r="J765" s="1400"/>
      <c r="K765" s="1400"/>
      <c r="L765" s="1400"/>
      <c r="M765" s="364"/>
      <c r="N765" s="1400"/>
      <c r="O765" s="364"/>
      <c r="P765" s="1400"/>
      <c r="Q765" s="1400"/>
      <c r="R765" s="1400"/>
      <c r="S765" s="1400"/>
      <c r="T765" s="1400"/>
      <c r="U765" s="1400"/>
      <c r="V765" s="1400"/>
      <c r="W765" s="1400"/>
      <c r="X765" s="1400"/>
      <c r="Y765" s="181"/>
      <c r="Z765" s="1400"/>
      <c r="AA765" s="1400"/>
      <c r="AB765" s="10"/>
      <c r="AC765" s="1400"/>
      <c r="AD765" s="1400"/>
      <c r="AE765" s="1400"/>
      <c r="AF765" s="1400"/>
      <c r="AG765" s="10"/>
    </row>
    <row r="766" spans="1:33" ht="14.25" customHeight="1" x14ac:dyDescent="0.25">
      <c r="A766" s="10"/>
      <c r="B766" s="10"/>
      <c r="C766" s="10"/>
      <c r="D766" s="10"/>
      <c r="E766" s="10"/>
      <c r="F766" s="10"/>
      <c r="G766" s="10"/>
      <c r="H766" s="10"/>
      <c r="I766" s="10"/>
      <c r="J766" s="10"/>
      <c r="K766" s="10"/>
      <c r="L766" s="10"/>
      <c r="M766" s="10"/>
      <c r="N766" s="10"/>
      <c r="O766" s="10"/>
      <c r="P766" s="153"/>
      <c r="Q766" s="153"/>
      <c r="R766" s="153"/>
      <c r="S766" s="153"/>
      <c r="T766" s="153"/>
      <c r="U766" s="153"/>
      <c r="V766" s="153"/>
      <c r="W766" s="153"/>
      <c r="X766" s="153"/>
      <c r="Y766" s="10"/>
      <c r="Z766" s="10"/>
      <c r="AA766" s="10"/>
      <c r="AB766" s="10"/>
      <c r="AC766" s="10"/>
      <c r="AD766" s="10"/>
      <c r="AE766" s="10"/>
      <c r="AF766" s="10"/>
      <c r="AG766" s="10"/>
    </row>
    <row r="767" spans="1:33" ht="14.25" customHeight="1" x14ac:dyDescent="0.25">
      <c r="A767" s="255"/>
      <c r="B767" s="1474"/>
      <c r="C767" s="1456"/>
      <c r="D767" s="1456"/>
      <c r="E767" s="1456"/>
      <c r="F767" s="1456"/>
      <c r="G767" s="1456"/>
      <c r="H767" s="1456"/>
      <c r="I767" s="1456"/>
      <c r="J767" s="1456"/>
      <c r="K767" s="1456"/>
      <c r="L767" s="1457"/>
      <c r="M767" s="255"/>
      <c r="N767" s="1022"/>
      <c r="O767" s="255"/>
      <c r="P767" s="2386"/>
      <c r="Q767" s="1456"/>
      <c r="R767" s="1456"/>
      <c r="S767" s="1456"/>
      <c r="T767" s="1456"/>
      <c r="U767" s="1456"/>
      <c r="V767" s="1456"/>
      <c r="W767" s="1456"/>
      <c r="X767" s="1457"/>
      <c r="Y767" s="255"/>
      <c r="Z767" s="2387"/>
      <c r="AA767" s="1457"/>
      <c r="AB767" s="10"/>
      <c r="AC767" s="2387"/>
      <c r="AD767" s="1456"/>
      <c r="AE767" s="1456"/>
      <c r="AF767" s="1457"/>
      <c r="AG767" s="10"/>
    </row>
    <row r="768" spans="1:33" ht="14.25" customHeight="1" x14ac:dyDescent="0.25">
      <c r="A768" s="10"/>
      <c r="B768" s="584"/>
      <c r="C768" s="584"/>
      <c r="D768" s="584"/>
      <c r="E768" s="584"/>
      <c r="F768" s="584"/>
      <c r="G768" s="584"/>
      <c r="H768" s="584"/>
      <c r="I768" s="584"/>
      <c r="J768" s="584"/>
      <c r="K768" s="584"/>
      <c r="L768" s="584"/>
      <c r="M768" s="10"/>
      <c r="N768" s="584"/>
      <c r="O768" s="10"/>
      <c r="P768" s="153"/>
      <c r="Q768" s="153"/>
      <c r="R768" s="153"/>
      <c r="S768" s="153"/>
      <c r="T768" s="153"/>
      <c r="U768" s="153"/>
      <c r="V768" s="153"/>
      <c r="W768" s="153"/>
      <c r="X768" s="153"/>
      <c r="Y768" s="10"/>
      <c r="Z768" s="1023"/>
      <c r="AA768" s="1023"/>
      <c r="AB768" s="10"/>
      <c r="AC768" s="1023"/>
      <c r="AD768" s="1023"/>
      <c r="AE768" s="1023"/>
      <c r="AF768" s="1023"/>
      <c r="AG768" s="10"/>
    </row>
    <row r="769" spans="1:33" ht="14.25" customHeight="1" x14ac:dyDescent="0.25">
      <c r="A769" s="255"/>
      <c r="B769" s="1474"/>
      <c r="C769" s="1456"/>
      <c r="D769" s="1456"/>
      <c r="E769" s="1456"/>
      <c r="F769" s="1456"/>
      <c r="G769" s="1456"/>
      <c r="H769" s="1456"/>
      <c r="I769" s="1456"/>
      <c r="J769" s="1456"/>
      <c r="K769" s="1456"/>
      <c r="L769" s="1457"/>
      <c r="M769" s="255"/>
      <c r="N769" s="1022"/>
      <c r="O769" s="255"/>
      <c r="P769" s="2386"/>
      <c r="Q769" s="1456"/>
      <c r="R769" s="1456"/>
      <c r="S769" s="1456"/>
      <c r="T769" s="1456"/>
      <c r="U769" s="1456"/>
      <c r="V769" s="1456"/>
      <c r="W769" s="1456"/>
      <c r="X769" s="1457"/>
      <c r="Y769" s="255"/>
      <c r="Z769" s="2387"/>
      <c r="AA769" s="1457"/>
      <c r="AB769" s="10"/>
      <c r="AC769" s="2387"/>
      <c r="AD769" s="1456"/>
      <c r="AE769" s="1456"/>
      <c r="AF769" s="1457"/>
      <c r="AG769" s="10"/>
    </row>
    <row r="770" spans="1:33" ht="14.25" customHeight="1" x14ac:dyDescent="0.25">
      <c r="A770" s="10"/>
      <c r="B770" s="584"/>
      <c r="C770" s="584"/>
      <c r="D770" s="584"/>
      <c r="E770" s="584"/>
      <c r="F770" s="584"/>
      <c r="G770" s="584"/>
      <c r="H770" s="584"/>
      <c r="I770" s="584"/>
      <c r="J770" s="584"/>
      <c r="K770" s="584"/>
      <c r="L770" s="584"/>
      <c r="M770" s="10"/>
      <c r="N770" s="584"/>
      <c r="O770" s="10"/>
      <c r="P770" s="153"/>
      <c r="Q770" s="153"/>
      <c r="R770" s="153"/>
      <c r="S770" s="153"/>
      <c r="T770" s="153"/>
      <c r="U770" s="153"/>
      <c r="V770" s="153"/>
      <c r="W770" s="153"/>
      <c r="X770" s="153"/>
      <c r="Y770" s="10"/>
      <c r="Z770" s="1023"/>
      <c r="AA770" s="1023"/>
      <c r="AB770" s="10"/>
      <c r="AC770" s="1023"/>
      <c r="AD770" s="1023"/>
      <c r="AE770" s="1023"/>
      <c r="AF770" s="1023"/>
      <c r="AG770" s="10"/>
    </row>
    <row r="771" spans="1:33" ht="14.25" customHeight="1" x14ac:dyDescent="0.25">
      <c r="A771" s="255"/>
      <c r="B771" s="1474"/>
      <c r="C771" s="1456"/>
      <c r="D771" s="1456"/>
      <c r="E771" s="1456"/>
      <c r="F771" s="1456"/>
      <c r="G771" s="1456"/>
      <c r="H771" s="1456"/>
      <c r="I771" s="1456"/>
      <c r="J771" s="1456"/>
      <c r="K771" s="1456"/>
      <c r="L771" s="1457"/>
      <c r="M771" s="255"/>
      <c r="N771" s="1022"/>
      <c r="O771" s="255"/>
      <c r="P771" s="2386"/>
      <c r="Q771" s="1456"/>
      <c r="R771" s="1456"/>
      <c r="S771" s="1456"/>
      <c r="T771" s="1456"/>
      <c r="U771" s="1456"/>
      <c r="V771" s="1456"/>
      <c r="W771" s="1456"/>
      <c r="X771" s="1457"/>
      <c r="Y771" s="255"/>
      <c r="Z771" s="2387"/>
      <c r="AA771" s="1457"/>
      <c r="AB771" s="10"/>
      <c r="AC771" s="2387"/>
      <c r="AD771" s="1456"/>
      <c r="AE771" s="1456"/>
      <c r="AF771" s="1457"/>
      <c r="AG771" s="10"/>
    </row>
    <row r="772" spans="1:33" ht="14.25" customHeight="1" x14ac:dyDescent="0.25">
      <c r="A772" s="10"/>
      <c r="B772" s="584"/>
      <c r="C772" s="584"/>
      <c r="D772" s="584"/>
      <c r="E772" s="584"/>
      <c r="F772" s="584"/>
      <c r="G772" s="584"/>
      <c r="H772" s="584"/>
      <c r="I772" s="584"/>
      <c r="J772" s="584"/>
      <c r="K772" s="584"/>
      <c r="L772" s="584"/>
      <c r="M772" s="10"/>
      <c r="N772" s="584"/>
      <c r="O772" s="10"/>
      <c r="P772" s="153"/>
      <c r="Q772" s="153"/>
      <c r="R772" s="153"/>
      <c r="S772" s="153"/>
      <c r="T772" s="153"/>
      <c r="U772" s="153"/>
      <c r="V772" s="153"/>
      <c r="W772" s="153"/>
      <c r="X772" s="153"/>
      <c r="Y772" s="10"/>
      <c r="Z772" s="1023"/>
      <c r="AA772" s="1023"/>
      <c r="AB772" s="10"/>
      <c r="AC772" s="1023"/>
      <c r="AD772" s="1023"/>
      <c r="AE772" s="1023"/>
      <c r="AF772" s="1023"/>
      <c r="AG772" s="10"/>
    </row>
    <row r="773" spans="1:33" ht="14.25" customHeight="1" x14ac:dyDescent="0.25">
      <c r="A773" s="255"/>
      <c r="B773" s="1474"/>
      <c r="C773" s="1456"/>
      <c r="D773" s="1456"/>
      <c r="E773" s="1456"/>
      <c r="F773" s="1456"/>
      <c r="G773" s="1456"/>
      <c r="H773" s="1456"/>
      <c r="I773" s="1456"/>
      <c r="J773" s="1456"/>
      <c r="K773" s="1456"/>
      <c r="L773" s="1457"/>
      <c r="M773" s="255"/>
      <c r="N773" s="1022"/>
      <c r="O773" s="255"/>
      <c r="P773" s="2386"/>
      <c r="Q773" s="1456"/>
      <c r="R773" s="1456"/>
      <c r="S773" s="1456"/>
      <c r="T773" s="1456"/>
      <c r="U773" s="1456"/>
      <c r="V773" s="1456"/>
      <c r="W773" s="1456"/>
      <c r="X773" s="1457"/>
      <c r="Y773" s="255"/>
      <c r="Z773" s="2387"/>
      <c r="AA773" s="1457"/>
      <c r="AB773" s="10"/>
      <c r="AC773" s="2387"/>
      <c r="AD773" s="1456"/>
      <c r="AE773" s="1456"/>
      <c r="AF773" s="1457"/>
      <c r="AG773" s="10"/>
    </row>
    <row r="774" spans="1:33" ht="14.25" customHeight="1" x14ac:dyDescent="0.25">
      <c r="A774" s="10"/>
      <c r="B774" s="584"/>
      <c r="C774" s="584"/>
      <c r="D774" s="584"/>
      <c r="E774" s="584"/>
      <c r="F774" s="584"/>
      <c r="G774" s="584"/>
      <c r="H774" s="584"/>
      <c r="I774" s="584"/>
      <c r="J774" s="584"/>
      <c r="K774" s="584"/>
      <c r="L774" s="584"/>
      <c r="M774" s="10"/>
      <c r="N774" s="584"/>
      <c r="O774" s="10"/>
      <c r="P774" s="153"/>
      <c r="Q774" s="153"/>
      <c r="R774" s="153"/>
      <c r="S774" s="153"/>
      <c r="T774" s="153"/>
      <c r="U774" s="153"/>
      <c r="V774" s="153"/>
      <c r="W774" s="153"/>
      <c r="X774" s="153"/>
      <c r="Y774" s="10"/>
      <c r="Z774" s="1023"/>
      <c r="AA774" s="1023"/>
      <c r="AB774" s="10"/>
      <c r="AC774" s="1023"/>
      <c r="AD774" s="1023"/>
      <c r="AE774" s="1023"/>
      <c r="AF774" s="1023"/>
      <c r="AG774" s="10"/>
    </row>
    <row r="775" spans="1:33" ht="14.25" customHeight="1" x14ac:dyDescent="0.25">
      <c r="A775" s="255"/>
      <c r="B775" s="1474"/>
      <c r="C775" s="1456"/>
      <c r="D775" s="1456"/>
      <c r="E775" s="1456"/>
      <c r="F775" s="1456"/>
      <c r="G775" s="1456"/>
      <c r="H775" s="1456"/>
      <c r="I775" s="1456"/>
      <c r="J775" s="1456"/>
      <c r="K775" s="1456"/>
      <c r="L775" s="1457"/>
      <c r="M775" s="255"/>
      <c r="N775" s="1022"/>
      <c r="O775" s="255"/>
      <c r="P775" s="2386"/>
      <c r="Q775" s="1456"/>
      <c r="R775" s="1456"/>
      <c r="S775" s="1456"/>
      <c r="T775" s="1456"/>
      <c r="U775" s="1456"/>
      <c r="V775" s="1456"/>
      <c r="W775" s="1456"/>
      <c r="X775" s="1457"/>
      <c r="Y775" s="255"/>
      <c r="Z775" s="2387"/>
      <c r="AA775" s="1457"/>
      <c r="AB775" s="10"/>
      <c r="AC775" s="2387"/>
      <c r="AD775" s="1456"/>
      <c r="AE775" s="1456"/>
      <c r="AF775" s="1457"/>
      <c r="AG775" s="10"/>
    </row>
    <row r="776" spans="1:33" ht="14.25" customHeight="1" x14ac:dyDescent="0.25">
      <c r="A776" s="10"/>
      <c r="B776" s="584"/>
      <c r="C776" s="584"/>
      <c r="D776" s="584"/>
      <c r="E776" s="584"/>
      <c r="F776" s="584"/>
      <c r="G776" s="584"/>
      <c r="H776" s="584"/>
      <c r="I776" s="584"/>
      <c r="J776" s="584"/>
      <c r="K776" s="584"/>
      <c r="L776" s="584"/>
      <c r="M776" s="10"/>
      <c r="N776" s="584"/>
      <c r="O776" s="10"/>
      <c r="P776" s="153"/>
      <c r="Q776" s="153"/>
      <c r="R776" s="153"/>
      <c r="S776" s="153"/>
      <c r="T776" s="153"/>
      <c r="U776" s="153"/>
      <c r="V776" s="153"/>
      <c r="W776" s="153"/>
      <c r="X776" s="153"/>
      <c r="Y776" s="10"/>
      <c r="Z776" s="1023"/>
      <c r="AA776" s="1023"/>
      <c r="AB776" s="10"/>
      <c r="AC776" s="1023"/>
      <c r="AD776" s="1023"/>
      <c r="AE776" s="1023"/>
      <c r="AF776" s="1023"/>
      <c r="AG776" s="10"/>
    </row>
    <row r="777" spans="1:33" ht="14.25" customHeight="1" x14ac:dyDescent="0.25">
      <c r="A777" s="255"/>
      <c r="B777" s="1474"/>
      <c r="C777" s="1456"/>
      <c r="D777" s="1456"/>
      <c r="E777" s="1456"/>
      <c r="F777" s="1456"/>
      <c r="G777" s="1456"/>
      <c r="H777" s="1456"/>
      <c r="I777" s="1456"/>
      <c r="J777" s="1456"/>
      <c r="K777" s="1456"/>
      <c r="L777" s="1457"/>
      <c r="M777" s="255"/>
      <c r="N777" s="1022"/>
      <c r="O777" s="255"/>
      <c r="P777" s="2386"/>
      <c r="Q777" s="1456"/>
      <c r="R777" s="1456"/>
      <c r="S777" s="1456"/>
      <c r="T777" s="1456"/>
      <c r="U777" s="1456"/>
      <c r="V777" s="1456"/>
      <c r="W777" s="1456"/>
      <c r="X777" s="1457"/>
      <c r="Y777" s="255"/>
      <c r="Z777" s="2387"/>
      <c r="AA777" s="1457"/>
      <c r="AB777" s="10"/>
      <c r="AC777" s="2387"/>
      <c r="AD777" s="1456"/>
      <c r="AE777" s="1456"/>
      <c r="AF777" s="1457"/>
      <c r="AG777" s="10"/>
    </row>
    <row r="778" spans="1:3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4.25" customHeight="1" x14ac:dyDescent="0.25">
      <c r="A779" s="10" t="s">
        <v>2745</v>
      </c>
      <c r="B779" s="10"/>
      <c r="C779" s="10"/>
      <c r="D779" s="10"/>
      <c r="E779" s="10"/>
      <c r="F779" s="10"/>
      <c r="G779" s="10"/>
      <c r="H779" s="10"/>
      <c r="I779" s="2389" t="s">
        <v>2746</v>
      </c>
      <c r="J779" s="1456"/>
      <c r="K779" s="1456"/>
      <c r="L779" s="1456"/>
      <c r="M779" s="1456"/>
      <c r="N779" s="1456"/>
      <c r="O779" s="1456"/>
      <c r="P779" s="1456"/>
      <c r="Q779" s="1456"/>
      <c r="R779" s="1456"/>
      <c r="S779" s="1456"/>
      <c r="T779" s="1456"/>
      <c r="U779" s="1456"/>
      <c r="V779" s="1456"/>
      <c r="W779" s="1456"/>
      <c r="X779" s="1457"/>
      <c r="Y779" s="10"/>
      <c r="Z779" s="10" t="s">
        <v>2747</v>
      </c>
      <c r="AA779" s="10"/>
      <c r="AB779" s="10"/>
      <c r="AC779" s="10"/>
      <c r="AD779" s="10"/>
      <c r="AE779" s="10"/>
      <c r="AF779" s="10"/>
      <c r="AG779" s="10"/>
    </row>
    <row r="780" spans="1:33" ht="14.25" customHeight="1" x14ac:dyDescent="0.25">
      <c r="A780" s="10" t="s">
        <v>2776</v>
      </c>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5" customHeight="1" x14ac:dyDescent="0.2">
      <c r="A782" s="1551" t="s">
        <v>2749</v>
      </c>
      <c r="B782" s="1400"/>
      <c r="C782" s="1400"/>
      <c r="D782" s="1400"/>
      <c r="E782" s="1400"/>
      <c r="F782" s="1400"/>
      <c r="G782" s="1400"/>
      <c r="H782" s="1400"/>
      <c r="I782" s="1400"/>
      <c r="J782" s="1400"/>
      <c r="K782" s="1400"/>
      <c r="L782" s="1400"/>
      <c r="M782" s="1400"/>
      <c r="N782" s="1400"/>
      <c r="O782" s="1400"/>
      <c r="P782" s="1400"/>
      <c r="Q782" s="1400"/>
      <c r="R782" s="1400"/>
      <c r="S782" s="1400"/>
      <c r="T782" s="1400"/>
      <c r="U782" s="1400"/>
      <c r="V782" s="1400"/>
      <c r="W782" s="1400"/>
      <c r="X782" s="1400"/>
      <c r="Y782" s="1400"/>
      <c r="Z782" s="1400"/>
      <c r="AA782" s="1400"/>
      <c r="AB782" s="1400"/>
      <c r="AC782" s="1400"/>
      <c r="AD782" s="1400"/>
      <c r="AE782" s="1400"/>
      <c r="AF782" s="1400"/>
      <c r="AG782" s="1400"/>
    </row>
    <row r="783" spans="1:33" ht="14.25" customHeight="1" x14ac:dyDescent="0.2">
      <c r="A783" s="1400"/>
      <c r="B783" s="1400"/>
      <c r="C783" s="1400"/>
      <c r="D783" s="1400"/>
      <c r="E783" s="1400"/>
      <c r="F783" s="1400"/>
      <c r="G783" s="1400"/>
      <c r="H783" s="1400"/>
      <c r="I783" s="1400"/>
      <c r="J783" s="1400"/>
      <c r="K783" s="1400"/>
      <c r="L783" s="1400"/>
      <c r="M783" s="1400"/>
      <c r="N783" s="1400"/>
      <c r="O783" s="1400"/>
      <c r="P783" s="1400"/>
      <c r="Q783" s="1400"/>
      <c r="R783" s="1400"/>
      <c r="S783" s="1400"/>
      <c r="T783" s="1400"/>
      <c r="U783" s="1400"/>
      <c r="V783" s="1400"/>
      <c r="W783" s="1400"/>
      <c r="X783" s="1400"/>
      <c r="Y783" s="1400"/>
      <c r="Z783" s="1400"/>
      <c r="AA783" s="1400"/>
      <c r="AB783" s="1400"/>
      <c r="AC783" s="1400"/>
      <c r="AD783" s="1400"/>
      <c r="AE783" s="1400"/>
      <c r="AF783" s="1400"/>
      <c r="AG783" s="1400"/>
    </row>
    <row r="784" spans="1:33" ht="14.25" customHeight="1" x14ac:dyDescent="0.2">
      <c r="A784" s="1400"/>
      <c r="B784" s="1400"/>
      <c r="C784" s="1400"/>
      <c r="D784" s="1400"/>
      <c r="E784" s="1400"/>
      <c r="F784" s="1400"/>
      <c r="G784" s="1400"/>
      <c r="H784" s="1400"/>
      <c r="I784" s="1400"/>
      <c r="J784" s="1400"/>
      <c r="K784" s="1400"/>
      <c r="L784" s="1400"/>
      <c r="M784" s="1400"/>
      <c r="N784" s="1400"/>
      <c r="O784" s="1400"/>
      <c r="P784" s="1400"/>
      <c r="Q784" s="1400"/>
      <c r="R784" s="1400"/>
      <c r="S784" s="1400"/>
      <c r="T784" s="1400"/>
      <c r="U784" s="1400"/>
      <c r="V784" s="1400"/>
      <c r="W784" s="1400"/>
      <c r="X784" s="1400"/>
      <c r="Y784" s="1400"/>
      <c r="Z784" s="1400"/>
      <c r="AA784" s="1400"/>
      <c r="AB784" s="1400"/>
      <c r="AC784" s="1400"/>
      <c r="AD784" s="1400"/>
      <c r="AE784" s="1400"/>
      <c r="AF784" s="1400"/>
      <c r="AG784" s="1400"/>
    </row>
    <row r="785" spans="1:33" ht="14.25" customHeight="1" x14ac:dyDescent="0.2">
      <c r="A785" s="1400"/>
      <c r="B785" s="1400"/>
      <c r="C785" s="1400"/>
      <c r="D785" s="1400"/>
      <c r="E785" s="1400"/>
      <c r="F785" s="1400"/>
      <c r="G785" s="1400"/>
      <c r="H785" s="1400"/>
      <c r="I785" s="1400"/>
      <c r="J785" s="1400"/>
      <c r="K785" s="1400"/>
      <c r="L785" s="1400"/>
      <c r="M785" s="1400"/>
      <c r="N785" s="1400"/>
      <c r="O785" s="1400"/>
      <c r="P785" s="1400"/>
      <c r="Q785" s="1400"/>
      <c r="R785" s="1400"/>
      <c r="S785" s="1400"/>
      <c r="T785" s="1400"/>
      <c r="U785" s="1400"/>
      <c r="V785" s="1400"/>
      <c r="W785" s="1400"/>
      <c r="X785" s="1400"/>
      <c r="Y785" s="1400"/>
      <c r="Z785" s="1400"/>
      <c r="AA785" s="1400"/>
      <c r="AB785" s="1400"/>
      <c r="AC785" s="1400"/>
      <c r="AD785" s="1400"/>
      <c r="AE785" s="1400"/>
      <c r="AF785" s="1400"/>
      <c r="AG785" s="1400"/>
    </row>
    <row r="786" spans="1:3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5" customHeight="1" x14ac:dyDescent="0.2">
      <c r="A787" s="1551" t="s">
        <v>2750</v>
      </c>
      <c r="B787" s="1400"/>
      <c r="C787" s="1400"/>
      <c r="D787" s="1400"/>
      <c r="E787" s="1400"/>
      <c r="F787" s="1400"/>
      <c r="G787" s="1400"/>
      <c r="H787" s="1400"/>
      <c r="I787" s="1400"/>
      <c r="J787" s="1400"/>
      <c r="K787" s="1400"/>
      <c r="L787" s="1400"/>
      <c r="M787" s="1400"/>
      <c r="N787" s="1400"/>
      <c r="O787" s="1400"/>
      <c r="P787" s="1400"/>
      <c r="Q787" s="1400"/>
      <c r="R787" s="1400"/>
      <c r="S787" s="1400"/>
      <c r="T787" s="1400"/>
      <c r="U787" s="1400"/>
      <c r="V787" s="1400"/>
      <c r="W787" s="1400"/>
      <c r="X787" s="1400"/>
      <c r="Y787" s="1400"/>
      <c r="Z787" s="1400"/>
      <c r="AA787" s="1400"/>
      <c r="AB787" s="1400"/>
      <c r="AC787" s="1400"/>
      <c r="AD787" s="1400"/>
      <c r="AE787" s="1400"/>
      <c r="AF787" s="1400"/>
      <c r="AG787" s="1400"/>
    </row>
    <row r="788" spans="1:33" ht="14.25" customHeight="1" x14ac:dyDescent="0.2">
      <c r="A788" s="1400"/>
      <c r="B788" s="1400"/>
      <c r="C788" s="1400"/>
      <c r="D788" s="1400"/>
      <c r="E788" s="1400"/>
      <c r="F788" s="1400"/>
      <c r="G788" s="1400"/>
      <c r="H788" s="1400"/>
      <c r="I788" s="1400"/>
      <c r="J788" s="1400"/>
      <c r="K788" s="1400"/>
      <c r="L788" s="1400"/>
      <c r="M788" s="1400"/>
      <c r="N788" s="1400"/>
      <c r="O788" s="1400"/>
      <c r="P788" s="1400"/>
      <c r="Q788" s="1400"/>
      <c r="R788" s="1400"/>
      <c r="S788" s="1400"/>
      <c r="T788" s="1400"/>
      <c r="U788" s="1400"/>
      <c r="V788" s="1400"/>
      <c r="W788" s="1400"/>
      <c r="X788" s="1400"/>
      <c r="Y788" s="1400"/>
      <c r="Z788" s="1400"/>
      <c r="AA788" s="1400"/>
      <c r="AB788" s="1400"/>
      <c r="AC788" s="1400"/>
      <c r="AD788" s="1400"/>
      <c r="AE788" s="1400"/>
      <c r="AF788" s="1400"/>
      <c r="AG788" s="1400"/>
    </row>
    <row r="789" spans="1:33" ht="14.25" customHeight="1" x14ac:dyDescent="0.2">
      <c r="A789" s="1400"/>
      <c r="B789" s="1400"/>
      <c r="C789" s="1400"/>
      <c r="D789" s="1400"/>
      <c r="E789" s="1400"/>
      <c r="F789" s="1400"/>
      <c r="G789" s="1400"/>
      <c r="H789" s="1400"/>
      <c r="I789" s="1400"/>
      <c r="J789" s="1400"/>
      <c r="K789" s="1400"/>
      <c r="L789" s="1400"/>
      <c r="M789" s="1400"/>
      <c r="N789" s="1400"/>
      <c r="O789" s="1400"/>
      <c r="P789" s="1400"/>
      <c r="Q789" s="1400"/>
      <c r="R789" s="1400"/>
      <c r="S789" s="1400"/>
      <c r="T789" s="1400"/>
      <c r="U789" s="1400"/>
      <c r="V789" s="1400"/>
      <c r="W789" s="1400"/>
      <c r="X789" s="1400"/>
      <c r="Y789" s="1400"/>
      <c r="Z789" s="1400"/>
      <c r="AA789" s="1400"/>
      <c r="AB789" s="1400"/>
      <c r="AC789" s="1400"/>
      <c r="AD789" s="1400"/>
      <c r="AE789" s="1400"/>
      <c r="AF789" s="1400"/>
      <c r="AG789" s="1400"/>
    </row>
    <row r="790" spans="1:3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4.25" customHeight="1" x14ac:dyDescent="0.25">
      <c r="A791" s="10" t="s">
        <v>2751</v>
      </c>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4.25" customHeight="1" x14ac:dyDescent="0.25">
      <c r="A794" s="10" t="s">
        <v>1873</v>
      </c>
      <c r="B794" s="10"/>
      <c r="C794" s="2380"/>
      <c r="D794" s="1403"/>
      <c r="E794" s="1403"/>
      <c r="F794" s="1403"/>
      <c r="G794" s="1403"/>
      <c r="H794" s="1403"/>
      <c r="I794" s="1403"/>
      <c r="J794" s="1403"/>
      <c r="K794" s="1403"/>
      <c r="L794" s="10"/>
      <c r="M794" s="2384" t="str">
        <f>J748</f>
        <v>Should be the same as listed in Part I.</v>
      </c>
      <c r="N794" s="1456"/>
      <c r="O794" s="1456"/>
      <c r="P794" s="1456"/>
      <c r="Q794" s="1456"/>
      <c r="R794" s="1456"/>
      <c r="S794" s="1456"/>
      <c r="T794" s="1456"/>
      <c r="U794" s="1456"/>
      <c r="V794" s="1456"/>
      <c r="W794" s="1456"/>
      <c r="X794" s="1456"/>
      <c r="Y794" s="1456"/>
      <c r="Z794" s="1457"/>
      <c r="AA794" s="10"/>
      <c r="AB794" s="1703"/>
      <c r="AC794" s="1456"/>
      <c r="AD794" s="1456"/>
      <c r="AE794" s="1456"/>
      <c r="AF794" s="1457"/>
      <c r="AG794" s="10"/>
    </row>
    <row r="795" spans="1:33" ht="15" customHeight="1" x14ac:dyDescent="0.25">
      <c r="A795" s="10"/>
      <c r="B795" s="10"/>
      <c r="C795" s="2381" t="s">
        <v>2752</v>
      </c>
      <c r="D795" s="1397"/>
      <c r="E795" s="1397"/>
      <c r="F795" s="1397"/>
      <c r="G795" s="1397"/>
      <c r="H795" s="1397"/>
      <c r="I795" s="1397"/>
      <c r="J795" s="1397"/>
      <c r="K795" s="1397"/>
      <c r="L795" s="10"/>
      <c r="M795" s="2382" t="s">
        <v>441</v>
      </c>
      <c r="N795" s="1400"/>
      <c r="O795" s="1400"/>
      <c r="P795" s="1400"/>
      <c r="Q795" s="1400"/>
      <c r="R795" s="1400"/>
      <c r="S795" s="1400"/>
      <c r="T795" s="1400"/>
      <c r="U795" s="1400"/>
      <c r="V795" s="1400"/>
      <c r="W795" s="1400"/>
      <c r="X795" s="1400"/>
      <c r="Y795" s="1400"/>
      <c r="Z795" s="1400"/>
      <c r="AA795" s="10"/>
      <c r="AB795" s="2382" t="s">
        <v>442</v>
      </c>
      <c r="AC795" s="1400"/>
      <c r="AD795" s="1400"/>
      <c r="AE795" s="1400"/>
      <c r="AF795" s="1400"/>
      <c r="AG795" s="10"/>
    </row>
    <row r="796" spans="1:33" ht="14.25" customHeight="1" x14ac:dyDescent="0.25">
      <c r="A796" s="10"/>
      <c r="B796" s="10"/>
      <c r="C796" s="1400"/>
      <c r="D796" s="1400"/>
      <c r="E796" s="1400"/>
      <c r="F796" s="1400"/>
      <c r="G796" s="1400"/>
      <c r="H796" s="1400"/>
      <c r="I796" s="1400"/>
      <c r="J796" s="1400"/>
      <c r="K796" s="140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4.25" customHeight="1" x14ac:dyDescent="0.25">
      <c r="A798" s="181" t="s">
        <v>2731</v>
      </c>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4.25" customHeight="1" x14ac:dyDescent="0.25">
      <c r="A800" s="181" t="s">
        <v>2724</v>
      </c>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4.25" customHeight="1" x14ac:dyDescent="0.25">
      <c r="A801" s="10" t="s">
        <v>2732</v>
      </c>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4.25" customHeight="1" x14ac:dyDescent="0.25">
      <c r="A803" s="10" t="s">
        <v>2733</v>
      </c>
      <c r="B803" s="10"/>
      <c r="C803" s="10"/>
      <c r="D803" s="10"/>
      <c r="E803" s="10"/>
      <c r="F803" s="10"/>
      <c r="G803" s="10"/>
      <c r="H803" s="10"/>
      <c r="I803" s="10"/>
      <c r="J803" s="2385" t="s">
        <v>2734</v>
      </c>
      <c r="K803" s="1531"/>
      <c r="L803" s="1531"/>
      <c r="M803" s="1531"/>
      <c r="N803" s="1531"/>
      <c r="O803" s="1531"/>
      <c r="P803" s="1531"/>
      <c r="Q803" s="1531"/>
      <c r="R803" s="1531"/>
      <c r="S803" s="1531"/>
      <c r="T803" s="1531"/>
      <c r="U803" s="1531"/>
      <c r="V803" s="1531"/>
      <c r="W803" s="1531"/>
      <c r="X803" s="1531"/>
      <c r="Y803" s="1531"/>
      <c r="Z803" s="1531"/>
      <c r="AA803" s="1531"/>
      <c r="AB803" s="1531"/>
      <c r="AC803" s="1531"/>
      <c r="AD803" s="1531"/>
      <c r="AE803" s="1531"/>
      <c r="AF803" s="1532"/>
      <c r="AG803" s="10"/>
    </row>
    <row r="804" spans="1:3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5.75" customHeight="1" x14ac:dyDescent="0.25">
      <c r="A805" s="10"/>
      <c r="B805" s="10" t="s">
        <v>2735</v>
      </c>
      <c r="C805" s="10"/>
      <c r="D805" s="10"/>
      <c r="E805" s="10"/>
      <c r="F805" s="10"/>
      <c r="G805" s="238"/>
      <c r="H805" s="1700" t="s">
        <v>2736</v>
      </c>
      <c r="I805" s="1400"/>
      <c r="J805" s="1400"/>
      <c r="K805" s="1400"/>
      <c r="L805" s="1400"/>
      <c r="M805" s="1400"/>
      <c r="N805" s="1400"/>
      <c r="O805" s="1400"/>
      <c r="P805" s="1400"/>
      <c r="Q805" s="1400"/>
      <c r="R805" s="1400"/>
      <c r="S805" s="1400"/>
      <c r="T805" s="1400"/>
      <c r="U805" s="1400"/>
      <c r="V805" s="1400"/>
      <c r="W805" s="1400"/>
      <c r="X805" s="1400"/>
      <c r="Y805" s="1400"/>
      <c r="Z805" s="1400"/>
      <c r="AA805" s="1400"/>
      <c r="AB805" s="1400"/>
      <c r="AC805" s="1400"/>
      <c r="AD805" s="1400"/>
      <c r="AE805" s="1400"/>
      <c r="AF805" s="1400"/>
      <c r="AG805" s="1400"/>
    </row>
    <row r="806" spans="1:3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4.25" customHeight="1" x14ac:dyDescent="0.25">
      <c r="A807" s="10"/>
      <c r="B807" s="10"/>
      <c r="C807" s="10"/>
      <c r="D807" s="10"/>
      <c r="E807" s="10"/>
      <c r="F807" s="10"/>
      <c r="G807" s="238"/>
      <c r="H807" s="10" t="s">
        <v>2737</v>
      </c>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4.25" customHeight="1" x14ac:dyDescent="0.25">
      <c r="A809" s="10"/>
      <c r="B809" s="10"/>
      <c r="C809" s="10"/>
      <c r="D809" s="10"/>
      <c r="E809" s="10"/>
      <c r="F809" s="10"/>
      <c r="G809" s="238"/>
      <c r="H809" s="10" t="s">
        <v>2738</v>
      </c>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4.25" customHeight="1" x14ac:dyDescent="0.25">
      <c r="A811" s="10"/>
      <c r="B811" s="10"/>
      <c r="C811" s="10"/>
      <c r="D811" s="10"/>
      <c r="E811" s="10"/>
      <c r="F811" s="10"/>
      <c r="G811" s="238"/>
      <c r="H811" s="10" t="s">
        <v>2739</v>
      </c>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4.25" customHeight="1" x14ac:dyDescent="0.25">
      <c r="A813" s="10"/>
      <c r="B813" s="10"/>
      <c r="C813" s="10"/>
      <c r="D813" s="10"/>
      <c r="E813" s="10"/>
      <c r="F813" s="10"/>
      <c r="G813" s="238"/>
      <c r="H813" s="10" t="s">
        <v>2740</v>
      </c>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5" customHeight="1" x14ac:dyDescent="0.2">
      <c r="A815" s="1551" t="s">
        <v>2777</v>
      </c>
      <c r="B815" s="1400"/>
      <c r="C815" s="1400"/>
      <c r="D815" s="1400"/>
      <c r="E815" s="1400"/>
      <c r="F815" s="1400"/>
      <c r="G815" s="1400"/>
      <c r="H815" s="1400"/>
      <c r="I815" s="1400"/>
      <c r="J815" s="1400"/>
      <c r="K815" s="1400"/>
      <c r="L815" s="1400"/>
      <c r="M815" s="1400"/>
      <c r="N815" s="1400"/>
      <c r="O815" s="1400"/>
      <c r="P815" s="1400"/>
      <c r="Q815" s="1400"/>
      <c r="R815" s="1400"/>
      <c r="S815" s="1400"/>
      <c r="T815" s="1400"/>
      <c r="U815" s="1400"/>
      <c r="V815" s="1400"/>
      <c r="W815" s="1400"/>
      <c r="X815" s="1400"/>
      <c r="Y815" s="1400"/>
      <c r="Z815" s="1400"/>
      <c r="AA815" s="1400"/>
      <c r="AB815" s="1400"/>
      <c r="AC815" s="1400"/>
      <c r="AD815" s="1400"/>
      <c r="AE815" s="1400"/>
      <c r="AF815" s="1400"/>
      <c r="AG815" s="1400"/>
    </row>
    <row r="816" spans="1:33" ht="14.25" customHeight="1" x14ac:dyDescent="0.2">
      <c r="A816" s="1400"/>
      <c r="B816" s="1400"/>
      <c r="C816" s="1400"/>
      <c r="D816" s="1400"/>
      <c r="E816" s="1400"/>
      <c r="F816" s="1400"/>
      <c r="G816" s="1400"/>
      <c r="H816" s="1400"/>
      <c r="I816" s="1400"/>
      <c r="J816" s="1400"/>
      <c r="K816" s="1400"/>
      <c r="L816" s="1400"/>
      <c r="M816" s="1400"/>
      <c r="N816" s="1400"/>
      <c r="O816" s="1400"/>
      <c r="P816" s="1400"/>
      <c r="Q816" s="1400"/>
      <c r="R816" s="1400"/>
      <c r="S816" s="1400"/>
      <c r="T816" s="1400"/>
      <c r="U816" s="1400"/>
      <c r="V816" s="1400"/>
      <c r="W816" s="1400"/>
      <c r="X816" s="1400"/>
      <c r="Y816" s="1400"/>
      <c r="Z816" s="1400"/>
      <c r="AA816" s="1400"/>
      <c r="AB816" s="1400"/>
      <c r="AC816" s="1400"/>
      <c r="AD816" s="1400"/>
      <c r="AE816" s="1400"/>
      <c r="AF816" s="1400"/>
      <c r="AG816" s="1400"/>
    </row>
    <row r="817" spans="1:33" ht="14.25" customHeight="1" x14ac:dyDescent="0.2">
      <c r="A817" s="1400"/>
      <c r="B817" s="1400"/>
      <c r="C817" s="1400"/>
      <c r="D817" s="1400"/>
      <c r="E817" s="1400"/>
      <c r="F817" s="1400"/>
      <c r="G817" s="1400"/>
      <c r="H817" s="1400"/>
      <c r="I817" s="1400"/>
      <c r="J817" s="1400"/>
      <c r="K817" s="1400"/>
      <c r="L817" s="1400"/>
      <c r="M817" s="1400"/>
      <c r="N817" s="1400"/>
      <c r="O817" s="1400"/>
      <c r="P817" s="1400"/>
      <c r="Q817" s="1400"/>
      <c r="R817" s="1400"/>
      <c r="S817" s="1400"/>
      <c r="T817" s="1400"/>
      <c r="U817" s="1400"/>
      <c r="V817" s="1400"/>
      <c r="W817" s="1400"/>
      <c r="X817" s="1400"/>
      <c r="Y817" s="1400"/>
      <c r="Z817" s="1400"/>
      <c r="AA817" s="1400"/>
      <c r="AB817" s="1400"/>
      <c r="AC817" s="1400"/>
      <c r="AD817" s="1400"/>
      <c r="AE817" s="1400"/>
      <c r="AF817" s="1400"/>
      <c r="AG817" s="1400"/>
    </row>
    <row r="818" spans="1:33" ht="14.25" customHeight="1" x14ac:dyDescent="0.2">
      <c r="A818" s="1400"/>
      <c r="B818" s="1400"/>
      <c r="C818" s="1400"/>
      <c r="D818" s="1400"/>
      <c r="E818" s="1400"/>
      <c r="F818" s="1400"/>
      <c r="G818" s="1400"/>
      <c r="H818" s="1400"/>
      <c r="I818" s="1400"/>
      <c r="J818" s="1400"/>
      <c r="K818" s="1400"/>
      <c r="L818" s="1400"/>
      <c r="M818" s="1400"/>
      <c r="N818" s="1400"/>
      <c r="O818" s="1400"/>
      <c r="P818" s="1400"/>
      <c r="Q818" s="1400"/>
      <c r="R818" s="1400"/>
      <c r="S818" s="1400"/>
      <c r="T818" s="1400"/>
      <c r="U818" s="1400"/>
      <c r="V818" s="1400"/>
      <c r="W818" s="1400"/>
      <c r="X818" s="1400"/>
      <c r="Y818" s="1400"/>
      <c r="Z818" s="1400"/>
      <c r="AA818" s="1400"/>
      <c r="AB818" s="1400"/>
      <c r="AC818" s="1400"/>
      <c r="AD818" s="1400"/>
      <c r="AE818" s="1400"/>
      <c r="AF818" s="1400"/>
      <c r="AG818" s="1400"/>
    </row>
    <row r="819" spans="1:33" ht="15" customHeight="1" x14ac:dyDescent="0.25">
      <c r="A819" s="10"/>
      <c r="B819" s="2383" t="s">
        <v>2742</v>
      </c>
      <c r="C819" s="1400"/>
      <c r="D819" s="1400"/>
      <c r="E819" s="1400"/>
      <c r="F819" s="1400"/>
      <c r="G819" s="1400"/>
      <c r="H819" s="1400"/>
      <c r="I819" s="1400"/>
      <c r="J819" s="1400"/>
      <c r="K819" s="1400"/>
      <c r="L819" s="1400"/>
      <c r="M819" s="364"/>
      <c r="N819" s="2383" t="s">
        <v>1645</v>
      </c>
      <c r="O819" s="364"/>
      <c r="P819" s="2383" t="s">
        <v>2614</v>
      </c>
      <c r="Q819" s="1400"/>
      <c r="R819" s="1400"/>
      <c r="S819" s="1400"/>
      <c r="T819" s="1400"/>
      <c r="U819" s="1400"/>
      <c r="V819" s="1400"/>
      <c r="W819" s="1400"/>
      <c r="X819" s="1400"/>
      <c r="Y819" s="181"/>
      <c r="Z819" s="2388" t="s">
        <v>2743</v>
      </c>
      <c r="AA819" s="1400"/>
      <c r="AB819" s="10"/>
      <c r="AC819" s="2388" t="s">
        <v>2744</v>
      </c>
      <c r="AD819" s="1400"/>
      <c r="AE819" s="1400"/>
      <c r="AF819" s="1400"/>
      <c r="AG819" s="10"/>
    </row>
    <row r="820" spans="1:33" ht="14.25" customHeight="1" x14ac:dyDescent="0.25">
      <c r="A820" s="10"/>
      <c r="B820" s="1400"/>
      <c r="C820" s="1400"/>
      <c r="D820" s="1400"/>
      <c r="E820" s="1400"/>
      <c r="F820" s="1400"/>
      <c r="G820" s="1400"/>
      <c r="H820" s="1400"/>
      <c r="I820" s="1400"/>
      <c r="J820" s="1400"/>
      <c r="K820" s="1400"/>
      <c r="L820" s="1400"/>
      <c r="M820" s="364"/>
      <c r="N820" s="1400"/>
      <c r="O820" s="364"/>
      <c r="P820" s="1400"/>
      <c r="Q820" s="1400"/>
      <c r="R820" s="1400"/>
      <c r="S820" s="1400"/>
      <c r="T820" s="1400"/>
      <c r="U820" s="1400"/>
      <c r="V820" s="1400"/>
      <c r="W820" s="1400"/>
      <c r="X820" s="1400"/>
      <c r="Y820" s="181"/>
      <c r="Z820" s="1400"/>
      <c r="AA820" s="1400"/>
      <c r="AB820" s="10"/>
      <c r="AC820" s="1400"/>
      <c r="AD820" s="1400"/>
      <c r="AE820" s="1400"/>
      <c r="AF820" s="1400"/>
      <c r="AG820" s="10"/>
    </row>
    <row r="821" spans="1:33" ht="14.25" customHeight="1" x14ac:dyDescent="0.25">
      <c r="A821" s="10"/>
      <c r="B821" s="10"/>
      <c r="C821" s="10"/>
      <c r="D821" s="10"/>
      <c r="E821" s="10"/>
      <c r="F821" s="10"/>
      <c r="G821" s="10"/>
      <c r="H821" s="10"/>
      <c r="I821" s="10"/>
      <c r="J821" s="10"/>
      <c r="K821" s="10"/>
      <c r="L821" s="10"/>
      <c r="M821" s="10"/>
      <c r="N821" s="10"/>
      <c r="O821" s="10"/>
      <c r="P821" s="153"/>
      <c r="Q821" s="153"/>
      <c r="R821" s="153"/>
      <c r="S821" s="153"/>
      <c r="T821" s="153"/>
      <c r="U821" s="153"/>
      <c r="V821" s="153"/>
      <c r="W821" s="153"/>
      <c r="X821" s="153"/>
      <c r="Y821" s="10"/>
      <c r="Z821" s="10"/>
      <c r="AA821" s="10"/>
      <c r="AB821" s="10"/>
      <c r="AC821" s="10"/>
      <c r="AD821" s="10"/>
      <c r="AE821" s="10"/>
      <c r="AF821" s="10"/>
      <c r="AG821" s="10"/>
    </row>
    <row r="822" spans="1:33" ht="14.25" customHeight="1" x14ac:dyDescent="0.25">
      <c r="A822" s="255"/>
      <c r="B822" s="1474"/>
      <c r="C822" s="1456"/>
      <c r="D822" s="1456"/>
      <c r="E822" s="1456"/>
      <c r="F822" s="1456"/>
      <c r="G822" s="1456"/>
      <c r="H822" s="1456"/>
      <c r="I822" s="1456"/>
      <c r="J822" s="1456"/>
      <c r="K822" s="1456"/>
      <c r="L822" s="1457"/>
      <c r="M822" s="255"/>
      <c r="N822" s="1022"/>
      <c r="O822" s="255"/>
      <c r="P822" s="2386"/>
      <c r="Q822" s="1456"/>
      <c r="R822" s="1456"/>
      <c r="S822" s="1456"/>
      <c r="T822" s="1456"/>
      <c r="U822" s="1456"/>
      <c r="V822" s="1456"/>
      <c r="W822" s="1456"/>
      <c r="X822" s="1457"/>
      <c r="Y822" s="255"/>
      <c r="Z822" s="2387"/>
      <c r="AA822" s="1457"/>
      <c r="AB822" s="10"/>
      <c r="AC822" s="2387"/>
      <c r="AD822" s="1456"/>
      <c r="AE822" s="1456"/>
      <c r="AF822" s="1457"/>
      <c r="AG822" s="10"/>
    </row>
    <row r="823" spans="1:33" ht="14.25" customHeight="1" x14ac:dyDescent="0.25">
      <c r="A823" s="10"/>
      <c r="B823" s="584"/>
      <c r="C823" s="584"/>
      <c r="D823" s="584"/>
      <c r="E823" s="584"/>
      <c r="F823" s="584"/>
      <c r="G823" s="584"/>
      <c r="H823" s="584"/>
      <c r="I823" s="584"/>
      <c r="J823" s="584"/>
      <c r="K823" s="584"/>
      <c r="L823" s="584"/>
      <c r="M823" s="10"/>
      <c r="N823" s="584"/>
      <c r="O823" s="10"/>
      <c r="P823" s="153"/>
      <c r="Q823" s="153"/>
      <c r="R823" s="153"/>
      <c r="S823" s="153"/>
      <c r="T823" s="153"/>
      <c r="U823" s="153"/>
      <c r="V823" s="153"/>
      <c r="W823" s="153"/>
      <c r="X823" s="153"/>
      <c r="Y823" s="10"/>
      <c r="Z823" s="1023"/>
      <c r="AA823" s="1023"/>
      <c r="AB823" s="10"/>
      <c r="AC823" s="1023"/>
      <c r="AD823" s="1023"/>
      <c r="AE823" s="1023"/>
      <c r="AF823" s="1023"/>
      <c r="AG823" s="10"/>
    </row>
    <row r="824" spans="1:33" ht="14.25" customHeight="1" x14ac:dyDescent="0.25">
      <c r="A824" s="255"/>
      <c r="B824" s="1474"/>
      <c r="C824" s="1456"/>
      <c r="D824" s="1456"/>
      <c r="E824" s="1456"/>
      <c r="F824" s="1456"/>
      <c r="G824" s="1456"/>
      <c r="H824" s="1456"/>
      <c r="I824" s="1456"/>
      <c r="J824" s="1456"/>
      <c r="K824" s="1456"/>
      <c r="L824" s="1457"/>
      <c r="M824" s="255"/>
      <c r="N824" s="1022"/>
      <c r="O824" s="255"/>
      <c r="P824" s="2386"/>
      <c r="Q824" s="1456"/>
      <c r="R824" s="1456"/>
      <c r="S824" s="1456"/>
      <c r="T824" s="1456"/>
      <c r="U824" s="1456"/>
      <c r="V824" s="1456"/>
      <c r="W824" s="1456"/>
      <c r="X824" s="1457"/>
      <c r="Y824" s="255"/>
      <c r="Z824" s="2387"/>
      <c r="AA824" s="1457"/>
      <c r="AB824" s="10"/>
      <c r="AC824" s="2387"/>
      <c r="AD824" s="1456"/>
      <c r="AE824" s="1456"/>
      <c r="AF824" s="1457"/>
      <c r="AG824" s="10"/>
    </row>
    <row r="825" spans="1:33" ht="14.25" customHeight="1" x14ac:dyDescent="0.25">
      <c r="A825" s="10"/>
      <c r="B825" s="584"/>
      <c r="C825" s="584"/>
      <c r="D825" s="584"/>
      <c r="E825" s="584"/>
      <c r="F825" s="584"/>
      <c r="G825" s="584"/>
      <c r="H825" s="584"/>
      <c r="I825" s="584"/>
      <c r="J825" s="584"/>
      <c r="K825" s="584"/>
      <c r="L825" s="584"/>
      <c r="M825" s="10"/>
      <c r="N825" s="584"/>
      <c r="O825" s="10"/>
      <c r="P825" s="153"/>
      <c r="Q825" s="153"/>
      <c r="R825" s="153"/>
      <c r="S825" s="153"/>
      <c r="T825" s="153"/>
      <c r="U825" s="153"/>
      <c r="V825" s="153"/>
      <c r="W825" s="153"/>
      <c r="X825" s="153"/>
      <c r="Y825" s="10"/>
      <c r="Z825" s="1023"/>
      <c r="AA825" s="1023"/>
      <c r="AB825" s="10"/>
      <c r="AC825" s="1023"/>
      <c r="AD825" s="1023"/>
      <c r="AE825" s="1023"/>
      <c r="AF825" s="1023"/>
      <c r="AG825" s="10"/>
    </row>
    <row r="826" spans="1:33" ht="14.25" customHeight="1" x14ac:dyDescent="0.25">
      <c r="A826" s="255"/>
      <c r="B826" s="1474"/>
      <c r="C826" s="1456"/>
      <c r="D826" s="1456"/>
      <c r="E826" s="1456"/>
      <c r="F826" s="1456"/>
      <c r="G826" s="1456"/>
      <c r="H826" s="1456"/>
      <c r="I826" s="1456"/>
      <c r="J826" s="1456"/>
      <c r="K826" s="1456"/>
      <c r="L826" s="1457"/>
      <c r="M826" s="255"/>
      <c r="N826" s="1022"/>
      <c r="O826" s="255"/>
      <c r="P826" s="2386"/>
      <c r="Q826" s="1456"/>
      <c r="R826" s="1456"/>
      <c r="S826" s="1456"/>
      <c r="T826" s="1456"/>
      <c r="U826" s="1456"/>
      <c r="V826" s="1456"/>
      <c r="W826" s="1456"/>
      <c r="X826" s="1457"/>
      <c r="Y826" s="255"/>
      <c r="Z826" s="2387"/>
      <c r="AA826" s="1457"/>
      <c r="AB826" s="10"/>
      <c r="AC826" s="2387"/>
      <c r="AD826" s="1456"/>
      <c r="AE826" s="1456"/>
      <c r="AF826" s="1457"/>
      <c r="AG826" s="10"/>
    </row>
    <row r="827" spans="1:33" ht="14.25" customHeight="1" x14ac:dyDescent="0.25">
      <c r="A827" s="10"/>
      <c r="B827" s="584"/>
      <c r="C827" s="584"/>
      <c r="D827" s="584"/>
      <c r="E827" s="584"/>
      <c r="F827" s="584"/>
      <c r="G827" s="584"/>
      <c r="H827" s="584"/>
      <c r="I827" s="584"/>
      <c r="J827" s="584"/>
      <c r="K827" s="584"/>
      <c r="L827" s="584"/>
      <c r="M827" s="10"/>
      <c r="N827" s="584"/>
      <c r="O827" s="10"/>
      <c r="P827" s="153"/>
      <c r="Q827" s="153"/>
      <c r="R827" s="153"/>
      <c r="S827" s="153"/>
      <c r="T827" s="153"/>
      <c r="U827" s="153"/>
      <c r="V827" s="153"/>
      <c r="W827" s="153"/>
      <c r="X827" s="153"/>
      <c r="Y827" s="10"/>
      <c r="Z827" s="1023"/>
      <c r="AA827" s="1023"/>
      <c r="AB827" s="10"/>
      <c r="AC827" s="1023"/>
      <c r="AD827" s="1023"/>
      <c r="AE827" s="1023"/>
      <c r="AF827" s="1023"/>
      <c r="AG827" s="10"/>
    </row>
    <row r="828" spans="1:33" ht="14.25" customHeight="1" x14ac:dyDescent="0.25">
      <c r="A828" s="255"/>
      <c r="B828" s="1474"/>
      <c r="C828" s="1456"/>
      <c r="D828" s="1456"/>
      <c r="E828" s="1456"/>
      <c r="F828" s="1456"/>
      <c r="G828" s="1456"/>
      <c r="H828" s="1456"/>
      <c r="I828" s="1456"/>
      <c r="J828" s="1456"/>
      <c r="K828" s="1456"/>
      <c r="L828" s="1457"/>
      <c r="M828" s="255"/>
      <c r="N828" s="1022"/>
      <c r="O828" s="255"/>
      <c r="P828" s="2386"/>
      <c r="Q828" s="1456"/>
      <c r="R828" s="1456"/>
      <c r="S828" s="1456"/>
      <c r="T828" s="1456"/>
      <c r="U828" s="1456"/>
      <c r="V828" s="1456"/>
      <c r="W828" s="1456"/>
      <c r="X828" s="1457"/>
      <c r="Y828" s="255"/>
      <c r="Z828" s="2387"/>
      <c r="AA828" s="1457"/>
      <c r="AB828" s="10"/>
      <c r="AC828" s="2387"/>
      <c r="AD828" s="1456"/>
      <c r="AE828" s="1456"/>
      <c r="AF828" s="1457"/>
      <c r="AG828" s="10"/>
    </row>
    <row r="829" spans="1:33" ht="14.25" customHeight="1" x14ac:dyDescent="0.25">
      <c r="A829" s="10"/>
      <c r="B829" s="584"/>
      <c r="C829" s="584"/>
      <c r="D829" s="584"/>
      <c r="E829" s="584"/>
      <c r="F829" s="584"/>
      <c r="G829" s="584"/>
      <c r="H829" s="584"/>
      <c r="I829" s="584"/>
      <c r="J829" s="584"/>
      <c r="K829" s="584"/>
      <c r="L829" s="584"/>
      <c r="M829" s="10"/>
      <c r="N829" s="584"/>
      <c r="O829" s="10"/>
      <c r="P829" s="153"/>
      <c r="Q829" s="153"/>
      <c r="R829" s="153"/>
      <c r="S829" s="153"/>
      <c r="T829" s="153"/>
      <c r="U829" s="153"/>
      <c r="V829" s="153"/>
      <c r="W829" s="153"/>
      <c r="X829" s="153"/>
      <c r="Y829" s="10"/>
      <c r="Z829" s="1023"/>
      <c r="AA829" s="1023"/>
      <c r="AB829" s="10"/>
      <c r="AC829" s="1023"/>
      <c r="AD829" s="1023"/>
      <c r="AE829" s="1023"/>
      <c r="AF829" s="1023"/>
      <c r="AG829" s="10"/>
    </row>
    <row r="830" spans="1:33" ht="14.25" customHeight="1" x14ac:dyDescent="0.25">
      <c r="A830" s="255"/>
      <c r="B830" s="1474"/>
      <c r="C830" s="1456"/>
      <c r="D830" s="1456"/>
      <c r="E830" s="1456"/>
      <c r="F830" s="1456"/>
      <c r="G830" s="1456"/>
      <c r="H830" s="1456"/>
      <c r="I830" s="1456"/>
      <c r="J830" s="1456"/>
      <c r="K830" s="1456"/>
      <c r="L830" s="1457"/>
      <c r="M830" s="255"/>
      <c r="N830" s="1022"/>
      <c r="O830" s="255"/>
      <c r="P830" s="2386"/>
      <c r="Q830" s="1456"/>
      <c r="R830" s="1456"/>
      <c r="S830" s="1456"/>
      <c r="T830" s="1456"/>
      <c r="U830" s="1456"/>
      <c r="V830" s="1456"/>
      <c r="W830" s="1456"/>
      <c r="X830" s="1457"/>
      <c r="Y830" s="255"/>
      <c r="Z830" s="2387"/>
      <c r="AA830" s="1457"/>
      <c r="AB830" s="10"/>
      <c r="AC830" s="2387"/>
      <c r="AD830" s="1456"/>
      <c r="AE830" s="1456"/>
      <c r="AF830" s="1457"/>
      <c r="AG830" s="10"/>
    </row>
    <row r="831" spans="1:33" ht="14.25" customHeight="1" x14ac:dyDescent="0.25">
      <c r="A831" s="10"/>
      <c r="B831" s="584"/>
      <c r="C831" s="584"/>
      <c r="D831" s="584"/>
      <c r="E831" s="584"/>
      <c r="F831" s="584"/>
      <c r="G831" s="584"/>
      <c r="H831" s="584"/>
      <c r="I831" s="584"/>
      <c r="J831" s="584"/>
      <c r="K831" s="584"/>
      <c r="L831" s="584"/>
      <c r="M831" s="10"/>
      <c r="N831" s="584"/>
      <c r="O831" s="10"/>
      <c r="P831" s="153"/>
      <c r="Q831" s="153"/>
      <c r="R831" s="153"/>
      <c r="S831" s="153"/>
      <c r="T831" s="153"/>
      <c r="U831" s="153"/>
      <c r="V831" s="153"/>
      <c r="W831" s="153"/>
      <c r="X831" s="153"/>
      <c r="Y831" s="10"/>
      <c r="Z831" s="1023"/>
      <c r="AA831" s="1023"/>
      <c r="AB831" s="10"/>
      <c r="AC831" s="1023"/>
      <c r="AD831" s="1023"/>
      <c r="AE831" s="1023"/>
      <c r="AF831" s="1023"/>
      <c r="AG831" s="10"/>
    </row>
    <row r="832" spans="1:33" ht="14.25" customHeight="1" x14ac:dyDescent="0.25">
      <c r="A832" s="255"/>
      <c r="B832" s="1474"/>
      <c r="C832" s="1456"/>
      <c r="D832" s="1456"/>
      <c r="E832" s="1456"/>
      <c r="F832" s="1456"/>
      <c r="G832" s="1456"/>
      <c r="H832" s="1456"/>
      <c r="I832" s="1456"/>
      <c r="J832" s="1456"/>
      <c r="K832" s="1456"/>
      <c r="L832" s="1457"/>
      <c r="M832" s="255"/>
      <c r="N832" s="1022"/>
      <c r="O832" s="255"/>
      <c r="P832" s="2386"/>
      <c r="Q832" s="1456"/>
      <c r="R832" s="1456"/>
      <c r="S832" s="1456"/>
      <c r="T832" s="1456"/>
      <c r="U832" s="1456"/>
      <c r="V832" s="1456"/>
      <c r="W832" s="1456"/>
      <c r="X832" s="1457"/>
      <c r="Y832" s="255"/>
      <c r="Z832" s="2387"/>
      <c r="AA832" s="1457"/>
      <c r="AB832" s="10"/>
      <c r="AC832" s="2387"/>
      <c r="AD832" s="1456"/>
      <c r="AE832" s="1456"/>
      <c r="AF832" s="1457"/>
      <c r="AG832" s="10"/>
    </row>
    <row r="833" spans="1:3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4.25" customHeight="1" x14ac:dyDescent="0.25">
      <c r="A834" s="10" t="s">
        <v>2745</v>
      </c>
      <c r="B834" s="10"/>
      <c r="C834" s="10"/>
      <c r="D834" s="10"/>
      <c r="E834" s="10"/>
      <c r="F834" s="10"/>
      <c r="G834" s="10"/>
      <c r="H834" s="10"/>
      <c r="I834" s="2389" t="s">
        <v>2746</v>
      </c>
      <c r="J834" s="1456"/>
      <c r="K834" s="1456"/>
      <c r="L834" s="1456"/>
      <c r="M834" s="1456"/>
      <c r="N834" s="1456"/>
      <c r="O834" s="1456"/>
      <c r="P834" s="1456"/>
      <c r="Q834" s="1456"/>
      <c r="R834" s="1456"/>
      <c r="S834" s="1456"/>
      <c r="T834" s="1456"/>
      <c r="U834" s="1456"/>
      <c r="V834" s="1456"/>
      <c r="W834" s="1456"/>
      <c r="X834" s="1457"/>
      <c r="Y834" s="10"/>
      <c r="Z834" s="10" t="s">
        <v>2747</v>
      </c>
      <c r="AA834" s="10"/>
      <c r="AB834" s="10"/>
      <c r="AC834" s="10"/>
      <c r="AD834" s="10"/>
      <c r="AE834" s="10"/>
      <c r="AF834" s="10"/>
      <c r="AG834" s="10"/>
    </row>
    <row r="835" spans="1:33" ht="14.25" customHeight="1" x14ac:dyDescent="0.25">
      <c r="A835" s="10" t="s">
        <v>2778</v>
      </c>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5" customHeight="1" x14ac:dyDescent="0.2">
      <c r="A837" s="1551" t="s">
        <v>2749</v>
      </c>
      <c r="B837" s="1400"/>
      <c r="C837" s="1400"/>
      <c r="D837" s="1400"/>
      <c r="E837" s="1400"/>
      <c r="F837" s="1400"/>
      <c r="G837" s="1400"/>
      <c r="H837" s="1400"/>
      <c r="I837" s="1400"/>
      <c r="J837" s="1400"/>
      <c r="K837" s="1400"/>
      <c r="L837" s="1400"/>
      <c r="M837" s="1400"/>
      <c r="N837" s="1400"/>
      <c r="O837" s="1400"/>
      <c r="P837" s="1400"/>
      <c r="Q837" s="1400"/>
      <c r="R837" s="1400"/>
      <c r="S837" s="1400"/>
      <c r="T837" s="1400"/>
      <c r="U837" s="1400"/>
      <c r="V837" s="1400"/>
      <c r="W837" s="1400"/>
      <c r="X837" s="1400"/>
      <c r="Y837" s="1400"/>
      <c r="Z837" s="1400"/>
      <c r="AA837" s="1400"/>
      <c r="AB837" s="1400"/>
      <c r="AC837" s="1400"/>
      <c r="AD837" s="1400"/>
      <c r="AE837" s="1400"/>
      <c r="AF837" s="1400"/>
      <c r="AG837" s="1400"/>
    </row>
    <row r="838" spans="1:33" ht="14.25" customHeight="1" x14ac:dyDescent="0.2">
      <c r="A838" s="1400"/>
      <c r="B838" s="1400"/>
      <c r="C838" s="1400"/>
      <c r="D838" s="1400"/>
      <c r="E838" s="1400"/>
      <c r="F838" s="1400"/>
      <c r="G838" s="1400"/>
      <c r="H838" s="1400"/>
      <c r="I838" s="1400"/>
      <c r="J838" s="1400"/>
      <c r="K838" s="1400"/>
      <c r="L838" s="1400"/>
      <c r="M838" s="1400"/>
      <c r="N838" s="1400"/>
      <c r="O838" s="1400"/>
      <c r="P838" s="1400"/>
      <c r="Q838" s="1400"/>
      <c r="R838" s="1400"/>
      <c r="S838" s="1400"/>
      <c r="T838" s="1400"/>
      <c r="U838" s="1400"/>
      <c r="V838" s="1400"/>
      <c r="W838" s="1400"/>
      <c r="X838" s="1400"/>
      <c r="Y838" s="1400"/>
      <c r="Z838" s="1400"/>
      <c r="AA838" s="1400"/>
      <c r="AB838" s="1400"/>
      <c r="AC838" s="1400"/>
      <c r="AD838" s="1400"/>
      <c r="AE838" s="1400"/>
      <c r="AF838" s="1400"/>
      <c r="AG838" s="1400"/>
    </row>
    <row r="839" spans="1:33" ht="14.25" customHeight="1" x14ac:dyDescent="0.2">
      <c r="A839" s="1400"/>
      <c r="B839" s="1400"/>
      <c r="C839" s="1400"/>
      <c r="D839" s="1400"/>
      <c r="E839" s="1400"/>
      <c r="F839" s="1400"/>
      <c r="G839" s="1400"/>
      <c r="H839" s="1400"/>
      <c r="I839" s="1400"/>
      <c r="J839" s="1400"/>
      <c r="K839" s="1400"/>
      <c r="L839" s="1400"/>
      <c r="M839" s="1400"/>
      <c r="N839" s="1400"/>
      <c r="O839" s="1400"/>
      <c r="P839" s="1400"/>
      <c r="Q839" s="1400"/>
      <c r="R839" s="1400"/>
      <c r="S839" s="1400"/>
      <c r="T839" s="1400"/>
      <c r="U839" s="1400"/>
      <c r="V839" s="1400"/>
      <c r="W839" s="1400"/>
      <c r="X839" s="1400"/>
      <c r="Y839" s="1400"/>
      <c r="Z839" s="1400"/>
      <c r="AA839" s="1400"/>
      <c r="AB839" s="1400"/>
      <c r="AC839" s="1400"/>
      <c r="AD839" s="1400"/>
      <c r="AE839" s="1400"/>
      <c r="AF839" s="1400"/>
      <c r="AG839" s="1400"/>
    </row>
    <row r="840" spans="1:33" ht="14.25" customHeight="1" x14ac:dyDescent="0.2">
      <c r="A840" s="1400"/>
      <c r="B840" s="1400"/>
      <c r="C840" s="1400"/>
      <c r="D840" s="1400"/>
      <c r="E840" s="1400"/>
      <c r="F840" s="1400"/>
      <c r="G840" s="1400"/>
      <c r="H840" s="1400"/>
      <c r="I840" s="1400"/>
      <c r="J840" s="1400"/>
      <c r="K840" s="1400"/>
      <c r="L840" s="1400"/>
      <c r="M840" s="1400"/>
      <c r="N840" s="1400"/>
      <c r="O840" s="1400"/>
      <c r="P840" s="1400"/>
      <c r="Q840" s="1400"/>
      <c r="R840" s="1400"/>
      <c r="S840" s="1400"/>
      <c r="T840" s="1400"/>
      <c r="U840" s="1400"/>
      <c r="V840" s="1400"/>
      <c r="W840" s="1400"/>
      <c r="X840" s="1400"/>
      <c r="Y840" s="1400"/>
      <c r="Z840" s="1400"/>
      <c r="AA840" s="1400"/>
      <c r="AB840" s="1400"/>
      <c r="AC840" s="1400"/>
      <c r="AD840" s="1400"/>
      <c r="AE840" s="1400"/>
      <c r="AF840" s="1400"/>
      <c r="AG840" s="1400"/>
    </row>
    <row r="841" spans="1:3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5" customHeight="1" x14ac:dyDescent="0.2">
      <c r="A842" s="1551" t="s">
        <v>2750</v>
      </c>
      <c r="B842" s="1400"/>
      <c r="C842" s="1400"/>
      <c r="D842" s="1400"/>
      <c r="E842" s="1400"/>
      <c r="F842" s="1400"/>
      <c r="G842" s="1400"/>
      <c r="H842" s="1400"/>
      <c r="I842" s="1400"/>
      <c r="J842" s="1400"/>
      <c r="K842" s="1400"/>
      <c r="L842" s="1400"/>
      <c r="M842" s="1400"/>
      <c r="N842" s="1400"/>
      <c r="O842" s="1400"/>
      <c r="P842" s="1400"/>
      <c r="Q842" s="1400"/>
      <c r="R842" s="1400"/>
      <c r="S842" s="1400"/>
      <c r="T842" s="1400"/>
      <c r="U842" s="1400"/>
      <c r="V842" s="1400"/>
      <c r="W842" s="1400"/>
      <c r="X842" s="1400"/>
      <c r="Y842" s="1400"/>
      <c r="Z842" s="1400"/>
      <c r="AA842" s="1400"/>
      <c r="AB842" s="1400"/>
      <c r="AC842" s="1400"/>
      <c r="AD842" s="1400"/>
      <c r="AE842" s="1400"/>
      <c r="AF842" s="1400"/>
      <c r="AG842" s="1400"/>
    </row>
    <row r="843" spans="1:33" ht="14.25" customHeight="1" x14ac:dyDescent="0.2">
      <c r="A843" s="1400"/>
      <c r="B843" s="1400"/>
      <c r="C843" s="1400"/>
      <c r="D843" s="1400"/>
      <c r="E843" s="1400"/>
      <c r="F843" s="1400"/>
      <c r="G843" s="1400"/>
      <c r="H843" s="1400"/>
      <c r="I843" s="1400"/>
      <c r="J843" s="1400"/>
      <c r="K843" s="1400"/>
      <c r="L843" s="1400"/>
      <c r="M843" s="1400"/>
      <c r="N843" s="1400"/>
      <c r="O843" s="1400"/>
      <c r="P843" s="1400"/>
      <c r="Q843" s="1400"/>
      <c r="R843" s="1400"/>
      <c r="S843" s="1400"/>
      <c r="T843" s="1400"/>
      <c r="U843" s="1400"/>
      <c r="V843" s="1400"/>
      <c r="W843" s="1400"/>
      <c r="X843" s="1400"/>
      <c r="Y843" s="1400"/>
      <c r="Z843" s="1400"/>
      <c r="AA843" s="1400"/>
      <c r="AB843" s="1400"/>
      <c r="AC843" s="1400"/>
      <c r="AD843" s="1400"/>
      <c r="AE843" s="1400"/>
      <c r="AF843" s="1400"/>
      <c r="AG843" s="1400"/>
    </row>
    <row r="844" spans="1:33" ht="14.25" customHeight="1" x14ac:dyDescent="0.2">
      <c r="A844" s="1400"/>
      <c r="B844" s="1400"/>
      <c r="C844" s="1400"/>
      <c r="D844" s="1400"/>
      <c r="E844" s="1400"/>
      <c r="F844" s="1400"/>
      <c r="G844" s="1400"/>
      <c r="H844" s="1400"/>
      <c r="I844" s="1400"/>
      <c r="J844" s="1400"/>
      <c r="K844" s="1400"/>
      <c r="L844" s="1400"/>
      <c r="M844" s="1400"/>
      <c r="N844" s="1400"/>
      <c r="O844" s="1400"/>
      <c r="P844" s="1400"/>
      <c r="Q844" s="1400"/>
      <c r="R844" s="1400"/>
      <c r="S844" s="1400"/>
      <c r="T844" s="1400"/>
      <c r="U844" s="1400"/>
      <c r="V844" s="1400"/>
      <c r="W844" s="1400"/>
      <c r="X844" s="1400"/>
      <c r="Y844" s="1400"/>
      <c r="Z844" s="1400"/>
      <c r="AA844" s="1400"/>
      <c r="AB844" s="1400"/>
      <c r="AC844" s="1400"/>
      <c r="AD844" s="1400"/>
      <c r="AE844" s="1400"/>
      <c r="AF844" s="1400"/>
      <c r="AG844" s="1400"/>
    </row>
    <row r="845" spans="1:3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4.25" customHeight="1" x14ac:dyDescent="0.25">
      <c r="A846" s="10" t="s">
        <v>2751</v>
      </c>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4.25" customHeight="1" x14ac:dyDescent="0.25">
      <c r="A849" s="10" t="s">
        <v>1873</v>
      </c>
      <c r="B849" s="10"/>
      <c r="C849" s="2380"/>
      <c r="D849" s="1403"/>
      <c r="E849" s="1403"/>
      <c r="F849" s="1403"/>
      <c r="G849" s="1403"/>
      <c r="H849" s="1403"/>
      <c r="I849" s="1403"/>
      <c r="J849" s="1403"/>
      <c r="K849" s="1403"/>
      <c r="L849" s="10"/>
      <c r="M849" s="2384" t="str">
        <f>J803</f>
        <v>Should be the same as listed in Part I.</v>
      </c>
      <c r="N849" s="1456"/>
      <c r="O849" s="1456"/>
      <c r="P849" s="1456"/>
      <c r="Q849" s="1456"/>
      <c r="R849" s="1456"/>
      <c r="S849" s="1456"/>
      <c r="T849" s="1456"/>
      <c r="U849" s="1456"/>
      <c r="V849" s="1456"/>
      <c r="W849" s="1456"/>
      <c r="X849" s="1456"/>
      <c r="Y849" s="1456"/>
      <c r="Z849" s="1457"/>
      <c r="AA849" s="10"/>
      <c r="AB849" s="1703"/>
      <c r="AC849" s="1456"/>
      <c r="AD849" s="1456"/>
      <c r="AE849" s="1456"/>
      <c r="AF849" s="1457"/>
      <c r="AG849" s="10"/>
    </row>
    <row r="850" spans="1:33" ht="15" customHeight="1" x14ac:dyDescent="0.25">
      <c r="A850" s="10"/>
      <c r="B850" s="10"/>
      <c r="C850" s="2381" t="s">
        <v>2752</v>
      </c>
      <c r="D850" s="1397"/>
      <c r="E850" s="1397"/>
      <c r="F850" s="1397"/>
      <c r="G850" s="1397"/>
      <c r="H850" s="1397"/>
      <c r="I850" s="1397"/>
      <c r="J850" s="1397"/>
      <c r="K850" s="1397"/>
      <c r="L850" s="10"/>
      <c r="M850" s="2382" t="s">
        <v>441</v>
      </c>
      <c r="N850" s="1400"/>
      <c r="O850" s="1400"/>
      <c r="P850" s="1400"/>
      <c r="Q850" s="1400"/>
      <c r="R850" s="1400"/>
      <c r="S850" s="1400"/>
      <c r="T850" s="1400"/>
      <c r="U850" s="1400"/>
      <c r="V850" s="1400"/>
      <c r="W850" s="1400"/>
      <c r="X850" s="1400"/>
      <c r="Y850" s="1400"/>
      <c r="Z850" s="1400"/>
      <c r="AA850" s="10"/>
      <c r="AB850" s="2382" t="s">
        <v>442</v>
      </c>
      <c r="AC850" s="1400"/>
      <c r="AD850" s="1400"/>
      <c r="AE850" s="1400"/>
      <c r="AF850" s="1400"/>
      <c r="AG850" s="10"/>
    </row>
    <row r="851" spans="1:33" ht="14.25" customHeight="1" x14ac:dyDescent="0.25">
      <c r="A851" s="10"/>
      <c r="B851" s="10"/>
      <c r="C851" s="1400"/>
      <c r="D851" s="1400"/>
      <c r="E851" s="1400"/>
      <c r="F851" s="1400"/>
      <c r="G851" s="1400"/>
      <c r="H851" s="1400"/>
      <c r="I851" s="1400"/>
      <c r="J851" s="1400"/>
      <c r="K851" s="140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4.25" customHeight="1" x14ac:dyDescent="0.25">
      <c r="A853" s="181" t="s">
        <v>2731</v>
      </c>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4.25" customHeight="1" x14ac:dyDescent="0.25">
      <c r="A855" s="181" t="s">
        <v>2724</v>
      </c>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4.25" customHeight="1" x14ac:dyDescent="0.25">
      <c r="A856" s="10" t="s">
        <v>2732</v>
      </c>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4.25" customHeight="1" x14ac:dyDescent="0.25">
      <c r="A858" s="10" t="s">
        <v>2733</v>
      </c>
      <c r="B858" s="10"/>
      <c r="C858" s="10"/>
      <c r="D858" s="10"/>
      <c r="E858" s="10"/>
      <c r="F858" s="10"/>
      <c r="G858" s="10"/>
      <c r="H858" s="10"/>
      <c r="I858" s="10"/>
      <c r="J858" s="2385" t="s">
        <v>2734</v>
      </c>
      <c r="K858" s="1531"/>
      <c r="L858" s="1531"/>
      <c r="M858" s="1531"/>
      <c r="N858" s="1531"/>
      <c r="O858" s="1531"/>
      <c r="P858" s="1531"/>
      <c r="Q858" s="1531"/>
      <c r="R858" s="1531"/>
      <c r="S858" s="1531"/>
      <c r="T858" s="1531"/>
      <c r="U858" s="1531"/>
      <c r="V858" s="1531"/>
      <c r="W858" s="1531"/>
      <c r="X858" s="1531"/>
      <c r="Y858" s="1531"/>
      <c r="Z858" s="1531"/>
      <c r="AA858" s="1531"/>
      <c r="AB858" s="1531"/>
      <c r="AC858" s="1531"/>
      <c r="AD858" s="1531"/>
      <c r="AE858" s="1531"/>
      <c r="AF858" s="1532"/>
      <c r="AG858" s="10"/>
    </row>
    <row r="859" spans="1:3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5.75" customHeight="1" x14ac:dyDescent="0.25">
      <c r="A860" s="10"/>
      <c r="B860" s="10" t="s">
        <v>2735</v>
      </c>
      <c r="C860" s="10"/>
      <c r="D860" s="10"/>
      <c r="E860" s="10"/>
      <c r="F860" s="10"/>
      <c r="G860" s="238"/>
      <c r="H860" s="1700" t="s">
        <v>2736</v>
      </c>
      <c r="I860" s="1400"/>
      <c r="J860" s="1400"/>
      <c r="K860" s="1400"/>
      <c r="L860" s="1400"/>
      <c r="M860" s="1400"/>
      <c r="N860" s="1400"/>
      <c r="O860" s="1400"/>
      <c r="P860" s="1400"/>
      <c r="Q860" s="1400"/>
      <c r="R860" s="1400"/>
      <c r="S860" s="1400"/>
      <c r="T860" s="1400"/>
      <c r="U860" s="1400"/>
      <c r="V860" s="1400"/>
      <c r="W860" s="1400"/>
      <c r="X860" s="1400"/>
      <c r="Y860" s="1400"/>
      <c r="Z860" s="1400"/>
      <c r="AA860" s="1400"/>
      <c r="AB860" s="1400"/>
      <c r="AC860" s="1400"/>
      <c r="AD860" s="1400"/>
      <c r="AE860" s="1400"/>
      <c r="AF860" s="1400"/>
      <c r="AG860" s="1400"/>
    </row>
    <row r="861" spans="1:3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4.25" customHeight="1" x14ac:dyDescent="0.25">
      <c r="A862" s="10"/>
      <c r="B862" s="10"/>
      <c r="C862" s="10"/>
      <c r="D862" s="10"/>
      <c r="E862" s="10"/>
      <c r="F862" s="10"/>
      <c r="G862" s="238"/>
      <c r="H862" s="10" t="s">
        <v>2737</v>
      </c>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4.25" customHeight="1" x14ac:dyDescent="0.25">
      <c r="A864" s="10"/>
      <c r="B864" s="10"/>
      <c r="C864" s="10"/>
      <c r="D864" s="10"/>
      <c r="E864" s="10"/>
      <c r="F864" s="10"/>
      <c r="G864" s="238"/>
      <c r="H864" s="10" t="s">
        <v>2738</v>
      </c>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4.25" customHeight="1" x14ac:dyDescent="0.25">
      <c r="A866" s="10"/>
      <c r="B866" s="10"/>
      <c r="C866" s="10"/>
      <c r="D866" s="10"/>
      <c r="E866" s="10"/>
      <c r="F866" s="10"/>
      <c r="G866" s="238"/>
      <c r="H866" s="10" t="s">
        <v>2739</v>
      </c>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4.25" customHeight="1" x14ac:dyDescent="0.25">
      <c r="A868" s="10"/>
      <c r="B868" s="10"/>
      <c r="C868" s="10"/>
      <c r="D868" s="10"/>
      <c r="E868" s="10"/>
      <c r="F868" s="10"/>
      <c r="G868" s="238"/>
      <c r="H868" s="10" t="s">
        <v>2740</v>
      </c>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5" customHeight="1" x14ac:dyDescent="0.2">
      <c r="A870" s="1551" t="s">
        <v>2779</v>
      </c>
      <c r="B870" s="1400"/>
      <c r="C870" s="1400"/>
      <c r="D870" s="1400"/>
      <c r="E870" s="1400"/>
      <c r="F870" s="1400"/>
      <c r="G870" s="1400"/>
      <c r="H870" s="1400"/>
      <c r="I870" s="1400"/>
      <c r="J870" s="1400"/>
      <c r="K870" s="1400"/>
      <c r="L870" s="1400"/>
      <c r="M870" s="1400"/>
      <c r="N870" s="1400"/>
      <c r="O870" s="1400"/>
      <c r="P870" s="1400"/>
      <c r="Q870" s="1400"/>
      <c r="R870" s="1400"/>
      <c r="S870" s="1400"/>
      <c r="T870" s="1400"/>
      <c r="U870" s="1400"/>
      <c r="V870" s="1400"/>
      <c r="W870" s="1400"/>
      <c r="X870" s="1400"/>
      <c r="Y870" s="1400"/>
      <c r="Z870" s="1400"/>
      <c r="AA870" s="1400"/>
      <c r="AB870" s="1400"/>
      <c r="AC870" s="1400"/>
      <c r="AD870" s="1400"/>
      <c r="AE870" s="1400"/>
      <c r="AF870" s="1400"/>
      <c r="AG870" s="1400"/>
    </row>
    <row r="871" spans="1:33" ht="14.25" customHeight="1" x14ac:dyDescent="0.2">
      <c r="A871" s="1400"/>
      <c r="B871" s="1400"/>
      <c r="C871" s="1400"/>
      <c r="D871" s="1400"/>
      <c r="E871" s="1400"/>
      <c r="F871" s="1400"/>
      <c r="G871" s="1400"/>
      <c r="H871" s="1400"/>
      <c r="I871" s="1400"/>
      <c r="J871" s="1400"/>
      <c r="K871" s="1400"/>
      <c r="L871" s="1400"/>
      <c r="M871" s="1400"/>
      <c r="N871" s="1400"/>
      <c r="O871" s="1400"/>
      <c r="P871" s="1400"/>
      <c r="Q871" s="1400"/>
      <c r="R871" s="1400"/>
      <c r="S871" s="1400"/>
      <c r="T871" s="1400"/>
      <c r="U871" s="1400"/>
      <c r="V871" s="1400"/>
      <c r="W871" s="1400"/>
      <c r="X871" s="1400"/>
      <c r="Y871" s="1400"/>
      <c r="Z871" s="1400"/>
      <c r="AA871" s="1400"/>
      <c r="AB871" s="1400"/>
      <c r="AC871" s="1400"/>
      <c r="AD871" s="1400"/>
      <c r="AE871" s="1400"/>
      <c r="AF871" s="1400"/>
      <c r="AG871" s="1400"/>
    </row>
    <row r="872" spans="1:33" ht="14.25" customHeight="1" x14ac:dyDescent="0.2">
      <c r="A872" s="1400"/>
      <c r="B872" s="1400"/>
      <c r="C872" s="1400"/>
      <c r="D872" s="1400"/>
      <c r="E872" s="1400"/>
      <c r="F872" s="1400"/>
      <c r="G872" s="1400"/>
      <c r="H872" s="1400"/>
      <c r="I872" s="1400"/>
      <c r="J872" s="1400"/>
      <c r="K872" s="1400"/>
      <c r="L872" s="1400"/>
      <c r="M872" s="1400"/>
      <c r="N872" s="1400"/>
      <c r="O872" s="1400"/>
      <c r="P872" s="1400"/>
      <c r="Q872" s="1400"/>
      <c r="R872" s="1400"/>
      <c r="S872" s="1400"/>
      <c r="T872" s="1400"/>
      <c r="U872" s="1400"/>
      <c r="V872" s="1400"/>
      <c r="W872" s="1400"/>
      <c r="X872" s="1400"/>
      <c r="Y872" s="1400"/>
      <c r="Z872" s="1400"/>
      <c r="AA872" s="1400"/>
      <c r="AB872" s="1400"/>
      <c r="AC872" s="1400"/>
      <c r="AD872" s="1400"/>
      <c r="AE872" s="1400"/>
      <c r="AF872" s="1400"/>
      <c r="AG872" s="1400"/>
    </row>
    <row r="873" spans="1:33" ht="14.25" customHeight="1" x14ac:dyDescent="0.2">
      <c r="A873" s="1400"/>
      <c r="B873" s="1400"/>
      <c r="C873" s="1400"/>
      <c r="D873" s="1400"/>
      <c r="E873" s="1400"/>
      <c r="F873" s="1400"/>
      <c r="G873" s="1400"/>
      <c r="H873" s="1400"/>
      <c r="I873" s="1400"/>
      <c r="J873" s="1400"/>
      <c r="K873" s="1400"/>
      <c r="L873" s="1400"/>
      <c r="M873" s="1400"/>
      <c r="N873" s="1400"/>
      <c r="O873" s="1400"/>
      <c r="P873" s="1400"/>
      <c r="Q873" s="1400"/>
      <c r="R873" s="1400"/>
      <c r="S873" s="1400"/>
      <c r="T873" s="1400"/>
      <c r="U873" s="1400"/>
      <c r="V873" s="1400"/>
      <c r="W873" s="1400"/>
      <c r="X873" s="1400"/>
      <c r="Y873" s="1400"/>
      <c r="Z873" s="1400"/>
      <c r="AA873" s="1400"/>
      <c r="AB873" s="1400"/>
      <c r="AC873" s="1400"/>
      <c r="AD873" s="1400"/>
      <c r="AE873" s="1400"/>
      <c r="AF873" s="1400"/>
      <c r="AG873" s="1400"/>
    </row>
    <row r="874" spans="1:33" ht="15" customHeight="1" x14ac:dyDescent="0.25">
      <c r="A874" s="10"/>
      <c r="B874" s="2383" t="s">
        <v>2742</v>
      </c>
      <c r="C874" s="1400"/>
      <c r="D874" s="1400"/>
      <c r="E874" s="1400"/>
      <c r="F874" s="1400"/>
      <c r="G874" s="1400"/>
      <c r="H874" s="1400"/>
      <c r="I874" s="1400"/>
      <c r="J874" s="1400"/>
      <c r="K874" s="1400"/>
      <c r="L874" s="1400"/>
      <c r="M874" s="364"/>
      <c r="N874" s="2383" t="s">
        <v>1645</v>
      </c>
      <c r="O874" s="364"/>
      <c r="P874" s="2383" t="s">
        <v>2614</v>
      </c>
      <c r="Q874" s="1400"/>
      <c r="R874" s="1400"/>
      <c r="S874" s="1400"/>
      <c r="T874" s="1400"/>
      <c r="U874" s="1400"/>
      <c r="V874" s="1400"/>
      <c r="W874" s="1400"/>
      <c r="X874" s="1400"/>
      <c r="Y874" s="181"/>
      <c r="Z874" s="2388" t="s">
        <v>2743</v>
      </c>
      <c r="AA874" s="1400"/>
      <c r="AB874" s="10"/>
      <c r="AC874" s="2388" t="s">
        <v>2744</v>
      </c>
      <c r="AD874" s="1400"/>
      <c r="AE874" s="1400"/>
      <c r="AF874" s="1400"/>
      <c r="AG874" s="10"/>
    </row>
    <row r="875" spans="1:33" ht="14.25" customHeight="1" x14ac:dyDescent="0.25">
      <c r="A875" s="10"/>
      <c r="B875" s="1400"/>
      <c r="C875" s="1400"/>
      <c r="D875" s="1400"/>
      <c r="E875" s="1400"/>
      <c r="F875" s="1400"/>
      <c r="G875" s="1400"/>
      <c r="H875" s="1400"/>
      <c r="I875" s="1400"/>
      <c r="J875" s="1400"/>
      <c r="K875" s="1400"/>
      <c r="L875" s="1400"/>
      <c r="M875" s="364"/>
      <c r="N875" s="1400"/>
      <c r="O875" s="364"/>
      <c r="P875" s="1400"/>
      <c r="Q875" s="1400"/>
      <c r="R875" s="1400"/>
      <c r="S875" s="1400"/>
      <c r="T875" s="1400"/>
      <c r="U875" s="1400"/>
      <c r="V875" s="1400"/>
      <c r="W875" s="1400"/>
      <c r="X875" s="1400"/>
      <c r="Y875" s="181"/>
      <c r="Z875" s="1400"/>
      <c r="AA875" s="1400"/>
      <c r="AB875" s="10"/>
      <c r="AC875" s="1400"/>
      <c r="AD875" s="1400"/>
      <c r="AE875" s="1400"/>
      <c r="AF875" s="1400"/>
      <c r="AG875" s="10"/>
    </row>
    <row r="876" spans="1:33" ht="14.25" customHeight="1" x14ac:dyDescent="0.25">
      <c r="A876" s="10"/>
      <c r="B876" s="10"/>
      <c r="C876" s="10"/>
      <c r="D876" s="10"/>
      <c r="E876" s="10"/>
      <c r="F876" s="10"/>
      <c r="G876" s="10"/>
      <c r="H876" s="10"/>
      <c r="I876" s="10"/>
      <c r="J876" s="10"/>
      <c r="K876" s="10"/>
      <c r="L876" s="10"/>
      <c r="M876" s="10"/>
      <c r="N876" s="10"/>
      <c r="O876" s="10"/>
      <c r="P876" s="153"/>
      <c r="Q876" s="153"/>
      <c r="R876" s="153"/>
      <c r="S876" s="153"/>
      <c r="T876" s="153"/>
      <c r="U876" s="153"/>
      <c r="V876" s="153"/>
      <c r="W876" s="153"/>
      <c r="X876" s="153"/>
      <c r="Y876" s="10"/>
      <c r="Z876" s="10"/>
      <c r="AA876" s="10"/>
      <c r="AB876" s="10"/>
      <c r="AC876" s="10"/>
      <c r="AD876" s="10"/>
      <c r="AE876" s="10"/>
      <c r="AF876" s="10"/>
      <c r="AG876" s="10"/>
    </row>
    <row r="877" spans="1:33" ht="14.25" customHeight="1" x14ac:dyDescent="0.25">
      <c r="A877" s="255"/>
      <c r="B877" s="1474"/>
      <c r="C877" s="1456"/>
      <c r="D877" s="1456"/>
      <c r="E877" s="1456"/>
      <c r="F877" s="1456"/>
      <c r="G877" s="1456"/>
      <c r="H877" s="1456"/>
      <c r="I877" s="1456"/>
      <c r="J877" s="1456"/>
      <c r="K877" s="1456"/>
      <c r="L877" s="1457"/>
      <c r="M877" s="255"/>
      <c r="N877" s="1022"/>
      <c r="O877" s="255"/>
      <c r="P877" s="2386"/>
      <c r="Q877" s="1456"/>
      <c r="R877" s="1456"/>
      <c r="S877" s="1456"/>
      <c r="T877" s="1456"/>
      <c r="U877" s="1456"/>
      <c r="V877" s="1456"/>
      <c r="W877" s="1456"/>
      <c r="X877" s="1457"/>
      <c r="Y877" s="255"/>
      <c r="Z877" s="2387"/>
      <c r="AA877" s="1457"/>
      <c r="AB877" s="10"/>
      <c r="AC877" s="2387"/>
      <c r="AD877" s="1456"/>
      <c r="AE877" s="1456"/>
      <c r="AF877" s="1457"/>
      <c r="AG877" s="10"/>
    </row>
    <row r="878" spans="1:33" ht="14.25" customHeight="1" x14ac:dyDescent="0.25">
      <c r="A878" s="10"/>
      <c r="B878" s="584"/>
      <c r="C878" s="584"/>
      <c r="D878" s="584"/>
      <c r="E878" s="584"/>
      <c r="F878" s="584"/>
      <c r="G878" s="584"/>
      <c r="H878" s="584"/>
      <c r="I878" s="584"/>
      <c r="J878" s="584"/>
      <c r="K878" s="584"/>
      <c r="L878" s="584"/>
      <c r="M878" s="10"/>
      <c r="N878" s="584"/>
      <c r="O878" s="10"/>
      <c r="P878" s="153"/>
      <c r="Q878" s="153"/>
      <c r="R878" s="153"/>
      <c r="S878" s="153"/>
      <c r="T878" s="153"/>
      <c r="U878" s="153"/>
      <c r="V878" s="153"/>
      <c r="W878" s="153"/>
      <c r="X878" s="153"/>
      <c r="Y878" s="10"/>
      <c r="Z878" s="1023"/>
      <c r="AA878" s="1023"/>
      <c r="AB878" s="10"/>
      <c r="AC878" s="1023"/>
      <c r="AD878" s="1023"/>
      <c r="AE878" s="1023"/>
      <c r="AF878" s="1023"/>
      <c r="AG878" s="10"/>
    </row>
    <row r="879" spans="1:33" ht="14.25" customHeight="1" x14ac:dyDescent="0.25">
      <c r="A879" s="255"/>
      <c r="B879" s="1474"/>
      <c r="C879" s="1456"/>
      <c r="D879" s="1456"/>
      <c r="E879" s="1456"/>
      <c r="F879" s="1456"/>
      <c r="G879" s="1456"/>
      <c r="H879" s="1456"/>
      <c r="I879" s="1456"/>
      <c r="J879" s="1456"/>
      <c r="K879" s="1456"/>
      <c r="L879" s="1457"/>
      <c r="M879" s="255"/>
      <c r="N879" s="1022"/>
      <c r="O879" s="255"/>
      <c r="P879" s="2386"/>
      <c r="Q879" s="1456"/>
      <c r="R879" s="1456"/>
      <c r="S879" s="1456"/>
      <c r="T879" s="1456"/>
      <c r="U879" s="1456"/>
      <c r="V879" s="1456"/>
      <c r="W879" s="1456"/>
      <c r="X879" s="1457"/>
      <c r="Y879" s="255"/>
      <c r="Z879" s="2387"/>
      <c r="AA879" s="1457"/>
      <c r="AB879" s="10"/>
      <c r="AC879" s="2387"/>
      <c r="AD879" s="1456"/>
      <c r="AE879" s="1456"/>
      <c r="AF879" s="1457"/>
      <c r="AG879" s="10"/>
    </row>
    <row r="880" spans="1:33" ht="14.25" customHeight="1" x14ac:dyDescent="0.25">
      <c r="A880" s="10"/>
      <c r="B880" s="584"/>
      <c r="C880" s="584"/>
      <c r="D880" s="584"/>
      <c r="E880" s="584"/>
      <c r="F880" s="584"/>
      <c r="G880" s="584"/>
      <c r="H880" s="584"/>
      <c r="I880" s="584"/>
      <c r="J880" s="584"/>
      <c r="K880" s="584"/>
      <c r="L880" s="584"/>
      <c r="M880" s="10"/>
      <c r="N880" s="584"/>
      <c r="O880" s="10"/>
      <c r="P880" s="153"/>
      <c r="Q880" s="153"/>
      <c r="R880" s="153"/>
      <c r="S880" s="153"/>
      <c r="T880" s="153"/>
      <c r="U880" s="153"/>
      <c r="V880" s="153"/>
      <c r="W880" s="153"/>
      <c r="X880" s="153"/>
      <c r="Y880" s="10"/>
      <c r="Z880" s="1023"/>
      <c r="AA880" s="1023"/>
      <c r="AB880" s="10"/>
      <c r="AC880" s="1023"/>
      <c r="AD880" s="1023"/>
      <c r="AE880" s="1023"/>
      <c r="AF880" s="1023"/>
      <c r="AG880" s="10"/>
    </row>
    <row r="881" spans="1:33" ht="14.25" customHeight="1" x14ac:dyDescent="0.25">
      <c r="A881" s="255"/>
      <c r="B881" s="1474"/>
      <c r="C881" s="1456"/>
      <c r="D881" s="1456"/>
      <c r="E881" s="1456"/>
      <c r="F881" s="1456"/>
      <c r="G881" s="1456"/>
      <c r="H881" s="1456"/>
      <c r="I881" s="1456"/>
      <c r="J881" s="1456"/>
      <c r="K881" s="1456"/>
      <c r="L881" s="1457"/>
      <c r="M881" s="255"/>
      <c r="N881" s="1022"/>
      <c r="O881" s="255"/>
      <c r="P881" s="2386"/>
      <c r="Q881" s="1456"/>
      <c r="R881" s="1456"/>
      <c r="S881" s="1456"/>
      <c r="T881" s="1456"/>
      <c r="U881" s="1456"/>
      <c r="V881" s="1456"/>
      <c r="W881" s="1456"/>
      <c r="X881" s="1457"/>
      <c r="Y881" s="255"/>
      <c r="Z881" s="2387"/>
      <c r="AA881" s="1457"/>
      <c r="AB881" s="10"/>
      <c r="AC881" s="2387"/>
      <c r="AD881" s="1456"/>
      <c r="AE881" s="1456"/>
      <c r="AF881" s="1457"/>
      <c r="AG881" s="10"/>
    </row>
    <row r="882" spans="1:33" ht="14.25" customHeight="1" x14ac:dyDescent="0.25">
      <c r="A882" s="10"/>
      <c r="B882" s="584"/>
      <c r="C882" s="584"/>
      <c r="D882" s="584"/>
      <c r="E882" s="584"/>
      <c r="F882" s="584"/>
      <c r="G882" s="584"/>
      <c r="H882" s="584"/>
      <c r="I882" s="584"/>
      <c r="J882" s="584"/>
      <c r="K882" s="584"/>
      <c r="L882" s="584"/>
      <c r="M882" s="10"/>
      <c r="N882" s="584"/>
      <c r="O882" s="10"/>
      <c r="P882" s="153"/>
      <c r="Q882" s="153"/>
      <c r="R882" s="153"/>
      <c r="S882" s="153"/>
      <c r="T882" s="153"/>
      <c r="U882" s="153"/>
      <c r="V882" s="153"/>
      <c r="W882" s="153"/>
      <c r="X882" s="153"/>
      <c r="Y882" s="10"/>
      <c r="Z882" s="1023"/>
      <c r="AA882" s="1023"/>
      <c r="AB882" s="10"/>
      <c r="AC882" s="1023"/>
      <c r="AD882" s="1023"/>
      <c r="AE882" s="1023"/>
      <c r="AF882" s="1023"/>
      <c r="AG882" s="10"/>
    </row>
    <row r="883" spans="1:33" ht="14.25" customHeight="1" x14ac:dyDescent="0.25">
      <c r="A883" s="255"/>
      <c r="B883" s="1474"/>
      <c r="C883" s="1456"/>
      <c r="D883" s="1456"/>
      <c r="E883" s="1456"/>
      <c r="F883" s="1456"/>
      <c r="G883" s="1456"/>
      <c r="H883" s="1456"/>
      <c r="I883" s="1456"/>
      <c r="J883" s="1456"/>
      <c r="K883" s="1456"/>
      <c r="L883" s="1457"/>
      <c r="M883" s="255"/>
      <c r="N883" s="1022"/>
      <c r="O883" s="255"/>
      <c r="P883" s="2386"/>
      <c r="Q883" s="1456"/>
      <c r="R883" s="1456"/>
      <c r="S883" s="1456"/>
      <c r="T883" s="1456"/>
      <c r="U883" s="1456"/>
      <c r="V883" s="1456"/>
      <c r="W883" s="1456"/>
      <c r="X883" s="1457"/>
      <c r="Y883" s="255"/>
      <c r="Z883" s="2387"/>
      <c r="AA883" s="1457"/>
      <c r="AB883" s="10"/>
      <c r="AC883" s="2387"/>
      <c r="AD883" s="1456"/>
      <c r="AE883" s="1456"/>
      <c r="AF883" s="1457"/>
      <c r="AG883" s="10"/>
    </row>
    <row r="884" spans="1:33" ht="14.25" customHeight="1" x14ac:dyDescent="0.25">
      <c r="A884" s="10"/>
      <c r="B884" s="584"/>
      <c r="C884" s="584"/>
      <c r="D884" s="584"/>
      <c r="E884" s="584"/>
      <c r="F884" s="584"/>
      <c r="G884" s="584"/>
      <c r="H884" s="584"/>
      <c r="I884" s="584"/>
      <c r="J884" s="584"/>
      <c r="K884" s="584"/>
      <c r="L884" s="584"/>
      <c r="M884" s="10"/>
      <c r="N884" s="584"/>
      <c r="O884" s="10"/>
      <c r="P884" s="153"/>
      <c r="Q884" s="153"/>
      <c r="R884" s="153"/>
      <c r="S884" s="153"/>
      <c r="T884" s="153"/>
      <c r="U884" s="153"/>
      <c r="V884" s="153"/>
      <c r="W884" s="153"/>
      <c r="X884" s="153"/>
      <c r="Y884" s="10"/>
      <c r="Z884" s="1023"/>
      <c r="AA884" s="1023"/>
      <c r="AB884" s="10"/>
      <c r="AC884" s="1023"/>
      <c r="AD884" s="1023"/>
      <c r="AE884" s="1023"/>
      <c r="AF884" s="1023"/>
      <c r="AG884" s="10"/>
    </row>
    <row r="885" spans="1:33" ht="14.25" customHeight="1" x14ac:dyDescent="0.25">
      <c r="A885" s="255"/>
      <c r="B885" s="1474"/>
      <c r="C885" s="1456"/>
      <c r="D885" s="1456"/>
      <c r="E885" s="1456"/>
      <c r="F885" s="1456"/>
      <c r="G885" s="1456"/>
      <c r="H885" s="1456"/>
      <c r="I885" s="1456"/>
      <c r="J885" s="1456"/>
      <c r="K885" s="1456"/>
      <c r="L885" s="1457"/>
      <c r="M885" s="255"/>
      <c r="N885" s="1022"/>
      <c r="O885" s="255"/>
      <c r="P885" s="2386"/>
      <c r="Q885" s="1456"/>
      <c r="R885" s="1456"/>
      <c r="S885" s="1456"/>
      <c r="T885" s="1456"/>
      <c r="U885" s="1456"/>
      <c r="V885" s="1456"/>
      <c r="W885" s="1456"/>
      <c r="X885" s="1457"/>
      <c r="Y885" s="255"/>
      <c r="Z885" s="2387"/>
      <c r="AA885" s="1457"/>
      <c r="AB885" s="10"/>
      <c r="AC885" s="2387"/>
      <c r="AD885" s="1456"/>
      <c r="AE885" s="1456"/>
      <c r="AF885" s="1457"/>
      <c r="AG885" s="10"/>
    </row>
    <row r="886" spans="1:33" ht="14.25" customHeight="1" x14ac:dyDescent="0.25">
      <c r="A886" s="10"/>
      <c r="B886" s="584"/>
      <c r="C886" s="584"/>
      <c r="D886" s="584"/>
      <c r="E886" s="584"/>
      <c r="F886" s="584"/>
      <c r="G886" s="584"/>
      <c r="H886" s="584"/>
      <c r="I886" s="584"/>
      <c r="J886" s="584"/>
      <c r="K886" s="584"/>
      <c r="L886" s="584"/>
      <c r="M886" s="10"/>
      <c r="N886" s="584"/>
      <c r="O886" s="10"/>
      <c r="P886" s="153"/>
      <c r="Q886" s="153"/>
      <c r="R886" s="153"/>
      <c r="S886" s="153"/>
      <c r="T886" s="153"/>
      <c r="U886" s="153"/>
      <c r="V886" s="153"/>
      <c r="W886" s="153"/>
      <c r="X886" s="153"/>
      <c r="Y886" s="10"/>
      <c r="Z886" s="1023"/>
      <c r="AA886" s="1023"/>
      <c r="AB886" s="10"/>
      <c r="AC886" s="1023"/>
      <c r="AD886" s="1023"/>
      <c r="AE886" s="1023"/>
      <c r="AF886" s="1023"/>
      <c r="AG886" s="10"/>
    </row>
    <row r="887" spans="1:33" ht="14.25" customHeight="1" x14ac:dyDescent="0.25">
      <c r="A887" s="255"/>
      <c r="B887" s="1474"/>
      <c r="C887" s="1456"/>
      <c r="D887" s="1456"/>
      <c r="E887" s="1456"/>
      <c r="F887" s="1456"/>
      <c r="G887" s="1456"/>
      <c r="H887" s="1456"/>
      <c r="I887" s="1456"/>
      <c r="J887" s="1456"/>
      <c r="K887" s="1456"/>
      <c r="L887" s="1457"/>
      <c r="M887" s="255"/>
      <c r="N887" s="1022"/>
      <c r="O887" s="255"/>
      <c r="P887" s="2386"/>
      <c r="Q887" s="1456"/>
      <c r="R887" s="1456"/>
      <c r="S887" s="1456"/>
      <c r="T887" s="1456"/>
      <c r="U887" s="1456"/>
      <c r="V887" s="1456"/>
      <c r="W887" s="1456"/>
      <c r="X887" s="1457"/>
      <c r="Y887" s="255"/>
      <c r="Z887" s="2387"/>
      <c r="AA887" s="1457"/>
      <c r="AB887" s="10"/>
      <c r="AC887" s="2387"/>
      <c r="AD887" s="1456"/>
      <c r="AE887" s="1456"/>
      <c r="AF887" s="1457"/>
      <c r="AG887" s="10"/>
    </row>
    <row r="888" spans="1:3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4.25" customHeight="1" x14ac:dyDescent="0.25">
      <c r="A889" s="10" t="s">
        <v>2745</v>
      </c>
      <c r="B889" s="10"/>
      <c r="C889" s="10"/>
      <c r="D889" s="10"/>
      <c r="E889" s="10"/>
      <c r="F889" s="10"/>
      <c r="G889" s="10"/>
      <c r="H889" s="10"/>
      <c r="I889" s="2389" t="s">
        <v>2746</v>
      </c>
      <c r="J889" s="1456"/>
      <c r="K889" s="1456"/>
      <c r="L889" s="1456"/>
      <c r="M889" s="1456"/>
      <c r="N889" s="1456"/>
      <c r="O889" s="1456"/>
      <c r="P889" s="1456"/>
      <c r="Q889" s="1456"/>
      <c r="R889" s="1456"/>
      <c r="S889" s="1456"/>
      <c r="T889" s="1456"/>
      <c r="U889" s="1456"/>
      <c r="V889" s="1456"/>
      <c r="W889" s="1456"/>
      <c r="X889" s="1457"/>
      <c r="Y889" s="10"/>
      <c r="Z889" s="10" t="s">
        <v>2747</v>
      </c>
      <c r="AA889" s="10"/>
      <c r="AB889" s="10"/>
      <c r="AC889" s="10"/>
      <c r="AD889" s="10"/>
      <c r="AE889" s="10"/>
      <c r="AF889" s="10"/>
      <c r="AG889" s="10"/>
    </row>
    <row r="890" spans="1:33" ht="14.25" customHeight="1" x14ac:dyDescent="0.25">
      <c r="A890" s="10" t="s">
        <v>2780</v>
      </c>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5" customHeight="1" x14ac:dyDescent="0.2">
      <c r="A892" s="1551" t="s">
        <v>2749</v>
      </c>
      <c r="B892" s="1400"/>
      <c r="C892" s="1400"/>
      <c r="D892" s="1400"/>
      <c r="E892" s="1400"/>
      <c r="F892" s="1400"/>
      <c r="G892" s="1400"/>
      <c r="H892" s="1400"/>
      <c r="I892" s="1400"/>
      <c r="J892" s="1400"/>
      <c r="K892" s="1400"/>
      <c r="L892" s="1400"/>
      <c r="M892" s="1400"/>
      <c r="N892" s="1400"/>
      <c r="O892" s="1400"/>
      <c r="P892" s="1400"/>
      <c r="Q892" s="1400"/>
      <c r="R892" s="1400"/>
      <c r="S892" s="1400"/>
      <c r="T892" s="1400"/>
      <c r="U892" s="1400"/>
      <c r="V892" s="1400"/>
      <c r="W892" s="1400"/>
      <c r="X892" s="1400"/>
      <c r="Y892" s="1400"/>
      <c r="Z892" s="1400"/>
      <c r="AA892" s="1400"/>
      <c r="AB892" s="1400"/>
      <c r="AC892" s="1400"/>
      <c r="AD892" s="1400"/>
      <c r="AE892" s="1400"/>
      <c r="AF892" s="1400"/>
      <c r="AG892" s="1400"/>
    </row>
    <row r="893" spans="1:33" ht="14.25" customHeight="1" x14ac:dyDescent="0.2">
      <c r="A893" s="1400"/>
      <c r="B893" s="1400"/>
      <c r="C893" s="1400"/>
      <c r="D893" s="1400"/>
      <c r="E893" s="1400"/>
      <c r="F893" s="1400"/>
      <c r="G893" s="1400"/>
      <c r="H893" s="1400"/>
      <c r="I893" s="1400"/>
      <c r="J893" s="1400"/>
      <c r="K893" s="1400"/>
      <c r="L893" s="1400"/>
      <c r="M893" s="1400"/>
      <c r="N893" s="1400"/>
      <c r="O893" s="1400"/>
      <c r="P893" s="1400"/>
      <c r="Q893" s="1400"/>
      <c r="R893" s="1400"/>
      <c r="S893" s="1400"/>
      <c r="T893" s="1400"/>
      <c r="U893" s="1400"/>
      <c r="V893" s="1400"/>
      <c r="W893" s="1400"/>
      <c r="X893" s="1400"/>
      <c r="Y893" s="1400"/>
      <c r="Z893" s="1400"/>
      <c r="AA893" s="1400"/>
      <c r="AB893" s="1400"/>
      <c r="AC893" s="1400"/>
      <c r="AD893" s="1400"/>
      <c r="AE893" s="1400"/>
      <c r="AF893" s="1400"/>
      <c r="AG893" s="1400"/>
    </row>
    <row r="894" spans="1:33" ht="14.25" customHeight="1" x14ac:dyDescent="0.2">
      <c r="A894" s="1400"/>
      <c r="B894" s="1400"/>
      <c r="C894" s="1400"/>
      <c r="D894" s="1400"/>
      <c r="E894" s="1400"/>
      <c r="F894" s="1400"/>
      <c r="G894" s="1400"/>
      <c r="H894" s="1400"/>
      <c r="I894" s="1400"/>
      <c r="J894" s="1400"/>
      <c r="K894" s="1400"/>
      <c r="L894" s="1400"/>
      <c r="M894" s="1400"/>
      <c r="N894" s="1400"/>
      <c r="O894" s="1400"/>
      <c r="P894" s="1400"/>
      <c r="Q894" s="1400"/>
      <c r="R894" s="1400"/>
      <c r="S894" s="1400"/>
      <c r="T894" s="1400"/>
      <c r="U894" s="1400"/>
      <c r="V894" s="1400"/>
      <c r="W894" s="1400"/>
      <c r="X894" s="1400"/>
      <c r="Y894" s="1400"/>
      <c r="Z894" s="1400"/>
      <c r="AA894" s="1400"/>
      <c r="AB894" s="1400"/>
      <c r="AC894" s="1400"/>
      <c r="AD894" s="1400"/>
      <c r="AE894" s="1400"/>
      <c r="AF894" s="1400"/>
      <c r="AG894" s="1400"/>
    </row>
    <row r="895" spans="1:33" ht="14.25" customHeight="1" x14ac:dyDescent="0.2">
      <c r="A895" s="1400"/>
      <c r="B895" s="1400"/>
      <c r="C895" s="1400"/>
      <c r="D895" s="1400"/>
      <c r="E895" s="1400"/>
      <c r="F895" s="1400"/>
      <c r="G895" s="1400"/>
      <c r="H895" s="1400"/>
      <c r="I895" s="1400"/>
      <c r="J895" s="1400"/>
      <c r="K895" s="1400"/>
      <c r="L895" s="1400"/>
      <c r="M895" s="1400"/>
      <c r="N895" s="1400"/>
      <c r="O895" s="1400"/>
      <c r="P895" s="1400"/>
      <c r="Q895" s="1400"/>
      <c r="R895" s="1400"/>
      <c r="S895" s="1400"/>
      <c r="T895" s="1400"/>
      <c r="U895" s="1400"/>
      <c r="V895" s="1400"/>
      <c r="W895" s="1400"/>
      <c r="X895" s="1400"/>
      <c r="Y895" s="1400"/>
      <c r="Z895" s="1400"/>
      <c r="AA895" s="1400"/>
      <c r="AB895" s="1400"/>
      <c r="AC895" s="1400"/>
      <c r="AD895" s="1400"/>
      <c r="AE895" s="1400"/>
      <c r="AF895" s="1400"/>
      <c r="AG895" s="1400"/>
    </row>
    <row r="896" spans="1:3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5" customHeight="1" x14ac:dyDescent="0.2">
      <c r="A897" s="1551" t="s">
        <v>2750</v>
      </c>
      <c r="B897" s="1400"/>
      <c r="C897" s="1400"/>
      <c r="D897" s="1400"/>
      <c r="E897" s="1400"/>
      <c r="F897" s="1400"/>
      <c r="G897" s="1400"/>
      <c r="H897" s="1400"/>
      <c r="I897" s="1400"/>
      <c r="J897" s="1400"/>
      <c r="K897" s="1400"/>
      <c r="L897" s="1400"/>
      <c r="M897" s="1400"/>
      <c r="N897" s="1400"/>
      <c r="O897" s="1400"/>
      <c r="P897" s="1400"/>
      <c r="Q897" s="1400"/>
      <c r="R897" s="1400"/>
      <c r="S897" s="1400"/>
      <c r="T897" s="1400"/>
      <c r="U897" s="1400"/>
      <c r="V897" s="1400"/>
      <c r="W897" s="1400"/>
      <c r="X897" s="1400"/>
      <c r="Y897" s="1400"/>
      <c r="Z897" s="1400"/>
      <c r="AA897" s="1400"/>
      <c r="AB897" s="1400"/>
      <c r="AC897" s="1400"/>
      <c r="AD897" s="1400"/>
      <c r="AE897" s="1400"/>
      <c r="AF897" s="1400"/>
      <c r="AG897" s="1400"/>
    </row>
    <row r="898" spans="1:33" ht="14.25" customHeight="1" x14ac:dyDescent="0.2">
      <c r="A898" s="1400"/>
      <c r="B898" s="1400"/>
      <c r="C898" s="1400"/>
      <c r="D898" s="1400"/>
      <c r="E898" s="1400"/>
      <c r="F898" s="1400"/>
      <c r="G898" s="1400"/>
      <c r="H898" s="1400"/>
      <c r="I898" s="1400"/>
      <c r="J898" s="1400"/>
      <c r="K898" s="1400"/>
      <c r="L898" s="1400"/>
      <c r="M898" s="1400"/>
      <c r="N898" s="1400"/>
      <c r="O898" s="1400"/>
      <c r="P898" s="1400"/>
      <c r="Q898" s="1400"/>
      <c r="R898" s="1400"/>
      <c r="S898" s="1400"/>
      <c r="T898" s="1400"/>
      <c r="U898" s="1400"/>
      <c r="V898" s="1400"/>
      <c r="W898" s="1400"/>
      <c r="X898" s="1400"/>
      <c r="Y898" s="1400"/>
      <c r="Z898" s="1400"/>
      <c r="AA898" s="1400"/>
      <c r="AB898" s="1400"/>
      <c r="AC898" s="1400"/>
      <c r="AD898" s="1400"/>
      <c r="AE898" s="1400"/>
      <c r="AF898" s="1400"/>
      <c r="AG898" s="1400"/>
    </row>
    <row r="899" spans="1:33" ht="14.25" customHeight="1" x14ac:dyDescent="0.2">
      <c r="A899" s="1400"/>
      <c r="B899" s="1400"/>
      <c r="C899" s="1400"/>
      <c r="D899" s="1400"/>
      <c r="E899" s="1400"/>
      <c r="F899" s="1400"/>
      <c r="G899" s="1400"/>
      <c r="H899" s="1400"/>
      <c r="I899" s="1400"/>
      <c r="J899" s="1400"/>
      <c r="K899" s="1400"/>
      <c r="L899" s="1400"/>
      <c r="M899" s="1400"/>
      <c r="N899" s="1400"/>
      <c r="O899" s="1400"/>
      <c r="P899" s="1400"/>
      <c r="Q899" s="1400"/>
      <c r="R899" s="1400"/>
      <c r="S899" s="1400"/>
      <c r="T899" s="1400"/>
      <c r="U899" s="1400"/>
      <c r="V899" s="1400"/>
      <c r="W899" s="1400"/>
      <c r="X899" s="1400"/>
      <c r="Y899" s="1400"/>
      <c r="Z899" s="1400"/>
      <c r="AA899" s="1400"/>
      <c r="AB899" s="1400"/>
      <c r="AC899" s="1400"/>
      <c r="AD899" s="1400"/>
      <c r="AE899" s="1400"/>
      <c r="AF899" s="1400"/>
      <c r="AG899" s="1400"/>
    </row>
    <row r="900" spans="1:3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4.25" customHeight="1" x14ac:dyDescent="0.25">
      <c r="A901" s="10" t="s">
        <v>2751</v>
      </c>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4.25" customHeight="1" x14ac:dyDescent="0.25">
      <c r="A904" s="10" t="s">
        <v>1873</v>
      </c>
      <c r="B904" s="10"/>
      <c r="C904" s="2380"/>
      <c r="D904" s="1403"/>
      <c r="E904" s="1403"/>
      <c r="F904" s="1403"/>
      <c r="G904" s="1403"/>
      <c r="H904" s="1403"/>
      <c r="I904" s="1403"/>
      <c r="J904" s="1403"/>
      <c r="K904" s="1403"/>
      <c r="L904" s="10"/>
      <c r="M904" s="2384" t="str">
        <f>J858</f>
        <v>Should be the same as listed in Part I.</v>
      </c>
      <c r="N904" s="1456"/>
      <c r="O904" s="1456"/>
      <c r="P904" s="1456"/>
      <c r="Q904" s="1456"/>
      <c r="R904" s="1456"/>
      <c r="S904" s="1456"/>
      <c r="T904" s="1456"/>
      <c r="U904" s="1456"/>
      <c r="V904" s="1456"/>
      <c r="W904" s="1456"/>
      <c r="X904" s="1456"/>
      <c r="Y904" s="1456"/>
      <c r="Z904" s="1457"/>
      <c r="AA904" s="10"/>
      <c r="AB904" s="1703"/>
      <c r="AC904" s="1456"/>
      <c r="AD904" s="1456"/>
      <c r="AE904" s="1456"/>
      <c r="AF904" s="1457"/>
      <c r="AG904" s="10"/>
    </row>
    <row r="905" spans="1:33" ht="15" customHeight="1" x14ac:dyDescent="0.25">
      <c r="A905" s="10"/>
      <c r="B905" s="10"/>
      <c r="C905" s="2381" t="s">
        <v>2752</v>
      </c>
      <c r="D905" s="1397"/>
      <c r="E905" s="1397"/>
      <c r="F905" s="1397"/>
      <c r="G905" s="1397"/>
      <c r="H905" s="1397"/>
      <c r="I905" s="1397"/>
      <c r="J905" s="1397"/>
      <c r="K905" s="1397"/>
      <c r="L905" s="10"/>
      <c r="M905" s="2382" t="s">
        <v>441</v>
      </c>
      <c r="N905" s="1400"/>
      <c r="O905" s="1400"/>
      <c r="P905" s="1400"/>
      <c r="Q905" s="1400"/>
      <c r="R905" s="1400"/>
      <c r="S905" s="1400"/>
      <c r="T905" s="1400"/>
      <c r="U905" s="1400"/>
      <c r="V905" s="1400"/>
      <c r="W905" s="1400"/>
      <c r="X905" s="1400"/>
      <c r="Y905" s="1400"/>
      <c r="Z905" s="1400"/>
      <c r="AA905" s="10"/>
      <c r="AB905" s="2382" t="s">
        <v>442</v>
      </c>
      <c r="AC905" s="1400"/>
      <c r="AD905" s="1400"/>
      <c r="AE905" s="1400"/>
      <c r="AF905" s="1400"/>
      <c r="AG905" s="10"/>
    </row>
    <row r="906" spans="1:33" ht="14.25" customHeight="1" x14ac:dyDescent="0.25">
      <c r="A906" s="10"/>
      <c r="B906" s="10"/>
      <c r="C906" s="1400"/>
      <c r="D906" s="1400"/>
      <c r="E906" s="1400"/>
      <c r="F906" s="1400"/>
      <c r="G906" s="1400"/>
      <c r="H906" s="1400"/>
      <c r="I906" s="1400"/>
      <c r="J906" s="1400"/>
      <c r="K906" s="140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4.25" customHeight="1" x14ac:dyDescent="0.25">
      <c r="A908" s="181" t="s">
        <v>2731</v>
      </c>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4.25" customHeight="1" x14ac:dyDescent="0.25">
      <c r="A910" s="181" t="s">
        <v>2724</v>
      </c>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4.25" customHeight="1" x14ac:dyDescent="0.25">
      <c r="A911" s="10" t="s">
        <v>2732</v>
      </c>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4.25" customHeight="1" x14ac:dyDescent="0.25">
      <c r="A913" s="10" t="s">
        <v>2733</v>
      </c>
      <c r="B913" s="10"/>
      <c r="C913" s="10"/>
      <c r="D913" s="10"/>
      <c r="E913" s="10"/>
      <c r="F913" s="10"/>
      <c r="G913" s="10"/>
      <c r="H913" s="10"/>
      <c r="I913" s="10"/>
      <c r="J913" s="2385" t="s">
        <v>2734</v>
      </c>
      <c r="K913" s="1531"/>
      <c r="L913" s="1531"/>
      <c r="M913" s="1531"/>
      <c r="N913" s="1531"/>
      <c r="O913" s="1531"/>
      <c r="P913" s="1531"/>
      <c r="Q913" s="1531"/>
      <c r="R913" s="1531"/>
      <c r="S913" s="1531"/>
      <c r="T913" s="1531"/>
      <c r="U913" s="1531"/>
      <c r="V913" s="1531"/>
      <c r="W913" s="1531"/>
      <c r="X913" s="1531"/>
      <c r="Y913" s="1531"/>
      <c r="Z913" s="1531"/>
      <c r="AA913" s="1531"/>
      <c r="AB913" s="1531"/>
      <c r="AC913" s="1531"/>
      <c r="AD913" s="1531"/>
      <c r="AE913" s="1531"/>
      <c r="AF913" s="1532"/>
      <c r="AG913" s="10"/>
    </row>
    <row r="914" spans="1:3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5.75" customHeight="1" x14ac:dyDescent="0.25">
      <c r="A915" s="10"/>
      <c r="B915" s="10" t="s">
        <v>2735</v>
      </c>
      <c r="C915" s="10"/>
      <c r="D915" s="10"/>
      <c r="E915" s="10"/>
      <c r="F915" s="10"/>
      <c r="G915" s="238"/>
      <c r="H915" s="1700" t="s">
        <v>2736</v>
      </c>
      <c r="I915" s="1400"/>
      <c r="J915" s="1400"/>
      <c r="K915" s="1400"/>
      <c r="L915" s="1400"/>
      <c r="M915" s="1400"/>
      <c r="N915" s="1400"/>
      <c r="O915" s="1400"/>
      <c r="P915" s="1400"/>
      <c r="Q915" s="1400"/>
      <c r="R915" s="1400"/>
      <c r="S915" s="1400"/>
      <c r="T915" s="1400"/>
      <c r="U915" s="1400"/>
      <c r="V915" s="1400"/>
      <c r="W915" s="1400"/>
      <c r="X915" s="1400"/>
      <c r="Y915" s="1400"/>
      <c r="Z915" s="1400"/>
      <c r="AA915" s="1400"/>
      <c r="AB915" s="1400"/>
      <c r="AC915" s="1400"/>
      <c r="AD915" s="1400"/>
      <c r="AE915" s="1400"/>
      <c r="AF915" s="1400"/>
      <c r="AG915" s="1400"/>
    </row>
    <row r="916" spans="1:3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4.25" customHeight="1" x14ac:dyDescent="0.25">
      <c r="A917" s="10"/>
      <c r="B917" s="10"/>
      <c r="C917" s="10"/>
      <c r="D917" s="10"/>
      <c r="E917" s="10"/>
      <c r="F917" s="10"/>
      <c r="G917" s="238"/>
      <c r="H917" s="10" t="s">
        <v>2737</v>
      </c>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4.25" customHeight="1" x14ac:dyDescent="0.25">
      <c r="A919" s="10"/>
      <c r="B919" s="10"/>
      <c r="C919" s="10"/>
      <c r="D919" s="10"/>
      <c r="E919" s="10"/>
      <c r="F919" s="10"/>
      <c r="G919" s="238"/>
      <c r="H919" s="10" t="s">
        <v>2738</v>
      </c>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4.25" customHeight="1" x14ac:dyDescent="0.25">
      <c r="A921" s="10"/>
      <c r="B921" s="10"/>
      <c r="C921" s="10"/>
      <c r="D921" s="10"/>
      <c r="E921" s="10"/>
      <c r="F921" s="10"/>
      <c r="G921" s="238"/>
      <c r="H921" s="10" t="s">
        <v>2739</v>
      </c>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4.25" customHeight="1" x14ac:dyDescent="0.25">
      <c r="A923" s="10"/>
      <c r="B923" s="10"/>
      <c r="C923" s="10"/>
      <c r="D923" s="10"/>
      <c r="E923" s="10"/>
      <c r="F923" s="10"/>
      <c r="G923" s="238"/>
      <c r="H923" s="10" t="s">
        <v>2740</v>
      </c>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5" customHeight="1" x14ac:dyDescent="0.2">
      <c r="A925" s="1551" t="s">
        <v>2781</v>
      </c>
      <c r="B925" s="1400"/>
      <c r="C925" s="1400"/>
      <c r="D925" s="1400"/>
      <c r="E925" s="1400"/>
      <c r="F925" s="1400"/>
      <c r="G925" s="1400"/>
      <c r="H925" s="1400"/>
      <c r="I925" s="1400"/>
      <c r="J925" s="1400"/>
      <c r="K925" s="1400"/>
      <c r="L925" s="1400"/>
      <c r="M925" s="1400"/>
      <c r="N925" s="1400"/>
      <c r="O925" s="1400"/>
      <c r="P925" s="1400"/>
      <c r="Q925" s="1400"/>
      <c r="R925" s="1400"/>
      <c r="S925" s="1400"/>
      <c r="T925" s="1400"/>
      <c r="U925" s="1400"/>
      <c r="V925" s="1400"/>
      <c r="W925" s="1400"/>
      <c r="X925" s="1400"/>
      <c r="Y925" s="1400"/>
      <c r="Z925" s="1400"/>
      <c r="AA925" s="1400"/>
      <c r="AB925" s="1400"/>
      <c r="AC925" s="1400"/>
      <c r="AD925" s="1400"/>
      <c r="AE925" s="1400"/>
      <c r="AF925" s="1400"/>
      <c r="AG925" s="1400"/>
    </row>
    <row r="926" spans="1:33" ht="14.25" customHeight="1" x14ac:dyDescent="0.2">
      <c r="A926" s="1400"/>
      <c r="B926" s="1400"/>
      <c r="C926" s="1400"/>
      <c r="D926" s="1400"/>
      <c r="E926" s="1400"/>
      <c r="F926" s="1400"/>
      <c r="G926" s="1400"/>
      <c r="H926" s="1400"/>
      <c r="I926" s="1400"/>
      <c r="J926" s="1400"/>
      <c r="K926" s="1400"/>
      <c r="L926" s="1400"/>
      <c r="M926" s="1400"/>
      <c r="N926" s="1400"/>
      <c r="O926" s="1400"/>
      <c r="P926" s="1400"/>
      <c r="Q926" s="1400"/>
      <c r="R926" s="1400"/>
      <c r="S926" s="1400"/>
      <c r="T926" s="1400"/>
      <c r="U926" s="1400"/>
      <c r="V926" s="1400"/>
      <c r="W926" s="1400"/>
      <c r="X926" s="1400"/>
      <c r="Y926" s="1400"/>
      <c r="Z926" s="1400"/>
      <c r="AA926" s="1400"/>
      <c r="AB926" s="1400"/>
      <c r="AC926" s="1400"/>
      <c r="AD926" s="1400"/>
      <c r="AE926" s="1400"/>
      <c r="AF926" s="1400"/>
      <c r="AG926" s="1400"/>
    </row>
    <row r="927" spans="1:33" ht="14.25" customHeight="1" x14ac:dyDescent="0.2">
      <c r="A927" s="1400"/>
      <c r="B927" s="1400"/>
      <c r="C927" s="1400"/>
      <c r="D927" s="1400"/>
      <c r="E927" s="1400"/>
      <c r="F927" s="1400"/>
      <c r="G927" s="1400"/>
      <c r="H927" s="1400"/>
      <c r="I927" s="1400"/>
      <c r="J927" s="1400"/>
      <c r="K927" s="1400"/>
      <c r="L927" s="1400"/>
      <c r="M927" s="1400"/>
      <c r="N927" s="1400"/>
      <c r="O927" s="1400"/>
      <c r="P927" s="1400"/>
      <c r="Q927" s="1400"/>
      <c r="R927" s="1400"/>
      <c r="S927" s="1400"/>
      <c r="T927" s="1400"/>
      <c r="U927" s="1400"/>
      <c r="V927" s="1400"/>
      <c r="W927" s="1400"/>
      <c r="X927" s="1400"/>
      <c r="Y927" s="1400"/>
      <c r="Z927" s="1400"/>
      <c r="AA927" s="1400"/>
      <c r="AB927" s="1400"/>
      <c r="AC927" s="1400"/>
      <c r="AD927" s="1400"/>
      <c r="AE927" s="1400"/>
      <c r="AF927" s="1400"/>
      <c r="AG927" s="1400"/>
    </row>
    <row r="928" spans="1:33" ht="14.25" customHeight="1" x14ac:dyDescent="0.2">
      <c r="A928" s="1400"/>
      <c r="B928" s="1400"/>
      <c r="C928" s="1400"/>
      <c r="D928" s="1400"/>
      <c r="E928" s="1400"/>
      <c r="F928" s="1400"/>
      <c r="G928" s="1400"/>
      <c r="H928" s="1400"/>
      <c r="I928" s="1400"/>
      <c r="J928" s="1400"/>
      <c r="K928" s="1400"/>
      <c r="L928" s="1400"/>
      <c r="M928" s="1400"/>
      <c r="N928" s="1400"/>
      <c r="O928" s="1400"/>
      <c r="P928" s="1400"/>
      <c r="Q928" s="1400"/>
      <c r="R928" s="1400"/>
      <c r="S928" s="1400"/>
      <c r="T928" s="1400"/>
      <c r="U928" s="1400"/>
      <c r="V928" s="1400"/>
      <c r="W928" s="1400"/>
      <c r="X928" s="1400"/>
      <c r="Y928" s="1400"/>
      <c r="Z928" s="1400"/>
      <c r="AA928" s="1400"/>
      <c r="AB928" s="1400"/>
      <c r="AC928" s="1400"/>
      <c r="AD928" s="1400"/>
      <c r="AE928" s="1400"/>
      <c r="AF928" s="1400"/>
      <c r="AG928" s="1400"/>
    </row>
    <row r="929" spans="1:33" ht="15" customHeight="1" x14ac:dyDescent="0.25">
      <c r="A929" s="10"/>
      <c r="B929" s="2383" t="s">
        <v>2742</v>
      </c>
      <c r="C929" s="1400"/>
      <c r="D929" s="1400"/>
      <c r="E929" s="1400"/>
      <c r="F929" s="1400"/>
      <c r="G929" s="1400"/>
      <c r="H929" s="1400"/>
      <c r="I929" s="1400"/>
      <c r="J929" s="1400"/>
      <c r="K929" s="1400"/>
      <c r="L929" s="1400"/>
      <c r="M929" s="364"/>
      <c r="N929" s="2383" t="s">
        <v>1645</v>
      </c>
      <c r="O929" s="364"/>
      <c r="P929" s="2383" t="s">
        <v>2614</v>
      </c>
      <c r="Q929" s="1400"/>
      <c r="R929" s="1400"/>
      <c r="S929" s="1400"/>
      <c r="T929" s="1400"/>
      <c r="U929" s="1400"/>
      <c r="V929" s="1400"/>
      <c r="W929" s="1400"/>
      <c r="X929" s="1400"/>
      <c r="Y929" s="181"/>
      <c r="Z929" s="2388" t="s">
        <v>2743</v>
      </c>
      <c r="AA929" s="1400"/>
      <c r="AB929" s="10"/>
      <c r="AC929" s="2388" t="s">
        <v>2744</v>
      </c>
      <c r="AD929" s="1400"/>
      <c r="AE929" s="1400"/>
      <c r="AF929" s="1400"/>
      <c r="AG929" s="10"/>
    </row>
    <row r="930" spans="1:33" ht="14.25" customHeight="1" x14ac:dyDescent="0.25">
      <c r="A930" s="10"/>
      <c r="B930" s="1400"/>
      <c r="C930" s="1400"/>
      <c r="D930" s="1400"/>
      <c r="E930" s="1400"/>
      <c r="F930" s="1400"/>
      <c r="G930" s="1400"/>
      <c r="H930" s="1400"/>
      <c r="I930" s="1400"/>
      <c r="J930" s="1400"/>
      <c r="K930" s="1400"/>
      <c r="L930" s="1400"/>
      <c r="M930" s="364"/>
      <c r="N930" s="1400"/>
      <c r="O930" s="364"/>
      <c r="P930" s="1400"/>
      <c r="Q930" s="1400"/>
      <c r="R930" s="1400"/>
      <c r="S930" s="1400"/>
      <c r="T930" s="1400"/>
      <c r="U930" s="1400"/>
      <c r="V930" s="1400"/>
      <c r="W930" s="1400"/>
      <c r="X930" s="1400"/>
      <c r="Y930" s="181"/>
      <c r="Z930" s="1400"/>
      <c r="AA930" s="1400"/>
      <c r="AB930" s="10"/>
      <c r="AC930" s="1400"/>
      <c r="AD930" s="1400"/>
      <c r="AE930" s="1400"/>
      <c r="AF930" s="1400"/>
      <c r="AG930" s="10"/>
    </row>
    <row r="931" spans="1:33" ht="14.25" customHeight="1" x14ac:dyDescent="0.25">
      <c r="A931" s="10"/>
      <c r="B931" s="10"/>
      <c r="C931" s="10"/>
      <c r="D931" s="10"/>
      <c r="E931" s="10"/>
      <c r="F931" s="10"/>
      <c r="G931" s="10"/>
      <c r="H931" s="10"/>
      <c r="I931" s="10"/>
      <c r="J931" s="10"/>
      <c r="K931" s="10"/>
      <c r="L931" s="10"/>
      <c r="M931" s="10"/>
      <c r="N931" s="10"/>
      <c r="O931" s="10"/>
      <c r="P931" s="153"/>
      <c r="Q931" s="153"/>
      <c r="R931" s="153"/>
      <c r="S931" s="153"/>
      <c r="T931" s="153"/>
      <c r="U931" s="153"/>
      <c r="V931" s="153"/>
      <c r="W931" s="153"/>
      <c r="X931" s="153"/>
      <c r="Y931" s="10"/>
      <c r="Z931" s="10"/>
      <c r="AA931" s="10"/>
      <c r="AB931" s="10"/>
      <c r="AC931" s="10"/>
      <c r="AD931" s="10"/>
      <c r="AE931" s="10"/>
      <c r="AF931" s="10"/>
      <c r="AG931" s="10"/>
    </row>
    <row r="932" spans="1:33" ht="14.25" customHeight="1" x14ac:dyDescent="0.25">
      <c r="A932" s="255"/>
      <c r="B932" s="1474"/>
      <c r="C932" s="1456"/>
      <c r="D932" s="1456"/>
      <c r="E932" s="1456"/>
      <c r="F932" s="1456"/>
      <c r="G932" s="1456"/>
      <c r="H932" s="1456"/>
      <c r="I932" s="1456"/>
      <c r="J932" s="1456"/>
      <c r="K932" s="1456"/>
      <c r="L932" s="1457"/>
      <c r="M932" s="255"/>
      <c r="N932" s="1022"/>
      <c r="O932" s="255"/>
      <c r="P932" s="2386"/>
      <c r="Q932" s="1456"/>
      <c r="R932" s="1456"/>
      <c r="S932" s="1456"/>
      <c r="T932" s="1456"/>
      <c r="U932" s="1456"/>
      <c r="V932" s="1456"/>
      <c r="W932" s="1456"/>
      <c r="X932" s="1457"/>
      <c r="Y932" s="255"/>
      <c r="Z932" s="2387"/>
      <c r="AA932" s="1457"/>
      <c r="AB932" s="10"/>
      <c r="AC932" s="2387"/>
      <c r="AD932" s="1456"/>
      <c r="AE932" s="1456"/>
      <c r="AF932" s="1457"/>
      <c r="AG932" s="10"/>
    </row>
    <row r="933" spans="1:33" ht="14.25" customHeight="1" x14ac:dyDescent="0.25">
      <c r="A933" s="10"/>
      <c r="B933" s="584"/>
      <c r="C933" s="584"/>
      <c r="D933" s="584"/>
      <c r="E933" s="584"/>
      <c r="F933" s="584"/>
      <c r="G933" s="584"/>
      <c r="H933" s="584"/>
      <c r="I933" s="584"/>
      <c r="J933" s="584"/>
      <c r="K933" s="584"/>
      <c r="L933" s="584"/>
      <c r="M933" s="10"/>
      <c r="N933" s="584"/>
      <c r="O933" s="10"/>
      <c r="P933" s="153"/>
      <c r="Q933" s="153"/>
      <c r="R933" s="153"/>
      <c r="S933" s="153"/>
      <c r="T933" s="153"/>
      <c r="U933" s="153"/>
      <c r="V933" s="153"/>
      <c r="W933" s="153"/>
      <c r="X933" s="153"/>
      <c r="Y933" s="10"/>
      <c r="Z933" s="1023"/>
      <c r="AA933" s="1023"/>
      <c r="AB933" s="10"/>
      <c r="AC933" s="1023"/>
      <c r="AD933" s="1023"/>
      <c r="AE933" s="1023"/>
      <c r="AF933" s="1023"/>
      <c r="AG933" s="10"/>
    </row>
    <row r="934" spans="1:33" ht="14.25" customHeight="1" x14ac:dyDescent="0.25">
      <c r="A934" s="255"/>
      <c r="B934" s="1474"/>
      <c r="C934" s="1456"/>
      <c r="D934" s="1456"/>
      <c r="E934" s="1456"/>
      <c r="F934" s="1456"/>
      <c r="G934" s="1456"/>
      <c r="H934" s="1456"/>
      <c r="I934" s="1456"/>
      <c r="J934" s="1456"/>
      <c r="K934" s="1456"/>
      <c r="L934" s="1457"/>
      <c r="M934" s="255"/>
      <c r="N934" s="1022"/>
      <c r="O934" s="255"/>
      <c r="P934" s="2386"/>
      <c r="Q934" s="1456"/>
      <c r="R934" s="1456"/>
      <c r="S934" s="1456"/>
      <c r="T934" s="1456"/>
      <c r="U934" s="1456"/>
      <c r="V934" s="1456"/>
      <c r="W934" s="1456"/>
      <c r="X934" s="1457"/>
      <c r="Y934" s="255"/>
      <c r="Z934" s="2387"/>
      <c r="AA934" s="1457"/>
      <c r="AB934" s="10"/>
      <c r="AC934" s="2387"/>
      <c r="AD934" s="1456"/>
      <c r="AE934" s="1456"/>
      <c r="AF934" s="1457"/>
      <c r="AG934" s="10"/>
    </row>
    <row r="935" spans="1:33" ht="14.25" customHeight="1" x14ac:dyDescent="0.25">
      <c r="A935" s="10"/>
      <c r="B935" s="584"/>
      <c r="C935" s="584"/>
      <c r="D935" s="584"/>
      <c r="E935" s="584"/>
      <c r="F935" s="584"/>
      <c r="G935" s="584"/>
      <c r="H935" s="584"/>
      <c r="I935" s="584"/>
      <c r="J935" s="584"/>
      <c r="K935" s="584"/>
      <c r="L935" s="584"/>
      <c r="M935" s="10"/>
      <c r="N935" s="584"/>
      <c r="O935" s="10"/>
      <c r="P935" s="153"/>
      <c r="Q935" s="153"/>
      <c r="R935" s="153"/>
      <c r="S935" s="153"/>
      <c r="T935" s="153"/>
      <c r="U935" s="153"/>
      <c r="V935" s="153"/>
      <c r="W935" s="153"/>
      <c r="X935" s="153"/>
      <c r="Y935" s="10"/>
      <c r="Z935" s="1023"/>
      <c r="AA935" s="1023"/>
      <c r="AB935" s="10"/>
      <c r="AC935" s="1023"/>
      <c r="AD935" s="1023"/>
      <c r="AE935" s="1023"/>
      <c r="AF935" s="1023"/>
      <c r="AG935" s="10"/>
    </row>
    <row r="936" spans="1:33" ht="14.25" customHeight="1" x14ac:dyDescent="0.25">
      <c r="A936" s="255"/>
      <c r="B936" s="1474"/>
      <c r="C936" s="1456"/>
      <c r="D936" s="1456"/>
      <c r="E936" s="1456"/>
      <c r="F936" s="1456"/>
      <c r="G936" s="1456"/>
      <c r="H936" s="1456"/>
      <c r="I936" s="1456"/>
      <c r="J936" s="1456"/>
      <c r="K936" s="1456"/>
      <c r="L936" s="1457"/>
      <c r="M936" s="255"/>
      <c r="N936" s="1022"/>
      <c r="O936" s="255"/>
      <c r="P936" s="2386"/>
      <c r="Q936" s="1456"/>
      <c r="R936" s="1456"/>
      <c r="S936" s="1456"/>
      <c r="T936" s="1456"/>
      <c r="U936" s="1456"/>
      <c r="V936" s="1456"/>
      <c r="W936" s="1456"/>
      <c r="X936" s="1457"/>
      <c r="Y936" s="255"/>
      <c r="Z936" s="2387"/>
      <c r="AA936" s="1457"/>
      <c r="AB936" s="10"/>
      <c r="AC936" s="2387"/>
      <c r="AD936" s="1456"/>
      <c r="AE936" s="1456"/>
      <c r="AF936" s="1457"/>
      <c r="AG936" s="10"/>
    </row>
    <row r="937" spans="1:33" ht="14.25" customHeight="1" x14ac:dyDescent="0.25">
      <c r="A937" s="10"/>
      <c r="B937" s="584"/>
      <c r="C937" s="584"/>
      <c r="D937" s="584"/>
      <c r="E937" s="584"/>
      <c r="F937" s="584"/>
      <c r="G937" s="584"/>
      <c r="H937" s="584"/>
      <c r="I937" s="584"/>
      <c r="J937" s="584"/>
      <c r="K937" s="584"/>
      <c r="L937" s="584"/>
      <c r="M937" s="10"/>
      <c r="N937" s="584"/>
      <c r="O937" s="10"/>
      <c r="P937" s="153"/>
      <c r="Q937" s="153"/>
      <c r="R937" s="153"/>
      <c r="S937" s="153"/>
      <c r="T937" s="153"/>
      <c r="U937" s="153"/>
      <c r="V937" s="153"/>
      <c r="W937" s="153"/>
      <c r="X937" s="153"/>
      <c r="Y937" s="10"/>
      <c r="Z937" s="1023"/>
      <c r="AA937" s="1023"/>
      <c r="AB937" s="10"/>
      <c r="AC937" s="1023"/>
      <c r="AD937" s="1023"/>
      <c r="AE937" s="1023"/>
      <c r="AF937" s="1023"/>
      <c r="AG937" s="10"/>
    </row>
    <row r="938" spans="1:33" ht="14.25" customHeight="1" x14ac:dyDescent="0.25">
      <c r="A938" s="255"/>
      <c r="B938" s="1474"/>
      <c r="C938" s="1456"/>
      <c r="D938" s="1456"/>
      <c r="E938" s="1456"/>
      <c r="F938" s="1456"/>
      <c r="G938" s="1456"/>
      <c r="H938" s="1456"/>
      <c r="I938" s="1456"/>
      <c r="J938" s="1456"/>
      <c r="K938" s="1456"/>
      <c r="L938" s="1457"/>
      <c r="M938" s="255"/>
      <c r="N938" s="1022"/>
      <c r="O938" s="255"/>
      <c r="P938" s="2386"/>
      <c r="Q938" s="1456"/>
      <c r="R938" s="1456"/>
      <c r="S938" s="1456"/>
      <c r="T938" s="1456"/>
      <c r="U938" s="1456"/>
      <c r="V938" s="1456"/>
      <c r="W938" s="1456"/>
      <c r="X938" s="1457"/>
      <c r="Y938" s="255"/>
      <c r="Z938" s="2387"/>
      <c r="AA938" s="1457"/>
      <c r="AB938" s="10"/>
      <c r="AC938" s="2387"/>
      <c r="AD938" s="1456"/>
      <c r="AE938" s="1456"/>
      <c r="AF938" s="1457"/>
      <c r="AG938" s="10"/>
    </row>
    <row r="939" spans="1:33" ht="14.25" customHeight="1" x14ac:dyDescent="0.25">
      <c r="A939" s="10"/>
      <c r="B939" s="584"/>
      <c r="C939" s="584"/>
      <c r="D939" s="584"/>
      <c r="E939" s="584"/>
      <c r="F939" s="584"/>
      <c r="G939" s="584"/>
      <c r="H939" s="584"/>
      <c r="I939" s="584"/>
      <c r="J939" s="584"/>
      <c r="K939" s="584"/>
      <c r="L939" s="584"/>
      <c r="M939" s="10"/>
      <c r="N939" s="584"/>
      <c r="O939" s="10"/>
      <c r="P939" s="153"/>
      <c r="Q939" s="153"/>
      <c r="R939" s="153"/>
      <c r="S939" s="153"/>
      <c r="T939" s="153"/>
      <c r="U939" s="153"/>
      <c r="V939" s="153"/>
      <c r="W939" s="153"/>
      <c r="X939" s="153"/>
      <c r="Y939" s="10"/>
      <c r="Z939" s="1023"/>
      <c r="AA939" s="1023"/>
      <c r="AB939" s="10"/>
      <c r="AC939" s="1023"/>
      <c r="AD939" s="1023"/>
      <c r="AE939" s="1023"/>
      <c r="AF939" s="1023"/>
      <c r="AG939" s="10"/>
    </row>
    <row r="940" spans="1:33" ht="14.25" customHeight="1" x14ac:dyDescent="0.25">
      <c r="A940" s="255"/>
      <c r="B940" s="1474"/>
      <c r="C940" s="1456"/>
      <c r="D940" s="1456"/>
      <c r="E940" s="1456"/>
      <c r="F940" s="1456"/>
      <c r="G940" s="1456"/>
      <c r="H940" s="1456"/>
      <c r="I940" s="1456"/>
      <c r="J940" s="1456"/>
      <c r="K940" s="1456"/>
      <c r="L940" s="1457"/>
      <c r="M940" s="255"/>
      <c r="N940" s="1022"/>
      <c r="O940" s="255"/>
      <c r="P940" s="2386"/>
      <c r="Q940" s="1456"/>
      <c r="R940" s="1456"/>
      <c r="S940" s="1456"/>
      <c r="T940" s="1456"/>
      <c r="U940" s="1456"/>
      <c r="V940" s="1456"/>
      <c r="W940" s="1456"/>
      <c r="X940" s="1457"/>
      <c r="Y940" s="255"/>
      <c r="Z940" s="2387"/>
      <c r="AA940" s="1457"/>
      <c r="AB940" s="10"/>
      <c r="AC940" s="2387"/>
      <c r="AD940" s="1456"/>
      <c r="AE940" s="1456"/>
      <c r="AF940" s="1457"/>
      <c r="AG940" s="10"/>
    </row>
    <row r="941" spans="1:33" ht="14.25" customHeight="1" x14ac:dyDescent="0.25">
      <c r="A941" s="10"/>
      <c r="B941" s="584"/>
      <c r="C941" s="584"/>
      <c r="D941" s="584"/>
      <c r="E941" s="584"/>
      <c r="F941" s="584"/>
      <c r="G941" s="584"/>
      <c r="H941" s="584"/>
      <c r="I941" s="584"/>
      <c r="J941" s="584"/>
      <c r="K941" s="584"/>
      <c r="L941" s="584"/>
      <c r="M941" s="10"/>
      <c r="N941" s="584"/>
      <c r="O941" s="10"/>
      <c r="P941" s="153"/>
      <c r="Q941" s="153"/>
      <c r="R941" s="153"/>
      <c r="S941" s="153"/>
      <c r="T941" s="153"/>
      <c r="U941" s="153"/>
      <c r="V941" s="153"/>
      <c r="W941" s="153"/>
      <c r="X941" s="153"/>
      <c r="Y941" s="10"/>
      <c r="Z941" s="1023"/>
      <c r="AA941" s="1023"/>
      <c r="AB941" s="10"/>
      <c r="AC941" s="1023"/>
      <c r="AD941" s="1023"/>
      <c r="AE941" s="1023"/>
      <c r="AF941" s="1023"/>
      <c r="AG941" s="10"/>
    </row>
    <row r="942" spans="1:33" ht="14.25" customHeight="1" x14ac:dyDescent="0.25">
      <c r="A942" s="255"/>
      <c r="B942" s="1474"/>
      <c r="C942" s="1456"/>
      <c r="D942" s="1456"/>
      <c r="E942" s="1456"/>
      <c r="F942" s="1456"/>
      <c r="G942" s="1456"/>
      <c r="H942" s="1456"/>
      <c r="I942" s="1456"/>
      <c r="J942" s="1456"/>
      <c r="K942" s="1456"/>
      <c r="L942" s="1457"/>
      <c r="M942" s="255"/>
      <c r="N942" s="1022"/>
      <c r="O942" s="255"/>
      <c r="P942" s="2386"/>
      <c r="Q942" s="1456"/>
      <c r="R942" s="1456"/>
      <c r="S942" s="1456"/>
      <c r="T942" s="1456"/>
      <c r="U942" s="1456"/>
      <c r="V942" s="1456"/>
      <c r="W942" s="1456"/>
      <c r="X942" s="1457"/>
      <c r="Y942" s="255"/>
      <c r="Z942" s="2387"/>
      <c r="AA942" s="1457"/>
      <c r="AB942" s="10"/>
      <c r="AC942" s="2387"/>
      <c r="AD942" s="1456"/>
      <c r="AE942" s="1456"/>
      <c r="AF942" s="1457"/>
      <c r="AG942" s="10"/>
    </row>
    <row r="943" spans="1:3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4.25" customHeight="1" x14ac:dyDescent="0.25">
      <c r="A944" s="10" t="s">
        <v>2745</v>
      </c>
      <c r="B944" s="10"/>
      <c r="C944" s="10"/>
      <c r="D944" s="10"/>
      <c r="E944" s="10"/>
      <c r="F944" s="10"/>
      <c r="G944" s="10"/>
      <c r="H944" s="10"/>
      <c r="I944" s="2389" t="s">
        <v>2746</v>
      </c>
      <c r="J944" s="1456"/>
      <c r="K944" s="1456"/>
      <c r="L944" s="1456"/>
      <c r="M944" s="1456"/>
      <c r="N944" s="1456"/>
      <c r="O944" s="1456"/>
      <c r="P944" s="1456"/>
      <c r="Q944" s="1456"/>
      <c r="R944" s="1456"/>
      <c r="S944" s="1456"/>
      <c r="T944" s="1456"/>
      <c r="U944" s="1456"/>
      <c r="V944" s="1456"/>
      <c r="W944" s="1456"/>
      <c r="X944" s="1457"/>
      <c r="Y944" s="10"/>
      <c r="Z944" s="10" t="s">
        <v>2747</v>
      </c>
      <c r="AA944" s="10"/>
      <c r="AB944" s="10"/>
      <c r="AC944" s="10"/>
      <c r="AD944" s="10"/>
      <c r="AE944" s="10"/>
      <c r="AF944" s="10"/>
      <c r="AG944" s="10"/>
    </row>
    <row r="945" spans="1:33" ht="14.25" customHeight="1" x14ac:dyDescent="0.25">
      <c r="A945" s="10" t="s">
        <v>2782</v>
      </c>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5" customHeight="1" x14ac:dyDescent="0.2">
      <c r="A947" s="1551" t="s">
        <v>2749</v>
      </c>
      <c r="B947" s="1400"/>
      <c r="C947" s="1400"/>
      <c r="D947" s="1400"/>
      <c r="E947" s="1400"/>
      <c r="F947" s="1400"/>
      <c r="G947" s="1400"/>
      <c r="H947" s="1400"/>
      <c r="I947" s="1400"/>
      <c r="J947" s="1400"/>
      <c r="K947" s="1400"/>
      <c r="L947" s="1400"/>
      <c r="M947" s="1400"/>
      <c r="N947" s="1400"/>
      <c r="O947" s="1400"/>
      <c r="P947" s="1400"/>
      <c r="Q947" s="1400"/>
      <c r="R947" s="1400"/>
      <c r="S947" s="1400"/>
      <c r="T947" s="1400"/>
      <c r="U947" s="1400"/>
      <c r="V947" s="1400"/>
      <c r="W947" s="1400"/>
      <c r="X947" s="1400"/>
      <c r="Y947" s="1400"/>
      <c r="Z947" s="1400"/>
      <c r="AA947" s="1400"/>
      <c r="AB947" s="1400"/>
      <c r="AC947" s="1400"/>
      <c r="AD947" s="1400"/>
      <c r="AE947" s="1400"/>
      <c r="AF947" s="1400"/>
      <c r="AG947" s="1400"/>
    </row>
    <row r="948" spans="1:33" ht="14.25" customHeight="1" x14ac:dyDescent="0.2">
      <c r="A948" s="1400"/>
      <c r="B948" s="1400"/>
      <c r="C948" s="1400"/>
      <c r="D948" s="1400"/>
      <c r="E948" s="1400"/>
      <c r="F948" s="1400"/>
      <c r="G948" s="1400"/>
      <c r="H948" s="1400"/>
      <c r="I948" s="1400"/>
      <c r="J948" s="1400"/>
      <c r="K948" s="1400"/>
      <c r="L948" s="1400"/>
      <c r="M948" s="1400"/>
      <c r="N948" s="1400"/>
      <c r="O948" s="1400"/>
      <c r="P948" s="1400"/>
      <c r="Q948" s="1400"/>
      <c r="R948" s="1400"/>
      <c r="S948" s="1400"/>
      <c r="T948" s="1400"/>
      <c r="U948" s="1400"/>
      <c r="V948" s="1400"/>
      <c r="W948" s="1400"/>
      <c r="X948" s="1400"/>
      <c r="Y948" s="1400"/>
      <c r="Z948" s="1400"/>
      <c r="AA948" s="1400"/>
      <c r="AB948" s="1400"/>
      <c r="AC948" s="1400"/>
      <c r="AD948" s="1400"/>
      <c r="AE948" s="1400"/>
      <c r="AF948" s="1400"/>
      <c r="AG948" s="1400"/>
    </row>
    <row r="949" spans="1:33" ht="14.25" customHeight="1" x14ac:dyDescent="0.2">
      <c r="A949" s="1400"/>
      <c r="B949" s="1400"/>
      <c r="C949" s="1400"/>
      <c r="D949" s="1400"/>
      <c r="E949" s="1400"/>
      <c r="F949" s="1400"/>
      <c r="G949" s="1400"/>
      <c r="H949" s="1400"/>
      <c r="I949" s="1400"/>
      <c r="J949" s="1400"/>
      <c r="K949" s="1400"/>
      <c r="L949" s="1400"/>
      <c r="M949" s="1400"/>
      <c r="N949" s="1400"/>
      <c r="O949" s="1400"/>
      <c r="P949" s="1400"/>
      <c r="Q949" s="1400"/>
      <c r="R949" s="1400"/>
      <c r="S949" s="1400"/>
      <c r="T949" s="1400"/>
      <c r="U949" s="1400"/>
      <c r="V949" s="1400"/>
      <c r="W949" s="1400"/>
      <c r="X949" s="1400"/>
      <c r="Y949" s="1400"/>
      <c r="Z949" s="1400"/>
      <c r="AA949" s="1400"/>
      <c r="AB949" s="1400"/>
      <c r="AC949" s="1400"/>
      <c r="AD949" s="1400"/>
      <c r="AE949" s="1400"/>
      <c r="AF949" s="1400"/>
      <c r="AG949" s="1400"/>
    </row>
    <row r="950" spans="1:33" ht="14.25" customHeight="1" x14ac:dyDescent="0.2">
      <c r="A950" s="1400"/>
      <c r="B950" s="1400"/>
      <c r="C950" s="1400"/>
      <c r="D950" s="1400"/>
      <c r="E950" s="1400"/>
      <c r="F950" s="1400"/>
      <c r="G950" s="1400"/>
      <c r="H950" s="1400"/>
      <c r="I950" s="1400"/>
      <c r="J950" s="1400"/>
      <c r="K950" s="1400"/>
      <c r="L950" s="1400"/>
      <c r="M950" s="1400"/>
      <c r="N950" s="1400"/>
      <c r="O950" s="1400"/>
      <c r="P950" s="1400"/>
      <c r="Q950" s="1400"/>
      <c r="R950" s="1400"/>
      <c r="S950" s="1400"/>
      <c r="T950" s="1400"/>
      <c r="U950" s="1400"/>
      <c r="V950" s="1400"/>
      <c r="W950" s="1400"/>
      <c r="X950" s="1400"/>
      <c r="Y950" s="1400"/>
      <c r="Z950" s="1400"/>
      <c r="AA950" s="1400"/>
      <c r="AB950" s="1400"/>
      <c r="AC950" s="1400"/>
      <c r="AD950" s="1400"/>
      <c r="AE950" s="1400"/>
      <c r="AF950" s="1400"/>
      <c r="AG950" s="1400"/>
    </row>
    <row r="951" spans="1:3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5" customHeight="1" x14ac:dyDescent="0.2">
      <c r="A952" s="1551" t="s">
        <v>2750</v>
      </c>
      <c r="B952" s="1400"/>
      <c r="C952" s="1400"/>
      <c r="D952" s="1400"/>
      <c r="E952" s="1400"/>
      <c r="F952" s="1400"/>
      <c r="G952" s="1400"/>
      <c r="H952" s="1400"/>
      <c r="I952" s="1400"/>
      <c r="J952" s="1400"/>
      <c r="K952" s="1400"/>
      <c r="L952" s="1400"/>
      <c r="M952" s="1400"/>
      <c r="N952" s="1400"/>
      <c r="O952" s="1400"/>
      <c r="P952" s="1400"/>
      <c r="Q952" s="1400"/>
      <c r="R952" s="1400"/>
      <c r="S952" s="1400"/>
      <c r="T952" s="1400"/>
      <c r="U952" s="1400"/>
      <c r="V952" s="1400"/>
      <c r="W952" s="1400"/>
      <c r="X952" s="1400"/>
      <c r="Y952" s="1400"/>
      <c r="Z952" s="1400"/>
      <c r="AA952" s="1400"/>
      <c r="AB952" s="1400"/>
      <c r="AC952" s="1400"/>
      <c r="AD952" s="1400"/>
      <c r="AE952" s="1400"/>
      <c r="AF952" s="1400"/>
      <c r="AG952" s="1400"/>
    </row>
    <row r="953" spans="1:33" ht="14.25" customHeight="1" x14ac:dyDescent="0.2">
      <c r="A953" s="1400"/>
      <c r="B953" s="1400"/>
      <c r="C953" s="1400"/>
      <c r="D953" s="1400"/>
      <c r="E953" s="1400"/>
      <c r="F953" s="1400"/>
      <c r="G953" s="1400"/>
      <c r="H953" s="1400"/>
      <c r="I953" s="1400"/>
      <c r="J953" s="1400"/>
      <c r="K953" s="1400"/>
      <c r="L953" s="1400"/>
      <c r="M953" s="1400"/>
      <c r="N953" s="1400"/>
      <c r="O953" s="1400"/>
      <c r="P953" s="1400"/>
      <c r="Q953" s="1400"/>
      <c r="R953" s="1400"/>
      <c r="S953" s="1400"/>
      <c r="T953" s="1400"/>
      <c r="U953" s="1400"/>
      <c r="V953" s="1400"/>
      <c r="W953" s="1400"/>
      <c r="X953" s="1400"/>
      <c r="Y953" s="1400"/>
      <c r="Z953" s="1400"/>
      <c r="AA953" s="1400"/>
      <c r="AB953" s="1400"/>
      <c r="AC953" s="1400"/>
      <c r="AD953" s="1400"/>
      <c r="AE953" s="1400"/>
      <c r="AF953" s="1400"/>
      <c r="AG953" s="1400"/>
    </row>
    <row r="954" spans="1:33" ht="14.25" customHeight="1" x14ac:dyDescent="0.2">
      <c r="A954" s="1400"/>
      <c r="B954" s="1400"/>
      <c r="C954" s="1400"/>
      <c r="D954" s="1400"/>
      <c r="E954" s="1400"/>
      <c r="F954" s="1400"/>
      <c r="G954" s="1400"/>
      <c r="H954" s="1400"/>
      <c r="I954" s="1400"/>
      <c r="J954" s="1400"/>
      <c r="K954" s="1400"/>
      <c r="L954" s="1400"/>
      <c r="M954" s="1400"/>
      <c r="N954" s="1400"/>
      <c r="O954" s="1400"/>
      <c r="P954" s="1400"/>
      <c r="Q954" s="1400"/>
      <c r="R954" s="1400"/>
      <c r="S954" s="1400"/>
      <c r="T954" s="1400"/>
      <c r="U954" s="1400"/>
      <c r="V954" s="1400"/>
      <c r="W954" s="1400"/>
      <c r="X954" s="1400"/>
      <c r="Y954" s="1400"/>
      <c r="Z954" s="1400"/>
      <c r="AA954" s="1400"/>
      <c r="AB954" s="1400"/>
      <c r="AC954" s="1400"/>
      <c r="AD954" s="1400"/>
      <c r="AE954" s="1400"/>
      <c r="AF954" s="1400"/>
      <c r="AG954" s="1400"/>
    </row>
    <row r="955" spans="1:3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4.25" customHeight="1" x14ac:dyDescent="0.25">
      <c r="A956" s="10" t="s">
        <v>2751</v>
      </c>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4.25" customHeight="1" x14ac:dyDescent="0.25">
      <c r="A959" s="10" t="s">
        <v>1873</v>
      </c>
      <c r="B959" s="10"/>
      <c r="C959" s="2380"/>
      <c r="D959" s="1403"/>
      <c r="E959" s="1403"/>
      <c r="F959" s="1403"/>
      <c r="G959" s="1403"/>
      <c r="H959" s="1403"/>
      <c r="I959" s="1403"/>
      <c r="J959" s="1403"/>
      <c r="K959" s="1403"/>
      <c r="L959" s="10"/>
      <c r="M959" s="2384" t="str">
        <f>J913</f>
        <v>Should be the same as listed in Part I.</v>
      </c>
      <c r="N959" s="1456"/>
      <c r="O959" s="1456"/>
      <c r="P959" s="1456"/>
      <c r="Q959" s="1456"/>
      <c r="R959" s="1456"/>
      <c r="S959" s="1456"/>
      <c r="T959" s="1456"/>
      <c r="U959" s="1456"/>
      <c r="V959" s="1456"/>
      <c r="W959" s="1456"/>
      <c r="X959" s="1456"/>
      <c r="Y959" s="1456"/>
      <c r="Z959" s="1457"/>
      <c r="AA959" s="10"/>
      <c r="AB959" s="1703"/>
      <c r="AC959" s="1456"/>
      <c r="AD959" s="1456"/>
      <c r="AE959" s="1456"/>
      <c r="AF959" s="1457"/>
      <c r="AG959" s="10"/>
    </row>
    <row r="960" spans="1:33" ht="15" customHeight="1" x14ac:dyDescent="0.25">
      <c r="A960" s="10"/>
      <c r="B960" s="10"/>
      <c r="C960" s="2381" t="s">
        <v>2752</v>
      </c>
      <c r="D960" s="1397"/>
      <c r="E960" s="1397"/>
      <c r="F960" s="1397"/>
      <c r="G960" s="1397"/>
      <c r="H960" s="1397"/>
      <c r="I960" s="1397"/>
      <c r="J960" s="1397"/>
      <c r="K960" s="1397"/>
      <c r="L960" s="10"/>
      <c r="M960" s="2382" t="s">
        <v>441</v>
      </c>
      <c r="N960" s="1400"/>
      <c r="O960" s="1400"/>
      <c r="P960" s="1400"/>
      <c r="Q960" s="1400"/>
      <c r="R960" s="1400"/>
      <c r="S960" s="1400"/>
      <c r="T960" s="1400"/>
      <c r="U960" s="1400"/>
      <c r="V960" s="1400"/>
      <c r="W960" s="1400"/>
      <c r="X960" s="1400"/>
      <c r="Y960" s="1400"/>
      <c r="Z960" s="1400"/>
      <c r="AA960" s="10"/>
      <c r="AB960" s="2382" t="s">
        <v>442</v>
      </c>
      <c r="AC960" s="1400"/>
      <c r="AD960" s="1400"/>
      <c r="AE960" s="1400"/>
      <c r="AF960" s="1400"/>
      <c r="AG960" s="10"/>
    </row>
    <row r="961" spans="1:33" ht="14.25" customHeight="1" x14ac:dyDescent="0.25">
      <c r="A961" s="10"/>
      <c r="B961" s="10"/>
      <c r="C961" s="1400"/>
      <c r="D961" s="1400"/>
      <c r="E961" s="1400"/>
      <c r="F961" s="1400"/>
      <c r="G961" s="1400"/>
      <c r="H961" s="1400"/>
      <c r="I961" s="1400"/>
      <c r="J961" s="1400"/>
      <c r="K961" s="140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4.25" customHeight="1" x14ac:dyDescent="0.25">
      <c r="A963" s="181" t="s">
        <v>2731</v>
      </c>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4.25" customHeight="1" x14ac:dyDescent="0.25">
      <c r="A965" s="181" t="s">
        <v>2724</v>
      </c>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4.25" customHeight="1" x14ac:dyDescent="0.25">
      <c r="A966" s="10" t="s">
        <v>2732</v>
      </c>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4.25" customHeight="1" x14ac:dyDescent="0.25">
      <c r="A968" s="10" t="s">
        <v>2733</v>
      </c>
      <c r="B968" s="10"/>
      <c r="C968" s="10"/>
      <c r="D968" s="10"/>
      <c r="E968" s="10"/>
      <c r="F968" s="10"/>
      <c r="G968" s="10"/>
      <c r="H968" s="10"/>
      <c r="I968" s="10"/>
      <c r="J968" s="2385" t="s">
        <v>2734</v>
      </c>
      <c r="K968" s="1531"/>
      <c r="L968" s="1531"/>
      <c r="M968" s="1531"/>
      <c r="N968" s="1531"/>
      <c r="O968" s="1531"/>
      <c r="P968" s="1531"/>
      <c r="Q968" s="1531"/>
      <c r="R968" s="1531"/>
      <c r="S968" s="1531"/>
      <c r="T968" s="1531"/>
      <c r="U968" s="1531"/>
      <c r="V968" s="1531"/>
      <c r="W968" s="1531"/>
      <c r="X968" s="1531"/>
      <c r="Y968" s="1531"/>
      <c r="Z968" s="1531"/>
      <c r="AA968" s="1531"/>
      <c r="AB968" s="1531"/>
      <c r="AC968" s="1531"/>
      <c r="AD968" s="1531"/>
      <c r="AE968" s="1531"/>
      <c r="AF968" s="1532"/>
      <c r="AG968" s="10"/>
    </row>
    <row r="969" spans="1:3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5.75" customHeight="1" x14ac:dyDescent="0.25">
      <c r="A970" s="10"/>
      <c r="B970" s="10" t="s">
        <v>2735</v>
      </c>
      <c r="C970" s="10"/>
      <c r="D970" s="10"/>
      <c r="E970" s="10"/>
      <c r="F970" s="10"/>
      <c r="G970" s="238"/>
      <c r="H970" s="1700" t="s">
        <v>2736</v>
      </c>
      <c r="I970" s="1400"/>
      <c r="J970" s="1400"/>
      <c r="K970" s="1400"/>
      <c r="L970" s="1400"/>
      <c r="M970" s="1400"/>
      <c r="N970" s="1400"/>
      <c r="O970" s="1400"/>
      <c r="P970" s="1400"/>
      <c r="Q970" s="1400"/>
      <c r="R970" s="1400"/>
      <c r="S970" s="1400"/>
      <c r="T970" s="1400"/>
      <c r="U970" s="1400"/>
      <c r="V970" s="1400"/>
      <c r="W970" s="1400"/>
      <c r="X970" s="1400"/>
      <c r="Y970" s="1400"/>
      <c r="Z970" s="1400"/>
      <c r="AA970" s="1400"/>
      <c r="AB970" s="1400"/>
      <c r="AC970" s="1400"/>
      <c r="AD970" s="1400"/>
      <c r="AE970" s="1400"/>
      <c r="AF970" s="1400"/>
      <c r="AG970" s="1400"/>
    </row>
    <row r="971" spans="1:3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4.25" customHeight="1" x14ac:dyDescent="0.25">
      <c r="A972" s="10"/>
      <c r="B972" s="10"/>
      <c r="C972" s="10"/>
      <c r="D972" s="10"/>
      <c r="E972" s="10"/>
      <c r="F972" s="10"/>
      <c r="G972" s="238"/>
      <c r="H972" s="10" t="s">
        <v>2737</v>
      </c>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4.25" customHeight="1" x14ac:dyDescent="0.25">
      <c r="A974" s="10"/>
      <c r="B974" s="10"/>
      <c r="C974" s="10"/>
      <c r="D974" s="10"/>
      <c r="E974" s="10"/>
      <c r="F974" s="10"/>
      <c r="G974" s="238"/>
      <c r="H974" s="10" t="s">
        <v>2738</v>
      </c>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4.25" customHeight="1" x14ac:dyDescent="0.25">
      <c r="A976" s="10"/>
      <c r="B976" s="10"/>
      <c r="C976" s="10"/>
      <c r="D976" s="10"/>
      <c r="E976" s="10"/>
      <c r="F976" s="10"/>
      <c r="G976" s="238"/>
      <c r="H976" s="10" t="s">
        <v>2739</v>
      </c>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4.25" customHeight="1" x14ac:dyDescent="0.25">
      <c r="A978" s="10"/>
      <c r="B978" s="10"/>
      <c r="C978" s="10"/>
      <c r="D978" s="10"/>
      <c r="E978" s="10"/>
      <c r="F978" s="10"/>
      <c r="G978" s="238"/>
      <c r="H978" s="10" t="s">
        <v>2740</v>
      </c>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5" customHeight="1" x14ac:dyDescent="0.2">
      <c r="A980" s="1551" t="s">
        <v>2783</v>
      </c>
      <c r="B980" s="1400"/>
      <c r="C980" s="1400"/>
      <c r="D980" s="1400"/>
      <c r="E980" s="1400"/>
      <c r="F980" s="1400"/>
      <c r="G980" s="1400"/>
      <c r="H980" s="1400"/>
      <c r="I980" s="1400"/>
      <c r="J980" s="1400"/>
      <c r="K980" s="1400"/>
      <c r="L980" s="1400"/>
      <c r="M980" s="1400"/>
      <c r="N980" s="1400"/>
      <c r="O980" s="1400"/>
      <c r="P980" s="1400"/>
      <c r="Q980" s="1400"/>
      <c r="R980" s="1400"/>
      <c r="S980" s="1400"/>
      <c r="T980" s="1400"/>
      <c r="U980" s="1400"/>
      <c r="V980" s="1400"/>
      <c r="W980" s="1400"/>
      <c r="X980" s="1400"/>
      <c r="Y980" s="1400"/>
      <c r="Z980" s="1400"/>
      <c r="AA980" s="1400"/>
      <c r="AB980" s="1400"/>
      <c r="AC980" s="1400"/>
      <c r="AD980" s="1400"/>
      <c r="AE980" s="1400"/>
      <c r="AF980" s="1400"/>
      <c r="AG980" s="1400"/>
    </row>
    <row r="981" spans="1:33" ht="14.25" customHeight="1" x14ac:dyDescent="0.2">
      <c r="A981" s="1400"/>
      <c r="B981" s="1400"/>
      <c r="C981" s="1400"/>
      <c r="D981" s="1400"/>
      <c r="E981" s="1400"/>
      <c r="F981" s="1400"/>
      <c r="G981" s="1400"/>
      <c r="H981" s="1400"/>
      <c r="I981" s="1400"/>
      <c r="J981" s="1400"/>
      <c r="K981" s="1400"/>
      <c r="L981" s="1400"/>
      <c r="M981" s="1400"/>
      <c r="N981" s="1400"/>
      <c r="O981" s="1400"/>
      <c r="P981" s="1400"/>
      <c r="Q981" s="1400"/>
      <c r="R981" s="1400"/>
      <c r="S981" s="1400"/>
      <c r="T981" s="1400"/>
      <c r="U981" s="1400"/>
      <c r="V981" s="1400"/>
      <c r="W981" s="1400"/>
      <c r="X981" s="1400"/>
      <c r="Y981" s="1400"/>
      <c r="Z981" s="1400"/>
      <c r="AA981" s="1400"/>
      <c r="AB981" s="1400"/>
      <c r="AC981" s="1400"/>
      <c r="AD981" s="1400"/>
      <c r="AE981" s="1400"/>
      <c r="AF981" s="1400"/>
      <c r="AG981" s="1400"/>
    </row>
    <row r="982" spans="1:33" ht="14.25" customHeight="1" x14ac:dyDescent="0.2">
      <c r="A982" s="1400"/>
      <c r="B982" s="1400"/>
      <c r="C982" s="1400"/>
      <c r="D982" s="1400"/>
      <c r="E982" s="1400"/>
      <c r="F982" s="1400"/>
      <c r="G982" s="1400"/>
      <c r="H982" s="1400"/>
      <c r="I982" s="1400"/>
      <c r="J982" s="1400"/>
      <c r="K982" s="1400"/>
      <c r="L982" s="1400"/>
      <c r="M982" s="1400"/>
      <c r="N982" s="1400"/>
      <c r="O982" s="1400"/>
      <c r="P982" s="1400"/>
      <c r="Q982" s="1400"/>
      <c r="R982" s="1400"/>
      <c r="S982" s="1400"/>
      <c r="T982" s="1400"/>
      <c r="U982" s="1400"/>
      <c r="V982" s="1400"/>
      <c r="W982" s="1400"/>
      <c r="X982" s="1400"/>
      <c r="Y982" s="1400"/>
      <c r="Z982" s="1400"/>
      <c r="AA982" s="1400"/>
      <c r="AB982" s="1400"/>
      <c r="AC982" s="1400"/>
      <c r="AD982" s="1400"/>
      <c r="AE982" s="1400"/>
      <c r="AF982" s="1400"/>
      <c r="AG982" s="1400"/>
    </row>
    <row r="983" spans="1:33" ht="14.25" customHeight="1" x14ac:dyDescent="0.2">
      <c r="A983" s="1400"/>
      <c r="B983" s="1400"/>
      <c r="C983" s="1400"/>
      <c r="D983" s="1400"/>
      <c r="E983" s="1400"/>
      <c r="F983" s="1400"/>
      <c r="G983" s="1400"/>
      <c r="H983" s="1400"/>
      <c r="I983" s="1400"/>
      <c r="J983" s="1400"/>
      <c r="K983" s="1400"/>
      <c r="L983" s="1400"/>
      <c r="M983" s="1400"/>
      <c r="N983" s="1400"/>
      <c r="O983" s="1400"/>
      <c r="P983" s="1400"/>
      <c r="Q983" s="1400"/>
      <c r="R983" s="1400"/>
      <c r="S983" s="1400"/>
      <c r="T983" s="1400"/>
      <c r="U983" s="1400"/>
      <c r="V983" s="1400"/>
      <c r="W983" s="1400"/>
      <c r="X983" s="1400"/>
      <c r="Y983" s="1400"/>
      <c r="Z983" s="1400"/>
      <c r="AA983" s="1400"/>
      <c r="AB983" s="1400"/>
      <c r="AC983" s="1400"/>
      <c r="AD983" s="1400"/>
      <c r="AE983" s="1400"/>
      <c r="AF983" s="1400"/>
      <c r="AG983" s="1400"/>
    </row>
    <row r="984" spans="1:33" ht="15" customHeight="1" x14ac:dyDescent="0.25">
      <c r="A984" s="10"/>
      <c r="B984" s="2383" t="s">
        <v>2742</v>
      </c>
      <c r="C984" s="1400"/>
      <c r="D984" s="1400"/>
      <c r="E984" s="1400"/>
      <c r="F984" s="1400"/>
      <c r="G984" s="1400"/>
      <c r="H984" s="1400"/>
      <c r="I984" s="1400"/>
      <c r="J984" s="1400"/>
      <c r="K984" s="1400"/>
      <c r="L984" s="1400"/>
      <c r="M984" s="364"/>
      <c r="N984" s="2383" t="s">
        <v>1645</v>
      </c>
      <c r="O984" s="364"/>
      <c r="P984" s="2383" t="s">
        <v>2614</v>
      </c>
      <c r="Q984" s="1400"/>
      <c r="R984" s="1400"/>
      <c r="S984" s="1400"/>
      <c r="T984" s="1400"/>
      <c r="U984" s="1400"/>
      <c r="V984" s="1400"/>
      <c r="W984" s="1400"/>
      <c r="X984" s="1400"/>
      <c r="Y984" s="181"/>
      <c r="Z984" s="2388" t="s">
        <v>2743</v>
      </c>
      <c r="AA984" s="1400"/>
      <c r="AB984" s="10"/>
      <c r="AC984" s="2388" t="s">
        <v>2744</v>
      </c>
      <c r="AD984" s="1400"/>
      <c r="AE984" s="1400"/>
      <c r="AF984" s="1400"/>
      <c r="AG984" s="10"/>
    </row>
    <row r="985" spans="1:33" ht="14.25" customHeight="1" x14ac:dyDescent="0.25">
      <c r="A985" s="10"/>
      <c r="B985" s="1400"/>
      <c r="C985" s="1400"/>
      <c r="D985" s="1400"/>
      <c r="E985" s="1400"/>
      <c r="F985" s="1400"/>
      <c r="G985" s="1400"/>
      <c r="H985" s="1400"/>
      <c r="I985" s="1400"/>
      <c r="J985" s="1400"/>
      <c r="K985" s="1400"/>
      <c r="L985" s="1400"/>
      <c r="M985" s="364"/>
      <c r="N985" s="1400"/>
      <c r="O985" s="364"/>
      <c r="P985" s="1400"/>
      <c r="Q985" s="1400"/>
      <c r="R985" s="1400"/>
      <c r="S985" s="1400"/>
      <c r="T985" s="1400"/>
      <c r="U985" s="1400"/>
      <c r="V985" s="1400"/>
      <c r="W985" s="1400"/>
      <c r="X985" s="1400"/>
      <c r="Y985" s="181"/>
      <c r="Z985" s="1400"/>
      <c r="AA985" s="1400"/>
      <c r="AB985" s="10"/>
      <c r="AC985" s="1400"/>
      <c r="AD985" s="1400"/>
      <c r="AE985" s="1400"/>
      <c r="AF985" s="1400"/>
      <c r="AG985" s="10"/>
    </row>
    <row r="986" spans="1:33" ht="14.25" customHeight="1" x14ac:dyDescent="0.25">
      <c r="A986" s="10"/>
      <c r="B986" s="10"/>
      <c r="C986" s="10"/>
      <c r="D986" s="10"/>
      <c r="E986" s="10"/>
      <c r="F986" s="10"/>
      <c r="G986" s="10"/>
      <c r="H986" s="10"/>
      <c r="I986" s="10"/>
      <c r="J986" s="10"/>
      <c r="K986" s="10"/>
      <c r="L986" s="10"/>
      <c r="M986" s="10"/>
      <c r="N986" s="10"/>
      <c r="O986" s="10"/>
      <c r="P986" s="153"/>
      <c r="Q986" s="153"/>
      <c r="R986" s="153"/>
      <c r="S986" s="153"/>
      <c r="T986" s="153"/>
      <c r="U986" s="153"/>
      <c r="V986" s="153"/>
      <c r="W986" s="153"/>
      <c r="X986" s="153"/>
      <c r="Y986" s="10"/>
      <c r="Z986" s="10"/>
      <c r="AA986" s="10"/>
      <c r="AB986" s="10"/>
      <c r="AC986" s="10"/>
      <c r="AD986" s="10"/>
      <c r="AE986" s="10"/>
      <c r="AF986" s="10"/>
      <c r="AG986" s="10"/>
    </row>
    <row r="987" spans="1:33" ht="14.25" customHeight="1" x14ac:dyDescent="0.25">
      <c r="A987" s="255"/>
      <c r="B987" s="1474"/>
      <c r="C987" s="1456"/>
      <c r="D987" s="1456"/>
      <c r="E987" s="1456"/>
      <c r="F987" s="1456"/>
      <c r="G987" s="1456"/>
      <c r="H987" s="1456"/>
      <c r="I987" s="1456"/>
      <c r="J987" s="1456"/>
      <c r="K987" s="1456"/>
      <c r="L987" s="1457"/>
      <c r="M987" s="255"/>
      <c r="N987" s="1022"/>
      <c r="O987" s="255"/>
      <c r="P987" s="2386"/>
      <c r="Q987" s="1456"/>
      <c r="R987" s="1456"/>
      <c r="S987" s="1456"/>
      <c r="T987" s="1456"/>
      <c r="U987" s="1456"/>
      <c r="V987" s="1456"/>
      <c r="W987" s="1456"/>
      <c r="X987" s="1457"/>
      <c r="Y987" s="255"/>
      <c r="Z987" s="2387"/>
      <c r="AA987" s="1457"/>
      <c r="AB987" s="10"/>
      <c r="AC987" s="2387"/>
      <c r="AD987" s="1456"/>
      <c r="AE987" s="1456"/>
      <c r="AF987" s="1457"/>
      <c r="AG987" s="10"/>
    </row>
    <row r="988" spans="1:33" ht="14.25" customHeight="1" x14ac:dyDescent="0.25">
      <c r="A988" s="10"/>
      <c r="B988" s="584"/>
      <c r="C988" s="584"/>
      <c r="D988" s="584"/>
      <c r="E988" s="584"/>
      <c r="F988" s="584"/>
      <c r="G988" s="584"/>
      <c r="H988" s="584"/>
      <c r="I988" s="584"/>
      <c r="J988" s="584"/>
      <c r="K988" s="584"/>
      <c r="L988" s="584"/>
      <c r="M988" s="10"/>
      <c r="N988" s="584"/>
      <c r="O988" s="10"/>
      <c r="P988" s="153"/>
      <c r="Q988" s="153"/>
      <c r="R988" s="153"/>
      <c r="S988" s="153"/>
      <c r="T988" s="153"/>
      <c r="U988" s="153"/>
      <c r="V988" s="153"/>
      <c r="W988" s="153"/>
      <c r="X988" s="153"/>
      <c r="Y988" s="10"/>
      <c r="Z988" s="1023"/>
      <c r="AA988" s="1023"/>
      <c r="AB988" s="10"/>
      <c r="AC988" s="1023"/>
      <c r="AD988" s="1023"/>
      <c r="AE988" s="1023"/>
      <c r="AF988" s="1023"/>
      <c r="AG988" s="10"/>
    </row>
    <row r="989" spans="1:33" ht="14.25" customHeight="1" x14ac:dyDescent="0.25">
      <c r="A989" s="255"/>
      <c r="B989" s="1474"/>
      <c r="C989" s="1456"/>
      <c r="D989" s="1456"/>
      <c r="E989" s="1456"/>
      <c r="F989" s="1456"/>
      <c r="G989" s="1456"/>
      <c r="H989" s="1456"/>
      <c r="I989" s="1456"/>
      <c r="J989" s="1456"/>
      <c r="K989" s="1456"/>
      <c r="L989" s="1457"/>
      <c r="M989" s="255"/>
      <c r="N989" s="1022"/>
      <c r="O989" s="255"/>
      <c r="P989" s="2386"/>
      <c r="Q989" s="1456"/>
      <c r="R989" s="1456"/>
      <c r="S989" s="1456"/>
      <c r="T989" s="1456"/>
      <c r="U989" s="1456"/>
      <c r="V989" s="1456"/>
      <c r="W989" s="1456"/>
      <c r="X989" s="1457"/>
      <c r="Y989" s="255"/>
      <c r="Z989" s="2387"/>
      <c r="AA989" s="1457"/>
      <c r="AB989" s="10"/>
      <c r="AC989" s="2387"/>
      <c r="AD989" s="1456"/>
      <c r="AE989" s="1456"/>
      <c r="AF989" s="1457"/>
      <c r="AG989" s="10"/>
    </row>
    <row r="990" spans="1:33" ht="14.25" customHeight="1" x14ac:dyDescent="0.25">
      <c r="A990" s="10"/>
      <c r="B990" s="584"/>
      <c r="C990" s="584"/>
      <c r="D990" s="584"/>
      <c r="E990" s="584"/>
      <c r="F990" s="584"/>
      <c r="G990" s="584"/>
      <c r="H990" s="584"/>
      <c r="I990" s="584"/>
      <c r="J990" s="584"/>
      <c r="K990" s="584"/>
      <c r="L990" s="584"/>
      <c r="M990" s="10"/>
      <c r="N990" s="584"/>
      <c r="O990" s="10"/>
      <c r="P990" s="153"/>
      <c r="Q990" s="153"/>
      <c r="R990" s="153"/>
      <c r="S990" s="153"/>
      <c r="T990" s="153"/>
      <c r="U990" s="153"/>
      <c r="V990" s="153"/>
      <c r="W990" s="153"/>
      <c r="X990" s="153"/>
      <c r="Y990" s="10"/>
      <c r="Z990" s="1023"/>
      <c r="AA990" s="1023"/>
      <c r="AB990" s="10"/>
      <c r="AC990" s="1023"/>
      <c r="AD990" s="1023"/>
      <c r="AE990" s="1023"/>
      <c r="AF990" s="1023"/>
      <c r="AG990" s="10"/>
    </row>
    <row r="991" spans="1:33" ht="14.25" customHeight="1" x14ac:dyDescent="0.25">
      <c r="A991" s="255"/>
      <c r="B991" s="1474"/>
      <c r="C991" s="1456"/>
      <c r="D991" s="1456"/>
      <c r="E991" s="1456"/>
      <c r="F991" s="1456"/>
      <c r="G991" s="1456"/>
      <c r="H991" s="1456"/>
      <c r="I991" s="1456"/>
      <c r="J991" s="1456"/>
      <c r="K991" s="1456"/>
      <c r="L991" s="1457"/>
      <c r="M991" s="255"/>
      <c r="N991" s="1022"/>
      <c r="O991" s="255"/>
      <c r="P991" s="2386"/>
      <c r="Q991" s="1456"/>
      <c r="R991" s="1456"/>
      <c r="S991" s="1456"/>
      <c r="T991" s="1456"/>
      <c r="U991" s="1456"/>
      <c r="V991" s="1456"/>
      <c r="W991" s="1456"/>
      <c r="X991" s="1457"/>
      <c r="Y991" s="255"/>
      <c r="Z991" s="2387"/>
      <c r="AA991" s="1457"/>
      <c r="AB991" s="10"/>
      <c r="AC991" s="2387"/>
      <c r="AD991" s="1456"/>
      <c r="AE991" s="1456"/>
      <c r="AF991" s="1457"/>
      <c r="AG991" s="10"/>
    </row>
    <row r="992" spans="1:33" ht="14.25" customHeight="1" x14ac:dyDescent="0.25">
      <c r="A992" s="10"/>
      <c r="B992" s="584"/>
      <c r="C992" s="584"/>
      <c r="D992" s="584"/>
      <c r="E992" s="584"/>
      <c r="F992" s="584"/>
      <c r="G992" s="584"/>
      <c r="H992" s="584"/>
      <c r="I992" s="584"/>
      <c r="J992" s="584"/>
      <c r="K992" s="584"/>
      <c r="L992" s="584"/>
      <c r="M992" s="10"/>
      <c r="N992" s="584"/>
      <c r="O992" s="10"/>
      <c r="P992" s="153"/>
      <c r="Q992" s="153"/>
      <c r="R992" s="153"/>
      <c r="S992" s="153"/>
      <c r="T992" s="153"/>
      <c r="U992" s="153"/>
      <c r="V992" s="153"/>
      <c r="W992" s="153"/>
      <c r="X992" s="153"/>
      <c r="Y992" s="10"/>
      <c r="Z992" s="1023"/>
      <c r="AA992" s="1023"/>
      <c r="AB992" s="10"/>
      <c r="AC992" s="1023"/>
      <c r="AD992" s="1023"/>
      <c r="AE992" s="1023"/>
      <c r="AF992" s="1023"/>
      <c r="AG992" s="10"/>
    </row>
    <row r="993" spans="1:33" ht="14.25" customHeight="1" x14ac:dyDescent="0.25">
      <c r="A993" s="255"/>
      <c r="B993" s="1474"/>
      <c r="C993" s="1456"/>
      <c r="D993" s="1456"/>
      <c r="E993" s="1456"/>
      <c r="F993" s="1456"/>
      <c r="G993" s="1456"/>
      <c r="H993" s="1456"/>
      <c r="I993" s="1456"/>
      <c r="J993" s="1456"/>
      <c r="K993" s="1456"/>
      <c r="L993" s="1457"/>
      <c r="M993" s="255"/>
      <c r="N993" s="1022"/>
      <c r="O993" s="255"/>
      <c r="P993" s="2386"/>
      <c r="Q993" s="1456"/>
      <c r="R993" s="1456"/>
      <c r="S993" s="1456"/>
      <c r="T993" s="1456"/>
      <c r="U993" s="1456"/>
      <c r="V993" s="1456"/>
      <c r="W993" s="1456"/>
      <c r="X993" s="1457"/>
      <c r="Y993" s="255"/>
      <c r="Z993" s="2387"/>
      <c r="AA993" s="1457"/>
      <c r="AB993" s="10"/>
      <c r="AC993" s="2387"/>
      <c r="AD993" s="1456"/>
      <c r="AE993" s="1456"/>
      <c r="AF993" s="1457"/>
      <c r="AG993" s="10"/>
    </row>
    <row r="994" spans="1:33" ht="14.25" customHeight="1" x14ac:dyDescent="0.25">
      <c r="A994" s="10"/>
      <c r="B994" s="584"/>
      <c r="C994" s="584"/>
      <c r="D994" s="584"/>
      <c r="E994" s="584"/>
      <c r="F994" s="584"/>
      <c r="G994" s="584"/>
      <c r="H994" s="584"/>
      <c r="I994" s="584"/>
      <c r="J994" s="584"/>
      <c r="K994" s="584"/>
      <c r="L994" s="584"/>
      <c r="M994" s="10"/>
      <c r="N994" s="584"/>
      <c r="O994" s="10"/>
      <c r="P994" s="153"/>
      <c r="Q994" s="153"/>
      <c r="R994" s="153"/>
      <c r="S994" s="153"/>
      <c r="T994" s="153"/>
      <c r="U994" s="153"/>
      <c r="V994" s="153"/>
      <c r="W994" s="153"/>
      <c r="X994" s="153"/>
      <c r="Y994" s="10"/>
      <c r="Z994" s="1023"/>
      <c r="AA994" s="1023"/>
      <c r="AB994" s="10"/>
      <c r="AC994" s="1023"/>
      <c r="AD994" s="1023"/>
      <c r="AE994" s="1023"/>
      <c r="AF994" s="1023"/>
      <c r="AG994" s="10"/>
    </row>
    <row r="995" spans="1:33" ht="14.25" customHeight="1" x14ac:dyDescent="0.25">
      <c r="A995" s="255"/>
      <c r="B995" s="1474"/>
      <c r="C995" s="1456"/>
      <c r="D995" s="1456"/>
      <c r="E995" s="1456"/>
      <c r="F995" s="1456"/>
      <c r="G995" s="1456"/>
      <c r="H995" s="1456"/>
      <c r="I995" s="1456"/>
      <c r="J995" s="1456"/>
      <c r="K995" s="1456"/>
      <c r="L995" s="1457"/>
      <c r="M995" s="255"/>
      <c r="N995" s="1022"/>
      <c r="O995" s="255"/>
      <c r="P995" s="2386"/>
      <c r="Q995" s="1456"/>
      <c r="R995" s="1456"/>
      <c r="S995" s="1456"/>
      <c r="T995" s="1456"/>
      <c r="U995" s="1456"/>
      <c r="V995" s="1456"/>
      <c r="W995" s="1456"/>
      <c r="X995" s="1457"/>
      <c r="Y995" s="255"/>
      <c r="Z995" s="2387"/>
      <c r="AA995" s="1457"/>
      <c r="AB995" s="10"/>
      <c r="AC995" s="2387"/>
      <c r="AD995" s="1456"/>
      <c r="AE995" s="1456"/>
      <c r="AF995" s="1457"/>
      <c r="AG995" s="10"/>
    </row>
    <row r="996" spans="1:33" ht="14.25" customHeight="1" x14ac:dyDescent="0.25">
      <c r="A996" s="10"/>
      <c r="B996" s="584"/>
      <c r="C996" s="584"/>
      <c r="D996" s="584"/>
      <c r="E996" s="584"/>
      <c r="F996" s="584"/>
      <c r="G996" s="584"/>
      <c r="H996" s="584"/>
      <c r="I996" s="584"/>
      <c r="J996" s="584"/>
      <c r="K996" s="584"/>
      <c r="L996" s="584"/>
      <c r="M996" s="10"/>
      <c r="N996" s="584"/>
      <c r="O996" s="10"/>
      <c r="P996" s="153"/>
      <c r="Q996" s="153"/>
      <c r="R996" s="153"/>
      <c r="S996" s="153"/>
      <c r="T996" s="153"/>
      <c r="U996" s="153"/>
      <c r="V996" s="153"/>
      <c r="W996" s="153"/>
      <c r="X996" s="153"/>
      <c r="Y996" s="10"/>
      <c r="Z996" s="1023"/>
      <c r="AA996" s="1023"/>
      <c r="AB996" s="10"/>
      <c r="AC996" s="1023"/>
      <c r="AD996" s="1023"/>
      <c r="AE996" s="1023"/>
      <c r="AF996" s="1023"/>
      <c r="AG996" s="10"/>
    </row>
    <row r="997" spans="1:33" ht="14.25" customHeight="1" x14ac:dyDescent="0.25">
      <c r="A997" s="255"/>
      <c r="B997" s="1474"/>
      <c r="C997" s="1456"/>
      <c r="D997" s="1456"/>
      <c r="E997" s="1456"/>
      <c r="F997" s="1456"/>
      <c r="G997" s="1456"/>
      <c r="H997" s="1456"/>
      <c r="I997" s="1456"/>
      <c r="J997" s="1456"/>
      <c r="K997" s="1456"/>
      <c r="L997" s="1457"/>
      <c r="M997" s="255"/>
      <c r="N997" s="1022"/>
      <c r="O997" s="255"/>
      <c r="P997" s="2386"/>
      <c r="Q997" s="1456"/>
      <c r="R997" s="1456"/>
      <c r="S997" s="1456"/>
      <c r="T997" s="1456"/>
      <c r="U997" s="1456"/>
      <c r="V997" s="1456"/>
      <c r="W997" s="1456"/>
      <c r="X997" s="1457"/>
      <c r="Y997" s="255"/>
      <c r="Z997" s="2387"/>
      <c r="AA997" s="1457"/>
      <c r="AB997" s="10"/>
      <c r="AC997" s="2387"/>
      <c r="AD997" s="1456"/>
      <c r="AE997" s="1456"/>
      <c r="AF997" s="1457"/>
      <c r="AG997" s="10"/>
    </row>
    <row r="998" spans="1:3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4.25" customHeight="1" x14ac:dyDescent="0.25">
      <c r="A999" s="10" t="s">
        <v>2745</v>
      </c>
      <c r="B999" s="10"/>
      <c r="C999" s="10"/>
      <c r="D999" s="10"/>
      <c r="E999" s="10"/>
      <c r="F999" s="10"/>
      <c r="G999" s="10"/>
      <c r="H999" s="10"/>
      <c r="I999" s="2389" t="s">
        <v>2746</v>
      </c>
      <c r="J999" s="1456"/>
      <c r="K999" s="1456"/>
      <c r="L999" s="1456"/>
      <c r="M999" s="1456"/>
      <c r="N999" s="1456"/>
      <c r="O999" s="1456"/>
      <c r="P999" s="1456"/>
      <c r="Q999" s="1456"/>
      <c r="R999" s="1456"/>
      <c r="S999" s="1456"/>
      <c r="T999" s="1456"/>
      <c r="U999" s="1456"/>
      <c r="V999" s="1456"/>
      <c r="W999" s="1456"/>
      <c r="X999" s="1457"/>
      <c r="Y999" s="10"/>
      <c r="Z999" s="10" t="s">
        <v>2747</v>
      </c>
      <c r="AA999" s="10"/>
      <c r="AB999" s="10"/>
      <c r="AC999" s="10"/>
      <c r="AD999" s="10"/>
      <c r="AE999" s="10"/>
      <c r="AF999" s="10"/>
      <c r="AG999" s="10"/>
    </row>
    <row r="1000" spans="1:33" ht="14.25" customHeight="1" x14ac:dyDescent="0.25">
      <c r="A1000" s="10" t="s">
        <v>2784</v>
      </c>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4.2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5" customHeight="1" x14ac:dyDescent="0.2">
      <c r="A1002" s="1551" t="s">
        <v>2749</v>
      </c>
      <c r="B1002" s="1400"/>
      <c r="C1002" s="1400"/>
      <c r="D1002" s="1400"/>
      <c r="E1002" s="1400"/>
      <c r="F1002" s="1400"/>
      <c r="G1002" s="1400"/>
      <c r="H1002" s="1400"/>
      <c r="I1002" s="1400"/>
      <c r="J1002" s="1400"/>
      <c r="K1002" s="1400"/>
      <c r="L1002" s="1400"/>
      <c r="M1002" s="1400"/>
      <c r="N1002" s="1400"/>
      <c r="O1002" s="1400"/>
      <c r="P1002" s="1400"/>
      <c r="Q1002" s="1400"/>
      <c r="R1002" s="1400"/>
      <c r="S1002" s="1400"/>
      <c r="T1002" s="1400"/>
      <c r="U1002" s="1400"/>
      <c r="V1002" s="1400"/>
      <c r="W1002" s="1400"/>
      <c r="X1002" s="1400"/>
      <c r="Y1002" s="1400"/>
      <c r="Z1002" s="1400"/>
      <c r="AA1002" s="1400"/>
      <c r="AB1002" s="1400"/>
      <c r="AC1002" s="1400"/>
      <c r="AD1002" s="1400"/>
      <c r="AE1002" s="1400"/>
      <c r="AF1002" s="1400"/>
      <c r="AG1002" s="1400"/>
    </row>
    <row r="1003" spans="1:33" ht="14.25" customHeight="1" x14ac:dyDescent="0.2">
      <c r="A1003" s="1400"/>
      <c r="B1003" s="1400"/>
      <c r="C1003" s="1400"/>
      <c r="D1003" s="1400"/>
      <c r="E1003" s="1400"/>
      <c r="F1003" s="1400"/>
      <c r="G1003" s="1400"/>
      <c r="H1003" s="1400"/>
      <c r="I1003" s="1400"/>
      <c r="J1003" s="1400"/>
      <c r="K1003" s="1400"/>
      <c r="L1003" s="1400"/>
      <c r="M1003" s="1400"/>
      <c r="N1003" s="1400"/>
      <c r="O1003" s="1400"/>
      <c r="P1003" s="1400"/>
      <c r="Q1003" s="1400"/>
      <c r="R1003" s="1400"/>
      <c r="S1003" s="1400"/>
      <c r="T1003" s="1400"/>
      <c r="U1003" s="1400"/>
      <c r="V1003" s="1400"/>
      <c r="W1003" s="1400"/>
      <c r="X1003" s="1400"/>
      <c r="Y1003" s="1400"/>
      <c r="Z1003" s="1400"/>
      <c r="AA1003" s="1400"/>
      <c r="AB1003" s="1400"/>
      <c r="AC1003" s="1400"/>
      <c r="AD1003" s="1400"/>
      <c r="AE1003" s="1400"/>
      <c r="AF1003" s="1400"/>
      <c r="AG1003" s="1400"/>
    </row>
    <row r="1004" spans="1:33" ht="14.25" customHeight="1" x14ac:dyDescent="0.2">
      <c r="A1004" s="1400"/>
      <c r="B1004" s="1400"/>
      <c r="C1004" s="1400"/>
      <c r="D1004" s="1400"/>
      <c r="E1004" s="1400"/>
      <c r="F1004" s="1400"/>
      <c r="G1004" s="1400"/>
      <c r="H1004" s="1400"/>
      <c r="I1004" s="1400"/>
      <c r="J1004" s="1400"/>
      <c r="K1004" s="1400"/>
      <c r="L1004" s="1400"/>
      <c r="M1004" s="1400"/>
      <c r="N1004" s="1400"/>
      <c r="O1004" s="1400"/>
      <c r="P1004" s="1400"/>
      <c r="Q1004" s="1400"/>
      <c r="R1004" s="1400"/>
      <c r="S1004" s="1400"/>
      <c r="T1004" s="1400"/>
      <c r="U1004" s="1400"/>
      <c r="V1004" s="1400"/>
      <c r="W1004" s="1400"/>
      <c r="X1004" s="1400"/>
      <c r="Y1004" s="1400"/>
      <c r="Z1004" s="1400"/>
      <c r="AA1004" s="1400"/>
      <c r="AB1004" s="1400"/>
      <c r="AC1004" s="1400"/>
      <c r="AD1004" s="1400"/>
      <c r="AE1004" s="1400"/>
      <c r="AF1004" s="1400"/>
      <c r="AG1004" s="1400"/>
    </row>
    <row r="1005" spans="1:33" ht="14.25" customHeight="1" x14ac:dyDescent="0.2">
      <c r="A1005" s="1400"/>
      <c r="B1005" s="1400"/>
      <c r="C1005" s="1400"/>
      <c r="D1005" s="1400"/>
      <c r="E1005" s="1400"/>
      <c r="F1005" s="1400"/>
      <c r="G1005" s="1400"/>
      <c r="H1005" s="1400"/>
      <c r="I1005" s="1400"/>
      <c r="J1005" s="1400"/>
      <c r="K1005" s="1400"/>
      <c r="L1005" s="1400"/>
      <c r="M1005" s="1400"/>
      <c r="N1005" s="1400"/>
      <c r="O1005" s="1400"/>
      <c r="P1005" s="1400"/>
      <c r="Q1005" s="1400"/>
      <c r="R1005" s="1400"/>
      <c r="S1005" s="1400"/>
      <c r="T1005" s="1400"/>
      <c r="U1005" s="1400"/>
      <c r="V1005" s="1400"/>
      <c r="W1005" s="1400"/>
      <c r="X1005" s="1400"/>
      <c r="Y1005" s="1400"/>
      <c r="Z1005" s="1400"/>
      <c r="AA1005" s="1400"/>
      <c r="AB1005" s="1400"/>
      <c r="AC1005" s="1400"/>
      <c r="AD1005" s="1400"/>
      <c r="AE1005" s="1400"/>
      <c r="AF1005" s="1400"/>
      <c r="AG1005" s="1400"/>
    </row>
    <row r="1006" spans="1:33" ht="14.25" customHeight="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row>
    <row r="1007" spans="1:33" ht="15" customHeight="1" x14ac:dyDescent="0.2">
      <c r="A1007" s="1551" t="s">
        <v>2750</v>
      </c>
      <c r="B1007" s="1400"/>
      <c r="C1007" s="1400"/>
      <c r="D1007" s="1400"/>
      <c r="E1007" s="1400"/>
      <c r="F1007" s="1400"/>
      <c r="G1007" s="1400"/>
      <c r="H1007" s="1400"/>
      <c r="I1007" s="1400"/>
      <c r="J1007" s="1400"/>
      <c r="K1007" s="1400"/>
      <c r="L1007" s="1400"/>
      <c r="M1007" s="1400"/>
      <c r="N1007" s="1400"/>
      <c r="O1007" s="1400"/>
      <c r="P1007" s="1400"/>
      <c r="Q1007" s="1400"/>
      <c r="R1007" s="1400"/>
      <c r="S1007" s="1400"/>
      <c r="T1007" s="1400"/>
      <c r="U1007" s="1400"/>
      <c r="V1007" s="1400"/>
      <c r="W1007" s="1400"/>
      <c r="X1007" s="1400"/>
      <c r="Y1007" s="1400"/>
      <c r="Z1007" s="1400"/>
      <c r="AA1007" s="1400"/>
      <c r="AB1007" s="1400"/>
      <c r="AC1007" s="1400"/>
      <c r="AD1007" s="1400"/>
      <c r="AE1007" s="1400"/>
      <c r="AF1007" s="1400"/>
      <c r="AG1007" s="1400"/>
    </row>
    <row r="1008" spans="1:33" ht="14.25" customHeight="1" x14ac:dyDescent="0.2">
      <c r="A1008" s="1400"/>
      <c r="B1008" s="1400"/>
      <c r="C1008" s="1400"/>
      <c r="D1008" s="1400"/>
      <c r="E1008" s="1400"/>
      <c r="F1008" s="1400"/>
      <c r="G1008" s="1400"/>
      <c r="H1008" s="1400"/>
      <c r="I1008" s="1400"/>
      <c r="J1008" s="1400"/>
      <c r="K1008" s="1400"/>
      <c r="L1008" s="1400"/>
      <c r="M1008" s="1400"/>
      <c r="N1008" s="1400"/>
      <c r="O1008" s="1400"/>
      <c r="P1008" s="1400"/>
      <c r="Q1008" s="1400"/>
      <c r="R1008" s="1400"/>
      <c r="S1008" s="1400"/>
      <c r="T1008" s="1400"/>
      <c r="U1008" s="1400"/>
      <c r="V1008" s="1400"/>
      <c r="W1008" s="1400"/>
      <c r="X1008" s="1400"/>
      <c r="Y1008" s="1400"/>
      <c r="Z1008" s="1400"/>
      <c r="AA1008" s="1400"/>
      <c r="AB1008" s="1400"/>
      <c r="AC1008" s="1400"/>
      <c r="AD1008" s="1400"/>
      <c r="AE1008" s="1400"/>
      <c r="AF1008" s="1400"/>
      <c r="AG1008" s="1400"/>
    </row>
    <row r="1009" spans="1:33" ht="14.25" customHeight="1" x14ac:dyDescent="0.2">
      <c r="A1009" s="1400"/>
      <c r="B1009" s="1400"/>
      <c r="C1009" s="1400"/>
      <c r="D1009" s="1400"/>
      <c r="E1009" s="1400"/>
      <c r="F1009" s="1400"/>
      <c r="G1009" s="1400"/>
      <c r="H1009" s="1400"/>
      <c r="I1009" s="1400"/>
      <c r="J1009" s="1400"/>
      <c r="K1009" s="1400"/>
      <c r="L1009" s="1400"/>
      <c r="M1009" s="1400"/>
      <c r="N1009" s="1400"/>
      <c r="O1009" s="1400"/>
      <c r="P1009" s="1400"/>
      <c r="Q1009" s="1400"/>
      <c r="R1009" s="1400"/>
      <c r="S1009" s="1400"/>
      <c r="T1009" s="1400"/>
      <c r="U1009" s="1400"/>
      <c r="V1009" s="1400"/>
      <c r="W1009" s="1400"/>
      <c r="X1009" s="1400"/>
      <c r="Y1009" s="1400"/>
      <c r="Z1009" s="1400"/>
      <c r="AA1009" s="1400"/>
      <c r="AB1009" s="1400"/>
      <c r="AC1009" s="1400"/>
      <c r="AD1009" s="1400"/>
      <c r="AE1009" s="1400"/>
      <c r="AF1009" s="1400"/>
      <c r="AG1009" s="1400"/>
    </row>
    <row r="1010" spans="1:33" ht="14.25" customHeight="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row>
    <row r="1011" spans="1:33" ht="14.25" customHeight="1" x14ac:dyDescent="0.25">
      <c r="A1011" s="10" t="s">
        <v>2751</v>
      </c>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row>
    <row r="1012" spans="1:33" ht="14.25" customHeight="1"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row>
    <row r="1013" spans="1:33" ht="14.25" customHeight="1"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row>
    <row r="1014" spans="1:33" ht="14.25" customHeight="1" x14ac:dyDescent="0.25">
      <c r="A1014" s="10" t="s">
        <v>1873</v>
      </c>
      <c r="B1014" s="10"/>
      <c r="C1014" s="2380"/>
      <c r="D1014" s="1403"/>
      <c r="E1014" s="1403"/>
      <c r="F1014" s="1403"/>
      <c r="G1014" s="1403"/>
      <c r="H1014" s="1403"/>
      <c r="I1014" s="1403"/>
      <c r="J1014" s="1403"/>
      <c r="K1014" s="1403"/>
      <c r="L1014" s="10"/>
      <c r="M1014" s="2384" t="str">
        <f>J968</f>
        <v>Should be the same as listed in Part I.</v>
      </c>
      <c r="N1014" s="1456"/>
      <c r="O1014" s="1456"/>
      <c r="P1014" s="1456"/>
      <c r="Q1014" s="1456"/>
      <c r="R1014" s="1456"/>
      <c r="S1014" s="1456"/>
      <c r="T1014" s="1456"/>
      <c r="U1014" s="1456"/>
      <c r="V1014" s="1456"/>
      <c r="W1014" s="1456"/>
      <c r="X1014" s="1456"/>
      <c r="Y1014" s="1456"/>
      <c r="Z1014" s="1457"/>
      <c r="AA1014" s="10"/>
      <c r="AB1014" s="1703"/>
      <c r="AC1014" s="1456"/>
      <c r="AD1014" s="1456"/>
      <c r="AE1014" s="1456"/>
      <c r="AF1014" s="1457"/>
      <c r="AG1014" s="10"/>
    </row>
    <row r="1015" spans="1:33" ht="15" customHeight="1" x14ac:dyDescent="0.25">
      <c r="A1015" s="10"/>
      <c r="B1015" s="10"/>
      <c r="C1015" s="2381" t="s">
        <v>2752</v>
      </c>
      <c r="D1015" s="1397"/>
      <c r="E1015" s="1397"/>
      <c r="F1015" s="1397"/>
      <c r="G1015" s="1397"/>
      <c r="H1015" s="1397"/>
      <c r="I1015" s="1397"/>
      <c r="J1015" s="1397"/>
      <c r="K1015" s="1397"/>
      <c r="L1015" s="10"/>
      <c r="M1015" s="2382" t="s">
        <v>441</v>
      </c>
      <c r="N1015" s="1400"/>
      <c r="O1015" s="1400"/>
      <c r="P1015" s="1400"/>
      <c r="Q1015" s="1400"/>
      <c r="R1015" s="1400"/>
      <c r="S1015" s="1400"/>
      <c r="T1015" s="1400"/>
      <c r="U1015" s="1400"/>
      <c r="V1015" s="1400"/>
      <c r="W1015" s="1400"/>
      <c r="X1015" s="1400"/>
      <c r="Y1015" s="1400"/>
      <c r="Z1015" s="1400"/>
      <c r="AA1015" s="10"/>
      <c r="AB1015" s="2382" t="s">
        <v>442</v>
      </c>
      <c r="AC1015" s="1400"/>
      <c r="AD1015" s="1400"/>
      <c r="AE1015" s="1400"/>
      <c r="AF1015" s="1400"/>
      <c r="AG1015" s="10"/>
    </row>
    <row r="1016" spans="1:33" ht="14.25" customHeight="1" x14ac:dyDescent="0.25">
      <c r="A1016" s="10"/>
      <c r="B1016" s="10"/>
      <c r="C1016" s="1400"/>
      <c r="D1016" s="1400"/>
      <c r="E1016" s="1400"/>
      <c r="F1016" s="1400"/>
      <c r="G1016" s="1400"/>
      <c r="H1016" s="1400"/>
      <c r="I1016" s="1400"/>
      <c r="J1016" s="1400"/>
      <c r="K1016" s="140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row>
    <row r="1017" spans="1:33" ht="14.25" customHeight="1"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row>
    <row r="1018" spans="1:33" ht="14.25" customHeight="1" x14ac:dyDescent="0.25">
      <c r="A1018" s="181" t="s">
        <v>2731</v>
      </c>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row>
    <row r="1019" spans="1:33" ht="14.25" customHeight="1"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row>
    <row r="1020" spans="1:33" ht="14.25" customHeight="1" x14ac:dyDescent="0.25">
      <c r="A1020" s="181" t="s">
        <v>2724</v>
      </c>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row>
    <row r="1021" spans="1:33" ht="14.25" customHeight="1" x14ac:dyDescent="0.25">
      <c r="A1021" s="10" t="s">
        <v>2732</v>
      </c>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row>
    <row r="1022" spans="1:33" ht="14.25" customHeight="1"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row>
    <row r="1023" spans="1:33" ht="14.25" customHeight="1" x14ac:dyDescent="0.25">
      <c r="A1023" s="10" t="s">
        <v>2733</v>
      </c>
      <c r="B1023" s="10"/>
      <c r="C1023" s="10"/>
      <c r="D1023" s="10"/>
      <c r="E1023" s="10"/>
      <c r="F1023" s="10"/>
      <c r="G1023" s="10"/>
      <c r="H1023" s="10"/>
      <c r="I1023" s="10"/>
      <c r="J1023" s="2385" t="s">
        <v>2734</v>
      </c>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1"/>
      <c r="AF1023" s="1532"/>
      <c r="AG1023" s="10"/>
    </row>
    <row r="1024" spans="1:33" ht="14.25" customHeight="1"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row>
    <row r="1025" spans="1:33" ht="15.75" customHeight="1" x14ac:dyDescent="0.25">
      <c r="A1025" s="10"/>
      <c r="B1025" s="10" t="s">
        <v>2735</v>
      </c>
      <c r="C1025" s="10"/>
      <c r="D1025" s="10"/>
      <c r="E1025" s="10"/>
      <c r="F1025" s="10"/>
      <c r="G1025" s="238"/>
      <c r="H1025" s="1700" t="s">
        <v>2736</v>
      </c>
      <c r="I1025" s="1400"/>
      <c r="J1025" s="1400"/>
      <c r="K1025" s="1400"/>
      <c r="L1025" s="1400"/>
      <c r="M1025" s="1400"/>
      <c r="N1025" s="1400"/>
      <c r="O1025" s="1400"/>
      <c r="P1025" s="1400"/>
      <c r="Q1025" s="1400"/>
      <c r="R1025" s="1400"/>
      <c r="S1025" s="1400"/>
      <c r="T1025" s="1400"/>
      <c r="U1025" s="1400"/>
      <c r="V1025" s="1400"/>
      <c r="W1025" s="1400"/>
      <c r="X1025" s="1400"/>
      <c r="Y1025" s="1400"/>
      <c r="Z1025" s="1400"/>
      <c r="AA1025" s="1400"/>
      <c r="AB1025" s="1400"/>
      <c r="AC1025" s="1400"/>
      <c r="AD1025" s="1400"/>
      <c r="AE1025" s="1400"/>
      <c r="AF1025" s="1400"/>
      <c r="AG1025" s="1400"/>
    </row>
    <row r="1026" spans="1:33" ht="14.25" customHeight="1"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row>
    <row r="1027" spans="1:33" ht="14.25" customHeight="1" x14ac:dyDescent="0.25">
      <c r="A1027" s="10"/>
      <c r="B1027" s="10"/>
      <c r="C1027" s="10"/>
      <c r="D1027" s="10"/>
      <c r="E1027" s="10"/>
      <c r="F1027" s="10"/>
      <c r="G1027" s="238"/>
      <c r="H1027" s="10" t="s">
        <v>2737</v>
      </c>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row>
    <row r="1028" spans="1:33" ht="14.25" customHeight="1"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row>
    <row r="1029" spans="1:33" ht="14.25" customHeight="1" x14ac:dyDescent="0.25">
      <c r="A1029" s="10"/>
      <c r="B1029" s="10"/>
      <c r="C1029" s="10"/>
      <c r="D1029" s="10"/>
      <c r="E1029" s="10"/>
      <c r="F1029" s="10"/>
      <c r="G1029" s="238"/>
      <c r="H1029" s="10" t="s">
        <v>2738</v>
      </c>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row>
    <row r="1030" spans="1:33" ht="14.25" customHeight="1"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row>
    <row r="1031" spans="1:33" ht="14.25" customHeight="1" x14ac:dyDescent="0.25">
      <c r="A1031" s="10"/>
      <c r="B1031" s="10"/>
      <c r="C1031" s="10"/>
      <c r="D1031" s="10"/>
      <c r="E1031" s="10"/>
      <c r="F1031" s="10"/>
      <c r="G1031" s="238"/>
      <c r="H1031" s="10" t="s">
        <v>2739</v>
      </c>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row>
    <row r="1032" spans="1:33" ht="14.25" customHeight="1"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row>
    <row r="1033" spans="1:33" ht="14.25" customHeight="1" x14ac:dyDescent="0.25">
      <c r="A1033" s="10"/>
      <c r="B1033" s="10"/>
      <c r="C1033" s="10"/>
      <c r="D1033" s="10"/>
      <c r="E1033" s="10"/>
      <c r="F1033" s="10"/>
      <c r="G1033" s="238"/>
      <c r="H1033" s="10" t="s">
        <v>2740</v>
      </c>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row>
    <row r="1034" spans="1:33" ht="14.25" customHeight="1"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row>
    <row r="1035" spans="1:33" ht="15" customHeight="1" x14ac:dyDescent="0.2">
      <c r="A1035" s="1551" t="s">
        <v>2785</v>
      </c>
      <c r="B1035" s="1400"/>
      <c r="C1035" s="1400"/>
      <c r="D1035" s="1400"/>
      <c r="E1035" s="1400"/>
      <c r="F1035" s="1400"/>
      <c r="G1035" s="1400"/>
      <c r="H1035" s="1400"/>
      <c r="I1035" s="1400"/>
      <c r="J1035" s="1400"/>
      <c r="K1035" s="1400"/>
      <c r="L1035" s="1400"/>
      <c r="M1035" s="1400"/>
      <c r="N1035" s="1400"/>
      <c r="O1035" s="1400"/>
      <c r="P1035" s="1400"/>
      <c r="Q1035" s="1400"/>
      <c r="R1035" s="1400"/>
      <c r="S1035" s="1400"/>
      <c r="T1035" s="1400"/>
      <c r="U1035" s="1400"/>
      <c r="V1035" s="1400"/>
      <c r="W1035" s="1400"/>
      <c r="X1035" s="1400"/>
      <c r="Y1035" s="1400"/>
      <c r="Z1035" s="1400"/>
      <c r="AA1035" s="1400"/>
      <c r="AB1035" s="1400"/>
      <c r="AC1035" s="1400"/>
      <c r="AD1035" s="1400"/>
      <c r="AE1035" s="1400"/>
      <c r="AF1035" s="1400"/>
      <c r="AG1035" s="1400"/>
    </row>
    <row r="1036" spans="1:33" ht="14.25" customHeight="1" x14ac:dyDescent="0.2">
      <c r="A1036" s="1400"/>
      <c r="B1036" s="1400"/>
      <c r="C1036" s="1400"/>
      <c r="D1036" s="1400"/>
      <c r="E1036" s="1400"/>
      <c r="F1036" s="1400"/>
      <c r="G1036" s="1400"/>
      <c r="H1036" s="1400"/>
      <c r="I1036" s="1400"/>
      <c r="J1036" s="1400"/>
      <c r="K1036" s="1400"/>
      <c r="L1036" s="1400"/>
      <c r="M1036" s="1400"/>
      <c r="N1036" s="1400"/>
      <c r="O1036" s="1400"/>
      <c r="P1036" s="1400"/>
      <c r="Q1036" s="1400"/>
      <c r="R1036" s="1400"/>
      <c r="S1036" s="1400"/>
      <c r="T1036" s="1400"/>
      <c r="U1036" s="1400"/>
      <c r="V1036" s="1400"/>
      <c r="W1036" s="1400"/>
      <c r="X1036" s="1400"/>
      <c r="Y1036" s="1400"/>
      <c r="Z1036" s="1400"/>
      <c r="AA1036" s="1400"/>
      <c r="AB1036" s="1400"/>
      <c r="AC1036" s="1400"/>
      <c r="AD1036" s="1400"/>
      <c r="AE1036" s="1400"/>
      <c r="AF1036" s="1400"/>
      <c r="AG1036" s="1400"/>
    </row>
    <row r="1037" spans="1:33" ht="14.25" customHeight="1" x14ac:dyDescent="0.2">
      <c r="A1037" s="1400"/>
      <c r="B1037" s="1400"/>
      <c r="C1037" s="1400"/>
      <c r="D1037" s="1400"/>
      <c r="E1037" s="1400"/>
      <c r="F1037" s="1400"/>
      <c r="G1037" s="1400"/>
      <c r="H1037" s="1400"/>
      <c r="I1037" s="1400"/>
      <c r="J1037" s="1400"/>
      <c r="K1037" s="1400"/>
      <c r="L1037" s="1400"/>
      <c r="M1037" s="1400"/>
      <c r="N1037" s="1400"/>
      <c r="O1037" s="1400"/>
      <c r="P1037" s="1400"/>
      <c r="Q1037" s="1400"/>
      <c r="R1037" s="1400"/>
      <c r="S1037" s="1400"/>
      <c r="T1037" s="1400"/>
      <c r="U1037" s="1400"/>
      <c r="V1037" s="1400"/>
      <c r="W1037" s="1400"/>
      <c r="X1037" s="1400"/>
      <c r="Y1037" s="1400"/>
      <c r="Z1037" s="1400"/>
      <c r="AA1037" s="1400"/>
      <c r="AB1037" s="1400"/>
      <c r="AC1037" s="1400"/>
      <c r="AD1037" s="1400"/>
      <c r="AE1037" s="1400"/>
      <c r="AF1037" s="1400"/>
      <c r="AG1037" s="1400"/>
    </row>
    <row r="1038" spans="1:33" ht="14.25" customHeight="1" x14ac:dyDescent="0.2">
      <c r="A1038" s="1400"/>
      <c r="B1038" s="1400"/>
      <c r="C1038" s="1400"/>
      <c r="D1038" s="1400"/>
      <c r="E1038" s="1400"/>
      <c r="F1038" s="1400"/>
      <c r="G1038" s="1400"/>
      <c r="H1038" s="1400"/>
      <c r="I1038" s="1400"/>
      <c r="J1038" s="1400"/>
      <c r="K1038" s="1400"/>
      <c r="L1038" s="1400"/>
      <c r="M1038" s="1400"/>
      <c r="N1038" s="1400"/>
      <c r="O1038" s="1400"/>
      <c r="P1038" s="1400"/>
      <c r="Q1038" s="1400"/>
      <c r="R1038" s="1400"/>
      <c r="S1038" s="1400"/>
      <c r="T1038" s="1400"/>
      <c r="U1038" s="1400"/>
      <c r="V1038" s="1400"/>
      <c r="W1038" s="1400"/>
      <c r="X1038" s="1400"/>
      <c r="Y1038" s="1400"/>
      <c r="Z1038" s="1400"/>
      <c r="AA1038" s="1400"/>
      <c r="AB1038" s="1400"/>
      <c r="AC1038" s="1400"/>
      <c r="AD1038" s="1400"/>
      <c r="AE1038" s="1400"/>
      <c r="AF1038" s="1400"/>
      <c r="AG1038" s="1400"/>
    </row>
    <row r="1039" spans="1:33" ht="15" customHeight="1" x14ac:dyDescent="0.25">
      <c r="A1039" s="10"/>
      <c r="B1039" s="2383" t="s">
        <v>2742</v>
      </c>
      <c r="C1039" s="1400"/>
      <c r="D1039" s="1400"/>
      <c r="E1039" s="1400"/>
      <c r="F1039" s="1400"/>
      <c r="G1039" s="1400"/>
      <c r="H1039" s="1400"/>
      <c r="I1039" s="1400"/>
      <c r="J1039" s="1400"/>
      <c r="K1039" s="1400"/>
      <c r="L1039" s="1400"/>
      <c r="M1039" s="364"/>
      <c r="N1039" s="2383" t="s">
        <v>1645</v>
      </c>
      <c r="O1039" s="364"/>
      <c r="P1039" s="2383" t="s">
        <v>2614</v>
      </c>
      <c r="Q1039" s="1400"/>
      <c r="R1039" s="1400"/>
      <c r="S1039" s="1400"/>
      <c r="T1039" s="1400"/>
      <c r="U1039" s="1400"/>
      <c r="V1039" s="1400"/>
      <c r="W1039" s="1400"/>
      <c r="X1039" s="1400"/>
      <c r="Y1039" s="181"/>
      <c r="Z1039" s="2388" t="s">
        <v>2743</v>
      </c>
      <c r="AA1039" s="1400"/>
      <c r="AB1039" s="10"/>
      <c r="AC1039" s="2388" t="s">
        <v>2744</v>
      </c>
      <c r="AD1039" s="1400"/>
      <c r="AE1039" s="1400"/>
      <c r="AF1039" s="1400"/>
      <c r="AG1039" s="10"/>
    </row>
    <row r="1040" spans="1:33" ht="14.25" customHeight="1" x14ac:dyDescent="0.25">
      <c r="A1040" s="10"/>
      <c r="B1040" s="1400"/>
      <c r="C1040" s="1400"/>
      <c r="D1040" s="1400"/>
      <c r="E1040" s="1400"/>
      <c r="F1040" s="1400"/>
      <c r="G1040" s="1400"/>
      <c r="H1040" s="1400"/>
      <c r="I1040" s="1400"/>
      <c r="J1040" s="1400"/>
      <c r="K1040" s="1400"/>
      <c r="L1040" s="1400"/>
      <c r="M1040" s="364"/>
      <c r="N1040" s="1400"/>
      <c r="O1040" s="364"/>
      <c r="P1040" s="1400"/>
      <c r="Q1040" s="1400"/>
      <c r="R1040" s="1400"/>
      <c r="S1040" s="1400"/>
      <c r="T1040" s="1400"/>
      <c r="U1040" s="1400"/>
      <c r="V1040" s="1400"/>
      <c r="W1040" s="1400"/>
      <c r="X1040" s="1400"/>
      <c r="Y1040" s="181"/>
      <c r="Z1040" s="1400"/>
      <c r="AA1040" s="1400"/>
      <c r="AB1040" s="10"/>
      <c r="AC1040" s="1400"/>
      <c r="AD1040" s="1400"/>
      <c r="AE1040" s="1400"/>
      <c r="AF1040" s="1400"/>
      <c r="AG1040" s="10"/>
    </row>
    <row r="1041" spans="1:33" ht="14.25" customHeight="1" x14ac:dyDescent="0.25">
      <c r="A1041" s="10"/>
      <c r="B1041" s="10"/>
      <c r="C1041" s="10"/>
      <c r="D1041" s="10"/>
      <c r="E1041" s="10"/>
      <c r="F1041" s="10"/>
      <c r="G1041" s="10"/>
      <c r="H1041" s="10"/>
      <c r="I1041" s="10"/>
      <c r="J1041" s="10"/>
      <c r="K1041" s="10"/>
      <c r="L1041" s="10"/>
      <c r="M1041" s="10"/>
      <c r="N1041" s="10"/>
      <c r="O1041" s="10"/>
      <c r="P1041" s="153"/>
      <c r="Q1041" s="153"/>
      <c r="R1041" s="153"/>
      <c r="S1041" s="153"/>
      <c r="T1041" s="153"/>
      <c r="U1041" s="153"/>
      <c r="V1041" s="153"/>
      <c r="W1041" s="153"/>
      <c r="X1041" s="153"/>
      <c r="Y1041" s="10"/>
      <c r="Z1041" s="10"/>
      <c r="AA1041" s="10"/>
      <c r="AB1041" s="10"/>
      <c r="AC1041" s="10"/>
      <c r="AD1041" s="10"/>
      <c r="AE1041" s="10"/>
      <c r="AF1041" s="10"/>
      <c r="AG1041" s="10"/>
    </row>
    <row r="1042" spans="1:33" ht="14.25" customHeight="1" x14ac:dyDescent="0.25">
      <c r="A1042" s="255"/>
      <c r="B1042" s="1474"/>
      <c r="C1042" s="1456"/>
      <c r="D1042" s="1456"/>
      <c r="E1042" s="1456"/>
      <c r="F1042" s="1456"/>
      <c r="G1042" s="1456"/>
      <c r="H1042" s="1456"/>
      <c r="I1042" s="1456"/>
      <c r="J1042" s="1456"/>
      <c r="K1042" s="1456"/>
      <c r="L1042" s="1457"/>
      <c r="M1042" s="255"/>
      <c r="N1042" s="1022"/>
      <c r="O1042" s="255"/>
      <c r="P1042" s="2386"/>
      <c r="Q1042" s="1456"/>
      <c r="R1042" s="1456"/>
      <c r="S1042" s="1456"/>
      <c r="T1042" s="1456"/>
      <c r="U1042" s="1456"/>
      <c r="V1042" s="1456"/>
      <c r="W1042" s="1456"/>
      <c r="X1042" s="1457"/>
      <c r="Y1042" s="255"/>
      <c r="Z1042" s="2387"/>
      <c r="AA1042" s="1457"/>
      <c r="AB1042" s="10"/>
      <c r="AC1042" s="2387"/>
      <c r="AD1042" s="1456"/>
      <c r="AE1042" s="1456"/>
      <c r="AF1042" s="1457"/>
      <c r="AG1042" s="10"/>
    </row>
    <row r="1043" spans="1:33" ht="14.25" customHeight="1" x14ac:dyDescent="0.25">
      <c r="A1043" s="10"/>
      <c r="B1043" s="584"/>
      <c r="C1043" s="584"/>
      <c r="D1043" s="584"/>
      <c r="E1043" s="584"/>
      <c r="F1043" s="584"/>
      <c r="G1043" s="584"/>
      <c r="H1043" s="584"/>
      <c r="I1043" s="584"/>
      <c r="J1043" s="584"/>
      <c r="K1043" s="584"/>
      <c r="L1043" s="584"/>
      <c r="M1043" s="10"/>
      <c r="N1043" s="584"/>
      <c r="O1043" s="10"/>
      <c r="P1043" s="153"/>
      <c r="Q1043" s="153"/>
      <c r="R1043" s="153"/>
      <c r="S1043" s="153"/>
      <c r="T1043" s="153"/>
      <c r="U1043" s="153"/>
      <c r="V1043" s="153"/>
      <c r="W1043" s="153"/>
      <c r="X1043" s="153"/>
      <c r="Y1043" s="10"/>
      <c r="Z1043" s="1023"/>
      <c r="AA1043" s="1023"/>
      <c r="AB1043" s="10"/>
      <c r="AC1043" s="1023"/>
      <c r="AD1043" s="1023"/>
      <c r="AE1043" s="1023"/>
      <c r="AF1043" s="1023"/>
      <c r="AG1043" s="10"/>
    </row>
    <row r="1044" spans="1:33" ht="14.25" customHeight="1" x14ac:dyDescent="0.25">
      <c r="A1044" s="255"/>
      <c r="B1044" s="1474"/>
      <c r="C1044" s="1456"/>
      <c r="D1044" s="1456"/>
      <c r="E1044" s="1456"/>
      <c r="F1044" s="1456"/>
      <c r="G1044" s="1456"/>
      <c r="H1044" s="1456"/>
      <c r="I1044" s="1456"/>
      <c r="J1044" s="1456"/>
      <c r="K1044" s="1456"/>
      <c r="L1044" s="1457"/>
      <c r="M1044" s="255"/>
      <c r="N1044" s="1022"/>
      <c r="O1044" s="255"/>
      <c r="P1044" s="2386"/>
      <c r="Q1044" s="1456"/>
      <c r="R1044" s="1456"/>
      <c r="S1044" s="1456"/>
      <c r="T1044" s="1456"/>
      <c r="U1044" s="1456"/>
      <c r="V1044" s="1456"/>
      <c r="W1044" s="1456"/>
      <c r="X1044" s="1457"/>
      <c r="Y1044" s="255"/>
      <c r="Z1044" s="2387"/>
      <c r="AA1044" s="1457"/>
      <c r="AB1044" s="10"/>
      <c r="AC1044" s="2387"/>
      <c r="AD1044" s="1456"/>
      <c r="AE1044" s="1456"/>
      <c r="AF1044" s="1457"/>
      <c r="AG1044" s="10"/>
    </row>
    <row r="1045" spans="1:33" ht="14.25" customHeight="1" x14ac:dyDescent="0.25">
      <c r="A1045" s="10"/>
      <c r="B1045" s="584"/>
      <c r="C1045" s="584"/>
      <c r="D1045" s="584"/>
      <c r="E1045" s="584"/>
      <c r="F1045" s="584"/>
      <c r="G1045" s="584"/>
      <c r="H1045" s="584"/>
      <c r="I1045" s="584"/>
      <c r="J1045" s="584"/>
      <c r="K1045" s="584"/>
      <c r="L1045" s="584"/>
      <c r="M1045" s="10"/>
      <c r="N1045" s="584"/>
      <c r="O1045" s="10"/>
      <c r="P1045" s="153"/>
      <c r="Q1045" s="153"/>
      <c r="R1045" s="153"/>
      <c r="S1045" s="153"/>
      <c r="T1045" s="153"/>
      <c r="U1045" s="153"/>
      <c r="V1045" s="153"/>
      <c r="W1045" s="153"/>
      <c r="X1045" s="153"/>
      <c r="Y1045" s="10"/>
      <c r="Z1045" s="1023"/>
      <c r="AA1045" s="1023"/>
      <c r="AB1045" s="10"/>
      <c r="AC1045" s="1023"/>
      <c r="AD1045" s="1023"/>
      <c r="AE1045" s="1023"/>
      <c r="AF1045" s="1023"/>
      <c r="AG1045" s="10"/>
    </row>
    <row r="1046" spans="1:33" ht="14.25" customHeight="1" x14ac:dyDescent="0.25">
      <c r="A1046" s="255"/>
      <c r="B1046" s="1474"/>
      <c r="C1046" s="1456"/>
      <c r="D1046" s="1456"/>
      <c r="E1046" s="1456"/>
      <c r="F1046" s="1456"/>
      <c r="G1046" s="1456"/>
      <c r="H1046" s="1456"/>
      <c r="I1046" s="1456"/>
      <c r="J1046" s="1456"/>
      <c r="K1046" s="1456"/>
      <c r="L1046" s="1457"/>
      <c r="M1046" s="255"/>
      <c r="N1046" s="1022"/>
      <c r="O1046" s="255"/>
      <c r="P1046" s="2386"/>
      <c r="Q1046" s="1456"/>
      <c r="R1046" s="1456"/>
      <c r="S1046" s="1456"/>
      <c r="T1046" s="1456"/>
      <c r="U1046" s="1456"/>
      <c r="V1046" s="1456"/>
      <c r="W1046" s="1456"/>
      <c r="X1046" s="1457"/>
      <c r="Y1046" s="255"/>
      <c r="Z1046" s="2387"/>
      <c r="AA1046" s="1457"/>
      <c r="AB1046" s="10"/>
      <c r="AC1046" s="2387"/>
      <c r="AD1046" s="1456"/>
      <c r="AE1046" s="1456"/>
      <c r="AF1046" s="1457"/>
      <c r="AG1046" s="10"/>
    </row>
    <row r="1047" spans="1:33" ht="14.25" customHeight="1" x14ac:dyDescent="0.25">
      <c r="A1047" s="10"/>
      <c r="B1047" s="584"/>
      <c r="C1047" s="584"/>
      <c r="D1047" s="584"/>
      <c r="E1047" s="584"/>
      <c r="F1047" s="584"/>
      <c r="G1047" s="584"/>
      <c r="H1047" s="584"/>
      <c r="I1047" s="584"/>
      <c r="J1047" s="584"/>
      <c r="K1047" s="584"/>
      <c r="L1047" s="584"/>
      <c r="M1047" s="10"/>
      <c r="N1047" s="584"/>
      <c r="O1047" s="10"/>
      <c r="P1047" s="153"/>
      <c r="Q1047" s="153"/>
      <c r="R1047" s="153"/>
      <c r="S1047" s="153"/>
      <c r="T1047" s="153"/>
      <c r="U1047" s="153"/>
      <c r="V1047" s="153"/>
      <c r="W1047" s="153"/>
      <c r="X1047" s="153"/>
      <c r="Y1047" s="10"/>
      <c r="Z1047" s="1023"/>
      <c r="AA1047" s="1023"/>
      <c r="AB1047" s="10"/>
      <c r="AC1047" s="1023"/>
      <c r="AD1047" s="1023"/>
      <c r="AE1047" s="1023"/>
      <c r="AF1047" s="1023"/>
      <c r="AG1047" s="10"/>
    </row>
    <row r="1048" spans="1:33" ht="14.25" customHeight="1" x14ac:dyDescent="0.25">
      <c r="A1048" s="255"/>
      <c r="B1048" s="1474"/>
      <c r="C1048" s="1456"/>
      <c r="D1048" s="1456"/>
      <c r="E1048" s="1456"/>
      <c r="F1048" s="1456"/>
      <c r="G1048" s="1456"/>
      <c r="H1048" s="1456"/>
      <c r="I1048" s="1456"/>
      <c r="J1048" s="1456"/>
      <c r="K1048" s="1456"/>
      <c r="L1048" s="1457"/>
      <c r="M1048" s="255"/>
      <c r="N1048" s="1022"/>
      <c r="O1048" s="255"/>
      <c r="P1048" s="2386"/>
      <c r="Q1048" s="1456"/>
      <c r="R1048" s="1456"/>
      <c r="S1048" s="1456"/>
      <c r="T1048" s="1456"/>
      <c r="U1048" s="1456"/>
      <c r="V1048" s="1456"/>
      <c r="W1048" s="1456"/>
      <c r="X1048" s="1457"/>
      <c r="Y1048" s="255"/>
      <c r="Z1048" s="2387"/>
      <c r="AA1048" s="1457"/>
      <c r="AB1048" s="10"/>
      <c r="AC1048" s="2387"/>
      <c r="AD1048" s="1456"/>
      <c r="AE1048" s="1456"/>
      <c r="AF1048" s="1457"/>
      <c r="AG1048" s="10"/>
    </row>
    <row r="1049" spans="1:33" ht="14.25" customHeight="1" x14ac:dyDescent="0.25">
      <c r="A1049" s="10"/>
      <c r="B1049" s="584"/>
      <c r="C1049" s="584"/>
      <c r="D1049" s="584"/>
      <c r="E1049" s="584"/>
      <c r="F1049" s="584"/>
      <c r="G1049" s="584"/>
      <c r="H1049" s="584"/>
      <c r="I1049" s="584"/>
      <c r="J1049" s="584"/>
      <c r="K1049" s="584"/>
      <c r="L1049" s="584"/>
      <c r="M1049" s="10"/>
      <c r="N1049" s="584"/>
      <c r="O1049" s="10"/>
      <c r="P1049" s="153"/>
      <c r="Q1049" s="153"/>
      <c r="R1049" s="153"/>
      <c r="S1049" s="153"/>
      <c r="T1049" s="153"/>
      <c r="U1049" s="153"/>
      <c r="V1049" s="153"/>
      <c r="W1049" s="153"/>
      <c r="X1049" s="153"/>
      <c r="Y1049" s="10"/>
      <c r="Z1049" s="1023"/>
      <c r="AA1049" s="1023"/>
      <c r="AB1049" s="10"/>
      <c r="AC1049" s="1023"/>
      <c r="AD1049" s="1023"/>
      <c r="AE1049" s="1023"/>
      <c r="AF1049" s="1023"/>
      <c r="AG1049" s="10"/>
    </row>
    <row r="1050" spans="1:33" ht="14.25" customHeight="1" x14ac:dyDescent="0.25">
      <c r="A1050" s="255"/>
      <c r="B1050" s="1474"/>
      <c r="C1050" s="1456"/>
      <c r="D1050" s="1456"/>
      <c r="E1050" s="1456"/>
      <c r="F1050" s="1456"/>
      <c r="G1050" s="1456"/>
      <c r="H1050" s="1456"/>
      <c r="I1050" s="1456"/>
      <c r="J1050" s="1456"/>
      <c r="K1050" s="1456"/>
      <c r="L1050" s="1457"/>
      <c r="M1050" s="255"/>
      <c r="N1050" s="1022"/>
      <c r="O1050" s="255"/>
      <c r="P1050" s="2386"/>
      <c r="Q1050" s="1456"/>
      <c r="R1050" s="1456"/>
      <c r="S1050" s="1456"/>
      <c r="T1050" s="1456"/>
      <c r="U1050" s="1456"/>
      <c r="V1050" s="1456"/>
      <c r="W1050" s="1456"/>
      <c r="X1050" s="1457"/>
      <c r="Y1050" s="255"/>
      <c r="Z1050" s="2387"/>
      <c r="AA1050" s="1457"/>
      <c r="AB1050" s="10"/>
      <c r="AC1050" s="2387"/>
      <c r="AD1050" s="1456"/>
      <c r="AE1050" s="1456"/>
      <c r="AF1050" s="1457"/>
      <c r="AG1050" s="10"/>
    </row>
    <row r="1051" spans="1:33" ht="14.25" customHeight="1" x14ac:dyDescent="0.25">
      <c r="A1051" s="10"/>
      <c r="B1051" s="584"/>
      <c r="C1051" s="584"/>
      <c r="D1051" s="584"/>
      <c r="E1051" s="584"/>
      <c r="F1051" s="584"/>
      <c r="G1051" s="584"/>
      <c r="H1051" s="584"/>
      <c r="I1051" s="584"/>
      <c r="J1051" s="584"/>
      <c r="K1051" s="584"/>
      <c r="L1051" s="584"/>
      <c r="M1051" s="10"/>
      <c r="N1051" s="584"/>
      <c r="O1051" s="10"/>
      <c r="P1051" s="153"/>
      <c r="Q1051" s="153"/>
      <c r="R1051" s="153"/>
      <c r="S1051" s="153"/>
      <c r="T1051" s="153"/>
      <c r="U1051" s="153"/>
      <c r="V1051" s="153"/>
      <c r="W1051" s="153"/>
      <c r="X1051" s="153"/>
      <c r="Y1051" s="10"/>
      <c r="Z1051" s="1023"/>
      <c r="AA1051" s="1023"/>
      <c r="AB1051" s="10"/>
      <c r="AC1051" s="1023"/>
      <c r="AD1051" s="1023"/>
      <c r="AE1051" s="1023"/>
      <c r="AF1051" s="1023"/>
      <c r="AG1051" s="10"/>
    </row>
    <row r="1052" spans="1:33" ht="14.25" customHeight="1" x14ac:dyDescent="0.25">
      <c r="A1052" s="255"/>
      <c r="B1052" s="1474"/>
      <c r="C1052" s="1456"/>
      <c r="D1052" s="1456"/>
      <c r="E1052" s="1456"/>
      <c r="F1052" s="1456"/>
      <c r="G1052" s="1456"/>
      <c r="H1052" s="1456"/>
      <c r="I1052" s="1456"/>
      <c r="J1052" s="1456"/>
      <c r="K1052" s="1456"/>
      <c r="L1052" s="1457"/>
      <c r="M1052" s="255"/>
      <c r="N1052" s="1022"/>
      <c r="O1052" s="255"/>
      <c r="P1052" s="2386"/>
      <c r="Q1052" s="1456"/>
      <c r="R1052" s="1456"/>
      <c r="S1052" s="1456"/>
      <c r="T1052" s="1456"/>
      <c r="U1052" s="1456"/>
      <c r="V1052" s="1456"/>
      <c r="W1052" s="1456"/>
      <c r="X1052" s="1457"/>
      <c r="Y1052" s="255"/>
      <c r="Z1052" s="2387"/>
      <c r="AA1052" s="1457"/>
      <c r="AB1052" s="10"/>
      <c r="AC1052" s="2387"/>
      <c r="AD1052" s="1456"/>
      <c r="AE1052" s="1456"/>
      <c r="AF1052" s="1457"/>
      <c r="AG1052" s="10"/>
    </row>
    <row r="1053" spans="1:33" ht="14.25" customHeight="1"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row>
    <row r="1054" spans="1:33" ht="14.25" customHeight="1" x14ac:dyDescent="0.25">
      <c r="A1054" s="10" t="s">
        <v>2745</v>
      </c>
      <c r="B1054" s="10"/>
      <c r="C1054" s="10"/>
      <c r="D1054" s="10"/>
      <c r="E1054" s="10"/>
      <c r="F1054" s="10"/>
      <c r="G1054" s="10"/>
      <c r="H1054" s="10"/>
      <c r="I1054" s="2389" t="s">
        <v>2746</v>
      </c>
      <c r="J1054" s="1456"/>
      <c r="K1054" s="1456"/>
      <c r="L1054" s="1456"/>
      <c r="M1054" s="1456"/>
      <c r="N1054" s="1456"/>
      <c r="O1054" s="1456"/>
      <c r="P1054" s="1456"/>
      <c r="Q1054" s="1456"/>
      <c r="R1054" s="1456"/>
      <c r="S1054" s="1456"/>
      <c r="T1054" s="1456"/>
      <c r="U1054" s="1456"/>
      <c r="V1054" s="1456"/>
      <c r="W1054" s="1456"/>
      <c r="X1054" s="1457"/>
      <c r="Y1054" s="10"/>
      <c r="Z1054" s="10" t="s">
        <v>2747</v>
      </c>
      <c r="AA1054" s="10"/>
      <c r="AB1054" s="10"/>
      <c r="AC1054" s="10"/>
      <c r="AD1054" s="10"/>
      <c r="AE1054" s="10"/>
      <c r="AF1054" s="10"/>
      <c r="AG1054" s="10"/>
    </row>
    <row r="1055" spans="1:33" ht="14.25" customHeight="1" x14ac:dyDescent="0.25">
      <c r="A1055" s="10" t="s">
        <v>2786</v>
      </c>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row>
    <row r="1056" spans="1:33" ht="14.25" customHeight="1"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row>
    <row r="1057" spans="1:33" ht="15" customHeight="1" x14ac:dyDescent="0.2">
      <c r="A1057" s="1551" t="s">
        <v>2749</v>
      </c>
      <c r="B1057" s="1400"/>
      <c r="C1057" s="1400"/>
      <c r="D1057" s="1400"/>
      <c r="E1057" s="1400"/>
      <c r="F1057" s="1400"/>
      <c r="G1057" s="1400"/>
      <c r="H1057" s="1400"/>
      <c r="I1057" s="1400"/>
      <c r="J1057" s="1400"/>
      <c r="K1057" s="1400"/>
      <c r="L1057" s="1400"/>
      <c r="M1057" s="1400"/>
      <c r="N1057" s="1400"/>
      <c r="O1057" s="1400"/>
      <c r="P1057" s="1400"/>
      <c r="Q1057" s="1400"/>
      <c r="R1057" s="1400"/>
      <c r="S1057" s="1400"/>
      <c r="T1057" s="1400"/>
      <c r="U1057" s="1400"/>
      <c r="V1057" s="1400"/>
      <c r="W1057" s="1400"/>
      <c r="X1057" s="1400"/>
      <c r="Y1057" s="1400"/>
      <c r="Z1057" s="1400"/>
      <c r="AA1057" s="1400"/>
      <c r="AB1057" s="1400"/>
      <c r="AC1057" s="1400"/>
      <c r="AD1057" s="1400"/>
      <c r="AE1057" s="1400"/>
      <c r="AF1057" s="1400"/>
      <c r="AG1057" s="1400"/>
    </row>
    <row r="1058" spans="1:33" ht="14.25" customHeight="1" x14ac:dyDescent="0.2">
      <c r="A1058" s="1400"/>
      <c r="B1058" s="1400"/>
      <c r="C1058" s="1400"/>
      <c r="D1058" s="1400"/>
      <c r="E1058" s="1400"/>
      <c r="F1058" s="1400"/>
      <c r="G1058" s="1400"/>
      <c r="H1058" s="1400"/>
      <c r="I1058" s="1400"/>
      <c r="J1058" s="1400"/>
      <c r="K1058" s="1400"/>
      <c r="L1058" s="1400"/>
      <c r="M1058" s="1400"/>
      <c r="N1058" s="1400"/>
      <c r="O1058" s="1400"/>
      <c r="P1058" s="1400"/>
      <c r="Q1058" s="1400"/>
      <c r="R1058" s="1400"/>
      <c r="S1058" s="1400"/>
      <c r="T1058" s="1400"/>
      <c r="U1058" s="1400"/>
      <c r="V1058" s="1400"/>
      <c r="W1058" s="1400"/>
      <c r="X1058" s="1400"/>
      <c r="Y1058" s="1400"/>
      <c r="Z1058" s="1400"/>
      <c r="AA1058" s="1400"/>
      <c r="AB1058" s="1400"/>
      <c r="AC1058" s="1400"/>
      <c r="AD1058" s="1400"/>
      <c r="AE1058" s="1400"/>
      <c r="AF1058" s="1400"/>
      <c r="AG1058" s="1400"/>
    </row>
    <row r="1059" spans="1:33" ht="14.25" customHeight="1" x14ac:dyDescent="0.2">
      <c r="A1059" s="1400"/>
      <c r="B1059" s="1400"/>
      <c r="C1059" s="1400"/>
      <c r="D1059" s="1400"/>
      <c r="E1059" s="1400"/>
      <c r="F1059" s="1400"/>
      <c r="G1059" s="1400"/>
      <c r="H1059" s="1400"/>
      <c r="I1059" s="1400"/>
      <c r="J1059" s="1400"/>
      <c r="K1059" s="1400"/>
      <c r="L1059" s="1400"/>
      <c r="M1059" s="1400"/>
      <c r="N1059" s="1400"/>
      <c r="O1059" s="1400"/>
      <c r="P1059" s="1400"/>
      <c r="Q1059" s="1400"/>
      <c r="R1059" s="1400"/>
      <c r="S1059" s="1400"/>
      <c r="T1059" s="1400"/>
      <c r="U1059" s="1400"/>
      <c r="V1059" s="1400"/>
      <c r="W1059" s="1400"/>
      <c r="X1059" s="1400"/>
      <c r="Y1059" s="1400"/>
      <c r="Z1059" s="1400"/>
      <c r="AA1059" s="1400"/>
      <c r="AB1059" s="1400"/>
      <c r="AC1059" s="1400"/>
      <c r="AD1059" s="1400"/>
      <c r="AE1059" s="1400"/>
      <c r="AF1059" s="1400"/>
      <c r="AG1059" s="1400"/>
    </row>
    <row r="1060" spans="1:33" ht="14.25" customHeight="1" x14ac:dyDescent="0.2">
      <c r="A1060" s="1400"/>
      <c r="B1060" s="1400"/>
      <c r="C1060" s="1400"/>
      <c r="D1060" s="1400"/>
      <c r="E1060" s="1400"/>
      <c r="F1060" s="1400"/>
      <c r="G1060" s="1400"/>
      <c r="H1060" s="1400"/>
      <c r="I1060" s="1400"/>
      <c r="J1060" s="1400"/>
      <c r="K1060" s="1400"/>
      <c r="L1060" s="1400"/>
      <c r="M1060" s="1400"/>
      <c r="N1060" s="1400"/>
      <c r="O1060" s="1400"/>
      <c r="P1060" s="1400"/>
      <c r="Q1060" s="1400"/>
      <c r="R1060" s="1400"/>
      <c r="S1060" s="1400"/>
      <c r="T1060" s="1400"/>
      <c r="U1060" s="1400"/>
      <c r="V1060" s="1400"/>
      <c r="W1060" s="1400"/>
      <c r="X1060" s="1400"/>
      <c r="Y1060" s="1400"/>
      <c r="Z1060" s="1400"/>
      <c r="AA1060" s="1400"/>
      <c r="AB1060" s="1400"/>
      <c r="AC1060" s="1400"/>
      <c r="AD1060" s="1400"/>
      <c r="AE1060" s="1400"/>
      <c r="AF1060" s="1400"/>
      <c r="AG1060" s="1400"/>
    </row>
    <row r="1061" spans="1:33" ht="14.25" customHeight="1"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row>
    <row r="1062" spans="1:33" ht="15" customHeight="1" x14ac:dyDescent="0.2">
      <c r="A1062" s="1551" t="s">
        <v>2750</v>
      </c>
      <c r="B1062" s="1400"/>
      <c r="C1062" s="1400"/>
      <c r="D1062" s="1400"/>
      <c r="E1062" s="1400"/>
      <c r="F1062" s="1400"/>
      <c r="G1062" s="1400"/>
      <c r="H1062" s="1400"/>
      <c r="I1062" s="1400"/>
      <c r="J1062" s="1400"/>
      <c r="K1062" s="1400"/>
      <c r="L1062" s="1400"/>
      <c r="M1062" s="1400"/>
      <c r="N1062" s="1400"/>
      <c r="O1062" s="1400"/>
      <c r="P1062" s="1400"/>
      <c r="Q1062" s="1400"/>
      <c r="R1062" s="1400"/>
      <c r="S1062" s="1400"/>
      <c r="T1062" s="1400"/>
      <c r="U1062" s="1400"/>
      <c r="V1062" s="1400"/>
      <c r="W1062" s="1400"/>
      <c r="X1062" s="1400"/>
      <c r="Y1062" s="1400"/>
      <c r="Z1062" s="1400"/>
      <c r="AA1062" s="1400"/>
      <c r="AB1062" s="1400"/>
      <c r="AC1062" s="1400"/>
      <c r="AD1062" s="1400"/>
      <c r="AE1062" s="1400"/>
      <c r="AF1062" s="1400"/>
      <c r="AG1062" s="1400"/>
    </row>
    <row r="1063" spans="1:33" ht="14.25" customHeight="1" x14ac:dyDescent="0.2">
      <c r="A1063" s="1400"/>
      <c r="B1063" s="1400"/>
      <c r="C1063" s="1400"/>
      <c r="D1063" s="1400"/>
      <c r="E1063" s="1400"/>
      <c r="F1063" s="1400"/>
      <c r="G1063" s="1400"/>
      <c r="H1063" s="1400"/>
      <c r="I1063" s="1400"/>
      <c r="J1063" s="1400"/>
      <c r="K1063" s="1400"/>
      <c r="L1063" s="1400"/>
      <c r="M1063" s="1400"/>
      <c r="N1063" s="1400"/>
      <c r="O1063" s="1400"/>
      <c r="P1063" s="1400"/>
      <c r="Q1063" s="1400"/>
      <c r="R1063" s="1400"/>
      <c r="S1063" s="1400"/>
      <c r="T1063" s="1400"/>
      <c r="U1063" s="1400"/>
      <c r="V1063" s="1400"/>
      <c r="W1063" s="1400"/>
      <c r="X1063" s="1400"/>
      <c r="Y1063" s="1400"/>
      <c r="Z1063" s="1400"/>
      <c r="AA1063" s="1400"/>
      <c r="AB1063" s="1400"/>
      <c r="AC1063" s="1400"/>
      <c r="AD1063" s="1400"/>
      <c r="AE1063" s="1400"/>
      <c r="AF1063" s="1400"/>
      <c r="AG1063" s="1400"/>
    </row>
    <row r="1064" spans="1:33" ht="14.25" customHeight="1" x14ac:dyDescent="0.2">
      <c r="A1064" s="1400"/>
      <c r="B1064" s="1400"/>
      <c r="C1064" s="1400"/>
      <c r="D1064" s="1400"/>
      <c r="E1064" s="1400"/>
      <c r="F1064" s="1400"/>
      <c r="G1064" s="1400"/>
      <c r="H1064" s="1400"/>
      <c r="I1064" s="1400"/>
      <c r="J1064" s="1400"/>
      <c r="K1064" s="1400"/>
      <c r="L1064" s="1400"/>
      <c r="M1064" s="1400"/>
      <c r="N1064" s="1400"/>
      <c r="O1064" s="1400"/>
      <c r="P1064" s="1400"/>
      <c r="Q1064" s="1400"/>
      <c r="R1064" s="1400"/>
      <c r="S1064" s="1400"/>
      <c r="T1064" s="1400"/>
      <c r="U1064" s="1400"/>
      <c r="V1064" s="1400"/>
      <c r="W1064" s="1400"/>
      <c r="X1064" s="1400"/>
      <c r="Y1064" s="1400"/>
      <c r="Z1064" s="1400"/>
      <c r="AA1064" s="1400"/>
      <c r="AB1064" s="1400"/>
      <c r="AC1064" s="1400"/>
      <c r="AD1064" s="1400"/>
      <c r="AE1064" s="1400"/>
      <c r="AF1064" s="1400"/>
      <c r="AG1064" s="1400"/>
    </row>
    <row r="1065" spans="1:33" ht="14.25" customHeight="1"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row>
    <row r="1066" spans="1:33" ht="14.25" customHeight="1" x14ac:dyDescent="0.25">
      <c r="A1066" s="10" t="s">
        <v>2751</v>
      </c>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row>
    <row r="1067" spans="1:33" ht="14.25" customHeight="1"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row>
    <row r="1068" spans="1:33" ht="14.25" customHeight="1"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row>
    <row r="1069" spans="1:33" ht="14.25" customHeight="1" x14ac:dyDescent="0.25">
      <c r="A1069" s="10" t="s">
        <v>1873</v>
      </c>
      <c r="B1069" s="10"/>
      <c r="C1069" s="2380"/>
      <c r="D1069" s="1403"/>
      <c r="E1069" s="1403"/>
      <c r="F1069" s="1403"/>
      <c r="G1069" s="1403"/>
      <c r="H1069" s="1403"/>
      <c r="I1069" s="1403"/>
      <c r="J1069" s="1403"/>
      <c r="K1069" s="1403"/>
      <c r="L1069" s="10"/>
      <c r="M1069" s="2384" t="str">
        <f>J1023</f>
        <v>Should be the same as listed in Part I.</v>
      </c>
      <c r="N1069" s="1456"/>
      <c r="O1069" s="1456"/>
      <c r="P1069" s="1456"/>
      <c r="Q1069" s="1456"/>
      <c r="R1069" s="1456"/>
      <c r="S1069" s="1456"/>
      <c r="T1069" s="1456"/>
      <c r="U1069" s="1456"/>
      <c r="V1069" s="1456"/>
      <c r="W1069" s="1456"/>
      <c r="X1069" s="1456"/>
      <c r="Y1069" s="1456"/>
      <c r="Z1069" s="1457"/>
      <c r="AA1069" s="10"/>
      <c r="AB1069" s="1703"/>
      <c r="AC1069" s="1456"/>
      <c r="AD1069" s="1456"/>
      <c r="AE1069" s="1456"/>
      <c r="AF1069" s="1457"/>
      <c r="AG1069" s="10"/>
    </row>
    <row r="1070" spans="1:33" ht="15" customHeight="1" x14ac:dyDescent="0.25">
      <c r="A1070" s="10"/>
      <c r="B1070" s="10"/>
      <c r="C1070" s="2381" t="s">
        <v>2752</v>
      </c>
      <c r="D1070" s="1397"/>
      <c r="E1070" s="1397"/>
      <c r="F1070" s="1397"/>
      <c r="G1070" s="1397"/>
      <c r="H1070" s="1397"/>
      <c r="I1070" s="1397"/>
      <c r="J1070" s="1397"/>
      <c r="K1070" s="1397"/>
      <c r="L1070" s="10"/>
      <c r="M1070" s="2382" t="s">
        <v>441</v>
      </c>
      <c r="N1070" s="1400"/>
      <c r="O1070" s="1400"/>
      <c r="P1070" s="1400"/>
      <c r="Q1070" s="1400"/>
      <c r="R1070" s="1400"/>
      <c r="S1070" s="1400"/>
      <c r="T1070" s="1400"/>
      <c r="U1070" s="1400"/>
      <c r="V1070" s="1400"/>
      <c r="W1070" s="1400"/>
      <c r="X1070" s="1400"/>
      <c r="Y1070" s="1400"/>
      <c r="Z1070" s="1400"/>
      <c r="AA1070" s="10"/>
      <c r="AB1070" s="2382" t="s">
        <v>442</v>
      </c>
      <c r="AC1070" s="1400"/>
      <c r="AD1070" s="1400"/>
      <c r="AE1070" s="1400"/>
      <c r="AF1070" s="1400"/>
      <c r="AG1070" s="10"/>
    </row>
    <row r="1071" spans="1:33" ht="14.25" customHeight="1" x14ac:dyDescent="0.25">
      <c r="A1071" s="10"/>
      <c r="B1071" s="10"/>
      <c r="C1071" s="1400"/>
      <c r="D1071" s="1400"/>
      <c r="E1071" s="1400"/>
      <c r="F1071" s="1400"/>
      <c r="G1071" s="1400"/>
      <c r="H1071" s="1400"/>
      <c r="I1071" s="1400"/>
      <c r="J1071" s="1400"/>
      <c r="K1071" s="140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row>
    <row r="1072" spans="1:33" ht="14.25" customHeight="1"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row>
    <row r="1073" spans="1:33" ht="14.25" customHeight="1" x14ac:dyDescent="0.25">
      <c r="A1073" s="181" t="s">
        <v>2731</v>
      </c>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row>
    <row r="1074" spans="1:33" ht="14.25" customHeight="1"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row>
    <row r="1075" spans="1:33" ht="14.25" customHeight="1" x14ac:dyDescent="0.25">
      <c r="A1075" s="181" t="s">
        <v>2724</v>
      </c>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row>
    <row r="1076" spans="1:33" ht="14.25" customHeight="1" x14ac:dyDescent="0.25">
      <c r="A1076" s="10" t="s">
        <v>2732</v>
      </c>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row>
    <row r="1077" spans="1:33" ht="14.25" customHeight="1"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row>
    <row r="1078" spans="1:33" ht="14.25" customHeight="1" x14ac:dyDescent="0.25">
      <c r="A1078" s="10" t="s">
        <v>2733</v>
      </c>
      <c r="B1078" s="10"/>
      <c r="C1078" s="10"/>
      <c r="D1078" s="10"/>
      <c r="E1078" s="10"/>
      <c r="F1078" s="10"/>
      <c r="G1078" s="10"/>
      <c r="H1078" s="10"/>
      <c r="I1078" s="10"/>
      <c r="J1078" s="2385" t="s">
        <v>2734</v>
      </c>
      <c r="K1078" s="1531"/>
      <c r="L1078" s="1531"/>
      <c r="M1078" s="1531"/>
      <c r="N1078" s="1531"/>
      <c r="O1078" s="1531"/>
      <c r="P1078" s="1531"/>
      <c r="Q1078" s="1531"/>
      <c r="R1078" s="1531"/>
      <c r="S1078" s="1531"/>
      <c r="T1078" s="1531"/>
      <c r="U1078" s="1531"/>
      <c r="V1078" s="1531"/>
      <c r="W1078" s="1531"/>
      <c r="X1078" s="1531"/>
      <c r="Y1078" s="1531"/>
      <c r="Z1078" s="1531"/>
      <c r="AA1078" s="1531"/>
      <c r="AB1078" s="1531"/>
      <c r="AC1078" s="1531"/>
      <c r="AD1078" s="1531"/>
      <c r="AE1078" s="1531"/>
      <c r="AF1078" s="1532"/>
      <c r="AG1078" s="10"/>
    </row>
    <row r="1079" spans="1:33" ht="14.25" customHeight="1"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row>
    <row r="1080" spans="1:33" ht="15.75" customHeight="1" x14ac:dyDescent="0.25">
      <c r="A1080" s="10"/>
      <c r="B1080" s="10" t="s">
        <v>2735</v>
      </c>
      <c r="C1080" s="10"/>
      <c r="D1080" s="10"/>
      <c r="E1080" s="10"/>
      <c r="F1080" s="10"/>
      <c r="G1080" s="238"/>
      <c r="H1080" s="1700" t="s">
        <v>2736</v>
      </c>
      <c r="I1080" s="1400"/>
      <c r="J1080" s="1400"/>
      <c r="K1080" s="1400"/>
      <c r="L1080" s="1400"/>
      <c r="M1080" s="1400"/>
      <c r="N1080" s="1400"/>
      <c r="O1080" s="1400"/>
      <c r="P1080" s="1400"/>
      <c r="Q1080" s="1400"/>
      <c r="R1080" s="1400"/>
      <c r="S1080" s="1400"/>
      <c r="T1080" s="1400"/>
      <c r="U1080" s="1400"/>
      <c r="V1080" s="1400"/>
      <c r="W1080" s="1400"/>
      <c r="X1080" s="1400"/>
      <c r="Y1080" s="1400"/>
      <c r="Z1080" s="1400"/>
      <c r="AA1080" s="1400"/>
      <c r="AB1080" s="1400"/>
      <c r="AC1080" s="1400"/>
      <c r="AD1080" s="1400"/>
      <c r="AE1080" s="1400"/>
      <c r="AF1080" s="1400"/>
      <c r="AG1080" s="1400"/>
    </row>
    <row r="1081" spans="1:33" ht="14.25" customHeight="1"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row>
    <row r="1082" spans="1:33" ht="14.25" customHeight="1" x14ac:dyDescent="0.25">
      <c r="A1082" s="10"/>
      <c r="B1082" s="10"/>
      <c r="C1082" s="10"/>
      <c r="D1082" s="10"/>
      <c r="E1082" s="10"/>
      <c r="F1082" s="10"/>
      <c r="G1082" s="238"/>
      <c r="H1082" s="10" t="s">
        <v>2737</v>
      </c>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row>
    <row r="1083" spans="1:33" ht="14.25" customHeight="1"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row>
    <row r="1084" spans="1:33" ht="14.25" customHeight="1" x14ac:dyDescent="0.25">
      <c r="A1084" s="10"/>
      <c r="B1084" s="10"/>
      <c r="C1084" s="10"/>
      <c r="D1084" s="10"/>
      <c r="E1084" s="10"/>
      <c r="F1084" s="10"/>
      <c r="G1084" s="238"/>
      <c r="H1084" s="10" t="s">
        <v>2738</v>
      </c>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row>
    <row r="1085" spans="1:33" ht="14.25" customHeight="1"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row>
    <row r="1086" spans="1:33" ht="14.25" customHeight="1" x14ac:dyDescent="0.25">
      <c r="A1086" s="10"/>
      <c r="B1086" s="10"/>
      <c r="C1086" s="10"/>
      <c r="D1086" s="10"/>
      <c r="E1086" s="10"/>
      <c r="F1086" s="10"/>
      <c r="G1086" s="238"/>
      <c r="H1086" s="10" t="s">
        <v>2739</v>
      </c>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row>
    <row r="1087" spans="1:33" ht="14.25" customHeight="1"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row>
    <row r="1088" spans="1:33" ht="14.25" customHeight="1" x14ac:dyDescent="0.25">
      <c r="A1088" s="10"/>
      <c r="B1088" s="10"/>
      <c r="C1088" s="10"/>
      <c r="D1088" s="10"/>
      <c r="E1088" s="10"/>
      <c r="F1088" s="10"/>
      <c r="G1088" s="238"/>
      <c r="H1088" s="10" t="s">
        <v>2740</v>
      </c>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row>
    <row r="1089" spans="1:33" ht="14.25" customHeight="1"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row>
    <row r="1090" spans="1:33" ht="15" customHeight="1" x14ac:dyDescent="0.2">
      <c r="A1090" s="1551" t="s">
        <v>2787</v>
      </c>
      <c r="B1090" s="1400"/>
      <c r="C1090" s="1400"/>
      <c r="D1090" s="1400"/>
      <c r="E1090" s="1400"/>
      <c r="F1090" s="1400"/>
      <c r="G1090" s="1400"/>
      <c r="H1090" s="1400"/>
      <c r="I1090" s="1400"/>
      <c r="J1090" s="1400"/>
      <c r="K1090" s="1400"/>
      <c r="L1090" s="1400"/>
      <c r="M1090" s="1400"/>
      <c r="N1090" s="1400"/>
      <c r="O1090" s="1400"/>
      <c r="P1090" s="1400"/>
      <c r="Q1090" s="1400"/>
      <c r="R1090" s="1400"/>
      <c r="S1090" s="1400"/>
      <c r="T1090" s="1400"/>
      <c r="U1090" s="1400"/>
      <c r="V1090" s="1400"/>
      <c r="W1090" s="1400"/>
      <c r="X1090" s="1400"/>
      <c r="Y1090" s="1400"/>
      <c r="Z1090" s="1400"/>
      <c r="AA1090" s="1400"/>
      <c r="AB1090" s="1400"/>
      <c r="AC1090" s="1400"/>
      <c r="AD1090" s="1400"/>
      <c r="AE1090" s="1400"/>
      <c r="AF1090" s="1400"/>
      <c r="AG1090" s="1400"/>
    </row>
    <row r="1091" spans="1:33" ht="14.25" customHeight="1" x14ac:dyDescent="0.2">
      <c r="A1091" s="1400"/>
      <c r="B1091" s="1400"/>
      <c r="C1091" s="1400"/>
      <c r="D1091" s="1400"/>
      <c r="E1091" s="1400"/>
      <c r="F1091" s="1400"/>
      <c r="G1091" s="1400"/>
      <c r="H1091" s="1400"/>
      <c r="I1091" s="1400"/>
      <c r="J1091" s="1400"/>
      <c r="K1091" s="1400"/>
      <c r="L1091" s="1400"/>
      <c r="M1091" s="1400"/>
      <c r="N1091" s="1400"/>
      <c r="O1091" s="1400"/>
      <c r="P1091" s="1400"/>
      <c r="Q1091" s="1400"/>
      <c r="R1091" s="1400"/>
      <c r="S1091" s="1400"/>
      <c r="T1091" s="1400"/>
      <c r="U1091" s="1400"/>
      <c r="V1091" s="1400"/>
      <c r="W1091" s="1400"/>
      <c r="X1091" s="1400"/>
      <c r="Y1091" s="1400"/>
      <c r="Z1091" s="1400"/>
      <c r="AA1091" s="1400"/>
      <c r="AB1091" s="1400"/>
      <c r="AC1091" s="1400"/>
      <c r="AD1091" s="1400"/>
      <c r="AE1091" s="1400"/>
      <c r="AF1091" s="1400"/>
      <c r="AG1091" s="1400"/>
    </row>
    <row r="1092" spans="1:33" ht="14.25" customHeight="1" x14ac:dyDescent="0.2">
      <c r="A1092" s="1400"/>
      <c r="B1092" s="1400"/>
      <c r="C1092" s="1400"/>
      <c r="D1092" s="1400"/>
      <c r="E1092" s="1400"/>
      <c r="F1092" s="1400"/>
      <c r="G1092" s="1400"/>
      <c r="H1092" s="1400"/>
      <c r="I1092" s="1400"/>
      <c r="J1092" s="1400"/>
      <c r="K1092" s="1400"/>
      <c r="L1092" s="1400"/>
      <c r="M1092" s="1400"/>
      <c r="N1092" s="1400"/>
      <c r="O1092" s="1400"/>
      <c r="P1092" s="1400"/>
      <c r="Q1092" s="1400"/>
      <c r="R1092" s="1400"/>
      <c r="S1092" s="1400"/>
      <c r="T1092" s="1400"/>
      <c r="U1092" s="1400"/>
      <c r="V1092" s="1400"/>
      <c r="W1092" s="1400"/>
      <c r="X1092" s="1400"/>
      <c r="Y1092" s="1400"/>
      <c r="Z1092" s="1400"/>
      <c r="AA1092" s="1400"/>
      <c r="AB1092" s="1400"/>
      <c r="AC1092" s="1400"/>
      <c r="AD1092" s="1400"/>
      <c r="AE1092" s="1400"/>
      <c r="AF1092" s="1400"/>
      <c r="AG1092" s="1400"/>
    </row>
    <row r="1093" spans="1:33" ht="14.25" customHeight="1" x14ac:dyDescent="0.2">
      <c r="A1093" s="1400"/>
      <c r="B1093" s="1400"/>
      <c r="C1093" s="1400"/>
      <c r="D1093" s="1400"/>
      <c r="E1093" s="1400"/>
      <c r="F1093" s="1400"/>
      <c r="G1093" s="1400"/>
      <c r="H1093" s="1400"/>
      <c r="I1093" s="1400"/>
      <c r="J1093" s="1400"/>
      <c r="K1093" s="1400"/>
      <c r="L1093" s="1400"/>
      <c r="M1093" s="1400"/>
      <c r="N1093" s="1400"/>
      <c r="O1093" s="1400"/>
      <c r="P1093" s="1400"/>
      <c r="Q1093" s="1400"/>
      <c r="R1093" s="1400"/>
      <c r="S1093" s="1400"/>
      <c r="T1093" s="1400"/>
      <c r="U1093" s="1400"/>
      <c r="V1093" s="1400"/>
      <c r="W1093" s="1400"/>
      <c r="X1093" s="1400"/>
      <c r="Y1093" s="1400"/>
      <c r="Z1093" s="1400"/>
      <c r="AA1093" s="1400"/>
      <c r="AB1093" s="1400"/>
      <c r="AC1093" s="1400"/>
      <c r="AD1093" s="1400"/>
      <c r="AE1093" s="1400"/>
      <c r="AF1093" s="1400"/>
      <c r="AG1093" s="1400"/>
    </row>
    <row r="1094" spans="1:33" ht="15" customHeight="1" x14ac:dyDescent="0.25">
      <c r="A1094" s="10"/>
      <c r="B1094" s="2383" t="s">
        <v>2742</v>
      </c>
      <c r="C1094" s="1400"/>
      <c r="D1094" s="1400"/>
      <c r="E1094" s="1400"/>
      <c r="F1094" s="1400"/>
      <c r="G1094" s="1400"/>
      <c r="H1094" s="1400"/>
      <c r="I1094" s="1400"/>
      <c r="J1094" s="1400"/>
      <c r="K1094" s="1400"/>
      <c r="L1094" s="1400"/>
      <c r="M1094" s="364"/>
      <c r="N1094" s="2383" t="s">
        <v>1645</v>
      </c>
      <c r="O1094" s="364"/>
      <c r="P1094" s="2383" t="s">
        <v>2614</v>
      </c>
      <c r="Q1094" s="1400"/>
      <c r="R1094" s="1400"/>
      <c r="S1094" s="1400"/>
      <c r="T1094" s="1400"/>
      <c r="U1094" s="1400"/>
      <c r="V1094" s="1400"/>
      <c r="W1094" s="1400"/>
      <c r="X1094" s="1400"/>
      <c r="Y1094" s="181"/>
      <c r="Z1094" s="2388" t="s">
        <v>2743</v>
      </c>
      <c r="AA1094" s="1400"/>
      <c r="AB1094" s="10"/>
      <c r="AC1094" s="2388" t="s">
        <v>2744</v>
      </c>
      <c r="AD1094" s="1400"/>
      <c r="AE1094" s="1400"/>
      <c r="AF1094" s="1400"/>
      <c r="AG1094" s="10"/>
    </row>
    <row r="1095" spans="1:33" ht="14.25" customHeight="1" x14ac:dyDescent="0.25">
      <c r="A1095" s="10"/>
      <c r="B1095" s="1400"/>
      <c r="C1095" s="1400"/>
      <c r="D1095" s="1400"/>
      <c r="E1095" s="1400"/>
      <c r="F1095" s="1400"/>
      <c r="G1095" s="1400"/>
      <c r="H1095" s="1400"/>
      <c r="I1095" s="1400"/>
      <c r="J1095" s="1400"/>
      <c r="K1095" s="1400"/>
      <c r="L1095" s="1400"/>
      <c r="M1095" s="364"/>
      <c r="N1095" s="1400"/>
      <c r="O1095" s="364"/>
      <c r="P1095" s="1400"/>
      <c r="Q1095" s="1400"/>
      <c r="R1095" s="1400"/>
      <c r="S1095" s="1400"/>
      <c r="T1095" s="1400"/>
      <c r="U1095" s="1400"/>
      <c r="V1095" s="1400"/>
      <c r="W1095" s="1400"/>
      <c r="X1095" s="1400"/>
      <c r="Y1095" s="181"/>
      <c r="Z1095" s="1400"/>
      <c r="AA1095" s="1400"/>
      <c r="AB1095" s="10"/>
      <c r="AC1095" s="1400"/>
      <c r="AD1095" s="1400"/>
      <c r="AE1095" s="1400"/>
      <c r="AF1095" s="1400"/>
      <c r="AG1095" s="10"/>
    </row>
    <row r="1096" spans="1:33" ht="14.25" customHeight="1" x14ac:dyDescent="0.25">
      <c r="A1096" s="10"/>
      <c r="B1096" s="10"/>
      <c r="C1096" s="10"/>
      <c r="D1096" s="10"/>
      <c r="E1096" s="10"/>
      <c r="F1096" s="10"/>
      <c r="G1096" s="10"/>
      <c r="H1096" s="10"/>
      <c r="I1096" s="10"/>
      <c r="J1096" s="10"/>
      <c r="K1096" s="10"/>
      <c r="L1096" s="10"/>
      <c r="M1096" s="10"/>
      <c r="N1096" s="10"/>
      <c r="O1096" s="10"/>
      <c r="P1096" s="153"/>
      <c r="Q1096" s="153"/>
      <c r="R1096" s="153"/>
      <c r="S1096" s="153"/>
      <c r="T1096" s="153"/>
      <c r="U1096" s="153"/>
      <c r="V1096" s="153"/>
      <c r="W1096" s="153"/>
      <c r="X1096" s="153"/>
      <c r="Y1096" s="10"/>
      <c r="Z1096" s="10"/>
      <c r="AA1096" s="10"/>
      <c r="AB1096" s="10"/>
      <c r="AC1096" s="10"/>
      <c r="AD1096" s="10"/>
      <c r="AE1096" s="10"/>
      <c r="AF1096" s="10"/>
      <c r="AG1096" s="10"/>
    </row>
    <row r="1097" spans="1:33" ht="14.25" customHeight="1" x14ac:dyDescent="0.25">
      <c r="A1097" s="255"/>
      <c r="B1097" s="1474"/>
      <c r="C1097" s="1456"/>
      <c r="D1097" s="1456"/>
      <c r="E1097" s="1456"/>
      <c r="F1097" s="1456"/>
      <c r="G1097" s="1456"/>
      <c r="H1097" s="1456"/>
      <c r="I1097" s="1456"/>
      <c r="J1097" s="1456"/>
      <c r="K1097" s="1456"/>
      <c r="L1097" s="1457"/>
      <c r="M1097" s="255"/>
      <c r="N1097" s="1022"/>
      <c r="O1097" s="255"/>
      <c r="P1097" s="2386"/>
      <c r="Q1097" s="1456"/>
      <c r="R1097" s="1456"/>
      <c r="S1097" s="1456"/>
      <c r="T1097" s="1456"/>
      <c r="U1097" s="1456"/>
      <c r="V1097" s="1456"/>
      <c r="W1097" s="1456"/>
      <c r="X1097" s="1457"/>
      <c r="Y1097" s="255"/>
      <c r="Z1097" s="2387"/>
      <c r="AA1097" s="1457"/>
      <c r="AB1097" s="10"/>
      <c r="AC1097" s="2387"/>
      <c r="AD1097" s="1456"/>
      <c r="AE1097" s="1456"/>
      <c r="AF1097" s="1457"/>
      <c r="AG1097" s="10"/>
    </row>
    <row r="1098" spans="1:33" ht="14.25" customHeight="1" x14ac:dyDescent="0.25">
      <c r="A1098" s="10"/>
      <c r="B1098" s="584"/>
      <c r="C1098" s="584"/>
      <c r="D1098" s="584"/>
      <c r="E1098" s="584"/>
      <c r="F1098" s="584"/>
      <c r="G1098" s="584"/>
      <c r="H1098" s="584"/>
      <c r="I1098" s="584"/>
      <c r="J1098" s="584"/>
      <c r="K1098" s="584"/>
      <c r="L1098" s="584"/>
      <c r="M1098" s="10"/>
      <c r="N1098" s="584"/>
      <c r="O1098" s="10"/>
      <c r="P1098" s="153"/>
      <c r="Q1098" s="153"/>
      <c r="R1098" s="153"/>
      <c r="S1098" s="153"/>
      <c r="T1098" s="153"/>
      <c r="U1098" s="153"/>
      <c r="V1098" s="153"/>
      <c r="W1098" s="153"/>
      <c r="X1098" s="153"/>
      <c r="Y1098" s="10"/>
      <c r="Z1098" s="1023"/>
      <c r="AA1098" s="1023"/>
      <c r="AB1098" s="10"/>
      <c r="AC1098" s="1023"/>
      <c r="AD1098" s="1023"/>
      <c r="AE1098" s="1023"/>
      <c r="AF1098" s="1023"/>
      <c r="AG1098" s="10"/>
    </row>
    <row r="1099" spans="1:33" ht="14.25" customHeight="1" x14ac:dyDescent="0.25">
      <c r="A1099" s="255"/>
      <c r="B1099" s="1474"/>
      <c r="C1099" s="1456"/>
      <c r="D1099" s="1456"/>
      <c r="E1099" s="1456"/>
      <c r="F1099" s="1456"/>
      <c r="G1099" s="1456"/>
      <c r="H1099" s="1456"/>
      <c r="I1099" s="1456"/>
      <c r="J1099" s="1456"/>
      <c r="K1099" s="1456"/>
      <c r="L1099" s="1457"/>
      <c r="M1099" s="255"/>
      <c r="N1099" s="1022"/>
      <c r="O1099" s="255"/>
      <c r="P1099" s="2386"/>
      <c r="Q1099" s="1456"/>
      <c r="R1099" s="1456"/>
      <c r="S1099" s="1456"/>
      <c r="T1099" s="1456"/>
      <c r="U1099" s="1456"/>
      <c r="V1099" s="1456"/>
      <c r="W1099" s="1456"/>
      <c r="X1099" s="1457"/>
      <c r="Y1099" s="255"/>
      <c r="Z1099" s="2387"/>
      <c r="AA1099" s="1457"/>
      <c r="AB1099" s="10"/>
      <c r="AC1099" s="2387"/>
      <c r="AD1099" s="1456"/>
      <c r="AE1099" s="1456"/>
      <c r="AF1099" s="1457"/>
      <c r="AG1099" s="10"/>
    </row>
    <row r="1100" spans="1:33" ht="14.25" customHeight="1" x14ac:dyDescent="0.25">
      <c r="A1100" s="10"/>
      <c r="B1100" s="584"/>
      <c r="C1100" s="584"/>
      <c r="D1100" s="584"/>
      <c r="E1100" s="584"/>
      <c r="F1100" s="584"/>
      <c r="G1100" s="584"/>
      <c r="H1100" s="584"/>
      <c r="I1100" s="584"/>
      <c r="J1100" s="584"/>
      <c r="K1100" s="584"/>
      <c r="L1100" s="584"/>
      <c r="M1100" s="10"/>
      <c r="N1100" s="584"/>
      <c r="O1100" s="10"/>
      <c r="P1100" s="153"/>
      <c r="Q1100" s="153"/>
      <c r="R1100" s="153"/>
      <c r="S1100" s="153"/>
      <c r="T1100" s="153"/>
      <c r="U1100" s="153"/>
      <c r="V1100" s="153"/>
      <c r="W1100" s="153"/>
      <c r="X1100" s="153"/>
      <c r="Y1100" s="10"/>
      <c r="Z1100" s="1023"/>
      <c r="AA1100" s="1023"/>
      <c r="AB1100" s="10"/>
      <c r="AC1100" s="1023"/>
      <c r="AD1100" s="1023"/>
      <c r="AE1100" s="1023"/>
      <c r="AF1100" s="1023"/>
      <c r="AG1100" s="10"/>
    </row>
    <row r="1101" spans="1:33" ht="14.25" customHeight="1" x14ac:dyDescent="0.25">
      <c r="A1101" s="255"/>
      <c r="B1101" s="1474"/>
      <c r="C1101" s="1456"/>
      <c r="D1101" s="1456"/>
      <c r="E1101" s="1456"/>
      <c r="F1101" s="1456"/>
      <c r="G1101" s="1456"/>
      <c r="H1101" s="1456"/>
      <c r="I1101" s="1456"/>
      <c r="J1101" s="1456"/>
      <c r="K1101" s="1456"/>
      <c r="L1101" s="1457"/>
      <c r="M1101" s="255"/>
      <c r="N1101" s="1022"/>
      <c r="O1101" s="255"/>
      <c r="P1101" s="2386"/>
      <c r="Q1101" s="1456"/>
      <c r="R1101" s="1456"/>
      <c r="S1101" s="1456"/>
      <c r="T1101" s="1456"/>
      <c r="U1101" s="1456"/>
      <c r="V1101" s="1456"/>
      <c r="W1101" s="1456"/>
      <c r="X1101" s="1457"/>
      <c r="Y1101" s="255"/>
      <c r="Z1101" s="2387"/>
      <c r="AA1101" s="1457"/>
      <c r="AB1101" s="10"/>
      <c r="AC1101" s="2387"/>
      <c r="AD1101" s="1456"/>
      <c r="AE1101" s="1456"/>
      <c r="AF1101" s="1457"/>
      <c r="AG1101" s="10"/>
    </row>
    <row r="1102" spans="1:33" ht="14.25" customHeight="1" x14ac:dyDescent="0.25">
      <c r="A1102" s="10"/>
      <c r="B1102" s="584"/>
      <c r="C1102" s="584"/>
      <c r="D1102" s="584"/>
      <c r="E1102" s="584"/>
      <c r="F1102" s="584"/>
      <c r="G1102" s="584"/>
      <c r="H1102" s="584"/>
      <c r="I1102" s="584"/>
      <c r="J1102" s="584"/>
      <c r="K1102" s="584"/>
      <c r="L1102" s="584"/>
      <c r="M1102" s="10"/>
      <c r="N1102" s="584"/>
      <c r="O1102" s="10"/>
      <c r="P1102" s="153"/>
      <c r="Q1102" s="153"/>
      <c r="R1102" s="153"/>
      <c r="S1102" s="153"/>
      <c r="T1102" s="153"/>
      <c r="U1102" s="153"/>
      <c r="V1102" s="153"/>
      <c r="W1102" s="153"/>
      <c r="X1102" s="153"/>
      <c r="Y1102" s="10"/>
      <c r="Z1102" s="1023"/>
      <c r="AA1102" s="1023"/>
      <c r="AB1102" s="10"/>
      <c r="AC1102" s="1023"/>
      <c r="AD1102" s="1023"/>
      <c r="AE1102" s="1023"/>
      <c r="AF1102" s="1023"/>
      <c r="AG1102" s="10"/>
    </row>
    <row r="1103" spans="1:33" ht="14.25" customHeight="1" x14ac:dyDescent="0.25">
      <c r="A1103" s="255"/>
      <c r="B1103" s="1474"/>
      <c r="C1103" s="1456"/>
      <c r="D1103" s="1456"/>
      <c r="E1103" s="1456"/>
      <c r="F1103" s="1456"/>
      <c r="G1103" s="1456"/>
      <c r="H1103" s="1456"/>
      <c r="I1103" s="1456"/>
      <c r="J1103" s="1456"/>
      <c r="K1103" s="1456"/>
      <c r="L1103" s="1457"/>
      <c r="M1103" s="255"/>
      <c r="N1103" s="1022"/>
      <c r="O1103" s="255"/>
      <c r="P1103" s="2386"/>
      <c r="Q1103" s="1456"/>
      <c r="R1103" s="1456"/>
      <c r="S1103" s="1456"/>
      <c r="T1103" s="1456"/>
      <c r="U1103" s="1456"/>
      <c r="V1103" s="1456"/>
      <c r="W1103" s="1456"/>
      <c r="X1103" s="1457"/>
      <c r="Y1103" s="255"/>
      <c r="Z1103" s="2387"/>
      <c r="AA1103" s="1457"/>
      <c r="AB1103" s="10"/>
      <c r="AC1103" s="2387"/>
      <c r="AD1103" s="1456"/>
      <c r="AE1103" s="1456"/>
      <c r="AF1103" s="1457"/>
      <c r="AG1103" s="10"/>
    </row>
    <row r="1104" spans="1:33" ht="14.25" customHeight="1" x14ac:dyDescent="0.25">
      <c r="A1104" s="10"/>
      <c r="B1104" s="584"/>
      <c r="C1104" s="584"/>
      <c r="D1104" s="584"/>
      <c r="E1104" s="584"/>
      <c r="F1104" s="584"/>
      <c r="G1104" s="584"/>
      <c r="H1104" s="584"/>
      <c r="I1104" s="584"/>
      <c r="J1104" s="584"/>
      <c r="K1104" s="584"/>
      <c r="L1104" s="584"/>
      <c r="M1104" s="10"/>
      <c r="N1104" s="584"/>
      <c r="O1104" s="10"/>
      <c r="P1104" s="153"/>
      <c r="Q1104" s="153"/>
      <c r="R1104" s="153"/>
      <c r="S1104" s="153"/>
      <c r="T1104" s="153"/>
      <c r="U1104" s="153"/>
      <c r="V1104" s="153"/>
      <c r="W1104" s="153"/>
      <c r="X1104" s="153"/>
      <c r="Y1104" s="10"/>
      <c r="Z1104" s="1023"/>
      <c r="AA1104" s="1023"/>
      <c r="AB1104" s="10"/>
      <c r="AC1104" s="1023"/>
      <c r="AD1104" s="1023"/>
      <c r="AE1104" s="1023"/>
      <c r="AF1104" s="1023"/>
      <c r="AG1104" s="10"/>
    </row>
    <row r="1105" spans="1:33" ht="14.25" customHeight="1" x14ac:dyDescent="0.25">
      <c r="A1105" s="255"/>
      <c r="B1105" s="1474"/>
      <c r="C1105" s="1456"/>
      <c r="D1105" s="1456"/>
      <c r="E1105" s="1456"/>
      <c r="F1105" s="1456"/>
      <c r="G1105" s="1456"/>
      <c r="H1105" s="1456"/>
      <c r="I1105" s="1456"/>
      <c r="J1105" s="1456"/>
      <c r="K1105" s="1456"/>
      <c r="L1105" s="1457"/>
      <c r="M1105" s="255"/>
      <c r="N1105" s="1022"/>
      <c r="O1105" s="255"/>
      <c r="P1105" s="2386"/>
      <c r="Q1105" s="1456"/>
      <c r="R1105" s="1456"/>
      <c r="S1105" s="1456"/>
      <c r="T1105" s="1456"/>
      <c r="U1105" s="1456"/>
      <c r="V1105" s="1456"/>
      <c r="W1105" s="1456"/>
      <c r="X1105" s="1457"/>
      <c r="Y1105" s="255"/>
      <c r="Z1105" s="2387"/>
      <c r="AA1105" s="1457"/>
      <c r="AB1105" s="10"/>
      <c r="AC1105" s="2387"/>
      <c r="AD1105" s="1456"/>
      <c r="AE1105" s="1456"/>
      <c r="AF1105" s="1457"/>
      <c r="AG1105" s="10"/>
    </row>
    <row r="1106" spans="1:33" ht="14.25" customHeight="1" x14ac:dyDescent="0.25">
      <c r="A1106" s="10"/>
      <c r="B1106" s="584"/>
      <c r="C1106" s="584"/>
      <c r="D1106" s="584"/>
      <c r="E1106" s="584"/>
      <c r="F1106" s="584"/>
      <c r="G1106" s="584"/>
      <c r="H1106" s="584"/>
      <c r="I1106" s="584"/>
      <c r="J1106" s="584"/>
      <c r="K1106" s="584"/>
      <c r="L1106" s="584"/>
      <c r="M1106" s="10"/>
      <c r="N1106" s="584"/>
      <c r="O1106" s="10"/>
      <c r="P1106" s="153"/>
      <c r="Q1106" s="153"/>
      <c r="R1106" s="153"/>
      <c r="S1106" s="153"/>
      <c r="T1106" s="153"/>
      <c r="U1106" s="153"/>
      <c r="V1106" s="153"/>
      <c r="W1106" s="153"/>
      <c r="X1106" s="153"/>
      <c r="Y1106" s="10"/>
      <c r="Z1106" s="1023"/>
      <c r="AA1106" s="1023"/>
      <c r="AB1106" s="10"/>
      <c r="AC1106" s="1023"/>
      <c r="AD1106" s="1023"/>
      <c r="AE1106" s="1023"/>
      <c r="AF1106" s="1023"/>
      <c r="AG1106" s="10"/>
    </row>
    <row r="1107" spans="1:33" ht="14.25" customHeight="1" x14ac:dyDescent="0.25">
      <c r="A1107" s="255"/>
      <c r="B1107" s="1474"/>
      <c r="C1107" s="1456"/>
      <c r="D1107" s="1456"/>
      <c r="E1107" s="1456"/>
      <c r="F1107" s="1456"/>
      <c r="G1107" s="1456"/>
      <c r="H1107" s="1456"/>
      <c r="I1107" s="1456"/>
      <c r="J1107" s="1456"/>
      <c r="K1107" s="1456"/>
      <c r="L1107" s="1457"/>
      <c r="M1107" s="255"/>
      <c r="N1107" s="1022"/>
      <c r="O1107" s="255"/>
      <c r="P1107" s="2386"/>
      <c r="Q1107" s="1456"/>
      <c r="R1107" s="1456"/>
      <c r="S1107" s="1456"/>
      <c r="T1107" s="1456"/>
      <c r="U1107" s="1456"/>
      <c r="V1107" s="1456"/>
      <c r="W1107" s="1456"/>
      <c r="X1107" s="1457"/>
      <c r="Y1107" s="255"/>
      <c r="Z1107" s="2387"/>
      <c r="AA1107" s="1457"/>
      <c r="AB1107" s="10"/>
      <c r="AC1107" s="2387"/>
      <c r="AD1107" s="1456"/>
      <c r="AE1107" s="1456"/>
      <c r="AF1107" s="1457"/>
      <c r="AG1107" s="10"/>
    </row>
    <row r="1108" spans="1:33" ht="14.25" customHeight="1"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row>
    <row r="1109" spans="1:33" ht="14.25" customHeight="1" x14ac:dyDescent="0.25">
      <c r="A1109" s="10" t="s">
        <v>2745</v>
      </c>
      <c r="B1109" s="10"/>
      <c r="C1109" s="10"/>
      <c r="D1109" s="10"/>
      <c r="E1109" s="10"/>
      <c r="F1109" s="10"/>
      <c r="G1109" s="10"/>
      <c r="H1109" s="10"/>
      <c r="I1109" s="2389" t="s">
        <v>2746</v>
      </c>
      <c r="J1109" s="1456"/>
      <c r="K1109" s="1456"/>
      <c r="L1109" s="1456"/>
      <c r="M1109" s="1456"/>
      <c r="N1109" s="1456"/>
      <c r="O1109" s="1456"/>
      <c r="P1109" s="1456"/>
      <c r="Q1109" s="1456"/>
      <c r="R1109" s="1456"/>
      <c r="S1109" s="1456"/>
      <c r="T1109" s="1456"/>
      <c r="U1109" s="1456"/>
      <c r="V1109" s="1456"/>
      <c r="W1109" s="1456"/>
      <c r="X1109" s="1457"/>
      <c r="Y1109" s="10"/>
      <c r="Z1109" s="10" t="s">
        <v>2747</v>
      </c>
      <c r="AA1109" s="10"/>
      <c r="AB1109" s="10"/>
      <c r="AC1109" s="10"/>
      <c r="AD1109" s="10"/>
      <c r="AE1109" s="10"/>
      <c r="AF1109" s="10"/>
      <c r="AG1109" s="10"/>
    </row>
    <row r="1110" spans="1:33" ht="14.25" customHeight="1" x14ac:dyDescent="0.25">
      <c r="A1110" s="10" t="s">
        <v>2788</v>
      </c>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row>
    <row r="1111" spans="1:33" ht="14.25" customHeight="1"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row>
    <row r="1112" spans="1:33" ht="15" customHeight="1" x14ac:dyDescent="0.2">
      <c r="A1112" s="1551" t="s">
        <v>2749</v>
      </c>
      <c r="B1112" s="1400"/>
      <c r="C1112" s="1400"/>
      <c r="D1112" s="1400"/>
      <c r="E1112" s="1400"/>
      <c r="F1112" s="1400"/>
      <c r="G1112" s="1400"/>
      <c r="H1112" s="1400"/>
      <c r="I1112" s="1400"/>
      <c r="J1112" s="1400"/>
      <c r="K1112" s="1400"/>
      <c r="L1112" s="1400"/>
      <c r="M1112" s="1400"/>
      <c r="N1112" s="1400"/>
      <c r="O1112" s="1400"/>
      <c r="P1112" s="1400"/>
      <c r="Q1112" s="1400"/>
      <c r="R1112" s="1400"/>
      <c r="S1112" s="1400"/>
      <c r="T1112" s="1400"/>
      <c r="U1112" s="1400"/>
      <c r="V1112" s="1400"/>
      <c r="W1112" s="1400"/>
      <c r="X1112" s="1400"/>
      <c r="Y1112" s="1400"/>
      <c r="Z1112" s="1400"/>
      <c r="AA1112" s="1400"/>
      <c r="AB1112" s="1400"/>
      <c r="AC1112" s="1400"/>
      <c r="AD1112" s="1400"/>
      <c r="AE1112" s="1400"/>
      <c r="AF1112" s="1400"/>
      <c r="AG1112" s="1400"/>
    </row>
    <row r="1113" spans="1:33" ht="14.25" customHeight="1" x14ac:dyDescent="0.2">
      <c r="A1113" s="1400"/>
      <c r="B1113" s="1400"/>
      <c r="C1113" s="1400"/>
      <c r="D1113" s="1400"/>
      <c r="E1113" s="1400"/>
      <c r="F1113" s="1400"/>
      <c r="G1113" s="1400"/>
      <c r="H1113" s="1400"/>
      <c r="I1113" s="1400"/>
      <c r="J1113" s="1400"/>
      <c r="K1113" s="1400"/>
      <c r="L1113" s="1400"/>
      <c r="M1113" s="1400"/>
      <c r="N1113" s="1400"/>
      <c r="O1113" s="1400"/>
      <c r="P1113" s="1400"/>
      <c r="Q1113" s="1400"/>
      <c r="R1113" s="1400"/>
      <c r="S1113" s="1400"/>
      <c r="T1113" s="1400"/>
      <c r="U1113" s="1400"/>
      <c r="V1113" s="1400"/>
      <c r="W1113" s="1400"/>
      <c r="X1113" s="1400"/>
      <c r="Y1113" s="1400"/>
      <c r="Z1113" s="1400"/>
      <c r="AA1113" s="1400"/>
      <c r="AB1113" s="1400"/>
      <c r="AC1113" s="1400"/>
      <c r="AD1113" s="1400"/>
      <c r="AE1113" s="1400"/>
      <c r="AF1113" s="1400"/>
      <c r="AG1113" s="1400"/>
    </row>
    <row r="1114" spans="1:33" ht="14.25" customHeight="1" x14ac:dyDescent="0.2">
      <c r="A1114" s="1400"/>
      <c r="B1114" s="1400"/>
      <c r="C1114" s="1400"/>
      <c r="D1114" s="1400"/>
      <c r="E1114" s="1400"/>
      <c r="F1114" s="1400"/>
      <c r="G1114" s="1400"/>
      <c r="H1114" s="1400"/>
      <c r="I1114" s="1400"/>
      <c r="J1114" s="1400"/>
      <c r="K1114" s="1400"/>
      <c r="L1114" s="1400"/>
      <c r="M1114" s="1400"/>
      <c r="N1114" s="1400"/>
      <c r="O1114" s="1400"/>
      <c r="P1114" s="1400"/>
      <c r="Q1114" s="1400"/>
      <c r="R1114" s="1400"/>
      <c r="S1114" s="1400"/>
      <c r="T1114" s="1400"/>
      <c r="U1114" s="1400"/>
      <c r="V1114" s="1400"/>
      <c r="W1114" s="1400"/>
      <c r="X1114" s="1400"/>
      <c r="Y1114" s="1400"/>
      <c r="Z1114" s="1400"/>
      <c r="AA1114" s="1400"/>
      <c r="AB1114" s="1400"/>
      <c r="AC1114" s="1400"/>
      <c r="AD1114" s="1400"/>
      <c r="AE1114" s="1400"/>
      <c r="AF1114" s="1400"/>
      <c r="AG1114" s="1400"/>
    </row>
    <row r="1115" spans="1:33" ht="14.25" customHeight="1" x14ac:dyDescent="0.2">
      <c r="A1115" s="1400"/>
      <c r="B1115" s="1400"/>
      <c r="C1115" s="1400"/>
      <c r="D1115" s="1400"/>
      <c r="E1115" s="1400"/>
      <c r="F1115" s="1400"/>
      <c r="G1115" s="1400"/>
      <c r="H1115" s="1400"/>
      <c r="I1115" s="1400"/>
      <c r="J1115" s="1400"/>
      <c r="K1115" s="1400"/>
      <c r="L1115" s="1400"/>
      <c r="M1115" s="1400"/>
      <c r="N1115" s="1400"/>
      <c r="O1115" s="1400"/>
      <c r="P1115" s="1400"/>
      <c r="Q1115" s="1400"/>
      <c r="R1115" s="1400"/>
      <c r="S1115" s="1400"/>
      <c r="T1115" s="1400"/>
      <c r="U1115" s="1400"/>
      <c r="V1115" s="1400"/>
      <c r="W1115" s="1400"/>
      <c r="X1115" s="1400"/>
      <c r="Y1115" s="1400"/>
      <c r="Z1115" s="1400"/>
      <c r="AA1115" s="1400"/>
      <c r="AB1115" s="1400"/>
      <c r="AC1115" s="1400"/>
      <c r="AD1115" s="1400"/>
      <c r="AE1115" s="1400"/>
      <c r="AF1115" s="1400"/>
      <c r="AG1115" s="1400"/>
    </row>
    <row r="1116" spans="1:33" ht="14.25" customHeight="1"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row>
    <row r="1117" spans="1:33" ht="15" customHeight="1" x14ac:dyDescent="0.2">
      <c r="A1117" s="1551" t="s">
        <v>2750</v>
      </c>
      <c r="B1117" s="1400"/>
      <c r="C1117" s="1400"/>
      <c r="D1117" s="1400"/>
      <c r="E1117" s="1400"/>
      <c r="F1117" s="1400"/>
      <c r="G1117" s="1400"/>
      <c r="H1117" s="1400"/>
      <c r="I1117" s="1400"/>
      <c r="J1117" s="1400"/>
      <c r="K1117" s="1400"/>
      <c r="L1117" s="1400"/>
      <c r="M1117" s="1400"/>
      <c r="N1117" s="1400"/>
      <c r="O1117" s="1400"/>
      <c r="P1117" s="1400"/>
      <c r="Q1117" s="1400"/>
      <c r="R1117" s="1400"/>
      <c r="S1117" s="1400"/>
      <c r="T1117" s="1400"/>
      <c r="U1117" s="1400"/>
      <c r="V1117" s="1400"/>
      <c r="W1117" s="1400"/>
      <c r="X1117" s="1400"/>
      <c r="Y1117" s="1400"/>
      <c r="Z1117" s="1400"/>
      <c r="AA1117" s="1400"/>
      <c r="AB1117" s="1400"/>
      <c r="AC1117" s="1400"/>
      <c r="AD1117" s="1400"/>
      <c r="AE1117" s="1400"/>
      <c r="AF1117" s="1400"/>
      <c r="AG1117" s="1400"/>
    </row>
    <row r="1118" spans="1:33" ht="14.25" customHeight="1" x14ac:dyDescent="0.2">
      <c r="A1118" s="1400"/>
      <c r="B1118" s="1400"/>
      <c r="C1118" s="1400"/>
      <c r="D1118" s="1400"/>
      <c r="E1118" s="1400"/>
      <c r="F1118" s="1400"/>
      <c r="G1118" s="1400"/>
      <c r="H1118" s="1400"/>
      <c r="I1118" s="1400"/>
      <c r="J1118" s="1400"/>
      <c r="K1118" s="1400"/>
      <c r="L1118" s="1400"/>
      <c r="M1118" s="1400"/>
      <c r="N1118" s="1400"/>
      <c r="O1118" s="1400"/>
      <c r="P1118" s="1400"/>
      <c r="Q1118" s="1400"/>
      <c r="R1118" s="1400"/>
      <c r="S1118" s="1400"/>
      <c r="T1118" s="1400"/>
      <c r="U1118" s="1400"/>
      <c r="V1118" s="1400"/>
      <c r="W1118" s="1400"/>
      <c r="X1118" s="1400"/>
      <c r="Y1118" s="1400"/>
      <c r="Z1118" s="1400"/>
      <c r="AA1118" s="1400"/>
      <c r="AB1118" s="1400"/>
      <c r="AC1118" s="1400"/>
      <c r="AD1118" s="1400"/>
      <c r="AE1118" s="1400"/>
      <c r="AF1118" s="1400"/>
      <c r="AG1118" s="1400"/>
    </row>
    <row r="1119" spans="1:33" ht="14.25" customHeight="1" x14ac:dyDescent="0.2">
      <c r="A1119" s="1400"/>
      <c r="B1119" s="1400"/>
      <c r="C1119" s="1400"/>
      <c r="D1119" s="1400"/>
      <c r="E1119" s="1400"/>
      <c r="F1119" s="1400"/>
      <c r="G1119" s="1400"/>
      <c r="H1119" s="1400"/>
      <c r="I1119" s="1400"/>
      <c r="J1119" s="1400"/>
      <c r="K1119" s="1400"/>
      <c r="L1119" s="1400"/>
      <c r="M1119" s="1400"/>
      <c r="N1119" s="1400"/>
      <c r="O1119" s="1400"/>
      <c r="P1119" s="1400"/>
      <c r="Q1119" s="1400"/>
      <c r="R1119" s="1400"/>
      <c r="S1119" s="1400"/>
      <c r="T1119" s="1400"/>
      <c r="U1119" s="1400"/>
      <c r="V1119" s="1400"/>
      <c r="W1119" s="1400"/>
      <c r="X1119" s="1400"/>
      <c r="Y1119" s="1400"/>
      <c r="Z1119" s="1400"/>
      <c r="AA1119" s="1400"/>
      <c r="AB1119" s="1400"/>
      <c r="AC1119" s="1400"/>
      <c r="AD1119" s="1400"/>
      <c r="AE1119" s="1400"/>
      <c r="AF1119" s="1400"/>
      <c r="AG1119" s="1400"/>
    </row>
    <row r="1120" spans="1:33" ht="14.25" customHeight="1"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row>
    <row r="1121" spans="1:33" ht="14.25" customHeight="1" x14ac:dyDescent="0.25">
      <c r="A1121" s="10" t="s">
        <v>2751</v>
      </c>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row>
    <row r="1122" spans="1:33" ht="14.25" customHeight="1"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row>
    <row r="1123" spans="1:33" ht="14.25" customHeight="1"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row>
    <row r="1124" spans="1:33" ht="14.25" customHeight="1" x14ac:dyDescent="0.25">
      <c r="A1124" s="10" t="s">
        <v>1873</v>
      </c>
      <c r="B1124" s="10"/>
      <c r="C1124" s="2380"/>
      <c r="D1124" s="1403"/>
      <c r="E1124" s="1403"/>
      <c r="F1124" s="1403"/>
      <c r="G1124" s="1403"/>
      <c r="H1124" s="1403"/>
      <c r="I1124" s="1403"/>
      <c r="J1124" s="1403"/>
      <c r="K1124" s="1403"/>
      <c r="L1124" s="10"/>
      <c r="M1124" s="2384" t="str">
        <f>J1078</f>
        <v>Should be the same as listed in Part I.</v>
      </c>
      <c r="N1124" s="1456"/>
      <c r="O1124" s="1456"/>
      <c r="P1124" s="1456"/>
      <c r="Q1124" s="1456"/>
      <c r="R1124" s="1456"/>
      <c r="S1124" s="1456"/>
      <c r="T1124" s="1456"/>
      <c r="U1124" s="1456"/>
      <c r="V1124" s="1456"/>
      <c r="W1124" s="1456"/>
      <c r="X1124" s="1456"/>
      <c r="Y1124" s="1456"/>
      <c r="Z1124" s="1457"/>
      <c r="AA1124" s="10"/>
      <c r="AB1124" s="1703"/>
      <c r="AC1124" s="1456"/>
      <c r="AD1124" s="1456"/>
      <c r="AE1124" s="1456"/>
      <c r="AF1124" s="1457"/>
      <c r="AG1124" s="10"/>
    </row>
    <row r="1125" spans="1:33" ht="15" customHeight="1" x14ac:dyDescent="0.25">
      <c r="A1125" s="10"/>
      <c r="B1125" s="10"/>
      <c r="C1125" s="2381" t="s">
        <v>2752</v>
      </c>
      <c r="D1125" s="1397"/>
      <c r="E1125" s="1397"/>
      <c r="F1125" s="1397"/>
      <c r="G1125" s="1397"/>
      <c r="H1125" s="1397"/>
      <c r="I1125" s="1397"/>
      <c r="J1125" s="1397"/>
      <c r="K1125" s="1397"/>
      <c r="L1125" s="10"/>
      <c r="M1125" s="2382" t="s">
        <v>441</v>
      </c>
      <c r="N1125" s="1400"/>
      <c r="O1125" s="1400"/>
      <c r="P1125" s="1400"/>
      <c r="Q1125" s="1400"/>
      <c r="R1125" s="1400"/>
      <c r="S1125" s="1400"/>
      <c r="T1125" s="1400"/>
      <c r="U1125" s="1400"/>
      <c r="V1125" s="1400"/>
      <c r="W1125" s="1400"/>
      <c r="X1125" s="1400"/>
      <c r="Y1125" s="1400"/>
      <c r="Z1125" s="1400"/>
      <c r="AA1125" s="10"/>
      <c r="AB1125" s="2382" t="s">
        <v>442</v>
      </c>
      <c r="AC1125" s="1400"/>
      <c r="AD1125" s="1400"/>
      <c r="AE1125" s="1400"/>
      <c r="AF1125" s="1400"/>
      <c r="AG1125" s="10"/>
    </row>
    <row r="1126" spans="1:33" ht="14.25" customHeight="1" x14ac:dyDescent="0.25">
      <c r="A1126" s="10"/>
      <c r="B1126" s="10"/>
      <c r="C1126" s="1400"/>
      <c r="D1126" s="1400"/>
      <c r="E1126" s="1400"/>
      <c r="F1126" s="1400"/>
      <c r="G1126" s="1400"/>
      <c r="H1126" s="1400"/>
      <c r="I1126" s="1400"/>
      <c r="J1126" s="1400"/>
      <c r="K1126" s="140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row>
    <row r="1127" spans="1:33" ht="14.25" customHeight="1"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row>
    <row r="1128" spans="1:33" ht="14.25" customHeight="1" x14ac:dyDescent="0.25">
      <c r="A1128" s="181" t="s">
        <v>2731</v>
      </c>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row>
    <row r="1129" spans="1:33" ht="14.25" customHeight="1"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row>
    <row r="1130" spans="1:33" ht="14.25" customHeight="1" x14ac:dyDescent="0.25">
      <c r="A1130" s="181" t="s">
        <v>2724</v>
      </c>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row>
    <row r="1131" spans="1:33" ht="14.25" customHeight="1" x14ac:dyDescent="0.25">
      <c r="A1131" s="10" t="s">
        <v>2732</v>
      </c>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row>
    <row r="1132" spans="1:33" ht="14.25" customHeight="1"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row>
    <row r="1133" spans="1:33" ht="14.25" customHeight="1" x14ac:dyDescent="0.25">
      <c r="A1133" s="10" t="s">
        <v>2733</v>
      </c>
      <c r="B1133" s="10"/>
      <c r="C1133" s="10"/>
      <c r="D1133" s="10"/>
      <c r="E1133" s="10"/>
      <c r="F1133" s="10"/>
      <c r="G1133" s="10"/>
      <c r="H1133" s="10"/>
      <c r="I1133" s="10"/>
      <c r="J1133" s="2385" t="s">
        <v>2734</v>
      </c>
      <c r="K1133" s="1531"/>
      <c r="L1133" s="1531"/>
      <c r="M1133" s="1531"/>
      <c r="N1133" s="1531"/>
      <c r="O1133" s="1531"/>
      <c r="P1133" s="1531"/>
      <c r="Q1133" s="1531"/>
      <c r="R1133" s="1531"/>
      <c r="S1133" s="1531"/>
      <c r="T1133" s="1531"/>
      <c r="U1133" s="1531"/>
      <c r="V1133" s="1531"/>
      <c r="W1133" s="1531"/>
      <c r="X1133" s="1531"/>
      <c r="Y1133" s="1531"/>
      <c r="Z1133" s="1531"/>
      <c r="AA1133" s="1531"/>
      <c r="AB1133" s="1531"/>
      <c r="AC1133" s="1531"/>
      <c r="AD1133" s="1531"/>
      <c r="AE1133" s="1531"/>
      <c r="AF1133" s="1532"/>
      <c r="AG1133" s="10"/>
    </row>
    <row r="1134" spans="1:33" ht="14.25" customHeight="1"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row>
    <row r="1135" spans="1:33" ht="15.75" customHeight="1" x14ac:dyDescent="0.25">
      <c r="A1135" s="10"/>
      <c r="B1135" s="10" t="s">
        <v>2735</v>
      </c>
      <c r="C1135" s="10"/>
      <c r="D1135" s="10"/>
      <c r="E1135" s="10"/>
      <c r="F1135" s="10"/>
      <c r="G1135" s="238"/>
      <c r="H1135" s="1700" t="s">
        <v>2736</v>
      </c>
      <c r="I1135" s="1400"/>
      <c r="J1135" s="1400"/>
      <c r="K1135" s="1400"/>
      <c r="L1135" s="1400"/>
      <c r="M1135" s="1400"/>
      <c r="N1135" s="1400"/>
      <c r="O1135" s="1400"/>
      <c r="P1135" s="1400"/>
      <c r="Q1135" s="1400"/>
      <c r="R1135" s="1400"/>
      <c r="S1135" s="1400"/>
      <c r="T1135" s="1400"/>
      <c r="U1135" s="1400"/>
      <c r="V1135" s="1400"/>
      <c r="W1135" s="1400"/>
      <c r="X1135" s="1400"/>
      <c r="Y1135" s="1400"/>
      <c r="Z1135" s="1400"/>
      <c r="AA1135" s="1400"/>
      <c r="AB1135" s="1400"/>
      <c r="AC1135" s="1400"/>
      <c r="AD1135" s="1400"/>
      <c r="AE1135" s="1400"/>
      <c r="AF1135" s="1400"/>
      <c r="AG1135" s="1400"/>
    </row>
    <row r="1136" spans="1:33" ht="14.25" customHeight="1"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row>
    <row r="1137" spans="1:33" ht="14.25" customHeight="1" x14ac:dyDescent="0.25">
      <c r="A1137" s="10"/>
      <c r="B1137" s="10"/>
      <c r="C1137" s="10"/>
      <c r="D1137" s="10"/>
      <c r="E1137" s="10"/>
      <c r="F1137" s="10"/>
      <c r="G1137" s="238"/>
      <c r="H1137" s="10" t="s">
        <v>2737</v>
      </c>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row>
    <row r="1138" spans="1:33" ht="14.25" customHeight="1"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row>
    <row r="1139" spans="1:33" ht="14.25" customHeight="1" x14ac:dyDescent="0.25">
      <c r="A1139" s="10"/>
      <c r="B1139" s="10"/>
      <c r="C1139" s="10"/>
      <c r="D1139" s="10"/>
      <c r="E1139" s="10"/>
      <c r="F1139" s="10"/>
      <c r="G1139" s="238"/>
      <c r="H1139" s="10" t="s">
        <v>2738</v>
      </c>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row>
    <row r="1140" spans="1:33" ht="14.25" customHeight="1"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row>
    <row r="1141" spans="1:33" ht="14.25" customHeight="1" x14ac:dyDescent="0.25">
      <c r="A1141" s="10"/>
      <c r="B1141" s="10"/>
      <c r="C1141" s="10"/>
      <c r="D1141" s="10"/>
      <c r="E1141" s="10"/>
      <c r="F1141" s="10"/>
      <c r="G1141" s="238"/>
      <c r="H1141" s="10" t="s">
        <v>2739</v>
      </c>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row>
    <row r="1142" spans="1:33" ht="14.25" customHeight="1"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row>
    <row r="1143" spans="1:33" ht="14.25" customHeight="1" x14ac:dyDescent="0.25">
      <c r="A1143" s="10"/>
      <c r="B1143" s="10"/>
      <c r="C1143" s="10"/>
      <c r="D1143" s="10"/>
      <c r="E1143" s="10"/>
      <c r="F1143" s="10"/>
      <c r="G1143" s="238"/>
      <c r="H1143" s="10" t="s">
        <v>2740</v>
      </c>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row>
    <row r="1144" spans="1:33" ht="14.25" customHeight="1"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row>
    <row r="1145" spans="1:33" ht="15" customHeight="1" x14ac:dyDescent="0.2">
      <c r="A1145" s="1551" t="s">
        <v>2789</v>
      </c>
      <c r="B1145" s="1400"/>
      <c r="C1145" s="1400"/>
      <c r="D1145" s="1400"/>
      <c r="E1145" s="1400"/>
      <c r="F1145" s="1400"/>
      <c r="G1145" s="1400"/>
      <c r="H1145" s="1400"/>
      <c r="I1145" s="1400"/>
      <c r="J1145" s="1400"/>
      <c r="K1145" s="1400"/>
      <c r="L1145" s="1400"/>
      <c r="M1145" s="1400"/>
      <c r="N1145" s="1400"/>
      <c r="O1145" s="1400"/>
      <c r="P1145" s="1400"/>
      <c r="Q1145" s="1400"/>
      <c r="R1145" s="1400"/>
      <c r="S1145" s="1400"/>
      <c r="T1145" s="1400"/>
      <c r="U1145" s="1400"/>
      <c r="V1145" s="1400"/>
      <c r="W1145" s="1400"/>
      <c r="X1145" s="1400"/>
      <c r="Y1145" s="1400"/>
      <c r="Z1145" s="1400"/>
      <c r="AA1145" s="1400"/>
      <c r="AB1145" s="1400"/>
      <c r="AC1145" s="1400"/>
      <c r="AD1145" s="1400"/>
      <c r="AE1145" s="1400"/>
      <c r="AF1145" s="1400"/>
      <c r="AG1145" s="1400"/>
    </row>
    <row r="1146" spans="1:33" ht="14.25" customHeight="1" x14ac:dyDescent="0.2">
      <c r="A1146" s="1400"/>
      <c r="B1146" s="1400"/>
      <c r="C1146" s="1400"/>
      <c r="D1146" s="1400"/>
      <c r="E1146" s="1400"/>
      <c r="F1146" s="1400"/>
      <c r="G1146" s="1400"/>
      <c r="H1146" s="1400"/>
      <c r="I1146" s="1400"/>
      <c r="J1146" s="1400"/>
      <c r="K1146" s="1400"/>
      <c r="L1146" s="1400"/>
      <c r="M1146" s="1400"/>
      <c r="N1146" s="1400"/>
      <c r="O1146" s="1400"/>
      <c r="P1146" s="1400"/>
      <c r="Q1146" s="1400"/>
      <c r="R1146" s="1400"/>
      <c r="S1146" s="1400"/>
      <c r="T1146" s="1400"/>
      <c r="U1146" s="1400"/>
      <c r="V1146" s="1400"/>
      <c r="W1146" s="1400"/>
      <c r="X1146" s="1400"/>
      <c r="Y1146" s="1400"/>
      <c r="Z1146" s="1400"/>
      <c r="AA1146" s="1400"/>
      <c r="AB1146" s="1400"/>
      <c r="AC1146" s="1400"/>
      <c r="AD1146" s="1400"/>
      <c r="AE1146" s="1400"/>
      <c r="AF1146" s="1400"/>
      <c r="AG1146" s="1400"/>
    </row>
    <row r="1147" spans="1:33" ht="14.25" customHeight="1" x14ac:dyDescent="0.2">
      <c r="A1147" s="1400"/>
      <c r="B1147" s="1400"/>
      <c r="C1147" s="1400"/>
      <c r="D1147" s="1400"/>
      <c r="E1147" s="1400"/>
      <c r="F1147" s="1400"/>
      <c r="G1147" s="1400"/>
      <c r="H1147" s="1400"/>
      <c r="I1147" s="1400"/>
      <c r="J1147" s="1400"/>
      <c r="K1147" s="1400"/>
      <c r="L1147" s="1400"/>
      <c r="M1147" s="1400"/>
      <c r="N1147" s="1400"/>
      <c r="O1147" s="1400"/>
      <c r="P1147" s="1400"/>
      <c r="Q1147" s="1400"/>
      <c r="R1147" s="1400"/>
      <c r="S1147" s="1400"/>
      <c r="T1147" s="1400"/>
      <c r="U1147" s="1400"/>
      <c r="V1147" s="1400"/>
      <c r="W1147" s="1400"/>
      <c r="X1147" s="1400"/>
      <c r="Y1147" s="1400"/>
      <c r="Z1147" s="1400"/>
      <c r="AA1147" s="1400"/>
      <c r="AB1147" s="1400"/>
      <c r="AC1147" s="1400"/>
      <c r="AD1147" s="1400"/>
      <c r="AE1147" s="1400"/>
      <c r="AF1147" s="1400"/>
      <c r="AG1147" s="1400"/>
    </row>
    <row r="1148" spans="1:33" ht="14.25" customHeight="1" x14ac:dyDescent="0.2">
      <c r="A1148" s="1400"/>
      <c r="B1148" s="1400"/>
      <c r="C1148" s="1400"/>
      <c r="D1148" s="1400"/>
      <c r="E1148" s="1400"/>
      <c r="F1148" s="1400"/>
      <c r="G1148" s="1400"/>
      <c r="H1148" s="1400"/>
      <c r="I1148" s="1400"/>
      <c r="J1148" s="1400"/>
      <c r="K1148" s="1400"/>
      <c r="L1148" s="1400"/>
      <c r="M1148" s="1400"/>
      <c r="N1148" s="1400"/>
      <c r="O1148" s="1400"/>
      <c r="P1148" s="1400"/>
      <c r="Q1148" s="1400"/>
      <c r="R1148" s="1400"/>
      <c r="S1148" s="1400"/>
      <c r="T1148" s="1400"/>
      <c r="U1148" s="1400"/>
      <c r="V1148" s="1400"/>
      <c r="W1148" s="1400"/>
      <c r="X1148" s="1400"/>
      <c r="Y1148" s="1400"/>
      <c r="Z1148" s="1400"/>
      <c r="AA1148" s="1400"/>
      <c r="AB1148" s="1400"/>
      <c r="AC1148" s="1400"/>
      <c r="AD1148" s="1400"/>
      <c r="AE1148" s="1400"/>
      <c r="AF1148" s="1400"/>
      <c r="AG1148" s="1400"/>
    </row>
    <row r="1149" spans="1:33" ht="15" customHeight="1" x14ac:dyDescent="0.25">
      <c r="A1149" s="10"/>
      <c r="B1149" s="2383" t="s">
        <v>2742</v>
      </c>
      <c r="C1149" s="1400"/>
      <c r="D1149" s="1400"/>
      <c r="E1149" s="1400"/>
      <c r="F1149" s="1400"/>
      <c r="G1149" s="1400"/>
      <c r="H1149" s="1400"/>
      <c r="I1149" s="1400"/>
      <c r="J1149" s="1400"/>
      <c r="K1149" s="1400"/>
      <c r="L1149" s="1400"/>
      <c r="M1149" s="364"/>
      <c r="N1149" s="2383" t="s">
        <v>1645</v>
      </c>
      <c r="O1149" s="364"/>
      <c r="P1149" s="2383" t="s">
        <v>2614</v>
      </c>
      <c r="Q1149" s="1400"/>
      <c r="R1149" s="1400"/>
      <c r="S1149" s="1400"/>
      <c r="T1149" s="1400"/>
      <c r="U1149" s="1400"/>
      <c r="V1149" s="1400"/>
      <c r="W1149" s="1400"/>
      <c r="X1149" s="1400"/>
      <c r="Y1149" s="181"/>
      <c r="Z1149" s="2388" t="s">
        <v>2743</v>
      </c>
      <c r="AA1149" s="1400"/>
      <c r="AB1149" s="10"/>
      <c r="AC1149" s="2388" t="s">
        <v>2744</v>
      </c>
      <c r="AD1149" s="1400"/>
      <c r="AE1149" s="1400"/>
      <c r="AF1149" s="1400"/>
      <c r="AG1149" s="10"/>
    </row>
    <row r="1150" spans="1:33" ht="14.25" customHeight="1" x14ac:dyDescent="0.25">
      <c r="A1150" s="10"/>
      <c r="B1150" s="1400"/>
      <c r="C1150" s="1400"/>
      <c r="D1150" s="1400"/>
      <c r="E1150" s="1400"/>
      <c r="F1150" s="1400"/>
      <c r="G1150" s="1400"/>
      <c r="H1150" s="1400"/>
      <c r="I1150" s="1400"/>
      <c r="J1150" s="1400"/>
      <c r="K1150" s="1400"/>
      <c r="L1150" s="1400"/>
      <c r="M1150" s="364"/>
      <c r="N1150" s="1400"/>
      <c r="O1150" s="364"/>
      <c r="P1150" s="1400"/>
      <c r="Q1150" s="1400"/>
      <c r="R1150" s="1400"/>
      <c r="S1150" s="1400"/>
      <c r="T1150" s="1400"/>
      <c r="U1150" s="1400"/>
      <c r="V1150" s="1400"/>
      <c r="W1150" s="1400"/>
      <c r="X1150" s="1400"/>
      <c r="Y1150" s="181"/>
      <c r="Z1150" s="1400"/>
      <c r="AA1150" s="1400"/>
      <c r="AB1150" s="10"/>
      <c r="AC1150" s="1400"/>
      <c r="AD1150" s="1400"/>
      <c r="AE1150" s="1400"/>
      <c r="AF1150" s="1400"/>
      <c r="AG1150" s="10"/>
    </row>
    <row r="1151" spans="1:33" ht="14.25" customHeight="1" x14ac:dyDescent="0.25">
      <c r="A1151" s="10"/>
      <c r="B1151" s="10"/>
      <c r="C1151" s="10"/>
      <c r="D1151" s="10"/>
      <c r="E1151" s="10"/>
      <c r="F1151" s="10"/>
      <c r="G1151" s="10"/>
      <c r="H1151" s="10"/>
      <c r="I1151" s="10"/>
      <c r="J1151" s="10"/>
      <c r="K1151" s="10"/>
      <c r="L1151" s="10"/>
      <c r="M1151" s="10"/>
      <c r="N1151" s="10"/>
      <c r="O1151" s="10"/>
      <c r="P1151" s="153"/>
      <c r="Q1151" s="153"/>
      <c r="R1151" s="153"/>
      <c r="S1151" s="153"/>
      <c r="T1151" s="153"/>
      <c r="U1151" s="153"/>
      <c r="V1151" s="153"/>
      <c r="W1151" s="153"/>
      <c r="X1151" s="153"/>
      <c r="Y1151" s="10"/>
      <c r="Z1151" s="10"/>
      <c r="AA1151" s="10"/>
      <c r="AB1151" s="10"/>
      <c r="AC1151" s="10"/>
      <c r="AD1151" s="10"/>
      <c r="AE1151" s="10"/>
      <c r="AF1151" s="10"/>
      <c r="AG1151" s="10"/>
    </row>
    <row r="1152" spans="1:33" ht="14.25" customHeight="1" x14ac:dyDescent="0.25">
      <c r="A1152" s="255"/>
      <c r="B1152" s="1474"/>
      <c r="C1152" s="1456"/>
      <c r="D1152" s="1456"/>
      <c r="E1152" s="1456"/>
      <c r="F1152" s="1456"/>
      <c r="G1152" s="1456"/>
      <c r="H1152" s="1456"/>
      <c r="I1152" s="1456"/>
      <c r="J1152" s="1456"/>
      <c r="K1152" s="1456"/>
      <c r="L1152" s="1457"/>
      <c r="M1152" s="255"/>
      <c r="N1152" s="1022"/>
      <c r="O1152" s="255"/>
      <c r="P1152" s="2386"/>
      <c r="Q1152" s="1456"/>
      <c r="R1152" s="1456"/>
      <c r="S1152" s="1456"/>
      <c r="T1152" s="1456"/>
      <c r="U1152" s="1456"/>
      <c r="V1152" s="1456"/>
      <c r="W1152" s="1456"/>
      <c r="X1152" s="1457"/>
      <c r="Y1152" s="255"/>
      <c r="Z1152" s="2387"/>
      <c r="AA1152" s="1457"/>
      <c r="AB1152" s="10"/>
      <c r="AC1152" s="2387"/>
      <c r="AD1152" s="1456"/>
      <c r="AE1152" s="1456"/>
      <c r="AF1152" s="1457"/>
      <c r="AG1152" s="10"/>
    </row>
    <row r="1153" spans="1:33" ht="14.25" customHeight="1" x14ac:dyDescent="0.25">
      <c r="A1153" s="10"/>
      <c r="B1153" s="584"/>
      <c r="C1153" s="584"/>
      <c r="D1153" s="584"/>
      <c r="E1153" s="584"/>
      <c r="F1153" s="584"/>
      <c r="G1153" s="584"/>
      <c r="H1153" s="584"/>
      <c r="I1153" s="584"/>
      <c r="J1153" s="584"/>
      <c r="K1153" s="584"/>
      <c r="L1153" s="584"/>
      <c r="M1153" s="10"/>
      <c r="N1153" s="584"/>
      <c r="O1153" s="10"/>
      <c r="P1153" s="153"/>
      <c r="Q1153" s="153"/>
      <c r="R1153" s="153"/>
      <c r="S1153" s="153"/>
      <c r="T1153" s="153"/>
      <c r="U1153" s="153"/>
      <c r="V1153" s="153"/>
      <c r="W1153" s="153"/>
      <c r="X1153" s="153"/>
      <c r="Y1153" s="10"/>
      <c r="Z1153" s="1023"/>
      <c r="AA1153" s="1023"/>
      <c r="AB1153" s="10"/>
      <c r="AC1153" s="1023"/>
      <c r="AD1153" s="1023"/>
      <c r="AE1153" s="1023"/>
      <c r="AF1153" s="1023"/>
      <c r="AG1153" s="10"/>
    </row>
    <row r="1154" spans="1:33" ht="14.25" customHeight="1" x14ac:dyDescent="0.25">
      <c r="A1154" s="255"/>
      <c r="B1154" s="1474"/>
      <c r="C1154" s="1456"/>
      <c r="D1154" s="1456"/>
      <c r="E1154" s="1456"/>
      <c r="F1154" s="1456"/>
      <c r="G1154" s="1456"/>
      <c r="H1154" s="1456"/>
      <c r="I1154" s="1456"/>
      <c r="J1154" s="1456"/>
      <c r="K1154" s="1456"/>
      <c r="L1154" s="1457"/>
      <c r="M1154" s="255"/>
      <c r="N1154" s="1022"/>
      <c r="O1154" s="255"/>
      <c r="P1154" s="2386"/>
      <c r="Q1154" s="1456"/>
      <c r="R1154" s="1456"/>
      <c r="S1154" s="1456"/>
      <c r="T1154" s="1456"/>
      <c r="U1154" s="1456"/>
      <c r="V1154" s="1456"/>
      <c r="W1154" s="1456"/>
      <c r="X1154" s="1457"/>
      <c r="Y1154" s="255"/>
      <c r="Z1154" s="2387"/>
      <c r="AA1154" s="1457"/>
      <c r="AB1154" s="10"/>
      <c r="AC1154" s="2387"/>
      <c r="AD1154" s="1456"/>
      <c r="AE1154" s="1456"/>
      <c r="AF1154" s="1457"/>
      <c r="AG1154" s="10"/>
    </row>
    <row r="1155" spans="1:33" ht="14.25" customHeight="1" x14ac:dyDescent="0.25">
      <c r="A1155" s="10"/>
      <c r="B1155" s="584"/>
      <c r="C1155" s="584"/>
      <c r="D1155" s="584"/>
      <c r="E1155" s="584"/>
      <c r="F1155" s="584"/>
      <c r="G1155" s="584"/>
      <c r="H1155" s="584"/>
      <c r="I1155" s="584"/>
      <c r="J1155" s="584"/>
      <c r="K1155" s="584"/>
      <c r="L1155" s="584"/>
      <c r="M1155" s="10"/>
      <c r="N1155" s="584"/>
      <c r="O1155" s="10"/>
      <c r="P1155" s="153"/>
      <c r="Q1155" s="153"/>
      <c r="R1155" s="153"/>
      <c r="S1155" s="153"/>
      <c r="T1155" s="153"/>
      <c r="U1155" s="153"/>
      <c r="V1155" s="153"/>
      <c r="W1155" s="153"/>
      <c r="X1155" s="153"/>
      <c r="Y1155" s="10"/>
      <c r="Z1155" s="1023"/>
      <c r="AA1155" s="1023"/>
      <c r="AB1155" s="10"/>
      <c r="AC1155" s="1023"/>
      <c r="AD1155" s="1023"/>
      <c r="AE1155" s="1023"/>
      <c r="AF1155" s="1023"/>
      <c r="AG1155" s="10"/>
    </row>
    <row r="1156" spans="1:33" ht="14.25" customHeight="1" x14ac:dyDescent="0.25">
      <c r="A1156" s="255"/>
      <c r="B1156" s="1474"/>
      <c r="C1156" s="1456"/>
      <c r="D1156" s="1456"/>
      <c r="E1156" s="1456"/>
      <c r="F1156" s="1456"/>
      <c r="G1156" s="1456"/>
      <c r="H1156" s="1456"/>
      <c r="I1156" s="1456"/>
      <c r="J1156" s="1456"/>
      <c r="K1156" s="1456"/>
      <c r="L1156" s="1457"/>
      <c r="M1156" s="255"/>
      <c r="N1156" s="1022"/>
      <c r="O1156" s="255"/>
      <c r="P1156" s="2386"/>
      <c r="Q1156" s="1456"/>
      <c r="R1156" s="1456"/>
      <c r="S1156" s="1456"/>
      <c r="T1156" s="1456"/>
      <c r="U1156" s="1456"/>
      <c r="V1156" s="1456"/>
      <c r="W1156" s="1456"/>
      <c r="X1156" s="1457"/>
      <c r="Y1156" s="255"/>
      <c r="Z1156" s="2387"/>
      <c r="AA1156" s="1457"/>
      <c r="AB1156" s="10"/>
      <c r="AC1156" s="2387"/>
      <c r="AD1156" s="1456"/>
      <c r="AE1156" s="1456"/>
      <c r="AF1156" s="1457"/>
      <c r="AG1156" s="10"/>
    </row>
    <row r="1157" spans="1:33" ht="14.25" customHeight="1" x14ac:dyDescent="0.25">
      <c r="A1157" s="10"/>
      <c r="B1157" s="584"/>
      <c r="C1157" s="584"/>
      <c r="D1157" s="584"/>
      <c r="E1157" s="584"/>
      <c r="F1157" s="584"/>
      <c r="G1157" s="584"/>
      <c r="H1157" s="584"/>
      <c r="I1157" s="584"/>
      <c r="J1157" s="584"/>
      <c r="K1157" s="584"/>
      <c r="L1157" s="584"/>
      <c r="M1157" s="10"/>
      <c r="N1157" s="584"/>
      <c r="O1157" s="10"/>
      <c r="P1157" s="153"/>
      <c r="Q1157" s="153"/>
      <c r="R1157" s="153"/>
      <c r="S1157" s="153"/>
      <c r="T1157" s="153"/>
      <c r="U1157" s="153"/>
      <c r="V1157" s="153"/>
      <c r="W1157" s="153"/>
      <c r="X1157" s="153"/>
      <c r="Y1157" s="10"/>
      <c r="Z1157" s="1023"/>
      <c r="AA1157" s="1023"/>
      <c r="AB1157" s="10"/>
      <c r="AC1157" s="1023"/>
      <c r="AD1157" s="1023"/>
      <c r="AE1157" s="1023"/>
      <c r="AF1157" s="1023"/>
      <c r="AG1157" s="10"/>
    </row>
    <row r="1158" spans="1:33" ht="14.25" customHeight="1" x14ac:dyDescent="0.25">
      <c r="A1158" s="255"/>
      <c r="B1158" s="1474"/>
      <c r="C1158" s="1456"/>
      <c r="D1158" s="1456"/>
      <c r="E1158" s="1456"/>
      <c r="F1158" s="1456"/>
      <c r="G1158" s="1456"/>
      <c r="H1158" s="1456"/>
      <c r="I1158" s="1456"/>
      <c r="J1158" s="1456"/>
      <c r="K1158" s="1456"/>
      <c r="L1158" s="1457"/>
      <c r="M1158" s="255"/>
      <c r="N1158" s="1022"/>
      <c r="O1158" s="255"/>
      <c r="P1158" s="2386"/>
      <c r="Q1158" s="1456"/>
      <c r="R1158" s="1456"/>
      <c r="S1158" s="1456"/>
      <c r="T1158" s="1456"/>
      <c r="U1158" s="1456"/>
      <c r="V1158" s="1456"/>
      <c r="W1158" s="1456"/>
      <c r="X1158" s="1457"/>
      <c r="Y1158" s="255"/>
      <c r="Z1158" s="2387"/>
      <c r="AA1158" s="1457"/>
      <c r="AB1158" s="10"/>
      <c r="AC1158" s="2387"/>
      <c r="AD1158" s="1456"/>
      <c r="AE1158" s="1456"/>
      <c r="AF1158" s="1457"/>
      <c r="AG1158" s="10"/>
    </row>
    <row r="1159" spans="1:33" ht="14.25" customHeight="1" x14ac:dyDescent="0.25">
      <c r="A1159" s="10"/>
      <c r="B1159" s="584"/>
      <c r="C1159" s="584"/>
      <c r="D1159" s="584"/>
      <c r="E1159" s="584"/>
      <c r="F1159" s="584"/>
      <c r="G1159" s="584"/>
      <c r="H1159" s="584"/>
      <c r="I1159" s="584"/>
      <c r="J1159" s="584"/>
      <c r="K1159" s="584"/>
      <c r="L1159" s="584"/>
      <c r="M1159" s="10"/>
      <c r="N1159" s="584"/>
      <c r="O1159" s="10"/>
      <c r="P1159" s="153"/>
      <c r="Q1159" s="153"/>
      <c r="R1159" s="153"/>
      <c r="S1159" s="153"/>
      <c r="T1159" s="153"/>
      <c r="U1159" s="153"/>
      <c r="V1159" s="153"/>
      <c r="W1159" s="153"/>
      <c r="X1159" s="153"/>
      <c r="Y1159" s="10"/>
      <c r="Z1159" s="1023"/>
      <c r="AA1159" s="1023"/>
      <c r="AB1159" s="10"/>
      <c r="AC1159" s="1023"/>
      <c r="AD1159" s="1023"/>
      <c r="AE1159" s="1023"/>
      <c r="AF1159" s="1023"/>
      <c r="AG1159" s="10"/>
    </row>
    <row r="1160" spans="1:33" ht="14.25" customHeight="1" x14ac:dyDescent="0.25">
      <c r="A1160" s="255"/>
      <c r="B1160" s="1474"/>
      <c r="C1160" s="1456"/>
      <c r="D1160" s="1456"/>
      <c r="E1160" s="1456"/>
      <c r="F1160" s="1456"/>
      <c r="G1160" s="1456"/>
      <c r="H1160" s="1456"/>
      <c r="I1160" s="1456"/>
      <c r="J1160" s="1456"/>
      <c r="K1160" s="1456"/>
      <c r="L1160" s="1457"/>
      <c r="M1160" s="255"/>
      <c r="N1160" s="1022"/>
      <c r="O1160" s="255"/>
      <c r="P1160" s="2386"/>
      <c r="Q1160" s="1456"/>
      <c r="R1160" s="1456"/>
      <c r="S1160" s="1456"/>
      <c r="T1160" s="1456"/>
      <c r="U1160" s="1456"/>
      <c r="V1160" s="1456"/>
      <c r="W1160" s="1456"/>
      <c r="X1160" s="1457"/>
      <c r="Y1160" s="255"/>
      <c r="Z1160" s="2387"/>
      <c r="AA1160" s="1457"/>
      <c r="AB1160" s="10"/>
      <c r="AC1160" s="2387"/>
      <c r="AD1160" s="1456"/>
      <c r="AE1160" s="1456"/>
      <c r="AF1160" s="1457"/>
      <c r="AG1160" s="10"/>
    </row>
    <row r="1161" spans="1:33" ht="14.25" customHeight="1" x14ac:dyDescent="0.25">
      <c r="A1161" s="10"/>
      <c r="B1161" s="584"/>
      <c r="C1161" s="584"/>
      <c r="D1161" s="584"/>
      <c r="E1161" s="584"/>
      <c r="F1161" s="584"/>
      <c r="G1161" s="584"/>
      <c r="H1161" s="584"/>
      <c r="I1161" s="584"/>
      <c r="J1161" s="584"/>
      <c r="K1161" s="584"/>
      <c r="L1161" s="584"/>
      <c r="M1161" s="10"/>
      <c r="N1161" s="584"/>
      <c r="O1161" s="10"/>
      <c r="P1161" s="153"/>
      <c r="Q1161" s="153"/>
      <c r="R1161" s="153"/>
      <c r="S1161" s="153"/>
      <c r="T1161" s="153"/>
      <c r="U1161" s="153"/>
      <c r="V1161" s="153"/>
      <c r="W1161" s="153"/>
      <c r="X1161" s="153"/>
      <c r="Y1161" s="10"/>
      <c r="Z1161" s="1023"/>
      <c r="AA1161" s="1023"/>
      <c r="AB1161" s="10"/>
      <c r="AC1161" s="1023"/>
      <c r="AD1161" s="1023"/>
      <c r="AE1161" s="1023"/>
      <c r="AF1161" s="1023"/>
      <c r="AG1161" s="10"/>
    </row>
    <row r="1162" spans="1:33" ht="14.25" customHeight="1" x14ac:dyDescent="0.25">
      <c r="A1162" s="255"/>
      <c r="B1162" s="1474"/>
      <c r="C1162" s="1456"/>
      <c r="D1162" s="1456"/>
      <c r="E1162" s="1456"/>
      <c r="F1162" s="1456"/>
      <c r="G1162" s="1456"/>
      <c r="H1162" s="1456"/>
      <c r="I1162" s="1456"/>
      <c r="J1162" s="1456"/>
      <c r="K1162" s="1456"/>
      <c r="L1162" s="1457"/>
      <c r="M1162" s="255"/>
      <c r="N1162" s="1022"/>
      <c r="O1162" s="255"/>
      <c r="P1162" s="2386"/>
      <c r="Q1162" s="1456"/>
      <c r="R1162" s="1456"/>
      <c r="S1162" s="1456"/>
      <c r="T1162" s="1456"/>
      <c r="U1162" s="1456"/>
      <c r="V1162" s="1456"/>
      <c r="W1162" s="1456"/>
      <c r="X1162" s="1457"/>
      <c r="Y1162" s="255"/>
      <c r="Z1162" s="2387"/>
      <c r="AA1162" s="1457"/>
      <c r="AB1162" s="10"/>
      <c r="AC1162" s="2387"/>
      <c r="AD1162" s="1456"/>
      <c r="AE1162" s="1456"/>
      <c r="AF1162" s="1457"/>
      <c r="AG1162" s="10"/>
    </row>
    <row r="1163" spans="1:33" ht="14.25" customHeight="1"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row>
    <row r="1164" spans="1:33" ht="14.25" customHeight="1" x14ac:dyDescent="0.25">
      <c r="A1164" s="10" t="s">
        <v>2745</v>
      </c>
      <c r="B1164" s="10"/>
      <c r="C1164" s="10"/>
      <c r="D1164" s="10"/>
      <c r="E1164" s="10"/>
      <c r="F1164" s="10"/>
      <c r="G1164" s="10"/>
      <c r="H1164" s="10"/>
      <c r="I1164" s="2389" t="s">
        <v>2746</v>
      </c>
      <c r="J1164" s="1456"/>
      <c r="K1164" s="1456"/>
      <c r="L1164" s="1456"/>
      <c r="M1164" s="1456"/>
      <c r="N1164" s="1456"/>
      <c r="O1164" s="1456"/>
      <c r="P1164" s="1456"/>
      <c r="Q1164" s="1456"/>
      <c r="R1164" s="1456"/>
      <c r="S1164" s="1456"/>
      <c r="T1164" s="1456"/>
      <c r="U1164" s="1456"/>
      <c r="V1164" s="1456"/>
      <c r="W1164" s="1456"/>
      <c r="X1164" s="1457"/>
      <c r="Y1164" s="10"/>
      <c r="Z1164" s="10" t="s">
        <v>2747</v>
      </c>
      <c r="AA1164" s="10"/>
      <c r="AB1164" s="10"/>
      <c r="AC1164" s="10"/>
      <c r="AD1164" s="10"/>
      <c r="AE1164" s="10"/>
      <c r="AF1164" s="10"/>
      <c r="AG1164" s="10"/>
    </row>
    <row r="1165" spans="1:33" ht="14.25" customHeight="1" x14ac:dyDescent="0.25">
      <c r="A1165" s="10" t="s">
        <v>2790</v>
      </c>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row>
    <row r="1166" spans="1:33" ht="14.25" customHeight="1"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row>
    <row r="1167" spans="1:33" ht="15" customHeight="1" x14ac:dyDescent="0.2">
      <c r="A1167" s="1551" t="s">
        <v>2749</v>
      </c>
      <c r="B1167" s="1400"/>
      <c r="C1167" s="1400"/>
      <c r="D1167" s="1400"/>
      <c r="E1167" s="1400"/>
      <c r="F1167" s="1400"/>
      <c r="G1167" s="1400"/>
      <c r="H1167" s="1400"/>
      <c r="I1167" s="1400"/>
      <c r="J1167" s="1400"/>
      <c r="K1167" s="1400"/>
      <c r="L1167" s="1400"/>
      <c r="M1167" s="1400"/>
      <c r="N1167" s="1400"/>
      <c r="O1167" s="1400"/>
      <c r="P1167" s="1400"/>
      <c r="Q1167" s="1400"/>
      <c r="R1167" s="1400"/>
      <c r="S1167" s="1400"/>
      <c r="T1167" s="1400"/>
      <c r="U1167" s="1400"/>
      <c r="V1167" s="1400"/>
      <c r="W1167" s="1400"/>
      <c r="X1167" s="1400"/>
      <c r="Y1167" s="1400"/>
      <c r="Z1167" s="1400"/>
      <c r="AA1167" s="1400"/>
      <c r="AB1167" s="1400"/>
      <c r="AC1167" s="1400"/>
      <c r="AD1167" s="1400"/>
      <c r="AE1167" s="1400"/>
      <c r="AF1167" s="1400"/>
      <c r="AG1167" s="1400"/>
    </row>
    <row r="1168" spans="1:33" ht="14.25" customHeight="1" x14ac:dyDescent="0.2">
      <c r="A1168" s="1400"/>
      <c r="B1168" s="1400"/>
      <c r="C1168" s="1400"/>
      <c r="D1168" s="1400"/>
      <c r="E1168" s="1400"/>
      <c r="F1168" s="1400"/>
      <c r="G1168" s="1400"/>
      <c r="H1168" s="1400"/>
      <c r="I1168" s="1400"/>
      <c r="J1168" s="1400"/>
      <c r="K1168" s="1400"/>
      <c r="L1168" s="1400"/>
      <c r="M1168" s="1400"/>
      <c r="N1168" s="1400"/>
      <c r="O1168" s="1400"/>
      <c r="P1168" s="1400"/>
      <c r="Q1168" s="1400"/>
      <c r="R1168" s="1400"/>
      <c r="S1168" s="1400"/>
      <c r="T1168" s="1400"/>
      <c r="U1168" s="1400"/>
      <c r="V1168" s="1400"/>
      <c r="W1168" s="1400"/>
      <c r="X1168" s="1400"/>
      <c r="Y1168" s="1400"/>
      <c r="Z1168" s="1400"/>
      <c r="AA1168" s="1400"/>
      <c r="AB1168" s="1400"/>
      <c r="AC1168" s="1400"/>
      <c r="AD1168" s="1400"/>
      <c r="AE1168" s="1400"/>
      <c r="AF1168" s="1400"/>
      <c r="AG1168" s="1400"/>
    </row>
    <row r="1169" spans="1:33" ht="14.25" customHeight="1" x14ac:dyDescent="0.2">
      <c r="A1169" s="1400"/>
      <c r="B1169" s="1400"/>
      <c r="C1169" s="1400"/>
      <c r="D1169" s="1400"/>
      <c r="E1169" s="1400"/>
      <c r="F1169" s="1400"/>
      <c r="G1169" s="1400"/>
      <c r="H1169" s="1400"/>
      <c r="I1169" s="1400"/>
      <c r="J1169" s="1400"/>
      <c r="K1169" s="1400"/>
      <c r="L1169" s="1400"/>
      <c r="M1169" s="1400"/>
      <c r="N1169" s="1400"/>
      <c r="O1169" s="1400"/>
      <c r="P1169" s="1400"/>
      <c r="Q1169" s="1400"/>
      <c r="R1169" s="1400"/>
      <c r="S1169" s="1400"/>
      <c r="T1169" s="1400"/>
      <c r="U1169" s="1400"/>
      <c r="V1169" s="1400"/>
      <c r="W1169" s="1400"/>
      <c r="X1169" s="1400"/>
      <c r="Y1169" s="1400"/>
      <c r="Z1169" s="1400"/>
      <c r="AA1169" s="1400"/>
      <c r="AB1169" s="1400"/>
      <c r="AC1169" s="1400"/>
      <c r="AD1169" s="1400"/>
      <c r="AE1169" s="1400"/>
      <c r="AF1169" s="1400"/>
      <c r="AG1169" s="1400"/>
    </row>
    <row r="1170" spans="1:33" ht="14.25" customHeight="1" x14ac:dyDescent="0.2">
      <c r="A1170" s="1400"/>
      <c r="B1170" s="1400"/>
      <c r="C1170" s="1400"/>
      <c r="D1170" s="1400"/>
      <c r="E1170" s="1400"/>
      <c r="F1170" s="1400"/>
      <c r="G1170" s="1400"/>
      <c r="H1170" s="1400"/>
      <c r="I1170" s="1400"/>
      <c r="J1170" s="1400"/>
      <c r="K1170" s="1400"/>
      <c r="L1170" s="1400"/>
      <c r="M1170" s="1400"/>
      <c r="N1170" s="1400"/>
      <c r="O1170" s="1400"/>
      <c r="P1170" s="1400"/>
      <c r="Q1170" s="1400"/>
      <c r="R1170" s="1400"/>
      <c r="S1170" s="1400"/>
      <c r="T1170" s="1400"/>
      <c r="U1170" s="1400"/>
      <c r="V1170" s="1400"/>
      <c r="W1170" s="1400"/>
      <c r="X1170" s="1400"/>
      <c r="Y1170" s="1400"/>
      <c r="Z1170" s="1400"/>
      <c r="AA1170" s="1400"/>
      <c r="AB1170" s="1400"/>
      <c r="AC1170" s="1400"/>
      <c r="AD1170" s="1400"/>
      <c r="AE1170" s="1400"/>
      <c r="AF1170" s="1400"/>
      <c r="AG1170" s="1400"/>
    </row>
    <row r="1171" spans="1:33" ht="14.25" customHeight="1"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row>
    <row r="1172" spans="1:33" ht="15" customHeight="1" x14ac:dyDescent="0.2">
      <c r="A1172" s="1551" t="s">
        <v>2750</v>
      </c>
      <c r="B1172" s="1400"/>
      <c r="C1172" s="1400"/>
      <c r="D1172" s="1400"/>
      <c r="E1172" s="1400"/>
      <c r="F1172" s="1400"/>
      <c r="G1172" s="1400"/>
      <c r="H1172" s="1400"/>
      <c r="I1172" s="1400"/>
      <c r="J1172" s="1400"/>
      <c r="K1172" s="1400"/>
      <c r="L1172" s="1400"/>
      <c r="M1172" s="1400"/>
      <c r="N1172" s="1400"/>
      <c r="O1172" s="1400"/>
      <c r="P1172" s="1400"/>
      <c r="Q1172" s="1400"/>
      <c r="R1172" s="1400"/>
      <c r="S1172" s="1400"/>
      <c r="T1172" s="1400"/>
      <c r="U1172" s="1400"/>
      <c r="V1172" s="1400"/>
      <c r="W1172" s="1400"/>
      <c r="X1172" s="1400"/>
      <c r="Y1172" s="1400"/>
      <c r="Z1172" s="1400"/>
      <c r="AA1172" s="1400"/>
      <c r="AB1172" s="1400"/>
      <c r="AC1172" s="1400"/>
      <c r="AD1172" s="1400"/>
      <c r="AE1172" s="1400"/>
      <c r="AF1172" s="1400"/>
      <c r="AG1172" s="1400"/>
    </row>
    <row r="1173" spans="1:33" ht="14.25" customHeight="1" x14ac:dyDescent="0.2">
      <c r="A1173" s="1400"/>
      <c r="B1173" s="1400"/>
      <c r="C1173" s="1400"/>
      <c r="D1173" s="1400"/>
      <c r="E1173" s="1400"/>
      <c r="F1173" s="1400"/>
      <c r="G1173" s="1400"/>
      <c r="H1173" s="1400"/>
      <c r="I1173" s="1400"/>
      <c r="J1173" s="1400"/>
      <c r="K1173" s="1400"/>
      <c r="L1173" s="1400"/>
      <c r="M1173" s="1400"/>
      <c r="N1173" s="1400"/>
      <c r="O1173" s="1400"/>
      <c r="P1173" s="1400"/>
      <c r="Q1173" s="1400"/>
      <c r="R1173" s="1400"/>
      <c r="S1173" s="1400"/>
      <c r="T1173" s="1400"/>
      <c r="U1173" s="1400"/>
      <c r="V1173" s="1400"/>
      <c r="W1173" s="1400"/>
      <c r="X1173" s="1400"/>
      <c r="Y1173" s="1400"/>
      <c r="Z1173" s="1400"/>
      <c r="AA1173" s="1400"/>
      <c r="AB1173" s="1400"/>
      <c r="AC1173" s="1400"/>
      <c r="AD1173" s="1400"/>
      <c r="AE1173" s="1400"/>
      <c r="AF1173" s="1400"/>
      <c r="AG1173" s="1400"/>
    </row>
    <row r="1174" spans="1:33" ht="14.25" customHeight="1" x14ac:dyDescent="0.2">
      <c r="A1174" s="1400"/>
      <c r="B1174" s="1400"/>
      <c r="C1174" s="1400"/>
      <c r="D1174" s="1400"/>
      <c r="E1174" s="1400"/>
      <c r="F1174" s="1400"/>
      <c r="G1174" s="1400"/>
      <c r="H1174" s="1400"/>
      <c r="I1174" s="1400"/>
      <c r="J1174" s="1400"/>
      <c r="K1174" s="1400"/>
      <c r="L1174" s="1400"/>
      <c r="M1174" s="1400"/>
      <c r="N1174" s="1400"/>
      <c r="O1174" s="1400"/>
      <c r="P1174" s="1400"/>
      <c r="Q1174" s="1400"/>
      <c r="R1174" s="1400"/>
      <c r="S1174" s="1400"/>
      <c r="T1174" s="1400"/>
      <c r="U1174" s="1400"/>
      <c r="V1174" s="1400"/>
      <c r="W1174" s="1400"/>
      <c r="X1174" s="1400"/>
      <c r="Y1174" s="1400"/>
      <c r="Z1174" s="1400"/>
      <c r="AA1174" s="1400"/>
      <c r="AB1174" s="1400"/>
      <c r="AC1174" s="1400"/>
      <c r="AD1174" s="1400"/>
      <c r="AE1174" s="1400"/>
      <c r="AF1174" s="1400"/>
      <c r="AG1174" s="1400"/>
    </row>
    <row r="1175" spans="1:33" ht="14.25" customHeight="1"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row>
    <row r="1176" spans="1:33" ht="14.25" customHeight="1" x14ac:dyDescent="0.25">
      <c r="A1176" s="10" t="s">
        <v>2751</v>
      </c>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row>
    <row r="1177" spans="1:33" ht="14.25" customHeight="1"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row>
    <row r="1178" spans="1:33" ht="14.25" customHeight="1"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row>
    <row r="1179" spans="1:33" ht="14.25" customHeight="1" x14ac:dyDescent="0.25">
      <c r="A1179" s="10" t="s">
        <v>1873</v>
      </c>
      <c r="B1179" s="10"/>
      <c r="C1179" s="2380"/>
      <c r="D1179" s="1403"/>
      <c r="E1179" s="1403"/>
      <c r="F1179" s="1403"/>
      <c r="G1179" s="1403"/>
      <c r="H1179" s="1403"/>
      <c r="I1179" s="1403"/>
      <c r="J1179" s="1403"/>
      <c r="K1179" s="1403"/>
      <c r="L1179" s="10"/>
      <c r="M1179" s="2384" t="str">
        <f>J1133</f>
        <v>Should be the same as listed in Part I.</v>
      </c>
      <c r="N1179" s="1456"/>
      <c r="O1179" s="1456"/>
      <c r="P1179" s="1456"/>
      <c r="Q1179" s="1456"/>
      <c r="R1179" s="1456"/>
      <c r="S1179" s="1456"/>
      <c r="T1179" s="1456"/>
      <c r="U1179" s="1456"/>
      <c r="V1179" s="1456"/>
      <c r="W1179" s="1456"/>
      <c r="X1179" s="1456"/>
      <c r="Y1179" s="1456"/>
      <c r="Z1179" s="1457"/>
      <c r="AA1179" s="10"/>
      <c r="AB1179" s="1703"/>
      <c r="AC1179" s="1456"/>
      <c r="AD1179" s="1456"/>
      <c r="AE1179" s="1456"/>
      <c r="AF1179" s="1457"/>
      <c r="AG1179" s="10"/>
    </row>
    <row r="1180" spans="1:33" ht="15" customHeight="1" x14ac:dyDescent="0.25">
      <c r="A1180" s="10"/>
      <c r="B1180" s="10"/>
      <c r="C1180" s="2381" t="s">
        <v>2752</v>
      </c>
      <c r="D1180" s="1397"/>
      <c r="E1180" s="1397"/>
      <c r="F1180" s="1397"/>
      <c r="G1180" s="1397"/>
      <c r="H1180" s="1397"/>
      <c r="I1180" s="1397"/>
      <c r="J1180" s="1397"/>
      <c r="K1180" s="1397"/>
      <c r="L1180" s="10"/>
      <c r="M1180" s="2382" t="s">
        <v>441</v>
      </c>
      <c r="N1180" s="1400"/>
      <c r="O1180" s="1400"/>
      <c r="P1180" s="1400"/>
      <c r="Q1180" s="1400"/>
      <c r="R1180" s="1400"/>
      <c r="S1180" s="1400"/>
      <c r="T1180" s="1400"/>
      <c r="U1180" s="1400"/>
      <c r="V1180" s="1400"/>
      <c r="W1180" s="1400"/>
      <c r="X1180" s="1400"/>
      <c r="Y1180" s="1400"/>
      <c r="Z1180" s="1400"/>
      <c r="AA1180" s="10"/>
      <c r="AB1180" s="2382" t="s">
        <v>442</v>
      </c>
      <c r="AC1180" s="1400"/>
      <c r="AD1180" s="1400"/>
      <c r="AE1180" s="1400"/>
      <c r="AF1180" s="1400"/>
      <c r="AG1180" s="10"/>
    </row>
    <row r="1181" spans="1:33" ht="14.25" customHeight="1" x14ac:dyDescent="0.25">
      <c r="A1181" s="10"/>
      <c r="B1181" s="10"/>
      <c r="C1181" s="1400"/>
      <c r="D1181" s="1400"/>
      <c r="E1181" s="1400"/>
      <c r="F1181" s="1400"/>
      <c r="G1181" s="1400"/>
      <c r="H1181" s="1400"/>
      <c r="I1181" s="1400"/>
      <c r="J1181" s="1400"/>
      <c r="K1181" s="140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row>
    <row r="1182" spans="1:33" ht="14.25" customHeight="1"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row>
    <row r="1183" spans="1:33" ht="14.25" customHeight="1" x14ac:dyDescent="0.25">
      <c r="A1183" s="181" t="s">
        <v>2731</v>
      </c>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row>
    <row r="1184" spans="1:33" ht="14.25" customHeight="1"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row>
    <row r="1185" spans="1:33" ht="14.25" customHeight="1" x14ac:dyDescent="0.25">
      <c r="A1185" s="181" t="s">
        <v>2724</v>
      </c>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row>
    <row r="1186" spans="1:33" ht="14.25" customHeight="1" x14ac:dyDescent="0.25">
      <c r="A1186" s="10" t="s">
        <v>2732</v>
      </c>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row>
    <row r="1187" spans="1:33" ht="14.25" customHeight="1"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row>
    <row r="1188" spans="1:33" ht="14.25" customHeight="1" x14ac:dyDescent="0.25">
      <c r="A1188" s="10" t="s">
        <v>2733</v>
      </c>
      <c r="B1188" s="10"/>
      <c r="C1188" s="10"/>
      <c r="D1188" s="10"/>
      <c r="E1188" s="10"/>
      <c r="F1188" s="10"/>
      <c r="G1188" s="10"/>
      <c r="H1188" s="10"/>
      <c r="I1188" s="10"/>
      <c r="J1188" s="2385" t="s">
        <v>2734</v>
      </c>
      <c r="K1188" s="1531"/>
      <c r="L1188" s="1531"/>
      <c r="M1188" s="1531"/>
      <c r="N1188" s="1531"/>
      <c r="O1188" s="1531"/>
      <c r="P1188" s="1531"/>
      <c r="Q1188" s="1531"/>
      <c r="R1188" s="1531"/>
      <c r="S1188" s="1531"/>
      <c r="T1188" s="1531"/>
      <c r="U1188" s="1531"/>
      <c r="V1188" s="1531"/>
      <c r="W1188" s="1531"/>
      <c r="X1188" s="1531"/>
      <c r="Y1188" s="1531"/>
      <c r="Z1188" s="1531"/>
      <c r="AA1188" s="1531"/>
      <c r="AB1188" s="1531"/>
      <c r="AC1188" s="1531"/>
      <c r="AD1188" s="1531"/>
      <c r="AE1188" s="1531"/>
      <c r="AF1188" s="1532"/>
      <c r="AG1188" s="10"/>
    </row>
    <row r="1189" spans="1:33" ht="14.25" customHeight="1"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row>
    <row r="1190" spans="1:33" ht="15.75" customHeight="1" x14ac:dyDescent="0.25">
      <c r="A1190" s="10"/>
      <c r="B1190" s="10" t="s">
        <v>2735</v>
      </c>
      <c r="C1190" s="10"/>
      <c r="D1190" s="10"/>
      <c r="E1190" s="10"/>
      <c r="F1190" s="10"/>
      <c r="G1190" s="238"/>
      <c r="H1190" s="1700" t="s">
        <v>2736</v>
      </c>
      <c r="I1190" s="1400"/>
      <c r="J1190" s="1400"/>
      <c r="K1190" s="1400"/>
      <c r="L1190" s="1400"/>
      <c r="M1190" s="1400"/>
      <c r="N1190" s="1400"/>
      <c r="O1190" s="1400"/>
      <c r="P1190" s="1400"/>
      <c r="Q1190" s="1400"/>
      <c r="R1190" s="1400"/>
      <c r="S1190" s="1400"/>
      <c r="T1190" s="1400"/>
      <c r="U1190" s="1400"/>
      <c r="V1190" s="1400"/>
      <c r="W1190" s="1400"/>
      <c r="X1190" s="1400"/>
      <c r="Y1190" s="1400"/>
      <c r="Z1190" s="1400"/>
      <c r="AA1190" s="1400"/>
      <c r="AB1190" s="1400"/>
      <c r="AC1190" s="1400"/>
      <c r="AD1190" s="1400"/>
      <c r="AE1190" s="1400"/>
      <c r="AF1190" s="1400"/>
      <c r="AG1190" s="1400"/>
    </row>
    <row r="1191" spans="1:33" ht="14.25" customHeight="1"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row>
    <row r="1192" spans="1:33" ht="14.25" customHeight="1" x14ac:dyDescent="0.25">
      <c r="A1192" s="10"/>
      <c r="B1192" s="10"/>
      <c r="C1192" s="10"/>
      <c r="D1192" s="10"/>
      <c r="E1192" s="10"/>
      <c r="F1192" s="10"/>
      <c r="G1192" s="238"/>
      <c r="H1192" s="10" t="s">
        <v>2737</v>
      </c>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row>
    <row r="1193" spans="1:33" ht="14.25" customHeight="1"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row>
    <row r="1194" spans="1:33" ht="14.25" customHeight="1" x14ac:dyDescent="0.25">
      <c r="A1194" s="10"/>
      <c r="B1194" s="10"/>
      <c r="C1194" s="10"/>
      <c r="D1194" s="10"/>
      <c r="E1194" s="10"/>
      <c r="F1194" s="10"/>
      <c r="G1194" s="238"/>
      <c r="H1194" s="10" t="s">
        <v>2738</v>
      </c>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row>
    <row r="1195" spans="1:33" ht="14.25" customHeight="1"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row>
    <row r="1196" spans="1:33" ht="14.25" customHeight="1" x14ac:dyDescent="0.25">
      <c r="A1196" s="10"/>
      <c r="B1196" s="10"/>
      <c r="C1196" s="10"/>
      <c r="D1196" s="10"/>
      <c r="E1196" s="10"/>
      <c r="F1196" s="10"/>
      <c r="G1196" s="238"/>
      <c r="H1196" s="10" t="s">
        <v>2739</v>
      </c>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row>
    <row r="1197" spans="1:33" ht="14.25" customHeight="1"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row>
    <row r="1198" spans="1:33" ht="14.25" customHeight="1" x14ac:dyDescent="0.25">
      <c r="A1198" s="10"/>
      <c r="B1198" s="10"/>
      <c r="C1198" s="10"/>
      <c r="D1198" s="10"/>
      <c r="E1198" s="10"/>
      <c r="F1198" s="10"/>
      <c r="G1198" s="238"/>
      <c r="H1198" s="10" t="s">
        <v>2740</v>
      </c>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row>
    <row r="1199" spans="1:33" ht="14.25" customHeight="1"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row>
    <row r="1200" spans="1:33" ht="15" customHeight="1" x14ac:dyDescent="0.2">
      <c r="A1200" s="1551" t="s">
        <v>2791</v>
      </c>
      <c r="B1200" s="1400"/>
      <c r="C1200" s="1400"/>
      <c r="D1200" s="1400"/>
      <c r="E1200" s="1400"/>
      <c r="F1200" s="1400"/>
      <c r="G1200" s="1400"/>
      <c r="H1200" s="1400"/>
      <c r="I1200" s="1400"/>
      <c r="J1200" s="1400"/>
      <c r="K1200" s="1400"/>
      <c r="L1200" s="1400"/>
      <c r="M1200" s="1400"/>
      <c r="N1200" s="1400"/>
      <c r="O1200" s="1400"/>
      <c r="P1200" s="1400"/>
      <c r="Q1200" s="1400"/>
      <c r="R1200" s="1400"/>
      <c r="S1200" s="1400"/>
      <c r="T1200" s="1400"/>
      <c r="U1200" s="1400"/>
      <c r="V1200" s="1400"/>
      <c r="W1200" s="1400"/>
      <c r="X1200" s="1400"/>
      <c r="Y1200" s="1400"/>
      <c r="Z1200" s="1400"/>
      <c r="AA1200" s="1400"/>
      <c r="AB1200" s="1400"/>
      <c r="AC1200" s="1400"/>
      <c r="AD1200" s="1400"/>
      <c r="AE1200" s="1400"/>
      <c r="AF1200" s="1400"/>
      <c r="AG1200" s="1400"/>
    </row>
    <row r="1201" spans="1:33" ht="14.25" customHeight="1" x14ac:dyDescent="0.2">
      <c r="A1201" s="1400"/>
      <c r="B1201" s="1400"/>
      <c r="C1201" s="1400"/>
      <c r="D1201" s="1400"/>
      <c r="E1201" s="1400"/>
      <c r="F1201" s="1400"/>
      <c r="G1201" s="1400"/>
      <c r="H1201" s="1400"/>
      <c r="I1201" s="1400"/>
      <c r="J1201" s="1400"/>
      <c r="K1201" s="1400"/>
      <c r="L1201" s="1400"/>
      <c r="M1201" s="1400"/>
      <c r="N1201" s="1400"/>
      <c r="O1201" s="1400"/>
      <c r="P1201" s="1400"/>
      <c r="Q1201" s="1400"/>
      <c r="R1201" s="1400"/>
      <c r="S1201" s="1400"/>
      <c r="T1201" s="1400"/>
      <c r="U1201" s="1400"/>
      <c r="V1201" s="1400"/>
      <c r="W1201" s="1400"/>
      <c r="X1201" s="1400"/>
      <c r="Y1201" s="1400"/>
      <c r="Z1201" s="1400"/>
      <c r="AA1201" s="1400"/>
      <c r="AB1201" s="1400"/>
      <c r="AC1201" s="1400"/>
      <c r="AD1201" s="1400"/>
      <c r="AE1201" s="1400"/>
      <c r="AF1201" s="1400"/>
      <c r="AG1201" s="1400"/>
    </row>
    <row r="1202" spans="1:33" ht="14.25" customHeight="1" x14ac:dyDescent="0.2">
      <c r="A1202" s="1400"/>
      <c r="B1202" s="1400"/>
      <c r="C1202" s="1400"/>
      <c r="D1202" s="1400"/>
      <c r="E1202" s="1400"/>
      <c r="F1202" s="1400"/>
      <c r="G1202" s="1400"/>
      <c r="H1202" s="1400"/>
      <c r="I1202" s="1400"/>
      <c r="J1202" s="1400"/>
      <c r="K1202" s="1400"/>
      <c r="L1202" s="1400"/>
      <c r="M1202" s="1400"/>
      <c r="N1202" s="1400"/>
      <c r="O1202" s="1400"/>
      <c r="P1202" s="1400"/>
      <c r="Q1202" s="1400"/>
      <c r="R1202" s="1400"/>
      <c r="S1202" s="1400"/>
      <c r="T1202" s="1400"/>
      <c r="U1202" s="1400"/>
      <c r="V1202" s="1400"/>
      <c r="W1202" s="1400"/>
      <c r="X1202" s="1400"/>
      <c r="Y1202" s="1400"/>
      <c r="Z1202" s="1400"/>
      <c r="AA1202" s="1400"/>
      <c r="AB1202" s="1400"/>
      <c r="AC1202" s="1400"/>
      <c r="AD1202" s="1400"/>
      <c r="AE1202" s="1400"/>
      <c r="AF1202" s="1400"/>
      <c r="AG1202" s="1400"/>
    </row>
    <row r="1203" spans="1:33" ht="14.25" customHeight="1" x14ac:dyDescent="0.2">
      <c r="A1203" s="1400"/>
      <c r="B1203" s="1400"/>
      <c r="C1203" s="1400"/>
      <c r="D1203" s="1400"/>
      <c r="E1203" s="1400"/>
      <c r="F1203" s="1400"/>
      <c r="G1203" s="1400"/>
      <c r="H1203" s="1400"/>
      <c r="I1203" s="1400"/>
      <c r="J1203" s="1400"/>
      <c r="K1203" s="1400"/>
      <c r="L1203" s="1400"/>
      <c r="M1203" s="1400"/>
      <c r="N1203" s="1400"/>
      <c r="O1203" s="1400"/>
      <c r="P1203" s="1400"/>
      <c r="Q1203" s="1400"/>
      <c r="R1203" s="1400"/>
      <c r="S1203" s="1400"/>
      <c r="T1203" s="1400"/>
      <c r="U1203" s="1400"/>
      <c r="V1203" s="1400"/>
      <c r="W1203" s="1400"/>
      <c r="X1203" s="1400"/>
      <c r="Y1203" s="1400"/>
      <c r="Z1203" s="1400"/>
      <c r="AA1203" s="1400"/>
      <c r="AB1203" s="1400"/>
      <c r="AC1203" s="1400"/>
      <c r="AD1203" s="1400"/>
      <c r="AE1203" s="1400"/>
      <c r="AF1203" s="1400"/>
      <c r="AG1203" s="1400"/>
    </row>
    <row r="1204" spans="1:33" ht="15" customHeight="1" x14ac:dyDescent="0.25">
      <c r="A1204" s="10"/>
      <c r="B1204" s="2383" t="s">
        <v>2742</v>
      </c>
      <c r="C1204" s="1400"/>
      <c r="D1204" s="1400"/>
      <c r="E1204" s="1400"/>
      <c r="F1204" s="1400"/>
      <c r="G1204" s="1400"/>
      <c r="H1204" s="1400"/>
      <c r="I1204" s="1400"/>
      <c r="J1204" s="1400"/>
      <c r="K1204" s="1400"/>
      <c r="L1204" s="1400"/>
      <c r="M1204" s="364"/>
      <c r="N1204" s="2383" t="s">
        <v>1645</v>
      </c>
      <c r="O1204" s="364"/>
      <c r="P1204" s="2383" t="s">
        <v>2614</v>
      </c>
      <c r="Q1204" s="1400"/>
      <c r="R1204" s="1400"/>
      <c r="S1204" s="1400"/>
      <c r="T1204" s="1400"/>
      <c r="U1204" s="1400"/>
      <c r="V1204" s="1400"/>
      <c r="W1204" s="1400"/>
      <c r="X1204" s="1400"/>
      <c r="Y1204" s="181"/>
      <c r="Z1204" s="2388" t="s">
        <v>2743</v>
      </c>
      <c r="AA1204" s="1400"/>
      <c r="AB1204" s="10"/>
      <c r="AC1204" s="2388" t="s">
        <v>2744</v>
      </c>
      <c r="AD1204" s="1400"/>
      <c r="AE1204" s="1400"/>
      <c r="AF1204" s="1400"/>
      <c r="AG1204" s="10"/>
    </row>
    <row r="1205" spans="1:33" ht="14.25" customHeight="1" x14ac:dyDescent="0.25">
      <c r="A1205" s="10"/>
      <c r="B1205" s="1400"/>
      <c r="C1205" s="1400"/>
      <c r="D1205" s="1400"/>
      <c r="E1205" s="1400"/>
      <c r="F1205" s="1400"/>
      <c r="G1205" s="1400"/>
      <c r="H1205" s="1400"/>
      <c r="I1205" s="1400"/>
      <c r="J1205" s="1400"/>
      <c r="K1205" s="1400"/>
      <c r="L1205" s="1400"/>
      <c r="M1205" s="364"/>
      <c r="N1205" s="1400"/>
      <c r="O1205" s="364"/>
      <c r="P1205" s="1400"/>
      <c r="Q1205" s="1400"/>
      <c r="R1205" s="1400"/>
      <c r="S1205" s="1400"/>
      <c r="T1205" s="1400"/>
      <c r="U1205" s="1400"/>
      <c r="V1205" s="1400"/>
      <c r="W1205" s="1400"/>
      <c r="X1205" s="1400"/>
      <c r="Y1205" s="181"/>
      <c r="Z1205" s="1400"/>
      <c r="AA1205" s="1400"/>
      <c r="AB1205" s="10"/>
      <c r="AC1205" s="1400"/>
      <c r="AD1205" s="1400"/>
      <c r="AE1205" s="1400"/>
      <c r="AF1205" s="1400"/>
      <c r="AG1205" s="10"/>
    </row>
    <row r="1206" spans="1:33" ht="14.25" customHeight="1" x14ac:dyDescent="0.25">
      <c r="A1206" s="10"/>
      <c r="B1206" s="10"/>
      <c r="C1206" s="10"/>
      <c r="D1206" s="10"/>
      <c r="E1206" s="10"/>
      <c r="F1206" s="10"/>
      <c r="G1206" s="10"/>
      <c r="H1206" s="10"/>
      <c r="I1206" s="10"/>
      <c r="J1206" s="10"/>
      <c r="K1206" s="10"/>
      <c r="L1206" s="10"/>
      <c r="M1206" s="10"/>
      <c r="N1206" s="10"/>
      <c r="O1206" s="10"/>
      <c r="P1206" s="153"/>
      <c r="Q1206" s="153"/>
      <c r="R1206" s="153"/>
      <c r="S1206" s="153"/>
      <c r="T1206" s="153"/>
      <c r="U1206" s="153"/>
      <c r="V1206" s="153"/>
      <c r="W1206" s="153"/>
      <c r="X1206" s="153"/>
      <c r="Y1206" s="10"/>
      <c r="Z1206" s="10"/>
      <c r="AA1206" s="10"/>
      <c r="AB1206" s="10"/>
      <c r="AC1206" s="10"/>
      <c r="AD1206" s="10"/>
      <c r="AE1206" s="10"/>
      <c r="AF1206" s="10"/>
      <c r="AG1206" s="10"/>
    </row>
    <row r="1207" spans="1:33" ht="14.25" customHeight="1" x14ac:dyDescent="0.25">
      <c r="A1207" s="255"/>
      <c r="B1207" s="1474"/>
      <c r="C1207" s="1456"/>
      <c r="D1207" s="1456"/>
      <c r="E1207" s="1456"/>
      <c r="F1207" s="1456"/>
      <c r="G1207" s="1456"/>
      <c r="H1207" s="1456"/>
      <c r="I1207" s="1456"/>
      <c r="J1207" s="1456"/>
      <c r="K1207" s="1456"/>
      <c r="L1207" s="1457"/>
      <c r="M1207" s="255"/>
      <c r="N1207" s="1022"/>
      <c r="O1207" s="255"/>
      <c r="P1207" s="2386"/>
      <c r="Q1207" s="1456"/>
      <c r="R1207" s="1456"/>
      <c r="S1207" s="1456"/>
      <c r="T1207" s="1456"/>
      <c r="U1207" s="1456"/>
      <c r="V1207" s="1456"/>
      <c r="W1207" s="1456"/>
      <c r="X1207" s="1457"/>
      <c r="Y1207" s="255"/>
      <c r="Z1207" s="2387"/>
      <c r="AA1207" s="1457"/>
      <c r="AB1207" s="10"/>
      <c r="AC1207" s="2387"/>
      <c r="AD1207" s="1456"/>
      <c r="AE1207" s="1456"/>
      <c r="AF1207" s="1457"/>
      <c r="AG1207" s="10"/>
    </row>
    <row r="1208" spans="1:33" ht="14.25" customHeight="1" x14ac:dyDescent="0.25">
      <c r="A1208" s="10"/>
      <c r="B1208" s="584"/>
      <c r="C1208" s="584"/>
      <c r="D1208" s="584"/>
      <c r="E1208" s="584"/>
      <c r="F1208" s="584"/>
      <c r="G1208" s="584"/>
      <c r="H1208" s="584"/>
      <c r="I1208" s="584"/>
      <c r="J1208" s="584"/>
      <c r="K1208" s="584"/>
      <c r="L1208" s="584"/>
      <c r="M1208" s="10"/>
      <c r="N1208" s="584"/>
      <c r="O1208" s="10"/>
      <c r="P1208" s="153"/>
      <c r="Q1208" s="153"/>
      <c r="R1208" s="153"/>
      <c r="S1208" s="153"/>
      <c r="T1208" s="153"/>
      <c r="U1208" s="153"/>
      <c r="V1208" s="153"/>
      <c r="W1208" s="153"/>
      <c r="X1208" s="153"/>
      <c r="Y1208" s="10"/>
      <c r="Z1208" s="1023"/>
      <c r="AA1208" s="1023"/>
      <c r="AB1208" s="10"/>
      <c r="AC1208" s="1023"/>
      <c r="AD1208" s="1023"/>
      <c r="AE1208" s="1023"/>
      <c r="AF1208" s="1023"/>
      <c r="AG1208" s="10"/>
    </row>
    <row r="1209" spans="1:33" ht="14.25" customHeight="1" x14ac:dyDescent="0.25">
      <c r="A1209" s="255"/>
      <c r="B1209" s="1474"/>
      <c r="C1209" s="1456"/>
      <c r="D1209" s="1456"/>
      <c r="E1209" s="1456"/>
      <c r="F1209" s="1456"/>
      <c r="G1209" s="1456"/>
      <c r="H1209" s="1456"/>
      <c r="I1209" s="1456"/>
      <c r="J1209" s="1456"/>
      <c r="K1209" s="1456"/>
      <c r="L1209" s="1457"/>
      <c r="M1209" s="255"/>
      <c r="N1209" s="1022"/>
      <c r="O1209" s="255"/>
      <c r="P1209" s="2386"/>
      <c r="Q1209" s="1456"/>
      <c r="R1209" s="1456"/>
      <c r="S1209" s="1456"/>
      <c r="T1209" s="1456"/>
      <c r="U1209" s="1456"/>
      <c r="V1209" s="1456"/>
      <c r="W1209" s="1456"/>
      <c r="X1209" s="1457"/>
      <c r="Y1209" s="255"/>
      <c r="Z1209" s="2387"/>
      <c r="AA1209" s="1457"/>
      <c r="AB1209" s="10"/>
      <c r="AC1209" s="2387"/>
      <c r="AD1209" s="1456"/>
      <c r="AE1209" s="1456"/>
      <c r="AF1209" s="1457"/>
      <c r="AG1209" s="10"/>
    </row>
    <row r="1210" spans="1:33" ht="14.25" customHeight="1" x14ac:dyDescent="0.25">
      <c r="A1210" s="10"/>
      <c r="B1210" s="584"/>
      <c r="C1210" s="584"/>
      <c r="D1210" s="584"/>
      <c r="E1210" s="584"/>
      <c r="F1210" s="584"/>
      <c r="G1210" s="584"/>
      <c r="H1210" s="584"/>
      <c r="I1210" s="584"/>
      <c r="J1210" s="584"/>
      <c r="K1210" s="584"/>
      <c r="L1210" s="584"/>
      <c r="M1210" s="10"/>
      <c r="N1210" s="584"/>
      <c r="O1210" s="10"/>
      <c r="P1210" s="153"/>
      <c r="Q1210" s="153"/>
      <c r="R1210" s="153"/>
      <c r="S1210" s="153"/>
      <c r="T1210" s="153"/>
      <c r="U1210" s="153"/>
      <c r="V1210" s="153"/>
      <c r="W1210" s="153"/>
      <c r="X1210" s="153"/>
      <c r="Y1210" s="10"/>
      <c r="Z1210" s="1023"/>
      <c r="AA1210" s="1023"/>
      <c r="AB1210" s="10"/>
      <c r="AC1210" s="1023"/>
      <c r="AD1210" s="1023"/>
      <c r="AE1210" s="1023"/>
      <c r="AF1210" s="1023"/>
      <c r="AG1210" s="10"/>
    </row>
    <row r="1211" spans="1:33" ht="14.25" customHeight="1" x14ac:dyDescent="0.25">
      <c r="A1211" s="255"/>
      <c r="B1211" s="1474"/>
      <c r="C1211" s="1456"/>
      <c r="D1211" s="1456"/>
      <c r="E1211" s="1456"/>
      <c r="F1211" s="1456"/>
      <c r="G1211" s="1456"/>
      <c r="H1211" s="1456"/>
      <c r="I1211" s="1456"/>
      <c r="J1211" s="1456"/>
      <c r="K1211" s="1456"/>
      <c r="L1211" s="1457"/>
      <c r="M1211" s="255"/>
      <c r="N1211" s="1022"/>
      <c r="O1211" s="255"/>
      <c r="P1211" s="2386"/>
      <c r="Q1211" s="1456"/>
      <c r="R1211" s="1456"/>
      <c r="S1211" s="1456"/>
      <c r="T1211" s="1456"/>
      <c r="U1211" s="1456"/>
      <c r="V1211" s="1456"/>
      <c r="W1211" s="1456"/>
      <c r="X1211" s="1457"/>
      <c r="Y1211" s="255"/>
      <c r="Z1211" s="2387"/>
      <c r="AA1211" s="1457"/>
      <c r="AB1211" s="10"/>
      <c r="AC1211" s="2387"/>
      <c r="AD1211" s="1456"/>
      <c r="AE1211" s="1456"/>
      <c r="AF1211" s="1457"/>
      <c r="AG1211" s="10"/>
    </row>
    <row r="1212" spans="1:33" ht="14.25" customHeight="1" x14ac:dyDescent="0.25">
      <c r="A1212" s="10"/>
      <c r="B1212" s="584"/>
      <c r="C1212" s="584"/>
      <c r="D1212" s="584"/>
      <c r="E1212" s="584"/>
      <c r="F1212" s="584"/>
      <c r="G1212" s="584"/>
      <c r="H1212" s="584"/>
      <c r="I1212" s="584"/>
      <c r="J1212" s="584"/>
      <c r="K1212" s="584"/>
      <c r="L1212" s="584"/>
      <c r="M1212" s="10"/>
      <c r="N1212" s="584"/>
      <c r="O1212" s="10"/>
      <c r="P1212" s="153"/>
      <c r="Q1212" s="153"/>
      <c r="R1212" s="153"/>
      <c r="S1212" s="153"/>
      <c r="T1212" s="153"/>
      <c r="U1212" s="153"/>
      <c r="V1212" s="153"/>
      <c r="W1212" s="153"/>
      <c r="X1212" s="153"/>
      <c r="Y1212" s="10"/>
      <c r="Z1212" s="1023"/>
      <c r="AA1212" s="1023"/>
      <c r="AB1212" s="10"/>
      <c r="AC1212" s="1023"/>
      <c r="AD1212" s="1023"/>
      <c r="AE1212" s="1023"/>
      <c r="AF1212" s="1023"/>
      <c r="AG1212" s="10"/>
    </row>
    <row r="1213" spans="1:33" ht="14.25" customHeight="1" x14ac:dyDescent="0.25">
      <c r="A1213" s="255"/>
      <c r="B1213" s="1474"/>
      <c r="C1213" s="1456"/>
      <c r="D1213" s="1456"/>
      <c r="E1213" s="1456"/>
      <c r="F1213" s="1456"/>
      <c r="G1213" s="1456"/>
      <c r="H1213" s="1456"/>
      <c r="I1213" s="1456"/>
      <c r="J1213" s="1456"/>
      <c r="K1213" s="1456"/>
      <c r="L1213" s="1457"/>
      <c r="M1213" s="255"/>
      <c r="N1213" s="1022"/>
      <c r="O1213" s="255"/>
      <c r="P1213" s="2386"/>
      <c r="Q1213" s="1456"/>
      <c r="R1213" s="1456"/>
      <c r="S1213" s="1456"/>
      <c r="T1213" s="1456"/>
      <c r="U1213" s="1456"/>
      <c r="V1213" s="1456"/>
      <c r="W1213" s="1456"/>
      <c r="X1213" s="1457"/>
      <c r="Y1213" s="255"/>
      <c r="Z1213" s="2387"/>
      <c r="AA1213" s="1457"/>
      <c r="AB1213" s="10"/>
      <c r="AC1213" s="2387"/>
      <c r="AD1213" s="1456"/>
      <c r="AE1213" s="1456"/>
      <c r="AF1213" s="1457"/>
      <c r="AG1213" s="10"/>
    </row>
    <row r="1214" spans="1:33" ht="14.25" customHeight="1" x14ac:dyDescent="0.25">
      <c r="A1214" s="10"/>
      <c r="B1214" s="584"/>
      <c r="C1214" s="584"/>
      <c r="D1214" s="584"/>
      <c r="E1214" s="584"/>
      <c r="F1214" s="584"/>
      <c r="G1214" s="584"/>
      <c r="H1214" s="584"/>
      <c r="I1214" s="584"/>
      <c r="J1214" s="584"/>
      <c r="K1214" s="584"/>
      <c r="L1214" s="584"/>
      <c r="M1214" s="10"/>
      <c r="N1214" s="584"/>
      <c r="O1214" s="10"/>
      <c r="P1214" s="153"/>
      <c r="Q1214" s="153"/>
      <c r="R1214" s="153"/>
      <c r="S1214" s="153"/>
      <c r="T1214" s="153"/>
      <c r="U1214" s="153"/>
      <c r="V1214" s="153"/>
      <c r="W1214" s="153"/>
      <c r="X1214" s="153"/>
      <c r="Y1214" s="10"/>
      <c r="Z1214" s="1023"/>
      <c r="AA1214" s="1023"/>
      <c r="AB1214" s="10"/>
      <c r="AC1214" s="1023"/>
      <c r="AD1214" s="1023"/>
      <c r="AE1214" s="1023"/>
      <c r="AF1214" s="1023"/>
      <c r="AG1214" s="10"/>
    </row>
    <row r="1215" spans="1:33" ht="14.25" customHeight="1" x14ac:dyDescent="0.25">
      <c r="A1215" s="255"/>
      <c r="B1215" s="1474"/>
      <c r="C1215" s="1456"/>
      <c r="D1215" s="1456"/>
      <c r="E1215" s="1456"/>
      <c r="F1215" s="1456"/>
      <c r="G1215" s="1456"/>
      <c r="H1215" s="1456"/>
      <c r="I1215" s="1456"/>
      <c r="J1215" s="1456"/>
      <c r="K1215" s="1456"/>
      <c r="L1215" s="1457"/>
      <c r="M1215" s="255"/>
      <c r="N1215" s="1022"/>
      <c r="O1215" s="255"/>
      <c r="P1215" s="2386"/>
      <c r="Q1215" s="1456"/>
      <c r="R1215" s="1456"/>
      <c r="S1215" s="1456"/>
      <c r="T1215" s="1456"/>
      <c r="U1215" s="1456"/>
      <c r="V1215" s="1456"/>
      <c r="W1215" s="1456"/>
      <c r="X1215" s="1457"/>
      <c r="Y1215" s="255"/>
      <c r="Z1215" s="2387"/>
      <c r="AA1215" s="1457"/>
      <c r="AB1215" s="10"/>
      <c r="AC1215" s="2387"/>
      <c r="AD1215" s="1456"/>
      <c r="AE1215" s="1456"/>
      <c r="AF1215" s="1457"/>
      <c r="AG1215" s="10"/>
    </row>
    <row r="1216" spans="1:33" ht="14.25" customHeight="1" x14ac:dyDescent="0.25">
      <c r="A1216" s="10"/>
      <c r="B1216" s="584"/>
      <c r="C1216" s="584"/>
      <c r="D1216" s="584"/>
      <c r="E1216" s="584"/>
      <c r="F1216" s="584"/>
      <c r="G1216" s="584"/>
      <c r="H1216" s="584"/>
      <c r="I1216" s="584"/>
      <c r="J1216" s="584"/>
      <c r="K1216" s="584"/>
      <c r="L1216" s="584"/>
      <c r="M1216" s="10"/>
      <c r="N1216" s="584"/>
      <c r="O1216" s="10"/>
      <c r="P1216" s="153"/>
      <c r="Q1216" s="153"/>
      <c r="R1216" s="153"/>
      <c r="S1216" s="153"/>
      <c r="T1216" s="153"/>
      <c r="U1216" s="153"/>
      <c r="V1216" s="153"/>
      <c r="W1216" s="153"/>
      <c r="X1216" s="153"/>
      <c r="Y1216" s="10"/>
      <c r="Z1216" s="1023"/>
      <c r="AA1216" s="1023"/>
      <c r="AB1216" s="10"/>
      <c r="AC1216" s="1023"/>
      <c r="AD1216" s="1023"/>
      <c r="AE1216" s="1023"/>
      <c r="AF1216" s="1023"/>
      <c r="AG1216" s="10"/>
    </row>
    <row r="1217" spans="1:33" ht="14.25" customHeight="1" x14ac:dyDescent="0.25">
      <c r="A1217" s="255"/>
      <c r="B1217" s="1474"/>
      <c r="C1217" s="1456"/>
      <c r="D1217" s="1456"/>
      <c r="E1217" s="1456"/>
      <c r="F1217" s="1456"/>
      <c r="G1217" s="1456"/>
      <c r="H1217" s="1456"/>
      <c r="I1217" s="1456"/>
      <c r="J1217" s="1456"/>
      <c r="K1217" s="1456"/>
      <c r="L1217" s="1457"/>
      <c r="M1217" s="255"/>
      <c r="N1217" s="1022"/>
      <c r="O1217" s="255"/>
      <c r="P1217" s="2386"/>
      <c r="Q1217" s="1456"/>
      <c r="R1217" s="1456"/>
      <c r="S1217" s="1456"/>
      <c r="T1217" s="1456"/>
      <c r="U1217" s="1456"/>
      <c r="V1217" s="1456"/>
      <c r="W1217" s="1456"/>
      <c r="X1217" s="1457"/>
      <c r="Y1217" s="255"/>
      <c r="Z1217" s="2387"/>
      <c r="AA1217" s="1457"/>
      <c r="AB1217" s="10"/>
      <c r="AC1217" s="2387"/>
      <c r="AD1217" s="1456"/>
      <c r="AE1217" s="1456"/>
      <c r="AF1217" s="1457"/>
      <c r="AG1217" s="10"/>
    </row>
    <row r="1218" spans="1:33" ht="14.25" customHeight="1"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row>
    <row r="1219" spans="1:33" ht="14.25" customHeight="1" x14ac:dyDescent="0.25">
      <c r="A1219" s="10" t="s">
        <v>2745</v>
      </c>
      <c r="B1219" s="10"/>
      <c r="C1219" s="10"/>
      <c r="D1219" s="10"/>
      <c r="E1219" s="10"/>
      <c r="F1219" s="10"/>
      <c r="G1219" s="10"/>
      <c r="H1219" s="10"/>
      <c r="I1219" s="2389" t="s">
        <v>2746</v>
      </c>
      <c r="J1219" s="1456"/>
      <c r="K1219" s="1456"/>
      <c r="L1219" s="1456"/>
      <c r="M1219" s="1456"/>
      <c r="N1219" s="1456"/>
      <c r="O1219" s="1456"/>
      <c r="P1219" s="1456"/>
      <c r="Q1219" s="1456"/>
      <c r="R1219" s="1456"/>
      <c r="S1219" s="1456"/>
      <c r="T1219" s="1456"/>
      <c r="U1219" s="1456"/>
      <c r="V1219" s="1456"/>
      <c r="W1219" s="1456"/>
      <c r="X1219" s="1457"/>
      <c r="Y1219" s="10"/>
      <c r="Z1219" s="10" t="s">
        <v>2747</v>
      </c>
      <c r="AA1219" s="10"/>
      <c r="AB1219" s="10"/>
      <c r="AC1219" s="10"/>
      <c r="AD1219" s="10"/>
      <c r="AE1219" s="10"/>
      <c r="AF1219" s="10"/>
      <c r="AG1219" s="10"/>
    </row>
    <row r="1220" spans="1:33" ht="14.25" customHeight="1" x14ac:dyDescent="0.25">
      <c r="A1220" s="10" t="s">
        <v>2792</v>
      </c>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row>
    <row r="1221" spans="1:33" ht="14.25" customHeight="1"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row>
    <row r="1222" spans="1:33" ht="15" customHeight="1" x14ac:dyDescent="0.2">
      <c r="A1222" s="1551" t="s">
        <v>2749</v>
      </c>
      <c r="B1222" s="1400"/>
      <c r="C1222" s="1400"/>
      <c r="D1222" s="1400"/>
      <c r="E1222" s="1400"/>
      <c r="F1222" s="1400"/>
      <c r="G1222" s="1400"/>
      <c r="H1222" s="1400"/>
      <c r="I1222" s="1400"/>
      <c r="J1222" s="1400"/>
      <c r="K1222" s="1400"/>
      <c r="L1222" s="1400"/>
      <c r="M1222" s="1400"/>
      <c r="N1222" s="1400"/>
      <c r="O1222" s="1400"/>
      <c r="P1222" s="1400"/>
      <c r="Q1222" s="1400"/>
      <c r="R1222" s="1400"/>
      <c r="S1222" s="1400"/>
      <c r="T1222" s="1400"/>
      <c r="U1222" s="1400"/>
      <c r="V1222" s="1400"/>
      <c r="W1222" s="1400"/>
      <c r="X1222" s="1400"/>
      <c r="Y1222" s="1400"/>
      <c r="Z1222" s="1400"/>
      <c r="AA1222" s="1400"/>
      <c r="AB1222" s="1400"/>
      <c r="AC1222" s="1400"/>
      <c r="AD1222" s="1400"/>
      <c r="AE1222" s="1400"/>
      <c r="AF1222" s="1400"/>
      <c r="AG1222" s="1400"/>
    </row>
    <row r="1223" spans="1:33" ht="14.25" customHeight="1" x14ac:dyDescent="0.2">
      <c r="A1223" s="1400"/>
      <c r="B1223" s="1400"/>
      <c r="C1223" s="1400"/>
      <c r="D1223" s="1400"/>
      <c r="E1223" s="1400"/>
      <c r="F1223" s="1400"/>
      <c r="G1223" s="1400"/>
      <c r="H1223" s="1400"/>
      <c r="I1223" s="1400"/>
      <c r="J1223" s="1400"/>
      <c r="K1223" s="1400"/>
      <c r="L1223" s="1400"/>
      <c r="M1223" s="1400"/>
      <c r="N1223" s="1400"/>
      <c r="O1223" s="1400"/>
      <c r="P1223" s="1400"/>
      <c r="Q1223" s="1400"/>
      <c r="R1223" s="1400"/>
      <c r="S1223" s="1400"/>
      <c r="T1223" s="1400"/>
      <c r="U1223" s="1400"/>
      <c r="V1223" s="1400"/>
      <c r="W1223" s="1400"/>
      <c r="X1223" s="1400"/>
      <c r="Y1223" s="1400"/>
      <c r="Z1223" s="1400"/>
      <c r="AA1223" s="1400"/>
      <c r="AB1223" s="1400"/>
      <c r="AC1223" s="1400"/>
      <c r="AD1223" s="1400"/>
      <c r="AE1223" s="1400"/>
      <c r="AF1223" s="1400"/>
      <c r="AG1223" s="1400"/>
    </row>
    <row r="1224" spans="1:33" ht="14.25" customHeight="1" x14ac:dyDescent="0.2">
      <c r="A1224" s="1400"/>
      <c r="B1224" s="1400"/>
      <c r="C1224" s="1400"/>
      <c r="D1224" s="1400"/>
      <c r="E1224" s="1400"/>
      <c r="F1224" s="1400"/>
      <c r="G1224" s="1400"/>
      <c r="H1224" s="1400"/>
      <c r="I1224" s="1400"/>
      <c r="J1224" s="1400"/>
      <c r="K1224" s="1400"/>
      <c r="L1224" s="1400"/>
      <c r="M1224" s="1400"/>
      <c r="N1224" s="1400"/>
      <c r="O1224" s="1400"/>
      <c r="P1224" s="1400"/>
      <c r="Q1224" s="1400"/>
      <c r="R1224" s="1400"/>
      <c r="S1224" s="1400"/>
      <c r="T1224" s="1400"/>
      <c r="U1224" s="1400"/>
      <c r="V1224" s="1400"/>
      <c r="W1224" s="1400"/>
      <c r="X1224" s="1400"/>
      <c r="Y1224" s="1400"/>
      <c r="Z1224" s="1400"/>
      <c r="AA1224" s="1400"/>
      <c r="AB1224" s="1400"/>
      <c r="AC1224" s="1400"/>
      <c r="AD1224" s="1400"/>
      <c r="AE1224" s="1400"/>
      <c r="AF1224" s="1400"/>
      <c r="AG1224" s="1400"/>
    </row>
    <row r="1225" spans="1:33" ht="14.25" customHeight="1" x14ac:dyDescent="0.2">
      <c r="A1225" s="1400"/>
      <c r="B1225" s="1400"/>
      <c r="C1225" s="1400"/>
      <c r="D1225" s="1400"/>
      <c r="E1225" s="1400"/>
      <c r="F1225" s="1400"/>
      <c r="G1225" s="1400"/>
      <c r="H1225" s="1400"/>
      <c r="I1225" s="1400"/>
      <c r="J1225" s="1400"/>
      <c r="K1225" s="1400"/>
      <c r="L1225" s="1400"/>
      <c r="M1225" s="1400"/>
      <c r="N1225" s="1400"/>
      <c r="O1225" s="1400"/>
      <c r="P1225" s="1400"/>
      <c r="Q1225" s="1400"/>
      <c r="R1225" s="1400"/>
      <c r="S1225" s="1400"/>
      <c r="T1225" s="1400"/>
      <c r="U1225" s="1400"/>
      <c r="V1225" s="1400"/>
      <c r="W1225" s="1400"/>
      <c r="X1225" s="1400"/>
      <c r="Y1225" s="1400"/>
      <c r="Z1225" s="1400"/>
      <c r="AA1225" s="1400"/>
      <c r="AB1225" s="1400"/>
      <c r="AC1225" s="1400"/>
      <c r="AD1225" s="1400"/>
      <c r="AE1225" s="1400"/>
      <c r="AF1225" s="1400"/>
      <c r="AG1225" s="1400"/>
    </row>
    <row r="1226" spans="1:33" ht="14.25" customHeight="1"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row>
    <row r="1227" spans="1:33" ht="15" customHeight="1" x14ac:dyDescent="0.2">
      <c r="A1227" s="1551" t="s">
        <v>2750</v>
      </c>
      <c r="B1227" s="1400"/>
      <c r="C1227" s="1400"/>
      <c r="D1227" s="1400"/>
      <c r="E1227" s="1400"/>
      <c r="F1227" s="1400"/>
      <c r="G1227" s="1400"/>
      <c r="H1227" s="1400"/>
      <c r="I1227" s="1400"/>
      <c r="J1227" s="1400"/>
      <c r="K1227" s="1400"/>
      <c r="L1227" s="1400"/>
      <c r="M1227" s="1400"/>
      <c r="N1227" s="1400"/>
      <c r="O1227" s="1400"/>
      <c r="P1227" s="1400"/>
      <c r="Q1227" s="1400"/>
      <c r="R1227" s="1400"/>
      <c r="S1227" s="1400"/>
      <c r="T1227" s="1400"/>
      <c r="U1227" s="1400"/>
      <c r="V1227" s="1400"/>
      <c r="W1227" s="1400"/>
      <c r="X1227" s="1400"/>
      <c r="Y1227" s="1400"/>
      <c r="Z1227" s="1400"/>
      <c r="AA1227" s="1400"/>
      <c r="AB1227" s="1400"/>
      <c r="AC1227" s="1400"/>
      <c r="AD1227" s="1400"/>
      <c r="AE1227" s="1400"/>
      <c r="AF1227" s="1400"/>
      <c r="AG1227" s="1400"/>
    </row>
    <row r="1228" spans="1:33" ht="14.25" customHeight="1" x14ac:dyDescent="0.2">
      <c r="A1228" s="1400"/>
      <c r="B1228" s="1400"/>
      <c r="C1228" s="1400"/>
      <c r="D1228" s="1400"/>
      <c r="E1228" s="1400"/>
      <c r="F1228" s="1400"/>
      <c r="G1228" s="1400"/>
      <c r="H1228" s="1400"/>
      <c r="I1228" s="1400"/>
      <c r="J1228" s="1400"/>
      <c r="K1228" s="1400"/>
      <c r="L1228" s="1400"/>
      <c r="M1228" s="1400"/>
      <c r="N1228" s="1400"/>
      <c r="O1228" s="1400"/>
      <c r="P1228" s="1400"/>
      <c r="Q1228" s="1400"/>
      <c r="R1228" s="1400"/>
      <c r="S1228" s="1400"/>
      <c r="T1228" s="1400"/>
      <c r="U1228" s="1400"/>
      <c r="V1228" s="1400"/>
      <c r="W1228" s="1400"/>
      <c r="X1228" s="1400"/>
      <c r="Y1228" s="1400"/>
      <c r="Z1228" s="1400"/>
      <c r="AA1228" s="1400"/>
      <c r="AB1228" s="1400"/>
      <c r="AC1228" s="1400"/>
      <c r="AD1228" s="1400"/>
      <c r="AE1228" s="1400"/>
      <c r="AF1228" s="1400"/>
      <c r="AG1228" s="1400"/>
    </row>
    <row r="1229" spans="1:33" ht="14.25" customHeight="1" x14ac:dyDescent="0.2">
      <c r="A1229" s="1400"/>
      <c r="B1229" s="1400"/>
      <c r="C1229" s="1400"/>
      <c r="D1229" s="1400"/>
      <c r="E1229" s="1400"/>
      <c r="F1229" s="1400"/>
      <c r="G1229" s="1400"/>
      <c r="H1229" s="1400"/>
      <c r="I1229" s="1400"/>
      <c r="J1229" s="1400"/>
      <c r="K1229" s="1400"/>
      <c r="L1229" s="1400"/>
      <c r="M1229" s="1400"/>
      <c r="N1229" s="1400"/>
      <c r="O1229" s="1400"/>
      <c r="P1229" s="1400"/>
      <c r="Q1229" s="1400"/>
      <c r="R1229" s="1400"/>
      <c r="S1229" s="1400"/>
      <c r="T1229" s="1400"/>
      <c r="U1229" s="1400"/>
      <c r="V1229" s="1400"/>
      <c r="W1229" s="1400"/>
      <c r="X1229" s="1400"/>
      <c r="Y1229" s="1400"/>
      <c r="Z1229" s="1400"/>
      <c r="AA1229" s="1400"/>
      <c r="AB1229" s="1400"/>
      <c r="AC1229" s="1400"/>
      <c r="AD1229" s="1400"/>
      <c r="AE1229" s="1400"/>
      <c r="AF1229" s="1400"/>
      <c r="AG1229" s="1400"/>
    </row>
    <row r="1230" spans="1:33" ht="14.25" customHeight="1"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row>
    <row r="1231" spans="1:33" ht="14.25" customHeight="1" x14ac:dyDescent="0.25">
      <c r="A1231" s="10" t="s">
        <v>2751</v>
      </c>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row>
    <row r="1232" spans="1:33" ht="14.25" customHeight="1"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row>
    <row r="1233" spans="1:33" ht="14.25" customHeight="1"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row>
    <row r="1234" spans="1:33" ht="14.25" customHeight="1" x14ac:dyDescent="0.25">
      <c r="A1234" s="10" t="s">
        <v>1873</v>
      </c>
      <c r="B1234" s="10"/>
      <c r="C1234" s="2380"/>
      <c r="D1234" s="1403"/>
      <c r="E1234" s="1403"/>
      <c r="F1234" s="1403"/>
      <c r="G1234" s="1403"/>
      <c r="H1234" s="1403"/>
      <c r="I1234" s="1403"/>
      <c r="J1234" s="1403"/>
      <c r="K1234" s="1403"/>
      <c r="L1234" s="10"/>
      <c r="M1234" s="2384" t="str">
        <f>J1188</f>
        <v>Should be the same as listed in Part I.</v>
      </c>
      <c r="N1234" s="1456"/>
      <c r="O1234" s="1456"/>
      <c r="P1234" s="1456"/>
      <c r="Q1234" s="1456"/>
      <c r="R1234" s="1456"/>
      <c r="S1234" s="1456"/>
      <c r="T1234" s="1456"/>
      <c r="U1234" s="1456"/>
      <c r="V1234" s="1456"/>
      <c r="W1234" s="1456"/>
      <c r="X1234" s="1456"/>
      <c r="Y1234" s="1456"/>
      <c r="Z1234" s="1457"/>
      <c r="AA1234" s="10"/>
      <c r="AB1234" s="1703"/>
      <c r="AC1234" s="1456"/>
      <c r="AD1234" s="1456"/>
      <c r="AE1234" s="1456"/>
      <c r="AF1234" s="1457"/>
      <c r="AG1234" s="10"/>
    </row>
    <row r="1235" spans="1:33" ht="15" customHeight="1" x14ac:dyDescent="0.25">
      <c r="A1235" s="10"/>
      <c r="B1235" s="10"/>
      <c r="C1235" s="2381" t="s">
        <v>2752</v>
      </c>
      <c r="D1235" s="1397"/>
      <c r="E1235" s="1397"/>
      <c r="F1235" s="1397"/>
      <c r="G1235" s="1397"/>
      <c r="H1235" s="1397"/>
      <c r="I1235" s="1397"/>
      <c r="J1235" s="1397"/>
      <c r="K1235" s="1397"/>
      <c r="L1235" s="10"/>
      <c r="M1235" s="2382" t="s">
        <v>441</v>
      </c>
      <c r="N1235" s="1400"/>
      <c r="O1235" s="1400"/>
      <c r="P1235" s="1400"/>
      <c r="Q1235" s="1400"/>
      <c r="R1235" s="1400"/>
      <c r="S1235" s="1400"/>
      <c r="T1235" s="1400"/>
      <c r="U1235" s="1400"/>
      <c r="V1235" s="1400"/>
      <c r="W1235" s="1400"/>
      <c r="X1235" s="1400"/>
      <c r="Y1235" s="1400"/>
      <c r="Z1235" s="1400"/>
      <c r="AA1235" s="10"/>
      <c r="AB1235" s="2382" t="s">
        <v>442</v>
      </c>
      <c r="AC1235" s="1400"/>
      <c r="AD1235" s="1400"/>
      <c r="AE1235" s="1400"/>
      <c r="AF1235" s="1400"/>
      <c r="AG1235" s="10"/>
    </row>
    <row r="1236" spans="1:33" ht="14.25" customHeight="1" x14ac:dyDescent="0.25">
      <c r="A1236" s="10"/>
      <c r="B1236" s="10"/>
      <c r="C1236" s="1400"/>
      <c r="D1236" s="1400"/>
      <c r="E1236" s="1400"/>
      <c r="F1236" s="1400"/>
      <c r="G1236" s="1400"/>
      <c r="H1236" s="1400"/>
      <c r="I1236" s="1400"/>
      <c r="J1236" s="1400"/>
      <c r="K1236" s="140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row>
    <row r="1237" spans="1:33" ht="14.25" customHeight="1"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row>
    <row r="1238" spans="1:33" ht="14.25" customHeight="1" x14ac:dyDescent="0.25">
      <c r="A1238" s="181" t="s">
        <v>2731</v>
      </c>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row>
    <row r="1239" spans="1:33" ht="14.25" customHeight="1"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row>
    <row r="1240" spans="1:33" ht="14.25" customHeight="1" x14ac:dyDescent="0.25">
      <c r="A1240" s="181" t="s">
        <v>2724</v>
      </c>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row>
    <row r="1241" spans="1:33" ht="14.25" customHeight="1" x14ac:dyDescent="0.25">
      <c r="A1241" s="10" t="s">
        <v>2732</v>
      </c>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row>
    <row r="1242" spans="1:33" ht="14.25" customHeight="1"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row>
    <row r="1243" spans="1:33" ht="14.25" customHeight="1" x14ac:dyDescent="0.25">
      <c r="A1243" s="10" t="s">
        <v>2733</v>
      </c>
      <c r="B1243" s="10"/>
      <c r="C1243" s="10"/>
      <c r="D1243" s="10"/>
      <c r="E1243" s="10"/>
      <c r="F1243" s="10"/>
      <c r="G1243" s="10"/>
      <c r="H1243" s="10"/>
      <c r="I1243" s="10"/>
      <c r="J1243" s="2385" t="s">
        <v>2734</v>
      </c>
      <c r="K1243" s="1531"/>
      <c r="L1243" s="1531"/>
      <c r="M1243" s="1531"/>
      <c r="N1243" s="1531"/>
      <c r="O1243" s="1531"/>
      <c r="P1243" s="1531"/>
      <c r="Q1243" s="1531"/>
      <c r="R1243" s="1531"/>
      <c r="S1243" s="1531"/>
      <c r="T1243" s="1531"/>
      <c r="U1243" s="1531"/>
      <c r="V1243" s="1531"/>
      <c r="W1243" s="1531"/>
      <c r="X1243" s="1531"/>
      <c r="Y1243" s="1531"/>
      <c r="Z1243" s="1531"/>
      <c r="AA1243" s="1531"/>
      <c r="AB1243" s="1531"/>
      <c r="AC1243" s="1531"/>
      <c r="AD1243" s="1531"/>
      <c r="AE1243" s="1531"/>
      <c r="AF1243" s="1532"/>
      <c r="AG1243" s="10"/>
    </row>
    <row r="1244" spans="1:33" ht="14.25" customHeight="1"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row>
    <row r="1245" spans="1:33" ht="15.75" customHeight="1" x14ac:dyDescent="0.25">
      <c r="A1245" s="10"/>
      <c r="B1245" s="10" t="s">
        <v>2735</v>
      </c>
      <c r="C1245" s="10"/>
      <c r="D1245" s="10"/>
      <c r="E1245" s="10"/>
      <c r="F1245" s="10"/>
      <c r="G1245" s="238"/>
      <c r="H1245" s="1700" t="s">
        <v>2736</v>
      </c>
      <c r="I1245" s="1400"/>
      <c r="J1245" s="1400"/>
      <c r="K1245" s="1400"/>
      <c r="L1245" s="1400"/>
      <c r="M1245" s="1400"/>
      <c r="N1245" s="1400"/>
      <c r="O1245" s="1400"/>
      <c r="P1245" s="1400"/>
      <c r="Q1245" s="1400"/>
      <c r="R1245" s="1400"/>
      <c r="S1245" s="1400"/>
      <c r="T1245" s="1400"/>
      <c r="U1245" s="1400"/>
      <c r="V1245" s="1400"/>
      <c r="W1245" s="1400"/>
      <c r="X1245" s="1400"/>
      <c r="Y1245" s="1400"/>
      <c r="Z1245" s="1400"/>
      <c r="AA1245" s="1400"/>
      <c r="AB1245" s="1400"/>
      <c r="AC1245" s="1400"/>
      <c r="AD1245" s="1400"/>
      <c r="AE1245" s="1400"/>
      <c r="AF1245" s="1400"/>
      <c r="AG1245" s="1400"/>
    </row>
    <row r="1246" spans="1:33" ht="14.25" customHeight="1"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row>
    <row r="1247" spans="1:33" ht="14.25" customHeight="1" x14ac:dyDescent="0.25">
      <c r="A1247" s="10"/>
      <c r="B1247" s="10"/>
      <c r="C1247" s="10"/>
      <c r="D1247" s="10"/>
      <c r="E1247" s="10"/>
      <c r="F1247" s="10"/>
      <c r="G1247" s="238"/>
      <c r="H1247" s="10" t="s">
        <v>2737</v>
      </c>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row>
    <row r="1248" spans="1:33" ht="14.25" customHeight="1"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row>
    <row r="1249" spans="1:33" ht="14.25" customHeight="1" x14ac:dyDescent="0.25">
      <c r="A1249" s="10"/>
      <c r="B1249" s="10"/>
      <c r="C1249" s="10"/>
      <c r="D1249" s="10"/>
      <c r="E1249" s="10"/>
      <c r="F1249" s="10"/>
      <c r="G1249" s="238"/>
      <c r="H1249" s="10" t="s">
        <v>2738</v>
      </c>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row>
    <row r="1250" spans="1:33" ht="14.25" customHeight="1"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row>
    <row r="1251" spans="1:33" ht="14.25" customHeight="1" x14ac:dyDescent="0.25">
      <c r="A1251" s="10"/>
      <c r="B1251" s="10"/>
      <c r="C1251" s="10"/>
      <c r="D1251" s="10"/>
      <c r="E1251" s="10"/>
      <c r="F1251" s="10"/>
      <c r="G1251" s="238"/>
      <c r="H1251" s="10" t="s">
        <v>2739</v>
      </c>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row>
    <row r="1252" spans="1:33" ht="14.25" customHeight="1"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row>
    <row r="1253" spans="1:33" ht="14.25" customHeight="1" x14ac:dyDescent="0.25">
      <c r="A1253" s="10"/>
      <c r="B1253" s="10"/>
      <c r="C1253" s="10"/>
      <c r="D1253" s="10"/>
      <c r="E1253" s="10"/>
      <c r="F1253" s="10"/>
      <c r="G1253" s="238"/>
      <c r="H1253" s="10" t="s">
        <v>2740</v>
      </c>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row>
    <row r="1254" spans="1:33" ht="14.25" customHeight="1"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row>
    <row r="1255" spans="1:33" ht="15" customHeight="1" x14ac:dyDescent="0.2">
      <c r="A1255" s="1551" t="s">
        <v>2793</v>
      </c>
      <c r="B1255" s="1400"/>
      <c r="C1255" s="1400"/>
      <c r="D1255" s="1400"/>
      <c r="E1255" s="1400"/>
      <c r="F1255" s="1400"/>
      <c r="G1255" s="1400"/>
      <c r="H1255" s="1400"/>
      <c r="I1255" s="1400"/>
      <c r="J1255" s="1400"/>
      <c r="K1255" s="1400"/>
      <c r="L1255" s="1400"/>
      <c r="M1255" s="1400"/>
      <c r="N1255" s="1400"/>
      <c r="O1255" s="1400"/>
      <c r="P1255" s="1400"/>
      <c r="Q1255" s="1400"/>
      <c r="R1255" s="1400"/>
      <c r="S1255" s="1400"/>
      <c r="T1255" s="1400"/>
      <c r="U1255" s="1400"/>
      <c r="V1255" s="1400"/>
      <c r="W1255" s="1400"/>
      <c r="X1255" s="1400"/>
      <c r="Y1255" s="1400"/>
      <c r="Z1255" s="1400"/>
      <c r="AA1255" s="1400"/>
      <c r="AB1255" s="1400"/>
      <c r="AC1255" s="1400"/>
      <c r="AD1255" s="1400"/>
      <c r="AE1255" s="1400"/>
      <c r="AF1255" s="1400"/>
      <c r="AG1255" s="1400"/>
    </row>
    <row r="1256" spans="1:33" ht="14.25" customHeight="1" x14ac:dyDescent="0.2">
      <c r="A1256" s="1400"/>
      <c r="B1256" s="1400"/>
      <c r="C1256" s="1400"/>
      <c r="D1256" s="1400"/>
      <c r="E1256" s="1400"/>
      <c r="F1256" s="1400"/>
      <c r="G1256" s="1400"/>
      <c r="H1256" s="1400"/>
      <c r="I1256" s="1400"/>
      <c r="J1256" s="1400"/>
      <c r="K1256" s="1400"/>
      <c r="L1256" s="1400"/>
      <c r="M1256" s="1400"/>
      <c r="N1256" s="1400"/>
      <c r="O1256" s="1400"/>
      <c r="P1256" s="1400"/>
      <c r="Q1256" s="1400"/>
      <c r="R1256" s="1400"/>
      <c r="S1256" s="1400"/>
      <c r="T1256" s="1400"/>
      <c r="U1256" s="1400"/>
      <c r="V1256" s="1400"/>
      <c r="W1256" s="1400"/>
      <c r="X1256" s="1400"/>
      <c r="Y1256" s="1400"/>
      <c r="Z1256" s="1400"/>
      <c r="AA1256" s="1400"/>
      <c r="AB1256" s="1400"/>
      <c r="AC1256" s="1400"/>
      <c r="AD1256" s="1400"/>
      <c r="AE1256" s="1400"/>
      <c r="AF1256" s="1400"/>
      <c r="AG1256" s="1400"/>
    </row>
    <row r="1257" spans="1:33" ht="14.25" customHeight="1" x14ac:dyDescent="0.2">
      <c r="A1257" s="1400"/>
      <c r="B1257" s="1400"/>
      <c r="C1257" s="1400"/>
      <c r="D1257" s="1400"/>
      <c r="E1257" s="1400"/>
      <c r="F1257" s="1400"/>
      <c r="G1257" s="1400"/>
      <c r="H1257" s="1400"/>
      <c r="I1257" s="1400"/>
      <c r="J1257" s="1400"/>
      <c r="K1257" s="1400"/>
      <c r="L1257" s="1400"/>
      <c r="M1257" s="1400"/>
      <c r="N1257" s="1400"/>
      <c r="O1257" s="1400"/>
      <c r="P1257" s="1400"/>
      <c r="Q1257" s="1400"/>
      <c r="R1257" s="1400"/>
      <c r="S1257" s="1400"/>
      <c r="T1257" s="1400"/>
      <c r="U1257" s="1400"/>
      <c r="V1257" s="1400"/>
      <c r="W1257" s="1400"/>
      <c r="X1257" s="1400"/>
      <c r="Y1257" s="1400"/>
      <c r="Z1257" s="1400"/>
      <c r="AA1257" s="1400"/>
      <c r="AB1257" s="1400"/>
      <c r="AC1257" s="1400"/>
      <c r="AD1257" s="1400"/>
      <c r="AE1257" s="1400"/>
      <c r="AF1257" s="1400"/>
      <c r="AG1257" s="1400"/>
    </row>
    <row r="1258" spans="1:33" ht="14.25" customHeight="1" x14ac:dyDescent="0.2">
      <c r="A1258" s="1400"/>
      <c r="B1258" s="1400"/>
      <c r="C1258" s="1400"/>
      <c r="D1258" s="1400"/>
      <c r="E1258" s="1400"/>
      <c r="F1258" s="1400"/>
      <c r="G1258" s="1400"/>
      <c r="H1258" s="1400"/>
      <c r="I1258" s="1400"/>
      <c r="J1258" s="1400"/>
      <c r="K1258" s="1400"/>
      <c r="L1258" s="1400"/>
      <c r="M1258" s="1400"/>
      <c r="N1258" s="1400"/>
      <c r="O1258" s="1400"/>
      <c r="P1258" s="1400"/>
      <c r="Q1258" s="1400"/>
      <c r="R1258" s="1400"/>
      <c r="S1258" s="1400"/>
      <c r="T1258" s="1400"/>
      <c r="U1258" s="1400"/>
      <c r="V1258" s="1400"/>
      <c r="W1258" s="1400"/>
      <c r="X1258" s="1400"/>
      <c r="Y1258" s="1400"/>
      <c r="Z1258" s="1400"/>
      <c r="AA1258" s="1400"/>
      <c r="AB1258" s="1400"/>
      <c r="AC1258" s="1400"/>
      <c r="AD1258" s="1400"/>
      <c r="AE1258" s="1400"/>
      <c r="AF1258" s="1400"/>
      <c r="AG1258" s="1400"/>
    </row>
    <row r="1259" spans="1:33" ht="15" customHeight="1" x14ac:dyDescent="0.25">
      <c r="A1259" s="10"/>
      <c r="B1259" s="2383" t="s">
        <v>2742</v>
      </c>
      <c r="C1259" s="1400"/>
      <c r="D1259" s="1400"/>
      <c r="E1259" s="1400"/>
      <c r="F1259" s="1400"/>
      <c r="G1259" s="1400"/>
      <c r="H1259" s="1400"/>
      <c r="I1259" s="1400"/>
      <c r="J1259" s="1400"/>
      <c r="K1259" s="1400"/>
      <c r="L1259" s="1400"/>
      <c r="M1259" s="364"/>
      <c r="N1259" s="2383" t="s">
        <v>1645</v>
      </c>
      <c r="O1259" s="364"/>
      <c r="P1259" s="2383" t="s">
        <v>2614</v>
      </c>
      <c r="Q1259" s="1400"/>
      <c r="R1259" s="1400"/>
      <c r="S1259" s="1400"/>
      <c r="T1259" s="1400"/>
      <c r="U1259" s="1400"/>
      <c r="V1259" s="1400"/>
      <c r="W1259" s="1400"/>
      <c r="X1259" s="1400"/>
      <c r="Y1259" s="181"/>
      <c r="Z1259" s="2388" t="s">
        <v>2743</v>
      </c>
      <c r="AA1259" s="1400"/>
      <c r="AB1259" s="10"/>
      <c r="AC1259" s="2388" t="s">
        <v>2744</v>
      </c>
      <c r="AD1259" s="1400"/>
      <c r="AE1259" s="1400"/>
      <c r="AF1259" s="1400"/>
      <c r="AG1259" s="10"/>
    </row>
    <row r="1260" spans="1:33" ht="14.25" customHeight="1" x14ac:dyDescent="0.25">
      <c r="A1260" s="10"/>
      <c r="B1260" s="1400"/>
      <c r="C1260" s="1400"/>
      <c r="D1260" s="1400"/>
      <c r="E1260" s="1400"/>
      <c r="F1260" s="1400"/>
      <c r="G1260" s="1400"/>
      <c r="H1260" s="1400"/>
      <c r="I1260" s="1400"/>
      <c r="J1260" s="1400"/>
      <c r="K1260" s="1400"/>
      <c r="L1260" s="1400"/>
      <c r="M1260" s="364"/>
      <c r="N1260" s="1400"/>
      <c r="O1260" s="364"/>
      <c r="P1260" s="1400"/>
      <c r="Q1260" s="1400"/>
      <c r="R1260" s="1400"/>
      <c r="S1260" s="1400"/>
      <c r="T1260" s="1400"/>
      <c r="U1260" s="1400"/>
      <c r="V1260" s="1400"/>
      <c r="W1260" s="1400"/>
      <c r="X1260" s="1400"/>
      <c r="Y1260" s="181"/>
      <c r="Z1260" s="1400"/>
      <c r="AA1260" s="1400"/>
      <c r="AB1260" s="10"/>
      <c r="AC1260" s="1400"/>
      <c r="AD1260" s="1400"/>
      <c r="AE1260" s="1400"/>
      <c r="AF1260" s="1400"/>
      <c r="AG1260" s="10"/>
    </row>
    <row r="1261" spans="1:33" ht="14.25" customHeight="1" x14ac:dyDescent="0.25">
      <c r="A1261" s="10"/>
      <c r="B1261" s="10"/>
      <c r="C1261" s="10"/>
      <c r="D1261" s="10"/>
      <c r="E1261" s="10"/>
      <c r="F1261" s="10"/>
      <c r="G1261" s="10"/>
      <c r="H1261" s="10"/>
      <c r="I1261" s="10"/>
      <c r="J1261" s="10"/>
      <c r="K1261" s="10"/>
      <c r="L1261" s="10"/>
      <c r="M1261" s="10"/>
      <c r="N1261" s="10"/>
      <c r="O1261" s="10"/>
      <c r="P1261" s="153"/>
      <c r="Q1261" s="153"/>
      <c r="R1261" s="153"/>
      <c r="S1261" s="153"/>
      <c r="T1261" s="153"/>
      <c r="U1261" s="153"/>
      <c r="V1261" s="153"/>
      <c r="W1261" s="153"/>
      <c r="X1261" s="153"/>
      <c r="Y1261" s="10"/>
      <c r="Z1261" s="10"/>
      <c r="AA1261" s="10"/>
      <c r="AB1261" s="10"/>
      <c r="AC1261" s="10"/>
      <c r="AD1261" s="10"/>
      <c r="AE1261" s="10"/>
      <c r="AF1261" s="10"/>
      <c r="AG1261" s="10"/>
    </row>
    <row r="1262" spans="1:33" ht="14.25" customHeight="1" x14ac:dyDescent="0.25">
      <c r="A1262" s="255"/>
      <c r="B1262" s="1474"/>
      <c r="C1262" s="1456"/>
      <c r="D1262" s="1456"/>
      <c r="E1262" s="1456"/>
      <c r="F1262" s="1456"/>
      <c r="G1262" s="1456"/>
      <c r="H1262" s="1456"/>
      <c r="I1262" s="1456"/>
      <c r="J1262" s="1456"/>
      <c r="K1262" s="1456"/>
      <c r="L1262" s="1457"/>
      <c r="M1262" s="255"/>
      <c r="N1262" s="1022"/>
      <c r="O1262" s="255"/>
      <c r="P1262" s="2386"/>
      <c r="Q1262" s="1456"/>
      <c r="R1262" s="1456"/>
      <c r="S1262" s="1456"/>
      <c r="T1262" s="1456"/>
      <c r="U1262" s="1456"/>
      <c r="V1262" s="1456"/>
      <c r="W1262" s="1456"/>
      <c r="X1262" s="1457"/>
      <c r="Y1262" s="255"/>
      <c r="Z1262" s="2387"/>
      <c r="AA1262" s="1457"/>
      <c r="AB1262" s="10"/>
      <c r="AC1262" s="2387"/>
      <c r="AD1262" s="1456"/>
      <c r="AE1262" s="1456"/>
      <c r="AF1262" s="1457"/>
      <c r="AG1262" s="10"/>
    </row>
    <row r="1263" spans="1:33" ht="14.25" customHeight="1" x14ac:dyDescent="0.25">
      <c r="A1263" s="10"/>
      <c r="B1263" s="584"/>
      <c r="C1263" s="584"/>
      <c r="D1263" s="584"/>
      <c r="E1263" s="584"/>
      <c r="F1263" s="584"/>
      <c r="G1263" s="584"/>
      <c r="H1263" s="584"/>
      <c r="I1263" s="584"/>
      <c r="J1263" s="584"/>
      <c r="K1263" s="584"/>
      <c r="L1263" s="584"/>
      <c r="M1263" s="10"/>
      <c r="N1263" s="584"/>
      <c r="O1263" s="10"/>
      <c r="P1263" s="153"/>
      <c r="Q1263" s="153"/>
      <c r="R1263" s="153"/>
      <c r="S1263" s="153"/>
      <c r="T1263" s="153"/>
      <c r="U1263" s="153"/>
      <c r="V1263" s="153"/>
      <c r="W1263" s="153"/>
      <c r="X1263" s="153"/>
      <c r="Y1263" s="10"/>
      <c r="Z1263" s="1023"/>
      <c r="AA1263" s="1023"/>
      <c r="AB1263" s="10"/>
      <c r="AC1263" s="1023"/>
      <c r="AD1263" s="1023"/>
      <c r="AE1263" s="1023"/>
      <c r="AF1263" s="1023"/>
      <c r="AG1263" s="10"/>
    </row>
    <row r="1264" spans="1:33" ht="14.25" customHeight="1" x14ac:dyDescent="0.25">
      <c r="A1264" s="255"/>
      <c r="B1264" s="1474"/>
      <c r="C1264" s="1456"/>
      <c r="D1264" s="1456"/>
      <c r="E1264" s="1456"/>
      <c r="F1264" s="1456"/>
      <c r="G1264" s="1456"/>
      <c r="H1264" s="1456"/>
      <c r="I1264" s="1456"/>
      <c r="J1264" s="1456"/>
      <c r="K1264" s="1456"/>
      <c r="L1264" s="1457"/>
      <c r="M1264" s="255"/>
      <c r="N1264" s="1022"/>
      <c r="O1264" s="255"/>
      <c r="P1264" s="2386"/>
      <c r="Q1264" s="1456"/>
      <c r="R1264" s="1456"/>
      <c r="S1264" s="1456"/>
      <c r="T1264" s="1456"/>
      <c r="U1264" s="1456"/>
      <c r="V1264" s="1456"/>
      <c r="W1264" s="1456"/>
      <c r="X1264" s="1457"/>
      <c r="Y1264" s="255"/>
      <c r="Z1264" s="2387"/>
      <c r="AA1264" s="1457"/>
      <c r="AB1264" s="10"/>
      <c r="AC1264" s="2387"/>
      <c r="AD1264" s="1456"/>
      <c r="AE1264" s="1456"/>
      <c r="AF1264" s="1457"/>
      <c r="AG1264" s="10"/>
    </row>
    <row r="1265" spans="1:33" ht="14.25" customHeight="1" x14ac:dyDescent="0.25">
      <c r="A1265" s="10"/>
      <c r="B1265" s="584"/>
      <c r="C1265" s="584"/>
      <c r="D1265" s="584"/>
      <c r="E1265" s="584"/>
      <c r="F1265" s="584"/>
      <c r="G1265" s="584"/>
      <c r="H1265" s="584"/>
      <c r="I1265" s="584"/>
      <c r="J1265" s="584"/>
      <c r="K1265" s="584"/>
      <c r="L1265" s="584"/>
      <c r="M1265" s="10"/>
      <c r="N1265" s="584"/>
      <c r="O1265" s="10"/>
      <c r="P1265" s="153"/>
      <c r="Q1265" s="153"/>
      <c r="R1265" s="153"/>
      <c r="S1265" s="153"/>
      <c r="T1265" s="153"/>
      <c r="U1265" s="153"/>
      <c r="V1265" s="153"/>
      <c r="W1265" s="153"/>
      <c r="X1265" s="153"/>
      <c r="Y1265" s="10"/>
      <c r="Z1265" s="1023"/>
      <c r="AA1265" s="1023"/>
      <c r="AB1265" s="10"/>
      <c r="AC1265" s="1023"/>
      <c r="AD1265" s="1023"/>
      <c r="AE1265" s="1023"/>
      <c r="AF1265" s="1023"/>
      <c r="AG1265" s="10"/>
    </row>
    <row r="1266" spans="1:33" ht="14.25" customHeight="1" x14ac:dyDescent="0.25">
      <c r="A1266" s="255"/>
      <c r="B1266" s="1474"/>
      <c r="C1266" s="1456"/>
      <c r="D1266" s="1456"/>
      <c r="E1266" s="1456"/>
      <c r="F1266" s="1456"/>
      <c r="G1266" s="1456"/>
      <c r="H1266" s="1456"/>
      <c r="I1266" s="1456"/>
      <c r="J1266" s="1456"/>
      <c r="K1266" s="1456"/>
      <c r="L1266" s="1457"/>
      <c r="M1266" s="255"/>
      <c r="N1266" s="1022"/>
      <c r="O1266" s="255"/>
      <c r="P1266" s="2386"/>
      <c r="Q1266" s="1456"/>
      <c r="R1266" s="1456"/>
      <c r="S1266" s="1456"/>
      <c r="T1266" s="1456"/>
      <c r="U1266" s="1456"/>
      <c r="V1266" s="1456"/>
      <c r="W1266" s="1456"/>
      <c r="X1266" s="1457"/>
      <c r="Y1266" s="255"/>
      <c r="Z1266" s="2387"/>
      <c r="AA1266" s="1457"/>
      <c r="AB1266" s="10"/>
      <c r="AC1266" s="2387"/>
      <c r="AD1266" s="1456"/>
      <c r="AE1266" s="1456"/>
      <c r="AF1266" s="1457"/>
      <c r="AG1266" s="10"/>
    </row>
    <row r="1267" spans="1:33" ht="14.25" customHeight="1" x14ac:dyDescent="0.25">
      <c r="A1267" s="10"/>
      <c r="B1267" s="584"/>
      <c r="C1267" s="584"/>
      <c r="D1267" s="584"/>
      <c r="E1267" s="584"/>
      <c r="F1267" s="584"/>
      <c r="G1267" s="584"/>
      <c r="H1267" s="584"/>
      <c r="I1267" s="584"/>
      <c r="J1267" s="584"/>
      <c r="K1267" s="584"/>
      <c r="L1267" s="584"/>
      <c r="M1267" s="10"/>
      <c r="N1267" s="584"/>
      <c r="O1267" s="10"/>
      <c r="P1267" s="153"/>
      <c r="Q1267" s="153"/>
      <c r="R1267" s="153"/>
      <c r="S1267" s="153"/>
      <c r="T1267" s="153"/>
      <c r="U1267" s="153"/>
      <c r="V1267" s="153"/>
      <c r="W1267" s="153"/>
      <c r="X1267" s="153"/>
      <c r="Y1267" s="10"/>
      <c r="Z1267" s="1023"/>
      <c r="AA1267" s="1023"/>
      <c r="AB1267" s="10"/>
      <c r="AC1267" s="1023"/>
      <c r="AD1267" s="1023"/>
      <c r="AE1267" s="1023"/>
      <c r="AF1267" s="1023"/>
      <c r="AG1267" s="10"/>
    </row>
    <row r="1268" spans="1:33" ht="14.25" customHeight="1" x14ac:dyDescent="0.25">
      <c r="A1268" s="255"/>
      <c r="B1268" s="1474"/>
      <c r="C1268" s="1456"/>
      <c r="D1268" s="1456"/>
      <c r="E1268" s="1456"/>
      <c r="F1268" s="1456"/>
      <c r="G1268" s="1456"/>
      <c r="H1268" s="1456"/>
      <c r="I1268" s="1456"/>
      <c r="J1268" s="1456"/>
      <c r="K1268" s="1456"/>
      <c r="L1268" s="1457"/>
      <c r="M1268" s="255"/>
      <c r="N1268" s="1022"/>
      <c r="O1268" s="255"/>
      <c r="P1268" s="2386"/>
      <c r="Q1268" s="1456"/>
      <c r="R1268" s="1456"/>
      <c r="S1268" s="1456"/>
      <c r="T1268" s="1456"/>
      <c r="U1268" s="1456"/>
      <c r="V1268" s="1456"/>
      <c r="W1268" s="1456"/>
      <c r="X1268" s="1457"/>
      <c r="Y1268" s="255"/>
      <c r="Z1268" s="2387"/>
      <c r="AA1268" s="1457"/>
      <c r="AB1268" s="10"/>
      <c r="AC1268" s="2387"/>
      <c r="AD1268" s="1456"/>
      <c r="AE1268" s="1456"/>
      <c r="AF1268" s="1457"/>
      <c r="AG1268" s="10"/>
    </row>
    <row r="1269" spans="1:33" ht="14.25" customHeight="1" x14ac:dyDescent="0.25">
      <c r="A1269" s="10"/>
      <c r="B1269" s="584"/>
      <c r="C1269" s="584"/>
      <c r="D1269" s="584"/>
      <c r="E1269" s="584"/>
      <c r="F1269" s="584"/>
      <c r="G1269" s="584"/>
      <c r="H1269" s="584"/>
      <c r="I1269" s="584"/>
      <c r="J1269" s="584"/>
      <c r="K1269" s="584"/>
      <c r="L1269" s="584"/>
      <c r="M1269" s="10"/>
      <c r="N1269" s="584"/>
      <c r="O1269" s="10"/>
      <c r="P1269" s="153"/>
      <c r="Q1269" s="153"/>
      <c r="R1269" s="153"/>
      <c r="S1269" s="153"/>
      <c r="T1269" s="153"/>
      <c r="U1269" s="153"/>
      <c r="V1269" s="153"/>
      <c r="W1269" s="153"/>
      <c r="X1269" s="153"/>
      <c r="Y1269" s="10"/>
      <c r="Z1269" s="1023"/>
      <c r="AA1269" s="1023"/>
      <c r="AB1269" s="10"/>
      <c r="AC1269" s="1023"/>
      <c r="AD1269" s="1023"/>
      <c r="AE1269" s="1023"/>
      <c r="AF1269" s="1023"/>
      <c r="AG1269" s="10"/>
    </row>
    <row r="1270" spans="1:33" ht="14.25" customHeight="1" x14ac:dyDescent="0.25">
      <c r="A1270" s="255"/>
      <c r="B1270" s="1474"/>
      <c r="C1270" s="1456"/>
      <c r="D1270" s="1456"/>
      <c r="E1270" s="1456"/>
      <c r="F1270" s="1456"/>
      <c r="G1270" s="1456"/>
      <c r="H1270" s="1456"/>
      <c r="I1270" s="1456"/>
      <c r="J1270" s="1456"/>
      <c r="K1270" s="1456"/>
      <c r="L1270" s="1457"/>
      <c r="M1270" s="255"/>
      <c r="N1270" s="1022"/>
      <c r="O1270" s="255"/>
      <c r="P1270" s="2386"/>
      <c r="Q1270" s="1456"/>
      <c r="R1270" s="1456"/>
      <c r="S1270" s="1456"/>
      <c r="T1270" s="1456"/>
      <c r="U1270" s="1456"/>
      <c r="V1270" s="1456"/>
      <c r="W1270" s="1456"/>
      <c r="X1270" s="1457"/>
      <c r="Y1270" s="255"/>
      <c r="Z1270" s="2387"/>
      <c r="AA1270" s="1457"/>
      <c r="AB1270" s="10"/>
      <c r="AC1270" s="2387"/>
      <c r="AD1270" s="1456"/>
      <c r="AE1270" s="1456"/>
      <c r="AF1270" s="1457"/>
      <c r="AG1270" s="10"/>
    </row>
    <row r="1271" spans="1:33" ht="14.25" customHeight="1" x14ac:dyDescent="0.25">
      <c r="A1271" s="10"/>
      <c r="B1271" s="584"/>
      <c r="C1271" s="584"/>
      <c r="D1271" s="584"/>
      <c r="E1271" s="584"/>
      <c r="F1271" s="584"/>
      <c r="G1271" s="584"/>
      <c r="H1271" s="584"/>
      <c r="I1271" s="584"/>
      <c r="J1271" s="584"/>
      <c r="K1271" s="584"/>
      <c r="L1271" s="584"/>
      <c r="M1271" s="10"/>
      <c r="N1271" s="584"/>
      <c r="O1271" s="10"/>
      <c r="P1271" s="153"/>
      <c r="Q1271" s="153"/>
      <c r="R1271" s="153"/>
      <c r="S1271" s="153"/>
      <c r="T1271" s="153"/>
      <c r="U1271" s="153"/>
      <c r="V1271" s="153"/>
      <c r="W1271" s="153"/>
      <c r="X1271" s="153"/>
      <c r="Y1271" s="10"/>
      <c r="Z1271" s="1023"/>
      <c r="AA1271" s="1023"/>
      <c r="AB1271" s="10"/>
      <c r="AC1271" s="1023"/>
      <c r="AD1271" s="1023"/>
      <c r="AE1271" s="1023"/>
      <c r="AF1271" s="1023"/>
      <c r="AG1271" s="10"/>
    </row>
    <row r="1272" spans="1:33" ht="14.25" customHeight="1" x14ac:dyDescent="0.25">
      <c r="A1272" s="255"/>
      <c r="B1272" s="1474"/>
      <c r="C1272" s="1456"/>
      <c r="D1272" s="1456"/>
      <c r="E1272" s="1456"/>
      <c r="F1272" s="1456"/>
      <c r="G1272" s="1456"/>
      <c r="H1272" s="1456"/>
      <c r="I1272" s="1456"/>
      <c r="J1272" s="1456"/>
      <c r="K1272" s="1456"/>
      <c r="L1272" s="1457"/>
      <c r="M1272" s="255"/>
      <c r="N1272" s="1022"/>
      <c r="O1272" s="255"/>
      <c r="P1272" s="2386"/>
      <c r="Q1272" s="1456"/>
      <c r="R1272" s="1456"/>
      <c r="S1272" s="1456"/>
      <c r="T1272" s="1456"/>
      <c r="U1272" s="1456"/>
      <c r="V1272" s="1456"/>
      <c r="W1272" s="1456"/>
      <c r="X1272" s="1457"/>
      <c r="Y1272" s="255"/>
      <c r="Z1272" s="2387"/>
      <c r="AA1272" s="1457"/>
      <c r="AB1272" s="10"/>
      <c r="AC1272" s="2387"/>
      <c r="AD1272" s="1456"/>
      <c r="AE1272" s="1456"/>
      <c r="AF1272" s="1457"/>
      <c r="AG1272" s="10"/>
    </row>
    <row r="1273" spans="1:33" ht="14.25" customHeight="1"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row>
    <row r="1274" spans="1:33" ht="14.25" customHeight="1" x14ac:dyDescent="0.25">
      <c r="A1274" s="10" t="s">
        <v>2745</v>
      </c>
      <c r="B1274" s="10"/>
      <c r="C1274" s="10"/>
      <c r="D1274" s="10"/>
      <c r="E1274" s="10"/>
      <c r="F1274" s="10"/>
      <c r="G1274" s="10"/>
      <c r="H1274" s="10"/>
      <c r="I1274" s="2389" t="s">
        <v>2746</v>
      </c>
      <c r="J1274" s="1456"/>
      <c r="K1274" s="1456"/>
      <c r="L1274" s="1456"/>
      <c r="M1274" s="1456"/>
      <c r="N1274" s="1456"/>
      <c r="O1274" s="1456"/>
      <c r="P1274" s="1456"/>
      <c r="Q1274" s="1456"/>
      <c r="R1274" s="1456"/>
      <c r="S1274" s="1456"/>
      <c r="T1274" s="1456"/>
      <c r="U1274" s="1456"/>
      <c r="V1274" s="1456"/>
      <c r="W1274" s="1456"/>
      <c r="X1274" s="1457"/>
      <c r="Y1274" s="10"/>
      <c r="Z1274" s="10" t="s">
        <v>2747</v>
      </c>
      <c r="AA1274" s="10"/>
      <c r="AB1274" s="10"/>
      <c r="AC1274" s="10"/>
      <c r="AD1274" s="10"/>
      <c r="AE1274" s="10"/>
      <c r="AF1274" s="10"/>
      <c r="AG1274" s="10"/>
    </row>
    <row r="1275" spans="1:33" ht="14.25" customHeight="1" x14ac:dyDescent="0.25">
      <c r="A1275" s="10" t="s">
        <v>2794</v>
      </c>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row>
    <row r="1276" spans="1:33" ht="14.25" customHeight="1"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row>
    <row r="1277" spans="1:33" ht="15" customHeight="1" x14ac:dyDescent="0.2">
      <c r="A1277" s="1551" t="s">
        <v>2749</v>
      </c>
      <c r="B1277" s="1400"/>
      <c r="C1277" s="1400"/>
      <c r="D1277" s="1400"/>
      <c r="E1277" s="1400"/>
      <c r="F1277" s="1400"/>
      <c r="G1277" s="1400"/>
      <c r="H1277" s="1400"/>
      <c r="I1277" s="1400"/>
      <c r="J1277" s="1400"/>
      <c r="K1277" s="1400"/>
      <c r="L1277" s="1400"/>
      <c r="M1277" s="1400"/>
      <c r="N1277" s="1400"/>
      <c r="O1277" s="1400"/>
      <c r="P1277" s="1400"/>
      <c r="Q1277" s="1400"/>
      <c r="R1277" s="1400"/>
      <c r="S1277" s="1400"/>
      <c r="T1277" s="1400"/>
      <c r="U1277" s="1400"/>
      <c r="V1277" s="1400"/>
      <c r="W1277" s="1400"/>
      <c r="X1277" s="1400"/>
      <c r="Y1277" s="1400"/>
      <c r="Z1277" s="1400"/>
      <c r="AA1277" s="1400"/>
      <c r="AB1277" s="1400"/>
      <c r="AC1277" s="1400"/>
      <c r="AD1277" s="1400"/>
      <c r="AE1277" s="1400"/>
      <c r="AF1277" s="1400"/>
      <c r="AG1277" s="1400"/>
    </row>
    <row r="1278" spans="1:33" ht="14.25" customHeight="1" x14ac:dyDescent="0.2">
      <c r="A1278" s="1400"/>
      <c r="B1278" s="1400"/>
      <c r="C1278" s="1400"/>
      <c r="D1278" s="1400"/>
      <c r="E1278" s="1400"/>
      <c r="F1278" s="1400"/>
      <c r="G1278" s="1400"/>
      <c r="H1278" s="1400"/>
      <c r="I1278" s="1400"/>
      <c r="J1278" s="1400"/>
      <c r="K1278" s="1400"/>
      <c r="L1278" s="1400"/>
      <c r="M1278" s="1400"/>
      <c r="N1278" s="1400"/>
      <c r="O1278" s="1400"/>
      <c r="P1278" s="1400"/>
      <c r="Q1278" s="1400"/>
      <c r="R1278" s="1400"/>
      <c r="S1278" s="1400"/>
      <c r="T1278" s="1400"/>
      <c r="U1278" s="1400"/>
      <c r="V1278" s="1400"/>
      <c r="W1278" s="1400"/>
      <c r="X1278" s="1400"/>
      <c r="Y1278" s="1400"/>
      <c r="Z1278" s="1400"/>
      <c r="AA1278" s="1400"/>
      <c r="AB1278" s="1400"/>
      <c r="AC1278" s="1400"/>
      <c r="AD1278" s="1400"/>
      <c r="AE1278" s="1400"/>
      <c r="AF1278" s="1400"/>
      <c r="AG1278" s="1400"/>
    </row>
    <row r="1279" spans="1:33" ht="14.25" customHeight="1" x14ac:dyDescent="0.2">
      <c r="A1279" s="1400"/>
      <c r="B1279" s="1400"/>
      <c r="C1279" s="1400"/>
      <c r="D1279" s="1400"/>
      <c r="E1279" s="1400"/>
      <c r="F1279" s="1400"/>
      <c r="G1279" s="1400"/>
      <c r="H1279" s="1400"/>
      <c r="I1279" s="1400"/>
      <c r="J1279" s="1400"/>
      <c r="K1279" s="1400"/>
      <c r="L1279" s="1400"/>
      <c r="M1279" s="1400"/>
      <c r="N1279" s="1400"/>
      <c r="O1279" s="1400"/>
      <c r="P1279" s="1400"/>
      <c r="Q1279" s="1400"/>
      <c r="R1279" s="1400"/>
      <c r="S1279" s="1400"/>
      <c r="T1279" s="1400"/>
      <c r="U1279" s="1400"/>
      <c r="V1279" s="1400"/>
      <c r="W1279" s="1400"/>
      <c r="X1279" s="1400"/>
      <c r="Y1279" s="1400"/>
      <c r="Z1279" s="1400"/>
      <c r="AA1279" s="1400"/>
      <c r="AB1279" s="1400"/>
      <c r="AC1279" s="1400"/>
      <c r="AD1279" s="1400"/>
      <c r="AE1279" s="1400"/>
      <c r="AF1279" s="1400"/>
      <c r="AG1279" s="1400"/>
    </row>
    <row r="1280" spans="1:33" ht="14.25" customHeight="1" x14ac:dyDescent="0.2">
      <c r="A1280" s="1400"/>
      <c r="B1280" s="1400"/>
      <c r="C1280" s="1400"/>
      <c r="D1280" s="1400"/>
      <c r="E1280" s="1400"/>
      <c r="F1280" s="1400"/>
      <c r="G1280" s="1400"/>
      <c r="H1280" s="1400"/>
      <c r="I1280" s="1400"/>
      <c r="J1280" s="1400"/>
      <c r="K1280" s="1400"/>
      <c r="L1280" s="1400"/>
      <c r="M1280" s="1400"/>
      <c r="N1280" s="1400"/>
      <c r="O1280" s="1400"/>
      <c r="P1280" s="1400"/>
      <c r="Q1280" s="1400"/>
      <c r="R1280" s="1400"/>
      <c r="S1280" s="1400"/>
      <c r="T1280" s="1400"/>
      <c r="U1280" s="1400"/>
      <c r="V1280" s="1400"/>
      <c r="W1280" s="1400"/>
      <c r="X1280" s="1400"/>
      <c r="Y1280" s="1400"/>
      <c r="Z1280" s="1400"/>
      <c r="AA1280" s="1400"/>
      <c r="AB1280" s="1400"/>
      <c r="AC1280" s="1400"/>
      <c r="AD1280" s="1400"/>
      <c r="AE1280" s="1400"/>
      <c r="AF1280" s="1400"/>
      <c r="AG1280" s="1400"/>
    </row>
    <row r="1281" spans="1:33" ht="14.25" customHeight="1"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row>
    <row r="1282" spans="1:33" ht="15" customHeight="1" x14ac:dyDescent="0.2">
      <c r="A1282" s="1551" t="s">
        <v>2750</v>
      </c>
      <c r="B1282" s="1400"/>
      <c r="C1282" s="1400"/>
      <c r="D1282" s="1400"/>
      <c r="E1282" s="1400"/>
      <c r="F1282" s="1400"/>
      <c r="G1282" s="1400"/>
      <c r="H1282" s="1400"/>
      <c r="I1282" s="1400"/>
      <c r="J1282" s="1400"/>
      <c r="K1282" s="1400"/>
      <c r="L1282" s="1400"/>
      <c r="M1282" s="1400"/>
      <c r="N1282" s="1400"/>
      <c r="O1282" s="1400"/>
      <c r="P1282" s="1400"/>
      <c r="Q1282" s="1400"/>
      <c r="R1282" s="1400"/>
      <c r="S1282" s="1400"/>
      <c r="T1282" s="1400"/>
      <c r="U1282" s="1400"/>
      <c r="V1282" s="1400"/>
      <c r="W1282" s="1400"/>
      <c r="X1282" s="1400"/>
      <c r="Y1282" s="1400"/>
      <c r="Z1282" s="1400"/>
      <c r="AA1282" s="1400"/>
      <c r="AB1282" s="1400"/>
      <c r="AC1282" s="1400"/>
      <c r="AD1282" s="1400"/>
      <c r="AE1282" s="1400"/>
      <c r="AF1282" s="1400"/>
      <c r="AG1282" s="1400"/>
    </row>
    <row r="1283" spans="1:33" ht="14.25" customHeight="1" x14ac:dyDescent="0.2">
      <c r="A1283" s="1400"/>
      <c r="B1283" s="1400"/>
      <c r="C1283" s="1400"/>
      <c r="D1283" s="1400"/>
      <c r="E1283" s="1400"/>
      <c r="F1283" s="1400"/>
      <c r="G1283" s="1400"/>
      <c r="H1283" s="1400"/>
      <c r="I1283" s="1400"/>
      <c r="J1283" s="1400"/>
      <c r="K1283" s="1400"/>
      <c r="L1283" s="1400"/>
      <c r="M1283" s="1400"/>
      <c r="N1283" s="1400"/>
      <c r="O1283" s="1400"/>
      <c r="P1283" s="1400"/>
      <c r="Q1283" s="1400"/>
      <c r="R1283" s="1400"/>
      <c r="S1283" s="1400"/>
      <c r="T1283" s="1400"/>
      <c r="U1283" s="1400"/>
      <c r="V1283" s="1400"/>
      <c r="W1283" s="1400"/>
      <c r="X1283" s="1400"/>
      <c r="Y1283" s="1400"/>
      <c r="Z1283" s="1400"/>
      <c r="AA1283" s="1400"/>
      <c r="AB1283" s="1400"/>
      <c r="AC1283" s="1400"/>
      <c r="AD1283" s="1400"/>
      <c r="AE1283" s="1400"/>
      <c r="AF1283" s="1400"/>
      <c r="AG1283" s="1400"/>
    </row>
    <row r="1284" spans="1:33" ht="14.25" customHeight="1" x14ac:dyDescent="0.2">
      <c r="A1284" s="1400"/>
      <c r="B1284" s="1400"/>
      <c r="C1284" s="1400"/>
      <c r="D1284" s="1400"/>
      <c r="E1284" s="1400"/>
      <c r="F1284" s="1400"/>
      <c r="G1284" s="1400"/>
      <c r="H1284" s="1400"/>
      <c r="I1284" s="1400"/>
      <c r="J1284" s="1400"/>
      <c r="K1284" s="1400"/>
      <c r="L1284" s="1400"/>
      <c r="M1284" s="1400"/>
      <c r="N1284" s="1400"/>
      <c r="O1284" s="1400"/>
      <c r="P1284" s="1400"/>
      <c r="Q1284" s="1400"/>
      <c r="R1284" s="1400"/>
      <c r="S1284" s="1400"/>
      <c r="T1284" s="1400"/>
      <c r="U1284" s="1400"/>
      <c r="V1284" s="1400"/>
      <c r="W1284" s="1400"/>
      <c r="X1284" s="1400"/>
      <c r="Y1284" s="1400"/>
      <c r="Z1284" s="1400"/>
      <c r="AA1284" s="1400"/>
      <c r="AB1284" s="1400"/>
      <c r="AC1284" s="1400"/>
      <c r="AD1284" s="1400"/>
      <c r="AE1284" s="1400"/>
      <c r="AF1284" s="1400"/>
      <c r="AG1284" s="1400"/>
    </row>
    <row r="1285" spans="1:33" ht="14.25" customHeight="1"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row>
    <row r="1286" spans="1:33" ht="14.25" customHeight="1" x14ac:dyDescent="0.25">
      <c r="A1286" s="10" t="s">
        <v>2751</v>
      </c>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row>
    <row r="1287" spans="1:33" ht="14.25" customHeight="1"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row>
    <row r="1288" spans="1:33" ht="14.25" customHeight="1"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row>
    <row r="1289" spans="1:33" ht="14.25" customHeight="1" x14ac:dyDescent="0.25">
      <c r="A1289" s="10" t="s">
        <v>1873</v>
      </c>
      <c r="B1289" s="10"/>
      <c r="C1289" s="2380"/>
      <c r="D1289" s="1403"/>
      <c r="E1289" s="1403"/>
      <c r="F1289" s="1403"/>
      <c r="G1289" s="1403"/>
      <c r="H1289" s="1403"/>
      <c r="I1289" s="1403"/>
      <c r="J1289" s="1403"/>
      <c r="K1289" s="1403"/>
      <c r="L1289" s="10"/>
      <c r="M1289" s="2384" t="str">
        <f>J1243</f>
        <v>Should be the same as listed in Part I.</v>
      </c>
      <c r="N1289" s="1456"/>
      <c r="O1289" s="1456"/>
      <c r="P1289" s="1456"/>
      <c r="Q1289" s="1456"/>
      <c r="R1289" s="1456"/>
      <c r="S1289" s="1456"/>
      <c r="T1289" s="1456"/>
      <c r="U1289" s="1456"/>
      <c r="V1289" s="1456"/>
      <c r="W1289" s="1456"/>
      <c r="X1289" s="1456"/>
      <c r="Y1289" s="1456"/>
      <c r="Z1289" s="1457"/>
      <c r="AA1289" s="10"/>
      <c r="AB1289" s="1703"/>
      <c r="AC1289" s="1456"/>
      <c r="AD1289" s="1456"/>
      <c r="AE1289" s="1456"/>
      <c r="AF1289" s="1457"/>
      <c r="AG1289" s="10"/>
    </row>
    <row r="1290" spans="1:33" ht="15" customHeight="1" x14ac:dyDescent="0.25">
      <c r="A1290" s="10"/>
      <c r="B1290" s="10"/>
      <c r="C1290" s="2381" t="s">
        <v>2752</v>
      </c>
      <c r="D1290" s="1397"/>
      <c r="E1290" s="1397"/>
      <c r="F1290" s="1397"/>
      <c r="G1290" s="1397"/>
      <c r="H1290" s="1397"/>
      <c r="I1290" s="1397"/>
      <c r="J1290" s="1397"/>
      <c r="K1290" s="1397"/>
      <c r="L1290" s="10"/>
      <c r="M1290" s="2382" t="s">
        <v>441</v>
      </c>
      <c r="N1290" s="1400"/>
      <c r="O1290" s="1400"/>
      <c r="P1290" s="1400"/>
      <c r="Q1290" s="1400"/>
      <c r="R1290" s="1400"/>
      <c r="S1290" s="1400"/>
      <c r="T1290" s="1400"/>
      <c r="U1290" s="1400"/>
      <c r="V1290" s="1400"/>
      <c r="W1290" s="1400"/>
      <c r="X1290" s="1400"/>
      <c r="Y1290" s="1400"/>
      <c r="Z1290" s="1400"/>
      <c r="AA1290" s="10"/>
      <c r="AB1290" s="2382" t="s">
        <v>442</v>
      </c>
      <c r="AC1290" s="1400"/>
      <c r="AD1290" s="1400"/>
      <c r="AE1290" s="1400"/>
      <c r="AF1290" s="1400"/>
      <c r="AG1290" s="10"/>
    </row>
    <row r="1291" spans="1:33" ht="14.25" customHeight="1" x14ac:dyDescent="0.25">
      <c r="A1291" s="10"/>
      <c r="B1291" s="10"/>
      <c r="C1291" s="1400"/>
      <c r="D1291" s="1400"/>
      <c r="E1291" s="1400"/>
      <c r="F1291" s="1400"/>
      <c r="G1291" s="1400"/>
      <c r="H1291" s="1400"/>
      <c r="I1291" s="1400"/>
      <c r="J1291" s="1400"/>
      <c r="K1291" s="140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row>
    <row r="1292" spans="1:33" ht="14.25" customHeight="1"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row>
    <row r="1293" spans="1:33" ht="14.25" customHeight="1" x14ac:dyDescent="0.25">
      <c r="A1293" s="181" t="s">
        <v>2731</v>
      </c>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row>
    <row r="1294" spans="1:33" ht="14.25" customHeight="1"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row>
    <row r="1295" spans="1:33" ht="14.25" customHeight="1" x14ac:dyDescent="0.25">
      <c r="A1295" s="181" t="s">
        <v>2724</v>
      </c>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row>
    <row r="1296" spans="1:33" ht="14.25" customHeight="1" x14ac:dyDescent="0.25">
      <c r="A1296" s="10" t="s">
        <v>2732</v>
      </c>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row>
    <row r="1297" spans="1:33" ht="14.25" customHeight="1"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row>
    <row r="1298" spans="1:33" ht="14.25" customHeight="1" x14ac:dyDescent="0.25">
      <c r="A1298" s="10" t="s">
        <v>2733</v>
      </c>
      <c r="B1298" s="10"/>
      <c r="C1298" s="10"/>
      <c r="D1298" s="10"/>
      <c r="E1298" s="10"/>
      <c r="F1298" s="10"/>
      <c r="G1298" s="10"/>
      <c r="H1298" s="10"/>
      <c r="I1298" s="10"/>
      <c r="J1298" s="2385" t="s">
        <v>2734</v>
      </c>
      <c r="K1298" s="1531"/>
      <c r="L1298" s="1531"/>
      <c r="M1298" s="1531"/>
      <c r="N1298" s="1531"/>
      <c r="O1298" s="1531"/>
      <c r="P1298" s="1531"/>
      <c r="Q1298" s="1531"/>
      <c r="R1298" s="1531"/>
      <c r="S1298" s="1531"/>
      <c r="T1298" s="1531"/>
      <c r="U1298" s="1531"/>
      <c r="V1298" s="1531"/>
      <c r="W1298" s="1531"/>
      <c r="X1298" s="1531"/>
      <c r="Y1298" s="1531"/>
      <c r="Z1298" s="1531"/>
      <c r="AA1298" s="1531"/>
      <c r="AB1298" s="1531"/>
      <c r="AC1298" s="1531"/>
      <c r="AD1298" s="1531"/>
      <c r="AE1298" s="1531"/>
      <c r="AF1298" s="1532"/>
      <c r="AG1298" s="10"/>
    </row>
    <row r="1299" spans="1:33" ht="14.25" customHeight="1"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row>
    <row r="1300" spans="1:33" ht="15.75" customHeight="1" x14ac:dyDescent="0.25">
      <c r="A1300" s="10"/>
      <c r="B1300" s="10" t="s">
        <v>2735</v>
      </c>
      <c r="C1300" s="10"/>
      <c r="D1300" s="10"/>
      <c r="E1300" s="10"/>
      <c r="F1300" s="10"/>
      <c r="G1300" s="238"/>
      <c r="H1300" s="1700" t="s">
        <v>2736</v>
      </c>
      <c r="I1300" s="1400"/>
      <c r="J1300" s="1400"/>
      <c r="K1300" s="1400"/>
      <c r="L1300" s="1400"/>
      <c r="M1300" s="1400"/>
      <c r="N1300" s="1400"/>
      <c r="O1300" s="1400"/>
      <c r="P1300" s="1400"/>
      <c r="Q1300" s="1400"/>
      <c r="R1300" s="1400"/>
      <c r="S1300" s="1400"/>
      <c r="T1300" s="1400"/>
      <c r="U1300" s="1400"/>
      <c r="V1300" s="1400"/>
      <c r="W1300" s="1400"/>
      <c r="X1300" s="1400"/>
      <c r="Y1300" s="1400"/>
      <c r="Z1300" s="1400"/>
      <c r="AA1300" s="1400"/>
      <c r="AB1300" s="1400"/>
      <c r="AC1300" s="1400"/>
      <c r="AD1300" s="1400"/>
      <c r="AE1300" s="1400"/>
      <c r="AF1300" s="1400"/>
      <c r="AG1300" s="1400"/>
    </row>
    <row r="1301" spans="1:33" ht="14.25" customHeight="1"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row>
    <row r="1302" spans="1:33" ht="14.25" customHeight="1" x14ac:dyDescent="0.25">
      <c r="A1302" s="10"/>
      <c r="B1302" s="10"/>
      <c r="C1302" s="10"/>
      <c r="D1302" s="10"/>
      <c r="E1302" s="10"/>
      <c r="F1302" s="10"/>
      <c r="G1302" s="238"/>
      <c r="H1302" s="10" t="s">
        <v>2737</v>
      </c>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row>
    <row r="1303" spans="1:33" ht="14.25" customHeight="1"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row>
    <row r="1304" spans="1:33" ht="14.25" customHeight="1" x14ac:dyDescent="0.25">
      <c r="A1304" s="10"/>
      <c r="B1304" s="10"/>
      <c r="C1304" s="10"/>
      <c r="D1304" s="10"/>
      <c r="E1304" s="10"/>
      <c r="F1304" s="10"/>
      <c r="G1304" s="238"/>
      <c r="H1304" s="10" t="s">
        <v>2738</v>
      </c>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row>
    <row r="1305" spans="1:33" ht="14.25" customHeight="1"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row>
    <row r="1306" spans="1:33" ht="14.25" customHeight="1" x14ac:dyDescent="0.25">
      <c r="A1306" s="10"/>
      <c r="B1306" s="10"/>
      <c r="C1306" s="10"/>
      <c r="D1306" s="10"/>
      <c r="E1306" s="10"/>
      <c r="F1306" s="10"/>
      <c r="G1306" s="238"/>
      <c r="H1306" s="10" t="s">
        <v>2739</v>
      </c>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row>
    <row r="1307" spans="1:33" ht="14.25" customHeight="1"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row>
    <row r="1308" spans="1:33" ht="14.25" customHeight="1" x14ac:dyDescent="0.25">
      <c r="A1308" s="10"/>
      <c r="B1308" s="10"/>
      <c r="C1308" s="10"/>
      <c r="D1308" s="10"/>
      <c r="E1308" s="10"/>
      <c r="F1308" s="10"/>
      <c r="G1308" s="238"/>
      <c r="H1308" s="10" t="s">
        <v>2740</v>
      </c>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row>
    <row r="1309" spans="1:33" ht="14.25" customHeight="1"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row>
    <row r="1310" spans="1:33" ht="15" customHeight="1" x14ac:dyDescent="0.2">
      <c r="A1310" s="1551" t="s">
        <v>2795</v>
      </c>
      <c r="B1310" s="1400"/>
      <c r="C1310" s="1400"/>
      <c r="D1310" s="1400"/>
      <c r="E1310" s="1400"/>
      <c r="F1310" s="1400"/>
      <c r="G1310" s="1400"/>
      <c r="H1310" s="1400"/>
      <c r="I1310" s="1400"/>
      <c r="J1310" s="1400"/>
      <c r="K1310" s="1400"/>
      <c r="L1310" s="1400"/>
      <c r="M1310" s="1400"/>
      <c r="N1310" s="1400"/>
      <c r="O1310" s="1400"/>
      <c r="P1310" s="1400"/>
      <c r="Q1310" s="1400"/>
      <c r="R1310" s="1400"/>
      <c r="S1310" s="1400"/>
      <c r="T1310" s="1400"/>
      <c r="U1310" s="1400"/>
      <c r="V1310" s="1400"/>
      <c r="W1310" s="1400"/>
      <c r="X1310" s="1400"/>
      <c r="Y1310" s="1400"/>
      <c r="Z1310" s="1400"/>
      <c r="AA1310" s="1400"/>
      <c r="AB1310" s="1400"/>
      <c r="AC1310" s="1400"/>
      <c r="AD1310" s="1400"/>
      <c r="AE1310" s="1400"/>
      <c r="AF1310" s="1400"/>
      <c r="AG1310" s="1400"/>
    </row>
    <row r="1311" spans="1:33" ht="14.25" customHeight="1" x14ac:dyDescent="0.2">
      <c r="A1311" s="1400"/>
      <c r="B1311" s="1400"/>
      <c r="C1311" s="1400"/>
      <c r="D1311" s="1400"/>
      <c r="E1311" s="1400"/>
      <c r="F1311" s="1400"/>
      <c r="G1311" s="1400"/>
      <c r="H1311" s="1400"/>
      <c r="I1311" s="1400"/>
      <c r="J1311" s="1400"/>
      <c r="K1311" s="1400"/>
      <c r="L1311" s="1400"/>
      <c r="M1311" s="1400"/>
      <c r="N1311" s="1400"/>
      <c r="O1311" s="1400"/>
      <c r="P1311" s="1400"/>
      <c r="Q1311" s="1400"/>
      <c r="R1311" s="1400"/>
      <c r="S1311" s="1400"/>
      <c r="T1311" s="1400"/>
      <c r="U1311" s="1400"/>
      <c r="V1311" s="1400"/>
      <c r="W1311" s="1400"/>
      <c r="X1311" s="1400"/>
      <c r="Y1311" s="1400"/>
      <c r="Z1311" s="1400"/>
      <c r="AA1311" s="1400"/>
      <c r="AB1311" s="1400"/>
      <c r="AC1311" s="1400"/>
      <c r="AD1311" s="1400"/>
      <c r="AE1311" s="1400"/>
      <c r="AF1311" s="1400"/>
      <c r="AG1311" s="1400"/>
    </row>
    <row r="1312" spans="1:33" ht="14.25" customHeight="1" x14ac:dyDescent="0.2">
      <c r="A1312" s="1400"/>
      <c r="B1312" s="1400"/>
      <c r="C1312" s="1400"/>
      <c r="D1312" s="1400"/>
      <c r="E1312" s="1400"/>
      <c r="F1312" s="1400"/>
      <c r="G1312" s="1400"/>
      <c r="H1312" s="1400"/>
      <c r="I1312" s="1400"/>
      <c r="J1312" s="1400"/>
      <c r="K1312" s="1400"/>
      <c r="L1312" s="1400"/>
      <c r="M1312" s="1400"/>
      <c r="N1312" s="1400"/>
      <c r="O1312" s="1400"/>
      <c r="P1312" s="1400"/>
      <c r="Q1312" s="1400"/>
      <c r="R1312" s="1400"/>
      <c r="S1312" s="1400"/>
      <c r="T1312" s="1400"/>
      <c r="U1312" s="1400"/>
      <c r="V1312" s="1400"/>
      <c r="W1312" s="1400"/>
      <c r="X1312" s="1400"/>
      <c r="Y1312" s="1400"/>
      <c r="Z1312" s="1400"/>
      <c r="AA1312" s="1400"/>
      <c r="AB1312" s="1400"/>
      <c r="AC1312" s="1400"/>
      <c r="AD1312" s="1400"/>
      <c r="AE1312" s="1400"/>
      <c r="AF1312" s="1400"/>
      <c r="AG1312" s="1400"/>
    </row>
    <row r="1313" spans="1:33" ht="14.25" customHeight="1" x14ac:dyDescent="0.2">
      <c r="A1313" s="1400"/>
      <c r="B1313" s="1400"/>
      <c r="C1313" s="1400"/>
      <c r="D1313" s="1400"/>
      <c r="E1313" s="1400"/>
      <c r="F1313" s="1400"/>
      <c r="G1313" s="1400"/>
      <c r="H1313" s="1400"/>
      <c r="I1313" s="1400"/>
      <c r="J1313" s="1400"/>
      <c r="K1313" s="1400"/>
      <c r="L1313" s="1400"/>
      <c r="M1313" s="1400"/>
      <c r="N1313" s="1400"/>
      <c r="O1313" s="1400"/>
      <c r="P1313" s="1400"/>
      <c r="Q1313" s="1400"/>
      <c r="R1313" s="1400"/>
      <c r="S1313" s="1400"/>
      <c r="T1313" s="1400"/>
      <c r="U1313" s="1400"/>
      <c r="V1313" s="1400"/>
      <c r="W1313" s="1400"/>
      <c r="X1313" s="1400"/>
      <c r="Y1313" s="1400"/>
      <c r="Z1313" s="1400"/>
      <c r="AA1313" s="1400"/>
      <c r="AB1313" s="1400"/>
      <c r="AC1313" s="1400"/>
      <c r="AD1313" s="1400"/>
      <c r="AE1313" s="1400"/>
      <c r="AF1313" s="1400"/>
      <c r="AG1313" s="1400"/>
    </row>
    <row r="1314" spans="1:33" ht="15" customHeight="1" x14ac:dyDescent="0.25">
      <c r="A1314" s="10"/>
      <c r="B1314" s="2383" t="s">
        <v>2742</v>
      </c>
      <c r="C1314" s="1400"/>
      <c r="D1314" s="1400"/>
      <c r="E1314" s="1400"/>
      <c r="F1314" s="1400"/>
      <c r="G1314" s="1400"/>
      <c r="H1314" s="1400"/>
      <c r="I1314" s="1400"/>
      <c r="J1314" s="1400"/>
      <c r="K1314" s="1400"/>
      <c r="L1314" s="1400"/>
      <c r="M1314" s="364"/>
      <c r="N1314" s="2383" t="s">
        <v>1645</v>
      </c>
      <c r="O1314" s="364"/>
      <c r="P1314" s="2383" t="s">
        <v>2614</v>
      </c>
      <c r="Q1314" s="1400"/>
      <c r="R1314" s="1400"/>
      <c r="S1314" s="1400"/>
      <c r="T1314" s="1400"/>
      <c r="U1314" s="1400"/>
      <c r="V1314" s="1400"/>
      <c r="W1314" s="1400"/>
      <c r="X1314" s="1400"/>
      <c r="Y1314" s="181"/>
      <c r="Z1314" s="2388" t="s">
        <v>2743</v>
      </c>
      <c r="AA1314" s="1400"/>
      <c r="AB1314" s="10"/>
      <c r="AC1314" s="2388" t="s">
        <v>2744</v>
      </c>
      <c r="AD1314" s="1400"/>
      <c r="AE1314" s="1400"/>
      <c r="AF1314" s="1400"/>
      <c r="AG1314" s="10"/>
    </row>
    <row r="1315" spans="1:33" ht="14.25" customHeight="1" x14ac:dyDescent="0.25">
      <c r="A1315" s="10"/>
      <c r="B1315" s="1400"/>
      <c r="C1315" s="1400"/>
      <c r="D1315" s="1400"/>
      <c r="E1315" s="1400"/>
      <c r="F1315" s="1400"/>
      <c r="G1315" s="1400"/>
      <c r="H1315" s="1400"/>
      <c r="I1315" s="1400"/>
      <c r="J1315" s="1400"/>
      <c r="K1315" s="1400"/>
      <c r="L1315" s="1400"/>
      <c r="M1315" s="364"/>
      <c r="N1315" s="1400"/>
      <c r="O1315" s="364"/>
      <c r="P1315" s="1400"/>
      <c r="Q1315" s="1400"/>
      <c r="R1315" s="1400"/>
      <c r="S1315" s="1400"/>
      <c r="T1315" s="1400"/>
      <c r="U1315" s="1400"/>
      <c r="V1315" s="1400"/>
      <c r="W1315" s="1400"/>
      <c r="X1315" s="1400"/>
      <c r="Y1315" s="181"/>
      <c r="Z1315" s="1400"/>
      <c r="AA1315" s="1400"/>
      <c r="AB1315" s="10"/>
      <c r="AC1315" s="1400"/>
      <c r="AD1315" s="1400"/>
      <c r="AE1315" s="1400"/>
      <c r="AF1315" s="1400"/>
      <c r="AG1315" s="10"/>
    </row>
    <row r="1316" spans="1:33" ht="14.25" customHeight="1" x14ac:dyDescent="0.25">
      <c r="A1316" s="10"/>
      <c r="B1316" s="10"/>
      <c r="C1316" s="10"/>
      <c r="D1316" s="10"/>
      <c r="E1316" s="10"/>
      <c r="F1316" s="10"/>
      <c r="G1316" s="10"/>
      <c r="H1316" s="10"/>
      <c r="I1316" s="10"/>
      <c r="J1316" s="10"/>
      <c r="K1316" s="10"/>
      <c r="L1316" s="10"/>
      <c r="M1316" s="10"/>
      <c r="N1316" s="10"/>
      <c r="O1316" s="10"/>
      <c r="P1316" s="153"/>
      <c r="Q1316" s="153"/>
      <c r="R1316" s="153"/>
      <c r="S1316" s="153"/>
      <c r="T1316" s="153"/>
      <c r="U1316" s="153"/>
      <c r="V1316" s="153"/>
      <c r="W1316" s="153"/>
      <c r="X1316" s="153"/>
      <c r="Y1316" s="10"/>
      <c r="Z1316" s="10"/>
      <c r="AA1316" s="10"/>
      <c r="AB1316" s="10"/>
      <c r="AC1316" s="10"/>
      <c r="AD1316" s="10"/>
      <c r="AE1316" s="10"/>
      <c r="AF1316" s="10"/>
      <c r="AG1316" s="10"/>
    </row>
    <row r="1317" spans="1:33" ht="14.25" customHeight="1" x14ac:dyDescent="0.25">
      <c r="A1317" s="255"/>
      <c r="B1317" s="1474"/>
      <c r="C1317" s="1456"/>
      <c r="D1317" s="1456"/>
      <c r="E1317" s="1456"/>
      <c r="F1317" s="1456"/>
      <c r="G1317" s="1456"/>
      <c r="H1317" s="1456"/>
      <c r="I1317" s="1456"/>
      <c r="J1317" s="1456"/>
      <c r="K1317" s="1456"/>
      <c r="L1317" s="1457"/>
      <c r="M1317" s="255"/>
      <c r="N1317" s="1022"/>
      <c r="O1317" s="255"/>
      <c r="P1317" s="2386"/>
      <c r="Q1317" s="1456"/>
      <c r="R1317" s="1456"/>
      <c r="S1317" s="1456"/>
      <c r="T1317" s="1456"/>
      <c r="U1317" s="1456"/>
      <c r="V1317" s="1456"/>
      <c r="W1317" s="1456"/>
      <c r="X1317" s="1457"/>
      <c r="Y1317" s="255"/>
      <c r="Z1317" s="2387"/>
      <c r="AA1317" s="1457"/>
      <c r="AB1317" s="10"/>
      <c r="AC1317" s="2387"/>
      <c r="AD1317" s="1456"/>
      <c r="AE1317" s="1456"/>
      <c r="AF1317" s="1457"/>
      <c r="AG1317" s="10"/>
    </row>
    <row r="1318" spans="1:33" ht="14.25" customHeight="1" x14ac:dyDescent="0.25">
      <c r="A1318" s="10"/>
      <c r="B1318" s="584"/>
      <c r="C1318" s="584"/>
      <c r="D1318" s="584"/>
      <c r="E1318" s="584"/>
      <c r="F1318" s="584"/>
      <c r="G1318" s="584"/>
      <c r="H1318" s="584"/>
      <c r="I1318" s="584"/>
      <c r="J1318" s="584"/>
      <c r="K1318" s="584"/>
      <c r="L1318" s="584"/>
      <c r="M1318" s="10"/>
      <c r="N1318" s="584"/>
      <c r="O1318" s="10"/>
      <c r="P1318" s="153"/>
      <c r="Q1318" s="153"/>
      <c r="R1318" s="153"/>
      <c r="S1318" s="153"/>
      <c r="T1318" s="153"/>
      <c r="U1318" s="153"/>
      <c r="V1318" s="153"/>
      <c r="W1318" s="153"/>
      <c r="X1318" s="153"/>
      <c r="Y1318" s="10"/>
      <c r="Z1318" s="1023"/>
      <c r="AA1318" s="1023"/>
      <c r="AB1318" s="10"/>
      <c r="AC1318" s="1023"/>
      <c r="AD1318" s="1023"/>
      <c r="AE1318" s="1023"/>
      <c r="AF1318" s="1023"/>
      <c r="AG1318" s="10"/>
    </row>
    <row r="1319" spans="1:33" ht="14.25" customHeight="1" x14ac:dyDescent="0.25">
      <c r="A1319" s="255"/>
      <c r="B1319" s="1474"/>
      <c r="C1319" s="1456"/>
      <c r="D1319" s="1456"/>
      <c r="E1319" s="1456"/>
      <c r="F1319" s="1456"/>
      <c r="G1319" s="1456"/>
      <c r="H1319" s="1456"/>
      <c r="I1319" s="1456"/>
      <c r="J1319" s="1456"/>
      <c r="K1319" s="1456"/>
      <c r="L1319" s="1457"/>
      <c r="M1319" s="255"/>
      <c r="N1319" s="1022"/>
      <c r="O1319" s="255"/>
      <c r="P1319" s="2386"/>
      <c r="Q1319" s="1456"/>
      <c r="R1319" s="1456"/>
      <c r="S1319" s="1456"/>
      <c r="T1319" s="1456"/>
      <c r="U1319" s="1456"/>
      <c r="V1319" s="1456"/>
      <c r="W1319" s="1456"/>
      <c r="X1319" s="1457"/>
      <c r="Y1319" s="255"/>
      <c r="Z1319" s="2387"/>
      <c r="AA1319" s="1457"/>
      <c r="AB1319" s="10"/>
      <c r="AC1319" s="2387"/>
      <c r="AD1319" s="1456"/>
      <c r="AE1319" s="1456"/>
      <c r="AF1319" s="1457"/>
      <c r="AG1319" s="10"/>
    </row>
    <row r="1320" spans="1:33" ht="14.25" customHeight="1" x14ac:dyDescent="0.25">
      <c r="A1320" s="10"/>
      <c r="B1320" s="584"/>
      <c r="C1320" s="584"/>
      <c r="D1320" s="584"/>
      <c r="E1320" s="584"/>
      <c r="F1320" s="584"/>
      <c r="G1320" s="584"/>
      <c r="H1320" s="584"/>
      <c r="I1320" s="584"/>
      <c r="J1320" s="584"/>
      <c r="K1320" s="584"/>
      <c r="L1320" s="584"/>
      <c r="M1320" s="10"/>
      <c r="N1320" s="584"/>
      <c r="O1320" s="10"/>
      <c r="P1320" s="153"/>
      <c r="Q1320" s="153"/>
      <c r="R1320" s="153"/>
      <c r="S1320" s="153"/>
      <c r="T1320" s="153"/>
      <c r="U1320" s="153"/>
      <c r="V1320" s="153"/>
      <c r="W1320" s="153"/>
      <c r="X1320" s="153"/>
      <c r="Y1320" s="10"/>
      <c r="Z1320" s="1023"/>
      <c r="AA1320" s="1023"/>
      <c r="AB1320" s="10"/>
      <c r="AC1320" s="1023"/>
      <c r="AD1320" s="1023"/>
      <c r="AE1320" s="1023"/>
      <c r="AF1320" s="1023"/>
      <c r="AG1320" s="10"/>
    </row>
    <row r="1321" spans="1:33" ht="14.25" customHeight="1" x14ac:dyDescent="0.25">
      <c r="A1321" s="255"/>
      <c r="B1321" s="1474"/>
      <c r="C1321" s="1456"/>
      <c r="D1321" s="1456"/>
      <c r="E1321" s="1456"/>
      <c r="F1321" s="1456"/>
      <c r="G1321" s="1456"/>
      <c r="H1321" s="1456"/>
      <c r="I1321" s="1456"/>
      <c r="J1321" s="1456"/>
      <c r="K1321" s="1456"/>
      <c r="L1321" s="1457"/>
      <c r="M1321" s="255"/>
      <c r="N1321" s="1022"/>
      <c r="O1321" s="255"/>
      <c r="P1321" s="2386"/>
      <c r="Q1321" s="1456"/>
      <c r="R1321" s="1456"/>
      <c r="S1321" s="1456"/>
      <c r="T1321" s="1456"/>
      <c r="U1321" s="1456"/>
      <c r="V1321" s="1456"/>
      <c r="W1321" s="1456"/>
      <c r="X1321" s="1457"/>
      <c r="Y1321" s="255"/>
      <c r="Z1321" s="2387"/>
      <c r="AA1321" s="1457"/>
      <c r="AB1321" s="10"/>
      <c r="AC1321" s="2387"/>
      <c r="AD1321" s="1456"/>
      <c r="AE1321" s="1456"/>
      <c r="AF1321" s="1457"/>
      <c r="AG1321" s="10"/>
    </row>
    <row r="1322" spans="1:33" ht="14.25" customHeight="1" x14ac:dyDescent="0.25">
      <c r="A1322" s="10"/>
      <c r="B1322" s="584"/>
      <c r="C1322" s="584"/>
      <c r="D1322" s="584"/>
      <c r="E1322" s="584"/>
      <c r="F1322" s="584"/>
      <c r="G1322" s="584"/>
      <c r="H1322" s="584"/>
      <c r="I1322" s="584"/>
      <c r="J1322" s="584"/>
      <c r="K1322" s="584"/>
      <c r="L1322" s="584"/>
      <c r="M1322" s="10"/>
      <c r="N1322" s="584"/>
      <c r="O1322" s="10"/>
      <c r="P1322" s="153"/>
      <c r="Q1322" s="153"/>
      <c r="R1322" s="153"/>
      <c r="S1322" s="153"/>
      <c r="T1322" s="153"/>
      <c r="U1322" s="153"/>
      <c r="V1322" s="153"/>
      <c r="W1322" s="153"/>
      <c r="X1322" s="153"/>
      <c r="Y1322" s="10"/>
      <c r="Z1322" s="1023"/>
      <c r="AA1322" s="1023"/>
      <c r="AB1322" s="10"/>
      <c r="AC1322" s="1023"/>
      <c r="AD1322" s="1023"/>
      <c r="AE1322" s="1023"/>
      <c r="AF1322" s="1023"/>
      <c r="AG1322" s="10"/>
    </row>
    <row r="1323" spans="1:33" ht="14.25" customHeight="1" x14ac:dyDescent="0.25">
      <c r="A1323" s="255"/>
      <c r="B1323" s="1474"/>
      <c r="C1323" s="1456"/>
      <c r="D1323" s="1456"/>
      <c r="E1323" s="1456"/>
      <c r="F1323" s="1456"/>
      <c r="G1323" s="1456"/>
      <c r="H1323" s="1456"/>
      <c r="I1323" s="1456"/>
      <c r="J1323" s="1456"/>
      <c r="K1323" s="1456"/>
      <c r="L1323" s="1457"/>
      <c r="M1323" s="255"/>
      <c r="N1323" s="1022"/>
      <c r="O1323" s="255"/>
      <c r="P1323" s="2386"/>
      <c r="Q1323" s="1456"/>
      <c r="R1323" s="1456"/>
      <c r="S1323" s="1456"/>
      <c r="T1323" s="1456"/>
      <c r="U1323" s="1456"/>
      <c r="V1323" s="1456"/>
      <c r="W1323" s="1456"/>
      <c r="X1323" s="1457"/>
      <c r="Y1323" s="255"/>
      <c r="Z1323" s="2387"/>
      <c r="AA1323" s="1457"/>
      <c r="AB1323" s="10"/>
      <c r="AC1323" s="2387"/>
      <c r="AD1323" s="1456"/>
      <c r="AE1323" s="1456"/>
      <c r="AF1323" s="1457"/>
      <c r="AG1323" s="10"/>
    </row>
    <row r="1324" spans="1:33" ht="14.25" customHeight="1" x14ac:dyDescent="0.25">
      <c r="A1324" s="10"/>
      <c r="B1324" s="584"/>
      <c r="C1324" s="584"/>
      <c r="D1324" s="584"/>
      <c r="E1324" s="584"/>
      <c r="F1324" s="584"/>
      <c r="G1324" s="584"/>
      <c r="H1324" s="584"/>
      <c r="I1324" s="584"/>
      <c r="J1324" s="584"/>
      <c r="K1324" s="584"/>
      <c r="L1324" s="584"/>
      <c r="M1324" s="10"/>
      <c r="N1324" s="584"/>
      <c r="O1324" s="10"/>
      <c r="P1324" s="153"/>
      <c r="Q1324" s="153"/>
      <c r="R1324" s="153"/>
      <c r="S1324" s="153"/>
      <c r="T1324" s="153"/>
      <c r="U1324" s="153"/>
      <c r="V1324" s="153"/>
      <c r="W1324" s="153"/>
      <c r="X1324" s="153"/>
      <c r="Y1324" s="10"/>
      <c r="Z1324" s="1023"/>
      <c r="AA1324" s="1023"/>
      <c r="AB1324" s="10"/>
      <c r="AC1324" s="1023"/>
      <c r="AD1324" s="1023"/>
      <c r="AE1324" s="1023"/>
      <c r="AF1324" s="1023"/>
      <c r="AG1324" s="10"/>
    </row>
    <row r="1325" spans="1:33" ht="14.25" customHeight="1" x14ac:dyDescent="0.25">
      <c r="A1325" s="255"/>
      <c r="B1325" s="1474"/>
      <c r="C1325" s="1456"/>
      <c r="D1325" s="1456"/>
      <c r="E1325" s="1456"/>
      <c r="F1325" s="1456"/>
      <c r="G1325" s="1456"/>
      <c r="H1325" s="1456"/>
      <c r="I1325" s="1456"/>
      <c r="J1325" s="1456"/>
      <c r="K1325" s="1456"/>
      <c r="L1325" s="1457"/>
      <c r="M1325" s="255"/>
      <c r="N1325" s="1022"/>
      <c r="O1325" s="255"/>
      <c r="P1325" s="2386"/>
      <c r="Q1325" s="1456"/>
      <c r="R1325" s="1456"/>
      <c r="S1325" s="1456"/>
      <c r="T1325" s="1456"/>
      <c r="U1325" s="1456"/>
      <c r="V1325" s="1456"/>
      <c r="W1325" s="1456"/>
      <c r="X1325" s="1457"/>
      <c r="Y1325" s="255"/>
      <c r="Z1325" s="2387"/>
      <c r="AA1325" s="1457"/>
      <c r="AB1325" s="10"/>
      <c r="AC1325" s="2387"/>
      <c r="AD1325" s="1456"/>
      <c r="AE1325" s="1456"/>
      <c r="AF1325" s="1457"/>
      <c r="AG1325" s="10"/>
    </row>
    <row r="1326" spans="1:33" ht="14.25" customHeight="1" x14ac:dyDescent="0.25">
      <c r="A1326" s="10"/>
      <c r="B1326" s="584"/>
      <c r="C1326" s="584"/>
      <c r="D1326" s="584"/>
      <c r="E1326" s="584"/>
      <c r="F1326" s="584"/>
      <c r="G1326" s="584"/>
      <c r="H1326" s="584"/>
      <c r="I1326" s="584"/>
      <c r="J1326" s="584"/>
      <c r="K1326" s="584"/>
      <c r="L1326" s="584"/>
      <c r="M1326" s="10"/>
      <c r="N1326" s="584"/>
      <c r="O1326" s="10"/>
      <c r="P1326" s="153"/>
      <c r="Q1326" s="153"/>
      <c r="R1326" s="153"/>
      <c r="S1326" s="153"/>
      <c r="T1326" s="153"/>
      <c r="U1326" s="153"/>
      <c r="V1326" s="153"/>
      <c r="W1326" s="153"/>
      <c r="X1326" s="153"/>
      <c r="Y1326" s="10"/>
      <c r="Z1326" s="1023"/>
      <c r="AA1326" s="1023"/>
      <c r="AB1326" s="10"/>
      <c r="AC1326" s="1023"/>
      <c r="AD1326" s="1023"/>
      <c r="AE1326" s="1023"/>
      <c r="AF1326" s="1023"/>
      <c r="AG1326" s="10"/>
    </row>
    <row r="1327" spans="1:33" ht="14.25" customHeight="1" x14ac:dyDescent="0.25">
      <c r="A1327" s="255"/>
      <c r="B1327" s="1474"/>
      <c r="C1327" s="1456"/>
      <c r="D1327" s="1456"/>
      <c r="E1327" s="1456"/>
      <c r="F1327" s="1456"/>
      <c r="G1327" s="1456"/>
      <c r="H1327" s="1456"/>
      <c r="I1327" s="1456"/>
      <c r="J1327" s="1456"/>
      <c r="K1327" s="1456"/>
      <c r="L1327" s="1457"/>
      <c r="M1327" s="255"/>
      <c r="N1327" s="1022"/>
      <c r="O1327" s="255"/>
      <c r="P1327" s="2386"/>
      <c r="Q1327" s="1456"/>
      <c r="R1327" s="1456"/>
      <c r="S1327" s="1456"/>
      <c r="T1327" s="1456"/>
      <c r="U1327" s="1456"/>
      <c r="V1327" s="1456"/>
      <c r="W1327" s="1456"/>
      <c r="X1327" s="1457"/>
      <c r="Y1327" s="255"/>
      <c r="Z1327" s="2387"/>
      <c r="AA1327" s="1457"/>
      <c r="AB1327" s="10"/>
      <c r="AC1327" s="2387"/>
      <c r="AD1327" s="1456"/>
      <c r="AE1327" s="1456"/>
      <c r="AF1327" s="1457"/>
      <c r="AG1327" s="10"/>
    </row>
    <row r="1328" spans="1:33" ht="14.25" customHeight="1"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row>
    <row r="1329" spans="1:33" ht="14.25" customHeight="1" x14ac:dyDescent="0.25">
      <c r="A1329" s="10" t="s">
        <v>2745</v>
      </c>
      <c r="B1329" s="10"/>
      <c r="C1329" s="10"/>
      <c r="D1329" s="10"/>
      <c r="E1329" s="10"/>
      <c r="F1329" s="10"/>
      <c r="G1329" s="10"/>
      <c r="H1329" s="10"/>
      <c r="I1329" s="2389" t="s">
        <v>2746</v>
      </c>
      <c r="J1329" s="1456"/>
      <c r="K1329" s="1456"/>
      <c r="L1329" s="1456"/>
      <c r="M1329" s="1456"/>
      <c r="N1329" s="1456"/>
      <c r="O1329" s="1456"/>
      <c r="P1329" s="1456"/>
      <c r="Q1329" s="1456"/>
      <c r="R1329" s="1456"/>
      <c r="S1329" s="1456"/>
      <c r="T1329" s="1456"/>
      <c r="U1329" s="1456"/>
      <c r="V1329" s="1456"/>
      <c r="W1329" s="1456"/>
      <c r="X1329" s="1457"/>
      <c r="Y1329" s="10"/>
      <c r="Z1329" s="10" t="s">
        <v>2747</v>
      </c>
      <c r="AA1329" s="10"/>
      <c r="AB1329" s="10"/>
      <c r="AC1329" s="10"/>
      <c r="AD1329" s="10"/>
      <c r="AE1329" s="10"/>
      <c r="AF1329" s="10"/>
      <c r="AG1329" s="10"/>
    </row>
    <row r="1330" spans="1:33" ht="14.25" customHeight="1" x14ac:dyDescent="0.25">
      <c r="A1330" s="10" t="s">
        <v>2796</v>
      </c>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row>
    <row r="1331" spans="1:33" ht="14.25" customHeight="1"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row>
    <row r="1332" spans="1:33" ht="15" customHeight="1" x14ac:dyDescent="0.2">
      <c r="A1332" s="1551" t="s">
        <v>2749</v>
      </c>
      <c r="B1332" s="1400"/>
      <c r="C1332" s="1400"/>
      <c r="D1332" s="1400"/>
      <c r="E1332" s="1400"/>
      <c r="F1332" s="1400"/>
      <c r="G1332" s="1400"/>
      <c r="H1332" s="1400"/>
      <c r="I1332" s="1400"/>
      <c r="J1332" s="1400"/>
      <c r="K1332" s="1400"/>
      <c r="L1332" s="1400"/>
      <c r="M1332" s="1400"/>
      <c r="N1332" s="1400"/>
      <c r="O1332" s="1400"/>
      <c r="P1332" s="1400"/>
      <c r="Q1332" s="1400"/>
      <c r="R1332" s="1400"/>
      <c r="S1332" s="1400"/>
      <c r="T1332" s="1400"/>
      <c r="U1332" s="1400"/>
      <c r="V1332" s="1400"/>
      <c r="W1332" s="1400"/>
      <c r="X1332" s="1400"/>
      <c r="Y1332" s="1400"/>
      <c r="Z1332" s="1400"/>
      <c r="AA1332" s="1400"/>
      <c r="AB1332" s="1400"/>
      <c r="AC1332" s="1400"/>
      <c r="AD1332" s="1400"/>
      <c r="AE1332" s="1400"/>
      <c r="AF1332" s="1400"/>
      <c r="AG1332" s="1400"/>
    </row>
    <row r="1333" spans="1:33" ht="14.25" customHeight="1" x14ac:dyDescent="0.2">
      <c r="A1333" s="1400"/>
      <c r="B1333" s="1400"/>
      <c r="C1333" s="1400"/>
      <c r="D1333" s="1400"/>
      <c r="E1333" s="1400"/>
      <c r="F1333" s="1400"/>
      <c r="G1333" s="1400"/>
      <c r="H1333" s="1400"/>
      <c r="I1333" s="1400"/>
      <c r="J1333" s="1400"/>
      <c r="K1333" s="1400"/>
      <c r="L1333" s="1400"/>
      <c r="M1333" s="1400"/>
      <c r="N1333" s="1400"/>
      <c r="O1333" s="1400"/>
      <c r="P1333" s="1400"/>
      <c r="Q1333" s="1400"/>
      <c r="R1333" s="1400"/>
      <c r="S1333" s="1400"/>
      <c r="T1333" s="1400"/>
      <c r="U1333" s="1400"/>
      <c r="V1333" s="1400"/>
      <c r="W1333" s="1400"/>
      <c r="X1333" s="1400"/>
      <c r="Y1333" s="1400"/>
      <c r="Z1333" s="1400"/>
      <c r="AA1333" s="1400"/>
      <c r="AB1333" s="1400"/>
      <c r="AC1333" s="1400"/>
      <c r="AD1333" s="1400"/>
      <c r="AE1333" s="1400"/>
      <c r="AF1333" s="1400"/>
      <c r="AG1333" s="1400"/>
    </row>
    <row r="1334" spans="1:33" ht="14.25" customHeight="1" x14ac:dyDescent="0.2">
      <c r="A1334" s="1400"/>
      <c r="B1334" s="1400"/>
      <c r="C1334" s="1400"/>
      <c r="D1334" s="1400"/>
      <c r="E1334" s="1400"/>
      <c r="F1334" s="1400"/>
      <c r="G1334" s="1400"/>
      <c r="H1334" s="1400"/>
      <c r="I1334" s="1400"/>
      <c r="J1334" s="1400"/>
      <c r="K1334" s="1400"/>
      <c r="L1334" s="1400"/>
      <c r="M1334" s="1400"/>
      <c r="N1334" s="1400"/>
      <c r="O1334" s="1400"/>
      <c r="P1334" s="1400"/>
      <c r="Q1334" s="1400"/>
      <c r="R1334" s="1400"/>
      <c r="S1334" s="1400"/>
      <c r="T1334" s="1400"/>
      <c r="U1334" s="1400"/>
      <c r="V1334" s="1400"/>
      <c r="W1334" s="1400"/>
      <c r="X1334" s="1400"/>
      <c r="Y1334" s="1400"/>
      <c r="Z1334" s="1400"/>
      <c r="AA1334" s="1400"/>
      <c r="AB1334" s="1400"/>
      <c r="AC1334" s="1400"/>
      <c r="AD1334" s="1400"/>
      <c r="AE1334" s="1400"/>
      <c r="AF1334" s="1400"/>
      <c r="AG1334" s="1400"/>
    </row>
    <row r="1335" spans="1:33" ht="14.25" customHeight="1" x14ac:dyDescent="0.2">
      <c r="A1335" s="1400"/>
      <c r="B1335" s="1400"/>
      <c r="C1335" s="1400"/>
      <c r="D1335" s="1400"/>
      <c r="E1335" s="1400"/>
      <c r="F1335" s="1400"/>
      <c r="G1335" s="1400"/>
      <c r="H1335" s="1400"/>
      <c r="I1335" s="1400"/>
      <c r="J1335" s="1400"/>
      <c r="K1335" s="1400"/>
      <c r="L1335" s="1400"/>
      <c r="M1335" s="1400"/>
      <c r="N1335" s="1400"/>
      <c r="O1335" s="1400"/>
      <c r="P1335" s="1400"/>
      <c r="Q1335" s="1400"/>
      <c r="R1335" s="1400"/>
      <c r="S1335" s="1400"/>
      <c r="T1335" s="1400"/>
      <c r="U1335" s="1400"/>
      <c r="V1335" s="1400"/>
      <c r="W1335" s="1400"/>
      <c r="X1335" s="1400"/>
      <c r="Y1335" s="1400"/>
      <c r="Z1335" s="1400"/>
      <c r="AA1335" s="1400"/>
      <c r="AB1335" s="1400"/>
      <c r="AC1335" s="1400"/>
      <c r="AD1335" s="1400"/>
      <c r="AE1335" s="1400"/>
      <c r="AF1335" s="1400"/>
      <c r="AG1335" s="1400"/>
    </row>
    <row r="1336" spans="1:33" ht="14.25" customHeight="1"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row>
    <row r="1337" spans="1:33" ht="15" customHeight="1" x14ac:dyDescent="0.2">
      <c r="A1337" s="1551" t="s">
        <v>2750</v>
      </c>
      <c r="B1337" s="1400"/>
      <c r="C1337" s="1400"/>
      <c r="D1337" s="1400"/>
      <c r="E1337" s="1400"/>
      <c r="F1337" s="1400"/>
      <c r="G1337" s="1400"/>
      <c r="H1337" s="1400"/>
      <c r="I1337" s="1400"/>
      <c r="J1337" s="1400"/>
      <c r="K1337" s="1400"/>
      <c r="L1337" s="1400"/>
      <c r="M1337" s="1400"/>
      <c r="N1337" s="1400"/>
      <c r="O1337" s="1400"/>
      <c r="P1337" s="1400"/>
      <c r="Q1337" s="1400"/>
      <c r="R1337" s="1400"/>
      <c r="S1337" s="1400"/>
      <c r="T1337" s="1400"/>
      <c r="U1337" s="1400"/>
      <c r="V1337" s="1400"/>
      <c r="W1337" s="1400"/>
      <c r="X1337" s="1400"/>
      <c r="Y1337" s="1400"/>
      <c r="Z1337" s="1400"/>
      <c r="AA1337" s="1400"/>
      <c r="AB1337" s="1400"/>
      <c r="AC1337" s="1400"/>
      <c r="AD1337" s="1400"/>
      <c r="AE1337" s="1400"/>
      <c r="AF1337" s="1400"/>
      <c r="AG1337" s="1400"/>
    </row>
    <row r="1338" spans="1:33" ht="14.25" customHeight="1" x14ac:dyDescent="0.2">
      <c r="A1338" s="1400"/>
      <c r="B1338" s="1400"/>
      <c r="C1338" s="1400"/>
      <c r="D1338" s="1400"/>
      <c r="E1338" s="1400"/>
      <c r="F1338" s="1400"/>
      <c r="G1338" s="1400"/>
      <c r="H1338" s="1400"/>
      <c r="I1338" s="1400"/>
      <c r="J1338" s="1400"/>
      <c r="K1338" s="1400"/>
      <c r="L1338" s="1400"/>
      <c r="M1338" s="1400"/>
      <c r="N1338" s="1400"/>
      <c r="O1338" s="1400"/>
      <c r="P1338" s="1400"/>
      <c r="Q1338" s="1400"/>
      <c r="R1338" s="1400"/>
      <c r="S1338" s="1400"/>
      <c r="T1338" s="1400"/>
      <c r="U1338" s="1400"/>
      <c r="V1338" s="1400"/>
      <c r="W1338" s="1400"/>
      <c r="X1338" s="1400"/>
      <c r="Y1338" s="1400"/>
      <c r="Z1338" s="1400"/>
      <c r="AA1338" s="1400"/>
      <c r="AB1338" s="1400"/>
      <c r="AC1338" s="1400"/>
      <c r="AD1338" s="1400"/>
      <c r="AE1338" s="1400"/>
      <c r="AF1338" s="1400"/>
      <c r="AG1338" s="1400"/>
    </row>
    <row r="1339" spans="1:33" ht="14.25" customHeight="1" x14ac:dyDescent="0.2">
      <c r="A1339" s="1400"/>
      <c r="B1339" s="1400"/>
      <c r="C1339" s="1400"/>
      <c r="D1339" s="1400"/>
      <c r="E1339" s="1400"/>
      <c r="F1339" s="1400"/>
      <c r="G1339" s="1400"/>
      <c r="H1339" s="1400"/>
      <c r="I1339" s="1400"/>
      <c r="J1339" s="1400"/>
      <c r="K1339" s="1400"/>
      <c r="L1339" s="1400"/>
      <c r="M1339" s="1400"/>
      <c r="N1339" s="1400"/>
      <c r="O1339" s="1400"/>
      <c r="P1339" s="1400"/>
      <c r="Q1339" s="1400"/>
      <c r="R1339" s="1400"/>
      <c r="S1339" s="1400"/>
      <c r="T1339" s="1400"/>
      <c r="U1339" s="1400"/>
      <c r="V1339" s="1400"/>
      <c r="W1339" s="1400"/>
      <c r="X1339" s="1400"/>
      <c r="Y1339" s="1400"/>
      <c r="Z1339" s="1400"/>
      <c r="AA1339" s="1400"/>
      <c r="AB1339" s="1400"/>
      <c r="AC1339" s="1400"/>
      <c r="AD1339" s="1400"/>
      <c r="AE1339" s="1400"/>
      <c r="AF1339" s="1400"/>
      <c r="AG1339" s="1400"/>
    </row>
    <row r="1340" spans="1:33" ht="14.25" customHeight="1"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row>
    <row r="1341" spans="1:33" ht="14.25" customHeight="1" x14ac:dyDescent="0.25">
      <c r="A1341" s="10" t="s">
        <v>2751</v>
      </c>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row>
    <row r="1342" spans="1:33" ht="14.25" customHeight="1"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row>
    <row r="1343" spans="1:33" ht="14.25" customHeight="1"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row>
    <row r="1344" spans="1:33" ht="14.25" customHeight="1" x14ac:dyDescent="0.25">
      <c r="A1344" s="10" t="s">
        <v>1873</v>
      </c>
      <c r="B1344" s="10"/>
      <c r="C1344" s="2380"/>
      <c r="D1344" s="1403"/>
      <c r="E1344" s="1403"/>
      <c r="F1344" s="1403"/>
      <c r="G1344" s="1403"/>
      <c r="H1344" s="1403"/>
      <c r="I1344" s="1403"/>
      <c r="J1344" s="1403"/>
      <c r="K1344" s="1403"/>
      <c r="L1344" s="10"/>
      <c r="M1344" s="2384" t="str">
        <f>J1298</f>
        <v>Should be the same as listed in Part I.</v>
      </c>
      <c r="N1344" s="1456"/>
      <c r="O1344" s="1456"/>
      <c r="P1344" s="1456"/>
      <c r="Q1344" s="1456"/>
      <c r="R1344" s="1456"/>
      <c r="S1344" s="1456"/>
      <c r="T1344" s="1456"/>
      <c r="U1344" s="1456"/>
      <c r="V1344" s="1456"/>
      <c r="W1344" s="1456"/>
      <c r="X1344" s="1456"/>
      <c r="Y1344" s="1456"/>
      <c r="Z1344" s="1457"/>
      <c r="AA1344" s="10"/>
      <c r="AB1344" s="1703"/>
      <c r="AC1344" s="1456"/>
      <c r="AD1344" s="1456"/>
      <c r="AE1344" s="1456"/>
      <c r="AF1344" s="1457"/>
      <c r="AG1344" s="10"/>
    </row>
    <row r="1345" spans="1:33" ht="15" customHeight="1" x14ac:dyDescent="0.25">
      <c r="A1345" s="10"/>
      <c r="B1345" s="10"/>
      <c r="C1345" s="2381" t="s">
        <v>2752</v>
      </c>
      <c r="D1345" s="1397"/>
      <c r="E1345" s="1397"/>
      <c r="F1345" s="1397"/>
      <c r="G1345" s="1397"/>
      <c r="H1345" s="1397"/>
      <c r="I1345" s="1397"/>
      <c r="J1345" s="1397"/>
      <c r="K1345" s="1397"/>
      <c r="L1345" s="10"/>
      <c r="M1345" s="2382" t="s">
        <v>441</v>
      </c>
      <c r="N1345" s="1400"/>
      <c r="O1345" s="1400"/>
      <c r="P1345" s="1400"/>
      <c r="Q1345" s="1400"/>
      <c r="R1345" s="1400"/>
      <c r="S1345" s="1400"/>
      <c r="T1345" s="1400"/>
      <c r="U1345" s="1400"/>
      <c r="V1345" s="1400"/>
      <c r="W1345" s="1400"/>
      <c r="X1345" s="1400"/>
      <c r="Y1345" s="1400"/>
      <c r="Z1345" s="1400"/>
      <c r="AA1345" s="10"/>
      <c r="AB1345" s="2382" t="s">
        <v>442</v>
      </c>
      <c r="AC1345" s="1400"/>
      <c r="AD1345" s="1400"/>
      <c r="AE1345" s="1400"/>
      <c r="AF1345" s="1400"/>
      <c r="AG1345" s="10"/>
    </row>
    <row r="1346" spans="1:33" ht="14.25" customHeight="1" x14ac:dyDescent="0.25">
      <c r="A1346" s="10"/>
      <c r="B1346" s="10"/>
      <c r="C1346" s="1400"/>
      <c r="D1346" s="1400"/>
      <c r="E1346" s="1400"/>
      <c r="F1346" s="1400"/>
      <c r="G1346" s="1400"/>
      <c r="H1346" s="1400"/>
      <c r="I1346" s="1400"/>
      <c r="J1346" s="1400"/>
      <c r="K1346" s="140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row>
    <row r="1347" spans="1:33" ht="14.25" customHeight="1"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row>
    <row r="1348" spans="1:33" ht="14.25" customHeight="1" x14ac:dyDescent="0.25">
      <c r="A1348" s="181" t="s">
        <v>2731</v>
      </c>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row>
    <row r="1349" spans="1:33" ht="14.25" customHeight="1"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row>
    <row r="1350" spans="1:33" ht="14.25" customHeight="1" x14ac:dyDescent="0.25">
      <c r="A1350" s="181" t="s">
        <v>2724</v>
      </c>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row>
    <row r="1351" spans="1:33" ht="14.25" customHeight="1" x14ac:dyDescent="0.25">
      <c r="A1351" s="10" t="s">
        <v>2732</v>
      </c>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row>
    <row r="1352" spans="1:33" ht="14.25" customHeight="1"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row>
    <row r="1353" spans="1:33" ht="14.25" customHeight="1" x14ac:dyDescent="0.25">
      <c r="A1353" s="10" t="s">
        <v>2733</v>
      </c>
      <c r="B1353" s="10"/>
      <c r="C1353" s="10"/>
      <c r="D1353" s="10"/>
      <c r="E1353" s="10"/>
      <c r="F1353" s="10"/>
      <c r="G1353" s="10"/>
      <c r="H1353" s="10"/>
      <c r="I1353" s="10"/>
      <c r="J1353" s="2385" t="s">
        <v>2734</v>
      </c>
      <c r="K1353" s="1531"/>
      <c r="L1353" s="1531"/>
      <c r="M1353" s="1531"/>
      <c r="N1353" s="1531"/>
      <c r="O1353" s="1531"/>
      <c r="P1353" s="1531"/>
      <c r="Q1353" s="1531"/>
      <c r="R1353" s="1531"/>
      <c r="S1353" s="1531"/>
      <c r="T1353" s="1531"/>
      <c r="U1353" s="1531"/>
      <c r="V1353" s="1531"/>
      <c r="W1353" s="1531"/>
      <c r="X1353" s="1531"/>
      <c r="Y1353" s="1531"/>
      <c r="Z1353" s="1531"/>
      <c r="AA1353" s="1531"/>
      <c r="AB1353" s="1531"/>
      <c r="AC1353" s="1531"/>
      <c r="AD1353" s="1531"/>
      <c r="AE1353" s="1531"/>
      <c r="AF1353" s="1532"/>
      <c r="AG1353" s="10"/>
    </row>
    <row r="1354" spans="1:33" ht="14.25" customHeight="1"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row>
    <row r="1355" spans="1:33" ht="15.75" customHeight="1" x14ac:dyDescent="0.25">
      <c r="A1355" s="10"/>
      <c r="B1355" s="10" t="s">
        <v>2735</v>
      </c>
      <c r="C1355" s="10"/>
      <c r="D1355" s="10"/>
      <c r="E1355" s="10"/>
      <c r="F1355" s="10"/>
      <c r="G1355" s="238"/>
      <c r="H1355" s="1700" t="s">
        <v>2736</v>
      </c>
      <c r="I1355" s="1400"/>
      <c r="J1355" s="1400"/>
      <c r="K1355" s="1400"/>
      <c r="L1355" s="1400"/>
      <c r="M1355" s="1400"/>
      <c r="N1355" s="1400"/>
      <c r="O1355" s="1400"/>
      <c r="P1355" s="1400"/>
      <c r="Q1355" s="1400"/>
      <c r="R1355" s="1400"/>
      <c r="S1355" s="1400"/>
      <c r="T1355" s="1400"/>
      <c r="U1355" s="1400"/>
      <c r="V1355" s="1400"/>
      <c r="W1355" s="1400"/>
      <c r="X1355" s="1400"/>
      <c r="Y1355" s="1400"/>
      <c r="Z1355" s="1400"/>
      <c r="AA1355" s="1400"/>
      <c r="AB1355" s="1400"/>
      <c r="AC1355" s="1400"/>
      <c r="AD1355" s="1400"/>
      <c r="AE1355" s="1400"/>
      <c r="AF1355" s="1400"/>
      <c r="AG1355" s="1400"/>
    </row>
    <row r="1356" spans="1:33" ht="14.25" customHeight="1"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row>
    <row r="1357" spans="1:33" ht="14.25" customHeight="1" x14ac:dyDescent="0.25">
      <c r="A1357" s="10"/>
      <c r="B1357" s="10"/>
      <c r="C1357" s="10"/>
      <c r="D1357" s="10"/>
      <c r="E1357" s="10"/>
      <c r="F1357" s="10"/>
      <c r="G1357" s="238"/>
      <c r="H1357" s="10" t="s">
        <v>2737</v>
      </c>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row>
    <row r="1358" spans="1:33" ht="14.25" customHeight="1"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row>
    <row r="1359" spans="1:33" ht="14.25" customHeight="1" x14ac:dyDescent="0.25">
      <c r="A1359" s="10"/>
      <c r="B1359" s="10"/>
      <c r="C1359" s="10"/>
      <c r="D1359" s="10"/>
      <c r="E1359" s="10"/>
      <c r="F1359" s="10"/>
      <c r="G1359" s="238"/>
      <c r="H1359" s="10" t="s">
        <v>2738</v>
      </c>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row>
    <row r="1360" spans="1:33" ht="14.25" customHeight="1"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row>
    <row r="1361" spans="1:33" ht="14.25" customHeight="1" x14ac:dyDescent="0.25">
      <c r="A1361" s="10"/>
      <c r="B1361" s="10"/>
      <c r="C1361" s="10"/>
      <c r="D1361" s="10"/>
      <c r="E1361" s="10"/>
      <c r="F1361" s="10"/>
      <c r="G1361" s="238"/>
      <c r="H1361" s="10" t="s">
        <v>2739</v>
      </c>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row>
    <row r="1362" spans="1:33" ht="14.25" customHeight="1"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row>
    <row r="1363" spans="1:33" ht="14.25" customHeight="1" x14ac:dyDescent="0.25">
      <c r="A1363" s="10"/>
      <c r="B1363" s="10"/>
      <c r="C1363" s="10"/>
      <c r="D1363" s="10"/>
      <c r="E1363" s="10"/>
      <c r="F1363" s="10"/>
      <c r="G1363" s="238"/>
      <c r="H1363" s="10" t="s">
        <v>2740</v>
      </c>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row>
    <row r="1364" spans="1:33" ht="14.25" customHeight="1"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row>
    <row r="1365" spans="1:33" ht="15" customHeight="1" x14ac:dyDescent="0.2">
      <c r="A1365" s="1551" t="s">
        <v>2797</v>
      </c>
      <c r="B1365" s="1400"/>
      <c r="C1365" s="1400"/>
      <c r="D1365" s="1400"/>
      <c r="E1365" s="1400"/>
      <c r="F1365" s="1400"/>
      <c r="G1365" s="1400"/>
      <c r="H1365" s="1400"/>
      <c r="I1365" s="1400"/>
      <c r="J1365" s="1400"/>
      <c r="K1365" s="1400"/>
      <c r="L1365" s="1400"/>
      <c r="M1365" s="1400"/>
      <c r="N1365" s="1400"/>
      <c r="O1365" s="1400"/>
      <c r="P1365" s="1400"/>
      <c r="Q1365" s="1400"/>
      <c r="R1365" s="1400"/>
      <c r="S1365" s="1400"/>
      <c r="T1365" s="1400"/>
      <c r="U1365" s="1400"/>
      <c r="V1365" s="1400"/>
      <c r="W1365" s="1400"/>
      <c r="X1365" s="1400"/>
      <c r="Y1365" s="1400"/>
      <c r="Z1365" s="1400"/>
      <c r="AA1365" s="1400"/>
      <c r="AB1365" s="1400"/>
      <c r="AC1365" s="1400"/>
      <c r="AD1365" s="1400"/>
      <c r="AE1365" s="1400"/>
      <c r="AF1365" s="1400"/>
      <c r="AG1365" s="1400"/>
    </row>
    <row r="1366" spans="1:33" ht="14.25" customHeight="1" x14ac:dyDescent="0.2">
      <c r="A1366" s="1400"/>
      <c r="B1366" s="1400"/>
      <c r="C1366" s="1400"/>
      <c r="D1366" s="1400"/>
      <c r="E1366" s="1400"/>
      <c r="F1366" s="1400"/>
      <c r="G1366" s="1400"/>
      <c r="H1366" s="1400"/>
      <c r="I1366" s="1400"/>
      <c r="J1366" s="1400"/>
      <c r="K1366" s="1400"/>
      <c r="L1366" s="1400"/>
      <c r="M1366" s="1400"/>
      <c r="N1366" s="1400"/>
      <c r="O1366" s="1400"/>
      <c r="P1366" s="1400"/>
      <c r="Q1366" s="1400"/>
      <c r="R1366" s="1400"/>
      <c r="S1366" s="1400"/>
      <c r="T1366" s="1400"/>
      <c r="U1366" s="1400"/>
      <c r="V1366" s="1400"/>
      <c r="W1366" s="1400"/>
      <c r="X1366" s="1400"/>
      <c r="Y1366" s="1400"/>
      <c r="Z1366" s="1400"/>
      <c r="AA1366" s="1400"/>
      <c r="AB1366" s="1400"/>
      <c r="AC1366" s="1400"/>
      <c r="AD1366" s="1400"/>
      <c r="AE1366" s="1400"/>
      <c r="AF1366" s="1400"/>
      <c r="AG1366" s="1400"/>
    </row>
    <row r="1367" spans="1:33" ht="14.25" customHeight="1" x14ac:dyDescent="0.2">
      <c r="A1367" s="1400"/>
      <c r="B1367" s="1400"/>
      <c r="C1367" s="1400"/>
      <c r="D1367" s="1400"/>
      <c r="E1367" s="1400"/>
      <c r="F1367" s="1400"/>
      <c r="G1367" s="1400"/>
      <c r="H1367" s="1400"/>
      <c r="I1367" s="1400"/>
      <c r="J1367" s="1400"/>
      <c r="K1367" s="1400"/>
      <c r="L1367" s="1400"/>
      <c r="M1367" s="1400"/>
      <c r="N1367" s="1400"/>
      <c r="O1367" s="1400"/>
      <c r="P1367" s="1400"/>
      <c r="Q1367" s="1400"/>
      <c r="R1367" s="1400"/>
      <c r="S1367" s="1400"/>
      <c r="T1367" s="1400"/>
      <c r="U1367" s="1400"/>
      <c r="V1367" s="1400"/>
      <c r="W1367" s="1400"/>
      <c r="X1367" s="1400"/>
      <c r="Y1367" s="1400"/>
      <c r="Z1367" s="1400"/>
      <c r="AA1367" s="1400"/>
      <c r="AB1367" s="1400"/>
      <c r="AC1367" s="1400"/>
      <c r="AD1367" s="1400"/>
      <c r="AE1367" s="1400"/>
      <c r="AF1367" s="1400"/>
      <c r="AG1367" s="1400"/>
    </row>
    <row r="1368" spans="1:33" ht="14.25" customHeight="1" x14ac:dyDescent="0.2">
      <c r="A1368" s="1400"/>
      <c r="B1368" s="1400"/>
      <c r="C1368" s="1400"/>
      <c r="D1368" s="1400"/>
      <c r="E1368" s="1400"/>
      <c r="F1368" s="1400"/>
      <c r="G1368" s="1400"/>
      <c r="H1368" s="1400"/>
      <c r="I1368" s="1400"/>
      <c r="J1368" s="1400"/>
      <c r="K1368" s="1400"/>
      <c r="L1368" s="1400"/>
      <c r="M1368" s="1400"/>
      <c r="N1368" s="1400"/>
      <c r="O1368" s="1400"/>
      <c r="P1368" s="1400"/>
      <c r="Q1368" s="1400"/>
      <c r="R1368" s="1400"/>
      <c r="S1368" s="1400"/>
      <c r="T1368" s="1400"/>
      <c r="U1368" s="1400"/>
      <c r="V1368" s="1400"/>
      <c r="W1368" s="1400"/>
      <c r="X1368" s="1400"/>
      <c r="Y1368" s="1400"/>
      <c r="Z1368" s="1400"/>
      <c r="AA1368" s="1400"/>
      <c r="AB1368" s="1400"/>
      <c r="AC1368" s="1400"/>
      <c r="AD1368" s="1400"/>
      <c r="AE1368" s="1400"/>
      <c r="AF1368" s="1400"/>
      <c r="AG1368" s="1400"/>
    </row>
    <row r="1369" spans="1:33" ht="15" customHeight="1" x14ac:dyDescent="0.25">
      <c r="A1369" s="10"/>
      <c r="B1369" s="2383" t="s">
        <v>2742</v>
      </c>
      <c r="C1369" s="1400"/>
      <c r="D1369" s="1400"/>
      <c r="E1369" s="1400"/>
      <c r="F1369" s="1400"/>
      <c r="G1369" s="1400"/>
      <c r="H1369" s="1400"/>
      <c r="I1369" s="1400"/>
      <c r="J1369" s="1400"/>
      <c r="K1369" s="1400"/>
      <c r="L1369" s="1400"/>
      <c r="M1369" s="364"/>
      <c r="N1369" s="2383" t="s">
        <v>1645</v>
      </c>
      <c r="O1369" s="364"/>
      <c r="P1369" s="2383" t="s">
        <v>2614</v>
      </c>
      <c r="Q1369" s="1400"/>
      <c r="R1369" s="1400"/>
      <c r="S1369" s="1400"/>
      <c r="T1369" s="1400"/>
      <c r="U1369" s="1400"/>
      <c r="V1369" s="1400"/>
      <c r="W1369" s="1400"/>
      <c r="X1369" s="1400"/>
      <c r="Y1369" s="181"/>
      <c r="Z1369" s="2388" t="s">
        <v>2743</v>
      </c>
      <c r="AA1369" s="1400"/>
      <c r="AB1369" s="10"/>
      <c r="AC1369" s="2388" t="s">
        <v>2744</v>
      </c>
      <c r="AD1369" s="1400"/>
      <c r="AE1369" s="1400"/>
      <c r="AF1369" s="1400"/>
      <c r="AG1369" s="10"/>
    </row>
    <row r="1370" spans="1:33" ht="14.25" customHeight="1" x14ac:dyDescent="0.25">
      <c r="A1370" s="10"/>
      <c r="B1370" s="1400"/>
      <c r="C1370" s="1400"/>
      <c r="D1370" s="1400"/>
      <c r="E1370" s="1400"/>
      <c r="F1370" s="1400"/>
      <c r="G1370" s="1400"/>
      <c r="H1370" s="1400"/>
      <c r="I1370" s="1400"/>
      <c r="J1370" s="1400"/>
      <c r="K1370" s="1400"/>
      <c r="L1370" s="1400"/>
      <c r="M1370" s="364"/>
      <c r="N1370" s="1400"/>
      <c r="O1370" s="364"/>
      <c r="P1370" s="1400"/>
      <c r="Q1370" s="1400"/>
      <c r="R1370" s="1400"/>
      <c r="S1370" s="1400"/>
      <c r="T1370" s="1400"/>
      <c r="U1370" s="1400"/>
      <c r="V1370" s="1400"/>
      <c r="W1370" s="1400"/>
      <c r="X1370" s="1400"/>
      <c r="Y1370" s="181"/>
      <c r="Z1370" s="1400"/>
      <c r="AA1370" s="1400"/>
      <c r="AB1370" s="10"/>
      <c r="AC1370" s="1400"/>
      <c r="AD1370" s="1400"/>
      <c r="AE1370" s="1400"/>
      <c r="AF1370" s="1400"/>
      <c r="AG1370" s="10"/>
    </row>
    <row r="1371" spans="1:33" ht="14.25" customHeight="1" x14ac:dyDescent="0.25">
      <c r="A1371" s="10"/>
      <c r="B1371" s="10"/>
      <c r="C1371" s="10"/>
      <c r="D1371" s="10"/>
      <c r="E1371" s="10"/>
      <c r="F1371" s="10"/>
      <c r="G1371" s="10"/>
      <c r="H1371" s="10"/>
      <c r="I1371" s="10"/>
      <c r="J1371" s="10"/>
      <c r="K1371" s="10"/>
      <c r="L1371" s="10"/>
      <c r="M1371" s="10"/>
      <c r="N1371" s="10"/>
      <c r="O1371" s="10"/>
      <c r="P1371" s="153"/>
      <c r="Q1371" s="153"/>
      <c r="R1371" s="153"/>
      <c r="S1371" s="153"/>
      <c r="T1371" s="153"/>
      <c r="U1371" s="153"/>
      <c r="V1371" s="153"/>
      <c r="W1371" s="153"/>
      <c r="X1371" s="153"/>
      <c r="Y1371" s="10"/>
      <c r="Z1371" s="10"/>
      <c r="AA1371" s="10"/>
      <c r="AB1371" s="10"/>
      <c r="AC1371" s="10"/>
      <c r="AD1371" s="10"/>
      <c r="AE1371" s="10"/>
      <c r="AF1371" s="10"/>
      <c r="AG1371" s="10"/>
    </row>
    <row r="1372" spans="1:33" ht="14.25" customHeight="1" x14ac:dyDescent="0.25">
      <c r="A1372" s="255"/>
      <c r="B1372" s="1474"/>
      <c r="C1372" s="1456"/>
      <c r="D1372" s="1456"/>
      <c r="E1372" s="1456"/>
      <c r="F1372" s="1456"/>
      <c r="G1372" s="1456"/>
      <c r="H1372" s="1456"/>
      <c r="I1372" s="1456"/>
      <c r="J1372" s="1456"/>
      <c r="K1372" s="1456"/>
      <c r="L1372" s="1457"/>
      <c r="M1372" s="255"/>
      <c r="N1372" s="1022"/>
      <c r="O1372" s="255"/>
      <c r="P1372" s="2386"/>
      <c r="Q1372" s="1456"/>
      <c r="R1372" s="1456"/>
      <c r="S1372" s="1456"/>
      <c r="T1372" s="1456"/>
      <c r="U1372" s="1456"/>
      <c r="V1372" s="1456"/>
      <c r="W1372" s="1456"/>
      <c r="X1372" s="1457"/>
      <c r="Y1372" s="255"/>
      <c r="Z1372" s="2387"/>
      <c r="AA1372" s="1457"/>
      <c r="AB1372" s="10"/>
      <c r="AC1372" s="2387"/>
      <c r="AD1372" s="1456"/>
      <c r="AE1372" s="1456"/>
      <c r="AF1372" s="1457"/>
      <c r="AG1372" s="10"/>
    </row>
    <row r="1373" spans="1:33" ht="14.25" customHeight="1" x14ac:dyDescent="0.25">
      <c r="A1373" s="10"/>
      <c r="B1373" s="584"/>
      <c r="C1373" s="584"/>
      <c r="D1373" s="584"/>
      <c r="E1373" s="584"/>
      <c r="F1373" s="584"/>
      <c r="G1373" s="584"/>
      <c r="H1373" s="584"/>
      <c r="I1373" s="584"/>
      <c r="J1373" s="584"/>
      <c r="K1373" s="584"/>
      <c r="L1373" s="584"/>
      <c r="M1373" s="10"/>
      <c r="N1373" s="584"/>
      <c r="O1373" s="10"/>
      <c r="P1373" s="153"/>
      <c r="Q1373" s="153"/>
      <c r="R1373" s="153"/>
      <c r="S1373" s="153"/>
      <c r="T1373" s="153"/>
      <c r="U1373" s="153"/>
      <c r="V1373" s="153"/>
      <c r="W1373" s="153"/>
      <c r="X1373" s="153"/>
      <c r="Y1373" s="10"/>
      <c r="Z1373" s="1023"/>
      <c r="AA1373" s="1023"/>
      <c r="AB1373" s="10"/>
      <c r="AC1373" s="1023"/>
      <c r="AD1373" s="1023"/>
      <c r="AE1373" s="1023"/>
      <c r="AF1373" s="1023"/>
      <c r="AG1373" s="10"/>
    </row>
    <row r="1374" spans="1:33" ht="14.25" customHeight="1" x14ac:dyDescent="0.25">
      <c r="A1374" s="255"/>
      <c r="B1374" s="1474"/>
      <c r="C1374" s="1456"/>
      <c r="D1374" s="1456"/>
      <c r="E1374" s="1456"/>
      <c r="F1374" s="1456"/>
      <c r="G1374" s="1456"/>
      <c r="H1374" s="1456"/>
      <c r="I1374" s="1456"/>
      <c r="J1374" s="1456"/>
      <c r="K1374" s="1456"/>
      <c r="L1374" s="1457"/>
      <c r="M1374" s="255"/>
      <c r="N1374" s="1022"/>
      <c r="O1374" s="255"/>
      <c r="P1374" s="2386"/>
      <c r="Q1374" s="1456"/>
      <c r="R1374" s="1456"/>
      <c r="S1374" s="1456"/>
      <c r="T1374" s="1456"/>
      <c r="U1374" s="1456"/>
      <c r="V1374" s="1456"/>
      <c r="W1374" s="1456"/>
      <c r="X1374" s="1457"/>
      <c r="Y1374" s="255"/>
      <c r="Z1374" s="2387"/>
      <c r="AA1374" s="1457"/>
      <c r="AB1374" s="10"/>
      <c r="AC1374" s="2387"/>
      <c r="AD1374" s="1456"/>
      <c r="AE1374" s="1456"/>
      <c r="AF1374" s="1457"/>
      <c r="AG1374" s="10"/>
    </row>
    <row r="1375" spans="1:33" ht="14.25" customHeight="1" x14ac:dyDescent="0.25">
      <c r="A1375" s="10"/>
      <c r="B1375" s="584"/>
      <c r="C1375" s="584"/>
      <c r="D1375" s="584"/>
      <c r="E1375" s="584"/>
      <c r="F1375" s="584"/>
      <c r="G1375" s="584"/>
      <c r="H1375" s="584"/>
      <c r="I1375" s="584"/>
      <c r="J1375" s="584"/>
      <c r="K1375" s="584"/>
      <c r="L1375" s="584"/>
      <c r="M1375" s="10"/>
      <c r="N1375" s="584"/>
      <c r="O1375" s="10"/>
      <c r="P1375" s="153"/>
      <c r="Q1375" s="153"/>
      <c r="R1375" s="153"/>
      <c r="S1375" s="153"/>
      <c r="T1375" s="153"/>
      <c r="U1375" s="153"/>
      <c r="V1375" s="153"/>
      <c r="W1375" s="153"/>
      <c r="X1375" s="153"/>
      <c r="Y1375" s="10"/>
      <c r="Z1375" s="1023"/>
      <c r="AA1375" s="1023"/>
      <c r="AB1375" s="10"/>
      <c r="AC1375" s="1023"/>
      <c r="AD1375" s="1023"/>
      <c r="AE1375" s="1023"/>
      <c r="AF1375" s="1023"/>
      <c r="AG1375" s="10"/>
    </row>
    <row r="1376" spans="1:33" ht="14.25" customHeight="1" x14ac:dyDescent="0.25">
      <c r="A1376" s="255"/>
      <c r="B1376" s="1474"/>
      <c r="C1376" s="1456"/>
      <c r="D1376" s="1456"/>
      <c r="E1376" s="1456"/>
      <c r="F1376" s="1456"/>
      <c r="G1376" s="1456"/>
      <c r="H1376" s="1456"/>
      <c r="I1376" s="1456"/>
      <c r="J1376" s="1456"/>
      <c r="K1376" s="1456"/>
      <c r="L1376" s="1457"/>
      <c r="M1376" s="255"/>
      <c r="N1376" s="1022"/>
      <c r="O1376" s="255"/>
      <c r="P1376" s="2386"/>
      <c r="Q1376" s="1456"/>
      <c r="R1376" s="1456"/>
      <c r="S1376" s="1456"/>
      <c r="T1376" s="1456"/>
      <c r="U1376" s="1456"/>
      <c r="V1376" s="1456"/>
      <c r="W1376" s="1456"/>
      <c r="X1376" s="1457"/>
      <c r="Y1376" s="255"/>
      <c r="Z1376" s="2387"/>
      <c r="AA1376" s="1457"/>
      <c r="AB1376" s="10"/>
      <c r="AC1376" s="2387"/>
      <c r="AD1376" s="1456"/>
      <c r="AE1376" s="1456"/>
      <c r="AF1376" s="1457"/>
      <c r="AG1376" s="10"/>
    </row>
    <row r="1377" spans="1:33" ht="14.25" customHeight="1" x14ac:dyDescent="0.25">
      <c r="A1377" s="10"/>
      <c r="B1377" s="584"/>
      <c r="C1377" s="584"/>
      <c r="D1377" s="584"/>
      <c r="E1377" s="584"/>
      <c r="F1377" s="584"/>
      <c r="G1377" s="584"/>
      <c r="H1377" s="584"/>
      <c r="I1377" s="584"/>
      <c r="J1377" s="584"/>
      <c r="K1377" s="584"/>
      <c r="L1377" s="584"/>
      <c r="M1377" s="10"/>
      <c r="N1377" s="584"/>
      <c r="O1377" s="10"/>
      <c r="P1377" s="153"/>
      <c r="Q1377" s="153"/>
      <c r="R1377" s="153"/>
      <c r="S1377" s="153"/>
      <c r="T1377" s="153"/>
      <c r="U1377" s="153"/>
      <c r="V1377" s="153"/>
      <c r="W1377" s="153"/>
      <c r="X1377" s="153"/>
      <c r="Y1377" s="10"/>
      <c r="Z1377" s="1023"/>
      <c r="AA1377" s="1023"/>
      <c r="AB1377" s="10"/>
      <c r="AC1377" s="1023"/>
      <c r="AD1377" s="1023"/>
      <c r="AE1377" s="1023"/>
      <c r="AF1377" s="1023"/>
      <c r="AG1377" s="10"/>
    </row>
    <row r="1378" spans="1:33" ht="14.25" customHeight="1" x14ac:dyDescent="0.25">
      <c r="A1378" s="255"/>
      <c r="B1378" s="1474"/>
      <c r="C1378" s="1456"/>
      <c r="D1378" s="1456"/>
      <c r="E1378" s="1456"/>
      <c r="F1378" s="1456"/>
      <c r="G1378" s="1456"/>
      <c r="H1378" s="1456"/>
      <c r="I1378" s="1456"/>
      <c r="J1378" s="1456"/>
      <c r="K1378" s="1456"/>
      <c r="L1378" s="1457"/>
      <c r="M1378" s="255"/>
      <c r="N1378" s="1022"/>
      <c r="O1378" s="255"/>
      <c r="P1378" s="2386"/>
      <c r="Q1378" s="1456"/>
      <c r="R1378" s="1456"/>
      <c r="S1378" s="1456"/>
      <c r="T1378" s="1456"/>
      <c r="U1378" s="1456"/>
      <c r="V1378" s="1456"/>
      <c r="W1378" s="1456"/>
      <c r="X1378" s="1457"/>
      <c r="Y1378" s="255"/>
      <c r="Z1378" s="2387"/>
      <c r="AA1378" s="1457"/>
      <c r="AB1378" s="10"/>
      <c r="AC1378" s="2387"/>
      <c r="AD1378" s="1456"/>
      <c r="AE1378" s="1456"/>
      <c r="AF1378" s="1457"/>
      <c r="AG1378" s="10"/>
    </row>
    <row r="1379" spans="1:33" ht="14.25" customHeight="1" x14ac:dyDescent="0.25">
      <c r="A1379" s="10"/>
      <c r="B1379" s="584"/>
      <c r="C1379" s="584"/>
      <c r="D1379" s="584"/>
      <c r="E1379" s="584"/>
      <c r="F1379" s="584"/>
      <c r="G1379" s="584"/>
      <c r="H1379" s="584"/>
      <c r="I1379" s="584"/>
      <c r="J1379" s="584"/>
      <c r="K1379" s="584"/>
      <c r="L1379" s="584"/>
      <c r="M1379" s="10"/>
      <c r="N1379" s="584"/>
      <c r="O1379" s="10"/>
      <c r="P1379" s="153"/>
      <c r="Q1379" s="153"/>
      <c r="R1379" s="153"/>
      <c r="S1379" s="153"/>
      <c r="T1379" s="153"/>
      <c r="U1379" s="153"/>
      <c r="V1379" s="153"/>
      <c r="W1379" s="153"/>
      <c r="X1379" s="153"/>
      <c r="Y1379" s="10"/>
      <c r="Z1379" s="1023"/>
      <c r="AA1379" s="1023"/>
      <c r="AB1379" s="10"/>
      <c r="AC1379" s="1023"/>
      <c r="AD1379" s="1023"/>
      <c r="AE1379" s="1023"/>
      <c r="AF1379" s="1023"/>
      <c r="AG1379" s="10"/>
    </row>
    <row r="1380" spans="1:33" ht="14.25" customHeight="1" x14ac:dyDescent="0.25">
      <c r="A1380" s="255"/>
      <c r="B1380" s="1474"/>
      <c r="C1380" s="1456"/>
      <c r="D1380" s="1456"/>
      <c r="E1380" s="1456"/>
      <c r="F1380" s="1456"/>
      <c r="G1380" s="1456"/>
      <c r="H1380" s="1456"/>
      <c r="I1380" s="1456"/>
      <c r="J1380" s="1456"/>
      <c r="K1380" s="1456"/>
      <c r="L1380" s="1457"/>
      <c r="M1380" s="255"/>
      <c r="N1380" s="1022"/>
      <c r="O1380" s="255"/>
      <c r="P1380" s="2386"/>
      <c r="Q1380" s="1456"/>
      <c r="R1380" s="1456"/>
      <c r="S1380" s="1456"/>
      <c r="T1380" s="1456"/>
      <c r="U1380" s="1456"/>
      <c r="V1380" s="1456"/>
      <c r="W1380" s="1456"/>
      <c r="X1380" s="1457"/>
      <c r="Y1380" s="255"/>
      <c r="Z1380" s="2387"/>
      <c r="AA1380" s="1457"/>
      <c r="AB1380" s="10"/>
      <c r="AC1380" s="2387"/>
      <c r="AD1380" s="1456"/>
      <c r="AE1380" s="1456"/>
      <c r="AF1380" s="1457"/>
      <c r="AG1380" s="10"/>
    </row>
    <row r="1381" spans="1:33" ht="14.25" customHeight="1" x14ac:dyDescent="0.25">
      <c r="A1381" s="10"/>
      <c r="B1381" s="584"/>
      <c r="C1381" s="584"/>
      <c r="D1381" s="584"/>
      <c r="E1381" s="584"/>
      <c r="F1381" s="584"/>
      <c r="G1381" s="584"/>
      <c r="H1381" s="584"/>
      <c r="I1381" s="584"/>
      <c r="J1381" s="584"/>
      <c r="K1381" s="584"/>
      <c r="L1381" s="584"/>
      <c r="M1381" s="10"/>
      <c r="N1381" s="584"/>
      <c r="O1381" s="10"/>
      <c r="P1381" s="153"/>
      <c r="Q1381" s="153"/>
      <c r="R1381" s="153"/>
      <c r="S1381" s="153"/>
      <c r="T1381" s="153"/>
      <c r="U1381" s="153"/>
      <c r="V1381" s="153"/>
      <c r="W1381" s="153"/>
      <c r="X1381" s="153"/>
      <c r="Y1381" s="10"/>
      <c r="Z1381" s="1023"/>
      <c r="AA1381" s="1023"/>
      <c r="AB1381" s="10"/>
      <c r="AC1381" s="1023"/>
      <c r="AD1381" s="1023"/>
      <c r="AE1381" s="1023"/>
      <c r="AF1381" s="1023"/>
      <c r="AG1381" s="10"/>
    </row>
    <row r="1382" spans="1:33" ht="14.25" customHeight="1" x14ac:dyDescent="0.25">
      <c r="A1382" s="255"/>
      <c r="B1382" s="1474"/>
      <c r="C1382" s="1456"/>
      <c r="D1382" s="1456"/>
      <c r="E1382" s="1456"/>
      <c r="F1382" s="1456"/>
      <c r="G1382" s="1456"/>
      <c r="H1382" s="1456"/>
      <c r="I1382" s="1456"/>
      <c r="J1382" s="1456"/>
      <c r="K1382" s="1456"/>
      <c r="L1382" s="1457"/>
      <c r="M1382" s="255"/>
      <c r="N1382" s="1022"/>
      <c r="O1382" s="255"/>
      <c r="P1382" s="2386"/>
      <c r="Q1382" s="1456"/>
      <c r="R1382" s="1456"/>
      <c r="S1382" s="1456"/>
      <c r="T1382" s="1456"/>
      <c r="U1382" s="1456"/>
      <c r="V1382" s="1456"/>
      <c r="W1382" s="1456"/>
      <c r="X1382" s="1457"/>
      <c r="Y1382" s="255"/>
      <c r="Z1382" s="2387"/>
      <c r="AA1382" s="1457"/>
      <c r="AB1382" s="10"/>
      <c r="AC1382" s="2387"/>
      <c r="AD1382" s="1456"/>
      <c r="AE1382" s="1456"/>
      <c r="AF1382" s="1457"/>
      <c r="AG1382" s="10"/>
    </row>
    <row r="1383" spans="1:33" ht="14.25" customHeight="1"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row>
    <row r="1384" spans="1:33" ht="14.25" customHeight="1" x14ac:dyDescent="0.25">
      <c r="A1384" s="10" t="s">
        <v>2745</v>
      </c>
      <c r="B1384" s="10"/>
      <c r="C1384" s="10"/>
      <c r="D1384" s="10"/>
      <c r="E1384" s="10"/>
      <c r="F1384" s="10"/>
      <c r="G1384" s="10"/>
      <c r="H1384" s="10"/>
      <c r="I1384" s="2389" t="s">
        <v>2746</v>
      </c>
      <c r="J1384" s="1456"/>
      <c r="K1384" s="1456"/>
      <c r="L1384" s="1456"/>
      <c r="M1384" s="1456"/>
      <c r="N1384" s="1456"/>
      <c r="O1384" s="1456"/>
      <c r="P1384" s="1456"/>
      <c r="Q1384" s="1456"/>
      <c r="R1384" s="1456"/>
      <c r="S1384" s="1456"/>
      <c r="T1384" s="1456"/>
      <c r="U1384" s="1456"/>
      <c r="V1384" s="1456"/>
      <c r="W1384" s="1456"/>
      <c r="X1384" s="1457"/>
      <c r="Y1384" s="10"/>
      <c r="Z1384" s="10" t="s">
        <v>2747</v>
      </c>
      <c r="AA1384" s="10"/>
      <c r="AB1384" s="10"/>
      <c r="AC1384" s="10"/>
      <c r="AD1384" s="10"/>
      <c r="AE1384" s="10"/>
      <c r="AF1384" s="10"/>
      <c r="AG1384" s="10"/>
    </row>
    <row r="1385" spans="1:33" ht="14.25" customHeight="1" x14ac:dyDescent="0.25">
      <c r="A1385" s="10" t="s">
        <v>2798</v>
      </c>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row>
    <row r="1386" spans="1:33" ht="14.25" customHeight="1"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row>
    <row r="1387" spans="1:33" ht="15" customHeight="1" x14ac:dyDescent="0.2">
      <c r="A1387" s="1551" t="s">
        <v>2749</v>
      </c>
      <c r="B1387" s="1400"/>
      <c r="C1387" s="1400"/>
      <c r="D1387" s="1400"/>
      <c r="E1387" s="1400"/>
      <c r="F1387" s="1400"/>
      <c r="G1387" s="1400"/>
      <c r="H1387" s="1400"/>
      <c r="I1387" s="1400"/>
      <c r="J1387" s="1400"/>
      <c r="K1387" s="1400"/>
      <c r="L1387" s="1400"/>
      <c r="M1387" s="1400"/>
      <c r="N1387" s="1400"/>
      <c r="O1387" s="1400"/>
      <c r="P1387" s="1400"/>
      <c r="Q1387" s="1400"/>
      <c r="R1387" s="1400"/>
      <c r="S1387" s="1400"/>
      <c r="T1387" s="1400"/>
      <c r="U1387" s="1400"/>
      <c r="V1387" s="1400"/>
      <c r="W1387" s="1400"/>
      <c r="X1387" s="1400"/>
      <c r="Y1387" s="1400"/>
      <c r="Z1387" s="1400"/>
      <c r="AA1387" s="1400"/>
      <c r="AB1387" s="1400"/>
      <c r="AC1387" s="1400"/>
      <c r="AD1387" s="1400"/>
      <c r="AE1387" s="1400"/>
      <c r="AF1387" s="1400"/>
      <c r="AG1387" s="1400"/>
    </row>
    <row r="1388" spans="1:33" ht="14.25" customHeight="1" x14ac:dyDescent="0.2">
      <c r="A1388" s="1400"/>
      <c r="B1388" s="1400"/>
      <c r="C1388" s="1400"/>
      <c r="D1388" s="1400"/>
      <c r="E1388" s="1400"/>
      <c r="F1388" s="1400"/>
      <c r="G1388" s="1400"/>
      <c r="H1388" s="1400"/>
      <c r="I1388" s="1400"/>
      <c r="J1388" s="1400"/>
      <c r="K1388" s="1400"/>
      <c r="L1388" s="1400"/>
      <c r="M1388" s="1400"/>
      <c r="N1388" s="1400"/>
      <c r="O1388" s="1400"/>
      <c r="P1388" s="1400"/>
      <c r="Q1388" s="1400"/>
      <c r="R1388" s="1400"/>
      <c r="S1388" s="1400"/>
      <c r="T1388" s="1400"/>
      <c r="U1388" s="1400"/>
      <c r="V1388" s="1400"/>
      <c r="W1388" s="1400"/>
      <c r="X1388" s="1400"/>
      <c r="Y1388" s="1400"/>
      <c r="Z1388" s="1400"/>
      <c r="AA1388" s="1400"/>
      <c r="AB1388" s="1400"/>
      <c r="AC1388" s="1400"/>
      <c r="AD1388" s="1400"/>
      <c r="AE1388" s="1400"/>
      <c r="AF1388" s="1400"/>
      <c r="AG1388" s="1400"/>
    </row>
    <row r="1389" spans="1:33" ht="14.25" customHeight="1" x14ac:dyDescent="0.2">
      <c r="A1389" s="1400"/>
      <c r="B1389" s="1400"/>
      <c r="C1389" s="1400"/>
      <c r="D1389" s="1400"/>
      <c r="E1389" s="1400"/>
      <c r="F1389" s="1400"/>
      <c r="G1389" s="1400"/>
      <c r="H1389" s="1400"/>
      <c r="I1389" s="1400"/>
      <c r="J1389" s="1400"/>
      <c r="K1389" s="1400"/>
      <c r="L1389" s="1400"/>
      <c r="M1389" s="1400"/>
      <c r="N1389" s="1400"/>
      <c r="O1389" s="1400"/>
      <c r="P1389" s="1400"/>
      <c r="Q1389" s="1400"/>
      <c r="R1389" s="1400"/>
      <c r="S1389" s="1400"/>
      <c r="T1389" s="1400"/>
      <c r="U1389" s="1400"/>
      <c r="V1389" s="1400"/>
      <c r="W1389" s="1400"/>
      <c r="X1389" s="1400"/>
      <c r="Y1389" s="1400"/>
      <c r="Z1389" s="1400"/>
      <c r="AA1389" s="1400"/>
      <c r="AB1389" s="1400"/>
      <c r="AC1389" s="1400"/>
      <c r="AD1389" s="1400"/>
      <c r="AE1389" s="1400"/>
      <c r="AF1389" s="1400"/>
      <c r="AG1389" s="1400"/>
    </row>
    <row r="1390" spans="1:33" ht="14.25" customHeight="1" x14ac:dyDescent="0.2">
      <c r="A1390" s="1400"/>
      <c r="B1390" s="1400"/>
      <c r="C1390" s="1400"/>
      <c r="D1390" s="1400"/>
      <c r="E1390" s="1400"/>
      <c r="F1390" s="1400"/>
      <c r="G1390" s="1400"/>
      <c r="H1390" s="1400"/>
      <c r="I1390" s="1400"/>
      <c r="J1390" s="1400"/>
      <c r="K1390" s="1400"/>
      <c r="L1390" s="1400"/>
      <c r="M1390" s="1400"/>
      <c r="N1390" s="1400"/>
      <c r="O1390" s="1400"/>
      <c r="P1390" s="1400"/>
      <c r="Q1390" s="1400"/>
      <c r="R1390" s="1400"/>
      <c r="S1390" s="1400"/>
      <c r="T1390" s="1400"/>
      <c r="U1390" s="1400"/>
      <c r="V1390" s="1400"/>
      <c r="W1390" s="1400"/>
      <c r="X1390" s="1400"/>
      <c r="Y1390" s="1400"/>
      <c r="Z1390" s="1400"/>
      <c r="AA1390" s="1400"/>
      <c r="AB1390" s="1400"/>
      <c r="AC1390" s="1400"/>
      <c r="AD1390" s="1400"/>
      <c r="AE1390" s="1400"/>
      <c r="AF1390" s="1400"/>
      <c r="AG1390" s="1400"/>
    </row>
    <row r="1391" spans="1:33" ht="14.25" customHeight="1"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row>
    <row r="1392" spans="1:33" ht="15" customHeight="1" x14ac:dyDescent="0.2">
      <c r="A1392" s="1551" t="s">
        <v>2750</v>
      </c>
      <c r="B1392" s="1400"/>
      <c r="C1392" s="1400"/>
      <c r="D1392" s="1400"/>
      <c r="E1392" s="1400"/>
      <c r="F1392" s="1400"/>
      <c r="G1392" s="1400"/>
      <c r="H1392" s="1400"/>
      <c r="I1392" s="1400"/>
      <c r="J1392" s="1400"/>
      <c r="K1392" s="1400"/>
      <c r="L1392" s="1400"/>
      <c r="M1392" s="1400"/>
      <c r="N1392" s="1400"/>
      <c r="O1392" s="1400"/>
      <c r="P1392" s="1400"/>
      <c r="Q1392" s="1400"/>
      <c r="R1392" s="1400"/>
      <c r="S1392" s="1400"/>
      <c r="T1392" s="1400"/>
      <c r="U1392" s="1400"/>
      <c r="V1392" s="1400"/>
      <c r="W1392" s="1400"/>
      <c r="X1392" s="1400"/>
      <c r="Y1392" s="1400"/>
      <c r="Z1392" s="1400"/>
      <c r="AA1392" s="1400"/>
      <c r="AB1392" s="1400"/>
      <c r="AC1392" s="1400"/>
      <c r="AD1392" s="1400"/>
      <c r="AE1392" s="1400"/>
      <c r="AF1392" s="1400"/>
      <c r="AG1392" s="1400"/>
    </row>
    <row r="1393" spans="1:33" ht="14.25" customHeight="1" x14ac:dyDescent="0.2">
      <c r="A1393" s="1400"/>
      <c r="B1393" s="1400"/>
      <c r="C1393" s="1400"/>
      <c r="D1393" s="1400"/>
      <c r="E1393" s="1400"/>
      <c r="F1393" s="1400"/>
      <c r="G1393" s="1400"/>
      <c r="H1393" s="1400"/>
      <c r="I1393" s="1400"/>
      <c r="J1393" s="1400"/>
      <c r="K1393" s="1400"/>
      <c r="L1393" s="1400"/>
      <c r="M1393" s="1400"/>
      <c r="N1393" s="1400"/>
      <c r="O1393" s="1400"/>
      <c r="P1393" s="1400"/>
      <c r="Q1393" s="1400"/>
      <c r="R1393" s="1400"/>
      <c r="S1393" s="1400"/>
      <c r="T1393" s="1400"/>
      <c r="U1393" s="1400"/>
      <c r="V1393" s="1400"/>
      <c r="W1393" s="1400"/>
      <c r="X1393" s="1400"/>
      <c r="Y1393" s="1400"/>
      <c r="Z1393" s="1400"/>
      <c r="AA1393" s="1400"/>
      <c r="AB1393" s="1400"/>
      <c r="AC1393" s="1400"/>
      <c r="AD1393" s="1400"/>
      <c r="AE1393" s="1400"/>
      <c r="AF1393" s="1400"/>
      <c r="AG1393" s="1400"/>
    </row>
    <row r="1394" spans="1:33" ht="14.25" customHeight="1" x14ac:dyDescent="0.2">
      <c r="A1394" s="1400"/>
      <c r="B1394" s="1400"/>
      <c r="C1394" s="1400"/>
      <c r="D1394" s="1400"/>
      <c r="E1394" s="1400"/>
      <c r="F1394" s="1400"/>
      <c r="G1394" s="1400"/>
      <c r="H1394" s="1400"/>
      <c r="I1394" s="1400"/>
      <c r="J1394" s="1400"/>
      <c r="K1394" s="1400"/>
      <c r="L1394" s="1400"/>
      <c r="M1394" s="1400"/>
      <c r="N1394" s="1400"/>
      <c r="O1394" s="1400"/>
      <c r="P1394" s="1400"/>
      <c r="Q1394" s="1400"/>
      <c r="R1394" s="1400"/>
      <c r="S1394" s="1400"/>
      <c r="T1394" s="1400"/>
      <c r="U1394" s="1400"/>
      <c r="V1394" s="1400"/>
      <c r="W1394" s="1400"/>
      <c r="X1394" s="1400"/>
      <c r="Y1394" s="1400"/>
      <c r="Z1394" s="1400"/>
      <c r="AA1394" s="1400"/>
      <c r="AB1394" s="1400"/>
      <c r="AC1394" s="1400"/>
      <c r="AD1394" s="1400"/>
      <c r="AE1394" s="1400"/>
      <c r="AF1394" s="1400"/>
      <c r="AG1394" s="1400"/>
    </row>
    <row r="1395" spans="1:33" ht="14.25" customHeight="1"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row>
    <row r="1396" spans="1:33" ht="14.25" customHeight="1" x14ac:dyDescent="0.25">
      <c r="A1396" s="10" t="s">
        <v>2751</v>
      </c>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row>
    <row r="1397" spans="1:33" ht="14.25" customHeight="1"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row>
    <row r="1398" spans="1:33" ht="14.25" customHeight="1"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row>
    <row r="1399" spans="1:33" ht="14.25" customHeight="1" x14ac:dyDescent="0.25">
      <c r="A1399" s="10" t="s">
        <v>1873</v>
      </c>
      <c r="B1399" s="10"/>
      <c r="C1399" s="2380"/>
      <c r="D1399" s="1403"/>
      <c r="E1399" s="1403"/>
      <c r="F1399" s="1403"/>
      <c r="G1399" s="1403"/>
      <c r="H1399" s="1403"/>
      <c r="I1399" s="1403"/>
      <c r="J1399" s="1403"/>
      <c r="K1399" s="1403"/>
      <c r="L1399" s="10"/>
      <c r="M1399" s="2384" t="str">
        <f>J1353</f>
        <v>Should be the same as listed in Part I.</v>
      </c>
      <c r="N1399" s="1456"/>
      <c r="O1399" s="1456"/>
      <c r="P1399" s="1456"/>
      <c r="Q1399" s="1456"/>
      <c r="R1399" s="1456"/>
      <c r="S1399" s="1456"/>
      <c r="T1399" s="1456"/>
      <c r="U1399" s="1456"/>
      <c r="V1399" s="1456"/>
      <c r="W1399" s="1456"/>
      <c r="X1399" s="1456"/>
      <c r="Y1399" s="1456"/>
      <c r="Z1399" s="1457"/>
      <c r="AA1399" s="10"/>
      <c r="AB1399" s="1703"/>
      <c r="AC1399" s="1456"/>
      <c r="AD1399" s="1456"/>
      <c r="AE1399" s="1456"/>
      <c r="AF1399" s="1457"/>
      <c r="AG1399" s="10"/>
    </row>
    <row r="1400" spans="1:33" ht="15" customHeight="1" x14ac:dyDescent="0.25">
      <c r="A1400" s="10"/>
      <c r="B1400" s="10"/>
      <c r="C1400" s="2381" t="s">
        <v>2752</v>
      </c>
      <c r="D1400" s="1397"/>
      <c r="E1400" s="1397"/>
      <c r="F1400" s="1397"/>
      <c r="G1400" s="1397"/>
      <c r="H1400" s="1397"/>
      <c r="I1400" s="1397"/>
      <c r="J1400" s="1397"/>
      <c r="K1400" s="1397"/>
      <c r="L1400" s="10"/>
      <c r="M1400" s="2382" t="s">
        <v>441</v>
      </c>
      <c r="N1400" s="1400"/>
      <c r="O1400" s="1400"/>
      <c r="P1400" s="1400"/>
      <c r="Q1400" s="1400"/>
      <c r="R1400" s="1400"/>
      <c r="S1400" s="1400"/>
      <c r="T1400" s="1400"/>
      <c r="U1400" s="1400"/>
      <c r="V1400" s="1400"/>
      <c r="W1400" s="1400"/>
      <c r="X1400" s="1400"/>
      <c r="Y1400" s="1400"/>
      <c r="Z1400" s="1400"/>
      <c r="AA1400" s="10"/>
      <c r="AB1400" s="2382" t="s">
        <v>442</v>
      </c>
      <c r="AC1400" s="1400"/>
      <c r="AD1400" s="1400"/>
      <c r="AE1400" s="1400"/>
      <c r="AF1400" s="1400"/>
      <c r="AG1400" s="10"/>
    </row>
    <row r="1401" spans="1:33" ht="14.25" customHeight="1" x14ac:dyDescent="0.25">
      <c r="A1401" s="10"/>
      <c r="B1401" s="10"/>
      <c r="C1401" s="1400"/>
      <c r="D1401" s="1400"/>
      <c r="E1401" s="1400"/>
      <c r="F1401" s="1400"/>
      <c r="G1401" s="1400"/>
      <c r="H1401" s="1400"/>
      <c r="I1401" s="1400"/>
      <c r="J1401" s="1400"/>
      <c r="K1401" s="140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row>
    <row r="1402" spans="1:33" ht="14.25" customHeight="1"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row>
    <row r="1403" spans="1:33" ht="14.25" customHeight="1" x14ac:dyDescent="0.25">
      <c r="A1403" s="181" t="s">
        <v>2731</v>
      </c>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row>
    <row r="1404" spans="1:33" ht="14.25" customHeight="1"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row>
    <row r="1405" spans="1:33" ht="14.25" customHeight="1" x14ac:dyDescent="0.25">
      <c r="A1405" s="181" t="s">
        <v>2724</v>
      </c>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row>
    <row r="1406" spans="1:33" ht="14.25" customHeight="1" x14ac:dyDescent="0.25">
      <c r="A1406" s="10" t="s">
        <v>2732</v>
      </c>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row>
    <row r="1407" spans="1:33" ht="14.25" customHeight="1"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row>
    <row r="1408" spans="1:33" ht="14.25" customHeight="1" x14ac:dyDescent="0.25">
      <c r="A1408" s="10" t="s">
        <v>2733</v>
      </c>
      <c r="B1408" s="10"/>
      <c r="C1408" s="10"/>
      <c r="D1408" s="10"/>
      <c r="E1408" s="10"/>
      <c r="F1408" s="10"/>
      <c r="G1408" s="10"/>
      <c r="H1408" s="10"/>
      <c r="I1408" s="10"/>
      <c r="J1408" s="2385" t="s">
        <v>2734</v>
      </c>
      <c r="K1408" s="1531"/>
      <c r="L1408" s="1531"/>
      <c r="M1408" s="1531"/>
      <c r="N1408" s="1531"/>
      <c r="O1408" s="1531"/>
      <c r="P1408" s="1531"/>
      <c r="Q1408" s="1531"/>
      <c r="R1408" s="1531"/>
      <c r="S1408" s="1531"/>
      <c r="T1408" s="1531"/>
      <c r="U1408" s="1531"/>
      <c r="V1408" s="1531"/>
      <c r="W1408" s="1531"/>
      <c r="X1408" s="1531"/>
      <c r="Y1408" s="1531"/>
      <c r="Z1408" s="1531"/>
      <c r="AA1408" s="1531"/>
      <c r="AB1408" s="1531"/>
      <c r="AC1408" s="1531"/>
      <c r="AD1408" s="1531"/>
      <c r="AE1408" s="1531"/>
      <c r="AF1408" s="1532"/>
      <c r="AG1408" s="10"/>
    </row>
    <row r="1409" spans="1:33" ht="14.25" customHeight="1"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row>
    <row r="1410" spans="1:33" ht="15.75" customHeight="1" x14ac:dyDescent="0.25">
      <c r="A1410" s="10"/>
      <c r="B1410" s="10" t="s">
        <v>2735</v>
      </c>
      <c r="C1410" s="10"/>
      <c r="D1410" s="10"/>
      <c r="E1410" s="10"/>
      <c r="F1410" s="10"/>
      <c r="G1410" s="238"/>
      <c r="H1410" s="1700" t="s">
        <v>2736</v>
      </c>
      <c r="I1410" s="1400"/>
      <c r="J1410" s="1400"/>
      <c r="K1410" s="1400"/>
      <c r="L1410" s="1400"/>
      <c r="M1410" s="1400"/>
      <c r="N1410" s="1400"/>
      <c r="O1410" s="1400"/>
      <c r="P1410" s="1400"/>
      <c r="Q1410" s="1400"/>
      <c r="R1410" s="1400"/>
      <c r="S1410" s="1400"/>
      <c r="T1410" s="1400"/>
      <c r="U1410" s="1400"/>
      <c r="V1410" s="1400"/>
      <c r="W1410" s="1400"/>
      <c r="X1410" s="1400"/>
      <c r="Y1410" s="1400"/>
      <c r="Z1410" s="1400"/>
      <c r="AA1410" s="1400"/>
      <c r="AB1410" s="1400"/>
      <c r="AC1410" s="1400"/>
      <c r="AD1410" s="1400"/>
      <c r="AE1410" s="1400"/>
      <c r="AF1410" s="1400"/>
      <c r="AG1410" s="1400"/>
    </row>
    <row r="1411" spans="1:33" ht="14.25" customHeight="1"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row>
    <row r="1412" spans="1:33" ht="14.25" customHeight="1" x14ac:dyDescent="0.25">
      <c r="A1412" s="10"/>
      <c r="B1412" s="10"/>
      <c r="C1412" s="10"/>
      <c r="D1412" s="10"/>
      <c r="E1412" s="10"/>
      <c r="F1412" s="10"/>
      <c r="G1412" s="238"/>
      <c r="H1412" s="10" t="s">
        <v>2737</v>
      </c>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row>
    <row r="1413" spans="1:33" ht="14.25" customHeight="1"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row>
    <row r="1414" spans="1:33" ht="14.25" customHeight="1" x14ac:dyDescent="0.25">
      <c r="A1414" s="10"/>
      <c r="B1414" s="10"/>
      <c r="C1414" s="10"/>
      <c r="D1414" s="10"/>
      <c r="E1414" s="10"/>
      <c r="F1414" s="10"/>
      <c r="G1414" s="238"/>
      <c r="H1414" s="10" t="s">
        <v>2738</v>
      </c>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row>
    <row r="1415" spans="1:33" ht="14.25" customHeight="1"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row>
    <row r="1416" spans="1:33" ht="14.25" customHeight="1" x14ac:dyDescent="0.25">
      <c r="A1416" s="10"/>
      <c r="B1416" s="10"/>
      <c r="C1416" s="10"/>
      <c r="D1416" s="10"/>
      <c r="E1416" s="10"/>
      <c r="F1416" s="10"/>
      <c r="G1416" s="238"/>
      <c r="H1416" s="10" t="s">
        <v>2739</v>
      </c>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row>
    <row r="1417" spans="1:33" ht="14.25" customHeight="1"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row>
    <row r="1418" spans="1:33" ht="14.25" customHeight="1" x14ac:dyDescent="0.25">
      <c r="A1418" s="10"/>
      <c r="B1418" s="10"/>
      <c r="C1418" s="10"/>
      <c r="D1418" s="10"/>
      <c r="E1418" s="10"/>
      <c r="F1418" s="10"/>
      <c r="G1418" s="238"/>
      <c r="H1418" s="10" t="s">
        <v>2740</v>
      </c>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row>
    <row r="1419" spans="1:33" ht="14.25" customHeight="1"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row>
    <row r="1420" spans="1:33" ht="15" customHeight="1" x14ac:dyDescent="0.2">
      <c r="A1420" s="1551" t="s">
        <v>2799</v>
      </c>
      <c r="B1420" s="1400"/>
      <c r="C1420" s="1400"/>
      <c r="D1420" s="1400"/>
      <c r="E1420" s="1400"/>
      <c r="F1420" s="1400"/>
      <c r="G1420" s="1400"/>
      <c r="H1420" s="1400"/>
      <c r="I1420" s="1400"/>
      <c r="J1420" s="1400"/>
      <c r="K1420" s="1400"/>
      <c r="L1420" s="1400"/>
      <c r="M1420" s="1400"/>
      <c r="N1420" s="1400"/>
      <c r="O1420" s="1400"/>
      <c r="P1420" s="1400"/>
      <c r="Q1420" s="1400"/>
      <c r="R1420" s="1400"/>
      <c r="S1420" s="1400"/>
      <c r="T1420" s="1400"/>
      <c r="U1420" s="1400"/>
      <c r="V1420" s="1400"/>
      <c r="W1420" s="1400"/>
      <c r="X1420" s="1400"/>
      <c r="Y1420" s="1400"/>
      <c r="Z1420" s="1400"/>
      <c r="AA1420" s="1400"/>
      <c r="AB1420" s="1400"/>
      <c r="AC1420" s="1400"/>
      <c r="AD1420" s="1400"/>
      <c r="AE1420" s="1400"/>
      <c r="AF1420" s="1400"/>
      <c r="AG1420" s="1400"/>
    </row>
    <row r="1421" spans="1:33" ht="14.25" customHeight="1" x14ac:dyDescent="0.2">
      <c r="A1421" s="1400"/>
      <c r="B1421" s="1400"/>
      <c r="C1421" s="1400"/>
      <c r="D1421" s="1400"/>
      <c r="E1421" s="1400"/>
      <c r="F1421" s="1400"/>
      <c r="G1421" s="1400"/>
      <c r="H1421" s="1400"/>
      <c r="I1421" s="1400"/>
      <c r="J1421" s="1400"/>
      <c r="K1421" s="1400"/>
      <c r="L1421" s="1400"/>
      <c r="M1421" s="1400"/>
      <c r="N1421" s="1400"/>
      <c r="O1421" s="1400"/>
      <c r="P1421" s="1400"/>
      <c r="Q1421" s="1400"/>
      <c r="R1421" s="1400"/>
      <c r="S1421" s="1400"/>
      <c r="T1421" s="1400"/>
      <c r="U1421" s="1400"/>
      <c r="V1421" s="1400"/>
      <c r="W1421" s="1400"/>
      <c r="X1421" s="1400"/>
      <c r="Y1421" s="1400"/>
      <c r="Z1421" s="1400"/>
      <c r="AA1421" s="1400"/>
      <c r="AB1421" s="1400"/>
      <c r="AC1421" s="1400"/>
      <c r="AD1421" s="1400"/>
      <c r="AE1421" s="1400"/>
      <c r="AF1421" s="1400"/>
      <c r="AG1421" s="1400"/>
    </row>
    <row r="1422" spans="1:33" ht="14.25" customHeight="1" x14ac:dyDescent="0.2">
      <c r="A1422" s="1400"/>
      <c r="B1422" s="1400"/>
      <c r="C1422" s="1400"/>
      <c r="D1422" s="1400"/>
      <c r="E1422" s="1400"/>
      <c r="F1422" s="1400"/>
      <c r="G1422" s="1400"/>
      <c r="H1422" s="1400"/>
      <c r="I1422" s="1400"/>
      <c r="J1422" s="1400"/>
      <c r="K1422" s="1400"/>
      <c r="L1422" s="1400"/>
      <c r="M1422" s="1400"/>
      <c r="N1422" s="1400"/>
      <c r="O1422" s="1400"/>
      <c r="P1422" s="1400"/>
      <c r="Q1422" s="1400"/>
      <c r="R1422" s="1400"/>
      <c r="S1422" s="1400"/>
      <c r="T1422" s="1400"/>
      <c r="U1422" s="1400"/>
      <c r="V1422" s="1400"/>
      <c r="W1422" s="1400"/>
      <c r="X1422" s="1400"/>
      <c r="Y1422" s="1400"/>
      <c r="Z1422" s="1400"/>
      <c r="AA1422" s="1400"/>
      <c r="AB1422" s="1400"/>
      <c r="AC1422" s="1400"/>
      <c r="AD1422" s="1400"/>
      <c r="AE1422" s="1400"/>
      <c r="AF1422" s="1400"/>
      <c r="AG1422" s="1400"/>
    </row>
    <row r="1423" spans="1:33" ht="14.25" customHeight="1" x14ac:dyDescent="0.2">
      <c r="A1423" s="1400"/>
      <c r="B1423" s="1400"/>
      <c r="C1423" s="1400"/>
      <c r="D1423" s="1400"/>
      <c r="E1423" s="1400"/>
      <c r="F1423" s="1400"/>
      <c r="G1423" s="1400"/>
      <c r="H1423" s="1400"/>
      <c r="I1423" s="1400"/>
      <c r="J1423" s="1400"/>
      <c r="K1423" s="1400"/>
      <c r="L1423" s="1400"/>
      <c r="M1423" s="1400"/>
      <c r="N1423" s="1400"/>
      <c r="O1423" s="1400"/>
      <c r="P1423" s="1400"/>
      <c r="Q1423" s="1400"/>
      <c r="R1423" s="1400"/>
      <c r="S1423" s="1400"/>
      <c r="T1423" s="1400"/>
      <c r="U1423" s="1400"/>
      <c r="V1423" s="1400"/>
      <c r="W1423" s="1400"/>
      <c r="X1423" s="1400"/>
      <c r="Y1423" s="1400"/>
      <c r="Z1423" s="1400"/>
      <c r="AA1423" s="1400"/>
      <c r="AB1423" s="1400"/>
      <c r="AC1423" s="1400"/>
      <c r="AD1423" s="1400"/>
      <c r="AE1423" s="1400"/>
      <c r="AF1423" s="1400"/>
      <c r="AG1423" s="1400"/>
    </row>
    <row r="1424" spans="1:33" ht="15" customHeight="1" x14ac:dyDescent="0.25">
      <c r="A1424" s="10"/>
      <c r="B1424" s="2383" t="s">
        <v>2742</v>
      </c>
      <c r="C1424" s="1400"/>
      <c r="D1424" s="1400"/>
      <c r="E1424" s="1400"/>
      <c r="F1424" s="1400"/>
      <c r="G1424" s="1400"/>
      <c r="H1424" s="1400"/>
      <c r="I1424" s="1400"/>
      <c r="J1424" s="1400"/>
      <c r="K1424" s="1400"/>
      <c r="L1424" s="1400"/>
      <c r="M1424" s="364"/>
      <c r="N1424" s="2383" t="s">
        <v>1645</v>
      </c>
      <c r="O1424" s="364"/>
      <c r="P1424" s="2383" t="s">
        <v>2614</v>
      </c>
      <c r="Q1424" s="1400"/>
      <c r="R1424" s="1400"/>
      <c r="S1424" s="1400"/>
      <c r="T1424" s="1400"/>
      <c r="U1424" s="1400"/>
      <c r="V1424" s="1400"/>
      <c r="W1424" s="1400"/>
      <c r="X1424" s="1400"/>
      <c r="Y1424" s="181"/>
      <c r="Z1424" s="2388" t="s">
        <v>2743</v>
      </c>
      <c r="AA1424" s="1400"/>
      <c r="AB1424" s="10"/>
      <c r="AC1424" s="2388" t="s">
        <v>2744</v>
      </c>
      <c r="AD1424" s="1400"/>
      <c r="AE1424" s="1400"/>
      <c r="AF1424" s="1400"/>
      <c r="AG1424" s="10"/>
    </row>
    <row r="1425" spans="1:33" ht="14.25" customHeight="1" x14ac:dyDescent="0.25">
      <c r="A1425" s="10"/>
      <c r="B1425" s="1400"/>
      <c r="C1425" s="1400"/>
      <c r="D1425" s="1400"/>
      <c r="E1425" s="1400"/>
      <c r="F1425" s="1400"/>
      <c r="G1425" s="1400"/>
      <c r="H1425" s="1400"/>
      <c r="I1425" s="1400"/>
      <c r="J1425" s="1400"/>
      <c r="K1425" s="1400"/>
      <c r="L1425" s="1400"/>
      <c r="M1425" s="364"/>
      <c r="N1425" s="1400"/>
      <c r="O1425" s="364"/>
      <c r="P1425" s="1400"/>
      <c r="Q1425" s="1400"/>
      <c r="R1425" s="1400"/>
      <c r="S1425" s="1400"/>
      <c r="T1425" s="1400"/>
      <c r="U1425" s="1400"/>
      <c r="V1425" s="1400"/>
      <c r="W1425" s="1400"/>
      <c r="X1425" s="1400"/>
      <c r="Y1425" s="181"/>
      <c r="Z1425" s="1400"/>
      <c r="AA1425" s="1400"/>
      <c r="AB1425" s="10"/>
      <c r="AC1425" s="1400"/>
      <c r="AD1425" s="1400"/>
      <c r="AE1425" s="1400"/>
      <c r="AF1425" s="1400"/>
      <c r="AG1425" s="10"/>
    </row>
    <row r="1426" spans="1:33" ht="14.25" customHeight="1" x14ac:dyDescent="0.25">
      <c r="A1426" s="10"/>
      <c r="B1426" s="10"/>
      <c r="C1426" s="10"/>
      <c r="D1426" s="10"/>
      <c r="E1426" s="10"/>
      <c r="F1426" s="10"/>
      <c r="G1426" s="10"/>
      <c r="H1426" s="10"/>
      <c r="I1426" s="10"/>
      <c r="J1426" s="10"/>
      <c r="K1426" s="10"/>
      <c r="L1426" s="10"/>
      <c r="M1426" s="10"/>
      <c r="N1426" s="10"/>
      <c r="O1426" s="10"/>
      <c r="P1426" s="153"/>
      <c r="Q1426" s="153"/>
      <c r="R1426" s="153"/>
      <c r="S1426" s="153"/>
      <c r="T1426" s="153"/>
      <c r="U1426" s="153"/>
      <c r="V1426" s="153"/>
      <c r="W1426" s="153"/>
      <c r="X1426" s="153"/>
      <c r="Y1426" s="10"/>
      <c r="Z1426" s="10"/>
      <c r="AA1426" s="10"/>
      <c r="AB1426" s="10"/>
      <c r="AC1426" s="10"/>
      <c r="AD1426" s="10"/>
      <c r="AE1426" s="10"/>
      <c r="AF1426" s="10"/>
      <c r="AG1426" s="10"/>
    </row>
    <row r="1427" spans="1:33" ht="14.25" customHeight="1" x14ac:dyDescent="0.25">
      <c r="A1427" s="255"/>
      <c r="B1427" s="1474"/>
      <c r="C1427" s="1456"/>
      <c r="D1427" s="1456"/>
      <c r="E1427" s="1456"/>
      <c r="F1427" s="1456"/>
      <c r="G1427" s="1456"/>
      <c r="H1427" s="1456"/>
      <c r="I1427" s="1456"/>
      <c r="J1427" s="1456"/>
      <c r="K1427" s="1456"/>
      <c r="L1427" s="1457"/>
      <c r="M1427" s="255"/>
      <c r="N1427" s="1022"/>
      <c r="O1427" s="255"/>
      <c r="P1427" s="2386"/>
      <c r="Q1427" s="1456"/>
      <c r="R1427" s="1456"/>
      <c r="S1427" s="1456"/>
      <c r="T1427" s="1456"/>
      <c r="U1427" s="1456"/>
      <c r="V1427" s="1456"/>
      <c r="W1427" s="1456"/>
      <c r="X1427" s="1457"/>
      <c r="Y1427" s="255"/>
      <c r="Z1427" s="2387"/>
      <c r="AA1427" s="1457"/>
      <c r="AB1427" s="10"/>
      <c r="AC1427" s="2387"/>
      <c r="AD1427" s="1456"/>
      <c r="AE1427" s="1456"/>
      <c r="AF1427" s="1457"/>
      <c r="AG1427" s="10"/>
    </row>
    <row r="1428" spans="1:33" ht="14.25" customHeight="1" x14ac:dyDescent="0.25">
      <c r="A1428" s="10"/>
      <c r="B1428" s="584"/>
      <c r="C1428" s="584"/>
      <c r="D1428" s="584"/>
      <c r="E1428" s="584"/>
      <c r="F1428" s="584"/>
      <c r="G1428" s="584"/>
      <c r="H1428" s="584"/>
      <c r="I1428" s="584"/>
      <c r="J1428" s="584"/>
      <c r="K1428" s="584"/>
      <c r="L1428" s="584"/>
      <c r="M1428" s="10"/>
      <c r="N1428" s="584"/>
      <c r="O1428" s="10"/>
      <c r="P1428" s="153"/>
      <c r="Q1428" s="153"/>
      <c r="R1428" s="153"/>
      <c r="S1428" s="153"/>
      <c r="T1428" s="153"/>
      <c r="U1428" s="153"/>
      <c r="V1428" s="153"/>
      <c r="W1428" s="153"/>
      <c r="X1428" s="153"/>
      <c r="Y1428" s="10"/>
      <c r="Z1428" s="1023"/>
      <c r="AA1428" s="1023"/>
      <c r="AB1428" s="10"/>
      <c r="AC1428" s="1023"/>
      <c r="AD1428" s="1023"/>
      <c r="AE1428" s="1023"/>
      <c r="AF1428" s="1023"/>
      <c r="AG1428" s="10"/>
    </row>
    <row r="1429" spans="1:33" ht="14.25" customHeight="1" x14ac:dyDescent="0.25">
      <c r="A1429" s="255"/>
      <c r="B1429" s="1474"/>
      <c r="C1429" s="1456"/>
      <c r="D1429" s="1456"/>
      <c r="E1429" s="1456"/>
      <c r="F1429" s="1456"/>
      <c r="G1429" s="1456"/>
      <c r="H1429" s="1456"/>
      <c r="I1429" s="1456"/>
      <c r="J1429" s="1456"/>
      <c r="K1429" s="1456"/>
      <c r="L1429" s="1457"/>
      <c r="M1429" s="255"/>
      <c r="N1429" s="1022"/>
      <c r="O1429" s="255"/>
      <c r="P1429" s="2386"/>
      <c r="Q1429" s="1456"/>
      <c r="R1429" s="1456"/>
      <c r="S1429" s="1456"/>
      <c r="T1429" s="1456"/>
      <c r="U1429" s="1456"/>
      <c r="V1429" s="1456"/>
      <c r="W1429" s="1456"/>
      <c r="X1429" s="1457"/>
      <c r="Y1429" s="255"/>
      <c r="Z1429" s="2387"/>
      <c r="AA1429" s="1457"/>
      <c r="AB1429" s="10"/>
      <c r="AC1429" s="2387"/>
      <c r="AD1429" s="1456"/>
      <c r="AE1429" s="1456"/>
      <c r="AF1429" s="1457"/>
      <c r="AG1429" s="10"/>
    </row>
    <row r="1430" spans="1:33" ht="14.25" customHeight="1" x14ac:dyDescent="0.25">
      <c r="A1430" s="10"/>
      <c r="B1430" s="584"/>
      <c r="C1430" s="584"/>
      <c r="D1430" s="584"/>
      <c r="E1430" s="584"/>
      <c r="F1430" s="584"/>
      <c r="G1430" s="584"/>
      <c r="H1430" s="584"/>
      <c r="I1430" s="584"/>
      <c r="J1430" s="584"/>
      <c r="K1430" s="584"/>
      <c r="L1430" s="584"/>
      <c r="M1430" s="10"/>
      <c r="N1430" s="584"/>
      <c r="O1430" s="10"/>
      <c r="P1430" s="153"/>
      <c r="Q1430" s="153"/>
      <c r="R1430" s="153"/>
      <c r="S1430" s="153"/>
      <c r="T1430" s="153"/>
      <c r="U1430" s="153"/>
      <c r="V1430" s="153"/>
      <c r="W1430" s="153"/>
      <c r="X1430" s="153"/>
      <c r="Y1430" s="10"/>
      <c r="Z1430" s="1023"/>
      <c r="AA1430" s="1023"/>
      <c r="AB1430" s="10"/>
      <c r="AC1430" s="1023"/>
      <c r="AD1430" s="1023"/>
      <c r="AE1430" s="1023"/>
      <c r="AF1430" s="1023"/>
      <c r="AG1430" s="10"/>
    </row>
    <row r="1431" spans="1:33" ht="14.25" customHeight="1" x14ac:dyDescent="0.25">
      <c r="A1431" s="255"/>
      <c r="B1431" s="1474"/>
      <c r="C1431" s="1456"/>
      <c r="D1431" s="1456"/>
      <c r="E1431" s="1456"/>
      <c r="F1431" s="1456"/>
      <c r="G1431" s="1456"/>
      <c r="H1431" s="1456"/>
      <c r="I1431" s="1456"/>
      <c r="J1431" s="1456"/>
      <c r="K1431" s="1456"/>
      <c r="L1431" s="1457"/>
      <c r="M1431" s="255"/>
      <c r="N1431" s="1022"/>
      <c r="O1431" s="255"/>
      <c r="P1431" s="2386"/>
      <c r="Q1431" s="1456"/>
      <c r="R1431" s="1456"/>
      <c r="S1431" s="1456"/>
      <c r="T1431" s="1456"/>
      <c r="U1431" s="1456"/>
      <c r="V1431" s="1456"/>
      <c r="W1431" s="1456"/>
      <c r="X1431" s="1457"/>
      <c r="Y1431" s="255"/>
      <c r="Z1431" s="2387"/>
      <c r="AA1431" s="1457"/>
      <c r="AB1431" s="10"/>
      <c r="AC1431" s="2387"/>
      <c r="AD1431" s="1456"/>
      <c r="AE1431" s="1456"/>
      <c r="AF1431" s="1457"/>
      <c r="AG1431" s="10"/>
    </row>
    <row r="1432" spans="1:33" ht="14.25" customHeight="1" x14ac:dyDescent="0.25">
      <c r="A1432" s="10"/>
      <c r="B1432" s="584"/>
      <c r="C1432" s="584"/>
      <c r="D1432" s="584"/>
      <c r="E1432" s="584"/>
      <c r="F1432" s="584"/>
      <c r="G1432" s="584"/>
      <c r="H1432" s="584"/>
      <c r="I1432" s="584"/>
      <c r="J1432" s="584"/>
      <c r="K1432" s="584"/>
      <c r="L1432" s="584"/>
      <c r="M1432" s="10"/>
      <c r="N1432" s="584"/>
      <c r="O1432" s="10"/>
      <c r="P1432" s="153"/>
      <c r="Q1432" s="153"/>
      <c r="R1432" s="153"/>
      <c r="S1432" s="153"/>
      <c r="T1432" s="153"/>
      <c r="U1432" s="153"/>
      <c r="V1432" s="153"/>
      <c r="W1432" s="153"/>
      <c r="X1432" s="153"/>
      <c r="Y1432" s="10"/>
      <c r="Z1432" s="1023"/>
      <c r="AA1432" s="1023"/>
      <c r="AB1432" s="10"/>
      <c r="AC1432" s="1023"/>
      <c r="AD1432" s="1023"/>
      <c r="AE1432" s="1023"/>
      <c r="AF1432" s="1023"/>
      <c r="AG1432" s="10"/>
    </row>
    <row r="1433" spans="1:33" ht="14.25" customHeight="1" x14ac:dyDescent="0.25">
      <c r="A1433" s="255"/>
      <c r="B1433" s="1474"/>
      <c r="C1433" s="1456"/>
      <c r="D1433" s="1456"/>
      <c r="E1433" s="1456"/>
      <c r="F1433" s="1456"/>
      <c r="G1433" s="1456"/>
      <c r="H1433" s="1456"/>
      <c r="I1433" s="1456"/>
      <c r="J1433" s="1456"/>
      <c r="K1433" s="1456"/>
      <c r="L1433" s="1457"/>
      <c r="M1433" s="255"/>
      <c r="N1433" s="1022"/>
      <c r="O1433" s="255"/>
      <c r="P1433" s="2386"/>
      <c r="Q1433" s="1456"/>
      <c r="R1433" s="1456"/>
      <c r="S1433" s="1456"/>
      <c r="T1433" s="1456"/>
      <c r="U1433" s="1456"/>
      <c r="V1433" s="1456"/>
      <c r="W1433" s="1456"/>
      <c r="X1433" s="1457"/>
      <c r="Y1433" s="255"/>
      <c r="Z1433" s="2387"/>
      <c r="AA1433" s="1457"/>
      <c r="AB1433" s="10"/>
      <c r="AC1433" s="2387"/>
      <c r="AD1433" s="1456"/>
      <c r="AE1433" s="1456"/>
      <c r="AF1433" s="1457"/>
      <c r="AG1433" s="10"/>
    </row>
    <row r="1434" spans="1:33" ht="14.25" customHeight="1" x14ac:dyDescent="0.25">
      <c r="A1434" s="10"/>
      <c r="B1434" s="584"/>
      <c r="C1434" s="584"/>
      <c r="D1434" s="584"/>
      <c r="E1434" s="584"/>
      <c r="F1434" s="584"/>
      <c r="G1434" s="584"/>
      <c r="H1434" s="584"/>
      <c r="I1434" s="584"/>
      <c r="J1434" s="584"/>
      <c r="K1434" s="584"/>
      <c r="L1434" s="584"/>
      <c r="M1434" s="10"/>
      <c r="N1434" s="584"/>
      <c r="O1434" s="10"/>
      <c r="P1434" s="153"/>
      <c r="Q1434" s="153"/>
      <c r="R1434" s="153"/>
      <c r="S1434" s="153"/>
      <c r="T1434" s="153"/>
      <c r="U1434" s="153"/>
      <c r="V1434" s="153"/>
      <c r="W1434" s="153"/>
      <c r="X1434" s="153"/>
      <c r="Y1434" s="10"/>
      <c r="Z1434" s="1023"/>
      <c r="AA1434" s="1023"/>
      <c r="AB1434" s="10"/>
      <c r="AC1434" s="1023"/>
      <c r="AD1434" s="1023"/>
      <c r="AE1434" s="1023"/>
      <c r="AF1434" s="1023"/>
      <c r="AG1434" s="10"/>
    </row>
    <row r="1435" spans="1:33" ht="14.25" customHeight="1" x14ac:dyDescent="0.25">
      <c r="A1435" s="255"/>
      <c r="B1435" s="1474"/>
      <c r="C1435" s="1456"/>
      <c r="D1435" s="1456"/>
      <c r="E1435" s="1456"/>
      <c r="F1435" s="1456"/>
      <c r="G1435" s="1456"/>
      <c r="H1435" s="1456"/>
      <c r="I1435" s="1456"/>
      <c r="J1435" s="1456"/>
      <c r="K1435" s="1456"/>
      <c r="L1435" s="1457"/>
      <c r="M1435" s="255"/>
      <c r="N1435" s="1022"/>
      <c r="O1435" s="255"/>
      <c r="P1435" s="2386"/>
      <c r="Q1435" s="1456"/>
      <c r="R1435" s="1456"/>
      <c r="S1435" s="1456"/>
      <c r="T1435" s="1456"/>
      <c r="U1435" s="1456"/>
      <c r="V1435" s="1456"/>
      <c r="W1435" s="1456"/>
      <c r="X1435" s="1457"/>
      <c r="Y1435" s="255"/>
      <c r="Z1435" s="2387"/>
      <c r="AA1435" s="1457"/>
      <c r="AB1435" s="10"/>
      <c r="AC1435" s="2387"/>
      <c r="AD1435" s="1456"/>
      <c r="AE1435" s="1456"/>
      <c r="AF1435" s="1457"/>
      <c r="AG1435" s="10"/>
    </row>
    <row r="1436" spans="1:33" ht="14.25" customHeight="1" x14ac:dyDescent="0.25">
      <c r="A1436" s="10"/>
      <c r="B1436" s="584"/>
      <c r="C1436" s="584"/>
      <c r="D1436" s="584"/>
      <c r="E1436" s="584"/>
      <c r="F1436" s="584"/>
      <c r="G1436" s="584"/>
      <c r="H1436" s="584"/>
      <c r="I1436" s="584"/>
      <c r="J1436" s="584"/>
      <c r="K1436" s="584"/>
      <c r="L1436" s="584"/>
      <c r="M1436" s="10"/>
      <c r="N1436" s="584"/>
      <c r="O1436" s="10"/>
      <c r="P1436" s="153"/>
      <c r="Q1436" s="153"/>
      <c r="R1436" s="153"/>
      <c r="S1436" s="153"/>
      <c r="T1436" s="153"/>
      <c r="U1436" s="153"/>
      <c r="V1436" s="153"/>
      <c r="W1436" s="153"/>
      <c r="X1436" s="153"/>
      <c r="Y1436" s="10"/>
      <c r="Z1436" s="1023"/>
      <c r="AA1436" s="1023"/>
      <c r="AB1436" s="10"/>
      <c r="AC1436" s="1023"/>
      <c r="AD1436" s="1023"/>
      <c r="AE1436" s="1023"/>
      <c r="AF1436" s="1023"/>
      <c r="AG1436" s="10"/>
    </row>
    <row r="1437" spans="1:33" ht="14.25" customHeight="1" x14ac:dyDescent="0.25">
      <c r="A1437" s="255"/>
      <c r="B1437" s="1474"/>
      <c r="C1437" s="1456"/>
      <c r="D1437" s="1456"/>
      <c r="E1437" s="1456"/>
      <c r="F1437" s="1456"/>
      <c r="G1437" s="1456"/>
      <c r="H1437" s="1456"/>
      <c r="I1437" s="1456"/>
      <c r="J1437" s="1456"/>
      <c r="K1437" s="1456"/>
      <c r="L1437" s="1457"/>
      <c r="M1437" s="255"/>
      <c r="N1437" s="1022"/>
      <c r="O1437" s="255"/>
      <c r="P1437" s="2386"/>
      <c r="Q1437" s="1456"/>
      <c r="R1437" s="1456"/>
      <c r="S1437" s="1456"/>
      <c r="T1437" s="1456"/>
      <c r="U1437" s="1456"/>
      <c r="V1437" s="1456"/>
      <c r="W1437" s="1456"/>
      <c r="X1437" s="1457"/>
      <c r="Y1437" s="255"/>
      <c r="Z1437" s="2387"/>
      <c r="AA1437" s="1457"/>
      <c r="AB1437" s="10"/>
      <c r="AC1437" s="2387"/>
      <c r="AD1437" s="1456"/>
      <c r="AE1437" s="1456"/>
      <c r="AF1437" s="1457"/>
      <c r="AG1437" s="10"/>
    </row>
    <row r="1438" spans="1:33" ht="14.25" customHeight="1"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row>
    <row r="1439" spans="1:33" ht="14.25" customHeight="1" x14ac:dyDescent="0.25">
      <c r="A1439" s="10" t="s">
        <v>2745</v>
      </c>
      <c r="B1439" s="10"/>
      <c r="C1439" s="10"/>
      <c r="D1439" s="10"/>
      <c r="E1439" s="10"/>
      <c r="F1439" s="10"/>
      <c r="G1439" s="10"/>
      <c r="H1439" s="10"/>
      <c r="I1439" s="2389" t="s">
        <v>2746</v>
      </c>
      <c r="J1439" s="1456"/>
      <c r="K1439" s="1456"/>
      <c r="L1439" s="1456"/>
      <c r="M1439" s="1456"/>
      <c r="N1439" s="1456"/>
      <c r="O1439" s="1456"/>
      <c r="P1439" s="1456"/>
      <c r="Q1439" s="1456"/>
      <c r="R1439" s="1456"/>
      <c r="S1439" s="1456"/>
      <c r="T1439" s="1456"/>
      <c r="U1439" s="1456"/>
      <c r="V1439" s="1456"/>
      <c r="W1439" s="1456"/>
      <c r="X1439" s="1457"/>
      <c r="Y1439" s="10"/>
      <c r="Z1439" s="10" t="s">
        <v>2747</v>
      </c>
      <c r="AA1439" s="10"/>
      <c r="AB1439" s="10"/>
      <c r="AC1439" s="10"/>
      <c r="AD1439" s="10"/>
      <c r="AE1439" s="10"/>
      <c r="AF1439" s="10"/>
      <c r="AG1439" s="10"/>
    </row>
    <row r="1440" spans="1:33" ht="14.25" customHeight="1" x14ac:dyDescent="0.25">
      <c r="A1440" s="10" t="s">
        <v>2800</v>
      </c>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row>
    <row r="1441" spans="1:33" ht="14.25" customHeight="1"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row>
    <row r="1442" spans="1:33" ht="15" customHeight="1" x14ac:dyDescent="0.2">
      <c r="A1442" s="1551" t="s">
        <v>2749</v>
      </c>
      <c r="B1442" s="1400"/>
      <c r="C1442" s="1400"/>
      <c r="D1442" s="1400"/>
      <c r="E1442" s="1400"/>
      <c r="F1442" s="1400"/>
      <c r="G1442" s="1400"/>
      <c r="H1442" s="1400"/>
      <c r="I1442" s="1400"/>
      <c r="J1442" s="1400"/>
      <c r="K1442" s="1400"/>
      <c r="L1442" s="1400"/>
      <c r="M1442" s="1400"/>
      <c r="N1442" s="1400"/>
      <c r="O1442" s="1400"/>
      <c r="P1442" s="1400"/>
      <c r="Q1442" s="1400"/>
      <c r="R1442" s="1400"/>
      <c r="S1442" s="1400"/>
      <c r="T1442" s="1400"/>
      <c r="U1442" s="1400"/>
      <c r="V1442" s="1400"/>
      <c r="W1442" s="1400"/>
      <c r="X1442" s="1400"/>
      <c r="Y1442" s="1400"/>
      <c r="Z1442" s="1400"/>
      <c r="AA1442" s="1400"/>
      <c r="AB1442" s="1400"/>
      <c r="AC1442" s="1400"/>
      <c r="AD1442" s="1400"/>
      <c r="AE1442" s="1400"/>
      <c r="AF1442" s="1400"/>
      <c r="AG1442" s="1400"/>
    </row>
    <row r="1443" spans="1:33" ht="14.25" customHeight="1" x14ac:dyDescent="0.2">
      <c r="A1443" s="1400"/>
      <c r="B1443" s="1400"/>
      <c r="C1443" s="1400"/>
      <c r="D1443" s="1400"/>
      <c r="E1443" s="1400"/>
      <c r="F1443" s="1400"/>
      <c r="G1443" s="1400"/>
      <c r="H1443" s="1400"/>
      <c r="I1443" s="1400"/>
      <c r="J1443" s="1400"/>
      <c r="K1443" s="1400"/>
      <c r="L1443" s="1400"/>
      <c r="M1443" s="1400"/>
      <c r="N1443" s="1400"/>
      <c r="O1443" s="1400"/>
      <c r="P1443" s="1400"/>
      <c r="Q1443" s="1400"/>
      <c r="R1443" s="1400"/>
      <c r="S1443" s="1400"/>
      <c r="T1443" s="1400"/>
      <c r="U1443" s="1400"/>
      <c r="V1443" s="1400"/>
      <c r="W1443" s="1400"/>
      <c r="X1443" s="1400"/>
      <c r="Y1443" s="1400"/>
      <c r="Z1443" s="1400"/>
      <c r="AA1443" s="1400"/>
      <c r="AB1443" s="1400"/>
      <c r="AC1443" s="1400"/>
      <c r="AD1443" s="1400"/>
      <c r="AE1443" s="1400"/>
      <c r="AF1443" s="1400"/>
      <c r="AG1443" s="1400"/>
    </row>
    <row r="1444" spans="1:33" ht="14.25" customHeight="1" x14ac:dyDescent="0.2">
      <c r="A1444" s="1400"/>
      <c r="B1444" s="1400"/>
      <c r="C1444" s="1400"/>
      <c r="D1444" s="1400"/>
      <c r="E1444" s="1400"/>
      <c r="F1444" s="1400"/>
      <c r="G1444" s="1400"/>
      <c r="H1444" s="1400"/>
      <c r="I1444" s="1400"/>
      <c r="J1444" s="1400"/>
      <c r="K1444" s="1400"/>
      <c r="L1444" s="1400"/>
      <c r="M1444" s="1400"/>
      <c r="N1444" s="1400"/>
      <c r="O1444" s="1400"/>
      <c r="P1444" s="1400"/>
      <c r="Q1444" s="1400"/>
      <c r="R1444" s="1400"/>
      <c r="S1444" s="1400"/>
      <c r="T1444" s="1400"/>
      <c r="U1444" s="1400"/>
      <c r="V1444" s="1400"/>
      <c r="W1444" s="1400"/>
      <c r="X1444" s="1400"/>
      <c r="Y1444" s="1400"/>
      <c r="Z1444" s="1400"/>
      <c r="AA1444" s="1400"/>
      <c r="AB1444" s="1400"/>
      <c r="AC1444" s="1400"/>
      <c r="AD1444" s="1400"/>
      <c r="AE1444" s="1400"/>
      <c r="AF1444" s="1400"/>
      <c r="AG1444" s="1400"/>
    </row>
    <row r="1445" spans="1:33" ht="14.25" customHeight="1" x14ac:dyDescent="0.2">
      <c r="A1445" s="1400"/>
      <c r="B1445" s="1400"/>
      <c r="C1445" s="1400"/>
      <c r="D1445" s="1400"/>
      <c r="E1445" s="1400"/>
      <c r="F1445" s="1400"/>
      <c r="G1445" s="1400"/>
      <c r="H1445" s="1400"/>
      <c r="I1445" s="1400"/>
      <c r="J1445" s="1400"/>
      <c r="K1445" s="1400"/>
      <c r="L1445" s="1400"/>
      <c r="M1445" s="1400"/>
      <c r="N1445" s="1400"/>
      <c r="O1445" s="1400"/>
      <c r="P1445" s="1400"/>
      <c r="Q1445" s="1400"/>
      <c r="R1445" s="1400"/>
      <c r="S1445" s="1400"/>
      <c r="T1445" s="1400"/>
      <c r="U1445" s="1400"/>
      <c r="V1445" s="1400"/>
      <c r="W1445" s="1400"/>
      <c r="X1445" s="1400"/>
      <c r="Y1445" s="1400"/>
      <c r="Z1445" s="1400"/>
      <c r="AA1445" s="1400"/>
      <c r="AB1445" s="1400"/>
      <c r="AC1445" s="1400"/>
      <c r="AD1445" s="1400"/>
      <c r="AE1445" s="1400"/>
      <c r="AF1445" s="1400"/>
      <c r="AG1445" s="1400"/>
    </row>
    <row r="1446" spans="1:33" ht="14.25" customHeight="1"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row>
    <row r="1447" spans="1:33" ht="15" customHeight="1" x14ac:dyDescent="0.2">
      <c r="A1447" s="1551" t="s">
        <v>2750</v>
      </c>
      <c r="B1447" s="1400"/>
      <c r="C1447" s="1400"/>
      <c r="D1447" s="1400"/>
      <c r="E1447" s="1400"/>
      <c r="F1447" s="1400"/>
      <c r="G1447" s="1400"/>
      <c r="H1447" s="1400"/>
      <c r="I1447" s="1400"/>
      <c r="J1447" s="1400"/>
      <c r="K1447" s="1400"/>
      <c r="L1447" s="1400"/>
      <c r="M1447" s="1400"/>
      <c r="N1447" s="1400"/>
      <c r="O1447" s="1400"/>
      <c r="P1447" s="1400"/>
      <c r="Q1447" s="1400"/>
      <c r="R1447" s="1400"/>
      <c r="S1447" s="1400"/>
      <c r="T1447" s="1400"/>
      <c r="U1447" s="1400"/>
      <c r="V1447" s="1400"/>
      <c r="W1447" s="1400"/>
      <c r="X1447" s="1400"/>
      <c r="Y1447" s="1400"/>
      <c r="Z1447" s="1400"/>
      <c r="AA1447" s="1400"/>
      <c r="AB1447" s="1400"/>
      <c r="AC1447" s="1400"/>
      <c r="AD1447" s="1400"/>
      <c r="AE1447" s="1400"/>
      <c r="AF1447" s="1400"/>
      <c r="AG1447" s="1400"/>
    </row>
    <row r="1448" spans="1:33" ht="14.25" customHeight="1" x14ac:dyDescent="0.2">
      <c r="A1448" s="1400"/>
      <c r="B1448" s="1400"/>
      <c r="C1448" s="1400"/>
      <c r="D1448" s="1400"/>
      <c r="E1448" s="1400"/>
      <c r="F1448" s="1400"/>
      <c r="G1448" s="1400"/>
      <c r="H1448" s="1400"/>
      <c r="I1448" s="1400"/>
      <c r="J1448" s="1400"/>
      <c r="K1448" s="1400"/>
      <c r="L1448" s="1400"/>
      <c r="M1448" s="1400"/>
      <c r="N1448" s="1400"/>
      <c r="O1448" s="1400"/>
      <c r="P1448" s="1400"/>
      <c r="Q1448" s="1400"/>
      <c r="R1448" s="1400"/>
      <c r="S1448" s="1400"/>
      <c r="T1448" s="1400"/>
      <c r="U1448" s="1400"/>
      <c r="V1448" s="1400"/>
      <c r="W1448" s="1400"/>
      <c r="X1448" s="1400"/>
      <c r="Y1448" s="1400"/>
      <c r="Z1448" s="1400"/>
      <c r="AA1448" s="1400"/>
      <c r="AB1448" s="1400"/>
      <c r="AC1448" s="1400"/>
      <c r="AD1448" s="1400"/>
      <c r="AE1448" s="1400"/>
      <c r="AF1448" s="1400"/>
      <c r="AG1448" s="1400"/>
    </row>
    <row r="1449" spans="1:33" ht="14.25" customHeight="1" x14ac:dyDescent="0.2">
      <c r="A1449" s="1400"/>
      <c r="B1449" s="1400"/>
      <c r="C1449" s="1400"/>
      <c r="D1449" s="1400"/>
      <c r="E1449" s="1400"/>
      <c r="F1449" s="1400"/>
      <c r="G1449" s="1400"/>
      <c r="H1449" s="1400"/>
      <c r="I1449" s="1400"/>
      <c r="J1449" s="1400"/>
      <c r="K1449" s="1400"/>
      <c r="L1449" s="1400"/>
      <c r="M1449" s="1400"/>
      <c r="N1449" s="1400"/>
      <c r="O1449" s="1400"/>
      <c r="P1449" s="1400"/>
      <c r="Q1449" s="1400"/>
      <c r="R1449" s="1400"/>
      <c r="S1449" s="1400"/>
      <c r="T1449" s="1400"/>
      <c r="U1449" s="1400"/>
      <c r="V1449" s="1400"/>
      <c r="W1449" s="1400"/>
      <c r="X1449" s="1400"/>
      <c r="Y1449" s="1400"/>
      <c r="Z1449" s="1400"/>
      <c r="AA1449" s="1400"/>
      <c r="AB1449" s="1400"/>
      <c r="AC1449" s="1400"/>
      <c r="AD1449" s="1400"/>
      <c r="AE1449" s="1400"/>
      <c r="AF1449" s="1400"/>
      <c r="AG1449" s="1400"/>
    </row>
    <row r="1450" spans="1:33" ht="14.25" customHeight="1"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row>
    <row r="1451" spans="1:33" ht="14.25" customHeight="1" x14ac:dyDescent="0.25">
      <c r="A1451" s="10" t="s">
        <v>2751</v>
      </c>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row>
    <row r="1452" spans="1:33" ht="14.25" customHeight="1"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row>
    <row r="1453" spans="1:33" ht="14.25" customHeight="1"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row>
    <row r="1454" spans="1:33" ht="14.25" customHeight="1" x14ac:dyDescent="0.25">
      <c r="A1454" s="10" t="s">
        <v>1873</v>
      </c>
      <c r="B1454" s="10"/>
      <c r="C1454" s="2380"/>
      <c r="D1454" s="1403"/>
      <c r="E1454" s="1403"/>
      <c r="F1454" s="1403"/>
      <c r="G1454" s="1403"/>
      <c r="H1454" s="1403"/>
      <c r="I1454" s="1403"/>
      <c r="J1454" s="1403"/>
      <c r="K1454" s="1403"/>
      <c r="L1454" s="10"/>
      <c r="M1454" s="2384" t="str">
        <f>J1408</f>
        <v>Should be the same as listed in Part I.</v>
      </c>
      <c r="N1454" s="1456"/>
      <c r="O1454" s="1456"/>
      <c r="P1454" s="1456"/>
      <c r="Q1454" s="1456"/>
      <c r="R1454" s="1456"/>
      <c r="S1454" s="1456"/>
      <c r="T1454" s="1456"/>
      <c r="U1454" s="1456"/>
      <c r="V1454" s="1456"/>
      <c r="W1454" s="1456"/>
      <c r="X1454" s="1456"/>
      <c r="Y1454" s="1456"/>
      <c r="Z1454" s="1457"/>
      <c r="AA1454" s="10"/>
      <c r="AB1454" s="1703"/>
      <c r="AC1454" s="1456"/>
      <c r="AD1454" s="1456"/>
      <c r="AE1454" s="1456"/>
      <c r="AF1454" s="1457"/>
      <c r="AG1454" s="10"/>
    </row>
    <row r="1455" spans="1:33" ht="15" customHeight="1" x14ac:dyDescent="0.25">
      <c r="A1455" s="10"/>
      <c r="B1455" s="10"/>
      <c r="C1455" s="2381" t="s">
        <v>2752</v>
      </c>
      <c r="D1455" s="1397"/>
      <c r="E1455" s="1397"/>
      <c r="F1455" s="1397"/>
      <c r="G1455" s="1397"/>
      <c r="H1455" s="1397"/>
      <c r="I1455" s="1397"/>
      <c r="J1455" s="1397"/>
      <c r="K1455" s="1397"/>
      <c r="L1455" s="10"/>
      <c r="M1455" s="2382" t="s">
        <v>441</v>
      </c>
      <c r="N1455" s="1400"/>
      <c r="O1455" s="1400"/>
      <c r="P1455" s="1400"/>
      <c r="Q1455" s="1400"/>
      <c r="R1455" s="1400"/>
      <c r="S1455" s="1400"/>
      <c r="T1455" s="1400"/>
      <c r="U1455" s="1400"/>
      <c r="V1455" s="1400"/>
      <c r="W1455" s="1400"/>
      <c r="X1455" s="1400"/>
      <c r="Y1455" s="1400"/>
      <c r="Z1455" s="1400"/>
      <c r="AA1455" s="10"/>
      <c r="AB1455" s="2382" t="s">
        <v>442</v>
      </c>
      <c r="AC1455" s="1400"/>
      <c r="AD1455" s="1400"/>
      <c r="AE1455" s="1400"/>
      <c r="AF1455" s="1400"/>
      <c r="AG1455" s="10"/>
    </row>
    <row r="1456" spans="1:33" ht="14.25" customHeight="1" x14ac:dyDescent="0.25">
      <c r="A1456" s="10"/>
      <c r="B1456" s="10"/>
      <c r="C1456" s="1400"/>
      <c r="D1456" s="1400"/>
      <c r="E1456" s="1400"/>
      <c r="F1456" s="1400"/>
      <c r="G1456" s="1400"/>
      <c r="H1456" s="1400"/>
      <c r="I1456" s="1400"/>
      <c r="J1456" s="1400"/>
      <c r="K1456" s="140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row>
    <row r="1457" spans="1:33" ht="14.25" customHeight="1"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row>
    <row r="1458" spans="1:33" ht="14.25" customHeight="1" x14ac:dyDescent="0.25">
      <c r="A1458" s="181" t="s">
        <v>2731</v>
      </c>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row>
    <row r="1459" spans="1:33" ht="14.25" customHeight="1"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row>
    <row r="1460" spans="1:33" ht="14.25" customHeight="1" x14ac:dyDescent="0.25">
      <c r="A1460" s="181" t="s">
        <v>2724</v>
      </c>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row>
    <row r="1461" spans="1:33" ht="14.25" customHeight="1" x14ac:dyDescent="0.25">
      <c r="A1461" s="10" t="s">
        <v>2732</v>
      </c>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row>
    <row r="1462" spans="1:33" ht="14.25" customHeight="1"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row>
    <row r="1463" spans="1:33" ht="14.25" customHeight="1" x14ac:dyDescent="0.25">
      <c r="A1463" s="10" t="s">
        <v>2733</v>
      </c>
      <c r="B1463" s="10"/>
      <c r="C1463" s="10"/>
      <c r="D1463" s="10"/>
      <c r="E1463" s="10"/>
      <c r="F1463" s="10"/>
      <c r="G1463" s="10"/>
      <c r="H1463" s="10"/>
      <c r="I1463" s="10"/>
      <c r="J1463" s="2385" t="s">
        <v>2734</v>
      </c>
      <c r="K1463" s="1531"/>
      <c r="L1463" s="1531"/>
      <c r="M1463" s="1531"/>
      <c r="N1463" s="1531"/>
      <c r="O1463" s="1531"/>
      <c r="P1463" s="1531"/>
      <c r="Q1463" s="1531"/>
      <c r="R1463" s="1531"/>
      <c r="S1463" s="1531"/>
      <c r="T1463" s="1531"/>
      <c r="U1463" s="1531"/>
      <c r="V1463" s="1531"/>
      <c r="W1463" s="1531"/>
      <c r="X1463" s="1531"/>
      <c r="Y1463" s="1531"/>
      <c r="Z1463" s="1531"/>
      <c r="AA1463" s="1531"/>
      <c r="AB1463" s="1531"/>
      <c r="AC1463" s="1531"/>
      <c r="AD1463" s="1531"/>
      <c r="AE1463" s="1531"/>
      <c r="AF1463" s="1532"/>
      <c r="AG1463" s="10"/>
    </row>
    <row r="1464" spans="1:33" ht="14.25" customHeight="1"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row>
    <row r="1465" spans="1:33" ht="15.75" customHeight="1" x14ac:dyDescent="0.25">
      <c r="A1465" s="10"/>
      <c r="B1465" s="10" t="s">
        <v>2735</v>
      </c>
      <c r="C1465" s="10"/>
      <c r="D1465" s="10"/>
      <c r="E1465" s="10"/>
      <c r="F1465" s="10"/>
      <c r="G1465" s="238"/>
      <c r="H1465" s="1700" t="s">
        <v>2736</v>
      </c>
      <c r="I1465" s="1400"/>
      <c r="J1465" s="1400"/>
      <c r="K1465" s="1400"/>
      <c r="L1465" s="1400"/>
      <c r="M1465" s="1400"/>
      <c r="N1465" s="1400"/>
      <c r="O1465" s="1400"/>
      <c r="P1465" s="1400"/>
      <c r="Q1465" s="1400"/>
      <c r="R1465" s="1400"/>
      <c r="S1465" s="1400"/>
      <c r="T1465" s="1400"/>
      <c r="U1465" s="1400"/>
      <c r="V1465" s="1400"/>
      <c r="W1465" s="1400"/>
      <c r="X1465" s="1400"/>
      <c r="Y1465" s="1400"/>
      <c r="Z1465" s="1400"/>
      <c r="AA1465" s="1400"/>
      <c r="AB1465" s="1400"/>
      <c r="AC1465" s="1400"/>
      <c r="AD1465" s="1400"/>
      <c r="AE1465" s="1400"/>
      <c r="AF1465" s="1400"/>
      <c r="AG1465" s="1400"/>
    </row>
    <row r="1466" spans="1:33" ht="14.25" customHeight="1"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row>
    <row r="1467" spans="1:33" ht="14.25" customHeight="1" x14ac:dyDescent="0.25">
      <c r="A1467" s="10"/>
      <c r="B1467" s="10"/>
      <c r="C1467" s="10"/>
      <c r="D1467" s="10"/>
      <c r="E1467" s="10"/>
      <c r="F1467" s="10"/>
      <c r="G1467" s="238"/>
      <c r="H1467" s="10" t="s">
        <v>2737</v>
      </c>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row>
    <row r="1468" spans="1:33" ht="14.25" customHeight="1"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row>
    <row r="1469" spans="1:33" ht="14.25" customHeight="1" x14ac:dyDescent="0.25">
      <c r="A1469" s="10"/>
      <c r="B1469" s="10"/>
      <c r="C1469" s="10"/>
      <c r="D1469" s="10"/>
      <c r="E1469" s="10"/>
      <c r="F1469" s="10"/>
      <c r="G1469" s="238"/>
      <c r="H1469" s="10" t="s">
        <v>2738</v>
      </c>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row>
    <row r="1470" spans="1:33" ht="14.25" customHeight="1"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row>
    <row r="1471" spans="1:33" ht="14.25" customHeight="1" x14ac:dyDescent="0.25">
      <c r="A1471" s="10"/>
      <c r="B1471" s="10"/>
      <c r="C1471" s="10"/>
      <c r="D1471" s="10"/>
      <c r="E1471" s="10"/>
      <c r="F1471" s="10"/>
      <c r="G1471" s="238"/>
      <c r="H1471" s="10" t="s">
        <v>2739</v>
      </c>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row>
    <row r="1472" spans="1:33" ht="14.25" customHeight="1"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row>
    <row r="1473" spans="1:33" ht="14.25" customHeight="1" x14ac:dyDescent="0.25">
      <c r="A1473" s="10"/>
      <c r="B1473" s="10"/>
      <c r="C1473" s="10"/>
      <c r="D1473" s="10"/>
      <c r="E1473" s="10"/>
      <c r="F1473" s="10"/>
      <c r="G1473" s="238"/>
      <c r="H1473" s="10" t="s">
        <v>2740</v>
      </c>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row>
    <row r="1474" spans="1:33" ht="14.25" customHeight="1"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row>
    <row r="1475" spans="1:33" ht="15" customHeight="1" x14ac:dyDescent="0.2">
      <c r="A1475" s="1551" t="s">
        <v>2801</v>
      </c>
      <c r="B1475" s="1400"/>
      <c r="C1475" s="1400"/>
      <c r="D1475" s="1400"/>
      <c r="E1475" s="1400"/>
      <c r="F1475" s="1400"/>
      <c r="G1475" s="1400"/>
      <c r="H1475" s="1400"/>
      <c r="I1475" s="1400"/>
      <c r="J1475" s="1400"/>
      <c r="K1475" s="1400"/>
      <c r="L1475" s="1400"/>
      <c r="M1475" s="1400"/>
      <c r="N1475" s="1400"/>
      <c r="O1475" s="1400"/>
      <c r="P1475" s="1400"/>
      <c r="Q1475" s="1400"/>
      <c r="R1475" s="1400"/>
      <c r="S1475" s="1400"/>
      <c r="T1475" s="1400"/>
      <c r="U1475" s="1400"/>
      <c r="V1475" s="1400"/>
      <c r="W1475" s="1400"/>
      <c r="X1475" s="1400"/>
      <c r="Y1475" s="1400"/>
      <c r="Z1475" s="1400"/>
      <c r="AA1475" s="1400"/>
      <c r="AB1475" s="1400"/>
      <c r="AC1475" s="1400"/>
      <c r="AD1475" s="1400"/>
      <c r="AE1475" s="1400"/>
      <c r="AF1475" s="1400"/>
      <c r="AG1475" s="1400"/>
    </row>
    <row r="1476" spans="1:33" ht="14.25" customHeight="1" x14ac:dyDescent="0.2">
      <c r="A1476" s="1400"/>
      <c r="B1476" s="1400"/>
      <c r="C1476" s="1400"/>
      <c r="D1476" s="1400"/>
      <c r="E1476" s="1400"/>
      <c r="F1476" s="1400"/>
      <c r="G1476" s="1400"/>
      <c r="H1476" s="1400"/>
      <c r="I1476" s="1400"/>
      <c r="J1476" s="1400"/>
      <c r="K1476" s="1400"/>
      <c r="L1476" s="1400"/>
      <c r="M1476" s="1400"/>
      <c r="N1476" s="1400"/>
      <c r="O1476" s="1400"/>
      <c r="P1476" s="1400"/>
      <c r="Q1476" s="1400"/>
      <c r="R1476" s="1400"/>
      <c r="S1476" s="1400"/>
      <c r="T1476" s="1400"/>
      <c r="U1476" s="1400"/>
      <c r="V1476" s="1400"/>
      <c r="W1476" s="1400"/>
      <c r="X1476" s="1400"/>
      <c r="Y1476" s="1400"/>
      <c r="Z1476" s="1400"/>
      <c r="AA1476" s="1400"/>
      <c r="AB1476" s="1400"/>
      <c r="AC1476" s="1400"/>
      <c r="AD1476" s="1400"/>
      <c r="AE1476" s="1400"/>
      <c r="AF1476" s="1400"/>
      <c r="AG1476" s="1400"/>
    </row>
    <row r="1477" spans="1:33" ht="14.25" customHeight="1" x14ac:dyDescent="0.2">
      <c r="A1477" s="1400"/>
      <c r="B1477" s="1400"/>
      <c r="C1477" s="1400"/>
      <c r="D1477" s="1400"/>
      <c r="E1477" s="1400"/>
      <c r="F1477" s="1400"/>
      <c r="G1477" s="1400"/>
      <c r="H1477" s="1400"/>
      <c r="I1477" s="1400"/>
      <c r="J1477" s="1400"/>
      <c r="K1477" s="1400"/>
      <c r="L1477" s="1400"/>
      <c r="M1477" s="1400"/>
      <c r="N1477" s="1400"/>
      <c r="O1477" s="1400"/>
      <c r="P1477" s="1400"/>
      <c r="Q1477" s="1400"/>
      <c r="R1477" s="1400"/>
      <c r="S1477" s="1400"/>
      <c r="T1477" s="1400"/>
      <c r="U1477" s="1400"/>
      <c r="V1477" s="1400"/>
      <c r="W1477" s="1400"/>
      <c r="X1477" s="1400"/>
      <c r="Y1477" s="1400"/>
      <c r="Z1477" s="1400"/>
      <c r="AA1477" s="1400"/>
      <c r="AB1477" s="1400"/>
      <c r="AC1477" s="1400"/>
      <c r="AD1477" s="1400"/>
      <c r="AE1477" s="1400"/>
      <c r="AF1477" s="1400"/>
      <c r="AG1477" s="1400"/>
    </row>
    <row r="1478" spans="1:33" ht="14.25" customHeight="1" x14ac:dyDescent="0.2">
      <c r="A1478" s="1400"/>
      <c r="B1478" s="1400"/>
      <c r="C1478" s="1400"/>
      <c r="D1478" s="1400"/>
      <c r="E1478" s="1400"/>
      <c r="F1478" s="1400"/>
      <c r="G1478" s="1400"/>
      <c r="H1478" s="1400"/>
      <c r="I1478" s="1400"/>
      <c r="J1478" s="1400"/>
      <c r="K1478" s="1400"/>
      <c r="L1478" s="1400"/>
      <c r="M1478" s="1400"/>
      <c r="N1478" s="1400"/>
      <c r="O1478" s="1400"/>
      <c r="P1478" s="1400"/>
      <c r="Q1478" s="1400"/>
      <c r="R1478" s="1400"/>
      <c r="S1478" s="1400"/>
      <c r="T1478" s="1400"/>
      <c r="U1478" s="1400"/>
      <c r="V1478" s="1400"/>
      <c r="W1478" s="1400"/>
      <c r="X1478" s="1400"/>
      <c r="Y1478" s="1400"/>
      <c r="Z1478" s="1400"/>
      <c r="AA1478" s="1400"/>
      <c r="AB1478" s="1400"/>
      <c r="AC1478" s="1400"/>
      <c r="AD1478" s="1400"/>
      <c r="AE1478" s="1400"/>
      <c r="AF1478" s="1400"/>
      <c r="AG1478" s="1400"/>
    </row>
    <row r="1479" spans="1:33" ht="15" customHeight="1" x14ac:dyDescent="0.25">
      <c r="A1479" s="10"/>
      <c r="B1479" s="2383" t="s">
        <v>2742</v>
      </c>
      <c r="C1479" s="1400"/>
      <c r="D1479" s="1400"/>
      <c r="E1479" s="1400"/>
      <c r="F1479" s="1400"/>
      <c r="G1479" s="1400"/>
      <c r="H1479" s="1400"/>
      <c r="I1479" s="1400"/>
      <c r="J1479" s="1400"/>
      <c r="K1479" s="1400"/>
      <c r="L1479" s="1400"/>
      <c r="M1479" s="364"/>
      <c r="N1479" s="2383" t="s">
        <v>1645</v>
      </c>
      <c r="O1479" s="364"/>
      <c r="P1479" s="2383" t="s">
        <v>2614</v>
      </c>
      <c r="Q1479" s="1400"/>
      <c r="R1479" s="1400"/>
      <c r="S1479" s="1400"/>
      <c r="T1479" s="1400"/>
      <c r="U1479" s="1400"/>
      <c r="V1479" s="1400"/>
      <c r="W1479" s="1400"/>
      <c r="X1479" s="1400"/>
      <c r="Y1479" s="181"/>
      <c r="Z1479" s="2388" t="s">
        <v>2743</v>
      </c>
      <c r="AA1479" s="1400"/>
      <c r="AB1479" s="10"/>
      <c r="AC1479" s="2388" t="s">
        <v>2744</v>
      </c>
      <c r="AD1479" s="1400"/>
      <c r="AE1479" s="1400"/>
      <c r="AF1479" s="1400"/>
      <c r="AG1479" s="10"/>
    </row>
    <row r="1480" spans="1:33" ht="14.25" customHeight="1" x14ac:dyDescent="0.25">
      <c r="A1480" s="10"/>
      <c r="B1480" s="1400"/>
      <c r="C1480" s="1400"/>
      <c r="D1480" s="1400"/>
      <c r="E1480" s="1400"/>
      <c r="F1480" s="1400"/>
      <c r="G1480" s="1400"/>
      <c r="H1480" s="1400"/>
      <c r="I1480" s="1400"/>
      <c r="J1480" s="1400"/>
      <c r="K1480" s="1400"/>
      <c r="L1480" s="1400"/>
      <c r="M1480" s="364"/>
      <c r="N1480" s="1400"/>
      <c r="O1480" s="364"/>
      <c r="P1480" s="1400"/>
      <c r="Q1480" s="1400"/>
      <c r="R1480" s="1400"/>
      <c r="S1480" s="1400"/>
      <c r="T1480" s="1400"/>
      <c r="U1480" s="1400"/>
      <c r="V1480" s="1400"/>
      <c r="W1480" s="1400"/>
      <c r="X1480" s="1400"/>
      <c r="Y1480" s="181"/>
      <c r="Z1480" s="1400"/>
      <c r="AA1480" s="1400"/>
      <c r="AB1480" s="10"/>
      <c r="AC1480" s="1400"/>
      <c r="AD1480" s="1400"/>
      <c r="AE1480" s="1400"/>
      <c r="AF1480" s="1400"/>
      <c r="AG1480" s="10"/>
    </row>
    <row r="1481" spans="1:33" ht="14.25" customHeight="1" x14ac:dyDescent="0.25">
      <c r="A1481" s="10"/>
      <c r="B1481" s="10"/>
      <c r="C1481" s="10"/>
      <c r="D1481" s="10"/>
      <c r="E1481" s="10"/>
      <c r="F1481" s="10"/>
      <c r="G1481" s="10"/>
      <c r="H1481" s="10"/>
      <c r="I1481" s="10"/>
      <c r="J1481" s="10"/>
      <c r="K1481" s="10"/>
      <c r="L1481" s="10"/>
      <c r="M1481" s="10"/>
      <c r="N1481" s="10"/>
      <c r="O1481" s="10"/>
      <c r="P1481" s="153"/>
      <c r="Q1481" s="153"/>
      <c r="R1481" s="153"/>
      <c r="S1481" s="153"/>
      <c r="T1481" s="153"/>
      <c r="U1481" s="153"/>
      <c r="V1481" s="153"/>
      <c r="W1481" s="153"/>
      <c r="X1481" s="153"/>
      <c r="Y1481" s="10"/>
      <c r="Z1481" s="10"/>
      <c r="AA1481" s="10"/>
      <c r="AB1481" s="10"/>
      <c r="AC1481" s="10"/>
      <c r="AD1481" s="10"/>
      <c r="AE1481" s="10"/>
      <c r="AF1481" s="10"/>
      <c r="AG1481" s="10"/>
    </row>
    <row r="1482" spans="1:33" ht="14.25" customHeight="1" x14ac:dyDescent="0.25">
      <c r="A1482" s="255"/>
      <c r="B1482" s="1474"/>
      <c r="C1482" s="1456"/>
      <c r="D1482" s="1456"/>
      <c r="E1482" s="1456"/>
      <c r="F1482" s="1456"/>
      <c r="G1482" s="1456"/>
      <c r="H1482" s="1456"/>
      <c r="I1482" s="1456"/>
      <c r="J1482" s="1456"/>
      <c r="K1482" s="1456"/>
      <c r="L1482" s="1457"/>
      <c r="M1482" s="255"/>
      <c r="N1482" s="1022"/>
      <c r="O1482" s="255"/>
      <c r="P1482" s="2386"/>
      <c r="Q1482" s="1456"/>
      <c r="R1482" s="1456"/>
      <c r="S1482" s="1456"/>
      <c r="T1482" s="1456"/>
      <c r="U1482" s="1456"/>
      <c r="V1482" s="1456"/>
      <c r="W1482" s="1456"/>
      <c r="X1482" s="1457"/>
      <c r="Y1482" s="255"/>
      <c r="Z1482" s="2387"/>
      <c r="AA1482" s="1457"/>
      <c r="AB1482" s="10"/>
      <c r="AC1482" s="2387"/>
      <c r="AD1482" s="1456"/>
      <c r="AE1482" s="1456"/>
      <c r="AF1482" s="1457"/>
      <c r="AG1482" s="10"/>
    </row>
    <row r="1483" spans="1:33" ht="14.25" customHeight="1" x14ac:dyDescent="0.25">
      <c r="A1483" s="10"/>
      <c r="B1483" s="584"/>
      <c r="C1483" s="584"/>
      <c r="D1483" s="584"/>
      <c r="E1483" s="584"/>
      <c r="F1483" s="584"/>
      <c r="G1483" s="584"/>
      <c r="H1483" s="584"/>
      <c r="I1483" s="584"/>
      <c r="J1483" s="584"/>
      <c r="K1483" s="584"/>
      <c r="L1483" s="584"/>
      <c r="M1483" s="10"/>
      <c r="N1483" s="584"/>
      <c r="O1483" s="10"/>
      <c r="P1483" s="153"/>
      <c r="Q1483" s="153"/>
      <c r="R1483" s="153"/>
      <c r="S1483" s="153"/>
      <c r="T1483" s="153"/>
      <c r="U1483" s="153"/>
      <c r="V1483" s="153"/>
      <c r="W1483" s="153"/>
      <c r="X1483" s="153"/>
      <c r="Y1483" s="10"/>
      <c r="Z1483" s="1023"/>
      <c r="AA1483" s="1023"/>
      <c r="AB1483" s="10"/>
      <c r="AC1483" s="1023"/>
      <c r="AD1483" s="1023"/>
      <c r="AE1483" s="1023"/>
      <c r="AF1483" s="1023"/>
      <c r="AG1483" s="10"/>
    </row>
    <row r="1484" spans="1:33" ht="14.25" customHeight="1" x14ac:dyDescent="0.25">
      <c r="A1484" s="255"/>
      <c r="B1484" s="1474"/>
      <c r="C1484" s="1456"/>
      <c r="D1484" s="1456"/>
      <c r="E1484" s="1456"/>
      <c r="F1484" s="1456"/>
      <c r="G1484" s="1456"/>
      <c r="H1484" s="1456"/>
      <c r="I1484" s="1456"/>
      <c r="J1484" s="1456"/>
      <c r="K1484" s="1456"/>
      <c r="L1484" s="1457"/>
      <c r="M1484" s="255"/>
      <c r="N1484" s="1022"/>
      <c r="O1484" s="255"/>
      <c r="P1484" s="2386"/>
      <c r="Q1484" s="1456"/>
      <c r="R1484" s="1456"/>
      <c r="S1484" s="1456"/>
      <c r="T1484" s="1456"/>
      <c r="U1484" s="1456"/>
      <c r="V1484" s="1456"/>
      <c r="W1484" s="1456"/>
      <c r="X1484" s="1457"/>
      <c r="Y1484" s="255"/>
      <c r="Z1484" s="2387"/>
      <c r="AA1484" s="1457"/>
      <c r="AB1484" s="10"/>
      <c r="AC1484" s="2387"/>
      <c r="AD1484" s="1456"/>
      <c r="AE1484" s="1456"/>
      <c r="AF1484" s="1457"/>
      <c r="AG1484" s="10"/>
    </row>
    <row r="1485" spans="1:33" ht="14.25" customHeight="1" x14ac:dyDescent="0.25">
      <c r="A1485" s="10"/>
      <c r="B1485" s="584"/>
      <c r="C1485" s="584"/>
      <c r="D1485" s="584"/>
      <c r="E1485" s="584"/>
      <c r="F1485" s="584"/>
      <c r="G1485" s="584"/>
      <c r="H1485" s="584"/>
      <c r="I1485" s="584"/>
      <c r="J1485" s="584"/>
      <c r="K1485" s="584"/>
      <c r="L1485" s="584"/>
      <c r="M1485" s="10"/>
      <c r="N1485" s="584"/>
      <c r="O1485" s="10"/>
      <c r="P1485" s="153"/>
      <c r="Q1485" s="153"/>
      <c r="R1485" s="153"/>
      <c r="S1485" s="153"/>
      <c r="T1485" s="153"/>
      <c r="U1485" s="153"/>
      <c r="V1485" s="153"/>
      <c r="W1485" s="153"/>
      <c r="X1485" s="153"/>
      <c r="Y1485" s="10"/>
      <c r="Z1485" s="1023"/>
      <c r="AA1485" s="1023"/>
      <c r="AB1485" s="10"/>
      <c r="AC1485" s="1023"/>
      <c r="AD1485" s="1023"/>
      <c r="AE1485" s="1023"/>
      <c r="AF1485" s="1023"/>
      <c r="AG1485" s="10"/>
    </row>
    <row r="1486" spans="1:33" ht="14.25" customHeight="1" x14ac:dyDescent="0.25">
      <c r="A1486" s="255"/>
      <c r="B1486" s="1474"/>
      <c r="C1486" s="1456"/>
      <c r="D1486" s="1456"/>
      <c r="E1486" s="1456"/>
      <c r="F1486" s="1456"/>
      <c r="G1486" s="1456"/>
      <c r="H1486" s="1456"/>
      <c r="I1486" s="1456"/>
      <c r="J1486" s="1456"/>
      <c r="K1486" s="1456"/>
      <c r="L1486" s="1457"/>
      <c r="M1486" s="255"/>
      <c r="N1486" s="1022"/>
      <c r="O1486" s="255"/>
      <c r="P1486" s="2386"/>
      <c r="Q1486" s="1456"/>
      <c r="R1486" s="1456"/>
      <c r="S1486" s="1456"/>
      <c r="T1486" s="1456"/>
      <c r="U1486" s="1456"/>
      <c r="V1486" s="1456"/>
      <c r="W1486" s="1456"/>
      <c r="X1486" s="1457"/>
      <c r="Y1486" s="255"/>
      <c r="Z1486" s="2387"/>
      <c r="AA1486" s="1457"/>
      <c r="AB1486" s="10"/>
      <c r="AC1486" s="2387"/>
      <c r="AD1486" s="1456"/>
      <c r="AE1486" s="1456"/>
      <c r="AF1486" s="1457"/>
      <c r="AG1486" s="10"/>
    </row>
    <row r="1487" spans="1:33" ht="14.25" customHeight="1" x14ac:dyDescent="0.25">
      <c r="A1487" s="10"/>
      <c r="B1487" s="584"/>
      <c r="C1487" s="584"/>
      <c r="D1487" s="584"/>
      <c r="E1487" s="584"/>
      <c r="F1487" s="584"/>
      <c r="G1487" s="584"/>
      <c r="H1487" s="584"/>
      <c r="I1487" s="584"/>
      <c r="J1487" s="584"/>
      <c r="K1487" s="584"/>
      <c r="L1487" s="584"/>
      <c r="M1487" s="10"/>
      <c r="N1487" s="584"/>
      <c r="O1487" s="10"/>
      <c r="P1487" s="153"/>
      <c r="Q1487" s="153"/>
      <c r="R1487" s="153"/>
      <c r="S1487" s="153"/>
      <c r="T1487" s="153"/>
      <c r="U1487" s="153"/>
      <c r="V1487" s="153"/>
      <c r="W1487" s="153"/>
      <c r="X1487" s="153"/>
      <c r="Y1487" s="10"/>
      <c r="Z1487" s="1023"/>
      <c r="AA1487" s="1023"/>
      <c r="AB1487" s="10"/>
      <c r="AC1487" s="1023"/>
      <c r="AD1487" s="1023"/>
      <c r="AE1487" s="1023"/>
      <c r="AF1487" s="1023"/>
      <c r="AG1487" s="10"/>
    </row>
    <row r="1488" spans="1:33" ht="14.25" customHeight="1" x14ac:dyDescent="0.25">
      <c r="A1488" s="255"/>
      <c r="B1488" s="1474"/>
      <c r="C1488" s="1456"/>
      <c r="D1488" s="1456"/>
      <c r="E1488" s="1456"/>
      <c r="F1488" s="1456"/>
      <c r="G1488" s="1456"/>
      <c r="H1488" s="1456"/>
      <c r="I1488" s="1456"/>
      <c r="J1488" s="1456"/>
      <c r="K1488" s="1456"/>
      <c r="L1488" s="1457"/>
      <c r="M1488" s="255"/>
      <c r="N1488" s="1022"/>
      <c r="O1488" s="255"/>
      <c r="P1488" s="2386"/>
      <c r="Q1488" s="1456"/>
      <c r="R1488" s="1456"/>
      <c r="S1488" s="1456"/>
      <c r="T1488" s="1456"/>
      <c r="U1488" s="1456"/>
      <c r="V1488" s="1456"/>
      <c r="W1488" s="1456"/>
      <c r="X1488" s="1457"/>
      <c r="Y1488" s="255"/>
      <c r="Z1488" s="2387"/>
      <c r="AA1488" s="1457"/>
      <c r="AB1488" s="10"/>
      <c r="AC1488" s="2387"/>
      <c r="AD1488" s="1456"/>
      <c r="AE1488" s="1456"/>
      <c r="AF1488" s="1457"/>
      <c r="AG1488" s="10"/>
    </row>
    <row r="1489" spans="1:33" ht="14.25" customHeight="1" x14ac:dyDescent="0.25">
      <c r="A1489" s="10"/>
      <c r="B1489" s="584"/>
      <c r="C1489" s="584"/>
      <c r="D1489" s="584"/>
      <c r="E1489" s="584"/>
      <c r="F1489" s="584"/>
      <c r="G1489" s="584"/>
      <c r="H1489" s="584"/>
      <c r="I1489" s="584"/>
      <c r="J1489" s="584"/>
      <c r="K1489" s="584"/>
      <c r="L1489" s="584"/>
      <c r="M1489" s="10"/>
      <c r="N1489" s="584"/>
      <c r="O1489" s="10"/>
      <c r="P1489" s="153"/>
      <c r="Q1489" s="153"/>
      <c r="R1489" s="153"/>
      <c r="S1489" s="153"/>
      <c r="T1489" s="153"/>
      <c r="U1489" s="153"/>
      <c r="V1489" s="153"/>
      <c r="W1489" s="153"/>
      <c r="X1489" s="153"/>
      <c r="Y1489" s="10"/>
      <c r="Z1489" s="1023"/>
      <c r="AA1489" s="1023"/>
      <c r="AB1489" s="10"/>
      <c r="AC1489" s="1023"/>
      <c r="AD1489" s="1023"/>
      <c r="AE1489" s="1023"/>
      <c r="AF1489" s="1023"/>
      <c r="AG1489" s="10"/>
    </row>
    <row r="1490" spans="1:33" ht="14.25" customHeight="1" x14ac:dyDescent="0.25">
      <c r="A1490" s="255"/>
      <c r="B1490" s="1474"/>
      <c r="C1490" s="1456"/>
      <c r="D1490" s="1456"/>
      <c r="E1490" s="1456"/>
      <c r="F1490" s="1456"/>
      <c r="G1490" s="1456"/>
      <c r="H1490" s="1456"/>
      <c r="I1490" s="1456"/>
      <c r="J1490" s="1456"/>
      <c r="K1490" s="1456"/>
      <c r="L1490" s="1457"/>
      <c r="M1490" s="255"/>
      <c r="N1490" s="1022"/>
      <c r="O1490" s="255"/>
      <c r="P1490" s="2386"/>
      <c r="Q1490" s="1456"/>
      <c r="R1490" s="1456"/>
      <c r="S1490" s="1456"/>
      <c r="T1490" s="1456"/>
      <c r="U1490" s="1456"/>
      <c r="V1490" s="1456"/>
      <c r="W1490" s="1456"/>
      <c r="X1490" s="1457"/>
      <c r="Y1490" s="255"/>
      <c r="Z1490" s="2387"/>
      <c r="AA1490" s="1457"/>
      <c r="AB1490" s="10"/>
      <c r="AC1490" s="2387"/>
      <c r="AD1490" s="1456"/>
      <c r="AE1490" s="1456"/>
      <c r="AF1490" s="1457"/>
      <c r="AG1490" s="10"/>
    </row>
    <row r="1491" spans="1:33" ht="14.25" customHeight="1" x14ac:dyDescent="0.25">
      <c r="A1491" s="10"/>
      <c r="B1491" s="584"/>
      <c r="C1491" s="584"/>
      <c r="D1491" s="584"/>
      <c r="E1491" s="584"/>
      <c r="F1491" s="584"/>
      <c r="G1491" s="584"/>
      <c r="H1491" s="584"/>
      <c r="I1491" s="584"/>
      <c r="J1491" s="584"/>
      <c r="K1491" s="584"/>
      <c r="L1491" s="584"/>
      <c r="M1491" s="10"/>
      <c r="N1491" s="584"/>
      <c r="O1491" s="10"/>
      <c r="P1491" s="153"/>
      <c r="Q1491" s="153"/>
      <c r="R1491" s="153"/>
      <c r="S1491" s="153"/>
      <c r="T1491" s="153"/>
      <c r="U1491" s="153"/>
      <c r="V1491" s="153"/>
      <c r="W1491" s="153"/>
      <c r="X1491" s="153"/>
      <c r="Y1491" s="10"/>
      <c r="Z1491" s="1023"/>
      <c r="AA1491" s="1023"/>
      <c r="AB1491" s="10"/>
      <c r="AC1491" s="1023"/>
      <c r="AD1491" s="1023"/>
      <c r="AE1491" s="1023"/>
      <c r="AF1491" s="1023"/>
      <c r="AG1491" s="10"/>
    </row>
    <row r="1492" spans="1:33" ht="14.25" customHeight="1" x14ac:dyDescent="0.25">
      <c r="A1492" s="255"/>
      <c r="B1492" s="1474"/>
      <c r="C1492" s="1456"/>
      <c r="D1492" s="1456"/>
      <c r="E1492" s="1456"/>
      <c r="F1492" s="1456"/>
      <c r="G1492" s="1456"/>
      <c r="H1492" s="1456"/>
      <c r="I1492" s="1456"/>
      <c r="J1492" s="1456"/>
      <c r="K1492" s="1456"/>
      <c r="L1492" s="1457"/>
      <c r="M1492" s="255"/>
      <c r="N1492" s="1022"/>
      <c r="O1492" s="255"/>
      <c r="P1492" s="2386"/>
      <c r="Q1492" s="1456"/>
      <c r="R1492" s="1456"/>
      <c r="S1492" s="1456"/>
      <c r="T1492" s="1456"/>
      <c r="U1492" s="1456"/>
      <c r="V1492" s="1456"/>
      <c r="W1492" s="1456"/>
      <c r="X1492" s="1457"/>
      <c r="Y1492" s="255"/>
      <c r="Z1492" s="2387"/>
      <c r="AA1492" s="1457"/>
      <c r="AB1492" s="10"/>
      <c r="AC1492" s="2387"/>
      <c r="AD1492" s="1456"/>
      <c r="AE1492" s="1456"/>
      <c r="AF1492" s="1457"/>
      <c r="AG1492" s="10"/>
    </row>
    <row r="1493" spans="1:33" ht="14.25" customHeight="1" x14ac:dyDescent="0.2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row>
    <row r="1494" spans="1:33" ht="14.25" customHeight="1" x14ac:dyDescent="0.25">
      <c r="A1494" s="10" t="s">
        <v>2745</v>
      </c>
      <c r="B1494" s="10"/>
      <c r="C1494" s="10"/>
      <c r="D1494" s="10"/>
      <c r="E1494" s="10"/>
      <c r="F1494" s="10"/>
      <c r="G1494" s="10"/>
      <c r="H1494" s="10"/>
      <c r="I1494" s="2389" t="s">
        <v>2746</v>
      </c>
      <c r="J1494" s="1456"/>
      <c r="K1494" s="1456"/>
      <c r="L1494" s="1456"/>
      <c r="M1494" s="1456"/>
      <c r="N1494" s="1456"/>
      <c r="O1494" s="1456"/>
      <c r="P1494" s="1456"/>
      <c r="Q1494" s="1456"/>
      <c r="R1494" s="1456"/>
      <c r="S1494" s="1456"/>
      <c r="T1494" s="1456"/>
      <c r="U1494" s="1456"/>
      <c r="V1494" s="1456"/>
      <c r="W1494" s="1456"/>
      <c r="X1494" s="1457"/>
      <c r="Y1494" s="10"/>
      <c r="Z1494" s="10" t="s">
        <v>2747</v>
      </c>
      <c r="AA1494" s="10"/>
      <c r="AB1494" s="10"/>
      <c r="AC1494" s="10"/>
      <c r="AD1494" s="10"/>
      <c r="AE1494" s="10"/>
      <c r="AF1494" s="10"/>
      <c r="AG1494" s="10"/>
    </row>
    <row r="1495" spans="1:33" ht="14.25" customHeight="1" x14ac:dyDescent="0.25">
      <c r="A1495" s="10" t="s">
        <v>2802</v>
      </c>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row>
    <row r="1496" spans="1:33" ht="14.25" customHeight="1" x14ac:dyDescent="0.2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row>
    <row r="1497" spans="1:33" ht="15" customHeight="1" x14ac:dyDescent="0.2">
      <c r="A1497" s="1551" t="s">
        <v>2749</v>
      </c>
      <c r="B1497" s="1400"/>
      <c r="C1497" s="1400"/>
      <c r="D1497" s="1400"/>
      <c r="E1497" s="1400"/>
      <c r="F1497" s="1400"/>
      <c r="G1497" s="1400"/>
      <c r="H1497" s="1400"/>
      <c r="I1497" s="1400"/>
      <c r="J1497" s="1400"/>
      <c r="K1497" s="1400"/>
      <c r="L1497" s="1400"/>
      <c r="M1497" s="1400"/>
      <c r="N1497" s="1400"/>
      <c r="O1497" s="1400"/>
      <c r="P1497" s="1400"/>
      <c r="Q1497" s="1400"/>
      <c r="R1497" s="1400"/>
      <c r="S1497" s="1400"/>
      <c r="T1497" s="1400"/>
      <c r="U1497" s="1400"/>
      <c r="V1497" s="1400"/>
      <c r="W1497" s="1400"/>
      <c r="X1497" s="1400"/>
      <c r="Y1497" s="1400"/>
      <c r="Z1497" s="1400"/>
      <c r="AA1497" s="1400"/>
      <c r="AB1497" s="1400"/>
      <c r="AC1497" s="1400"/>
      <c r="AD1497" s="1400"/>
      <c r="AE1497" s="1400"/>
      <c r="AF1497" s="1400"/>
      <c r="AG1497" s="1400"/>
    </row>
    <row r="1498" spans="1:33" ht="14.25" customHeight="1" x14ac:dyDescent="0.2">
      <c r="A1498" s="1400"/>
      <c r="B1498" s="1400"/>
      <c r="C1498" s="1400"/>
      <c r="D1498" s="1400"/>
      <c r="E1498" s="1400"/>
      <c r="F1498" s="1400"/>
      <c r="G1498" s="1400"/>
      <c r="H1498" s="1400"/>
      <c r="I1498" s="1400"/>
      <c r="J1498" s="1400"/>
      <c r="K1498" s="1400"/>
      <c r="L1498" s="1400"/>
      <c r="M1498" s="1400"/>
      <c r="N1498" s="1400"/>
      <c r="O1498" s="1400"/>
      <c r="P1498" s="1400"/>
      <c r="Q1498" s="1400"/>
      <c r="R1498" s="1400"/>
      <c r="S1498" s="1400"/>
      <c r="T1498" s="1400"/>
      <c r="U1498" s="1400"/>
      <c r="V1498" s="1400"/>
      <c r="W1498" s="1400"/>
      <c r="X1498" s="1400"/>
      <c r="Y1498" s="1400"/>
      <c r="Z1498" s="1400"/>
      <c r="AA1498" s="1400"/>
      <c r="AB1498" s="1400"/>
      <c r="AC1498" s="1400"/>
      <c r="AD1498" s="1400"/>
      <c r="AE1498" s="1400"/>
      <c r="AF1498" s="1400"/>
      <c r="AG1498" s="1400"/>
    </row>
    <row r="1499" spans="1:33" ht="14.25" customHeight="1" x14ac:dyDescent="0.2">
      <c r="A1499" s="1400"/>
      <c r="B1499" s="1400"/>
      <c r="C1499" s="1400"/>
      <c r="D1499" s="1400"/>
      <c r="E1499" s="1400"/>
      <c r="F1499" s="1400"/>
      <c r="G1499" s="1400"/>
      <c r="H1499" s="1400"/>
      <c r="I1499" s="1400"/>
      <c r="J1499" s="1400"/>
      <c r="K1499" s="1400"/>
      <c r="L1499" s="1400"/>
      <c r="M1499" s="1400"/>
      <c r="N1499" s="1400"/>
      <c r="O1499" s="1400"/>
      <c r="P1499" s="1400"/>
      <c r="Q1499" s="1400"/>
      <c r="R1499" s="1400"/>
      <c r="S1499" s="1400"/>
      <c r="T1499" s="1400"/>
      <c r="U1499" s="1400"/>
      <c r="V1499" s="1400"/>
      <c r="W1499" s="1400"/>
      <c r="X1499" s="1400"/>
      <c r="Y1499" s="1400"/>
      <c r="Z1499" s="1400"/>
      <c r="AA1499" s="1400"/>
      <c r="AB1499" s="1400"/>
      <c r="AC1499" s="1400"/>
      <c r="AD1499" s="1400"/>
      <c r="AE1499" s="1400"/>
      <c r="AF1499" s="1400"/>
      <c r="AG1499" s="1400"/>
    </row>
    <row r="1500" spans="1:33" ht="14.25" customHeight="1" x14ac:dyDescent="0.2">
      <c r="A1500" s="1400"/>
      <c r="B1500" s="1400"/>
      <c r="C1500" s="1400"/>
      <c r="D1500" s="1400"/>
      <c r="E1500" s="1400"/>
      <c r="F1500" s="1400"/>
      <c r="G1500" s="1400"/>
      <c r="H1500" s="1400"/>
      <c r="I1500" s="1400"/>
      <c r="J1500" s="1400"/>
      <c r="K1500" s="1400"/>
      <c r="L1500" s="1400"/>
      <c r="M1500" s="1400"/>
      <c r="N1500" s="1400"/>
      <c r="O1500" s="1400"/>
      <c r="P1500" s="1400"/>
      <c r="Q1500" s="1400"/>
      <c r="R1500" s="1400"/>
      <c r="S1500" s="1400"/>
      <c r="T1500" s="1400"/>
      <c r="U1500" s="1400"/>
      <c r="V1500" s="1400"/>
      <c r="W1500" s="1400"/>
      <c r="X1500" s="1400"/>
      <c r="Y1500" s="1400"/>
      <c r="Z1500" s="1400"/>
      <c r="AA1500" s="1400"/>
      <c r="AB1500" s="1400"/>
      <c r="AC1500" s="1400"/>
      <c r="AD1500" s="1400"/>
      <c r="AE1500" s="1400"/>
      <c r="AF1500" s="1400"/>
      <c r="AG1500" s="1400"/>
    </row>
    <row r="1501" spans="1:33" ht="14.25" customHeight="1" x14ac:dyDescent="0.2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row>
    <row r="1502" spans="1:33" ht="15" customHeight="1" x14ac:dyDescent="0.2">
      <c r="A1502" s="1551" t="s">
        <v>2750</v>
      </c>
      <c r="B1502" s="1400"/>
      <c r="C1502" s="1400"/>
      <c r="D1502" s="1400"/>
      <c r="E1502" s="1400"/>
      <c r="F1502" s="1400"/>
      <c r="G1502" s="1400"/>
      <c r="H1502" s="1400"/>
      <c r="I1502" s="1400"/>
      <c r="J1502" s="1400"/>
      <c r="K1502" s="1400"/>
      <c r="L1502" s="1400"/>
      <c r="M1502" s="1400"/>
      <c r="N1502" s="1400"/>
      <c r="O1502" s="1400"/>
      <c r="P1502" s="1400"/>
      <c r="Q1502" s="1400"/>
      <c r="R1502" s="1400"/>
      <c r="S1502" s="1400"/>
      <c r="T1502" s="1400"/>
      <c r="U1502" s="1400"/>
      <c r="V1502" s="1400"/>
      <c r="W1502" s="1400"/>
      <c r="X1502" s="1400"/>
      <c r="Y1502" s="1400"/>
      <c r="Z1502" s="1400"/>
      <c r="AA1502" s="1400"/>
      <c r="AB1502" s="1400"/>
      <c r="AC1502" s="1400"/>
      <c r="AD1502" s="1400"/>
      <c r="AE1502" s="1400"/>
      <c r="AF1502" s="1400"/>
      <c r="AG1502" s="1400"/>
    </row>
    <row r="1503" spans="1:33" ht="14.25" customHeight="1" x14ac:dyDescent="0.2">
      <c r="A1503" s="1400"/>
      <c r="B1503" s="1400"/>
      <c r="C1503" s="1400"/>
      <c r="D1503" s="1400"/>
      <c r="E1503" s="1400"/>
      <c r="F1503" s="1400"/>
      <c r="G1503" s="1400"/>
      <c r="H1503" s="1400"/>
      <c r="I1503" s="1400"/>
      <c r="J1503" s="1400"/>
      <c r="K1503" s="1400"/>
      <c r="L1503" s="1400"/>
      <c r="M1503" s="1400"/>
      <c r="N1503" s="1400"/>
      <c r="O1503" s="1400"/>
      <c r="P1503" s="1400"/>
      <c r="Q1503" s="1400"/>
      <c r="R1503" s="1400"/>
      <c r="S1503" s="1400"/>
      <c r="T1503" s="1400"/>
      <c r="U1503" s="1400"/>
      <c r="V1503" s="1400"/>
      <c r="W1503" s="1400"/>
      <c r="X1503" s="1400"/>
      <c r="Y1503" s="1400"/>
      <c r="Z1503" s="1400"/>
      <c r="AA1503" s="1400"/>
      <c r="AB1503" s="1400"/>
      <c r="AC1503" s="1400"/>
      <c r="AD1503" s="1400"/>
      <c r="AE1503" s="1400"/>
      <c r="AF1503" s="1400"/>
      <c r="AG1503" s="1400"/>
    </row>
    <row r="1504" spans="1:33" ht="14.25" customHeight="1" x14ac:dyDescent="0.2">
      <c r="A1504" s="1400"/>
      <c r="B1504" s="1400"/>
      <c r="C1504" s="1400"/>
      <c r="D1504" s="1400"/>
      <c r="E1504" s="1400"/>
      <c r="F1504" s="1400"/>
      <c r="G1504" s="1400"/>
      <c r="H1504" s="1400"/>
      <c r="I1504" s="1400"/>
      <c r="J1504" s="1400"/>
      <c r="K1504" s="1400"/>
      <c r="L1504" s="1400"/>
      <c r="M1504" s="1400"/>
      <c r="N1504" s="1400"/>
      <c r="O1504" s="1400"/>
      <c r="P1504" s="1400"/>
      <c r="Q1504" s="1400"/>
      <c r="R1504" s="1400"/>
      <c r="S1504" s="1400"/>
      <c r="T1504" s="1400"/>
      <c r="U1504" s="1400"/>
      <c r="V1504" s="1400"/>
      <c r="W1504" s="1400"/>
      <c r="X1504" s="1400"/>
      <c r="Y1504" s="1400"/>
      <c r="Z1504" s="1400"/>
      <c r="AA1504" s="1400"/>
      <c r="AB1504" s="1400"/>
      <c r="AC1504" s="1400"/>
      <c r="AD1504" s="1400"/>
      <c r="AE1504" s="1400"/>
      <c r="AF1504" s="1400"/>
      <c r="AG1504" s="1400"/>
    </row>
    <row r="1505" spans="1:33" ht="14.25" customHeight="1" x14ac:dyDescent="0.2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row>
    <row r="1506" spans="1:33" ht="14.25" customHeight="1" x14ac:dyDescent="0.25">
      <c r="A1506" s="10" t="s">
        <v>2751</v>
      </c>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row>
    <row r="1507" spans="1:33" ht="14.25" customHeight="1" x14ac:dyDescent="0.2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row>
    <row r="1508" spans="1:33" ht="14.25" customHeight="1" x14ac:dyDescent="0.2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row>
    <row r="1509" spans="1:33" ht="14.25" customHeight="1" x14ac:dyDescent="0.25">
      <c r="A1509" s="10" t="s">
        <v>1873</v>
      </c>
      <c r="B1509" s="10"/>
      <c r="C1509" s="2380"/>
      <c r="D1509" s="1403"/>
      <c r="E1509" s="1403"/>
      <c r="F1509" s="1403"/>
      <c r="G1509" s="1403"/>
      <c r="H1509" s="1403"/>
      <c r="I1509" s="1403"/>
      <c r="J1509" s="1403"/>
      <c r="K1509" s="1403"/>
      <c r="L1509" s="10"/>
      <c r="M1509" s="2384" t="str">
        <f>J1463</f>
        <v>Should be the same as listed in Part I.</v>
      </c>
      <c r="N1509" s="1456"/>
      <c r="O1509" s="1456"/>
      <c r="P1509" s="1456"/>
      <c r="Q1509" s="1456"/>
      <c r="R1509" s="1456"/>
      <c r="S1509" s="1456"/>
      <c r="T1509" s="1456"/>
      <c r="U1509" s="1456"/>
      <c r="V1509" s="1456"/>
      <c r="W1509" s="1456"/>
      <c r="X1509" s="1456"/>
      <c r="Y1509" s="1456"/>
      <c r="Z1509" s="1457"/>
      <c r="AA1509" s="10"/>
      <c r="AB1509" s="1703"/>
      <c r="AC1509" s="1456"/>
      <c r="AD1509" s="1456"/>
      <c r="AE1509" s="1456"/>
      <c r="AF1509" s="1457"/>
      <c r="AG1509" s="10"/>
    </row>
    <row r="1510" spans="1:33" ht="15" customHeight="1" x14ac:dyDescent="0.25">
      <c r="A1510" s="10"/>
      <c r="B1510" s="10"/>
      <c r="C1510" s="2381" t="s">
        <v>2752</v>
      </c>
      <c r="D1510" s="1397"/>
      <c r="E1510" s="1397"/>
      <c r="F1510" s="1397"/>
      <c r="G1510" s="1397"/>
      <c r="H1510" s="1397"/>
      <c r="I1510" s="1397"/>
      <c r="J1510" s="1397"/>
      <c r="K1510" s="1397"/>
      <c r="L1510" s="10"/>
      <c r="M1510" s="2382" t="s">
        <v>441</v>
      </c>
      <c r="N1510" s="1400"/>
      <c r="O1510" s="1400"/>
      <c r="P1510" s="1400"/>
      <c r="Q1510" s="1400"/>
      <c r="R1510" s="1400"/>
      <c r="S1510" s="1400"/>
      <c r="T1510" s="1400"/>
      <c r="U1510" s="1400"/>
      <c r="V1510" s="1400"/>
      <c r="W1510" s="1400"/>
      <c r="X1510" s="1400"/>
      <c r="Y1510" s="1400"/>
      <c r="Z1510" s="1400"/>
      <c r="AA1510" s="10"/>
      <c r="AB1510" s="2382" t="s">
        <v>442</v>
      </c>
      <c r="AC1510" s="1400"/>
      <c r="AD1510" s="1400"/>
      <c r="AE1510" s="1400"/>
      <c r="AF1510" s="1400"/>
      <c r="AG1510" s="10"/>
    </row>
    <row r="1511" spans="1:33" ht="14.25" customHeight="1" x14ac:dyDescent="0.25">
      <c r="A1511" s="10"/>
      <c r="B1511" s="10"/>
      <c r="C1511" s="1400"/>
      <c r="D1511" s="1400"/>
      <c r="E1511" s="1400"/>
      <c r="F1511" s="1400"/>
      <c r="G1511" s="1400"/>
      <c r="H1511" s="1400"/>
      <c r="I1511" s="1400"/>
      <c r="J1511" s="1400"/>
      <c r="K1511" s="140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row>
    <row r="1512" spans="1:33" ht="14.25" customHeight="1" x14ac:dyDescent="0.2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row>
    <row r="1513" spans="1:33" ht="14.25" customHeight="1" x14ac:dyDescent="0.25">
      <c r="A1513" s="181" t="s">
        <v>2731</v>
      </c>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row>
    <row r="1514" spans="1:33" ht="14.25" customHeight="1" x14ac:dyDescent="0.2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row>
    <row r="1515" spans="1:33" ht="14.25" customHeight="1" x14ac:dyDescent="0.25">
      <c r="A1515" s="181" t="s">
        <v>2724</v>
      </c>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row>
    <row r="1516" spans="1:33" ht="14.25" customHeight="1" x14ac:dyDescent="0.25">
      <c r="A1516" s="10" t="s">
        <v>2732</v>
      </c>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row>
    <row r="1517" spans="1:33" ht="14.25" customHeight="1" x14ac:dyDescent="0.25">
      <c r="A1517" s="10"/>
      <c r="B1517" s="10"/>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row>
    <row r="1518" spans="1:33" ht="14.25" customHeight="1" x14ac:dyDescent="0.25">
      <c r="A1518" s="10" t="s">
        <v>2733</v>
      </c>
      <c r="B1518" s="10"/>
      <c r="C1518" s="10"/>
      <c r="D1518" s="10"/>
      <c r="E1518" s="10"/>
      <c r="F1518" s="10"/>
      <c r="G1518" s="10"/>
      <c r="H1518" s="10"/>
      <c r="I1518" s="10"/>
      <c r="J1518" s="2385" t="s">
        <v>2734</v>
      </c>
      <c r="K1518" s="1531"/>
      <c r="L1518" s="1531"/>
      <c r="M1518" s="1531"/>
      <c r="N1518" s="1531"/>
      <c r="O1518" s="1531"/>
      <c r="P1518" s="1531"/>
      <c r="Q1518" s="1531"/>
      <c r="R1518" s="1531"/>
      <c r="S1518" s="1531"/>
      <c r="T1518" s="1531"/>
      <c r="U1518" s="1531"/>
      <c r="V1518" s="1531"/>
      <c r="W1518" s="1531"/>
      <c r="X1518" s="1531"/>
      <c r="Y1518" s="1531"/>
      <c r="Z1518" s="1531"/>
      <c r="AA1518" s="1531"/>
      <c r="AB1518" s="1531"/>
      <c r="AC1518" s="1531"/>
      <c r="AD1518" s="1531"/>
      <c r="AE1518" s="1531"/>
      <c r="AF1518" s="1532"/>
      <c r="AG1518" s="10"/>
    </row>
    <row r="1519" spans="1:33" ht="14.25" customHeight="1" x14ac:dyDescent="0.25">
      <c r="A1519" s="10"/>
      <c r="B1519" s="10"/>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row>
    <row r="1520" spans="1:33" ht="15.75" customHeight="1" x14ac:dyDescent="0.25">
      <c r="A1520" s="10"/>
      <c r="B1520" s="10" t="s">
        <v>2735</v>
      </c>
      <c r="C1520" s="10"/>
      <c r="D1520" s="10"/>
      <c r="E1520" s="10"/>
      <c r="F1520" s="10"/>
      <c r="G1520" s="238"/>
      <c r="H1520" s="1700" t="s">
        <v>2736</v>
      </c>
      <c r="I1520" s="1400"/>
      <c r="J1520" s="1400"/>
      <c r="K1520" s="1400"/>
      <c r="L1520" s="1400"/>
      <c r="M1520" s="1400"/>
      <c r="N1520" s="1400"/>
      <c r="O1520" s="1400"/>
      <c r="P1520" s="1400"/>
      <c r="Q1520" s="1400"/>
      <c r="R1520" s="1400"/>
      <c r="S1520" s="1400"/>
      <c r="T1520" s="1400"/>
      <c r="U1520" s="1400"/>
      <c r="V1520" s="1400"/>
      <c r="W1520" s="1400"/>
      <c r="X1520" s="1400"/>
      <c r="Y1520" s="1400"/>
      <c r="Z1520" s="1400"/>
      <c r="AA1520" s="1400"/>
      <c r="AB1520" s="1400"/>
      <c r="AC1520" s="1400"/>
      <c r="AD1520" s="1400"/>
      <c r="AE1520" s="1400"/>
      <c r="AF1520" s="1400"/>
      <c r="AG1520" s="1400"/>
    </row>
    <row r="1521" spans="1:33" ht="14.25" customHeight="1" x14ac:dyDescent="0.25">
      <c r="A1521" s="10"/>
      <c r="B1521" s="10"/>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row>
    <row r="1522" spans="1:33" ht="14.25" customHeight="1" x14ac:dyDescent="0.25">
      <c r="A1522" s="10"/>
      <c r="B1522" s="10"/>
      <c r="C1522" s="10"/>
      <c r="D1522" s="10"/>
      <c r="E1522" s="10"/>
      <c r="F1522" s="10"/>
      <c r="G1522" s="238"/>
      <c r="H1522" s="10" t="s">
        <v>2737</v>
      </c>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row>
    <row r="1523" spans="1:33" ht="14.25" customHeight="1" x14ac:dyDescent="0.25">
      <c r="A1523" s="10"/>
      <c r="B1523" s="10"/>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row>
    <row r="1524" spans="1:33" ht="14.25" customHeight="1" x14ac:dyDescent="0.25">
      <c r="A1524" s="10"/>
      <c r="B1524" s="10"/>
      <c r="C1524" s="10"/>
      <c r="D1524" s="10"/>
      <c r="E1524" s="10"/>
      <c r="F1524" s="10"/>
      <c r="G1524" s="238"/>
      <c r="H1524" s="10" t="s">
        <v>2738</v>
      </c>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row>
    <row r="1525" spans="1:33" ht="14.25" customHeight="1" x14ac:dyDescent="0.25">
      <c r="A1525" s="10"/>
      <c r="B1525" s="10"/>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row>
    <row r="1526" spans="1:33" ht="14.25" customHeight="1" x14ac:dyDescent="0.25">
      <c r="A1526" s="10"/>
      <c r="B1526" s="10"/>
      <c r="C1526" s="10"/>
      <c r="D1526" s="10"/>
      <c r="E1526" s="10"/>
      <c r="F1526" s="10"/>
      <c r="G1526" s="238"/>
      <c r="H1526" s="10" t="s">
        <v>2739</v>
      </c>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row>
    <row r="1527" spans="1:33" ht="14.25" customHeight="1" x14ac:dyDescent="0.25">
      <c r="A1527" s="10"/>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row>
    <row r="1528" spans="1:33" ht="14.25" customHeight="1" x14ac:dyDescent="0.25">
      <c r="A1528" s="10"/>
      <c r="B1528" s="10"/>
      <c r="C1528" s="10"/>
      <c r="D1528" s="10"/>
      <c r="E1528" s="10"/>
      <c r="F1528" s="10"/>
      <c r="G1528" s="238"/>
      <c r="H1528" s="10" t="s">
        <v>2740</v>
      </c>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row>
    <row r="1529" spans="1:33" ht="14.25" customHeight="1" x14ac:dyDescent="0.25">
      <c r="A1529" s="10"/>
      <c r="B1529" s="10"/>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row>
    <row r="1530" spans="1:33" ht="15" customHeight="1" x14ac:dyDescent="0.2">
      <c r="A1530" s="1551" t="s">
        <v>2803</v>
      </c>
      <c r="B1530" s="1400"/>
      <c r="C1530" s="1400"/>
      <c r="D1530" s="1400"/>
      <c r="E1530" s="1400"/>
      <c r="F1530" s="1400"/>
      <c r="G1530" s="1400"/>
      <c r="H1530" s="1400"/>
      <c r="I1530" s="1400"/>
      <c r="J1530" s="1400"/>
      <c r="K1530" s="1400"/>
      <c r="L1530" s="1400"/>
      <c r="M1530" s="1400"/>
      <c r="N1530" s="1400"/>
      <c r="O1530" s="1400"/>
      <c r="P1530" s="1400"/>
      <c r="Q1530" s="1400"/>
      <c r="R1530" s="1400"/>
      <c r="S1530" s="1400"/>
      <c r="T1530" s="1400"/>
      <c r="U1530" s="1400"/>
      <c r="V1530" s="1400"/>
      <c r="W1530" s="1400"/>
      <c r="X1530" s="1400"/>
      <c r="Y1530" s="1400"/>
      <c r="Z1530" s="1400"/>
      <c r="AA1530" s="1400"/>
      <c r="AB1530" s="1400"/>
      <c r="AC1530" s="1400"/>
      <c r="AD1530" s="1400"/>
      <c r="AE1530" s="1400"/>
      <c r="AF1530" s="1400"/>
      <c r="AG1530" s="1400"/>
    </row>
    <row r="1531" spans="1:33" ht="14.25" customHeight="1" x14ac:dyDescent="0.2">
      <c r="A1531" s="1400"/>
      <c r="B1531" s="1400"/>
      <c r="C1531" s="1400"/>
      <c r="D1531" s="1400"/>
      <c r="E1531" s="1400"/>
      <c r="F1531" s="1400"/>
      <c r="G1531" s="1400"/>
      <c r="H1531" s="1400"/>
      <c r="I1531" s="1400"/>
      <c r="J1531" s="1400"/>
      <c r="K1531" s="1400"/>
      <c r="L1531" s="1400"/>
      <c r="M1531" s="1400"/>
      <c r="N1531" s="1400"/>
      <c r="O1531" s="1400"/>
      <c r="P1531" s="1400"/>
      <c r="Q1531" s="1400"/>
      <c r="R1531" s="1400"/>
      <c r="S1531" s="1400"/>
      <c r="T1531" s="1400"/>
      <c r="U1531" s="1400"/>
      <c r="V1531" s="1400"/>
      <c r="W1531" s="1400"/>
      <c r="X1531" s="1400"/>
      <c r="Y1531" s="1400"/>
      <c r="Z1531" s="1400"/>
      <c r="AA1531" s="1400"/>
      <c r="AB1531" s="1400"/>
      <c r="AC1531" s="1400"/>
      <c r="AD1531" s="1400"/>
      <c r="AE1531" s="1400"/>
      <c r="AF1531" s="1400"/>
      <c r="AG1531" s="1400"/>
    </row>
    <row r="1532" spans="1:33" ht="14.25" customHeight="1" x14ac:dyDescent="0.2">
      <c r="A1532" s="1400"/>
      <c r="B1532" s="1400"/>
      <c r="C1532" s="1400"/>
      <c r="D1532" s="1400"/>
      <c r="E1532" s="1400"/>
      <c r="F1532" s="1400"/>
      <c r="G1532" s="1400"/>
      <c r="H1532" s="1400"/>
      <c r="I1532" s="1400"/>
      <c r="J1532" s="1400"/>
      <c r="K1532" s="1400"/>
      <c r="L1532" s="1400"/>
      <c r="M1532" s="1400"/>
      <c r="N1532" s="1400"/>
      <c r="O1532" s="1400"/>
      <c r="P1532" s="1400"/>
      <c r="Q1532" s="1400"/>
      <c r="R1532" s="1400"/>
      <c r="S1532" s="1400"/>
      <c r="T1532" s="1400"/>
      <c r="U1532" s="1400"/>
      <c r="V1532" s="1400"/>
      <c r="W1532" s="1400"/>
      <c r="X1532" s="1400"/>
      <c r="Y1532" s="1400"/>
      <c r="Z1532" s="1400"/>
      <c r="AA1532" s="1400"/>
      <c r="AB1532" s="1400"/>
      <c r="AC1532" s="1400"/>
      <c r="AD1532" s="1400"/>
      <c r="AE1532" s="1400"/>
      <c r="AF1532" s="1400"/>
      <c r="AG1532" s="1400"/>
    </row>
    <row r="1533" spans="1:33" ht="14.25" customHeight="1" x14ac:dyDescent="0.2">
      <c r="A1533" s="1400"/>
      <c r="B1533" s="1400"/>
      <c r="C1533" s="1400"/>
      <c r="D1533" s="1400"/>
      <c r="E1533" s="1400"/>
      <c r="F1533" s="1400"/>
      <c r="G1533" s="1400"/>
      <c r="H1533" s="1400"/>
      <c r="I1533" s="1400"/>
      <c r="J1533" s="1400"/>
      <c r="K1533" s="1400"/>
      <c r="L1533" s="1400"/>
      <c r="M1533" s="1400"/>
      <c r="N1533" s="1400"/>
      <c r="O1533" s="1400"/>
      <c r="P1533" s="1400"/>
      <c r="Q1533" s="1400"/>
      <c r="R1533" s="1400"/>
      <c r="S1533" s="1400"/>
      <c r="T1533" s="1400"/>
      <c r="U1533" s="1400"/>
      <c r="V1533" s="1400"/>
      <c r="W1533" s="1400"/>
      <c r="X1533" s="1400"/>
      <c r="Y1533" s="1400"/>
      <c r="Z1533" s="1400"/>
      <c r="AA1533" s="1400"/>
      <c r="AB1533" s="1400"/>
      <c r="AC1533" s="1400"/>
      <c r="AD1533" s="1400"/>
      <c r="AE1533" s="1400"/>
      <c r="AF1533" s="1400"/>
      <c r="AG1533" s="1400"/>
    </row>
    <row r="1534" spans="1:33" ht="15" customHeight="1" x14ac:dyDescent="0.25">
      <c r="A1534" s="10"/>
      <c r="B1534" s="2383" t="s">
        <v>2742</v>
      </c>
      <c r="C1534" s="1400"/>
      <c r="D1534" s="1400"/>
      <c r="E1534" s="1400"/>
      <c r="F1534" s="1400"/>
      <c r="G1534" s="1400"/>
      <c r="H1534" s="1400"/>
      <c r="I1534" s="1400"/>
      <c r="J1534" s="1400"/>
      <c r="K1534" s="1400"/>
      <c r="L1534" s="1400"/>
      <c r="M1534" s="364"/>
      <c r="N1534" s="2383" t="s">
        <v>1645</v>
      </c>
      <c r="O1534" s="364"/>
      <c r="P1534" s="2383" t="s">
        <v>2614</v>
      </c>
      <c r="Q1534" s="1400"/>
      <c r="R1534" s="1400"/>
      <c r="S1534" s="1400"/>
      <c r="T1534" s="1400"/>
      <c r="U1534" s="1400"/>
      <c r="V1534" s="1400"/>
      <c r="W1534" s="1400"/>
      <c r="X1534" s="1400"/>
      <c r="Y1534" s="181"/>
      <c r="Z1534" s="2388" t="s">
        <v>2743</v>
      </c>
      <c r="AA1534" s="1400"/>
      <c r="AB1534" s="10"/>
      <c r="AC1534" s="2388" t="s">
        <v>2744</v>
      </c>
      <c r="AD1534" s="1400"/>
      <c r="AE1534" s="1400"/>
      <c r="AF1534" s="1400"/>
      <c r="AG1534" s="10"/>
    </row>
    <row r="1535" spans="1:33" ht="14.25" customHeight="1" x14ac:dyDescent="0.25">
      <c r="A1535" s="10"/>
      <c r="B1535" s="1400"/>
      <c r="C1535" s="1400"/>
      <c r="D1535" s="1400"/>
      <c r="E1535" s="1400"/>
      <c r="F1535" s="1400"/>
      <c r="G1535" s="1400"/>
      <c r="H1535" s="1400"/>
      <c r="I1535" s="1400"/>
      <c r="J1535" s="1400"/>
      <c r="K1535" s="1400"/>
      <c r="L1535" s="1400"/>
      <c r="M1535" s="364"/>
      <c r="N1535" s="1400"/>
      <c r="O1535" s="364"/>
      <c r="P1535" s="1400"/>
      <c r="Q1535" s="1400"/>
      <c r="R1535" s="1400"/>
      <c r="S1535" s="1400"/>
      <c r="T1535" s="1400"/>
      <c r="U1535" s="1400"/>
      <c r="V1535" s="1400"/>
      <c r="W1535" s="1400"/>
      <c r="X1535" s="1400"/>
      <c r="Y1535" s="181"/>
      <c r="Z1535" s="1400"/>
      <c r="AA1535" s="1400"/>
      <c r="AB1535" s="10"/>
      <c r="AC1535" s="1400"/>
      <c r="AD1535" s="1400"/>
      <c r="AE1535" s="1400"/>
      <c r="AF1535" s="1400"/>
      <c r="AG1535" s="10"/>
    </row>
    <row r="1536" spans="1:33" ht="14.25" customHeight="1" x14ac:dyDescent="0.25">
      <c r="A1536" s="10"/>
      <c r="B1536" s="10"/>
      <c r="C1536" s="10"/>
      <c r="D1536" s="10"/>
      <c r="E1536" s="10"/>
      <c r="F1536" s="10"/>
      <c r="G1536" s="10"/>
      <c r="H1536" s="10"/>
      <c r="I1536" s="10"/>
      <c r="J1536" s="10"/>
      <c r="K1536" s="10"/>
      <c r="L1536" s="10"/>
      <c r="M1536" s="10"/>
      <c r="N1536" s="10"/>
      <c r="O1536" s="10"/>
      <c r="P1536" s="153"/>
      <c r="Q1536" s="153"/>
      <c r="R1536" s="153"/>
      <c r="S1536" s="153"/>
      <c r="T1536" s="153"/>
      <c r="U1536" s="153"/>
      <c r="V1536" s="153"/>
      <c r="W1536" s="153"/>
      <c r="X1536" s="153"/>
      <c r="Y1536" s="10"/>
      <c r="Z1536" s="10"/>
      <c r="AA1536" s="10"/>
      <c r="AB1536" s="10"/>
      <c r="AC1536" s="10"/>
      <c r="AD1536" s="10"/>
      <c r="AE1536" s="10"/>
      <c r="AF1536" s="10"/>
      <c r="AG1536" s="10"/>
    </row>
    <row r="1537" spans="1:33" ht="14.25" customHeight="1" x14ac:dyDescent="0.25">
      <c r="A1537" s="255"/>
      <c r="B1537" s="1474"/>
      <c r="C1537" s="1456"/>
      <c r="D1537" s="1456"/>
      <c r="E1537" s="1456"/>
      <c r="F1537" s="1456"/>
      <c r="G1537" s="1456"/>
      <c r="H1537" s="1456"/>
      <c r="I1537" s="1456"/>
      <c r="J1537" s="1456"/>
      <c r="K1537" s="1456"/>
      <c r="L1537" s="1457"/>
      <c r="M1537" s="255"/>
      <c r="N1537" s="1022"/>
      <c r="O1537" s="255"/>
      <c r="P1537" s="2386"/>
      <c r="Q1537" s="1456"/>
      <c r="R1537" s="1456"/>
      <c r="S1537" s="1456"/>
      <c r="T1537" s="1456"/>
      <c r="U1537" s="1456"/>
      <c r="V1537" s="1456"/>
      <c r="W1537" s="1456"/>
      <c r="X1537" s="1457"/>
      <c r="Y1537" s="255"/>
      <c r="Z1537" s="2387"/>
      <c r="AA1537" s="1457"/>
      <c r="AB1537" s="10"/>
      <c r="AC1537" s="2387"/>
      <c r="AD1537" s="1456"/>
      <c r="AE1537" s="1456"/>
      <c r="AF1537" s="1457"/>
      <c r="AG1537" s="10"/>
    </row>
    <row r="1538" spans="1:33" ht="14.25" customHeight="1" x14ac:dyDescent="0.25">
      <c r="A1538" s="10"/>
      <c r="B1538" s="584"/>
      <c r="C1538" s="584"/>
      <c r="D1538" s="584"/>
      <c r="E1538" s="584"/>
      <c r="F1538" s="584"/>
      <c r="G1538" s="584"/>
      <c r="H1538" s="584"/>
      <c r="I1538" s="584"/>
      <c r="J1538" s="584"/>
      <c r="K1538" s="584"/>
      <c r="L1538" s="584"/>
      <c r="M1538" s="10"/>
      <c r="N1538" s="584"/>
      <c r="O1538" s="10"/>
      <c r="P1538" s="153"/>
      <c r="Q1538" s="153"/>
      <c r="R1538" s="153"/>
      <c r="S1538" s="153"/>
      <c r="T1538" s="153"/>
      <c r="U1538" s="153"/>
      <c r="V1538" s="153"/>
      <c r="W1538" s="153"/>
      <c r="X1538" s="153"/>
      <c r="Y1538" s="10"/>
      <c r="Z1538" s="1023"/>
      <c r="AA1538" s="1023"/>
      <c r="AB1538" s="10"/>
      <c r="AC1538" s="1023"/>
      <c r="AD1538" s="1023"/>
      <c r="AE1538" s="1023"/>
      <c r="AF1538" s="1023"/>
      <c r="AG1538" s="10"/>
    </row>
    <row r="1539" spans="1:33" ht="14.25" customHeight="1" x14ac:dyDescent="0.25">
      <c r="A1539" s="255"/>
      <c r="B1539" s="1474"/>
      <c r="C1539" s="1456"/>
      <c r="D1539" s="1456"/>
      <c r="E1539" s="1456"/>
      <c r="F1539" s="1456"/>
      <c r="G1539" s="1456"/>
      <c r="H1539" s="1456"/>
      <c r="I1539" s="1456"/>
      <c r="J1539" s="1456"/>
      <c r="K1539" s="1456"/>
      <c r="L1539" s="1457"/>
      <c r="M1539" s="255"/>
      <c r="N1539" s="1022"/>
      <c r="O1539" s="255"/>
      <c r="P1539" s="2386"/>
      <c r="Q1539" s="1456"/>
      <c r="R1539" s="1456"/>
      <c r="S1539" s="1456"/>
      <c r="T1539" s="1456"/>
      <c r="U1539" s="1456"/>
      <c r="V1539" s="1456"/>
      <c r="W1539" s="1456"/>
      <c r="X1539" s="1457"/>
      <c r="Y1539" s="255"/>
      <c r="Z1539" s="2387"/>
      <c r="AA1539" s="1457"/>
      <c r="AB1539" s="10"/>
      <c r="AC1539" s="2387"/>
      <c r="AD1539" s="1456"/>
      <c r="AE1539" s="1456"/>
      <c r="AF1539" s="1457"/>
      <c r="AG1539" s="10"/>
    </row>
    <row r="1540" spans="1:33" ht="14.25" customHeight="1" x14ac:dyDescent="0.25">
      <c r="A1540" s="10"/>
      <c r="B1540" s="584"/>
      <c r="C1540" s="584"/>
      <c r="D1540" s="584"/>
      <c r="E1540" s="584"/>
      <c r="F1540" s="584"/>
      <c r="G1540" s="584"/>
      <c r="H1540" s="584"/>
      <c r="I1540" s="584"/>
      <c r="J1540" s="584"/>
      <c r="K1540" s="584"/>
      <c r="L1540" s="584"/>
      <c r="M1540" s="10"/>
      <c r="N1540" s="584"/>
      <c r="O1540" s="10"/>
      <c r="P1540" s="153"/>
      <c r="Q1540" s="153"/>
      <c r="R1540" s="153"/>
      <c r="S1540" s="153"/>
      <c r="T1540" s="153"/>
      <c r="U1540" s="153"/>
      <c r="V1540" s="153"/>
      <c r="W1540" s="153"/>
      <c r="X1540" s="153"/>
      <c r="Y1540" s="10"/>
      <c r="Z1540" s="1023"/>
      <c r="AA1540" s="1023"/>
      <c r="AB1540" s="10"/>
      <c r="AC1540" s="1023"/>
      <c r="AD1540" s="1023"/>
      <c r="AE1540" s="1023"/>
      <c r="AF1540" s="1023"/>
      <c r="AG1540" s="10"/>
    </row>
    <row r="1541" spans="1:33" ht="14.25" customHeight="1" x14ac:dyDescent="0.25">
      <c r="A1541" s="255"/>
      <c r="B1541" s="1474"/>
      <c r="C1541" s="1456"/>
      <c r="D1541" s="1456"/>
      <c r="E1541" s="1456"/>
      <c r="F1541" s="1456"/>
      <c r="G1541" s="1456"/>
      <c r="H1541" s="1456"/>
      <c r="I1541" s="1456"/>
      <c r="J1541" s="1456"/>
      <c r="K1541" s="1456"/>
      <c r="L1541" s="1457"/>
      <c r="M1541" s="255"/>
      <c r="N1541" s="1022"/>
      <c r="O1541" s="255"/>
      <c r="P1541" s="2386"/>
      <c r="Q1541" s="1456"/>
      <c r="R1541" s="1456"/>
      <c r="S1541" s="1456"/>
      <c r="T1541" s="1456"/>
      <c r="U1541" s="1456"/>
      <c r="V1541" s="1456"/>
      <c r="W1541" s="1456"/>
      <c r="X1541" s="1457"/>
      <c r="Y1541" s="255"/>
      <c r="Z1541" s="2387"/>
      <c r="AA1541" s="1457"/>
      <c r="AB1541" s="10"/>
      <c r="AC1541" s="2387"/>
      <c r="AD1541" s="1456"/>
      <c r="AE1541" s="1456"/>
      <c r="AF1541" s="1457"/>
      <c r="AG1541" s="10"/>
    </row>
    <row r="1542" spans="1:33" ht="14.25" customHeight="1" x14ac:dyDescent="0.25">
      <c r="A1542" s="10"/>
      <c r="B1542" s="584"/>
      <c r="C1542" s="584"/>
      <c r="D1542" s="584"/>
      <c r="E1542" s="584"/>
      <c r="F1542" s="584"/>
      <c r="G1542" s="584"/>
      <c r="H1542" s="584"/>
      <c r="I1542" s="584"/>
      <c r="J1542" s="584"/>
      <c r="K1542" s="584"/>
      <c r="L1542" s="584"/>
      <c r="M1542" s="10"/>
      <c r="N1542" s="584"/>
      <c r="O1542" s="10"/>
      <c r="P1542" s="153"/>
      <c r="Q1542" s="153"/>
      <c r="R1542" s="153"/>
      <c r="S1542" s="153"/>
      <c r="T1542" s="153"/>
      <c r="U1542" s="153"/>
      <c r="V1542" s="153"/>
      <c r="W1542" s="153"/>
      <c r="X1542" s="153"/>
      <c r="Y1542" s="10"/>
      <c r="Z1542" s="1023"/>
      <c r="AA1542" s="1023"/>
      <c r="AB1542" s="10"/>
      <c r="AC1542" s="1023"/>
      <c r="AD1542" s="1023"/>
      <c r="AE1542" s="1023"/>
      <c r="AF1542" s="1023"/>
      <c r="AG1542" s="10"/>
    </row>
    <row r="1543" spans="1:33" ht="14.25" customHeight="1" x14ac:dyDescent="0.25">
      <c r="A1543" s="255"/>
      <c r="B1543" s="1474"/>
      <c r="C1543" s="1456"/>
      <c r="D1543" s="1456"/>
      <c r="E1543" s="1456"/>
      <c r="F1543" s="1456"/>
      <c r="G1543" s="1456"/>
      <c r="H1543" s="1456"/>
      <c r="I1543" s="1456"/>
      <c r="J1543" s="1456"/>
      <c r="K1543" s="1456"/>
      <c r="L1543" s="1457"/>
      <c r="M1543" s="255"/>
      <c r="N1543" s="1022"/>
      <c r="O1543" s="255"/>
      <c r="P1543" s="2386"/>
      <c r="Q1543" s="1456"/>
      <c r="R1543" s="1456"/>
      <c r="S1543" s="1456"/>
      <c r="T1543" s="1456"/>
      <c r="U1543" s="1456"/>
      <c r="V1543" s="1456"/>
      <c r="W1543" s="1456"/>
      <c r="X1543" s="1457"/>
      <c r="Y1543" s="255"/>
      <c r="Z1543" s="2387"/>
      <c r="AA1543" s="1457"/>
      <c r="AB1543" s="10"/>
      <c r="AC1543" s="2387"/>
      <c r="AD1543" s="1456"/>
      <c r="AE1543" s="1456"/>
      <c r="AF1543" s="1457"/>
      <c r="AG1543" s="10"/>
    </row>
    <row r="1544" spans="1:33" ht="14.25" customHeight="1" x14ac:dyDescent="0.25">
      <c r="A1544" s="10"/>
      <c r="B1544" s="584"/>
      <c r="C1544" s="584"/>
      <c r="D1544" s="584"/>
      <c r="E1544" s="584"/>
      <c r="F1544" s="584"/>
      <c r="G1544" s="584"/>
      <c r="H1544" s="584"/>
      <c r="I1544" s="584"/>
      <c r="J1544" s="584"/>
      <c r="K1544" s="584"/>
      <c r="L1544" s="584"/>
      <c r="M1544" s="10"/>
      <c r="N1544" s="584"/>
      <c r="O1544" s="10"/>
      <c r="P1544" s="153"/>
      <c r="Q1544" s="153"/>
      <c r="R1544" s="153"/>
      <c r="S1544" s="153"/>
      <c r="T1544" s="153"/>
      <c r="U1544" s="153"/>
      <c r="V1544" s="153"/>
      <c r="W1544" s="153"/>
      <c r="X1544" s="153"/>
      <c r="Y1544" s="10"/>
      <c r="Z1544" s="1023"/>
      <c r="AA1544" s="1023"/>
      <c r="AB1544" s="10"/>
      <c r="AC1544" s="1023"/>
      <c r="AD1544" s="1023"/>
      <c r="AE1544" s="1023"/>
      <c r="AF1544" s="1023"/>
      <c r="AG1544" s="10"/>
    </row>
    <row r="1545" spans="1:33" ht="14.25" customHeight="1" x14ac:dyDescent="0.25">
      <c r="A1545" s="255"/>
      <c r="B1545" s="1474"/>
      <c r="C1545" s="1456"/>
      <c r="D1545" s="1456"/>
      <c r="E1545" s="1456"/>
      <c r="F1545" s="1456"/>
      <c r="G1545" s="1456"/>
      <c r="H1545" s="1456"/>
      <c r="I1545" s="1456"/>
      <c r="J1545" s="1456"/>
      <c r="K1545" s="1456"/>
      <c r="L1545" s="1457"/>
      <c r="M1545" s="255"/>
      <c r="N1545" s="1022"/>
      <c r="O1545" s="255"/>
      <c r="P1545" s="2386"/>
      <c r="Q1545" s="1456"/>
      <c r="R1545" s="1456"/>
      <c r="S1545" s="1456"/>
      <c r="T1545" s="1456"/>
      <c r="U1545" s="1456"/>
      <c r="V1545" s="1456"/>
      <c r="W1545" s="1456"/>
      <c r="X1545" s="1457"/>
      <c r="Y1545" s="255"/>
      <c r="Z1545" s="2387"/>
      <c r="AA1545" s="1457"/>
      <c r="AB1545" s="10"/>
      <c r="AC1545" s="2387"/>
      <c r="AD1545" s="1456"/>
      <c r="AE1545" s="1456"/>
      <c r="AF1545" s="1457"/>
      <c r="AG1545" s="10"/>
    </row>
    <row r="1546" spans="1:33" ht="14.25" customHeight="1" x14ac:dyDescent="0.25">
      <c r="A1546" s="10"/>
      <c r="B1546" s="584"/>
      <c r="C1546" s="584"/>
      <c r="D1546" s="584"/>
      <c r="E1546" s="584"/>
      <c r="F1546" s="584"/>
      <c r="G1546" s="584"/>
      <c r="H1546" s="584"/>
      <c r="I1546" s="584"/>
      <c r="J1546" s="584"/>
      <c r="K1546" s="584"/>
      <c r="L1546" s="584"/>
      <c r="M1546" s="10"/>
      <c r="N1546" s="584"/>
      <c r="O1546" s="10"/>
      <c r="P1546" s="153"/>
      <c r="Q1546" s="153"/>
      <c r="R1546" s="153"/>
      <c r="S1546" s="153"/>
      <c r="T1546" s="153"/>
      <c r="U1546" s="153"/>
      <c r="V1546" s="153"/>
      <c r="W1546" s="153"/>
      <c r="X1546" s="153"/>
      <c r="Y1546" s="10"/>
      <c r="Z1546" s="1023"/>
      <c r="AA1546" s="1023"/>
      <c r="AB1546" s="10"/>
      <c r="AC1546" s="1023"/>
      <c r="AD1546" s="1023"/>
      <c r="AE1546" s="1023"/>
      <c r="AF1546" s="1023"/>
      <c r="AG1546" s="10"/>
    </row>
    <row r="1547" spans="1:33" ht="14.25" customHeight="1" x14ac:dyDescent="0.25">
      <c r="A1547" s="255"/>
      <c r="B1547" s="1474"/>
      <c r="C1547" s="1456"/>
      <c r="D1547" s="1456"/>
      <c r="E1547" s="1456"/>
      <c r="F1547" s="1456"/>
      <c r="G1547" s="1456"/>
      <c r="H1547" s="1456"/>
      <c r="I1547" s="1456"/>
      <c r="J1547" s="1456"/>
      <c r="K1547" s="1456"/>
      <c r="L1547" s="1457"/>
      <c r="M1547" s="255"/>
      <c r="N1547" s="1022"/>
      <c r="O1547" s="255"/>
      <c r="P1547" s="2386"/>
      <c r="Q1547" s="1456"/>
      <c r="R1547" s="1456"/>
      <c r="S1547" s="1456"/>
      <c r="T1547" s="1456"/>
      <c r="U1547" s="1456"/>
      <c r="V1547" s="1456"/>
      <c r="W1547" s="1456"/>
      <c r="X1547" s="1457"/>
      <c r="Y1547" s="255"/>
      <c r="Z1547" s="2387"/>
      <c r="AA1547" s="1457"/>
      <c r="AB1547" s="10"/>
      <c r="AC1547" s="2387"/>
      <c r="AD1547" s="1456"/>
      <c r="AE1547" s="1456"/>
      <c r="AF1547" s="1457"/>
      <c r="AG1547" s="10"/>
    </row>
    <row r="1548" spans="1:33" ht="14.25" customHeight="1" x14ac:dyDescent="0.25">
      <c r="A1548" s="10"/>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row>
    <row r="1549" spans="1:33" ht="14.25" customHeight="1" x14ac:dyDescent="0.25">
      <c r="A1549" s="10" t="s">
        <v>2745</v>
      </c>
      <c r="B1549" s="10"/>
      <c r="C1549" s="10"/>
      <c r="D1549" s="10"/>
      <c r="E1549" s="10"/>
      <c r="F1549" s="10"/>
      <c r="G1549" s="10"/>
      <c r="H1549" s="10"/>
      <c r="I1549" s="2389" t="s">
        <v>2746</v>
      </c>
      <c r="J1549" s="1456"/>
      <c r="K1549" s="1456"/>
      <c r="L1549" s="1456"/>
      <c r="M1549" s="1456"/>
      <c r="N1549" s="1456"/>
      <c r="O1549" s="1456"/>
      <c r="P1549" s="1456"/>
      <c r="Q1549" s="1456"/>
      <c r="R1549" s="1456"/>
      <c r="S1549" s="1456"/>
      <c r="T1549" s="1456"/>
      <c r="U1549" s="1456"/>
      <c r="V1549" s="1456"/>
      <c r="W1549" s="1456"/>
      <c r="X1549" s="1457"/>
      <c r="Y1549" s="10"/>
      <c r="Z1549" s="10" t="s">
        <v>2747</v>
      </c>
      <c r="AA1549" s="10"/>
      <c r="AB1549" s="10"/>
      <c r="AC1549" s="10"/>
      <c r="AD1549" s="10"/>
      <c r="AE1549" s="10"/>
      <c r="AF1549" s="10"/>
      <c r="AG1549" s="10"/>
    </row>
    <row r="1550" spans="1:33" ht="14.25" customHeight="1" x14ac:dyDescent="0.25">
      <c r="A1550" s="10" t="s">
        <v>2804</v>
      </c>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row>
    <row r="1551" spans="1:33" ht="14.25" customHeight="1" x14ac:dyDescent="0.25">
      <c r="A1551" s="10"/>
      <c r="B1551" s="10"/>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row>
    <row r="1552" spans="1:33" ht="15" customHeight="1" x14ac:dyDescent="0.2">
      <c r="A1552" s="1551" t="s">
        <v>2749</v>
      </c>
      <c r="B1552" s="1400"/>
      <c r="C1552" s="1400"/>
      <c r="D1552" s="1400"/>
      <c r="E1552" s="1400"/>
      <c r="F1552" s="1400"/>
      <c r="G1552" s="1400"/>
      <c r="H1552" s="1400"/>
      <c r="I1552" s="1400"/>
      <c r="J1552" s="1400"/>
      <c r="K1552" s="1400"/>
      <c r="L1552" s="1400"/>
      <c r="M1552" s="1400"/>
      <c r="N1552" s="1400"/>
      <c r="O1552" s="1400"/>
      <c r="P1552" s="1400"/>
      <c r="Q1552" s="1400"/>
      <c r="R1552" s="1400"/>
      <c r="S1552" s="1400"/>
      <c r="T1552" s="1400"/>
      <c r="U1552" s="1400"/>
      <c r="V1552" s="1400"/>
      <c r="W1552" s="1400"/>
      <c r="X1552" s="1400"/>
      <c r="Y1552" s="1400"/>
      <c r="Z1552" s="1400"/>
      <c r="AA1552" s="1400"/>
      <c r="AB1552" s="1400"/>
      <c r="AC1552" s="1400"/>
      <c r="AD1552" s="1400"/>
      <c r="AE1552" s="1400"/>
      <c r="AF1552" s="1400"/>
      <c r="AG1552" s="1400"/>
    </row>
    <row r="1553" spans="1:33" ht="14.25" customHeight="1" x14ac:dyDescent="0.2">
      <c r="A1553" s="1400"/>
      <c r="B1553" s="1400"/>
      <c r="C1553" s="1400"/>
      <c r="D1553" s="1400"/>
      <c r="E1553" s="1400"/>
      <c r="F1553" s="1400"/>
      <c r="G1553" s="1400"/>
      <c r="H1553" s="1400"/>
      <c r="I1553" s="1400"/>
      <c r="J1553" s="1400"/>
      <c r="K1553" s="1400"/>
      <c r="L1553" s="1400"/>
      <c r="M1553" s="1400"/>
      <c r="N1553" s="1400"/>
      <c r="O1553" s="1400"/>
      <c r="P1553" s="1400"/>
      <c r="Q1553" s="1400"/>
      <c r="R1553" s="1400"/>
      <c r="S1553" s="1400"/>
      <c r="T1553" s="1400"/>
      <c r="U1553" s="1400"/>
      <c r="V1553" s="1400"/>
      <c r="W1553" s="1400"/>
      <c r="X1553" s="1400"/>
      <c r="Y1553" s="1400"/>
      <c r="Z1553" s="1400"/>
      <c r="AA1553" s="1400"/>
      <c r="AB1553" s="1400"/>
      <c r="AC1553" s="1400"/>
      <c r="AD1553" s="1400"/>
      <c r="AE1553" s="1400"/>
      <c r="AF1553" s="1400"/>
      <c r="AG1553" s="1400"/>
    </row>
    <row r="1554" spans="1:33" ht="14.25" customHeight="1" x14ac:dyDescent="0.2">
      <c r="A1554" s="1400"/>
      <c r="B1554" s="1400"/>
      <c r="C1554" s="1400"/>
      <c r="D1554" s="1400"/>
      <c r="E1554" s="1400"/>
      <c r="F1554" s="1400"/>
      <c r="G1554" s="1400"/>
      <c r="H1554" s="1400"/>
      <c r="I1554" s="1400"/>
      <c r="J1554" s="1400"/>
      <c r="K1554" s="1400"/>
      <c r="L1554" s="1400"/>
      <c r="M1554" s="1400"/>
      <c r="N1554" s="1400"/>
      <c r="O1554" s="1400"/>
      <c r="P1554" s="1400"/>
      <c r="Q1554" s="1400"/>
      <c r="R1554" s="1400"/>
      <c r="S1554" s="1400"/>
      <c r="T1554" s="1400"/>
      <c r="U1554" s="1400"/>
      <c r="V1554" s="1400"/>
      <c r="W1554" s="1400"/>
      <c r="X1554" s="1400"/>
      <c r="Y1554" s="1400"/>
      <c r="Z1554" s="1400"/>
      <c r="AA1554" s="1400"/>
      <c r="AB1554" s="1400"/>
      <c r="AC1554" s="1400"/>
      <c r="AD1554" s="1400"/>
      <c r="AE1554" s="1400"/>
      <c r="AF1554" s="1400"/>
      <c r="AG1554" s="1400"/>
    </row>
    <row r="1555" spans="1:33" ht="14.25" customHeight="1" x14ac:dyDescent="0.2">
      <c r="A1555" s="1400"/>
      <c r="B1555" s="1400"/>
      <c r="C1555" s="1400"/>
      <c r="D1555" s="1400"/>
      <c r="E1555" s="1400"/>
      <c r="F1555" s="1400"/>
      <c r="G1555" s="1400"/>
      <c r="H1555" s="1400"/>
      <c r="I1555" s="1400"/>
      <c r="J1555" s="1400"/>
      <c r="K1555" s="1400"/>
      <c r="L1555" s="1400"/>
      <c r="M1555" s="1400"/>
      <c r="N1555" s="1400"/>
      <c r="O1555" s="1400"/>
      <c r="P1555" s="1400"/>
      <c r="Q1555" s="1400"/>
      <c r="R1555" s="1400"/>
      <c r="S1555" s="1400"/>
      <c r="T1555" s="1400"/>
      <c r="U1555" s="1400"/>
      <c r="V1555" s="1400"/>
      <c r="W1555" s="1400"/>
      <c r="X1555" s="1400"/>
      <c r="Y1555" s="1400"/>
      <c r="Z1555" s="1400"/>
      <c r="AA1555" s="1400"/>
      <c r="AB1555" s="1400"/>
      <c r="AC1555" s="1400"/>
      <c r="AD1555" s="1400"/>
      <c r="AE1555" s="1400"/>
      <c r="AF1555" s="1400"/>
      <c r="AG1555" s="1400"/>
    </row>
    <row r="1556" spans="1:33" ht="14.25" customHeight="1" x14ac:dyDescent="0.25">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row>
    <row r="1557" spans="1:33" ht="15" customHeight="1" x14ac:dyDescent="0.2">
      <c r="A1557" s="1551" t="s">
        <v>2750</v>
      </c>
      <c r="B1557" s="1400"/>
      <c r="C1557" s="1400"/>
      <c r="D1557" s="1400"/>
      <c r="E1557" s="1400"/>
      <c r="F1557" s="1400"/>
      <c r="G1557" s="1400"/>
      <c r="H1557" s="1400"/>
      <c r="I1557" s="1400"/>
      <c r="J1557" s="1400"/>
      <c r="K1557" s="1400"/>
      <c r="L1557" s="1400"/>
      <c r="M1557" s="1400"/>
      <c r="N1557" s="1400"/>
      <c r="O1557" s="1400"/>
      <c r="P1557" s="1400"/>
      <c r="Q1557" s="1400"/>
      <c r="R1557" s="1400"/>
      <c r="S1557" s="1400"/>
      <c r="T1557" s="1400"/>
      <c r="U1557" s="1400"/>
      <c r="V1557" s="1400"/>
      <c r="W1557" s="1400"/>
      <c r="X1557" s="1400"/>
      <c r="Y1557" s="1400"/>
      <c r="Z1557" s="1400"/>
      <c r="AA1557" s="1400"/>
      <c r="AB1557" s="1400"/>
      <c r="AC1557" s="1400"/>
      <c r="AD1557" s="1400"/>
      <c r="AE1557" s="1400"/>
      <c r="AF1557" s="1400"/>
      <c r="AG1557" s="1400"/>
    </row>
    <row r="1558" spans="1:33" ht="14.25" customHeight="1" x14ac:dyDescent="0.2">
      <c r="A1558" s="1400"/>
      <c r="B1558" s="1400"/>
      <c r="C1558" s="1400"/>
      <c r="D1558" s="1400"/>
      <c r="E1558" s="1400"/>
      <c r="F1558" s="1400"/>
      <c r="G1558" s="1400"/>
      <c r="H1558" s="1400"/>
      <c r="I1558" s="1400"/>
      <c r="J1558" s="1400"/>
      <c r="K1558" s="1400"/>
      <c r="L1558" s="1400"/>
      <c r="M1558" s="1400"/>
      <c r="N1558" s="1400"/>
      <c r="O1558" s="1400"/>
      <c r="P1558" s="1400"/>
      <c r="Q1558" s="1400"/>
      <c r="R1558" s="1400"/>
      <c r="S1558" s="1400"/>
      <c r="T1558" s="1400"/>
      <c r="U1558" s="1400"/>
      <c r="V1558" s="1400"/>
      <c r="W1558" s="1400"/>
      <c r="X1558" s="1400"/>
      <c r="Y1558" s="1400"/>
      <c r="Z1558" s="1400"/>
      <c r="AA1558" s="1400"/>
      <c r="AB1558" s="1400"/>
      <c r="AC1558" s="1400"/>
      <c r="AD1558" s="1400"/>
      <c r="AE1558" s="1400"/>
      <c r="AF1558" s="1400"/>
      <c r="AG1558" s="1400"/>
    </row>
    <row r="1559" spans="1:33" ht="14.25" customHeight="1" x14ac:dyDescent="0.2">
      <c r="A1559" s="1400"/>
      <c r="B1559" s="1400"/>
      <c r="C1559" s="1400"/>
      <c r="D1559" s="1400"/>
      <c r="E1559" s="1400"/>
      <c r="F1559" s="1400"/>
      <c r="G1559" s="1400"/>
      <c r="H1559" s="1400"/>
      <c r="I1559" s="1400"/>
      <c r="J1559" s="1400"/>
      <c r="K1559" s="1400"/>
      <c r="L1559" s="1400"/>
      <c r="M1559" s="1400"/>
      <c r="N1559" s="1400"/>
      <c r="O1559" s="1400"/>
      <c r="P1559" s="1400"/>
      <c r="Q1559" s="1400"/>
      <c r="R1559" s="1400"/>
      <c r="S1559" s="1400"/>
      <c r="T1559" s="1400"/>
      <c r="U1559" s="1400"/>
      <c r="V1559" s="1400"/>
      <c r="W1559" s="1400"/>
      <c r="X1559" s="1400"/>
      <c r="Y1559" s="1400"/>
      <c r="Z1559" s="1400"/>
      <c r="AA1559" s="1400"/>
      <c r="AB1559" s="1400"/>
      <c r="AC1559" s="1400"/>
      <c r="AD1559" s="1400"/>
      <c r="AE1559" s="1400"/>
      <c r="AF1559" s="1400"/>
      <c r="AG1559" s="1400"/>
    </row>
    <row r="1560" spans="1:33" ht="14.25" customHeight="1" x14ac:dyDescent="0.25">
      <c r="A1560" s="10"/>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row>
    <row r="1561" spans="1:33" ht="14.25" customHeight="1" x14ac:dyDescent="0.25">
      <c r="A1561" s="10" t="s">
        <v>2751</v>
      </c>
      <c r="B1561" s="10"/>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row>
    <row r="1562" spans="1:33" ht="14.25" customHeight="1" x14ac:dyDescent="0.25">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row>
    <row r="1563" spans="1:33" ht="14.25" customHeight="1" x14ac:dyDescent="0.25">
      <c r="A1563" s="10"/>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row>
    <row r="1564" spans="1:33" ht="14.25" customHeight="1" x14ac:dyDescent="0.25">
      <c r="A1564" s="10" t="s">
        <v>1873</v>
      </c>
      <c r="B1564" s="10"/>
      <c r="C1564" s="2380"/>
      <c r="D1564" s="1403"/>
      <c r="E1564" s="1403"/>
      <c r="F1564" s="1403"/>
      <c r="G1564" s="1403"/>
      <c r="H1564" s="1403"/>
      <c r="I1564" s="1403"/>
      <c r="J1564" s="1403"/>
      <c r="K1564" s="1403"/>
      <c r="L1564" s="10"/>
      <c r="M1564" s="2384" t="str">
        <f>J1518</f>
        <v>Should be the same as listed in Part I.</v>
      </c>
      <c r="N1564" s="1456"/>
      <c r="O1564" s="1456"/>
      <c r="P1564" s="1456"/>
      <c r="Q1564" s="1456"/>
      <c r="R1564" s="1456"/>
      <c r="S1564" s="1456"/>
      <c r="T1564" s="1456"/>
      <c r="U1564" s="1456"/>
      <c r="V1564" s="1456"/>
      <c r="W1564" s="1456"/>
      <c r="X1564" s="1456"/>
      <c r="Y1564" s="1456"/>
      <c r="Z1564" s="1457"/>
      <c r="AA1564" s="10"/>
      <c r="AB1564" s="1703"/>
      <c r="AC1564" s="1456"/>
      <c r="AD1564" s="1456"/>
      <c r="AE1564" s="1456"/>
      <c r="AF1564" s="1457"/>
      <c r="AG1564" s="10"/>
    </row>
    <row r="1565" spans="1:33" ht="15" customHeight="1" x14ac:dyDescent="0.25">
      <c r="A1565" s="10"/>
      <c r="B1565" s="10"/>
      <c r="C1565" s="2381" t="s">
        <v>2752</v>
      </c>
      <c r="D1565" s="1397"/>
      <c r="E1565" s="1397"/>
      <c r="F1565" s="1397"/>
      <c r="G1565" s="1397"/>
      <c r="H1565" s="1397"/>
      <c r="I1565" s="1397"/>
      <c r="J1565" s="1397"/>
      <c r="K1565" s="1397"/>
      <c r="L1565" s="10"/>
      <c r="M1565" s="2382" t="s">
        <v>441</v>
      </c>
      <c r="N1565" s="1400"/>
      <c r="O1565" s="1400"/>
      <c r="P1565" s="1400"/>
      <c r="Q1565" s="1400"/>
      <c r="R1565" s="1400"/>
      <c r="S1565" s="1400"/>
      <c r="T1565" s="1400"/>
      <c r="U1565" s="1400"/>
      <c r="V1565" s="1400"/>
      <c r="W1565" s="1400"/>
      <c r="X1565" s="1400"/>
      <c r="Y1565" s="1400"/>
      <c r="Z1565" s="1400"/>
      <c r="AA1565" s="10"/>
      <c r="AB1565" s="2382" t="s">
        <v>442</v>
      </c>
      <c r="AC1565" s="1400"/>
      <c r="AD1565" s="1400"/>
      <c r="AE1565" s="1400"/>
      <c r="AF1565" s="1400"/>
      <c r="AG1565" s="10"/>
    </row>
    <row r="1566" spans="1:33" ht="14.25" customHeight="1" x14ac:dyDescent="0.25">
      <c r="A1566" s="10"/>
      <c r="B1566" s="10"/>
      <c r="C1566" s="1400"/>
      <c r="D1566" s="1400"/>
      <c r="E1566" s="1400"/>
      <c r="F1566" s="1400"/>
      <c r="G1566" s="1400"/>
      <c r="H1566" s="1400"/>
      <c r="I1566" s="1400"/>
      <c r="J1566" s="1400"/>
      <c r="K1566" s="140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row>
    <row r="1567" spans="1:33" ht="14.25" customHeight="1" x14ac:dyDescent="0.25">
      <c r="A1567" s="10"/>
      <c r="B1567" s="10"/>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row>
    <row r="1568" spans="1:33" ht="14.25" customHeight="1" x14ac:dyDescent="0.25">
      <c r="A1568" s="181" t="s">
        <v>2731</v>
      </c>
      <c r="B1568" s="10"/>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row>
    <row r="1569" spans="1:33" ht="14.25" customHeight="1" x14ac:dyDescent="0.25">
      <c r="A1569" s="10"/>
      <c r="B1569" s="10"/>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row>
    <row r="1570" spans="1:33" ht="14.25" customHeight="1" x14ac:dyDescent="0.25">
      <c r="A1570" s="181" t="s">
        <v>2724</v>
      </c>
      <c r="B1570" s="10"/>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row>
    <row r="1571" spans="1:33" ht="14.25" customHeight="1" x14ac:dyDescent="0.25">
      <c r="A1571" s="10" t="s">
        <v>2732</v>
      </c>
      <c r="B1571" s="10"/>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row>
    <row r="1572" spans="1:33" ht="14.25" customHeight="1" x14ac:dyDescent="0.25">
      <c r="A1572" s="10"/>
      <c r="B1572" s="10"/>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row>
    <row r="1573" spans="1:33" ht="14.25" customHeight="1" x14ac:dyDescent="0.25">
      <c r="A1573" s="10" t="s">
        <v>2733</v>
      </c>
      <c r="B1573" s="10"/>
      <c r="C1573" s="10"/>
      <c r="D1573" s="10"/>
      <c r="E1573" s="10"/>
      <c r="F1573" s="10"/>
      <c r="G1573" s="10"/>
      <c r="H1573" s="10"/>
      <c r="I1573" s="10"/>
      <c r="J1573" s="2385" t="s">
        <v>2734</v>
      </c>
      <c r="K1573" s="1531"/>
      <c r="L1573" s="1531"/>
      <c r="M1573" s="1531"/>
      <c r="N1573" s="1531"/>
      <c r="O1573" s="1531"/>
      <c r="P1573" s="1531"/>
      <c r="Q1573" s="1531"/>
      <c r="R1573" s="1531"/>
      <c r="S1573" s="1531"/>
      <c r="T1573" s="1531"/>
      <c r="U1573" s="1531"/>
      <c r="V1573" s="1531"/>
      <c r="W1573" s="1531"/>
      <c r="X1573" s="1531"/>
      <c r="Y1573" s="1531"/>
      <c r="Z1573" s="1531"/>
      <c r="AA1573" s="1531"/>
      <c r="AB1573" s="1531"/>
      <c r="AC1573" s="1531"/>
      <c r="AD1573" s="1531"/>
      <c r="AE1573" s="1531"/>
      <c r="AF1573" s="1532"/>
      <c r="AG1573" s="10"/>
    </row>
    <row r="1574" spans="1:33" ht="14.25" customHeight="1" x14ac:dyDescent="0.25">
      <c r="A1574" s="10"/>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row>
    <row r="1575" spans="1:33" ht="15.75" customHeight="1" x14ac:dyDescent="0.25">
      <c r="A1575" s="10"/>
      <c r="B1575" s="10" t="s">
        <v>2735</v>
      </c>
      <c r="C1575" s="10"/>
      <c r="D1575" s="10"/>
      <c r="E1575" s="10"/>
      <c r="F1575" s="10"/>
      <c r="G1575" s="238"/>
      <c r="H1575" s="1700" t="s">
        <v>2736</v>
      </c>
      <c r="I1575" s="1400"/>
      <c r="J1575" s="1400"/>
      <c r="K1575" s="1400"/>
      <c r="L1575" s="1400"/>
      <c r="M1575" s="1400"/>
      <c r="N1575" s="1400"/>
      <c r="O1575" s="1400"/>
      <c r="P1575" s="1400"/>
      <c r="Q1575" s="1400"/>
      <c r="R1575" s="1400"/>
      <c r="S1575" s="1400"/>
      <c r="T1575" s="1400"/>
      <c r="U1575" s="1400"/>
      <c r="V1575" s="1400"/>
      <c r="W1575" s="1400"/>
      <c r="X1575" s="1400"/>
      <c r="Y1575" s="1400"/>
      <c r="Z1575" s="1400"/>
      <c r="AA1575" s="1400"/>
      <c r="AB1575" s="1400"/>
      <c r="AC1575" s="1400"/>
      <c r="AD1575" s="1400"/>
      <c r="AE1575" s="1400"/>
      <c r="AF1575" s="1400"/>
      <c r="AG1575" s="1400"/>
    </row>
    <row r="1576" spans="1:33" ht="14.25" customHeight="1" x14ac:dyDescent="0.25">
      <c r="A1576" s="10"/>
      <c r="B1576" s="10"/>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row>
    <row r="1577" spans="1:33" ht="14.25" customHeight="1" x14ac:dyDescent="0.25">
      <c r="A1577" s="10"/>
      <c r="B1577" s="10"/>
      <c r="C1577" s="10"/>
      <c r="D1577" s="10"/>
      <c r="E1577" s="10"/>
      <c r="F1577" s="10"/>
      <c r="G1577" s="238"/>
      <c r="H1577" s="10" t="s">
        <v>2737</v>
      </c>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row>
    <row r="1578" spans="1:33" ht="14.25" customHeight="1" x14ac:dyDescent="0.25">
      <c r="A1578" s="10"/>
      <c r="B1578" s="10"/>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row>
    <row r="1579" spans="1:33" ht="14.25" customHeight="1" x14ac:dyDescent="0.25">
      <c r="A1579" s="10"/>
      <c r="B1579" s="10"/>
      <c r="C1579" s="10"/>
      <c r="D1579" s="10"/>
      <c r="E1579" s="10"/>
      <c r="F1579" s="10"/>
      <c r="G1579" s="238"/>
      <c r="H1579" s="10" t="s">
        <v>2738</v>
      </c>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row>
    <row r="1580" spans="1:33" ht="14.25" customHeight="1" x14ac:dyDescent="0.25">
      <c r="A1580" s="10"/>
      <c r="B1580" s="10"/>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row>
    <row r="1581" spans="1:33" ht="14.25" customHeight="1" x14ac:dyDescent="0.25">
      <c r="A1581" s="10"/>
      <c r="B1581" s="10"/>
      <c r="C1581" s="10"/>
      <c r="D1581" s="10"/>
      <c r="E1581" s="10"/>
      <c r="F1581" s="10"/>
      <c r="G1581" s="238"/>
      <c r="H1581" s="10" t="s">
        <v>2739</v>
      </c>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row>
    <row r="1582" spans="1:33" ht="14.25" customHeight="1" x14ac:dyDescent="0.25">
      <c r="A1582" s="10"/>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row>
    <row r="1583" spans="1:33" ht="14.25" customHeight="1" x14ac:dyDescent="0.25">
      <c r="A1583" s="10"/>
      <c r="B1583" s="10"/>
      <c r="C1583" s="10"/>
      <c r="D1583" s="10"/>
      <c r="E1583" s="10"/>
      <c r="F1583" s="10"/>
      <c r="G1583" s="238"/>
      <c r="H1583" s="10" t="s">
        <v>2740</v>
      </c>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row>
    <row r="1584" spans="1:33" ht="14.25" customHeight="1" x14ac:dyDescent="0.25">
      <c r="A1584" s="10"/>
      <c r="B1584" s="10"/>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row>
    <row r="1585" spans="1:33" ht="15" customHeight="1" x14ac:dyDescent="0.2">
      <c r="A1585" s="1551" t="s">
        <v>2805</v>
      </c>
      <c r="B1585" s="1400"/>
      <c r="C1585" s="1400"/>
      <c r="D1585" s="1400"/>
      <c r="E1585" s="1400"/>
      <c r="F1585" s="1400"/>
      <c r="G1585" s="1400"/>
      <c r="H1585" s="1400"/>
      <c r="I1585" s="1400"/>
      <c r="J1585" s="1400"/>
      <c r="K1585" s="1400"/>
      <c r="L1585" s="1400"/>
      <c r="M1585" s="1400"/>
      <c r="N1585" s="1400"/>
      <c r="O1585" s="1400"/>
      <c r="P1585" s="1400"/>
      <c r="Q1585" s="1400"/>
      <c r="R1585" s="1400"/>
      <c r="S1585" s="1400"/>
      <c r="T1585" s="1400"/>
      <c r="U1585" s="1400"/>
      <c r="V1585" s="1400"/>
      <c r="W1585" s="1400"/>
      <c r="X1585" s="1400"/>
      <c r="Y1585" s="1400"/>
      <c r="Z1585" s="1400"/>
      <c r="AA1585" s="1400"/>
      <c r="AB1585" s="1400"/>
      <c r="AC1585" s="1400"/>
      <c r="AD1585" s="1400"/>
      <c r="AE1585" s="1400"/>
      <c r="AF1585" s="1400"/>
      <c r="AG1585" s="1400"/>
    </row>
    <row r="1586" spans="1:33" ht="14.25" customHeight="1" x14ac:dyDescent="0.2">
      <c r="A1586" s="1400"/>
      <c r="B1586" s="1400"/>
      <c r="C1586" s="1400"/>
      <c r="D1586" s="1400"/>
      <c r="E1586" s="1400"/>
      <c r="F1586" s="1400"/>
      <c r="G1586" s="1400"/>
      <c r="H1586" s="1400"/>
      <c r="I1586" s="1400"/>
      <c r="J1586" s="1400"/>
      <c r="K1586" s="1400"/>
      <c r="L1586" s="1400"/>
      <c r="M1586" s="1400"/>
      <c r="N1586" s="1400"/>
      <c r="O1586" s="1400"/>
      <c r="P1586" s="1400"/>
      <c r="Q1586" s="1400"/>
      <c r="R1586" s="1400"/>
      <c r="S1586" s="1400"/>
      <c r="T1586" s="1400"/>
      <c r="U1586" s="1400"/>
      <c r="V1586" s="1400"/>
      <c r="W1586" s="1400"/>
      <c r="X1586" s="1400"/>
      <c r="Y1586" s="1400"/>
      <c r="Z1586" s="1400"/>
      <c r="AA1586" s="1400"/>
      <c r="AB1586" s="1400"/>
      <c r="AC1586" s="1400"/>
      <c r="AD1586" s="1400"/>
      <c r="AE1586" s="1400"/>
      <c r="AF1586" s="1400"/>
      <c r="AG1586" s="1400"/>
    </row>
    <row r="1587" spans="1:33" ht="14.25" customHeight="1" x14ac:dyDescent="0.2">
      <c r="A1587" s="1400"/>
      <c r="B1587" s="1400"/>
      <c r="C1587" s="1400"/>
      <c r="D1587" s="1400"/>
      <c r="E1587" s="1400"/>
      <c r="F1587" s="1400"/>
      <c r="G1587" s="1400"/>
      <c r="H1587" s="1400"/>
      <c r="I1587" s="1400"/>
      <c r="J1587" s="1400"/>
      <c r="K1587" s="1400"/>
      <c r="L1587" s="1400"/>
      <c r="M1587" s="1400"/>
      <c r="N1587" s="1400"/>
      <c r="O1587" s="1400"/>
      <c r="P1587" s="1400"/>
      <c r="Q1587" s="1400"/>
      <c r="R1587" s="1400"/>
      <c r="S1587" s="1400"/>
      <c r="T1587" s="1400"/>
      <c r="U1587" s="1400"/>
      <c r="V1587" s="1400"/>
      <c r="W1587" s="1400"/>
      <c r="X1587" s="1400"/>
      <c r="Y1587" s="1400"/>
      <c r="Z1587" s="1400"/>
      <c r="AA1587" s="1400"/>
      <c r="AB1587" s="1400"/>
      <c r="AC1587" s="1400"/>
      <c r="AD1587" s="1400"/>
      <c r="AE1587" s="1400"/>
      <c r="AF1587" s="1400"/>
      <c r="AG1587" s="1400"/>
    </row>
    <row r="1588" spans="1:33" ht="14.25" customHeight="1" x14ac:dyDescent="0.2">
      <c r="A1588" s="1400"/>
      <c r="B1588" s="1400"/>
      <c r="C1588" s="1400"/>
      <c r="D1588" s="1400"/>
      <c r="E1588" s="1400"/>
      <c r="F1588" s="1400"/>
      <c r="G1588" s="1400"/>
      <c r="H1588" s="1400"/>
      <c r="I1588" s="1400"/>
      <c r="J1588" s="1400"/>
      <c r="K1588" s="1400"/>
      <c r="L1588" s="1400"/>
      <c r="M1588" s="1400"/>
      <c r="N1588" s="1400"/>
      <c r="O1588" s="1400"/>
      <c r="P1588" s="1400"/>
      <c r="Q1588" s="1400"/>
      <c r="R1588" s="1400"/>
      <c r="S1588" s="1400"/>
      <c r="T1588" s="1400"/>
      <c r="U1588" s="1400"/>
      <c r="V1588" s="1400"/>
      <c r="W1588" s="1400"/>
      <c r="X1588" s="1400"/>
      <c r="Y1588" s="1400"/>
      <c r="Z1588" s="1400"/>
      <c r="AA1588" s="1400"/>
      <c r="AB1588" s="1400"/>
      <c r="AC1588" s="1400"/>
      <c r="AD1588" s="1400"/>
      <c r="AE1588" s="1400"/>
      <c r="AF1588" s="1400"/>
      <c r="AG1588" s="1400"/>
    </row>
    <row r="1589" spans="1:33" ht="15" customHeight="1" x14ac:dyDescent="0.25">
      <c r="A1589" s="10"/>
      <c r="B1589" s="2383" t="s">
        <v>2742</v>
      </c>
      <c r="C1589" s="1400"/>
      <c r="D1589" s="1400"/>
      <c r="E1589" s="1400"/>
      <c r="F1589" s="1400"/>
      <c r="G1589" s="1400"/>
      <c r="H1589" s="1400"/>
      <c r="I1589" s="1400"/>
      <c r="J1589" s="1400"/>
      <c r="K1589" s="1400"/>
      <c r="L1589" s="1400"/>
      <c r="M1589" s="364"/>
      <c r="N1589" s="2383" t="s">
        <v>1645</v>
      </c>
      <c r="O1589" s="364"/>
      <c r="P1589" s="2383" t="s">
        <v>2614</v>
      </c>
      <c r="Q1589" s="1400"/>
      <c r="R1589" s="1400"/>
      <c r="S1589" s="1400"/>
      <c r="T1589" s="1400"/>
      <c r="U1589" s="1400"/>
      <c r="V1589" s="1400"/>
      <c r="W1589" s="1400"/>
      <c r="X1589" s="1400"/>
      <c r="Y1589" s="181"/>
      <c r="Z1589" s="2388" t="s">
        <v>2743</v>
      </c>
      <c r="AA1589" s="1400"/>
      <c r="AB1589" s="10"/>
      <c r="AC1589" s="2388" t="s">
        <v>2744</v>
      </c>
      <c r="AD1589" s="1400"/>
      <c r="AE1589" s="1400"/>
      <c r="AF1589" s="1400"/>
      <c r="AG1589" s="10"/>
    </row>
    <row r="1590" spans="1:33" ht="14.25" customHeight="1" x14ac:dyDescent="0.25">
      <c r="A1590" s="10"/>
      <c r="B1590" s="1400"/>
      <c r="C1590" s="1400"/>
      <c r="D1590" s="1400"/>
      <c r="E1590" s="1400"/>
      <c r="F1590" s="1400"/>
      <c r="G1590" s="1400"/>
      <c r="H1590" s="1400"/>
      <c r="I1590" s="1400"/>
      <c r="J1590" s="1400"/>
      <c r="K1590" s="1400"/>
      <c r="L1590" s="1400"/>
      <c r="M1590" s="364"/>
      <c r="N1590" s="1400"/>
      <c r="O1590" s="364"/>
      <c r="P1590" s="1400"/>
      <c r="Q1590" s="1400"/>
      <c r="R1590" s="1400"/>
      <c r="S1590" s="1400"/>
      <c r="T1590" s="1400"/>
      <c r="U1590" s="1400"/>
      <c r="V1590" s="1400"/>
      <c r="W1590" s="1400"/>
      <c r="X1590" s="1400"/>
      <c r="Y1590" s="181"/>
      <c r="Z1590" s="1400"/>
      <c r="AA1590" s="1400"/>
      <c r="AB1590" s="10"/>
      <c r="AC1590" s="1400"/>
      <c r="AD1590" s="1400"/>
      <c r="AE1590" s="1400"/>
      <c r="AF1590" s="1400"/>
      <c r="AG1590" s="10"/>
    </row>
    <row r="1591" spans="1:33" ht="14.25" customHeight="1" x14ac:dyDescent="0.25">
      <c r="A1591" s="10"/>
      <c r="B1591" s="10"/>
      <c r="C1591" s="10"/>
      <c r="D1591" s="10"/>
      <c r="E1591" s="10"/>
      <c r="F1591" s="10"/>
      <c r="G1591" s="10"/>
      <c r="H1591" s="10"/>
      <c r="I1591" s="10"/>
      <c r="J1591" s="10"/>
      <c r="K1591" s="10"/>
      <c r="L1591" s="10"/>
      <c r="M1591" s="10"/>
      <c r="N1591" s="10"/>
      <c r="O1591" s="10"/>
      <c r="P1591" s="153"/>
      <c r="Q1591" s="153"/>
      <c r="R1591" s="153"/>
      <c r="S1591" s="153"/>
      <c r="T1591" s="153"/>
      <c r="U1591" s="153"/>
      <c r="V1591" s="153"/>
      <c r="W1591" s="153"/>
      <c r="X1591" s="153"/>
      <c r="Y1591" s="10"/>
      <c r="Z1591" s="10"/>
      <c r="AA1591" s="10"/>
      <c r="AB1591" s="10"/>
      <c r="AC1591" s="10"/>
      <c r="AD1591" s="10"/>
      <c r="AE1591" s="10"/>
      <c r="AF1591" s="10"/>
      <c r="AG1591" s="10"/>
    </row>
    <row r="1592" spans="1:33" ht="14.25" customHeight="1" x14ac:dyDescent="0.25">
      <c r="A1592" s="255"/>
      <c r="B1592" s="1474"/>
      <c r="C1592" s="1456"/>
      <c r="D1592" s="1456"/>
      <c r="E1592" s="1456"/>
      <c r="F1592" s="1456"/>
      <c r="G1592" s="1456"/>
      <c r="H1592" s="1456"/>
      <c r="I1592" s="1456"/>
      <c r="J1592" s="1456"/>
      <c r="K1592" s="1456"/>
      <c r="L1592" s="1457"/>
      <c r="M1592" s="255"/>
      <c r="N1592" s="1022"/>
      <c r="O1592" s="255"/>
      <c r="P1592" s="2386"/>
      <c r="Q1592" s="1456"/>
      <c r="R1592" s="1456"/>
      <c r="S1592" s="1456"/>
      <c r="T1592" s="1456"/>
      <c r="U1592" s="1456"/>
      <c r="V1592" s="1456"/>
      <c r="W1592" s="1456"/>
      <c r="X1592" s="1457"/>
      <c r="Y1592" s="255"/>
      <c r="Z1592" s="2387"/>
      <c r="AA1592" s="1457"/>
      <c r="AB1592" s="10"/>
      <c r="AC1592" s="2387"/>
      <c r="AD1592" s="1456"/>
      <c r="AE1592" s="1456"/>
      <c r="AF1592" s="1457"/>
      <c r="AG1592" s="10"/>
    </row>
    <row r="1593" spans="1:33" ht="14.25" customHeight="1" x14ac:dyDescent="0.25">
      <c r="A1593" s="10"/>
      <c r="B1593" s="584"/>
      <c r="C1593" s="584"/>
      <c r="D1593" s="584"/>
      <c r="E1593" s="584"/>
      <c r="F1593" s="584"/>
      <c r="G1593" s="584"/>
      <c r="H1593" s="584"/>
      <c r="I1593" s="584"/>
      <c r="J1593" s="584"/>
      <c r="K1593" s="584"/>
      <c r="L1593" s="584"/>
      <c r="M1593" s="10"/>
      <c r="N1593" s="584"/>
      <c r="O1593" s="10"/>
      <c r="P1593" s="153"/>
      <c r="Q1593" s="153"/>
      <c r="R1593" s="153"/>
      <c r="S1593" s="153"/>
      <c r="T1593" s="153"/>
      <c r="U1593" s="153"/>
      <c r="V1593" s="153"/>
      <c r="W1593" s="153"/>
      <c r="X1593" s="153"/>
      <c r="Y1593" s="10"/>
      <c r="Z1593" s="1023"/>
      <c r="AA1593" s="1023"/>
      <c r="AB1593" s="10"/>
      <c r="AC1593" s="1023"/>
      <c r="AD1593" s="1023"/>
      <c r="AE1593" s="1023"/>
      <c r="AF1593" s="1023"/>
      <c r="AG1593" s="10"/>
    </row>
    <row r="1594" spans="1:33" ht="14.25" customHeight="1" x14ac:dyDescent="0.25">
      <c r="A1594" s="255"/>
      <c r="B1594" s="1474"/>
      <c r="C1594" s="1456"/>
      <c r="D1594" s="1456"/>
      <c r="E1594" s="1456"/>
      <c r="F1594" s="1456"/>
      <c r="G1594" s="1456"/>
      <c r="H1594" s="1456"/>
      <c r="I1594" s="1456"/>
      <c r="J1594" s="1456"/>
      <c r="K1594" s="1456"/>
      <c r="L1594" s="1457"/>
      <c r="M1594" s="255"/>
      <c r="N1594" s="1022"/>
      <c r="O1594" s="255"/>
      <c r="P1594" s="2386"/>
      <c r="Q1594" s="1456"/>
      <c r="R1594" s="1456"/>
      <c r="S1594" s="1456"/>
      <c r="T1594" s="1456"/>
      <c r="U1594" s="1456"/>
      <c r="V1594" s="1456"/>
      <c r="W1594" s="1456"/>
      <c r="X1594" s="1457"/>
      <c r="Y1594" s="255"/>
      <c r="Z1594" s="2387"/>
      <c r="AA1594" s="1457"/>
      <c r="AB1594" s="10"/>
      <c r="AC1594" s="2387"/>
      <c r="AD1594" s="1456"/>
      <c r="AE1594" s="1456"/>
      <c r="AF1594" s="1457"/>
      <c r="AG1594" s="10"/>
    </row>
    <row r="1595" spans="1:33" ht="14.25" customHeight="1" x14ac:dyDescent="0.25">
      <c r="A1595" s="10"/>
      <c r="B1595" s="584"/>
      <c r="C1595" s="584"/>
      <c r="D1595" s="584"/>
      <c r="E1595" s="584"/>
      <c r="F1595" s="584"/>
      <c r="G1595" s="584"/>
      <c r="H1595" s="584"/>
      <c r="I1595" s="584"/>
      <c r="J1595" s="584"/>
      <c r="K1595" s="584"/>
      <c r="L1595" s="584"/>
      <c r="M1595" s="10"/>
      <c r="N1595" s="584"/>
      <c r="O1595" s="10"/>
      <c r="P1595" s="153"/>
      <c r="Q1595" s="153"/>
      <c r="R1595" s="153"/>
      <c r="S1595" s="153"/>
      <c r="T1595" s="153"/>
      <c r="U1595" s="153"/>
      <c r="V1595" s="153"/>
      <c r="W1595" s="153"/>
      <c r="X1595" s="153"/>
      <c r="Y1595" s="10"/>
      <c r="Z1595" s="1023"/>
      <c r="AA1595" s="1023"/>
      <c r="AB1595" s="10"/>
      <c r="AC1595" s="1023"/>
      <c r="AD1595" s="1023"/>
      <c r="AE1595" s="1023"/>
      <c r="AF1595" s="1023"/>
      <c r="AG1595" s="10"/>
    </row>
    <row r="1596" spans="1:33" ht="14.25" customHeight="1" x14ac:dyDescent="0.25">
      <c r="A1596" s="255"/>
      <c r="B1596" s="1474"/>
      <c r="C1596" s="1456"/>
      <c r="D1596" s="1456"/>
      <c r="E1596" s="1456"/>
      <c r="F1596" s="1456"/>
      <c r="G1596" s="1456"/>
      <c r="H1596" s="1456"/>
      <c r="I1596" s="1456"/>
      <c r="J1596" s="1456"/>
      <c r="K1596" s="1456"/>
      <c r="L1596" s="1457"/>
      <c r="M1596" s="255"/>
      <c r="N1596" s="1022"/>
      <c r="O1596" s="255"/>
      <c r="P1596" s="2386"/>
      <c r="Q1596" s="1456"/>
      <c r="R1596" s="1456"/>
      <c r="S1596" s="1456"/>
      <c r="T1596" s="1456"/>
      <c r="U1596" s="1456"/>
      <c r="V1596" s="1456"/>
      <c r="W1596" s="1456"/>
      <c r="X1596" s="1457"/>
      <c r="Y1596" s="255"/>
      <c r="Z1596" s="2387"/>
      <c r="AA1596" s="1457"/>
      <c r="AB1596" s="10"/>
      <c r="AC1596" s="2387"/>
      <c r="AD1596" s="1456"/>
      <c r="AE1596" s="1456"/>
      <c r="AF1596" s="1457"/>
      <c r="AG1596" s="10"/>
    </row>
    <row r="1597" spans="1:33" ht="14.25" customHeight="1" x14ac:dyDescent="0.25">
      <c r="A1597" s="10"/>
      <c r="B1597" s="584"/>
      <c r="C1597" s="584"/>
      <c r="D1597" s="584"/>
      <c r="E1597" s="584"/>
      <c r="F1597" s="584"/>
      <c r="G1597" s="584"/>
      <c r="H1597" s="584"/>
      <c r="I1597" s="584"/>
      <c r="J1597" s="584"/>
      <c r="K1597" s="584"/>
      <c r="L1597" s="584"/>
      <c r="M1597" s="10"/>
      <c r="N1597" s="584"/>
      <c r="O1597" s="10"/>
      <c r="P1597" s="153"/>
      <c r="Q1597" s="153"/>
      <c r="R1597" s="153"/>
      <c r="S1597" s="153"/>
      <c r="T1597" s="153"/>
      <c r="U1597" s="153"/>
      <c r="V1597" s="153"/>
      <c r="W1597" s="153"/>
      <c r="X1597" s="153"/>
      <c r="Y1597" s="10"/>
      <c r="Z1597" s="1023"/>
      <c r="AA1597" s="1023"/>
      <c r="AB1597" s="10"/>
      <c r="AC1597" s="1023"/>
      <c r="AD1597" s="1023"/>
      <c r="AE1597" s="1023"/>
      <c r="AF1597" s="1023"/>
      <c r="AG1597" s="10"/>
    </row>
    <row r="1598" spans="1:33" ht="14.25" customHeight="1" x14ac:dyDescent="0.25">
      <c r="A1598" s="255"/>
      <c r="B1598" s="1474"/>
      <c r="C1598" s="1456"/>
      <c r="D1598" s="1456"/>
      <c r="E1598" s="1456"/>
      <c r="F1598" s="1456"/>
      <c r="G1598" s="1456"/>
      <c r="H1598" s="1456"/>
      <c r="I1598" s="1456"/>
      <c r="J1598" s="1456"/>
      <c r="K1598" s="1456"/>
      <c r="L1598" s="1457"/>
      <c r="M1598" s="255"/>
      <c r="N1598" s="1022"/>
      <c r="O1598" s="255"/>
      <c r="P1598" s="2386"/>
      <c r="Q1598" s="1456"/>
      <c r="R1598" s="1456"/>
      <c r="S1598" s="1456"/>
      <c r="T1598" s="1456"/>
      <c r="U1598" s="1456"/>
      <c r="V1598" s="1456"/>
      <c r="W1598" s="1456"/>
      <c r="X1598" s="1457"/>
      <c r="Y1598" s="255"/>
      <c r="Z1598" s="2387"/>
      <c r="AA1598" s="1457"/>
      <c r="AB1598" s="10"/>
      <c r="AC1598" s="2387"/>
      <c r="AD1598" s="1456"/>
      <c r="AE1598" s="1456"/>
      <c r="AF1598" s="1457"/>
      <c r="AG1598" s="10"/>
    </row>
    <row r="1599" spans="1:33" ht="14.25" customHeight="1" x14ac:dyDescent="0.25">
      <c r="A1599" s="10"/>
      <c r="B1599" s="584"/>
      <c r="C1599" s="584"/>
      <c r="D1599" s="584"/>
      <c r="E1599" s="584"/>
      <c r="F1599" s="584"/>
      <c r="G1599" s="584"/>
      <c r="H1599" s="584"/>
      <c r="I1599" s="584"/>
      <c r="J1599" s="584"/>
      <c r="K1599" s="584"/>
      <c r="L1599" s="584"/>
      <c r="M1599" s="10"/>
      <c r="N1599" s="584"/>
      <c r="O1599" s="10"/>
      <c r="P1599" s="153"/>
      <c r="Q1599" s="153"/>
      <c r="R1599" s="153"/>
      <c r="S1599" s="153"/>
      <c r="T1599" s="153"/>
      <c r="U1599" s="153"/>
      <c r="V1599" s="153"/>
      <c r="W1599" s="153"/>
      <c r="X1599" s="153"/>
      <c r="Y1599" s="10"/>
      <c r="Z1599" s="1023"/>
      <c r="AA1599" s="1023"/>
      <c r="AB1599" s="10"/>
      <c r="AC1599" s="1023"/>
      <c r="AD1599" s="1023"/>
      <c r="AE1599" s="1023"/>
      <c r="AF1599" s="1023"/>
      <c r="AG1599" s="10"/>
    </row>
    <row r="1600" spans="1:33" ht="14.25" customHeight="1" x14ac:dyDescent="0.25">
      <c r="A1600" s="255"/>
      <c r="B1600" s="1474"/>
      <c r="C1600" s="1456"/>
      <c r="D1600" s="1456"/>
      <c r="E1600" s="1456"/>
      <c r="F1600" s="1456"/>
      <c r="G1600" s="1456"/>
      <c r="H1600" s="1456"/>
      <c r="I1600" s="1456"/>
      <c r="J1600" s="1456"/>
      <c r="K1600" s="1456"/>
      <c r="L1600" s="1457"/>
      <c r="M1600" s="255"/>
      <c r="N1600" s="1022"/>
      <c r="O1600" s="255"/>
      <c r="P1600" s="2386"/>
      <c r="Q1600" s="1456"/>
      <c r="R1600" s="1456"/>
      <c r="S1600" s="1456"/>
      <c r="T1600" s="1456"/>
      <c r="U1600" s="1456"/>
      <c r="V1600" s="1456"/>
      <c r="W1600" s="1456"/>
      <c r="X1600" s="1457"/>
      <c r="Y1600" s="255"/>
      <c r="Z1600" s="2387"/>
      <c r="AA1600" s="1457"/>
      <c r="AB1600" s="10"/>
      <c r="AC1600" s="2387"/>
      <c r="AD1600" s="1456"/>
      <c r="AE1600" s="1456"/>
      <c r="AF1600" s="1457"/>
      <c r="AG1600" s="10"/>
    </row>
    <row r="1601" spans="1:33" ht="14.25" customHeight="1" x14ac:dyDescent="0.25">
      <c r="A1601" s="10"/>
      <c r="B1601" s="584"/>
      <c r="C1601" s="584"/>
      <c r="D1601" s="584"/>
      <c r="E1601" s="584"/>
      <c r="F1601" s="584"/>
      <c r="G1601" s="584"/>
      <c r="H1601" s="584"/>
      <c r="I1601" s="584"/>
      <c r="J1601" s="584"/>
      <c r="K1601" s="584"/>
      <c r="L1601" s="584"/>
      <c r="M1601" s="10"/>
      <c r="N1601" s="584"/>
      <c r="O1601" s="10"/>
      <c r="P1601" s="153"/>
      <c r="Q1601" s="153"/>
      <c r="R1601" s="153"/>
      <c r="S1601" s="153"/>
      <c r="T1601" s="153"/>
      <c r="U1601" s="153"/>
      <c r="V1601" s="153"/>
      <c r="W1601" s="153"/>
      <c r="X1601" s="153"/>
      <c r="Y1601" s="10"/>
      <c r="Z1601" s="1023"/>
      <c r="AA1601" s="1023"/>
      <c r="AB1601" s="10"/>
      <c r="AC1601" s="1023"/>
      <c r="AD1601" s="1023"/>
      <c r="AE1601" s="1023"/>
      <c r="AF1601" s="1023"/>
      <c r="AG1601" s="10"/>
    </row>
    <row r="1602" spans="1:33" ht="14.25" customHeight="1" x14ac:dyDescent="0.25">
      <c r="A1602" s="255"/>
      <c r="B1602" s="1474"/>
      <c r="C1602" s="1456"/>
      <c r="D1602" s="1456"/>
      <c r="E1602" s="1456"/>
      <c r="F1602" s="1456"/>
      <c r="G1602" s="1456"/>
      <c r="H1602" s="1456"/>
      <c r="I1602" s="1456"/>
      <c r="J1602" s="1456"/>
      <c r="K1602" s="1456"/>
      <c r="L1602" s="1457"/>
      <c r="M1602" s="255"/>
      <c r="N1602" s="1022"/>
      <c r="O1602" s="255"/>
      <c r="P1602" s="2386"/>
      <c r="Q1602" s="1456"/>
      <c r="R1602" s="1456"/>
      <c r="S1602" s="1456"/>
      <c r="T1602" s="1456"/>
      <c r="U1602" s="1456"/>
      <c r="V1602" s="1456"/>
      <c r="W1602" s="1456"/>
      <c r="X1602" s="1457"/>
      <c r="Y1602" s="255"/>
      <c r="Z1602" s="2387"/>
      <c r="AA1602" s="1457"/>
      <c r="AB1602" s="10"/>
      <c r="AC1602" s="2387"/>
      <c r="AD1602" s="1456"/>
      <c r="AE1602" s="1456"/>
      <c r="AF1602" s="1457"/>
      <c r="AG1602" s="10"/>
    </row>
    <row r="1603" spans="1:33" ht="14.25" customHeight="1" x14ac:dyDescent="0.25">
      <c r="A1603" s="10"/>
      <c r="B1603" s="10"/>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row>
    <row r="1604" spans="1:33" ht="14.25" customHeight="1" x14ac:dyDescent="0.25">
      <c r="A1604" s="10" t="s">
        <v>2745</v>
      </c>
      <c r="B1604" s="10"/>
      <c r="C1604" s="10"/>
      <c r="D1604" s="10"/>
      <c r="E1604" s="10"/>
      <c r="F1604" s="10"/>
      <c r="G1604" s="10"/>
      <c r="H1604" s="10"/>
      <c r="I1604" s="2389" t="s">
        <v>2746</v>
      </c>
      <c r="J1604" s="1456"/>
      <c r="K1604" s="1456"/>
      <c r="L1604" s="1456"/>
      <c r="M1604" s="1456"/>
      <c r="N1604" s="1456"/>
      <c r="O1604" s="1456"/>
      <c r="P1604" s="1456"/>
      <c r="Q1604" s="1456"/>
      <c r="R1604" s="1456"/>
      <c r="S1604" s="1456"/>
      <c r="T1604" s="1456"/>
      <c r="U1604" s="1456"/>
      <c r="V1604" s="1456"/>
      <c r="W1604" s="1456"/>
      <c r="X1604" s="1457"/>
      <c r="Y1604" s="10"/>
      <c r="Z1604" s="10" t="s">
        <v>2747</v>
      </c>
      <c r="AA1604" s="10"/>
      <c r="AB1604" s="10"/>
      <c r="AC1604" s="10"/>
      <c r="AD1604" s="10"/>
      <c r="AE1604" s="10"/>
      <c r="AF1604" s="10"/>
      <c r="AG1604" s="10"/>
    </row>
    <row r="1605" spans="1:33" ht="14.25" customHeight="1" x14ac:dyDescent="0.25">
      <c r="A1605" s="10" t="s">
        <v>2806</v>
      </c>
      <c r="B1605" s="10"/>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row>
    <row r="1606" spans="1:33" ht="14.25" customHeight="1" x14ac:dyDescent="0.25">
      <c r="A1606" s="10"/>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row>
    <row r="1607" spans="1:33" ht="15" customHeight="1" x14ac:dyDescent="0.2">
      <c r="A1607" s="1551" t="s">
        <v>2749</v>
      </c>
      <c r="B1607" s="1400"/>
      <c r="C1607" s="1400"/>
      <c r="D1607" s="1400"/>
      <c r="E1607" s="1400"/>
      <c r="F1607" s="1400"/>
      <c r="G1607" s="1400"/>
      <c r="H1607" s="1400"/>
      <c r="I1607" s="1400"/>
      <c r="J1607" s="1400"/>
      <c r="K1607" s="1400"/>
      <c r="L1607" s="1400"/>
      <c r="M1607" s="1400"/>
      <c r="N1607" s="1400"/>
      <c r="O1607" s="1400"/>
      <c r="P1607" s="1400"/>
      <c r="Q1607" s="1400"/>
      <c r="R1607" s="1400"/>
      <c r="S1607" s="1400"/>
      <c r="T1607" s="1400"/>
      <c r="U1607" s="1400"/>
      <c r="V1607" s="1400"/>
      <c r="W1607" s="1400"/>
      <c r="X1607" s="1400"/>
      <c r="Y1607" s="1400"/>
      <c r="Z1607" s="1400"/>
      <c r="AA1607" s="1400"/>
      <c r="AB1607" s="1400"/>
      <c r="AC1607" s="1400"/>
      <c r="AD1607" s="1400"/>
      <c r="AE1607" s="1400"/>
      <c r="AF1607" s="1400"/>
      <c r="AG1607" s="1400"/>
    </row>
    <row r="1608" spans="1:33" ht="14.25" customHeight="1" x14ac:dyDescent="0.2">
      <c r="A1608" s="1400"/>
      <c r="B1608" s="1400"/>
      <c r="C1608" s="1400"/>
      <c r="D1608" s="1400"/>
      <c r="E1608" s="1400"/>
      <c r="F1608" s="1400"/>
      <c r="G1608" s="1400"/>
      <c r="H1608" s="1400"/>
      <c r="I1608" s="1400"/>
      <c r="J1608" s="1400"/>
      <c r="K1608" s="1400"/>
      <c r="L1608" s="1400"/>
      <c r="M1608" s="1400"/>
      <c r="N1608" s="1400"/>
      <c r="O1608" s="1400"/>
      <c r="P1608" s="1400"/>
      <c r="Q1608" s="1400"/>
      <c r="R1608" s="1400"/>
      <c r="S1608" s="1400"/>
      <c r="T1608" s="1400"/>
      <c r="U1608" s="1400"/>
      <c r="V1608" s="1400"/>
      <c r="W1608" s="1400"/>
      <c r="X1608" s="1400"/>
      <c r="Y1608" s="1400"/>
      <c r="Z1608" s="1400"/>
      <c r="AA1608" s="1400"/>
      <c r="AB1608" s="1400"/>
      <c r="AC1608" s="1400"/>
      <c r="AD1608" s="1400"/>
      <c r="AE1608" s="1400"/>
      <c r="AF1608" s="1400"/>
      <c r="AG1608" s="1400"/>
    </row>
    <row r="1609" spans="1:33" ht="14.25" customHeight="1" x14ac:dyDescent="0.2">
      <c r="A1609" s="1400"/>
      <c r="B1609" s="1400"/>
      <c r="C1609" s="1400"/>
      <c r="D1609" s="1400"/>
      <c r="E1609" s="1400"/>
      <c r="F1609" s="1400"/>
      <c r="G1609" s="1400"/>
      <c r="H1609" s="1400"/>
      <c r="I1609" s="1400"/>
      <c r="J1609" s="1400"/>
      <c r="K1609" s="1400"/>
      <c r="L1609" s="1400"/>
      <c r="M1609" s="1400"/>
      <c r="N1609" s="1400"/>
      <c r="O1609" s="1400"/>
      <c r="P1609" s="1400"/>
      <c r="Q1609" s="1400"/>
      <c r="R1609" s="1400"/>
      <c r="S1609" s="1400"/>
      <c r="T1609" s="1400"/>
      <c r="U1609" s="1400"/>
      <c r="V1609" s="1400"/>
      <c r="W1609" s="1400"/>
      <c r="X1609" s="1400"/>
      <c r="Y1609" s="1400"/>
      <c r="Z1609" s="1400"/>
      <c r="AA1609" s="1400"/>
      <c r="AB1609" s="1400"/>
      <c r="AC1609" s="1400"/>
      <c r="AD1609" s="1400"/>
      <c r="AE1609" s="1400"/>
      <c r="AF1609" s="1400"/>
      <c r="AG1609" s="1400"/>
    </row>
    <row r="1610" spans="1:33" ht="14.25" customHeight="1" x14ac:dyDescent="0.2">
      <c r="A1610" s="1400"/>
      <c r="B1610" s="1400"/>
      <c r="C1610" s="1400"/>
      <c r="D1610" s="1400"/>
      <c r="E1610" s="1400"/>
      <c r="F1610" s="1400"/>
      <c r="G1610" s="1400"/>
      <c r="H1610" s="1400"/>
      <c r="I1610" s="1400"/>
      <c r="J1610" s="1400"/>
      <c r="K1610" s="1400"/>
      <c r="L1610" s="1400"/>
      <c r="M1610" s="1400"/>
      <c r="N1610" s="1400"/>
      <c r="O1610" s="1400"/>
      <c r="P1610" s="1400"/>
      <c r="Q1610" s="1400"/>
      <c r="R1610" s="1400"/>
      <c r="S1610" s="1400"/>
      <c r="T1610" s="1400"/>
      <c r="U1610" s="1400"/>
      <c r="V1610" s="1400"/>
      <c r="W1610" s="1400"/>
      <c r="X1610" s="1400"/>
      <c r="Y1610" s="1400"/>
      <c r="Z1610" s="1400"/>
      <c r="AA1610" s="1400"/>
      <c r="AB1610" s="1400"/>
      <c r="AC1610" s="1400"/>
      <c r="AD1610" s="1400"/>
      <c r="AE1610" s="1400"/>
      <c r="AF1610" s="1400"/>
      <c r="AG1610" s="1400"/>
    </row>
    <row r="1611" spans="1:33" ht="14.25" customHeight="1" x14ac:dyDescent="0.25">
      <c r="A1611" s="10"/>
      <c r="B1611" s="10"/>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row>
    <row r="1612" spans="1:33" ht="15" customHeight="1" x14ac:dyDescent="0.2">
      <c r="A1612" s="1551" t="s">
        <v>2750</v>
      </c>
      <c r="B1612" s="1400"/>
      <c r="C1612" s="1400"/>
      <c r="D1612" s="1400"/>
      <c r="E1612" s="1400"/>
      <c r="F1612" s="1400"/>
      <c r="G1612" s="1400"/>
      <c r="H1612" s="1400"/>
      <c r="I1612" s="1400"/>
      <c r="J1612" s="1400"/>
      <c r="K1612" s="1400"/>
      <c r="L1612" s="1400"/>
      <c r="M1612" s="1400"/>
      <c r="N1612" s="1400"/>
      <c r="O1612" s="1400"/>
      <c r="P1612" s="1400"/>
      <c r="Q1612" s="1400"/>
      <c r="R1612" s="1400"/>
      <c r="S1612" s="1400"/>
      <c r="T1612" s="1400"/>
      <c r="U1612" s="1400"/>
      <c r="V1612" s="1400"/>
      <c r="W1612" s="1400"/>
      <c r="X1612" s="1400"/>
      <c r="Y1612" s="1400"/>
      <c r="Z1612" s="1400"/>
      <c r="AA1612" s="1400"/>
      <c r="AB1612" s="1400"/>
      <c r="AC1612" s="1400"/>
      <c r="AD1612" s="1400"/>
      <c r="AE1612" s="1400"/>
      <c r="AF1612" s="1400"/>
      <c r="AG1612" s="1400"/>
    </row>
    <row r="1613" spans="1:33" ht="14.25" customHeight="1" x14ac:dyDescent="0.2">
      <c r="A1613" s="1400"/>
      <c r="B1613" s="1400"/>
      <c r="C1613" s="1400"/>
      <c r="D1613" s="1400"/>
      <c r="E1613" s="1400"/>
      <c r="F1613" s="1400"/>
      <c r="G1613" s="1400"/>
      <c r="H1613" s="1400"/>
      <c r="I1613" s="1400"/>
      <c r="J1613" s="1400"/>
      <c r="K1613" s="1400"/>
      <c r="L1613" s="1400"/>
      <c r="M1613" s="1400"/>
      <c r="N1613" s="1400"/>
      <c r="O1613" s="1400"/>
      <c r="P1613" s="1400"/>
      <c r="Q1613" s="1400"/>
      <c r="R1613" s="1400"/>
      <c r="S1613" s="1400"/>
      <c r="T1613" s="1400"/>
      <c r="U1613" s="1400"/>
      <c r="V1613" s="1400"/>
      <c r="W1613" s="1400"/>
      <c r="X1613" s="1400"/>
      <c r="Y1613" s="1400"/>
      <c r="Z1613" s="1400"/>
      <c r="AA1613" s="1400"/>
      <c r="AB1613" s="1400"/>
      <c r="AC1613" s="1400"/>
      <c r="AD1613" s="1400"/>
      <c r="AE1613" s="1400"/>
      <c r="AF1613" s="1400"/>
      <c r="AG1613" s="1400"/>
    </row>
    <row r="1614" spans="1:33" ht="14.25" customHeight="1" x14ac:dyDescent="0.2">
      <c r="A1614" s="1400"/>
      <c r="B1614" s="1400"/>
      <c r="C1614" s="1400"/>
      <c r="D1614" s="1400"/>
      <c r="E1614" s="1400"/>
      <c r="F1614" s="1400"/>
      <c r="G1614" s="1400"/>
      <c r="H1614" s="1400"/>
      <c r="I1614" s="1400"/>
      <c r="J1614" s="1400"/>
      <c r="K1614" s="1400"/>
      <c r="L1614" s="1400"/>
      <c r="M1614" s="1400"/>
      <c r="N1614" s="1400"/>
      <c r="O1614" s="1400"/>
      <c r="P1614" s="1400"/>
      <c r="Q1614" s="1400"/>
      <c r="R1614" s="1400"/>
      <c r="S1614" s="1400"/>
      <c r="T1614" s="1400"/>
      <c r="U1614" s="1400"/>
      <c r="V1614" s="1400"/>
      <c r="W1614" s="1400"/>
      <c r="X1614" s="1400"/>
      <c r="Y1614" s="1400"/>
      <c r="Z1614" s="1400"/>
      <c r="AA1614" s="1400"/>
      <c r="AB1614" s="1400"/>
      <c r="AC1614" s="1400"/>
      <c r="AD1614" s="1400"/>
      <c r="AE1614" s="1400"/>
      <c r="AF1614" s="1400"/>
      <c r="AG1614" s="1400"/>
    </row>
    <row r="1615" spans="1:33" ht="14.25" customHeight="1" x14ac:dyDescent="0.25">
      <c r="A1615" s="10"/>
      <c r="B1615" s="10"/>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row>
    <row r="1616" spans="1:33" ht="14.25" customHeight="1" x14ac:dyDescent="0.25">
      <c r="A1616" s="10" t="s">
        <v>2751</v>
      </c>
      <c r="B1616" s="10"/>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row>
    <row r="1617" spans="1:33" ht="14.25" customHeight="1" x14ac:dyDescent="0.25">
      <c r="A1617" s="10"/>
      <c r="B1617" s="10"/>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row>
    <row r="1618" spans="1:33" ht="14.25" customHeight="1" x14ac:dyDescent="0.25">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row>
    <row r="1619" spans="1:33" ht="14.25" customHeight="1" x14ac:dyDescent="0.25">
      <c r="A1619" s="10" t="s">
        <v>1873</v>
      </c>
      <c r="B1619" s="10"/>
      <c r="C1619" s="2380"/>
      <c r="D1619" s="1403"/>
      <c r="E1619" s="1403"/>
      <c r="F1619" s="1403"/>
      <c r="G1619" s="1403"/>
      <c r="H1619" s="1403"/>
      <c r="I1619" s="1403"/>
      <c r="J1619" s="1403"/>
      <c r="K1619" s="1403"/>
      <c r="L1619" s="10"/>
      <c r="M1619" s="2384" t="str">
        <f>J1573</f>
        <v>Should be the same as listed in Part I.</v>
      </c>
      <c r="N1619" s="1456"/>
      <c r="O1619" s="1456"/>
      <c r="P1619" s="1456"/>
      <c r="Q1619" s="1456"/>
      <c r="R1619" s="1456"/>
      <c r="S1619" s="1456"/>
      <c r="T1619" s="1456"/>
      <c r="U1619" s="1456"/>
      <c r="V1619" s="1456"/>
      <c r="W1619" s="1456"/>
      <c r="X1619" s="1456"/>
      <c r="Y1619" s="1456"/>
      <c r="Z1619" s="1457"/>
      <c r="AA1619" s="10"/>
      <c r="AB1619" s="1703"/>
      <c r="AC1619" s="1456"/>
      <c r="AD1619" s="1456"/>
      <c r="AE1619" s="1456"/>
      <c r="AF1619" s="1457"/>
      <c r="AG1619" s="10"/>
    </row>
    <row r="1620" spans="1:33" ht="15" customHeight="1" x14ac:dyDescent="0.25">
      <c r="A1620" s="10"/>
      <c r="B1620" s="10"/>
      <c r="C1620" s="2381" t="s">
        <v>2752</v>
      </c>
      <c r="D1620" s="1397"/>
      <c r="E1620" s="1397"/>
      <c r="F1620" s="1397"/>
      <c r="G1620" s="1397"/>
      <c r="H1620" s="1397"/>
      <c r="I1620" s="1397"/>
      <c r="J1620" s="1397"/>
      <c r="K1620" s="1397"/>
      <c r="L1620" s="10"/>
      <c r="M1620" s="2382" t="s">
        <v>441</v>
      </c>
      <c r="N1620" s="1400"/>
      <c r="O1620" s="1400"/>
      <c r="P1620" s="1400"/>
      <c r="Q1620" s="1400"/>
      <c r="R1620" s="1400"/>
      <c r="S1620" s="1400"/>
      <c r="T1620" s="1400"/>
      <c r="U1620" s="1400"/>
      <c r="V1620" s="1400"/>
      <c r="W1620" s="1400"/>
      <c r="X1620" s="1400"/>
      <c r="Y1620" s="1400"/>
      <c r="Z1620" s="1400"/>
      <c r="AA1620" s="10"/>
      <c r="AB1620" s="2382" t="s">
        <v>442</v>
      </c>
      <c r="AC1620" s="1400"/>
      <c r="AD1620" s="1400"/>
      <c r="AE1620" s="1400"/>
      <c r="AF1620" s="1400"/>
      <c r="AG1620" s="10"/>
    </row>
    <row r="1621" spans="1:33" ht="14.25" customHeight="1" x14ac:dyDescent="0.25">
      <c r="A1621" s="10"/>
      <c r="B1621" s="10"/>
      <c r="C1621" s="1400"/>
      <c r="D1621" s="1400"/>
      <c r="E1621" s="1400"/>
      <c r="F1621" s="1400"/>
      <c r="G1621" s="1400"/>
      <c r="H1621" s="1400"/>
      <c r="I1621" s="1400"/>
      <c r="J1621" s="1400"/>
      <c r="K1621" s="1400"/>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row>
    <row r="1622" spans="1:33" ht="14.25" customHeight="1" x14ac:dyDescent="0.25">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row>
    <row r="1623" spans="1:33" ht="14.25" customHeight="1" x14ac:dyDescent="0.25">
      <c r="A1623" s="181" t="s">
        <v>2731</v>
      </c>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row>
    <row r="1624" spans="1:33" ht="14.25" customHeight="1" x14ac:dyDescent="0.25">
      <c r="A1624" s="10"/>
      <c r="B1624" s="10"/>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row>
    <row r="1625" spans="1:33" ht="14.25" customHeight="1" x14ac:dyDescent="0.25">
      <c r="A1625" s="181" t="s">
        <v>2724</v>
      </c>
      <c r="B1625" s="10"/>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row>
    <row r="1626" spans="1:33" ht="14.25" customHeight="1" x14ac:dyDescent="0.25">
      <c r="A1626" s="10" t="s">
        <v>2732</v>
      </c>
      <c r="B1626" s="10"/>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row>
    <row r="1627" spans="1:33" ht="14.25" customHeight="1" x14ac:dyDescent="0.25">
      <c r="A1627" s="10"/>
      <c r="B1627" s="10"/>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row>
    <row r="1628" spans="1:33" ht="14.25" customHeight="1" x14ac:dyDescent="0.25">
      <c r="A1628" s="10" t="s">
        <v>2733</v>
      </c>
      <c r="B1628" s="10"/>
      <c r="C1628" s="10"/>
      <c r="D1628" s="10"/>
      <c r="E1628" s="10"/>
      <c r="F1628" s="10"/>
      <c r="G1628" s="10"/>
      <c r="H1628" s="10"/>
      <c r="I1628" s="10"/>
      <c r="J1628" s="2385" t="s">
        <v>2734</v>
      </c>
      <c r="K1628" s="1531"/>
      <c r="L1628" s="1531"/>
      <c r="M1628" s="1531"/>
      <c r="N1628" s="1531"/>
      <c r="O1628" s="1531"/>
      <c r="P1628" s="1531"/>
      <c r="Q1628" s="1531"/>
      <c r="R1628" s="1531"/>
      <c r="S1628" s="1531"/>
      <c r="T1628" s="1531"/>
      <c r="U1628" s="1531"/>
      <c r="V1628" s="1531"/>
      <c r="W1628" s="1531"/>
      <c r="X1628" s="1531"/>
      <c r="Y1628" s="1531"/>
      <c r="Z1628" s="1531"/>
      <c r="AA1628" s="1531"/>
      <c r="AB1628" s="1531"/>
      <c r="AC1628" s="1531"/>
      <c r="AD1628" s="1531"/>
      <c r="AE1628" s="1531"/>
      <c r="AF1628" s="1532"/>
      <c r="AG1628" s="10"/>
    </row>
    <row r="1629" spans="1:33" ht="14.25" customHeight="1" x14ac:dyDescent="0.25">
      <c r="A1629" s="10"/>
      <c r="B1629" s="10"/>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row>
    <row r="1630" spans="1:33" ht="14.25" customHeight="1" x14ac:dyDescent="0.25">
      <c r="A1630" s="10"/>
      <c r="B1630" s="10" t="s">
        <v>2735</v>
      </c>
      <c r="C1630" s="10"/>
      <c r="D1630" s="10"/>
      <c r="E1630" s="10"/>
      <c r="F1630" s="10"/>
      <c r="G1630" s="238"/>
      <c r="H1630" s="1700" t="s">
        <v>2736</v>
      </c>
      <c r="I1630" s="1400"/>
      <c r="J1630" s="1400"/>
      <c r="K1630" s="1400"/>
      <c r="L1630" s="1400"/>
      <c r="M1630" s="1400"/>
      <c r="N1630" s="1400"/>
      <c r="O1630" s="1400"/>
      <c r="P1630" s="1400"/>
      <c r="Q1630" s="1400"/>
      <c r="R1630" s="1400"/>
      <c r="S1630" s="1400"/>
      <c r="T1630" s="1400"/>
      <c r="U1630" s="1400"/>
      <c r="V1630" s="1400"/>
      <c r="W1630" s="1400"/>
      <c r="X1630" s="1400"/>
      <c r="Y1630" s="1400"/>
      <c r="Z1630" s="1400"/>
      <c r="AA1630" s="1400"/>
      <c r="AB1630" s="1400"/>
      <c r="AC1630" s="1400"/>
      <c r="AD1630" s="1400"/>
      <c r="AE1630" s="1400"/>
      <c r="AF1630" s="1400"/>
      <c r="AG1630" s="1400"/>
    </row>
    <row r="1631" spans="1:33" ht="14.25" customHeight="1" x14ac:dyDescent="0.25">
      <c r="A1631" s="10"/>
      <c r="B1631" s="10"/>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row>
    <row r="1632" spans="1:33" ht="14.25" customHeight="1" x14ac:dyDescent="0.25">
      <c r="A1632" s="10"/>
      <c r="B1632" s="10"/>
      <c r="C1632" s="10"/>
      <c r="D1632" s="10"/>
      <c r="E1632" s="10"/>
      <c r="F1632" s="10"/>
      <c r="G1632" s="238"/>
      <c r="H1632" s="10" t="s">
        <v>2737</v>
      </c>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row>
    <row r="1633" spans="1:33" ht="14.25" customHeight="1" x14ac:dyDescent="0.25">
      <c r="A1633" s="10"/>
      <c r="B1633" s="10"/>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row>
    <row r="1634" spans="1:33" ht="14.25" customHeight="1" x14ac:dyDescent="0.25">
      <c r="A1634" s="10"/>
      <c r="B1634" s="10"/>
      <c r="C1634" s="10"/>
      <c r="D1634" s="10"/>
      <c r="E1634" s="10"/>
      <c r="F1634" s="10"/>
      <c r="G1634" s="238"/>
      <c r="H1634" s="10" t="s">
        <v>2738</v>
      </c>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row>
    <row r="1635" spans="1:33" ht="14.25" customHeight="1" x14ac:dyDescent="0.25">
      <c r="A1635" s="10"/>
      <c r="B1635" s="10"/>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row>
    <row r="1636" spans="1:33" ht="14.25" customHeight="1" x14ac:dyDescent="0.25">
      <c r="A1636" s="10"/>
      <c r="B1636" s="10"/>
      <c r="C1636" s="10"/>
      <c r="D1636" s="10"/>
      <c r="E1636" s="10"/>
      <c r="F1636" s="10"/>
      <c r="G1636" s="238"/>
      <c r="H1636" s="10" t="s">
        <v>2739</v>
      </c>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row>
    <row r="1637" spans="1:33" ht="14.25" customHeight="1" x14ac:dyDescent="0.25">
      <c r="A1637" s="10"/>
      <c r="B1637" s="10"/>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row>
    <row r="1638" spans="1:33" ht="14.25" customHeight="1" x14ac:dyDescent="0.25">
      <c r="A1638" s="10"/>
      <c r="B1638" s="10"/>
      <c r="C1638" s="10"/>
      <c r="D1638" s="10"/>
      <c r="E1638" s="10"/>
      <c r="F1638" s="10"/>
      <c r="G1638" s="238"/>
      <c r="H1638" s="10" t="s">
        <v>2740</v>
      </c>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row>
    <row r="1639" spans="1:33" ht="14.25" customHeight="1" x14ac:dyDescent="0.25">
      <c r="A1639" s="10"/>
      <c r="B1639" s="10"/>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row>
    <row r="1640" spans="1:33" ht="14.25" customHeight="1" x14ac:dyDescent="0.2">
      <c r="A1640" s="1551" t="s">
        <v>2807</v>
      </c>
      <c r="B1640" s="1400"/>
      <c r="C1640" s="1400"/>
      <c r="D1640" s="1400"/>
      <c r="E1640" s="1400"/>
      <c r="F1640" s="1400"/>
      <c r="G1640" s="1400"/>
      <c r="H1640" s="1400"/>
      <c r="I1640" s="1400"/>
      <c r="J1640" s="1400"/>
      <c r="K1640" s="1400"/>
      <c r="L1640" s="1400"/>
      <c r="M1640" s="1400"/>
      <c r="N1640" s="1400"/>
      <c r="O1640" s="1400"/>
      <c r="P1640" s="1400"/>
      <c r="Q1640" s="1400"/>
      <c r="R1640" s="1400"/>
      <c r="S1640" s="1400"/>
      <c r="T1640" s="1400"/>
      <c r="U1640" s="1400"/>
      <c r="V1640" s="1400"/>
      <c r="W1640" s="1400"/>
      <c r="X1640" s="1400"/>
      <c r="Y1640" s="1400"/>
      <c r="Z1640" s="1400"/>
      <c r="AA1640" s="1400"/>
      <c r="AB1640" s="1400"/>
      <c r="AC1640" s="1400"/>
      <c r="AD1640" s="1400"/>
      <c r="AE1640" s="1400"/>
      <c r="AF1640" s="1400"/>
      <c r="AG1640" s="1400"/>
    </row>
    <row r="1641" spans="1:33" ht="14.25" customHeight="1" x14ac:dyDescent="0.2">
      <c r="A1641" s="1400"/>
      <c r="B1641" s="1400"/>
      <c r="C1641" s="1400"/>
      <c r="D1641" s="1400"/>
      <c r="E1641" s="1400"/>
      <c r="F1641" s="1400"/>
      <c r="G1641" s="1400"/>
      <c r="H1641" s="1400"/>
      <c r="I1641" s="1400"/>
      <c r="J1641" s="1400"/>
      <c r="K1641" s="1400"/>
      <c r="L1641" s="1400"/>
      <c r="M1641" s="1400"/>
      <c r="N1641" s="1400"/>
      <c r="O1641" s="1400"/>
      <c r="P1641" s="1400"/>
      <c r="Q1641" s="1400"/>
      <c r="R1641" s="1400"/>
      <c r="S1641" s="1400"/>
      <c r="T1641" s="1400"/>
      <c r="U1641" s="1400"/>
      <c r="V1641" s="1400"/>
      <c r="W1641" s="1400"/>
      <c r="X1641" s="1400"/>
      <c r="Y1641" s="1400"/>
      <c r="Z1641" s="1400"/>
      <c r="AA1641" s="1400"/>
      <c r="AB1641" s="1400"/>
      <c r="AC1641" s="1400"/>
      <c r="AD1641" s="1400"/>
      <c r="AE1641" s="1400"/>
      <c r="AF1641" s="1400"/>
      <c r="AG1641" s="1400"/>
    </row>
    <row r="1642" spans="1:33" ht="14.25" customHeight="1" x14ac:dyDescent="0.2">
      <c r="A1642" s="1400"/>
      <c r="B1642" s="1400"/>
      <c r="C1642" s="1400"/>
      <c r="D1642" s="1400"/>
      <c r="E1642" s="1400"/>
      <c r="F1642" s="1400"/>
      <c r="G1642" s="1400"/>
      <c r="H1642" s="1400"/>
      <c r="I1642" s="1400"/>
      <c r="J1642" s="1400"/>
      <c r="K1642" s="1400"/>
      <c r="L1642" s="1400"/>
      <c r="M1642" s="1400"/>
      <c r="N1642" s="1400"/>
      <c r="O1642" s="1400"/>
      <c r="P1642" s="1400"/>
      <c r="Q1642" s="1400"/>
      <c r="R1642" s="1400"/>
      <c r="S1642" s="1400"/>
      <c r="T1642" s="1400"/>
      <c r="U1642" s="1400"/>
      <c r="V1642" s="1400"/>
      <c r="W1642" s="1400"/>
      <c r="X1642" s="1400"/>
      <c r="Y1642" s="1400"/>
      <c r="Z1642" s="1400"/>
      <c r="AA1642" s="1400"/>
      <c r="AB1642" s="1400"/>
      <c r="AC1642" s="1400"/>
      <c r="AD1642" s="1400"/>
      <c r="AE1642" s="1400"/>
      <c r="AF1642" s="1400"/>
      <c r="AG1642" s="1400"/>
    </row>
    <row r="1643" spans="1:33" ht="14.25" customHeight="1" x14ac:dyDescent="0.2">
      <c r="A1643" s="1400"/>
      <c r="B1643" s="1400"/>
      <c r="C1643" s="1400"/>
      <c r="D1643" s="1400"/>
      <c r="E1643" s="1400"/>
      <c r="F1643" s="1400"/>
      <c r="G1643" s="1400"/>
      <c r="H1643" s="1400"/>
      <c r="I1643" s="1400"/>
      <c r="J1643" s="1400"/>
      <c r="K1643" s="1400"/>
      <c r="L1643" s="1400"/>
      <c r="M1643" s="1400"/>
      <c r="N1643" s="1400"/>
      <c r="O1643" s="1400"/>
      <c r="P1643" s="1400"/>
      <c r="Q1643" s="1400"/>
      <c r="R1643" s="1400"/>
      <c r="S1643" s="1400"/>
      <c r="T1643" s="1400"/>
      <c r="U1643" s="1400"/>
      <c r="V1643" s="1400"/>
      <c r="W1643" s="1400"/>
      <c r="X1643" s="1400"/>
      <c r="Y1643" s="1400"/>
      <c r="Z1643" s="1400"/>
      <c r="AA1643" s="1400"/>
      <c r="AB1643" s="1400"/>
      <c r="AC1643" s="1400"/>
      <c r="AD1643" s="1400"/>
      <c r="AE1643" s="1400"/>
      <c r="AF1643" s="1400"/>
      <c r="AG1643" s="1400"/>
    </row>
    <row r="1644" spans="1:33" ht="14.25" customHeight="1" x14ac:dyDescent="0.25">
      <c r="A1644" s="10"/>
      <c r="B1644" s="2383" t="s">
        <v>2742</v>
      </c>
      <c r="C1644" s="1400"/>
      <c r="D1644" s="1400"/>
      <c r="E1644" s="1400"/>
      <c r="F1644" s="1400"/>
      <c r="G1644" s="1400"/>
      <c r="H1644" s="1400"/>
      <c r="I1644" s="1400"/>
      <c r="J1644" s="1400"/>
      <c r="K1644" s="1400"/>
      <c r="L1644" s="1400"/>
      <c r="M1644" s="364"/>
      <c r="N1644" s="2383" t="s">
        <v>1645</v>
      </c>
      <c r="O1644" s="364"/>
      <c r="P1644" s="2383" t="s">
        <v>2614</v>
      </c>
      <c r="Q1644" s="1400"/>
      <c r="R1644" s="1400"/>
      <c r="S1644" s="1400"/>
      <c r="T1644" s="1400"/>
      <c r="U1644" s="1400"/>
      <c r="V1644" s="1400"/>
      <c r="W1644" s="1400"/>
      <c r="X1644" s="1400"/>
      <c r="Y1644" s="181"/>
      <c r="Z1644" s="2388" t="s">
        <v>2743</v>
      </c>
      <c r="AA1644" s="1400"/>
      <c r="AB1644" s="10"/>
      <c r="AC1644" s="2388" t="s">
        <v>2744</v>
      </c>
      <c r="AD1644" s="1400"/>
      <c r="AE1644" s="1400"/>
      <c r="AF1644" s="1400"/>
      <c r="AG1644" s="10"/>
    </row>
    <row r="1645" spans="1:33" ht="14.25" customHeight="1" x14ac:dyDescent="0.25">
      <c r="A1645" s="10"/>
      <c r="B1645" s="1400"/>
      <c r="C1645" s="1400"/>
      <c r="D1645" s="1400"/>
      <c r="E1645" s="1400"/>
      <c r="F1645" s="1400"/>
      <c r="G1645" s="1400"/>
      <c r="H1645" s="1400"/>
      <c r="I1645" s="1400"/>
      <c r="J1645" s="1400"/>
      <c r="K1645" s="1400"/>
      <c r="L1645" s="1400"/>
      <c r="M1645" s="364"/>
      <c r="N1645" s="1400"/>
      <c r="O1645" s="364"/>
      <c r="P1645" s="1400"/>
      <c r="Q1645" s="1400"/>
      <c r="R1645" s="1400"/>
      <c r="S1645" s="1400"/>
      <c r="T1645" s="1400"/>
      <c r="U1645" s="1400"/>
      <c r="V1645" s="1400"/>
      <c r="W1645" s="1400"/>
      <c r="X1645" s="1400"/>
      <c r="Y1645" s="181"/>
      <c r="Z1645" s="1400"/>
      <c r="AA1645" s="1400"/>
      <c r="AB1645" s="10"/>
      <c r="AC1645" s="1400"/>
      <c r="AD1645" s="1400"/>
      <c r="AE1645" s="1400"/>
      <c r="AF1645" s="1400"/>
      <c r="AG1645" s="10"/>
    </row>
    <row r="1646" spans="1:33" ht="14.25" customHeight="1" x14ac:dyDescent="0.25">
      <c r="A1646" s="10"/>
      <c r="B1646" s="10"/>
      <c r="C1646" s="10"/>
      <c r="D1646" s="10"/>
      <c r="E1646" s="10"/>
      <c r="F1646" s="10"/>
      <c r="G1646" s="10"/>
      <c r="H1646" s="10"/>
      <c r="I1646" s="10"/>
      <c r="J1646" s="10"/>
      <c r="K1646" s="10"/>
      <c r="L1646" s="10"/>
      <c r="M1646" s="10"/>
      <c r="N1646" s="10"/>
      <c r="O1646" s="10"/>
      <c r="P1646" s="153"/>
      <c r="Q1646" s="153"/>
      <c r="R1646" s="153"/>
      <c r="S1646" s="153"/>
      <c r="T1646" s="153"/>
      <c r="U1646" s="153"/>
      <c r="V1646" s="153"/>
      <c r="W1646" s="153"/>
      <c r="X1646" s="153"/>
      <c r="Y1646" s="10"/>
      <c r="Z1646" s="10"/>
      <c r="AA1646" s="10"/>
      <c r="AB1646" s="10"/>
      <c r="AC1646" s="10"/>
      <c r="AD1646" s="10"/>
      <c r="AE1646" s="10"/>
      <c r="AF1646" s="10"/>
      <c r="AG1646" s="10"/>
    </row>
    <row r="1647" spans="1:33" ht="14.25" customHeight="1" x14ac:dyDescent="0.25">
      <c r="A1647" s="255"/>
      <c r="B1647" s="1474"/>
      <c r="C1647" s="1456"/>
      <c r="D1647" s="1456"/>
      <c r="E1647" s="1456"/>
      <c r="F1647" s="1456"/>
      <c r="G1647" s="1456"/>
      <c r="H1647" s="1456"/>
      <c r="I1647" s="1456"/>
      <c r="J1647" s="1456"/>
      <c r="K1647" s="1456"/>
      <c r="L1647" s="1457"/>
      <c r="M1647" s="255"/>
      <c r="N1647" s="1022"/>
      <c r="O1647" s="255"/>
      <c r="P1647" s="2386"/>
      <c r="Q1647" s="1456"/>
      <c r="R1647" s="1456"/>
      <c r="S1647" s="1456"/>
      <c r="T1647" s="1456"/>
      <c r="U1647" s="1456"/>
      <c r="V1647" s="1456"/>
      <c r="W1647" s="1456"/>
      <c r="X1647" s="1457"/>
      <c r="Y1647" s="255"/>
      <c r="Z1647" s="2387"/>
      <c r="AA1647" s="1457"/>
      <c r="AB1647" s="10"/>
      <c r="AC1647" s="2387"/>
      <c r="AD1647" s="1456"/>
      <c r="AE1647" s="1456"/>
      <c r="AF1647" s="1457"/>
      <c r="AG1647" s="10"/>
    </row>
    <row r="1648" spans="1:33" ht="14.25" customHeight="1" x14ac:dyDescent="0.25">
      <c r="A1648" s="10"/>
      <c r="B1648" s="584"/>
      <c r="C1648" s="584"/>
      <c r="D1648" s="584"/>
      <c r="E1648" s="584"/>
      <c r="F1648" s="584"/>
      <c r="G1648" s="584"/>
      <c r="H1648" s="584"/>
      <c r="I1648" s="584"/>
      <c r="J1648" s="584"/>
      <c r="K1648" s="584"/>
      <c r="L1648" s="584"/>
      <c r="M1648" s="10"/>
      <c r="N1648" s="584"/>
      <c r="O1648" s="10"/>
      <c r="P1648" s="153"/>
      <c r="Q1648" s="153"/>
      <c r="R1648" s="153"/>
      <c r="S1648" s="153"/>
      <c r="T1648" s="153"/>
      <c r="U1648" s="153"/>
      <c r="V1648" s="153"/>
      <c r="W1648" s="153"/>
      <c r="X1648" s="153"/>
      <c r="Y1648" s="10"/>
      <c r="Z1648" s="1023"/>
      <c r="AA1648" s="1023"/>
      <c r="AB1648" s="10"/>
      <c r="AC1648" s="1023"/>
      <c r="AD1648" s="1023"/>
      <c r="AE1648" s="1023"/>
      <c r="AF1648" s="1023"/>
      <c r="AG1648" s="10"/>
    </row>
    <row r="1649" spans="1:33" ht="14.25" customHeight="1" x14ac:dyDescent="0.25">
      <c r="A1649" s="255"/>
      <c r="B1649" s="1474"/>
      <c r="C1649" s="1456"/>
      <c r="D1649" s="1456"/>
      <c r="E1649" s="1456"/>
      <c r="F1649" s="1456"/>
      <c r="G1649" s="1456"/>
      <c r="H1649" s="1456"/>
      <c r="I1649" s="1456"/>
      <c r="J1649" s="1456"/>
      <c r="K1649" s="1456"/>
      <c r="L1649" s="1457"/>
      <c r="M1649" s="255"/>
      <c r="N1649" s="1022"/>
      <c r="O1649" s="255"/>
      <c r="P1649" s="2386"/>
      <c r="Q1649" s="1456"/>
      <c r="R1649" s="1456"/>
      <c r="S1649" s="1456"/>
      <c r="T1649" s="1456"/>
      <c r="U1649" s="1456"/>
      <c r="V1649" s="1456"/>
      <c r="W1649" s="1456"/>
      <c r="X1649" s="1457"/>
      <c r="Y1649" s="255"/>
      <c r="Z1649" s="2387"/>
      <c r="AA1649" s="1457"/>
      <c r="AB1649" s="10"/>
      <c r="AC1649" s="2387"/>
      <c r="AD1649" s="1456"/>
      <c r="AE1649" s="1456"/>
      <c r="AF1649" s="1457"/>
      <c r="AG1649" s="10"/>
    </row>
    <row r="1650" spans="1:33" ht="14.25" customHeight="1" x14ac:dyDescent="0.25">
      <c r="A1650" s="10"/>
      <c r="B1650" s="584"/>
      <c r="C1650" s="584"/>
      <c r="D1650" s="584"/>
      <c r="E1650" s="584"/>
      <c r="F1650" s="584"/>
      <c r="G1650" s="584"/>
      <c r="H1650" s="584"/>
      <c r="I1650" s="584"/>
      <c r="J1650" s="584"/>
      <c r="K1650" s="584"/>
      <c r="L1650" s="584"/>
      <c r="M1650" s="10"/>
      <c r="N1650" s="584"/>
      <c r="O1650" s="10"/>
      <c r="P1650" s="153"/>
      <c r="Q1650" s="153"/>
      <c r="R1650" s="153"/>
      <c r="S1650" s="153"/>
      <c r="T1650" s="153"/>
      <c r="U1650" s="153"/>
      <c r="V1650" s="153"/>
      <c r="W1650" s="153"/>
      <c r="X1650" s="153"/>
      <c r="Y1650" s="10"/>
      <c r="Z1650" s="1023"/>
      <c r="AA1650" s="1023"/>
      <c r="AB1650" s="10"/>
      <c r="AC1650" s="1023"/>
      <c r="AD1650" s="1023"/>
      <c r="AE1650" s="1023"/>
      <c r="AF1650" s="1023"/>
      <c r="AG1650" s="10"/>
    </row>
    <row r="1651" spans="1:33" ht="14.25" customHeight="1" x14ac:dyDescent="0.25">
      <c r="A1651" s="255"/>
      <c r="B1651" s="1474"/>
      <c r="C1651" s="1456"/>
      <c r="D1651" s="1456"/>
      <c r="E1651" s="1456"/>
      <c r="F1651" s="1456"/>
      <c r="G1651" s="1456"/>
      <c r="H1651" s="1456"/>
      <c r="I1651" s="1456"/>
      <c r="J1651" s="1456"/>
      <c r="K1651" s="1456"/>
      <c r="L1651" s="1457"/>
      <c r="M1651" s="255"/>
      <c r="N1651" s="1022"/>
      <c r="O1651" s="255"/>
      <c r="P1651" s="2386"/>
      <c r="Q1651" s="1456"/>
      <c r="R1651" s="1456"/>
      <c r="S1651" s="1456"/>
      <c r="T1651" s="1456"/>
      <c r="U1651" s="1456"/>
      <c r="V1651" s="1456"/>
      <c r="W1651" s="1456"/>
      <c r="X1651" s="1457"/>
      <c r="Y1651" s="255"/>
      <c r="Z1651" s="2387"/>
      <c r="AA1651" s="1457"/>
      <c r="AB1651" s="10"/>
      <c r="AC1651" s="2387"/>
      <c r="AD1651" s="1456"/>
      <c r="AE1651" s="1456"/>
      <c r="AF1651" s="1457"/>
      <c r="AG1651" s="10"/>
    </row>
    <row r="1652" spans="1:33" ht="14.25" customHeight="1" x14ac:dyDescent="0.25">
      <c r="A1652" s="10"/>
      <c r="B1652" s="584"/>
      <c r="C1652" s="584"/>
      <c r="D1652" s="584"/>
      <c r="E1652" s="584"/>
      <c r="F1652" s="584"/>
      <c r="G1652" s="584"/>
      <c r="H1652" s="584"/>
      <c r="I1652" s="584"/>
      <c r="J1652" s="584"/>
      <c r="K1652" s="584"/>
      <c r="L1652" s="584"/>
      <c r="M1652" s="10"/>
      <c r="N1652" s="584"/>
      <c r="O1652" s="10"/>
      <c r="P1652" s="153"/>
      <c r="Q1652" s="153"/>
      <c r="R1652" s="153"/>
      <c r="S1652" s="153"/>
      <c r="T1652" s="153"/>
      <c r="U1652" s="153"/>
      <c r="V1652" s="153"/>
      <c r="W1652" s="153"/>
      <c r="X1652" s="153"/>
      <c r="Y1652" s="10"/>
      <c r="Z1652" s="1023"/>
      <c r="AA1652" s="1023"/>
      <c r="AB1652" s="10"/>
      <c r="AC1652" s="1023"/>
      <c r="AD1652" s="1023"/>
      <c r="AE1652" s="1023"/>
      <c r="AF1652" s="1023"/>
      <c r="AG1652" s="10"/>
    </row>
    <row r="1653" spans="1:33" ht="14.25" customHeight="1" x14ac:dyDescent="0.25">
      <c r="A1653" s="255"/>
      <c r="B1653" s="1474"/>
      <c r="C1653" s="1456"/>
      <c r="D1653" s="1456"/>
      <c r="E1653" s="1456"/>
      <c r="F1653" s="1456"/>
      <c r="G1653" s="1456"/>
      <c r="H1653" s="1456"/>
      <c r="I1653" s="1456"/>
      <c r="J1653" s="1456"/>
      <c r="K1653" s="1456"/>
      <c r="L1653" s="1457"/>
      <c r="M1653" s="255"/>
      <c r="N1653" s="1022"/>
      <c r="O1653" s="255"/>
      <c r="P1653" s="2386"/>
      <c r="Q1653" s="1456"/>
      <c r="R1653" s="1456"/>
      <c r="S1653" s="1456"/>
      <c r="T1653" s="1456"/>
      <c r="U1653" s="1456"/>
      <c r="V1653" s="1456"/>
      <c r="W1653" s="1456"/>
      <c r="X1653" s="1457"/>
      <c r="Y1653" s="255"/>
      <c r="Z1653" s="2387"/>
      <c r="AA1653" s="1457"/>
      <c r="AB1653" s="10"/>
      <c r="AC1653" s="2387"/>
      <c r="AD1653" s="1456"/>
      <c r="AE1653" s="1456"/>
      <c r="AF1653" s="1457"/>
      <c r="AG1653" s="10"/>
    </row>
    <row r="1654" spans="1:33" ht="14.25" customHeight="1" x14ac:dyDescent="0.25">
      <c r="A1654" s="10"/>
      <c r="B1654" s="584"/>
      <c r="C1654" s="584"/>
      <c r="D1654" s="584"/>
      <c r="E1654" s="584"/>
      <c r="F1654" s="584"/>
      <c r="G1654" s="584"/>
      <c r="H1654" s="584"/>
      <c r="I1654" s="584"/>
      <c r="J1654" s="584"/>
      <c r="K1654" s="584"/>
      <c r="L1654" s="584"/>
      <c r="M1654" s="10"/>
      <c r="N1654" s="584"/>
      <c r="O1654" s="10"/>
      <c r="P1654" s="153"/>
      <c r="Q1654" s="153"/>
      <c r="R1654" s="153"/>
      <c r="S1654" s="153"/>
      <c r="T1654" s="153"/>
      <c r="U1654" s="153"/>
      <c r="V1654" s="153"/>
      <c r="W1654" s="153"/>
      <c r="X1654" s="153"/>
      <c r="Y1654" s="10"/>
      <c r="Z1654" s="1023"/>
      <c r="AA1654" s="1023"/>
      <c r="AB1654" s="10"/>
      <c r="AC1654" s="1023"/>
      <c r="AD1654" s="1023"/>
      <c r="AE1654" s="1023"/>
      <c r="AF1654" s="1023"/>
      <c r="AG1654" s="10"/>
    </row>
    <row r="1655" spans="1:33" ht="14.25" customHeight="1" x14ac:dyDescent="0.25">
      <c r="A1655" s="255"/>
      <c r="B1655" s="1474"/>
      <c r="C1655" s="1456"/>
      <c r="D1655" s="1456"/>
      <c r="E1655" s="1456"/>
      <c r="F1655" s="1456"/>
      <c r="G1655" s="1456"/>
      <c r="H1655" s="1456"/>
      <c r="I1655" s="1456"/>
      <c r="J1655" s="1456"/>
      <c r="K1655" s="1456"/>
      <c r="L1655" s="1457"/>
      <c r="M1655" s="255"/>
      <c r="N1655" s="1022"/>
      <c r="O1655" s="255"/>
      <c r="P1655" s="2386"/>
      <c r="Q1655" s="1456"/>
      <c r="R1655" s="1456"/>
      <c r="S1655" s="1456"/>
      <c r="T1655" s="1456"/>
      <c r="U1655" s="1456"/>
      <c r="V1655" s="1456"/>
      <c r="W1655" s="1456"/>
      <c r="X1655" s="1457"/>
      <c r="Y1655" s="255"/>
      <c r="Z1655" s="2387"/>
      <c r="AA1655" s="1457"/>
      <c r="AB1655" s="10"/>
      <c r="AC1655" s="2387"/>
      <c r="AD1655" s="1456"/>
      <c r="AE1655" s="1456"/>
      <c r="AF1655" s="1457"/>
      <c r="AG1655" s="10"/>
    </row>
    <row r="1656" spans="1:33" ht="14.25" customHeight="1" x14ac:dyDescent="0.25">
      <c r="A1656" s="10"/>
      <c r="B1656" s="584"/>
      <c r="C1656" s="584"/>
      <c r="D1656" s="584"/>
      <c r="E1656" s="584"/>
      <c r="F1656" s="584"/>
      <c r="G1656" s="584"/>
      <c r="H1656" s="584"/>
      <c r="I1656" s="584"/>
      <c r="J1656" s="584"/>
      <c r="K1656" s="584"/>
      <c r="L1656" s="584"/>
      <c r="M1656" s="10"/>
      <c r="N1656" s="584"/>
      <c r="O1656" s="10"/>
      <c r="P1656" s="153"/>
      <c r="Q1656" s="153"/>
      <c r="R1656" s="153"/>
      <c r="S1656" s="153"/>
      <c r="T1656" s="153"/>
      <c r="U1656" s="153"/>
      <c r="V1656" s="153"/>
      <c r="W1656" s="153"/>
      <c r="X1656" s="153"/>
      <c r="Y1656" s="10"/>
      <c r="Z1656" s="1023"/>
      <c r="AA1656" s="1023"/>
      <c r="AB1656" s="10"/>
      <c r="AC1656" s="1023"/>
      <c r="AD1656" s="1023"/>
      <c r="AE1656" s="1023"/>
      <c r="AF1656" s="1023"/>
      <c r="AG1656" s="10"/>
    </row>
    <row r="1657" spans="1:33" ht="14.25" customHeight="1" x14ac:dyDescent="0.25">
      <c r="A1657" s="255"/>
      <c r="B1657" s="1474"/>
      <c r="C1657" s="1456"/>
      <c r="D1657" s="1456"/>
      <c r="E1657" s="1456"/>
      <c r="F1657" s="1456"/>
      <c r="G1657" s="1456"/>
      <c r="H1657" s="1456"/>
      <c r="I1657" s="1456"/>
      <c r="J1657" s="1456"/>
      <c r="K1657" s="1456"/>
      <c r="L1657" s="1457"/>
      <c r="M1657" s="255"/>
      <c r="N1657" s="1022"/>
      <c r="O1657" s="255"/>
      <c r="P1657" s="2386"/>
      <c r="Q1657" s="1456"/>
      <c r="R1657" s="1456"/>
      <c r="S1657" s="1456"/>
      <c r="T1657" s="1456"/>
      <c r="U1657" s="1456"/>
      <c r="V1657" s="1456"/>
      <c r="W1657" s="1456"/>
      <c r="X1657" s="1457"/>
      <c r="Y1657" s="255"/>
      <c r="Z1657" s="2387"/>
      <c r="AA1657" s="1457"/>
      <c r="AB1657" s="10"/>
      <c r="AC1657" s="2387"/>
      <c r="AD1657" s="1456"/>
      <c r="AE1657" s="1456"/>
      <c r="AF1657" s="1457"/>
      <c r="AG1657" s="10"/>
    </row>
    <row r="1658" spans="1:33" ht="14.25" customHeight="1" x14ac:dyDescent="0.25">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row>
    <row r="1659" spans="1:33" ht="14.25" customHeight="1" x14ac:dyDescent="0.25">
      <c r="A1659" s="10" t="s">
        <v>2745</v>
      </c>
      <c r="B1659" s="10"/>
      <c r="C1659" s="10"/>
      <c r="D1659" s="10"/>
      <c r="E1659" s="10"/>
      <c r="F1659" s="10"/>
      <c r="G1659" s="10"/>
      <c r="H1659" s="10"/>
      <c r="I1659" s="2389" t="s">
        <v>2746</v>
      </c>
      <c r="J1659" s="1456"/>
      <c r="K1659" s="1456"/>
      <c r="L1659" s="1456"/>
      <c r="M1659" s="1456"/>
      <c r="N1659" s="1456"/>
      <c r="O1659" s="1456"/>
      <c r="P1659" s="1456"/>
      <c r="Q1659" s="1456"/>
      <c r="R1659" s="1456"/>
      <c r="S1659" s="1456"/>
      <c r="T1659" s="1456"/>
      <c r="U1659" s="1456"/>
      <c r="V1659" s="1456"/>
      <c r="W1659" s="1456"/>
      <c r="X1659" s="1457"/>
      <c r="Y1659" s="10"/>
      <c r="Z1659" s="10" t="s">
        <v>2747</v>
      </c>
      <c r="AA1659" s="10"/>
      <c r="AB1659" s="10"/>
      <c r="AC1659" s="10"/>
      <c r="AD1659" s="10"/>
      <c r="AE1659" s="10"/>
      <c r="AF1659" s="10"/>
      <c r="AG1659" s="10"/>
    </row>
    <row r="1660" spans="1:33" ht="14.25" customHeight="1" x14ac:dyDescent="0.25">
      <c r="A1660" s="10" t="s">
        <v>2808</v>
      </c>
      <c r="B1660" s="10"/>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row>
    <row r="1661" spans="1:33" ht="14.25" customHeight="1" x14ac:dyDescent="0.25">
      <c r="A1661" s="10"/>
      <c r="B1661" s="10"/>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row>
    <row r="1662" spans="1:33" ht="14.25" customHeight="1" x14ac:dyDescent="0.2">
      <c r="A1662" s="1551" t="s">
        <v>2749</v>
      </c>
      <c r="B1662" s="1400"/>
      <c r="C1662" s="1400"/>
      <c r="D1662" s="1400"/>
      <c r="E1662" s="1400"/>
      <c r="F1662" s="1400"/>
      <c r="G1662" s="1400"/>
      <c r="H1662" s="1400"/>
      <c r="I1662" s="1400"/>
      <c r="J1662" s="1400"/>
      <c r="K1662" s="1400"/>
      <c r="L1662" s="1400"/>
      <c r="M1662" s="1400"/>
      <c r="N1662" s="1400"/>
      <c r="O1662" s="1400"/>
      <c r="P1662" s="1400"/>
      <c r="Q1662" s="1400"/>
      <c r="R1662" s="1400"/>
      <c r="S1662" s="1400"/>
      <c r="T1662" s="1400"/>
      <c r="U1662" s="1400"/>
      <c r="V1662" s="1400"/>
      <c r="W1662" s="1400"/>
      <c r="X1662" s="1400"/>
      <c r="Y1662" s="1400"/>
      <c r="Z1662" s="1400"/>
      <c r="AA1662" s="1400"/>
      <c r="AB1662" s="1400"/>
      <c r="AC1662" s="1400"/>
      <c r="AD1662" s="1400"/>
      <c r="AE1662" s="1400"/>
      <c r="AF1662" s="1400"/>
      <c r="AG1662" s="1400"/>
    </row>
    <row r="1663" spans="1:33" ht="14.25" customHeight="1" x14ac:dyDescent="0.2">
      <c r="A1663" s="1400"/>
      <c r="B1663" s="1400"/>
      <c r="C1663" s="1400"/>
      <c r="D1663" s="1400"/>
      <c r="E1663" s="1400"/>
      <c r="F1663" s="1400"/>
      <c r="G1663" s="1400"/>
      <c r="H1663" s="1400"/>
      <c r="I1663" s="1400"/>
      <c r="J1663" s="1400"/>
      <c r="K1663" s="1400"/>
      <c r="L1663" s="1400"/>
      <c r="M1663" s="1400"/>
      <c r="N1663" s="1400"/>
      <c r="O1663" s="1400"/>
      <c r="P1663" s="1400"/>
      <c r="Q1663" s="1400"/>
      <c r="R1663" s="1400"/>
      <c r="S1663" s="1400"/>
      <c r="T1663" s="1400"/>
      <c r="U1663" s="1400"/>
      <c r="V1663" s="1400"/>
      <c r="W1663" s="1400"/>
      <c r="X1663" s="1400"/>
      <c r="Y1663" s="1400"/>
      <c r="Z1663" s="1400"/>
      <c r="AA1663" s="1400"/>
      <c r="AB1663" s="1400"/>
      <c r="AC1663" s="1400"/>
      <c r="AD1663" s="1400"/>
      <c r="AE1663" s="1400"/>
      <c r="AF1663" s="1400"/>
      <c r="AG1663" s="1400"/>
    </row>
    <row r="1664" spans="1:33" ht="14.25" customHeight="1" x14ac:dyDescent="0.2">
      <c r="A1664" s="1400"/>
      <c r="B1664" s="1400"/>
      <c r="C1664" s="1400"/>
      <c r="D1664" s="1400"/>
      <c r="E1664" s="1400"/>
      <c r="F1664" s="1400"/>
      <c r="G1664" s="1400"/>
      <c r="H1664" s="1400"/>
      <c r="I1664" s="1400"/>
      <c r="J1664" s="1400"/>
      <c r="K1664" s="1400"/>
      <c r="L1664" s="1400"/>
      <c r="M1664" s="1400"/>
      <c r="N1664" s="1400"/>
      <c r="O1664" s="1400"/>
      <c r="P1664" s="1400"/>
      <c r="Q1664" s="1400"/>
      <c r="R1664" s="1400"/>
      <c r="S1664" s="1400"/>
      <c r="T1664" s="1400"/>
      <c r="U1664" s="1400"/>
      <c r="V1664" s="1400"/>
      <c r="W1664" s="1400"/>
      <c r="X1664" s="1400"/>
      <c r="Y1664" s="1400"/>
      <c r="Z1664" s="1400"/>
      <c r="AA1664" s="1400"/>
      <c r="AB1664" s="1400"/>
      <c r="AC1664" s="1400"/>
      <c r="AD1664" s="1400"/>
      <c r="AE1664" s="1400"/>
      <c r="AF1664" s="1400"/>
      <c r="AG1664" s="1400"/>
    </row>
    <row r="1665" spans="1:33" ht="14.25" customHeight="1" x14ac:dyDescent="0.2">
      <c r="A1665" s="1400"/>
      <c r="B1665" s="1400"/>
      <c r="C1665" s="1400"/>
      <c r="D1665" s="1400"/>
      <c r="E1665" s="1400"/>
      <c r="F1665" s="1400"/>
      <c r="G1665" s="1400"/>
      <c r="H1665" s="1400"/>
      <c r="I1665" s="1400"/>
      <c r="J1665" s="1400"/>
      <c r="K1665" s="1400"/>
      <c r="L1665" s="1400"/>
      <c r="M1665" s="1400"/>
      <c r="N1665" s="1400"/>
      <c r="O1665" s="1400"/>
      <c r="P1665" s="1400"/>
      <c r="Q1665" s="1400"/>
      <c r="R1665" s="1400"/>
      <c r="S1665" s="1400"/>
      <c r="T1665" s="1400"/>
      <c r="U1665" s="1400"/>
      <c r="V1665" s="1400"/>
      <c r="W1665" s="1400"/>
      <c r="X1665" s="1400"/>
      <c r="Y1665" s="1400"/>
      <c r="Z1665" s="1400"/>
      <c r="AA1665" s="1400"/>
      <c r="AB1665" s="1400"/>
      <c r="AC1665" s="1400"/>
      <c r="AD1665" s="1400"/>
      <c r="AE1665" s="1400"/>
      <c r="AF1665" s="1400"/>
      <c r="AG1665" s="1400"/>
    </row>
    <row r="1666" spans="1:33" ht="14.25" customHeight="1" x14ac:dyDescent="0.25">
      <c r="A1666" s="10"/>
      <c r="B1666" s="10"/>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row>
    <row r="1667" spans="1:33" ht="14.25" customHeight="1" x14ac:dyDescent="0.2">
      <c r="A1667" s="1551" t="s">
        <v>2750</v>
      </c>
      <c r="B1667" s="1400"/>
      <c r="C1667" s="1400"/>
      <c r="D1667" s="1400"/>
      <c r="E1667" s="1400"/>
      <c r="F1667" s="1400"/>
      <c r="G1667" s="1400"/>
      <c r="H1667" s="1400"/>
      <c r="I1667" s="1400"/>
      <c r="J1667" s="1400"/>
      <c r="K1667" s="1400"/>
      <c r="L1667" s="1400"/>
      <c r="M1667" s="1400"/>
      <c r="N1667" s="1400"/>
      <c r="O1667" s="1400"/>
      <c r="P1667" s="1400"/>
      <c r="Q1667" s="1400"/>
      <c r="R1667" s="1400"/>
      <c r="S1667" s="1400"/>
      <c r="T1667" s="1400"/>
      <c r="U1667" s="1400"/>
      <c r="V1667" s="1400"/>
      <c r="W1667" s="1400"/>
      <c r="X1667" s="1400"/>
      <c r="Y1667" s="1400"/>
      <c r="Z1667" s="1400"/>
      <c r="AA1667" s="1400"/>
      <c r="AB1667" s="1400"/>
      <c r="AC1667" s="1400"/>
      <c r="AD1667" s="1400"/>
      <c r="AE1667" s="1400"/>
      <c r="AF1667" s="1400"/>
      <c r="AG1667" s="1400"/>
    </row>
    <row r="1668" spans="1:33" ht="14.25" customHeight="1" x14ac:dyDescent="0.2">
      <c r="A1668" s="1400"/>
      <c r="B1668" s="1400"/>
      <c r="C1668" s="1400"/>
      <c r="D1668" s="1400"/>
      <c r="E1668" s="1400"/>
      <c r="F1668" s="1400"/>
      <c r="G1668" s="1400"/>
      <c r="H1668" s="1400"/>
      <c r="I1668" s="1400"/>
      <c r="J1668" s="1400"/>
      <c r="K1668" s="1400"/>
      <c r="L1668" s="1400"/>
      <c r="M1668" s="1400"/>
      <c r="N1668" s="1400"/>
      <c r="O1668" s="1400"/>
      <c r="P1668" s="1400"/>
      <c r="Q1668" s="1400"/>
      <c r="R1668" s="1400"/>
      <c r="S1668" s="1400"/>
      <c r="T1668" s="1400"/>
      <c r="U1668" s="1400"/>
      <c r="V1668" s="1400"/>
      <c r="W1668" s="1400"/>
      <c r="X1668" s="1400"/>
      <c r="Y1668" s="1400"/>
      <c r="Z1668" s="1400"/>
      <c r="AA1668" s="1400"/>
      <c r="AB1668" s="1400"/>
      <c r="AC1668" s="1400"/>
      <c r="AD1668" s="1400"/>
      <c r="AE1668" s="1400"/>
      <c r="AF1668" s="1400"/>
      <c r="AG1668" s="1400"/>
    </row>
    <row r="1669" spans="1:33" ht="14.25" customHeight="1" x14ac:dyDescent="0.2">
      <c r="A1669" s="1400"/>
      <c r="B1669" s="1400"/>
      <c r="C1669" s="1400"/>
      <c r="D1669" s="1400"/>
      <c r="E1669" s="1400"/>
      <c r="F1669" s="1400"/>
      <c r="G1669" s="1400"/>
      <c r="H1669" s="1400"/>
      <c r="I1669" s="1400"/>
      <c r="J1669" s="1400"/>
      <c r="K1669" s="1400"/>
      <c r="L1669" s="1400"/>
      <c r="M1669" s="1400"/>
      <c r="N1669" s="1400"/>
      <c r="O1669" s="1400"/>
      <c r="P1669" s="1400"/>
      <c r="Q1669" s="1400"/>
      <c r="R1669" s="1400"/>
      <c r="S1669" s="1400"/>
      <c r="T1669" s="1400"/>
      <c r="U1669" s="1400"/>
      <c r="V1669" s="1400"/>
      <c r="W1669" s="1400"/>
      <c r="X1669" s="1400"/>
      <c r="Y1669" s="1400"/>
      <c r="Z1669" s="1400"/>
      <c r="AA1669" s="1400"/>
      <c r="AB1669" s="1400"/>
      <c r="AC1669" s="1400"/>
      <c r="AD1669" s="1400"/>
      <c r="AE1669" s="1400"/>
      <c r="AF1669" s="1400"/>
      <c r="AG1669" s="1400"/>
    </row>
    <row r="1670" spans="1:33" ht="14.25" customHeight="1" x14ac:dyDescent="0.25">
      <c r="A1670" s="10"/>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row>
    <row r="1671" spans="1:33" ht="14.25" customHeight="1" x14ac:dyDescent="0.25">
      <c r="A1671" s="10" t="s">
        <v>2751</v>
      </c>
      <c r="B1671" s="10"/>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row>
    <row r="1672" spans="1:33" ht="14.25" customHeight="1" x14ac:dyDescent="0.25">
      <c r="A1672" s="10"/>
      <c r="B1672" s="10"/>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row>
    <row r="1673" spans="1:33" ht="14.25" customHeight="1" x14ac:dyDescent="0.25">
      <c r="A1673" s="10"/>
      <c r="B1673" s="10"/>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row>
    <row r="1674" spans="1:33" ht="14.25" customHeight="1" x14ac:dyDescent="0.25">
      <c r="A1674" s="10" t="s">
        <v>1873</v>
      </c>
      <c r="B1674" s="10"/>
      <c r="C1674" s="2380"/>
      <c r="D1674" s="1403"/>
      <c r="E1674" s="1403"/>
      <c r="F1674" s="1403"/>
      <c r="G1674" s="1403"/>
      <c r="H1674" s="1403"/>
      <c r="I1674" s="1403"/>
      <c r="J1674" s="1403"/>
      <c r="K1674" s="1403"/>
      <c r="L1674" s="10"/>
      <c r="M1674" s="2384" t="str">
        <f>J1628</f>
        <v>Should be the same as listed in Part I.</v>
      </c>
      <c r="N1674" s="1456"/>
      <c r="O1674" s="1456"/>
      <c r="P1674" s="1456"/>
      <c r="Q1674" s="1456"/>
      <c r="R1674" s="1456"/>
      <c r="S1674" s="1456"/>
      <c r="T1674" s="1456"/>
      <c r="U1674" s="1456"/>
      <c r="V1674" s="1456"/>
      <c r="W1674" s="1456"/>
      <c r="X1674" s="1456"/>
      <c r="Y1674" s="1456"/>
      <c r="Z1674" s="1457"/>
      <c r="AA1674" s="10"/>
      <c r="AB1674" s="1703"/>
      <c r="AC1674" s="1456"/>
      <c r="AD1674" s="1456"/>
      <c r="AE1674" s="1456"/>
      <c r="AF1674" s="1457"/>
      <c r="AG1674" s="10"/>
    </row>
    <row r="1675" spans="1:33" ht="14.25" customHeight="1" x14ac:dyDescent="0.25">
      <c r="A1675" s="10"/>
      <c r="B1675" s="10"/>
      <c r="C1675" s="2381" t="s">
        <v>2752</v>
      </c>
      <c r="D1675" s="1397"/>
      <c r="E1675" s="1397"/>
      <c r="F1675" s="1397"/>
      <c r="G1675" s="1397"/>
      <c r="H1675" s="1397"/>
      <c r="I1675" s="1397"/>
      <c r="J1675" s="1397"/>
      <c r="K1675" s="1397"/>
      <c r="L1675" s="10"/>
      <c r="M1675" s="2382" t="s">
        <v>441</v>
      </c>
      <c r="N1675" s="1400"/>
      <c r="O1675" s="1400"/>
      <c r="P1675" s="1400"/>
      <c r="Q1675" s="1400"/>
      <c r="R1675" s="1400"/>
      <c r="S1675" s="1400"/>
      <c r="T1675" s="1400"/>
      <c r="U1675" s="1400"/>
      <c r="V1675" s="1400"/>
      <c r="W1675" s="1400"/>
      <c r="X1675" s="1400"/>
      <c r="Y1675" s="1400"/>
      <c r="Z1675" s="1400"/>
      <c r="AA1675" s="10"/>
      <c r="AB1675" s="2382" t="s">
        <v>442</v>
      </c>
      <c r="AC1675" s="1400"/>
      <c r="AD1675" s="1400"/>
      <c r="AE1675" s="1400"/>
      <c r="AF1675" s="1400"/>
      <c r="AG1675" s="10"/>
    </row>
    <row r="1676" spans="1:33" ht="14.25" customHeight="1" x14ac:dyDescent="0.25">
      <c r="A1676" s="10"/>
      <c r="B1676" s="10"/>
      <c r="C1676" s="1400"/>
      <c r="D1676" s="1400"/>
      <c r="E1676" s="1400"/>
      <c r="F1676" s="1400"/>
      <c r="G1676" s="1400"/>
      <c r="H1676" s="1400"/>
      <c r="I1676" s="1400"/>
      <c r="J1676" s="1400"/>
      <c r="K1676" s="1400"/>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row>
    <row r="1677" spans="1:33" ht="14.25" customHeight="1" x14ac:dyDescent="0.25">
      <c r="A1677" s="10"/>
      <c r="B1677" s="10"/>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row>
  </sheetData>
  <sheetProtection algorithmName="SHA-512" hashValue="r8TbrkdywW8WugWZLrPrSJ+FkkSe0E/E3z2rktUAO5JUETXD6AM/W6No3QKiLmew2E45+7FoASdoZPw1NMeE7g==" saltValue="++QUOl0rM23suZrqqAkfAg==" spinCount="100000" sheet="1" objects="1" scenarios="1"/>
  <mergeCells count="1260">
    <mergeCell ref="P1048:X1048"/>
    <mergeCell ref="Z1048:AA1048"/>
    <mergeCell ref="AC1048:AF1048"/>
    <mergeCell ref="P1050:X1050"/>
    <mergeCell ref="Z1050:AA1050"/>
    <mergeCell ref="AC1050:AF1050"/>
    <mergeCell ref="P1052:X1052"/>
    <mergeCell ref="Z1052:AA1052"/>
    <mergeCell ref="AC1052:AF1052"/>
    <mergeCell ref="I1054:X1054"/>
    <mergeCell ref="B1105:L1105"/>
    <mergeCell ref="P1105:X1105"/>
    <mergeCell ref="Z1105:AA1105"/>
    <mergeCell ref="AC1105:AF1105"/>
    <mergeCell ref="B1107:L1107"/>
    <mergeCell ref="Z1107:AA1107"/>
    <mergeCell ref="AC1107:AF1107"/>
    <mergeCell ref="H1080:AG1080"/>
    <mergeCell ref="A1090:AG1093"/>
    <mergeCell ref="B1094:L1095"/>
    <mergeCell ref="N1094:N1095"/>
    <mergeCell ref="P1094:X1095"/>
    <mergeCell ref="P1099:X1099"/>
    <mergeCell ref="Z1099:AA1099"/>
    <mergeCell ref="Z1094:AA1095"/>
    <mergeCell ref="AC1094:AF1095"/>
    <mergeCell ref="B1097:L1097"/>
    <mergeCell ref="P1097:X1097"/>
    <mergeCell ref="Z1097:AA1097"/>
    <mergeCell ref="AC1097:AF1097"/>
    <mergeCell ref="AC1099:AF1099"/>
    <mergeCell ref="Z1103:AA1103"/>
    <mergeCell ref="M1015:Z1015"/>
    <mergeCell ref="J1023:AF1023"/>
    <mergeCell ref="H1025:AG1025"/>
    <mergeCell ref="A1035:AG1038"/>
    <mergeCell ref="N1039:N1040"/>
    <mergeCell ref="AC1039:AF1040"/>
    <mergeCell ref="P1039:X1040"/>
    <mergeCell ref="Z1039:AA1040"/>
    <mergeCell ref="P1042:X1042"/>
    <mergeCell ref="Z1042:AA1042"/>
    <mergeCell ref="AC1042:AF1042"/>
    <mergeCell ref="Z1044:AA1044"/>
    <mergeCell ref="AC1044:AF1044"/>
    <mergeCell ref="P1044:X1044"/>
    <mergeCell ref="P1046:X1046"/>
    <mergeCell ref="Z1046:AA1046"/>
    <mergeCell ref="AC1046:AF1046"/>
    <mergeCell ref="AB1015:AF1015"/>
    <mergeCell ref="B1039:L1040"/>
    <mergeCell ref="B1042:L1042"/>
    <mergeCell ref="B1044:L1044"/>
    <mergeCell ref="B1046:L1046"/>
    <mergeCell ref="AC1103:AF1103"/>
    <mergeCell ref="B1099:L1099"/>
    <mergeCell ref="B1101:L1101"/>
    <mergeCell ref="P1101:X1101"/>
    <mergeCell ref="Z1101:AA1101"/>
    <mergeCell ref="AC1101:AF1101"/>
    <mergeCell ref="B1103:L1103"/>
    <mergeCell ref="P1103:X1103"/>
    <mergeCell ref="I944:X944"/>
    <mergeCell ref="B995:L995"/>
    <mergeCell ref="P995:X995"/>
    <mergeCell ref="Z995:AA995"/>
    <mergeCell ref="AC995:AF995"/>
    <mergeCell ref="B997:L997"/>
    <mergeCell ref="Z997:AA997"/>
    <mergeCell ref="AC997:AF997"/>
    <mergeCell ref="A1057:AG1060"/>
    <mergeCell ref="A1062:AG1064"/>
    <mergeCell ref="C1069:K1069"/>
    <mergeCell ref="M1069:Z1069"/>
    <mergeCell ref="AB1069:AF1069"/>
    <mergeCell ref="C1070:K1071"/>
    <mergeCell ref="AB1070:AF1070"/>
    <mergeCell ref="M1070:Z1070"/>
    <mergeCell ref="J1078:AF1078"/>
    <mergeCell ref="P997:X997"/>
    <mergeCell ref="I999:X999"/>
    <mergeCell ref="A1002:AG1005"/>
    <mergeCell ref="A1007:AG1009"/>
    <mergeCell ref="C1014:K1014"/>
    <mergeCell ref="AB1014:AF1014"/>
    <mergeCell ref="C1015:K1016"/>
    <mergeCell ref="B1048:L1048"/>
    <mergeCell ref="B1050:L1050"/>
    <mergeCell ref="B1052:L1052"/>
    <mergeCell ref="Z929:AA930"/>
    <mergeCell ref="P932:X932"/>
    <mergeCell ref="Z932:AA932"/>
    <mergeCell ref="AC932:AF932"/>
    <mergeCell ref="Z934:AA934"/>
    <mergeCell ref="AC934:AF934"/>
    <mergeCell ref="P934:X934"/>
    <mergeCell ref="P936:X936"/>
    <mergeCell ref="Z936:AA936"/>
    <mergeCell ref="AC936:AF936"/>
    <mergeCell ref="P938:X938"/>
    <mergeCell ref="Z938:AA938"/>
    <mergeCell ref="AC938:AF938"/>
    <mergeCell ref="P940:X940"/>
    <mergeCell ref="Z940:AA940"/>
    <mergeCell ref="AC940:AF940"/>
    <mergeCell ref="P942:X942"/>
    <mergeCell ref="Z942:AA942"/>
    <mergeCell ref="AC942:AF942"/>
    <mergeCell ref="Z993:AA993"/>
    <mergeCell ref="AC993:AF993"/>
    <mergeCell ref="B989:L989"/>
    <mergeCell ref="B991:L991"/>
    <mergeCell ref="P991:X991"/>
    <mergeCell ref="Z991:AA991"/>
    <mergeCell ref="AC991:AF991"/>
    <mergeCell ref="B993:L993"/>
    <mergeCell ref="P993:X993"/>
    <mergeCell ref="M1014:Z1014"/>
    <mergeCell ref="P887:X887"/>
    <mergeCell ref="I889:X889"/>
    <mergeCell ref="A892:AG895"/>
    <mergeCell ref="A897:AG899"/>
    <mergeCell ref="C904:K904"/>
    <mergeCell ref="AB904:AF904"/>
    <mergeCell ref="C905:K906"/>
    <mergeCell ref="AB905:AF905"/>
    <mergeCell ref="B929:L930"/>
    <mergeCell ref="B932:L932"/>
    <mergeCell ref="B934:L934"/>
    <mergeCell ref="B936:L936"/>
    <mergeCell ref="B938:L938"/>
    <mergeCell ref="B940:L940"/>
    <mergeCell ref="B942:L942"/>
    <mergeCell ref="M904:Z904"/>
    <mergeCell ref="M905:Z905"/>
    <mergeCell ref="J913:AF913"/>
    <mergeCell ref="H915:AG915"/>
    <mergeCell ref="A925:AG928"/>
    <mergeCell ref="N929:N930"/>
    <mergeCell ref="AC929:AF930"/>
    <mergeCell ref="P929:X930"/>
    <mergeCell ref="P989:X989"/>
    <mergeCell ref="Z989:AA989"/>
    <mergeCell ref="Z984:AA985"/>
    <mergeCell ref="AC984:AF985"/>
    <mergeCell ref="B987:L987"/>
    <mergeCell ref="P987:X987"/>
    <mergeCell ref="Z987:AA987"/>
    <mergeCell ref="AC987:AF987"/>
    <mergeCell ref="AC989:AF989"/>
    <mergeCell ref="A947:AG950"/>
    <mergeCell ref="A952:AG954"/>
    <mergeCell ref="C959:K959"/>
    <mergeCell ref="M959:Z959"/>
    <mergeCell ref="AB959:AF959"/>
    <mergeCell ref="C960:K961"/>
    <mergeCell ref="AB960:AF960"/>
    <mergeCell ref="M960:Z960"/>
    <mergeCell ref="J968:AF968"/>
    <mergeCell ref="H970:AG970"/>
    <mergeCell ref="A980:AG983"/>
    <mergeCell ref="B984:L985"/>
    <mergeCell ref="N984:N985"/>
    <mergeCell ref="P984:X985"/>
    <mergeCell ref="Z883:AA883"/>
    <mergeCell ref="AC883:AF883"/>
    <mergeCell ref="B879:L879"/>
    <mergeCell ref="B881:L881"/>
    <mergeCell ref="P881:X881"/>
    <mergeCell ref="Z881:AA881"/>
    <mergeCell ref="AC881:AF881"/>
    <mergeCell ref="B883:L883"/>
    <mergeCell ref="P883:X883"/>
    <mergeCell ref="M849:Z849"/>
    <mergeCell ref="AB849:AF849"/>
    <mergeCell ref="C850:K851"/>
    <mergeCell ref="AB850:AF850"/>
    <mergeCell ref="M850:Z850"/>
    <mergeCell ref="J858:AF858"/>
    <mergeCell ref="H860:AG860"/>
    <mergeCell ref="A837:AG840"/>
    <mergeCell ref="A842:AG844"/>
    <mergeCell ref="C849:K849"/>
    <mergeCell ref="B777:L777"/>
    <mergeCell ref="Z777:AA777"/>
    <mergeCell ref="AC777:AF777"/>
    <mergeCell ref="P879:X879"/>
    <mergeCell ref="Z879:AA879"/>
    <mergeCell ref="Z874:AA875"/>
    <mergeCell ref="AC874:AF875"/>
    <mergeCell ref="B877:L877"/>
    <mergeCell ref="P877:X877"/>
    <mergeCell ref="Z877:AA877"/>
    <mergeCell ref="AC877:AF877"/>
    <mergeCell ref="AC879:AF879"/>
    <mergeCell ref="B767:L767"/>
    <mergeCell ref="P767:X767"/>
    <mergeCell ref="Z767:AA767"/>
    <mergeCell ref="AC767:AF767"/>
    <mergeCell ref="AC769:AF769"/>
    <mergeCell ref="Z773:AA773"/>
    <mergeCell ref="AC773:AF773"/>
    <mergeCell ref="B769:L769"/>
    <mergeCell ref="B771:L771"/>
    <mergeCell ref="P830:X830"/>
    <mergeCell ref="Z830:AA830"/>
    <mergeCell ref="AC830:AF830"/>
    <mergeCell ref="P832:X832"/>
    <mergeCell ref="Z832:AA832"/>
    <mergeCell ref="AC832:AF832"/>
    <mergeCell ref="I834:X834"/>
    <mergeCell ref="Z822:AA822"/>
    <mergeCell ref="AC822:AF822"/>
    <mergeCell ref="Z824:AA824"/>
    <mergeCell ref="AC824:AF824"/>
    <mergeCell ref="AC716:AF716"/>
    <mergeCell ref="P718:X718"/>
    <mergeCell ref="Z718:AA718"/>
    <mergeCell ref="AC718:AF718"/>
    <mergeCell ref="P720:X720"/>
    <mergeCell ref="Z720:AA720"/>
    <mergeCell ref="AC720:AF720"/>
    <mergeCell ref="P722:X722"/>
    <mergeCell ref="Z722:AA722"/>
    <mergeCell ref="AC722:AF722"/>
    <mergeCell ref="I724:X724"/>
    <mergeCell ref="B775:L775"/>
    <mergeCell ref="P775:X775"/>
    <mergeCell ref="Z775:AA775"/>
    <mergeCell ref="AC775:AF775"/>
    <mergeCell ref="P771:X771"/>
    <mergeCell ref="Z771:AA771"/>
    <mergeCell ref="AC771:AF771"/>
    <mergeCell ref="B773:L773"/>
    <mergeCell ref="P773:X773"/>
    <mergeCell ref="P667:X667"/>
    <mergeCell ref="I669:X669"/>
    <mergeCell ref="A672:AG675"/>
    <mergeCell ref="A677:AG679"/>
    <mergeCell ref="C684:K684"/>
    <mergeCell ref="AB684:AF684"/>
    <mergeCell ref="C685:K686"/>
    <mergeCell ref="AB685:AF685"/>
    <mergeCell ref="B709:L710"/>
    <mergeCell ref="B712:L712"/>
    <mergeCell ref="B714:L714"/>
    <mergeCell ref="B716:L716"/>
    <mergeCell ref="B718:L718"/>
    <mergeCell ref="B720:L720"/>
    <mergeCell ref="B722:L722"/>
    <mergeCell ref="M684:Z684"/>
    <mergeCell ref="M685:Z685"/>
    <mergeCell ref="J693:AF693"/>
    <mergeCell ref="H695:AG695"/>
    <mergeCell ref="A705:AG708"/>
    <mergeCell ref="N709:N710"/>
    <mergeCell ref="AC709:AF710"/>
    <mergeCell ref="P709:X710"/>
    <mergeCell ref="Z709:AA710"/>
    <mergeCell ref="P712:X712"/>
    <mergeCell ref="Z712:AA712"/>
    <mergeCell ref="AC712:AF712"/>
    <mergeCell ref="Z714:AA714"/>
    <mergeCell ref="AC714:AF714"/>
    <mergeCell ref="P714:X714"/>
    <mergeCell ref="P716:X716"/>
    <mergeCell ref="Z716:AA716"/>
    <mergeCell ref="B885:L885"/>
    <mergeCell ref="P885:X885"/>
    <mergeCell ref="Z885:AA885"/>
    <mergeCell ref="AC885:AF885"/>
    <mergeCell ref="B887:L887"/>
    <mergeCell ref="Z887:AA887"/>
    <mergeCell ref="AC887:AF887"/>
    <mergeCell ref="A727:AG730"/>
    <mergeCell ref="A732:AG734"/>
    <mergeCell ref="C739:K739"/>
    <mergeCell ref="M739:Z739"/>
    <mergeCell ref="AB739:AF739"/>
    <mergeCell ref="C740:K741"/>
    <mergeCell ref="AB740:AF740"/>
    <mergeCell ref="M740:Z740"/>
    <mergeCell ref="J748:AF748"/>
    <mergeCell ref="H750:AG750"/>
    <mergeCell ref="A760:AG763"/>
    <mergeCell ref="B764:L765"/>
    <mergeCell ref="N764:N765"/>
    <mergeCell ref="P764:X765"/>
    <mergeCell ref="P769:X769"/>
    <mergeCell ref="Z769:AA769"/>
    <mergeCell ref="Z764:AA765"/>
    <mergeCell ref="AC764:AF765"/>
    <mergeCell ref="A870:AG873"/>
    <mergeCell ref="B874:L875"/>
    <mergeCell ref="N874:N875"/>
    <mergeCell ref="P874:X875"/>
    <mergeCell ref="P777:X777"/>
    <mergeCell ref="I779:X779"/>
    <mergeCell ref="A782:AG785"/>
    <mergeCell ref="A787:AG789"/>
    <mergeCell ref="C794:K794"/>
    <mergeCell ref="AB794:AF794"/>
    <mergeCell ref="C795:K796"/>
    <mergeCell ref="AB795:AF795"/>
    <mergeCell ref="B819:L820"/>
    <mergeCell ref="B822:L822"/>
    <mergeCell ref="B824:L824"/>
    <mergeCell ref="B826:L826"/>
    <mergeCell ref="B828:L828"/>
    <mergeCell ref="B830:L830"/>
    <mergeCell ref="B832:L832"/>
    <mergeCell ref="M794:Z794"/>
    <mergeCell ref="M795:Z795"/>
    <mergeCell ref="J803:AF803"/>
    <mergeCell ref="P824:X824"/>
    <mergeCell ref="P826:X826"/>
    <mergeCell ref="Z826:AA826"/>
    <mergeCell ref="AC826:AF826"/>
    <mergeCell ref="P828:X828"/>
    <mergeCell ref="Z828:AA828"/>
    <mergeCell ref="AC828:AF828"/>
    <mergeCell ref="H805:AG805"/>
    <mergeCell ref="A815:AG818"/>
    <mergeCell ref="N819:N820"/>
    <mergeCell ref="AC819:AF820"/>
    <mergeCell ref="P819:X820"/>
    <mergeCell ref="Z819:AA820"/>
    <mergeCell ref="P822:X822"/>
    <mergeCell ref="P608:X608"/>
    <mergeCell ref="Z608:AA608"/>
    <mergeCell ref="AC608:AF608"/>
    <mergeCell ref="P610:X610"/>
    <mergeCell ref="Z610:AA610"/>
    <mergeCell ref="AC610:AF610"/>
    <mergeCell ref="P612:X612"/>
    <mergeCell ref="Z612:AA612"/>
    <mergeCell ref="AC612:AF612"/>
    <mergeCell ref="I614:X614"/>
    <mergeCell ref="B665:L665"/>
    <mergeCell ref="P665:X665"/>
    <mergeCell ref="Z665:AA665"/>
    <mergeCell ref="AC665:AF665"/>
    <mergeCell ref="B667:L667"/>
    <mergeCell ref="Z667:AA667"/>
    <mergeCell ref="AC667:AF667"/>
    <mergeCell ref="H640:AG640"/>
    <mergeCell ref="A650:AG653"/>
    <mergeCell ref="B654:L655"/>
    <mergeCell ref="N654:N655"/>
    <mergeCell ref="P654:X655"/>
    <mergeCell ref="P659:X659"/>
    <mergeCell ref="Z659:AA659"/>
    <mergeCell ref="Z654:AA655"/>
    <mergeCell ref="AC654:AF655"/>
    <mergeCell ref="B657:L657"/>
    <mergeCell ref="P657:X657"/>
    <mergeCell ref="Z657:AA657"/>
    <mergeCell ref="AC657:AF657"/>
    <mergeCell ref="AC659:AF659"/>
    <mergeCell ref="Z663:AA663"/>
    <mergeCell ref="M575:Z575"/>
    <mergeCell ref="J583:AF583"/>
    <mergeCell ref="H585:AG585"/>
    <mergeCell ref="A595:AG598"/>
    <mergeCell ref="N599:N600"/>
    <mergeCell ref="AC599:AF600"/>
    <mergeCell ref="P599:X600"/>
    <mergeCell ref="Z599:AA600"/>
    <mergeCell ref="P602:X602"/>
    <mergeCell ref="Z602:AA602"/>
    <mergeCell ref="AC602:AF602"/>
    <mergeCell ref="Z604:AA604"/>
    <mergeCell ref="AC604:AF604"/>
    <mergeCell ref="P604:X604"/>
    <mergeCell ref="P606:X606"/>
    <mergeCell ref="Z606:AA606"/>
    <mergeCell ref="AC606:AF606"/>
    <mergeCell ref="AB575:AF575"/>
    <mergeCell ref="B599:L600"/>
    <mergeCell ref="B602:L602"/>
    <mergeCell ref="B604:L604"/>
    <mergeCell ref="B606:L606"/>
    <mergeCell ref="AC663:AF663"/>
    <mergeCell ref="B659:L659"/>
    <mergeCell ref="B661:L661"/>
    <mergeCell ref="P661:X661"/>
    <mergeCell ref="Z661:AA661"/>
    <mergeCell ref="AC661:AF661"/>
    <mergeCell ref="B663:L663"/>
    <mergeCell ref="P663:X663"/>
    <mergeCell ref="I504:X504"/>
    <mergeCell ref="B555:L555"/>
    <mergeCell ref="P555:X555"/>
    <mergeCell ref="Z555:AA555"/>
    <mergeCell ref="AC555:AF555"/>
    <mergeCell ref="B557:L557"/>
    <mergeCell ref="Z557:AA557"/>
    <mergeCell ref="AC557:AF557"/>
    <mergeCell ref="A617:AG620"/>
    <mergeCell ref="A622:AG624"/>
    <mergeCell ref="C629:K629"/>
    <mergeCell ref="M629:Z629"/>
    <mergeCell ref="AB629:AF629"/>
    <mergeCell ref="C630:K631"/>
    <mergeCell ref="AB630:AF630"/>
    <mergeCell ref="M630:Z630"/>
    <mergeCell ref="J638:AF638"/>
    <mergeCell ref="P557:X557"/>
    <mergeCell ref="I559:X559"/>
    <mergeCell ref="A562:AG565"/>
    <mergeCell ref="A567:AG569"/>
    <mergeCell ref="C574:K574"/>
    <mergeCell ref="AB574:AF574"/>
    <mergeCell ref="C575:K576"/>
    <mergeCell ref="B608:L608"/>
    <mergeCell ref="B610:L610"/>
    <mergeCell ref="B612:L612"/>
    <mergeCell ref="Z489:AA490"/>
    <mergeCell ref="P492:X492"/>
    <mergeCell ref="Z492:AA492"/>
    <mergeCell ref="AC492:AF492"/>
    <mergeCell ref="Z494:AA494"/>
    <mergeCell ref="AC494:AF494"/>
    <mergeCell ref="P494:X494"/>
    <mergeCell ref="P496:X496"/>
    <mergeCell ref="Z496:AA496"/>
    <mergeCell ref="AC496:AF496"/>
    <mergeCell ref="P498:X498"/>
    <mergeCell ref="Z498:AA498"/>
    <mergeCell ref="AC498:AF498"/>
    <mergeCell ref="P500:X500"/>
    <mergeCell ref="Z500:AA500"/>
    <mergeCell ref="AC500:AF500"/>
    <mergeCell ref="P502:X502"/>
    <mergeCell ref="Z502:AA502"/>
    <mergeCell ref="AC502:AF502"/>
    <mergeCell ref="Z553:AA553"/>
    <mergeCell ref="AC553:AF553"/>
    <mergeCell ref="B549:L549"/>
    <mergeCell ref="B551:L551"/>
    <mergeCell ref="P551:X551"/>
    <mergeCell ref="Z551:AA551"/>
    <mergeCell ref="AC551:AF551"/>
    <mergeCell ref="B553:L553"/>
    <mergeCell ref="P553:X553"/>
    <mergeCell ref="M574:Z574"/>
    <mergeCell ref="P447:X447"/>
    <mergeCell ref="I449:X449"/>
    <mergeCell ref="A452:AG455"/>
    <mergeCell ref="A457:AG459"/>
    <mergeCell ref="C464:K464"/>
    <mergeCell ref="AB464:AF464"/>
    <mergeCell ref="C465:K466"/>
    <mergeCell ref="AB465:AF465"/>
    <mergeCell ref="B489:L490"/>
    <mergeCell ref="B492:L492"/>
    <mergeCell ref="B494:L494"/>
    <mergeCell ref="B496:L496"/>
    <mergeCell ref="B498:L498"/>
    <mergeCell ref="B500:L500"/>
    <mergeCell ref="B502:L502"/>
    <mergeCell ref="M464:Z464"/>
    <mergeCell ref="M465:Z465"/>
    <mergeCell ref="J473:AF473"/>
    <mergeCell ref="H475:AG475"/>
    <mergeCell ref="A485:AG488"/>
    <mergeCell ref="N489:N490"/>
    <mergeCell ref="AC489:AF490"/>
    <mergeCell ref="P489:X490"/>
    <mergeCell ref="B447:L447"/>
    <mergeCell ref="Z447:AA447"/>
    <mergeCell ref="AC447:AF447"/>
    <mergeCell ref="P549:X549"/>
    <mergeCell ref="Z549:AA549"/>
    <mergeCell ref="Z544:AA545"/>
    <mergeCell ref="AC544:AF545"/>
    <mergeCell ref="B547:L547"/>
    <mergeCell ref="P547:X547"/>
    <mergeCell ref="Z547:AA547"/>
    <mergeCell ref="AC547:AF547"/>
    <mergeCell ref="AC549:AF549"/>
    <mergeCell ref="A507:AG510"/>
    <mergeCell ref="A512:AG514"/>
    <mergeCell ref="C519:K519"/>
    <mergeCell ref="M519:Z519"/>
    <mergeCell ref="AB519:AF519"/>
    <mergeCell ref="C520:K521"/>
    <mergeCell ref="AB520:AF520"/>
    <mergeCell ref="M520:Z520"/>
    <mergeCell ref="J528:AF528"/>
    <mergeCell ref="H530:AG530"/>
    <mergeCell ref="A540:AG543"/>
    <mergeCell ref="B544:L545"/>
    <mergeCell ref="N544:N545"/>
    <mergeCell ref="P544:X545"/>
    <mergeCell ref="AC276:AF276"/>
    <mergeCell ref="P278:X278"/>
    <mergeCell ref="Z278:AA278"/>
    <mergeCell ref="AC278:AF278"/>
    <mergeCell ref="P280:X280"/>
    <mergeCell ref="Z280:AA280"/>
    <mergeCell ref="AC280:AF280"/>
    <mergeCell ref="P282:X282"/>
    <mergeCell ref="Z282:AA282"/>
    <mergeCell ref="AC282:AF282"/>
    <mergeCell ref="I284:X284"/>
    <mergeCell ref="B335:L335"/>
    <mergeCell ref="P335:X335"/>
    <mergeCell ref="Z335:AA335"/>
    <mergeCell ref="AC335:AF335"/>
    <mergeCell ref="P331:X331"/>
    <mergeCell ref="Z331:AA331"/>
    <mergeCell ref="AC331:AF331"/>
    <mergeCell ref="B333:L333"/>
    <mergeCell ref="P333:X333"/>
    <mergeCell ref="B327:L327"/>
    <mergeCell ref="P327:X327"/>
    <mergeCell ref="Z327:AA327"/>
    <mergeCell ref="AC327:AF327"/>
    <mergeCell ref="AC329:AF329"/>
    <mergeCell ref="Z333:AA333"/>
    <mergeCell ref="AC333:AF333"/>
    <mergeCell ref="B329:L329"/>
    <mergeCell ref="B331:L331"/>
    <mergeCell ref="A287:AG290"/>
    <mergeCell ref="A292:AG294"/>
    <mergeCell ref="C299:K299"/>
    <mergeCell ref="P227:X227"/>
    <mergeCell ref="I229:X229"/>
    <mergeCell ref="A232:AG235"/>
    <mergeCell ref="A237:AG239"/>
    <mergeCell ref="C244:K244"/>
    <mergeCell ref="AB244:AF244"/>
    <mergeCell ref="C245:K246"/>
    <mergeCell ref="AB245:AF245"/>
    <mergeCell ref="B269:L270"/>
    <mergeCell ref="B272:L272"/>
    <mergeCell ref="B274:L274"/>
    <mergeCell ref="B276:L276"/>
    <mergeCell ref="B278:L278"/>
    <mergeCell ref="B280:L280"/>
    <mergeCell ref="B282:L282"/>
    <mergeCell ref="M244:Z244"/>
    <mergeCell ref="M245:Z245"/>
    <mergeCell ref="J253:AF253"/>
    <mergeCell ref="H255:AG255"/>
    <mergeCell ref="A265:AG268"/>
    <mergeCell ref="N269:N270"/>
    <mergeCell ref="AC269:AF270"/>
    <mergeCell ref="P269:X270"/>
    <mergeCell ref="Z269:AA270"/>
    <mergeCell ref="P272:X272"/>
    <mergeCell ref="Z272:AA272"/>
    <mergeCell ref="AC272:AF272"/>
    <mergeCell ref="Z274:AA274"/>
    <mergeCell ref="AC274:AF274"/>
    <mergeCell ref="P274:X274"/>
    <mergeCell ref="P276:X276"/>
    <mergeCell ref="Z276:AA276"/>
    <mergeCell ref="M299:Z299"/>
    <mergeCell ref="AB299:AF299"/>
    <mergeCell ref="C300:K301"/>
    <mergeCell ref="AB300:AF300"/>
    <mergeCell ref="M300:Z300"/>
    <mergeCell ref="J308:AF308"/>
    <mergeCell ref="H310:AG310"/>
    <mergeCell ref="A320:AG323"/>
    <mergeCell ref="B324:L325"/>
    <mergeCell ref="N324:N325"/>
    <mergeCell ref="P324:X325"/>
    <mergeCell ref="P329:X329"/>
    <mergeCell ref="Z329:AA329"/>
    <mergeCell ref="Z324:AA325"/>
    <mergeCell ref="AC324:AF325"/>
    <mergeCell ref="H365:AG365"/>
    <mergeCell ref="A375:AG378"/>
    <mergeCell ref="N379:N380"/>
    <mergeCell ref="AC379:AF380"/>
    <mergeCell ref="P379:X380"/>
    <mergeCell ref="Z379:AA380"/>
    <mergeCell ref="P382:X382"/>
    <mergeCell ref="B337:L337"/>
    <mergeCell ref="Z337:AA337"/>
    <mergeCell ref="AC337:AF337"/>
    <mergeCell ref="P439:X439"/>
    <mergeCell ref="Z386:AA386"/>
    <mergeCell ref="AC386:AF386"/>
    <mergeCell ref="P388:X388"/>
    <mergeCell ref="Z388:AA388"/>
    <mergeCell ref="AC388:AF388"/>
    <mergeCell ref="A397:AG400"/>
    <mergeCell ref="A402:AG404"/>
    <mergeCell ref="C409:K409"/>
    <mergeCell ref="M409:Z409"/>
    <mergeCell ref="AB409:AF409"/>
    <mergeCell ref="C410:K411"/>
    <mergeCell ref="AB410:AF410"/>
    <mergeCell ref="M410:Z410"/>
    <mergeCell ref="J418:AF418"/>
    <mergeCell ref="H420:AG420"/>
    <mergeCell ref="AC392:AF392"/>
    <mergeCell ref="I394:X394"/>
    <mergeCell ref="Z382:AA382"/>
    <mergeCell ref="AC382:AF382"/>
    <mergeCell ref="Z384:AA384"/>
    <mergeCell ref="AC384:AF384"/>
    <mergeCell ref="B439:L439"/>
    <mergeCell ref="B445:L445"/>
    <mergeCell ref="P445:X445"/>
    <mergeCell ref="Z445:AA445"/>
    <mergeCell ref="AC445:AF445"/>
    <mergeCell ref="Z439:AA439"/>
    <mergeCell ref="Z434:AA435"/>
    <mergeCell ref="AC434:AF435"/>
    <mergeCell ref="B437:L437"/>
    <mergeCell ref="P437:X437"/>
    <mergeCell ref="Z437:AA437"/>
    <mergeCell ref="AC437:AF437"/>
    <mergeCell ref="AC439:AF439"/>
    <mergeCell ref="P390:X390"/>
    <mergeCell ref="Z390:AA390"/>
    <mergeCell ref="AC390:AF390"/>
    <mergeCell ref="P392:X392"/>
    <mergeCell ref="Z392:AA392"/>
    <mergeCell ref="Z443:AA443"/>
    <mergeCell ref="AC443:AF443"/>
    <mergeCell ref="B441:L441"/>
    <mergeCell ref="P441:X441"/>
    <mergeCell ref="Z441:AA441"/>
    <mergeCell ref="AC441:AF441"/>
    <mergeCell ref="B443:L443"/>
    <mergeCell ref="P443:X443"/>
    <mergeCell ref="AC223:AF223"/>
    <mergeCell ref="B219:L219"/>
    <mergeCell ref="B221:L221"/>
    <mergeCell ref="P221:X221"/>
    <mergeCell ref="Z221:AA221"/>
    <mergeCell ref="AC221:AF221"/>
    <mergeCell ref="B223:L223"/>
    <mergeCell ref="P223:X223"/>
    <mergeCell ref="A430:AG433"/>
    <mergeCell ref="B434:L435"/>
    <mergeCell ref="N434:N435"/>
    <mergeCell ref="P434:X435"/>
    <mergeCell ref="P337:X337"/>
    <mergeCell ref="I339:X339"/>
    <mergeCell ref="A342:AG345"/>
    <mergeCell ref="A347:AG349"/>
    <mergeCell ref="C354:K354"/>
    <mergeCell ref="AB354:AF354"/>
    <mergeCell ref="C355:K356"/>
    <mergeCell ref="AB355:AF355"/>
    <mergeCell ref="B379:L380"/>
    <mergeCell ref="B382:L382"/>
    <mergeCell ref="B384:L384"/>
    <mergeCell ref="B386:L386"/>
    <mergeCell ref="B388:L388"/>
    <mergeCell ref="B390:L390"/>
    <mergeCell ref="B392:L392"/>
    <mergeCell ref="M354:Z354"/>
    <mergeCell ref="M355:Z355"/>
    <mergeCell ref="J363:AF363"/>
    <mergeCell ref="P384:X384"/>
    <mergeCell ref="P386:X386"/>
    <mergeCell ref="Z168:AA168"/>
    <mergeCell ref="AC168:AF168"/>
    <mergeCell ref="P170:X170"/>
    <mergeCell ref="Z170:AA170"/>
    <mergeCell ref="AC170:AF170"/>
    <mergeCell ref="P172:X172"/>
    <mergeCell ref="Z172:AA172"/>
    <mergeCell ref="AC172:AF172"/>
    <mergeCell ref="I174:X174"/>
    <mergeCell ref="B225:L225"/>
    <mergeCell ref="P225:X225"/>
    <mergeCell ref="Z225:AA225"/>
    <mergeCell ref="AC225:AF225"/>
    <mergeCell ref="B227:L227"/>
    <mergeCell ref="Z227:AA227"/>
    <mergeCell ref="AC227:AF227"/>
    <mergeCell ref="J198:AF198"/>
    <mergeCell ref="H200:AG200"/>
    <mergeCell ref="A210:AG213"/>
    <mergeCell ref="B214:L215"/>
    <mergeCell ref="N214:N215"/>
    <mergeCell ref="P214:X215"/>
    <mergeCell ref="P219:X219"/>
    <mergeCell ref="Z219:AA219"/>
    <mergeCell ref="Z214:AA215"/>
    <mergeCell ref="AC214:AF215"/>
    <mergeCell ref="B217:L217"/>
    <mergeCell ref="P217:X217"/>
    <mergeCell ref="Z217:AA217"/>
    <mergeCell ref="AC217:AF217"/>
    <mergeCell ref="AC219:AF219"/>
    <mergeCell ref="Z223:AA223"/>
    <mergeCell ref="B115:L115"/>
    <mergeCell ref="P115:X115"/>
    <mergeCell ref="Z115:AA115"/>
    <mergeCell ref="AC115:AF115"/>
    <mergeCell ref="B117:L117"/>
    <mergeCell ref="Z117:AA117"/>
    <mergeCell ref="AC117:AF117"/>
    <mergeCell ref="A177:AG180"/>
    <mergeCell ref="A182:AG184"/>
    <mergeCell ref="C189:K189"/>
    <mergeCell ref="M189:Z189"/>
    <mergeCell ref="AB189:AF189"/>
    <mergeCell ref="C190:K191"/>
    <mergeCell ref="AB190:AF190"/>
    <mergeCell ref="M190:Z190"/>
    <mergeCell ref="P117:X117"/>
    <mergeCell ref="I119:X119"/>
    <mergeCell ref="A122:AG125"/>
    <mergeCell ref="A127:AG129"/>
    <mergeCell ref="C134:K134"/>
    <mergeCell ref="AB134:AF134"/>
    <mergeCell ref="B172:L172"/>
    <mergeCell ref="M134:Z134"/>
    <mergeCell ref="M135:Z135"/>
    <mergeCell ref="AC166:AF166"/>
    <mergeCell ref="C135:K136"/>
    <mergeCell ref="AB135:AF135"/>
    <mergeCell ref="B159:L160"/>
    <mergeCell ref="B162:L162"/>
    <mergeCell ref="B164:L164"/>
    <mergeCell ref="B166:L166"/>
    <mergeCell ref="P168:X168"/>
    <mergeCell ref="Z111:AA111"/>
    <mergeCell ref="AC111:AF111"/>
    <mergeCell ref="B113:L113"/>
    <mergeCell ref="P113:X113"/>
    <mergeCell ref="C60:V60"/>
    <mergeCell ref="Z60:AE60"/>
    <mergeCell ref="C62:V62"/>
    <mergeCell ref="Z62:AE62"/>
    <mergeCell ref="C64:V64"/>
    <mergeCell ref="Z64:AE64"/>
    <mergeCell ref="Z66:AE66"/>
    <mergeCell ref="C66:V66"/>
    <mergeCell ref="C68:V68"/>
    <mergeCell ref="Z68:AE68"/>
    <mergeCell ref="C70:V70"/>
    <mergeCell ref="Z70:AE70"/>
    <mergeCell ref="C72:V72"/>
    <mergeCell ref="Z72:AE72"/>
    <mergeCell ref="C74:V74"/>
    <mergeCell ref="Z74:AE74"/>
    <mergeCell ref="A76:AG77"/>
    <mergeCell ref="C80:K80"/>
    <mergeCell ref="M80:Q80"/>
    <mergeCell ref="Z104:AA105"/>
    <mergeCell ref="P107:X107"/>
    <mergeCell ref="Z107:AA107"/>
    <mergeCell ref="Z113:AA113"/>
    <mergeCell ref="AC113:AF113"/>
    <mergeCell ref="AC107:AF107"/>
    <mergeCell ref="AC104:AF105"/>
    <mergeCell ref="M81:Q81"/>
    <mergeCell ref="Z52:AE52"/>
    <mergeCell ref="C52:V52"/>
    <mergeCell ref="C54:V54"/>
    <mergeCell ref="Z54:AE54"/>
    <mergeCell ref="C56:V56"/>
    <mergeCell ref="Z56:AE56"/>
    <mergeCell ref="C58:V58"/>
    <mergeCell ref="Z58:AE58"/>
    <mergeCell ref="B168:L168"/>
    <mergeCell ref="B170:L170"/>
    <mergeCell ref="J143:AF143"/>
    <mergeCell ref="H145:AG145"/>
    <mergeCell ref="A155:AG158"/>
    <mergeCell ref="N159:N160"/>
    <mergeCell ref="AC159:AF160"/>
    <mergeCell ref="P159:X160"/>
    <mergeCell ref="Z159:AA160"/>
    <mergeCell ref="P162:X162"/>
    <mergeCell ref="Z162:AA162"/>
    <mergeCell ref="AC162:AF162"/>
    <mergeCell ref="Z164:AA164"/>
    <mergeCell ref="AC164:AF164"/>
    <mergeCell ref="P164:X164"/>
    <mergeCell ref="P166:X166"/>
    <mergeCell ref="Z166:AA166"/>
    <mergeCell ref="B107:L107"/>
    <mergeCell ref="P109:X109"/>
    <mergeCell ref="Z109:AA109"/>
    <mergeCell ref="AC109:AF109"/>
    <mergeCell ref="B109:L109"/>
    <mergeCell ref="B111:L111"/>
    <mergeCell ref="P111:X111"/>
    <mergeCell ref="J88:AF88"/>
    <mergeCell ref="H90:AG90"/>
    <mergeCell ref="A100:AG103"/>
    <mergeCell ref="B104:L105"/>
    <mergeCell ref="N104:N105"/>
    <mergeCell ref="P104:X105"/>
    <mergeCell ref="C28:V28"/>
    <mergeCell ref="Z28:AE28"/>
    <mergeCell ref="C30:V30"/>
    <mergeCell ref="Z30:AE30"/>
    <mergeCell ref="C32:V32"/>
    <mergeCell ref="Z32:AE32"/>
    <mergeCell ref="C34:V34"/>
    <mergeCell ref="Z34:AE34"/>
    <mergeCell ref="C36:V36"/>
    <mergeCell ref="Z36:AE36"/>
    <mergeCell ref="Z38:AE38"/>
    <mergeCell ref="C38:V38"/>
    <mergeCell ref="C40:V40"/>
    <mergeCell ref="Z40:AE40"/>
    <mergeCell ref="C42:V42"/>
    <mergeCell ref="Z42:AE42"/>
    <mergeCell ref="C44:V44"/>
    <mergeCell ref="Z44:AE44"/>
    <mergeCell ref="U80:AB80"/>
    <mergeCell ref="C81:K81"/>
    <mergeCell ref="C46:V46"/>
    <mergeCell ref="Z46:AE46"/>
    <mergeCell ref="C48:V48"/>
    <mergeCell ref="Z48:AE48"/>
    <mergeCell ref="C50:V50"/>
    <mergeCell ref="Z50:AE50"/>
    <mergeCell ref="A1:AG2"/>
    <mergeCell ref="A4:AG4"/>
    <mergeCell ref="A8:AF9"/>
    <mergeCell ref="B13:V14"/>
    <mergeCell ref="W13:AF14"/>
    <mergeCell ref="C16:V16"/>
    <mergeCell ref="Z16:AE16"/>
    <mergeCell ref="C18:V18"/>
    <mergeCell ref="Z18:AE18"/>
    <mergeCell ref="C20:V20"/>
    <mergeCell ref="Z20:AE20"/>
    <mergeCell ref="C22:V22"/>
    <mergeCell ref="Z22:AE22"/>
    <mergeCell ref="Z24:AE24"/>
    <mergeCell ref="C24:V24"/>
    <mergeCell ref="C26:V26"/>
    <mergeCell ref="Z26:AE26"/>
    <mergeCell ref="P1488:X1488"/>
    <mergeCell ref="Z1488:AA1488"/>
    <mergeCell ref="AC1488:AF1488"/>
    <mergeCell ref="P1490:X1490"/>
    <mergeCell ref="Z1490:AA1490"/>
    <mergeCell ref="AC1490:AF1490"/>
    <mergeCell ref="P1492:X1492"/>
    <mergeCell ref="Z1492:AA1492"/>
    <mergeCell ref="AC1492:AF1492"/>
    <mergeCell ref="I1494:X1494"/>
    <mergeCell ref="B1545:L1545"/>
    <mergeCell ref="P1545:X1545"/>
    <mergeCell ref="Z1545:AA1545"/>
    <mergeCell ref="AC1545:AF1545"/>
    <mergeCell ref="B1547:L1547"/>
    <mergeCell ref="Z1547:AA1547"/>
    <mergeCell ref="AC1547:AF1547"/>
    <mergeCell ref="H1520:AG1520"/>
    <mergeCell ref="A1530:AG1533"/>
    <mergeCell ref="B1534:L1535"/>
    <mergeCell ref="N1534:N1535"/>
    <mergeCell ref="P1534:X1535"/>
    <mergeCell ref="P1539:X1539"/>
    <mergeCell ref="Z1539:AA1539"/>
    <mergeCell ref="Z1534:AA1535"/>
    <mergeCell ref="AC1534:AF1535"/>
    <mergeCell ref="B1537:L1537"/>
    <mergeCell ref="P1537:X1537"/>
    <mergeCell ref="Z1537:AA1537"/>
    <mergeCell ref="AC1537:AF1537"/>
    <mergeCell ref="AC1539:AF1539"/>
    <mergeCell ref="Z1543:AA1543"/>
    <mergeCell ref="M1455:Z1455"/>
    <mergeCell ref="J1463:AF1463"/>
    <mergeCell ref="H1465:AG1465"/>
    <mergeCell ref="A1475:AG1478"/>
    <mergeCell ref="N1479:N1480"/>
    <mergeCell ref="AC1479:AF1480"/>
    <mergeCell ref="P1479:X1480"/>
    <mergeCell ref="Z1479:AA1480"/>
    <mergeCell ref="P1482:X1482"/>
    <mergeCell ref="Z1482:AA1482"/>
    <mergeCell ref="AC1482:AF1482"/>
    <mergeCell ref="Z1484:AA1484"/>
    <mergeCell ref="AC1484:AF1484"/>
    <mergeCell ref="P1484:X1484"/>
    <mergeCell ref="P1486:X1486"/>
    <mergeCell ref="Z1486:AA1486"/>
    <mergeCell ref="AC1486:AF1486"/>
    <mergeCell ref="AB1455:AF1455"/>
    <mergeCell ref="B1479:L1480"/>
    <mergeCell ref="B1482:L1482"/>
    <mergeCell ref="B1484:L1484"/>
    <mergeCell ref="B1486:L1486"/>
    <mergeCell ref="AC1543:AF1543"/>
    <mergeCell ref="B1539:L1539"/>
    <mergeCell ref="B1541:L1541"/>
    <mergeCell ref="P1541:X1541"/>
    <mergeCell ref="Z1541:AA1541"/>
    <mergeCell ref="AC1541:AF1541"/>
    <mergeCell ref="B1543:L1543"/>
    <mergeCell ref="P1543:X1543"/>
    <mergeCell ref="I1384:X1384"/>
    <mergeCell ref="B1435:L1435"/>
    <mergeCell ref="P1435:X1435"/>
    <mergeCell ref="Z1435:AA1435"/>
    <mergeCell ref="AC1435:AF1435"/>
    <mergeCell ref="B1437:L1437"/>
    <mergeCell ref="Z1437:AA1437"/>
    <mergeCell ref="AC1437:AF1437"/>
    <mergeCell ref="A1497:AG1500"/>
    <mergeCell ref="A1502:AG1504"/>
    <mergeCell ref="C1509:K1509"/>
    <mergeCell ref="M1509:Z1509"/>
    <mergeCell ref="AB1509:AF1509"/>
    <mergeCell ref="C1510:K1511"/>
    <mergeCell ref="AB1510:AF1510"/>
    <mergeCell ref="M1510:Z1510"/>
    <mergeCell ref="J1518:AF1518"/>
    <mergeCell ref="P1437:X1437"/>
    <mergeCell ref="I1439:X1439"/>
    <mergeCell ref="A1442:AG1445"/>
    <mergeCell ref="A1447:AG1449"/>
    <mergeCell ref="C1454:K1454"/>
    <mergeCell ref="AB1454:AF1454"/>
    <mergeCell ref="C1455:K1456"/>
    <mergeCell ref="B1488:L1488"/>
    <mergeCell ref="B1490:L1490"/>
    <mergeCell ref="B1492:L1492"/>
    <mergeCell ref="Z1369:AA1370"/>
    <mergeCell ref="P1372:X1372"/>
    <mergeCell ref="Z1372:AA1372"/>
    <mergeCell ref="AC1372:AF1372"/>
    <mergeCell ref="Z1374:AA1374"/>
    <mergeCell ref="AC1374:AF1374"/>
    <mergeCell ref="P1374:X1374"/>
    <mergeCell ref="P1376:X1376"/>
    <mergeCell ref="Z1376:AA1376"/>
    <mergeCell ref="AC1376:AF1376"/>
    <mergeCell ref="P1378:X1378"/>
    <mergeCell ref="Z1378:AA1378"/>
    <mergeCell ref="AC1378:AF1378"/>
    <mergeCell ref="P1380:X1380"/>
    <mergeCell ref="Z1380:AA1380"/>
    <mergeCell ref="AC1380:AF1380"/>
    <mergeCell ref="P1382:X1382"/>
    <mergeCell ref="Z1382:AA1382"/>
    <mergeCell ref="AC1382:AF1382"/>
    <mergeCell ref="Z1433:AA1433"/>
    <mergeCell ref="AC1433:AF1433"/>
    <mergeCell ref="B1429:L1429"/>
    <mergeCell ref="B1431:L1431"/>
    <mergeCell ref="P1431:X1431"/>
    <mergeCell ref="Z1431:AA1431"/>
    <mergeCell ref="AC1431:AF1431"/>
    <mergeCell ref="B1433:L1433"/>
    <mergeCell ref="P1433:X1433"/>
    <mergeCell ref="M1454:Z1454"/>
    <mergeCell ref="P1327:X1327"/>
    <mergeCell ref="I1329:X1329"/>
    <mergeCell ref="A1332:AG1335"/>
    <mergeCell ref="A1337:AG1339"/>
    <mergeCell ref="C1344:K1344"/>
    <mergeCell ref="AB1344:AF1344"/>
    <mergeCell ref="C1345:K1346"/>
    <mergeCell ref="AB1345:AF1345"/>
    <mergeCell ref="B1369:L1370"/>
    <mergeCell ref="B1372:L1372"/>
    <mergeCell ref="B1374:L1374"/>
    <mergeCell ref="B1376:L1376"/>
    <mergeCell ref="B1378:L1378"/>
    <mergeCell ref="B1380:L1380"/>
    <mergeCell ref="B1382:L1382"/>
    <mergeCell ref="M1344:Z1344"/>
    <mergeCell ref="M1345:Z1345"/>
    <mergeCell ref="J1353:AF1353"/>
    <mergeCell ref="H1355:AG1355"/>
    <mergeCell ref="A1365:AG1368"/>
    <mergeCell ref="N1369:N1370"/>
    <mergeCell ref="AC1369:AF1370"/>
    <mergeCell ref="P1369:X1370"/>
    <mergeCell ref="AC1596:AF1596"/>
    <mergeCell ref="P1598:X1598"/>
    <mergeCell ref="Z1598:AA1598"/>
    <mergeCell ref="AC1598:AF1598"/>
    <mergeCell ref="P1600:X1600"/>
    <mergeCell ref="Z1600:AA1600"/>
    <mergeCell ref="AC1600:AF1600"/>
    <mergeCell ref="P1602:X1602"/>
    <mergeCell ref="Z1602:AA1602"/>
    <mergeCell ref="AC1602:AF1602"/>
    <mergeCell ref="I1604:X1604"/>
    <mergeCell ref="B1655:L1655"/>
    <mergeCell ref="P1655:X1655"/>
    <mergeCell ref="Z1655:AA1655"/>
    <mergeCell ref="AC1655:AF1655"/>
    <mergeCell ref="B1657:L1657"/>
    <mergeCell ref="Z1657:AA1657"/>
    <mergeCell ref="AC1657:AF1657"/>
    <mergeCell ref="Z1653:AA1653"/>
    <mergeCell ref="AC1653:AF1653"/>
    <mergeCell ref="B1649:L1649"/>
    <mergeCell ref="B1651:L1651"/>
    <mergeCell ref="P1651:X1651"/>
    <mergeCell ref="Z1651:AA1651"/>
    <mergeCell ref="AC1651:AF1651"/>
    <mergeCell ref="B1653:L1653"/>
    <mergeCell ref="P1653:X1653"/>
    <mergeCell ref="AC1649:AF1649"/>
    <mergeCell ref="P1547:X1547"/>
    <mergeCell ref="I1549:X1549"/>
    <mergeCell ref="A1552:AG1555"/>
    <mergeCell ref="A1557:AG1559"/>
    <mergeCell ref="C1564:K1564"/>
    <mergeCell ref="AB1564:AF1564"/>
    <mergeCell ref="C1565:K1566"/>
    <mergeCell ref="AB1565:AF1565"/>
    <mergeCell ref="B1589:L1590"/>
    <mergeCell ref="B1592:L1592"/>
    <mergeCell ref="B1594:L1594"/>
    <mergeCell ref="B1596:L1596"/>
    <mergeCell ref="B1598:L1598"/>
    <mergeCell ref="B1600:L1600"/>
    <mergeCell ref="B1602:L1602"/>
    <mergeCell ref="M1564:Z1564"/>
    <mergeCell ref="M1565:Z1565"/>
    <mergeCell ref="J1573:AF1573"/>
    <mergeCell ref="H1575:AG1575"/>
    <mergeCell ref="A1585:AG1588"/>
    <mergeCell ref="N1589:N1590"/>
    <mergeCell ref="AC1589:AF1590"/>
    <mergeCell ref="P1589:X1590"/>
    <mergeCell ref="Z1589:AA1590"/>
    <mergeCell ref="P1592:X1592"/>
    <mergeCell ref="Z1592:AA1592"/>
    <mergeCell ref="AC1592:AF1592"/>
    <mergeCell ref="Z1594:AA1594"/>
    <mergeCell ref="AC1594:AF1594"/>
    <mergeCell ref="P1594:X1594"/>
    <mergeCell ref="P1596:X1596"/>
    <mergeCell ref="Z1596:AA1596"/>
    <mergeCell ref="M1674:Z1674"/>
    <mergeCell ref="M1675:Z1675"/>
    <mergeCell ref="P1657:X1657"/>
    <mergeCell ref="I1659:X1659"/>
    <mergeCell ref="A1662:AG1665"/>
    <mergeCell ref="A1667:AG1669"/>
    <mergeCell ref="C1674:K1674"/>
    <mergeCell ref="AB1674:AF1674"/>
    <mergeCell ref="C1675:K1676"/>
    <mergeCell ref="AB1675:AF1675"/>
    <mergeCell ref="A1607:AG1610"/>
    <mergeCell ref="A1612:AG1614"/>
    <mergeCell ref="C1619:K1619"/>
    <mergeCell ref="M1619:Z1619"/>
    <mergeCell ref="AB1619:AF1619"/>
    <mergeCell ref="C1620:K1621"/>
    <mergeCell ref="AB1620:AF1620"/>
    <mergeCell ref="M1620:Z1620"/>
    <mergeCell ref="J1628:AF1628"/>
    <mergeCell ref="H1630:AG1630"/>
    <mergeCell ref="A1640:AG1643"/>
    <mergeCell ref="B1644:L1645"/>
    <mergeCell ref="N1644:N1645"/>
    <mergeCell ref="P1644:X1645"/>
    <mergeCell ref="P1649:X1649"/>
    <mergeCell ref="Z1649:AA1649"/>
    <mergeCell ref="Z1644:AA1645"/>
    <mergeCell ref="AC1644:AF1645"/>
    <mergeCell ref="B1647:L1647"/>
    <mergeCell ref="P1647:X1647"/>
    <mergeCell ref="Z1647:AA1647"/>
    <mergeCell ref="AC1647:AF1647"/>
    <mergeCell ref="P1429:X1429"/>
    <mergeCell ref="Z1429:AA1429"/>
    <mergeCell ref="Z1424:AA1425"/>
    <mergeCell ref="AC1424:AF1425"/>
    <mergeCell ref="B1427:L1427"/>
    <mergeCell ref="P1427:X1427"/>
    <mergeCell ref="Z1427:AA1427"/>
    <mergeCell ref="AC1427:AF1427"/>
    <mergeCell ref="AC1429:AF1429"/>
    <mergeCell ref="A1387:AG1390"/>
    <mergeCell ref="A1392:AG1394"/>
    <mergeCell ref="C1399:K1399"/>
    <mergeCell ref="M1399:Z1399"/>
    <mergeCell ref="AB1399:AF1399"/>
    <mergeCell ref="C1400:K1401"/>
    <mergeCell ref="AB1400:AF1400"/>
    <mergeCell ref="M1400:Z1400"/>
    <mergeCell ref="J1408:AF1408"/>
    <mergeCell ref="H1410:AG1410"/>
    <mergeCell ref="A1420:AG1423"/>
    <mergeCell ref="B1424:L1425"/>
    <mergeCell ref="N1424:N1425"/>
    <mergeCell ref="P1424:X1425"/>
    <mergeCell ref="Z1323:AA1323"/>
    <mergeCell ref="AC1323:AF1323"/>
    <mergeCell ref="B1319:L1319"/>
    <mergeCell ref="B1321:L1321"/>
    <mergeCell ref="P1321:X1321"/>
    <mergeCell ref="Z1321:AA1321"/>
    <mergeCell ref="AC1321:AF1321"/>
    <mergeCell ref="B1323:L1323"/>
    <mergeCell ref="P1323:X1323"/>
    <mergeCell ref="M1289:Z1289"/>
    <mergeCell ref="AB1289:AF1289"/>
    <mergeCell ref="C1290:K1291"/>
    <mergeCell ref="AB1290:AF1290"/>
    <mergeCell ref="M1290:Z1290"/>
    <mergeCell ref="J1298:AF1298"/>
    <mergeCell ref="H1300:AG1300"/>
    <mergeCell ref="A1277:AG1280"/>
    <mergeCell ref="A1282:AG1284"/>
    <mergeCell ref="C1289:K1289"/>
    <mergeCell ref="B1217:L1217"/>
    <mergeCell ref="Z1217:AA1217"/>
    <mergeCell ref="AC1217:AF1217"/>
    <mergeCell ref="P1319:X1319"/>
    <mergeCell ref="Z1319:AA1319"/>
    <mergeCell ref="Z1314:AA1315"/>
    <mergeCell ref="AC1314:AF1315"/>
    <mergeCell ref="B1317:L1317"/>
    <mergeCell ref="P1317:X1317"/>
    <mergeCell ref="Z1317:AA1317"/>
    <mergeCell ref="AC1317:AF1317"/>
    <mergeCell ref="AC1319:AF1319"/>
    <mergeCell ref="B1207:L1207"/>
    <mergeCell ref="P1207:X1207"/>
    <mergeCell ref="Z1207:AA1207"/>
    <mergeCell ref="AC1207:AF1207"/>
    <mergeCell ref="AC1209:AF1209"/>
    <mergeCell ref="Z1213:AA1213"/>
    <mergeCell ref="AC1213:AF1213"/>
    <mergeCell ref="B1209:L1209"/>
    <mergeCell ref="B1211:L1211"/>
    <mergeCell ref="P1270:X1270"/>
    <mergeCell ref="Z1270:AA1270"/>
    <mergeCell ref="AC1270:AF1270"/>
    <mergeCell ref="P1272:X1272"/>
    <mergeCell ref="Z1272:AA1272"/>
    <mergeCell ref="AC1272:AF1272"/>
    <mergeCell ref="I1274:X1274"/>
    <mergeCell ref="Z1262:AA1262"/>
    <mergeCell ref="AC1262:AF1262"/>
    <mergeCell ref="Z1264:AA1264"/>
    <mergeCell ref="AC1264:AF1264"/>
    <mergeCell ref="AC1156:AF1156"/>
    <mergeCell ref="P1158:X1158"/>
    <mergeCell ref="Z1158:AA1158"/>
    <mergeCell ref="AC1158:AF1158"/>
    <mergeCell ref="P1160:X1160"/>
    <mergeCell ref="Z1160:AA1160"/>
    <mergeCell ref="AC1160:AF1160"/>
    <mergeCell ref="P1162:X1162"/>
    <mergeCell ref="Z1162:AA1162"/>
    <mergeCell ref="AC1162:AF1162"/>
    <mergeCell ref="I1164:X1164"/>
    <mergeCell ref="B1215:L1215"/>
    <mergeCell ref="P1215:X1215"/>
    <mergeCell ref="Z1215:AA1215"/>
    <mergeCell ref="AC1215:AF1215"/>
    <mergeCell ref="P1211:X1211"/>
    <mergeCell ref="Z1211:AA1211"/>
    <mergeCell ref="AC1211:AF1211"/>
    <mergeCell ref="B1213:L1213"/>
    <mergeCell ref="P1213:X1213"/>
    <mergeCell ref="P1107:X1107"/>
    <mergeCell ref="I1109:X1109"/>
    <mergeCell ref="A1112:AG1115"/>
    <mergeCell ref="A1117:AG1119"/>
    <mergeCell ref="C1124:K1124"/>
    <mergeCell ref="AB1124:AF1124"/>
    <mergeCell ref="C1125:K1126"/>
    <mergeCell ref="AB1125:AF1125"/>
    <mergeCell ref="B1149:L1150"/>
    <mergeCell ref="B1152:L1152"/>
    <mergeCell ref="B1154:L1154"/>
    <mergeCell ref="B1156:L1156"/>
    <mergeCell ref="B1158:L1158"/>
    <mergeCell ref="B1160:L1160"/>
    <mergeCell ref="B1162:L1162"/>
    <mergeCell ref="M1124:Z1124"/>
    <mergeCell ref="M1125:Z1125"/>
    <mergeCell ref="J1133:AF1133"/>
    <mergeCell ref="H1135:AG1135"/>
    <mergeCell ref="A1145:AG1148"/>
    <mergeCell ref="N1149:N1150"/>
    <mergeCell ref="AC1149:AF1150"/>
    <mergeCell ref="P1149:X1150"/>
    <mergeCell ref="Z1149:AA1150"/>
    <mergeCell ref="P1152:X1152"/>
    <mergeCell ref="Z1152:AA1152"/>
    <mergeCell ref="AC1152:AF1152"/>
    <mergeCell ref="Z1154:AA1154"/>
    <mergeCell ref="AC1154:AF1154"/>
    <mergeCell ref="P1154:X1154"/>
    <mergeCell ref="P1156:X1156"/>
    <mergeCell ref="Z1156:AA1156"/>
    <mergeCell ref="B1325:L1325"/>
    <mergeCell ref="P1325:X1325"/>
    <mergeCell ref="Z1325:AA1325"/>
    <mergeCell ref="AC1325:AF1325"/>
    <mergeCell ref="B1327:L1327"/>
    <mergeCell ref="Z1327:AA1327"/>
    <mergeCell ref="AC1327:AF1327"/>
    <mergeCell ref="A1167:AG1170"/>
    <mergeCell ref="A1172:AG1174"/>
    <mergeCell ref="C1179:K1179"/>
    <mergeCell ref="M1179:Z1179"/>
    <mergeCell ref="AB1179:AF1179"/>
    <mergeCell ref="C1180:K1181"/>
    <mergeCell ref="AB1180:AF1180"/>
    <mergeCell ref="M1180:Z1180"/>
    <mergeCell ref="J1188:AF1188"/>
    <mergeCell ref="H1190:AG1190"/>
    <mergeCell ref="A1200:AG1203"/>
    <mergeCell ref="B1204:L1205"/>
    <mergeCell ref="N1204:N1205"/>
    <mergeCell ref="P1204:X1205"/>
    <mergeCell ref="P1209:X1209"/>
    <mergeCell ref="Z1209:AA1209"/>
    <mergeCell ref="Z1204:AA1205"/>
    <mergeCell ref="AC1204:AF1205"/>
    <mergeCell ref="A1310:AG1313"/>
    <mergeCell ref="B1314:L1315"/>
    <mergeCell ref="N1314:N1315"/>
    <mergeCell ref="P1314:X1315"/>
    <mergeCell ref="P1217:X1217"/>
    <mergeCell ref="I1219:X1219"/>
    <mergeCell ref="A1222:AG1225"/>
    <mergeCell ref="A1227:AG1229"/>
    <mergeCell ref="C1234:K1234"/>
    <mergeCell ref="AB1234:AF1234"/>
    <mergeCell ref="C1235:K1236"/>
    <mergeCell ref="AB1235:AF1235"/>
    <mergeCell ref="B1259:L1260"/>
    <mergeCell ref="B1262:L1262"/>
    <mergeCell ref="B1264:L1264"/>
    <mergeCell ref="B1266:L1266"/>
    <mergeCell ref="B1268:L1268"/>
    <mergeCell ref="B1270:L1270"/>
    <mergeCell ref="B1272:L1272"/>
    <mergeCell ref="M1234:Z1234"/>
    <mergeCell ref="M1235:Z1235"/>
    <mergeCell ref="J1243:AF1243"/>
    <mergeCell ref="P1264:X1264"/>
    <mergeCell ref="P1266:X1266"/>
    <mergeCell ref="Z1266:AA1266"/>
    <mergeCell ref="AC1266:AF1266"/>
    <mergeCell ref="P1268:X1268"/>
    <mergeCell ref="Z1268:AA1268"/>
    <mergeCell ref="AC1268:AF1268"/>
    <mergeCell ref="H1245:AG1245"/>
    <mergeCell ref="A1255:AG1258"/>
    <mergeCell ref="N1259:N1260"/>
    <mergeCell ref="AC1259:AF1260"/>
    <mergeCell ref="P1259:X1260"/>
    <mergeCell ref="Z1259:AA1260"/>
    <mergeCell ref="P1262:X1262"/>
  </mergeCells>
  <dataValidations count="1">
    <dataValidation type="list" allowBlank="1" showErrorMessage="1" sqref="X16 X18 X20 X22 X24 X26 X28 X30 X32 X34 X36 X38 X40 X42 X44 X46 X48 X50 X52 X54 X56 X58 X60 X62 X64 X66 X68 X70 X72 X74">
      <formula1>#REF!</formula1>
    </dataValidation>
  </dataValidations>
  <pageMargins left="0.25" right="0" top="0.5" bottom="0.25" header="0" footer="0"/>
  <pageSetup scale="82" orientation="portrait" r:id="rId1"/>
  <headerFooter>
    <oddFooter>&amp;R&amp;D</oddFooter>
  </headerFooter>
  <rowBreaks count="29" manualBreakCount="29">
    <brk id="82" max="16383" man="1"/>
    <brk id="137" max="16383" man="1"/>
    <brk id="192" max="32" man="1"/>
    <brk id="247" max="16383" man="1"/>
    <brk id="302" max="16383" man="1"/>
    <brk id="357" max="16383" man="1"/>
    <brk id="412" max="16383" man="1"/>
    <brk id="467" max="16383" man="1"/>
    <brk id="522" max="16383" man="1"/>
    <brk id="577" max="32" man="1"/>
    <brk id="632" max="16383" man="1"/>
    <brk id="687" max="16383" man="1"/>
    <brk id="742" max="16383" man="1"/>
    <brk id="797" max="16383" man="1"/>
    <brk id="852" max="16383" man="1"/>
    <brk id="907" max="16383" man="1"/>
    <brk id="962" max="32" man="1"/>
    <brk id="1017" max="16383" man="1"/>
    <brk id="1072" max="16383" man="1"/>
    <brk id="1127" max="16383" man="1"/>
    <brk id="1182" max="16383" man="1"/>
    <brk id="1237" max="16383" man="1"/>
    <brk id="1292" max="16383" man="1"/>
    <brk id="1347" max="32" man="1"/>
    <brk id="1402" max="16383" man="1"/>
    <brk id="1457" max="16383" man="1"/>
    <brk id="1512" max="16383" man="1"/>
    <brk id="1567" max="16383" man="1"/>
    <brk id="1622"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Y38"/>
  <sheetViews>
    <sheetView showGridLines="0" tabSelected="1" zoomScaleNormal="100" zoomScaleSheetLayoutView="80" workbookViewId="0"/>
  </sheetViews>
  <sheetFormatPr defaultColWidth="12.625" defaultRowHeight="15" customHeight="1" x14ac:dyDescent="0.2"/>
  <cols>
    <col min="1" max="1" width="7.625" customWidth="1"/>
    <col min="2" max="25" width="3.25" customWidth="1"/>
  </cols>
  <sheetData>
    <row r="1" spans="1:25" ht="14.2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row>
    <row r="2" spans="1:25" ht="14.2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row>
    <row r="3" spans="1:25" ht="14.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row>
    <row r="4" spans="1:25" ht="14.2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row>
    <row r="5" spans="1:25" ht="14.2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row>
    <row r="6" spans="1:25" ht="7.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row>
    <row r="7" spans="1:25" ht="14.2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row>
    <row r="8" spans="1:25" ht="14.2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row>
    <row r="9" spans="1:25" ht="14.25" customHeight="1" x14ac:dyDescent="0.25">
      <c r="A9" s="10"/>
      <c r="B9" s="10"/>
      <c r="C9" s="10"/>
      <c r="D9" s="10"/>
      <c r="E9" s="10"/>
      <c r="F9" s="10"/>
      <c r="G9" s="10"/>
      <c r="H9" s="10"/>
      <c r="I9" s="10"/>
      <c r="J9" s="10"/>
      <c r="K9" s="10"/>
      <c r="L9" s="10"/>
      <c r="M9" s="10"/>
      <c r="N9" s="10"/>
      <c r="O9" s="10"/>
      <c r="P9" s="10"/>
      <c r="Q9" s="10"/>
      <c r="R9" s="10"/>
      <c r="S9" s="10"/>
      <c r="T9" s="10"/>
      <c r="U9" s="10"/>
      <c r="V9" s="10"/>
      <c r="W9" s="10"/>
      <c r="X9" s="10"/>
      <c r="Y9" s="10"/>
    </row>
    <row r="10" spans="1:25" ht="11.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row>
    <row r="11" spans="1:25" ht="14.2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row>
    <row r="12" spans="1:25" ht="14.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row>
    <row r="13" spans="1:25"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row>
    <row r="14" spans="1:25" ht="5.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row>
    <row r="15" spans="1:25" ht="14.25"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row>
    <row r="16" spans="1:25" ht="6"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row>
    <row r="17" spans="1:25" ht="15"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row>
    <row r="18" spans="1:25" ht="14.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row>
    <row r="19" spans="1:25" ht="14.2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row>
    <row r="20" spans="1:25" ht="43.5" customHeight="1" x14ac:dyDescent="0.9">
      <c r="A20" s="577"/>
      <c r="B20" s="578"/>
      <c r="C20" s="578"/>
      <c r="D20" s="578"/>
      <c r="E20" s="578"/>
      <c r="F20" s="578"/>
      <c r="G20" s="578"/>
      <c r="H20" s="578"/>
      <c r="I20" s="578"/>
      <c r="J20" s="578"/>
      <c r="K20" s="578"/>
      <c r="L20" s="578"/>
      <c r="M20" s="578"/>
      <c r="N20" s="578"/>
      <c r="O20" s="578"/>
      <c r="P20" s="578"/>
      <c r="Q20" s="578"/>
      <c r="R20" s="578"/>
      <c r="S20" s="578"/>
      <c r="T20" s="578"/>
      <c r="U20" s="578"/>
      <c r="V20" s="578"/>
      <c r="W20" s="578"/>
      <c r="X20" s="578"/>
      <c r="Y20" s="578"/>
    </row>
    <row r="21" spans="1:25" ht="14.2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row>
    <row r="22" spans="1:25" ht="15.7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row>
    <row r="23" spans="1:25" ht="4.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spans="1:25" ht="14.2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spans="1:25" ht="14.25" customHeight="1" x14ac:dyDescent="0.6">
      <c r="A25" s="1709"/>
      <c r="B25" s="1400"/>
      <c r="C25" s="1400"/>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row>
    <row r="26" spans="1:25" ht="190.5" customHeight="1" x14ac:dyDescent="0.2">
      <c r="A26" s="1710" t="s">
        <v>1101</v>
      </c>
      <c r="B26" s="1400"/>
      <c r="C26" s="1400"/>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row>
    <row r="27" spans="1:25" ht="17.25" customHeight="1" x14ac:dyDescent="0.2">
      <c r="A27" s="1711" t="s">
        <v>2904</v>
      </c>
      <c r="B27" s="1711"/>
      <c r="C27" s="1711"/>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711"/>
    </row>
    <row r="28" spans="1:25" ht="127.5" customHeight="1" x14ac:dyDescent="0.2"/>
    <row r="30" spans="1:25" ht="60" customHeight="1" x14ac:dyDescent="0.2"/>
    <row r="32" spans="1:25" ht="14.25" customHeight="1" x14ac:dyDescent="0.2"/>
    <row r="33" ht="14.25" customHeight="1" x14ac:dyDescent="0.2"/>
    <row r="34" ht="14.25" customHeight="1" x14ac:dyDescent="0.2"/>
    <row r="35" ht="14.25" customHeight="1" x14ac:dyDescent="0.2"/>
    <row r="36" ht="4.5" customHeight="1" x14ac:dyDescent="0.2"/>
    <row r="37" ht="14.25" customHeight="1" x14ac:dyDescent="0.2"/>
    <row r="38" ht="14.25" customHeight="1" x14ac:dyDescent="0.2"/>
  </sheetData>
  <sheetProtection algorithmName="SHA-512" hashValue="1H5Kd7QNS/rkCWRn4x52HtGBI1qqWu3cXrZDuY6fS792TfUMrIfn8G4k/3UjDvcYjKEWr+8gqnOi+RAcz7LddQ==" saltValue="QTUpc2OBj7qYfChCRPOICw==" spinCount="100000" sheet="1" objects="1" scenarios="1"/>
  <mergeCells count="3">
    <mergeCell ref="A25:Y25"/>
    <mergeCell ref="A26:Y26"/>
    <mergeCell ref="A27:Y27"/>
  </mergeCells>
  <pageMargins left="0.45" right="0.45" top="0.5" bottom="0.3" header="0" footer="0"/>
  <pageSetup scale="98" orientation="portrait" r:id="rId1"/>
  <headerFooter>
    <oddFooter>&amp;C&amp;D&amp;R&amp;T</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99"/>
  <sheetViews>
    <sheetView showGridLines="0" zoomScaleNormal="100" zoomScaleSheetLayoutView="100" workbookViewId="0">
      <selection sqref="A1:AN2"/>
    </sheetView>
  </sheetViews>
  <sheetFormatPr defaultColWidth="12.625" defaultRowHeight="15" customHeight="1" x14ac:dyDescent="0.2"/>
  <cols>
    <col min="1" max="8" width="2.25" customWidth="1"/>
    <col min="9" max="9" width="1.375" customWidth="1"/>
    <col min="10" max="40" width="2.25" customWidth="1"/>
    <col min="41" max="41" width="7.25" hidden="1" customWidth="1"/>
    <col min="42" max="42" width="13.375" hidden="1" customWidth="1"/>
  </cols>
  <sheetData>
    <row r="1" spans="1:42" ht="15" customHeight="1" x14ac:dyDescent="0.25">
      <c r="A1" s="1823" t="s">
        <v>2809</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8"/>
      <c r="AO1" s="10"/>
      <c r="AP1" s="10"/>
    </row>
    <row r="2" spans="1:42" ht="10.9" customHeight="1" x14ac:dyDescent="0.25">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4"/>
      <c r="AO2" s="10"/>
      <c r="AP2" s="10"/>
    </row>
    <row r="3" spans="1:42" ht="15.75" customHeight="1" x14ac:dyDescent="0.25">
      <c r="A3" s="10"/>
      <c r="B3" s="10"/>
      <c r="C3" s="10"/>
      <c r="D3" s="1024" t="s">
        <v>2810</v>
      </c>
      <c r="E3" s="1025"/>
      <c r="F3" s="1026"/>
      <c r="G3" s="2397"/>
      <c r="H3" s="1442"/>
      <c r="I3" s="1443"/>
      <c r="J3" s="10"/>
      <c r="K3" s="10"/>
      <c r="L3" s="10"/>
      <c r="M3" s="10"/>
      <c r="N3" s="10"/>
      <c r="O3" s="10"/>
      <c r="P3" s="10"/>
      <c r="Q3" s="10"/>
      <c r="R3" s="10"/>
      <c r="S3" s="10"/>
      <c r="T3" s="10"/>
      <c r="U3" s="10"/>
      <c r="V3" s="10"/>
      <c r="W3" s="10"/>
      <c r="X3" s="10"/>
      <c r="Y3" s="10"/>
      <c r="Z3" s="10"/>
      <c r="AA3" s="10"/>
      <c r="AB3" s="10"/>
      <c r="AC3" s="10"/>
      <c r="AD3" s="31"/>
      <c r="AE3" s="10"/>
      <c r="AF3" s="10"/>
      <c r="AG3" s="10"/>
      <c r="AH3" s="10"/>
      <c r="AI3" s="10"/>
      <c r="AJ3" s="35" t="s">
        <v>85</v>
      </c>
      <c r="AK3" s="1472">
        <f>'6a. Competitive HTC Self Score'!AI47</f>
        <v>0</v>
      </c>
      <c r="AL3" s="1442"/>
      <c r="AM3" s="1442"/>
      <c r="AN3" s="1443"/>
      <c r="AO3" s="10"/>
      <c r="AP3" s="10"/>
    </row>
    <row r="4" spans="1:42" ht="14.25" customHeight="1" x14ac:dyDescent="0.25">
      <c r="A4" s="642" t="s">
        <v>96</v>
      </c>
      <c r="B4" s="1454" t="s">
        <v>2811</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3"/>
      <c r="AO4" s="10"/>
      <c r="AP4" s="10"/>
    </row>
    <row r="5" spans="1:42" ht="3.6"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v>0</v>
      </c>
      <c r="AP5" s="10"/>
    </row>
    <row r="6" spans="1:42" ht="15" customHeight="1" x14ac:dyDescent="0.25">
      <c r="A6" s="10"/>
      <c r="B6" s="587"/>
      <c r="C6" s="2051" t="s">
        <v>2812</v>
      </c>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c r="AB6" s="1400"/>
      <c r="AC6" s="1400"/>
      <c r="AD6" s="1400"/>
      <c r="AE6" s="1400"/>
      <c r="AF6" s="31" t="s">
        <v>2813</v>
      </c>
      <c r="AG6" s="646"/>
      <c r="AH6" s="646"/>
      <c r="AI6" s="646"/>
      <c r="AJ6" s="646"/>
      <c r="AK6" s="646"/>
      <c r="AL6" s="2398"/>
      <c r="AM6" s="1442"/>
      <c r="AN6" s="1443"/>
      <c r="AO6" s="10">
        <v>17</v>
      </c>
      <c r="AP6" s="10"/>
    </row>
    <row r="7" spans="1:42" ht="14.25" customHeight="1" x14ac:dyDescent="0.25">
      <c r="A7" s="10"/>
      <c r="B7" s="220"/>
      <c r="C7" s="2386"/>
      <c r="D7" s="1456"/>
      <c r="E7" s="1456"/>
      <c r="F7" s="1456"/>
      <c r="G7" s="1456"/>
      <c r="H7" s="1456"/>
      <c r="I7" s="1456"/>
      <c r="J7" s="1456"/>
      <c r="K7" s="1456"/>
      <c r="L7" s="1456"/>
      <c r="M7" s="1456"/>
      <c r="N7" s="1456"/>
      <c r="O7" s="1456"/>
      <c r="P7" s="1456"/>
      <c r="Q7" s="1456"/>
      <c r="R7" s="1456"/>
      <c r="S7" s="1456"/>
      <c r="T7" s="1457"/>
      <c r="AD7" s="258"/>
      <c r="AE7" s="258"/>
      <c r="AF7" s="258"/>
      <c r="AG7" s="258"/>
      <c r="AH7" s="258"/>
      <c r="AI7" s="258"/>
      <c r="AJ7" s="258"/>
      <c r="AK7" s="258"/>
      <c r="AL7" s="258"/>
      <c r="AM7" s="258"/>
      <c r="AN7" s="258"/>
      <c r="AO7" s="10">
        <v>14</v>
      </c>
      <c r="AP7" s="10"/>
    </row>
    <row r="8" spans="1:42" ht="14.25" customHeight="1" x14ac:dyDescent="0.25">
      <c r="A8" s="10"/>
      <c r="B8" s="220"/>
      <c r="C8" s="58" t="s">
        <v>2814</v>
      </c>
      <c r="D8" s="10"/>
      <c r="E8" s="10"/>
      <c r="F8" s="10"/>
      <c r="G8" s="10"/>
      <c r="H8" s="10"/>
      <c r="I8" s="10"/>
      <c r="J8" s="10"/>
      <c r="K8" s="10"/>
      <c r="L8" s="10"/>
      <c r="M8" s="10"/>
      <c r="N8" s="10"/>
      <c r="O8" s="10"/>
      <c r="P8" s="10"/>
      <c r="Q8" s="10"/>
      <c r="R8" s="10"/>
      <c r="S8" s="10"/>
      <c r="T8" s="10"/>
      <c r="U8" s="10"/>
      <c r="V8" s="10"/>
      <c r="W8" s="10"/>
      <c r="X8" s="10"/>
      <c r="Y8" s="10"/>
      <c r="Z8" s="10"/>
      <c r="AA8" s="10"/>
      <c r="AB8" s="10"/>
      <c r="AC8" s="10"/>
      <c r="AD8" s="258"/>
      <c r="AE8" s="258"/>
      <c r="AF8" s="258"/>
      <c r="AG8" s="258"/>
      <c r="AH8" s="258"/>
      <c r="AI8" s="258"/>
      <c r="AJ8" s="258"/>
      <c r="AK8" s="258"/>
      <c r="AL8" s="258"/>
      <c r="AM8" s="258"/>
      <c r="AN8" s="258"/>
      <c r="AO8" s="10">
        <v>8.5</v>
      </c>
      <c r="AP8" s="10"/>
    </row>
    <row r="9" spans="1:42" ht="14.25" customHeight="1" x14ac:dyDescent="0.25">
      <c r="A9" s="10"/>
      <c r="B9" s="220"/>
      <c r="C9" s="2386"/>
      <c r="D9" s="1456"/>
      <c r="E9" s="1456"/>
      <c r="F9" s="1456"/>
      <c r="G9" s="1456"/>
      <c r="H9" s="1456"/>
      <c r="I9" s="1456"/>
      <c r="J9" s="1456"/>
      <c r="K9" s="1456"/>
      <c r="L9" s="1456"/>
      <c r="M9" s="1456"/>
      <c r="N9" s="1456"/>
      <c r="O9" s="1456"/>
      <c r="P9" s="1456"/>
      <c r="Q9" s="1456"/>
      <c r="R9" s="1456"/>
      <c r="S9" s="1456"/>
      <c r="T9" s="1457"/>
      <c r="U9" s="10"/>
      <c r="V9" s="10"/>
      <c r="W9" s="10"/>
      <c r="X9" s="10"/>
      <c r="Y9" s="10"/>
      <c r="Z9" s="10"/>
      <c r="AA9" s="10"/>
      <c r="AB9" s="10"/>
      <c r="AC9" s="10"/>
      <c r="AD9" s="258"/>
      <c r="AE9" s="258"/>
      <c r="AF9" s="258"/>
      <c r="AG9" s="258"/>
      <c r="AH9" s="258"/>
      <c r="AI9" s="258"/>
      <c r="AJ9" s="258"/>
      <c r="AK9" s="258"/>
      <c r="AL9" s="258"/>
      <c r="AM9" s="258"/>
      <c r="AN9" s="258"/>
      <c r="AO9" s="10">
        <v>7</v>
      </c>
      <c r="AP9" s="10"/>
    </row>
    <row r="10" spans="1:42" ht="14.25" customHeight="1" x14ac:dyDescent="0.25">
      <c r="A10" s="10"/>
      <c r="B10" s="220"/>
      <c r="C10" s="58" t="s">
        <v>2815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258"/>
      <c r="AE10" s="258"/>
      <c r="AF10" s="258"/>
      <c r="AG10" s="258"/>
      <c r="AH10" s="258"/>
      <c r="AI10" s="258"/>
      <c r="AJ10" s="258"/>
      <c r="AK10" s="258"/>
      <c r="AL10" s="258"/>
      <c r="AM10" s="258"/>
      <c r="AN10" s="258"/>
      <c r="AO10" s="10"/>
      <c r="AP10" s="10"/>
    </row>
    <row r="11" spans="1:42" ht="14.25" customHeight="1" x14ac:dyDescent="0.25">
      <c r="A11" s="10"/>
      <c r="B11" s="220"/>
      <c r="C11" s="2099" t="s">
        <v>2816</v>
      </c>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258"/>
      <c r="AA11" s="258"/>
      <c r="AB11" s="258"/>
      <c r="AC11" s="258"/>
      <c r="AD11" s="258"/>
      <c r="AE11" s="258"/>
      <c r="AF11" s="258"/>
      <c r="AG11" s="258"/>
      <c r="AH11" s="258"/>
      <c r="AI11" s="258"/>
      <c r="AJ11" s="258"/>
      <c r="AK11" s="258"/>
      <c r="AL11" s="258"/>
      <c r="AM11" s="258"/>
      <c r="AN11" s="258"/>
      <c r="AO11" s="10"/>
      <c r="AP11" s="10"/>
    </row>
    <row r="12" spans="1:42" ht="3"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row>
    <row r="13" spans="1:42" ht="14.25" customHeight="1" x14ac:dyDescent="0.25">
      <c r="A13" s="642" t="s">
        <v>2817</v>
      </c>
      <c r="B13" s="1454" t="s">
        <v>2818</v>
      </c>
      <c r="C13" s="1442"/>
      <c r="D13" s="1442"/>
      <c r="E13" s="1442"/>
      <c r="F13" s="1442"/>
      <c r="G13" s="1442"/>
      <c r="H13" s="1442"/>
      <c r="I13" s="1442"/>
      <c r="J13" s="1442"/>
      <c r="K13" s="1442"/>
      <c r="L13" s="1442"/>
      <c r="M13" s="1442"/>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2"/>
      <c r="AL13" s="1442"/>
      <c r="AM13" s="1442"/>
      <c r="AN13" s="1443"/>
      <c r="AO13" s="10">
        <v>0</v>
      </c>
      <c r="AP13" s="10"/>
    </row>
    <row r="14" spans="1:42" ht="3"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v>9</v>
      </c>
      <c r="AP14" s="10"/>
    </row>
    <row r="15" spans="1:42" ht="15" customHeight="1" x14ac:dyDescent="0.25">
      <c r="A15" s="10"/>
      <c r="B15" s="587"/>
      <c r="C15" s="2051" t="s">
        <v>2819</v>
      </c>
      <c r="D15" s="1400"/>
      <c r="E15" s="1400"/>
      <c r="F15" s="1400"/>
      <c r="G15" s="1400"/>
      <c r="H15" s="1400"/>
      <c r="I15" s="1400"/>
      <c r="J15" s="1400"/>
      <c r="K15" s="1400"/>
      <c r="L15" s="1400"/>
      <c r="M15" s="1400"/>
      <c r="N15" s="1400"/>
      <c r="O15" s="1400"/>
      <c r="P15" s="1400"/>
      <c r="Q15" s="1400"/>
      <c r="R15" s="1400"/>
      <c r="S15" s="1400"/>
      <c r="T15" s="646"/>
      <c r="U15" s="646"/>
      <c r="V15" s="646"/>
      <c r="W15" s="646"/>
      <c r="X15" s="646"/>
      <c r="Y15" s="646"/>
      <c r="Z15" s="646"/>
      <c r="AA15" s="646"/>
      <c r="AB15" s="646"/>
      <c r="AC15" s="646"/>
      <c r="AD15" s="646"/>
      <c r="AE15" s="646"/>
      <c r="AF15" s="31" t="s">
        <v>2813</v>
      </c>
      <c r="AG15" s="646"/>
      <c r="AH15" s="646"/>
      <c r="AI15" s="646"/>
      <c r="AJ15" s="646"/>
      <c r="AK15" s="646"/>
      <c r="AL15" s="2398"/>
      <c r="AM15" s="1442"/>
      <c r="AN15" s="1443"/>
      <c r="AO15" s="10">
        <v>8</v>
      </c>
      <c r="AP15" s="10"/>
    </row>
    <row r="16" spans="1:42" ht="14.25" customHeight="1" x14ac:dyDescent="0.25">
      <c r="A16" s="10"/>
      <c r="B16" s="10"/>
      <c r="C16" s="2399" t="s">
        <v>2820</v>
      </c>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0"/>
      <c r="AN16" s="10"/>
      <c r="AO16" s="10">
        <v>6</v>
      </c>
      <c r="AP16" s="10"/>
    </row>
    <row r="17" spans="1:42" ht="14.25" customHeight="1" x14ac:dyDescent="0.25">
      <c r="A17" s="10"/>
      <c r="B17" s="1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0"/>
      <c r="AN17" s="10"/>
      <c r="AO17" s="10">
        <v>4</v>
      </c>
      <c r="AP17" s="10"/>
    </row>
    <row r="18" spans="1:42" ht="2.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row>
    <row r="19" spans="1:42" ht="14.25" customHeight="1" x14ac:dyDescent="0.25">
      <c r="A19" s="642" t="s">
        <v>2821</v>
      </c>
      <c r="B19" s="1454" t="s">
        <v>2822</v>
      </c>
      <c r="C19" s="1442"/>
      <c r="D19" s="1442"/>
      <c r="E19" s="1442"/>
      <c r="F19" s="1442"/>
      <c r="G19" s="1442"/>
      <c r="H19" s="1442"/>
      <c r="I19" s="1442"/>
      <c r="J19" s="1442"/>
      <c r="K19" s="1442"/>
      <c r="L19" s="1442"/>
      <c r="M19" s="1442"/>
      <c r="N19" s="1442"/>
      <c r="O19" s="1442"/>
      <c r="P19" s="1442"/>
      <c r="Q19" s="1442"/>
      <c r="R19" s="1442"/>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3"/>
      <c r="AO19" s="10"/>
      <c r="AP19" s="10"/>
    </row>
    <row r="20" spans="1:42" ht="3.6"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row>
    <row r="21" spans="1:42" ht="15" customHeight="1" x14ac:dyDescent="0.25">
      <c r="A21" s="10"/>
      <c r="B21" s="587"/>
      <c r="C21" s="2051" t="s">
        <v>2823</v>
      </c>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31" t="s">
        <v>2813</v>
      </c>
      <c r="AG21" s="646"/>
      <c r="AH21" s="646"/>
      <c r="AI21" s="646"/>
      <c r="AJ21" s="646"/>
      <c r="AK21" s="646"/>
      <c r="AL21" s="2398"/>
      <c r="AM21" s="1442"/>
      <c r="AN21" s="1443"/>
      <c r="AO21" s="10">
        <v>8</v>
      </c>
      <c r="AP21" s="10">
        <v>8</v>
      </c>
    </row>
    <row r="22" spans="1:42" ht="16.5" customHeight="1" x14ac:dyDescent="0.25">
      <c r="A22" s="10"/>
      <c r="B22" s="10"/>
      <c r="C22" s="1477" t="s">
        <v>1605</v>
      </c>
      <c r="D22" s="140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v>4</v>
      </c>
      <c r="AP22" s="10">
        <v>0</v>
      </c>
    </row>
    <row r="23" spans="1:42" ht="15" customHeight="1" x14ac:dyDescent="0.25">
      <c r="A23" s="10"/>
      <c r="B23" s="587"/>
      <c r="C23" s="1637" t="s">
        <v>2824</v>
      </c>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1400"/>
      <c r="AE23" s="1400"/>
      <c r="AF23" s="10"/>
      <c r="AG23" s="10"/>
      <c r="AH23" s="10"/>
      <c r="AI23" s="10"/>
      <c r="AJ23" s="10"/>
      <c r="AK23" s="10"/>
      <c r="AL23" s="10"/>
      <c r="AM23" s="10"/>
      <c r="AN23" s="10"/>
      <c r="AO23" s="10">
        <v>0</v>
      </c>
      <c r="AP23" s="1027" t="s">
        <v>2825</v>
      </c>
    </row>
    <row r="24" spans="1:42" ht="14.25" customHeight="1" x14ac:dyDescent="0.25">
      <c r="A24" s="10"/>
      <c r="B24" s="220"/>
      <c r="C24" s="1400"/>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1400"/>
      <c r="AE24" s="1400"/>
      <c r="AF24" s="258"/>
      <c r="AG24" s="258"/>
      <c r="AH24" s="258"/>
      <c r="AI24" s="258"/>
      <c r="AJ24" s="258"/>
      <c r="AK24" s="258"/>
      <c r="AL24" s="258"/>
      <c r="AM24" s="258"/>
      <c r="AN24" s="258"/>
      <c r="AO24" s="10">
        <v>-4</v>
      </c>
      <c r="AP24" s="10"/>
    </row>
    <row r="25" spans="1:42" ht="6" customHeight="1" x14ac:dyDescent="0.25">
      <c r="A25" s="10"/>
      <c r="B25" s="220"/>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10">
        <v>-8</v>
      </c>
      <c r="AP25" s="10"/>
    </row>
    <row r="26" spans="1:42" ht="14.25" customHeight="1" x14ac:dyDescent="0.25">
      <c r="A26" s="10"/>
      <c r="B26" s="587"/>
      <c r="C26" s="80" t="s">
        <v>2826</v>
      </c>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10"/>
      <c r="AG26" s="10"/>
      <c r="AH26" s="10"/>
      <c r="AI26" s="10"/>
      <c r="AJ26" s="10"/>
      <c r="AK26" s="10"/>
      <c r="AL26" s="10"/>
      <c r="AM26" s="10"/>
      <c r="AN26" s="10"/>
      <c r="AO26" s="10"/>
      <c r="AP26" s="10"/>
    </row>
    <row r="27" spans="1:42" ht="14.45" customHeight="1" x14ac:dyDescent="0.25">
      <c r="A27" s="10"/>
      <c r="B27" s="75"/>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31" t="s">
        <v>2813</v>
      </c>
      <c r="AG27" s="646"/>
      <c r="AH27" s="646"/>
      <c r="AI27" s="646"/>
      <c r="AJ27" s="646"/>
      <c r="AK27" s="646"/>
      <c r="AL27" s="2398"/>
      <c r="AM27" s="1442"/>
      <c r="AN27" s="1443"/>
      <c r="AO27" s="10"/>
      <c r="AP27" s="10"/>
    </row>
    <row r="28" spans="1:42" ht="14.25" customHeight="1" x14ac:dyDescent="0.25">
      <c r="A28" s="10"/>
      <c r="B28" s="10"/>
      <c r="C28" s="2099" t="s">
        <v>2827</v>
      </c>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400"/>
      <c r="AA28" s="1400"/>
      <c r="AB28" s="1400"/>
      <c r="AC28" s="1400"/>
      <c r="AD28" s="1400"/>
      <c r="AE28" s="1400"/>
      <c r="AF28" s="1400"/>
      <c r="AG28" s="1400"/>
      <c r="AH28" s="1400"/>
      <c r="AI28" s="1400"/>
      <c r="AJ28" s="1400"/>
      <c r="AK28" s="10"/>
      <c r="AL28" s="10"/>
      <c r="AM28" s="10"/>
      <c r="AN28" s="10"/>
      <c r="AO28" s="10"/>
      <c r="AP28" s="10"/>
    </row>
    <row r="29" spans="1:42" ht="1.9" customHeight="1" x14ac:dyDescent="0.25">
      <c r="A29" s="10"/>
      <c r="B29" s="610"/>
      <c r="C29" s="610"/>
      <c r="D29" s="610"/>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10"/>
      <c r="AO29" s="10"/>
      <c r="AP29" s="10"/>
    </row>
    <row r="30" spans="1:42" ht="14.25" customHeight="1" x14ac:dyDescent="0.25">
      <c r="A30" s="642" t="s">
        <v>2828</v>
      </c>
      <c r="B30" s="1454" t="s">
        <v>2829</v>
      </c>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3"/>
      <c r="AO30" s="10"/>
      <c r="AP30" s="10"/>
    </row>
    <row r="31" spans="1:42" ht="2.4500000000000002"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v>0</v>
      </c>
      <c r="AP31" s="10"/>
    </row>
    <row r="32" spans="1:42" ht="14.25" customHeight="1" x14ac:dyDescent="0.25">
      <c r="A32" s="10"/>
      <c r="B32" s="238"/>
      <c r="C32" s="2400" t="s">
        <v>2830</v>
      </c>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10"/>
      <c r="AD32" s="10"/>
      <c r="AE32" s="10"/>
      <c r="AF32" s="31" t="s">
        <v>2813</v>
      </c>
      <c r="AG32" s="646"/>
      <c r="AH32" s="646"/>
      <c r="AI32" s="646"/>
      <c r="AJ32" s="646"/>
      <c r="AK32" s="646"/>
      <c r="AL32" s="2398"/>
      <c r="AM32" s="1442"/>
      <c r="AN32" s="1443"/>
      <c r="AO32" s="10">
        <v>2</v>
      </c>
      <c r="AP32" s="10"/>
    </row>
    <row r="33" spans="1:42" ht="4.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row>
    <row r="34" spans="1:42" ht="14.25" customHeight="1" x14ac:dyDescent="0.25">
      <c r="A34" s="10"/>
      <c r="B34" s="68" t="s">
        <v>1629</v>
      </c>
      <c r="C34" s="1474"/>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7"/>
      <c r="AD34" s="10"/>
      <c r="AE34" s="10"/>
      <c r="AF34" s="10"/>
      <c r="AG34" s="10"/>
      <c r="AH34" s="10"/>
      <c r="AI34" s="10"/>
      <c r="AJ34" s="10"/>
      <c r="AK34" s="10"/>
      <c r="AL34" s="10"/>
      <c r="AM34" s="10"/>
      <c r="AN34" s="10"/>
      <c r="AO34" s="10"/>
      <c r="AP34" s="10"/>
    </row>
    <row r="35" spans="1:42" ht="14.25" customHeight="1" x14ac:dyDescent="0.25">
      <c r="A35" s="10"/>
      <c r="B35" s="10"/>
      <c r="C35" s="58" t="s">
        <v>2831</v>
      </c>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238"/>
      <c r="AJ35" s="58" t="s">
        <v>2832</v>
      </c>
      <c r="AK35" s="181"/>
      <c r="AL35" s="181"/>
      <c r="AM35" s="10"/>
      <c r="AN35" s="10"/>
      <c r="AO35" s="10"/>
      <c r="AP35" s="10"/>
    </row>
    <row r="36" spans="1:42" ht="4.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row>
    <row r="37" spans="1:42" ht="14.25" customHeight="1" x14ac:dyDescent="0.25">
      <c r="A37" s="10"/>
      <c r="B37" s="10"/>
      <c r="C37" s="1474"/>
      <c r="D37" s="1456"/>
      <c r="E37" s="1456"/>
      <c r="F37" s="1456"/>
      <c r="G37" s="1456"/>
      <c r="H37" s="1456"/>
      <c r="I37" s="1456"/>
      <c r="J37" s="1456"/>
      <c r="K37" s="1456"/>
      <c r="L37" s="1456"/>
      <c r="M37" s="1456"/>
      <c r="N37" s="1456"/>
      <c r="O37" s="1456"/>
      <c r="P37" s="1456"/>
      <c r="Q37" s="1456"/>
      <c r="R37" s="1456"/>
      <c r="S37" s="1457"/>
      <c r="T37" s="10"/>
      <c r="U37" s="10"/>
      <c r="V37" s="10"/>
      <c r="W37" s="10"/>
      <c r="X37" s="10"/>
      <c r="Y37" s="10"/>
      <c r="Z37" s="10"/>
      <c r="AA37" s="10"/>
      <c r="AB37" s="10"/>
      <c r="AC37" s="10"/>
      <c r="AD37" s="10"/>
      <c r="AE37" s="10"/>
      <c r="AF37" s="10"/>
      <c r="AG37" s="10"/>
      <c r="AH37" s="10"/>
      <c r="AI37" s="238"/>
      <c r="AJ37" s="58" t="s">
        <v>2833</v>
      </c>
      <c r="AK37" s="181"/>
      <c r="AL37" s="181"/>
      <c r="AM37" s="181"/>
      <c r="AN37" s="10"/>
      <c r="AO37" s="10"/>
      <c r="AP37" s="10"/>
    </row>
    <row r="38" spans="1:42" ht="14.25" customHeight="1" x14ac:dyDescent="0.25">
      <c r="A38" s="10"/>
      <c r="B38" s="10"/>
      <c r="C38" s="58" t="s">
        <v>207</v>
      </c>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row>
    <row r="39" spans="1:42" ht="4.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row>
    <row r="40" spans="1:42" ht="14.25" customHeight="1" x14ac:dyDescent="0.25">
      <c r="A40" s="10"/>
      <c r="B40" s="68" t="s">
        <v>1634</v>
      </c>
      <c r="C40" s="1474"/>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6"/>
      <c r="AA40" s="1456"/>
      <c r="AB40" s="1456"/>
      <c r="AC40" s="1457"/>
      <c r="AD40" s="10"/>
      <c r="AE40" s="10"/>
      <c r="AF40" s="10"/>
      <c r="AG40" s="10"/>
      <c r="AH40" s="10"/>
      <c r="AI40" s="10"/>
      <c r="AJ40" s="10"/>
      <c r="AK40" s="10"/>
      <c r="AL40" s="10"/>
      <c r="AM40" s="10"/>
      <c r="AN40" s="10"/>
      <c r="AO40" s="10"/>
      <c r="AP40" s="10"/>
    </row>
    <row r="41" spans="1:42" ht="14.25" customHeight="1" x14ac:dyDescent="0.25">
      <c r="A41" s="10"/>
      <c r="B41" s="10"/>
      <c r="C41" s="58" t="s">
        <v>2831</v>
      </c>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238"/>
      <c r="AJ41" s="58" t="s">
        <v>2832</v>
      </c>
      <c r="AK41" s="181"/>
      <c r="AL41" s="181"/>
      <c r="AM41" s="10"/>
      <c r="AN41" s="10"/>
      <c r="AO41" s="10"/>
      <c r="AP41" s="10"/>
    </row>
    <row r="42" spans="1:42" ht="4.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row>
    <row r="43" spans="1:42" ht="14.25" customHeight="1" x14ac:dyDescent="0.25">
      <c r="A43" s="10"/>
      <c r="B43" s="10"/>
      <c r="C43" s="1474"/>
      <c r="D43" s="1456"/>
      <c r="E43" s="1456"/>
      <c r="F43" s="1456"/>
      <c r="G43" s="1456"/>
      <c r="H43" s="1456"/>
      <c r="I43" s="1456"/>
      <c r="J43" s="1456"/>
      <c r="K43" s="1456"/>
      <c r="L43" s="1456"/>
      <c r="M43" s="1456"/>
      <c r="N43" s="1456"/>
      <c r="O43" s="1456"/>
      <c r="P43" s="1456"/>
      <c r="Q43" s="1456"/>
      <c r="R43" s="1456"/>
      <c r="S43" s="1457"/>
      <c r="T43" s="10"/>
      <c r="U43" s="10"/>
      <c r="V43" s="10"/>
      <c r="W43" s="10"/>
      <c r="X43" s="10"/>
      <c r="Y43" s="10"/>
      <c r="Z43" s="10"/>
      <c r="AA43" s="10"/>
      <c r="AB43" s="10"/>
      <c r="AC43" s="10"/>
      <c r="AD43" s="10"/>
      <c r="AE43" s="10"/>
      <c r="AF43" s="10"/>
      <c r="AG43" s="10"/>
      <c r="AH43" s="10"/>
      <c r="AI43" s="238"/>
      <c r="AJ43" s="58" t="s">
        <v>2833</v>
      </c>
      <c r="AK43" s="181"/>
      <c r="AL43" s="181"/>
      <c r="AM43" s="181"/>
      <c r="AN43" s="10"/>
      <c r="AO43" s="10"/>
      <c r="AP43" s="10"/>
    </row>
    <row r="44" spans="1:42" ht="14.25" customHeight="1" x14ac:dyDescent="0.25">
      <c r="A44" s="10"/>
      <c r="B44" s="10"/>
      <c r="C44" s="58" t="s">
        <v>207</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row>
    <row r="45" spans="1:42" ht="4.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row>
    <row r="46" spans="1:42" ht="14.25" customHeight="1" x14ac:dyDescent="0.25">
      <c r="A46" s="10"/>
      <c r="B46" s="68" t="s">
        <v>2005</v>
      </c>
      <c r="C46" s="1474"/>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6"/>
      <c r="AB46" s="1456"/>
      <c r="AC46" s="1457"/>
      <c r="AD46" s="10"/>
      <c r="AE46" s="10"/>
      <c r="AF46" s="10"/>
      <c r="AG46" s="10"/>
      <c r="AH46" s="10"/>
      <c r="AI46" s="10"/>
      <c r="AJ46" s="10"/>
      <c r="AK46" s="10"/>
      <c r="AL46" s="10"/>
      <c r="AM46" s="10"/>
      <c r="AN46" s="10"/>
      <c r="AO46" s="10"/>
      <c r="AP46" s="10"/>
    </row>
    <row r="47" spans="1:42" ht="14.25" customHeight="1" x14ac:dyDescent="0.25">
      <c r="A47" s="10"/>
      <c r="B47" s="10"/>
      <c r="C47" s="58" t="s">
        <v>2831</v>
      </c>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238"/>
      <c r="AJ47" s="58" t="s">
        <v>2832</v>
      </c>
      <c r="AK47" s="181"/>
      <c r="AL47" s="181"/>
      <c r="AM47" s="10"/>
      <c r="AN47" s="10"/>
      <c r="AO47" s="10"/>
      <c r="AP47" s="10"/>
    </row>
    <row r="48" spans="1:42" ht="4.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row>
    <row r="49" spans="1:42" ht="14.25" customHeight="1" x14ac:dyDescent="0.25">
      <c r="A49" s="10"/>
      <c r="B49" s="10"/>
      <c r="C49" s="1474"/>
      <c r="D49" s="1456"/>
      <c r="E49" s="1456"/>
      <c r="F49" s="1456"/>
      <c r="G49" s="1456"/>
      <c r="H49" s="1456"/>
      <c r="I49" s="1456"/>
      <c r="J49" s="1456"/>
      <c r="K49" s="1456"/>
      <c r="L49" s="1456"/>
      <c r="M49" s="1456"/>
      <c r="N49" s="1456"/>
      <c r="O49" s="1456"/>
      <c r="P49" s="1456"/>
      <c r="Q49" s="1456"/>
      <c r="R49" s="1456"/>
      <c r="S49" s="1457"/>
      <c r="T49" s="10"/>
      <c r="U49" s="10"/>
      <c r="V49" s="10"/>
      <c r="W49" s="10"/>
      <c r="X49" s="10"/>
      <c r="Y49" s="10"/>
      <c r="Z49" s="10"/>
      <c r="AA49" s="10"/>
      <c r="AB49" s="10"/>
      <c r="AC49" s="10"/>
      <c r="AD49" s="10"/>
      <c r="AE49" s="10"/>
      <c r="AF49" s="10"/>
      <c r="AG49" s="10"/>
      <c r="AH49" s="10"/>
      <c r="AI49" s="238"/>
      <c r="AJ49" s="58" t="s">
        <v>2833</v>
      </c>
      <c r="AK49" s="181"/>
      <c r="AL49" s="181"/>
      <c r="AM49" s="181"/>
      <c r="AN49" s="10"/>
      <c r="AO49" s="10"/>
      <c r="AP49" s="10"/>
    </row>
    <row r="50" spans="1:42" ht="14.25" customHeight="1" x14ac:dyDescent="0.25">
      <c r="A50" s="10"/>
      <c r="B50" s="10"/>
      <c r="C50" s="58" t="s">
        <v>207</v>
      </c>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row>
    <row r="51" spans="1:42" ht="4.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row>
    <row r="52" spans="1:42" ht="14.25" customHeight="1" x14ac:dyDescent="0.25">
      <c r="A52" s="10"/>
      <c r="B52" s="68" t="s">
        <v>2011</v>
      </c>
      <c r="C52" s="1474"/>
      <c r="D52" s="1456"/>
      <c r="E52" s="1456"/>
      <c r="F52" s="1456"/>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7"/>
      <c r="AD52" s="10"/>
      <c r="AE52" s="10"/>
      <c r="AF52" s="10"/>
      <c r="AG52" s="10"/>
      <c r="AH52" s="10"/>
      <c r="AI52" s="10"/>
      <c r="AJ52" s="10"/>
      <c r="AK52" s="10"/>
      <c r="AL52" s="10"/>
      <c r="AM52" s="10"/>
      <c r="AN52" s="10"/>
      <c r="AO52" s="10"/>
      <c r="AP52" s="10"/>
    </row>
    <row r="53" spans="1:42" ht="14.25" customHeight="1" x14ac:dyDescent="0.25">
      <c r="A53" s="10"/>
      <c r="B53" s="10"/>
      <c r="C53" s="58" t="s">
        <v>2831</v>
      </c>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238"/>
      <c r="AJ53" s="58" t="s">
        <v>2832</v>
      </c>
      <c r="AK53" s="181"/>
      <c r="AL53" s="181"/>
      <c r="AM53" s="10"/>
      <c r="AN53" s="10"/>
      <c r="AO53" s="10"/>
      <c r="AP53" s="10"/>
    </row>
    <row r="54" spans="1:42" ht="4.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row>
    <row r="55" spans="1:42" ht="14.25" customHeight="1" x14ac:dyDescent="0.25">
      <c r="A55" s="10"/>
      <c r="B55" s="10"/>
      <c r="C55" s="1474"/>
      <c r="D55" s="1456"/>
      <c r="E55" s="1456"/>
      <c r="F55" s="1456"/>
      <c r="G55" s="1456"/>
      <c r="H55" s="1456"/>
      <c r="I55" s="1456"/>
      <c r="J55" s="1456"/>
      <c r="K55" s="1456"/>
      <c r="L55" s="1456"/>
      <c r="M55" s="1456"/>
      <c r="N55" s="1456"/>
      <c r="O55" s="1456"/>
      <c r="P55" s="1456"/>
      <c r="Q55" s="1456"/>
      <c r="R55" s="1456"/>
      <c r="S55" s="1457"/>
      <c r="T55" s="10"/>
      <c r="U55" s="10"/>
      <c r="V55" s="10"/>
      <c r="W55" s="10"/>
      <c r="X55" s="10"/>
      <c r="Y55" s="10"/>
      <c r="Z55" s="10"/>
      <c r="AA55" s="10"/>
      <c r="AB55" s="10"/>
      <c r="AC55" s="10"/>
      <c r="AD55" s="10"/>
      <c r="AE55" s="10"/>
      <c r="AF55" s="10"/>
      <c r="AG55" s="10"/>
      <c r="AH55" s="10"/>
      <c r="AI55" s="238"/>
      <c r="AJ55" s="58" t="s">
        <v>2833</v>
      </c>
      <c r="AK55" s="181"/>
      <c r="AL55" s="181"/>
      <c r="AM55" s="181"/>
      <c r="AN55" s="10"/>
      <c r="AO55" s="10"/>
      <c r="AP55" s="10"/>
    </row>
    <row r="56" spans="1:42" ht="14.25" customHeight="1" x14ac:dyDescent="0.25">
      <c r="A56" s="10"/>
      <c r="B56" s="10"/>
      <c r="C56" s="58" t="s">
        <v>207</v>
      </c>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row>
    <row r="57" spans="1:42" ht="4.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row>
    <row r="58" spans="1:42" ht="14.25" customHeight="1" x14ac:dyDescent="0.25">
      <c r="A58" s="10"/>
      <c r="B58" s="68" t="s">
        <v>2420</v>
      </c>
      <c r="C58" s="1474"/>
      <c r="D58" s="1456"/>
      <c r="E58" s="1456"/>
      <c r="F58" s="1456"/>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7"/>
      <c r="AD58" s="10"/>
      <c r="AE58" s="10"/>
      <c r="AF58" s="10"/>
      <c r="AG58" s="10"/>
      <c r="AH58" s="10"/>
      <c r="AI58" s="10"/>
      <c r="AJ58" s="10"/>
      <c r="AK58" s="10"/>
      <c r="AL58" s="10"/>
      <c r="AM58" s="10"/>
      <c r="AN58" s="10"/>
      <c r="AO58" s="10"/>
      <c r="AP58" s="10"/>
    </row>
    <row r="59" spans="1:42" ht="14.25" customHeight="1" x14ac:dyDescent="0.25">
      <c r="A59" s="10"/>
      <c r="B59" s="10"/>
      <c r="C59" s="58" t="s">
        <v>2831</v>
      </c>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238"/>
      <c r="AJ59" s="58" t="s">
        <v>2832</v>
      </c>
      <c r="AK59" s="181"/>
      <c r="AL59" s="181"/>
      <c r="AM59" s="10"/>
      <c r="AN59" s="10"/>
      <c r="AO59" s="10"/>
      <c r="AP59" s="10"/>
    </row>
    <row r="60" spans="1:42" ht="4.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row>
    <row r="61" spans="1:42" ht="14.25" customHeight="1" x14ac:dyDescent="0.25">
      <c r="A61" s="10"/>
      <c r="B61" s="10"/>
      <c r="C61" s="1474"/>
      <c r="D61" s="1456"/>
      <c r="E61" s="1456"/>
      <c r="F61" s="1456"/>
      <c r="G61" s="1456"/>
      <c r="H61" s="1456"/>
      <c r="I61" s="1456"/>
      <c r="J61" s="1456"/>
      <c r="K61" s="1456"/>
      <c r="L61" s="1456"/>
      <c r="M61" s="1456"/>
      <c r="N61" s="1456"/>
      <c r="O61" s="1456"/>
      <c r="P61" s="1456"/>
      <c r="Q61" s="1456"/>
      <c r="R61" s="1456"/>
      <c r="S61" s="1457"/>
      <c r="T61" s="10"/>
      <c r="U61" s="10"/>
      <c r="V61" s="10"/>
      <c r="W61" s="10"/>
      <c r="X61" s="10"/>
      <c r="Y61" s="10"/>
      <c r="Z61" s="10"/>
      <c r="AA61" s="10"/>
      <c r="AB61" s="10"/>
      <c r="AC61" s="10"/>
      <c r="AD61" s="10"/>
      <c r="AE61" s="10"/>
      <c r="AF61" s="10"/>
      <c r="AG61" s="10"/>
      <c r="AH61" s="10"/>
      <c r="AI61" s="238"/>
      <c r="AJ61" s="58" t="s">
        <v>2833</v>
      </c>
      <c r="AK61" s="181"/>
      <c r="AL61" s="181"/>
      <c r="AM61" s="181"/>
      <c r="AN61" s="10"/>
      <c r="AO61" s="10"/>
      <c r="AP61" s="10"/>
    </row>
    <row r="62" spans="1:42" ht="14.25" customHeight="1" x14ac:dyDescent="0.25">
      <c r="A62" s="10"/>
      <c r="B62" s="10"/>
      <c r="C62" s="58" t="s">
        <v>207</v>
      </c>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row>
    <row r="63" spans="1:42" ht="4.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row>
    <row r="64" spans="1:42" ht="14.25" customHeight="1" x14ac:dyDescent="0.25">
      <c r="A64" s="10"/>
      <c r="B64" s="68" t="s">
        <v>2421</v>
      </c>
      <c r="C64" s="1474"/>
      <c r="D64" s="1456"/>
      <c r="E64" s="1456"/>
      <c r="F64" s="1456"/>
      <c r="G64" s="1456"/>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7"/>
      <c r="AD64" s="10"/>
      <c r="AE64" s="10"/>
      <c r="AF64" s="10"/>
      <c r="AG64" s="10"/>
      <c r="AH64" s="10"/>
      <c r="AI64" s="10"/>
      <c r="AJ64" s="10"/>
      <c r="AK64" s="10"/>
      <c r="AL64" s="10"/>
      <c r="AM64" s="10"/>
      <c r="AN64" s="10"/>
      <c r="AO64" s="10"/>
      <c r="AP64" s="10"/>
    </row>
    <row r="65" spans="1:42" ht="14.25" customHeight="1" x14ac:dyDescent="0.25">
      <c r="A65" s="10"/>
      <c r="B65" s="10"/>
      <c r="C65" s="58" t="s">
        <v>2831</v>
      </c>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238"/>
      <c r="AJ65" s="58" t="s">
        <v>2832</v>
      </c>
      <c r="AK65" s="181"/>
      <c r="AL65" s="181"/>
      <c r="AM65" s="10"/>
      <c r="AN65" s="10"/>
      <c r="AO65" s="10"/>
      <c r="AP65" s="10"/>
    </row>
    <row r="66" spans="1:42" ht="4.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row>
    <row r="67" spans="1:42" ht="14.25" customHeight="1" x14ac:dyDescent="0.25">
      <c r="A67" s="10"/>
      <c r="B67" s="10"/>
      <c r="C67" s="1474"/>
      <c r="D67" s="1456"/>
      <c r="E67" s="1456"/>
      <c r="F67" s="1456"/>
      <c r="G67" s="1456"/>
      <c r="H67" s="1456"/>
      <c r="I67" s="1456"/>
      <c r="J67" s="1456"/>
      <c r="K67" s="1456"/>
      <c r="L67" s="1456"/>
      <c r="M67" s="1456"/>
      <c r="N67" s="1456"/>
      <c r="O67" s="1456"/>
      <c r="P67" s="1456"/>
      <c r="Q67" s="1456"/>
      <c r="R67" s="1456"/>
      <c r="S67" s="1457"/>
      <c r="T67" s="10"/>
      <c r="U67" s="10"/>
      <c r="V67" s="10"/>
      <c r="W67" s="10"/>
      <c r="X67" s="10"/>
      <c r="Y67" s="10"/>
      <c r="Z67" s="10"/>
      <c r="AA67" s="10"/>
      <c r="AB67" s="10"/>
      <c r="AC67" s="10"/>
      <c r="AD67" s="10"/>
      <c r="AE67" s="10"/>
      <c r="AF67" s="10"/>
      <c r="AG67" s="10"/>
      <c r="AH67" s="10"/>
      <c r="AI67" s="238"/>
      <c r="AJ67" s="58" t="s">
        <v>2833</v>
      </c>
      <c r="AK67" s="181"/>
      <c r="AL67" s="181"/>
      <c r="AM67" s="181"/>
      <c r="AN67" s="10"/>
      <c r="AO67" s="10"/>
      <c r="AP67" s="10"/>
    </row>
    <row r="68" spans="1:42" ht="14.25" customHeight="1" x14ac:dyDescent="0.25">
      <c r="A68" s="10"/>
      <c r="B68" s="10"/>
      <c r="C68" s="58" t="s">
        <v>207</v>
      </c>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row>
    <row r="69" spans="1:42" ht="4.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row>
    <row r="71" spans="1:42" ht="14.25" customHeight="1" x14ac:dyDescent="0.2"/>
    <row r="72" spans="1:42" ht="14.25" customHeight="1" x14ac:dyDescent="0.2"/>
    <row r="73" spans="1:42" ht="14.25" customHeight="1" x14ac:dyDescent="0.2"/>
    <row r="74" spans="1:42" ht="14.25" customHeight="1" x14ac:dyDescent="0.2"/>
    <row r="75" spans="1:42" ht="14.25" customHeight="1" x14ac:dyDescent="0.2"/>
    <row r="76" spans="1:42" ht="14.25" customHeight="1" x14ac:dyDescent="0.2"/>
    <row r="77" spans="1:42" ht="14.25" customHeight="1" x14ac:dyDescent="0.2"/>
    <row r="78" spans="1:42" ht="14.25" customHeight="1" x14ac:dyDescent="0.2"/>
    <row r="79" spans="1:42" ht="14.25" customHeight="1" x14ac:dyDescent="0.2"/>
    <row r="80" spans="1:42"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sheetProtection algorithmName="SHA-512" hashValue="iMtmYmXTLayNVKw/8CnHbTmJ5GNWRLiyV10D9WwHKYzqTEoRRFG0+pU/gQwOiZZyWWq9VjOgP8xevoTDPBv0ow==" saltValue="bJqEXcWIQxINeaY8jw7hxA==" spinCount="100000" sheet="1" objects="1" scenarios="1"/>
  <mergeCells count="35">
    <mergeCell ref="C67:S67"/>
    <mergeCell ref="C32:AB32"/>
    <mergeCell ref="AL32:AN32"/>
    <mergeCell ref="C34:AC34"/>
    <mergeCell ref="C37:S37"/>
    <mergeCell ref="C40:AC40"/>
    <mergeCell ref="C43:S43"/>
    <mergeCell ref="C46:AC46"/>
    <mergeCell ref="C52:AC52"/>
    <mergeCell ref="C55:S55"/>
    <mergeCell ref="C58:AC58"/>
    <mergeCell ref="C61:S61"/>
    <mergeCell ref="C64:AC64"/>
    <mergeCell ref="C23:AE24"/>
    <mergeCell ref="AL27:AN27"/>
    <mergeCell ref="C28:AJ28"/>
    <mergeCell ref="B30:AN30"/>
    <mergeCell ref="C49:S49"/>
    <mergeCell ref="C16:AL17"/>
    <mergeCell ref="B19:AN19"/>
    <mergeCell ref="C21:AE21"/>
    <mergeCell ref="AL21:AN21"/>
    <mergeCell ref="C22:D22"/>
    <mergeCell ref="C7:T7"/>
    <mergeCell ref="C9:T9"/>
    <mergeCell ref="C11:Y11"/>
    <mergeCell ref="B13:AN13"/>
    <mergeCell ref="C15:S15"/>
    <mergeCell ref="AL15:AN15"/>
    <mergeCell ref="A1:AN2"/>
    <mergeCell ref="G3:I3"/>
    <mergeCell ref="AK3:AN3"/>
    <mergeCell ref="B4:AN4"/>
    <mergeCell ref="C6:AE6"/>
    <mergeCell ref="AL6:AN6"/>
  </mergeCells>
  <dataValidations count="5">
    <dataValidation type="list" allowBlank="1" showErrorMessage="1" sqref="AL15">
      <formula1>$AO$13:$AO$17</formula1>
    </dataValidation>
    <dataValidation type="list" allowBlank="1" showErrorMessage="1" sqref="AL27">
      <formula1>$AO$21:$AO$25</formula1>
    </dataValidation>
    <dataValidation type="list" allowBlank="1" showErrorMessage="1" sqref="AL6">
      <formula1>$AO$5:$AO$9</formula1>
    </dataValidation>
    <dataValidation type="list" allowBlank="1" showErrorMessage="1" sqref="AL32">
      <formula1>$AO$31:$AO$32</formula1>
    </dataValidation>
    <dataValidation type="list" allowBlank="1" showErrorMessage="1" sqref="AL21">
      <formula1>$AP$21:$AP$23</formula1>
    </dataValidation>
  </dataValidations>
  <pageMargins left="0.45" right="0.45" top="0.5" bottom="0.5" header="0" footer="0"/>
  <pageSetup scale="95" orientation="portrait" r:id="rId1"/>
  <headerFooter>
    <oddFooter>&amp;R&amp;D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1000"/>
  <sheetViews>
    <sheetView showGridLines="0" zoomScaleNormal="100" zoomScaleSheetLayoutView="110" workbookViewId="0">
      <selection sqref="A1:V2"/>
    </sheetView>
  </sheetViews>
  <sheetFormatPr defaultColWidth="12.625" defaultRowHeight="15" customHeight="1" x14ac:dyDescent="0.2"/>
  <cols>
    <col min="1" max="1" width="2.875" customWidth="1"/>
    <col min="2" max="6" width="2" customWidth="1"/>
    <col min="7" max="7" width="7.25" customWidth="1"/>
    <col min="8" max="8" width="2.875" customWidth="1"/>
    <col min="9" max="9" width="2.375" customWidth="1"/>
    <col min="10" max="10" width="13.125" customWidth="1"/>
    <col min="11" max="11" width="2" customWidth="1"/>
    <col min="12" max="12" width="5.875" customWidth="1"/>
    <col min="13" max="15" width="2" customWidth="1"/>
    <col min="16" max="16" width="9.875" customWidth="1"/>
    <col min="17" max="17" width="12.25" customWidth="1"/>
    <col min="18" max="20" width="2" customWidth="1"/>
    <col min="21" max="21" width="3.125" customWidth="1"/>
    <col min="22" max="22" width="6.75" customWidth="1"/>
  </cols>
  <sheetData>
    <row r="1" spans="1:22" ht="12.75" customHeight="1" x14ac:dyDescent="0.2">
      <c r="A1" s="1440" t="s">
        <v>2834</v>
      </c>
      <c r="B1" s="1397"/>
      <c r="C1" s="1397"/>
      <c r="D1" s="1397"/>
      <c r="E1" s="1397"/>
      <c r="F1" s="1397"/>
      <c r="G1" s="1397"/>
      <c r="H1" s="1397"/>
      <c r="I1" s="1397"/>
      <c r="J1" s="1397"/>
      <c r="K1" s="1397"/>
      <c r="L1" s="1397"/>
      <c r="M1" s="1397"/>
      <c r="N1" s="1397"/>
      <c r="O1" s="1397"/>
      <c r="P1" s="1397"/>
      <c r="Q1" s="1397"/>
      <c r="R1" s="1397"/>
      <c r="S1" s="1397"/>
      <c r="T1" s="1397"/>
      <c r="U1" s="1397"/>
      <c r="V1" s="1398"/>
    </row>
    <row r="2" spans="1:22" ht="13.5"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4"/>
    </row>
    <row r="3" spans="1:22" ht="53.25" customHeight="1" x14ac:dyDescent="0.2">
      <c r="A3" s="2401" t="s">
        <v>2835</v>
      </c>
      <c r="B3" s="1397"/>
      <c r="C3" s="1397"/>
      <c r="D3" s="1397"/>
      <c r="E3" s="1397"/>
      <c r="F3" s="1397"/>
      <c r="G3" s="1397"/>
      <c r="H3" s="1397"/>
      <c r="I3" s="1397"/>
      <c r="J3" s="1397"/>
      <c r="K3" s="1397"/>
      <c r="L3" s="1397"/>
      <c r="M3" s="1397"/>
      <c r="N3" s="1397"/>
      <c r="O3" s="1397"/>
      <c r="P3" s="1397"/>
      <c r="Q3" s="1397"/>
      <c r="R3" s="1397"/>
      <c r="S3" s="1397"/>
      <c r="T3" s="1397"/>
      <c r="U3" s="1397"/>
      <c r="V3" s="1397"/>
    </row>
    <row r="4" spans="1:22" ht="28.5" customHeight="1" x14ac:dyDescent="0.2">
      <c r="A4" s="1511" t="s">
        <v>2836</v>
      </c>
      <c r="B4" s="1400"/>
      <c r="C4" s="1400"/>
      <c r="D4" s="1400"/>
      <c r="E4" s="1400"/>
      <c r="F4" s="1400"/>
      <c r="G4" s="1400"/>
      <c r="H4" s="1400"/>
      <c r="I4" s="1400"/>
      <c r="J4" s="1400"/>
      <c r="K4" s="1400"/>
      <c r="L4" s="1400"/>
      <c r="M4" s="1400"/>
      <c r="N4" s="1400"/>
      <c r="O4" s="1400"/>
      <c r="P4" s="1400"/>
      <c r="Q4" s="1400"/>
      <c r="R4" s="1400"/>
      <c r="S4" s="1400"/>
      <c r="T4" s="1400"/>
      <c r="U4" s="1400"/>
      <c r="V4" s="1400"/>
    </row>
    <row r="5" spans="1:22" ht="3.75" customHeight="1" x14ac:dyDescent="0.2">
      <c r="A5" s="79"/>
      <c r="B5" s="79"/>
      <c r="C5" s="79"/>
      <c r="D5" s="79"/>
      <c r="E5" s="79"/>
      <c r="F5" s="79"/>
      <c r="G5" s="79"/>
      <c r="H5" s="79"/>
      <c r="I5" s="79"/>
      <c r="J5" s="79"/>
      <c r="K5" s="79"/>
      <c r="L5" s="79"/>
      <c r="M5" s="79"/>
      <c r="N5" s="79"/>
      <c r="O5" s="79"/>
      <c r="P5" s="79"/>
      <c r="Q5" s="79"/>
      <c r="R5" s="79"/>
      <c r="S5" s="79"/>
      <c r="T5" s="79"/>
      <c r="U5" s="79"/>
      <c r="V5" s="79"/>
    </row>
    <row r="6" spans="1:22" ht="13.5" customHeight="1" x14ac:dyDescent="0.2">
      <c r="A6" s="642" t="s">
        <v>96</v>
      </c>
      <c r="B6" s="1454" t="s">
        <v>2837</v>
      </c>
      <c r="C6" s="1442"/>
      <c r="D6" s="1442"/>
      <c r="E6" s="1442"/>
      <c r="F6" s="1442"/>
      <c r="G6" s="1442"/>
      <c r="H6" s="1442"/>
      <c r="I6" s="1442"/>
      <c r="J6" s="1442"/>
      <c r="K6" s="1442"/>
      <c r="L6" s="1442"/>
      <c r="M6" s="1442"/>
      <c r="N6" s="1442"/>
      <c r="O6" s="1442"/>
      <c r="P6" s="1442"/>
      <c r="Q6" s="1442"/>
      <c r="R6" s="1442"/>
      <c r="S6" s="1442"/>
      <c r="T6" s="1442"/>
      <c r="U6" s="1442"/>
      <c r="V6" s="1443"/>
    </row>
    <row r="7" spans="1:22" s="1357" customFormat="1" ht="9" customHeight="1" x14ac:dyDescent="0.2">
      <c r="A7" s="1363"/>
      <c r="B7" s="1363"/>
      <c r="C7" s="1363"/>
      <c r="D7" s="1363"/>
      <c r="E7" s="1363"/>
      <c r="F7" s="1363"/>
      <c r="G7" s="1388"/>
      <c r="H7" s="1388" t="s">
        <v>2922</v>
      </c>
      <c r="I7" s="1363"/>
      <c r="J7" s="1363"/>
      <c r="K7" s="1363"/>
      <c r="L7" s="1363"/>
      <c r="M7" s="1363"/>
      <c r="N7" s="1363"/>
      <c r="O7" s="1363"/>
      <c r="P7" s="1363"/>
      <c r="Q7" s="1363"/>
      <c r="R7" s="1363"/>
      <c r="S7" s="1363"/>
      <c r="T7" s="1363"/>
      <c r="U7" s="1363"/>
      <c r="V7" s="1363"/>
    </row>
    <row r="8" spans="1:22" ht="15" customHeight="1" thickBot="1" x14ac:dyDescent="0.25">
      <c r="A8" s="79"/>
      <c r="B8" s="79" t="s">
        <v>2838</v>
      </c>
      <c r="C8" s="79"/>
      <c r="D8" s="79"/>
      <c r="E8" s="79"/>
      <c r="F8" s="79"/>
      <c r="G8" s="2402">
        <f>'42. Dev Team'!B201:L201</f>
        <v>0</v>
      </c>
      <c r="H8" s="2402"/>
      <c r="I8" s="2402"/>
      <c r="J8" s="2402"/>
      <c r="K8" s="2402"/>
      <c r="L8" s="2402"/>
      <c r="M8" s="2402"/>
      <c r="N8" s="2402"/>
      <c r="O8" s="79"/>
      <c r="P8" s="31"/>
      <c r="Q8" s="79"/>
      <c r="R8" s="79"/>
      <c r="S8" s="550" t="s">
        <v>2839</v>
      </c>
      <c r="T8" s="1864"/>
      <c r="U8" s="1803"/>
      <c r="V8" s="1804"/>
    </row>
    <row r="9" spans="1:22" ht="4.5" customHeight="1" thickBot="1" x14ac:dyDescent="0.25">
      <c r="A9" s="79"/>
      <c r="B9" s="79"/>
      <c r="C9" s="79"/>
      <c r="D9" s="79"/>
      <c r="E9" s="79"/>
      <c r="F9" s="79"/>
      <c r="G9" s="79"/>
      <c r="H9" s="79"/>
      <c r="I9" s="79"/>
      <c r="J9" s="79"/>
      <c r="K9" s="79"/>
      <c r="L9" s="79"/>
      <c r="M9" s="79"/>
      <c r="N9" s="79"/>
      <c r="O9" s="79"/>
      <c r="P9" s="79"/>
      <c r="Q9" s="79"/>
      <c r="R9" s="79"/>
      <c r="S9" s="79"/>
      <c r="T9" s="79"/>
      <c r="U9" s="79"/>
      <c r="V9" s="79"/>
    </row>
    <row r="10" spans="1:22" ht="13.5" customHeight="1" x14ac:dyDescent="0.2">
      <c r="A10" s="79"/>
      <c r="B10" s="1120"/>
      <c r="C10" s="1609" t="s">
        <v>2840</v>
      </c>
      <c r="D10" s="1400"/>
      <c r="E10" s="1400"/>
      <c r="F10" s="1400"/>
      <c r="G10" s="1400"/>
      <c r="H10" s="1400"/>
      <c r="I10" s="1400"/>
      <c r="J10" s="1400"/>
      <c r="K10" s="1400"/>
      <c r="L10" s="1400"/>
      <c r="M10" s="1400"/>
      <c r="N10" s="1400"/>
      <c r="O10" s="1400"/>
      <c r="P10" s="1400"/>
      <c r="Q10" s="1400"/>
      <c r="R10" s="1400"/>
      <c r="S10" s="1400"/>
      <c r="T10" s="1400"/>
      <c r="U10" s="1400"/>
      <c r="V10" s="1400"/>
    </row>
    <row r="11" spans="1:22" ht="13.5" customHeight="1" x14ac:dyDescent="0.2">
      <c r="A11" s="79"/>
      <c r="B11" s="79"/>
      <c r="C11" s="1400"/>
      <c r="D11" s="1400"/>
      <c r="E11" s="1400"/>
      <c r="F11" s="1400"/>
      <c r="G11" s="1400"/>
      <c r="H11" s="1400"/>
      <c r="I11" s="1400"/>
      <c r="J11" s="1400"/>
      <c r="K11" s="1400"/>
      <c r="L11" s="1400"/>
      <c r="M11" s="1400"/>
      <c r="N11" s="1400"/>
      <c r="O11" s="1400"/>
      <c r="P11" s="1400"/>
      <c r="Q11" s="1400"/>
      <c r="R11" s="1400"/>
      <c r="S11" s="1400"/>
      <c r="T11" s="1400"/>
      <c r="U11" s="1400"/>
      <c r="V11" s="1400"/>
    </row>
    <row r="12" spans="1:22" ht="3.75" customHeight="1" x14ac:dyDescent="0.2">
      <c r="A12" s="79"/>
      <c r="B12" s="79"/>
      <c r="C12" s="79"/>
      <c r="D12" s="79"/>
      <c r="E12" s="79"/>
      <c r="F12" s="79"/>
      <c r="G12" s="79"/>
      <c r="H12" s="79"/>
      <c r="I12" s="79"/>
      <c r="J12" s="79"/>
      <c r="K12" s="79"/>
      <c r="L12" s="79"/>
      <c r="M12" s="79"/>
      <c r="N12" s="79"/>
      <c r="O12" s="79"/>
      <c r="P12" s="79"/>
      <c r="Q12" s="79"/>
      <c r="R12" s="79"/>
      <c r="S12" s="79"/>
      <c r="T12" s="79"/>
      <c r="U12" s="79"/>
      <c r="V12" s="79"/>
    </row>
    <row r="13" spans="1:22" ht="13.5" customHeight="1" x14ac:dyDescent="0.2">
      <c r="A13" s="79"/>
      <c r="B13" s="79"/>
      <c r="C13" s="1120"/>
      <c r="D13" s="1609" t="s">
        <v>2841</v>
      </c>
      <c r="E13" s="1400"/>
      <c r="F13" s="1400"/>
      <c r="G13" s="1400"/>
      <c r="H13" s="1400"/>
      <c r="I13" s="1400"/>
      <c r="J13" s="1400"/>
      <c r="K13" s="1400"/>
      <c r="L13" s="1400"/>
      <c r="M13" s="1400"/>
      <c r="N13" s="1400"/>
      <c r="O13" s="1400"/>
      <c r="P13" s="1400"/>
      <c r="Q13" s="1400"/>
      <c r="R13" s="1400"/>
      <c r="S13" s="1400"/>
      <c r="T13" s="1400"/>
      <c r="U13" s="1400"/>
      <c r="V13" s="1400"/>
    </row>
    <row r="14" spans="1:22" ht="13.5" customHeight="1" x14ac:dyDescent="0.2">
      <c r="A14" s="79"/>
      <c r="B14" s="79"/>
      <c r="C14" s="79"/>
      <c r="D14" s="1400"/>
      <c r="E14" s="1400"/>
      <c r="F14" s="1400"/>
      <c r="G14" s="1400"/>
      <c r="H14" s="1400"/>
      <c r="I14" s="1400"/>
      <c r="J14" s="1400"/>
      <c r="K14" s="1400"/>
      <c r="L14" s="1400"/>
      <c r="M14" s="1400"/>
      <c r="N14" s="1400"/>
      <c r="O14" s="1400"/>
      <c r="P14" s="1400"/>
      <c r="Q14" s="1400"/>
      <c r="R14" s="1400"/>
      <c r="S14" s="1400"/>
      <c r="T14" s="1400"/>
      <c r="U14" s="1400"/>
      <c r="V14" s="1400"/>
    </row>
    <row r="15" spans="1:22" ht="13.5" customHeight="1" x14ac:dyDescent="0.2">
      <c r="A15" s="79"/>
      <c r="B15" s="1120"/>
      <c r="C15" s="2078" t="s">
        <v>2842</v>
      </c>
      <c r="D15" s="1400"/>
      <c r="E15" s="1400"/>
      <c r="F15" s="1400"/>
      <c r="G15" s="1400"/>
      <c r="H15" s="1400"/>
      <c r="I15" s="1400"/>
      <c r="J15" s="1400"/>
      <c r="K15" s="1400"/>
      <c r="L15" s="1400"/>
      <c r="M15" s="1400"/>
      <c r="N15" s="1400"/>
      <c r="O15" s="1400"/>
      <c r="P15" s="1400"/>
      <c r="Q15" s="1400"/>
      <c r="R15" s="1400"/>
      <c r="S15" s="1400"/>
      <c r="T15" s="1400"/>
      <c r="U15" s="1400"/>
      <c r="V15" s="1400"/>
    </row>
    <row r="16" spans="1:22" ht="4.5" customHeight="1" x14ac:dyDescent="0.2">
      <c r="A16" s="79"/>
      <c r="B16" s="79"/>
      <c r="C16" s="79"/>
      <c r="D16" s="79"/>
      <c r="E16" s="79"/>
      <c r="F16" s="79"/>
      <c r="G16" s="79"/>
      <c r="H16" s="79"/>
      <c r="I16" s="79"/>
      <c r="J16" s="79"/>
      <c r="K16" s="79"/>
      <c r="L16" s="79"/>
      <c r="M16" s="79"/>
      <c r="N16" s="79"/>
      <c r="O16" s="79"/>
      <c r="P16" s="79"/>
      <c r="Q16" s="79"/>
      <c r="R16" s="79"/>
      <c r="S16" s="79"/>
      <c r="T16" s="79"/>
      <c r="U16" s="79"/>
      <c r="V16" s="79"/>
    </row>
    <row r="17" spans="1:22" ht="13.5" customHeight="1" x14ac:dyDescent="0.2">
      <c r="A17" s="642" t="s">
        <v>201</v>
      </c>
      <c r="B17" s="2403" t="s">
        <v>2843</v>
      </c>
      <c r="C17" s="1442"/>
      <c r="D17" s="1442"/>
      <c r="E17" s="1442"/>
      <c r="F17" s="1442"/>
      <c r="G17" s="1442"/>
      <c r="H17" s="1442"/>
      <c r="I17" s="1442"/>
      <c r="J17" s="1442"/>
      <c r="K17" s="1442"/>
      <c r="L17" s="1442"/>
      <c r="M17" s="1442"/>
      <c r="N17" s="1442"/>
      <c r="O17" s="1442"/>
      <c r="P17" s="1442"/>
      <c r="Q17" s="1442"/>
      <c r="R17" s="1442"/>
      <c r="S17" s="1442"/>
      <c r="T17" s="1442"/>
      <c r="U17" s="1442"/>
      <c r="V17" s="1443"/>
    </row>
    <row r="18" spans="1:22" ht="2.25" customHeight="1" x14ac:dyDescent="0.2">
      <c r="A18" s="79"/>
      <c r="B18" s="79"/>
      <c r="C18" s="79"/>
      <c r="D18" s="79"/>
      <c r="E18" s="79"/>
      <c r="F18" s="79"/>
      <c r="G18" s="79"/>
      <c r="H18" s="79"/>
      <c r="I18" s="79"/>
      <c r="J18" s="79"/>
      <c r="K18" s="79"/>
      <c r="L18" s="79"/>
      <c r="M18" s="79"/>
      <c r="N18" s="79"/>
      <c r="O18" s="79"/>
      <c r="P18" s="79"/>
      <c r="Q18" s="79"/>
      <c r="R18" s="79"/>
      <c r="S18" s="79"/>
      <c r="T18" s="79"/>
      <c r="U18" s="79"/>
      <c r="V18" s="79"/>
    </row>
    <row r="19" spans="1:22" ht="10.5" customHeight="1" x14ac:dyDescent="0.2">
      <c r="A19" s="79"/>
      <c r="B19" s="1609" t="s">
        <v>2844</v>
      </c>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ht="56.25" customHeight="1" x14ac:dyDescent="0.2">
      <c r="A20" s="79"/>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ht="13.5" customHeight="1" x14ac:dyDescent="0.2">
      <c r="A21" s="79"/>
      <c r="B21" s="1119"/>
      <c r="C21" s="1609" t="s">
        <v>2845</v>
      </c>
      <c r="D21" s="1400"/>
      <c r="E21" s="1400"/>
      <c r="F21" s="1400"/>
      <c r="G21" s="1400"/>
      <c r="H21" s="1400"/>
      <c r="I21" s="1400"/>
      <c r="J21" s="1400"/>
      <c r="K21" s="1400"/>
      <c r="L21" s="1400"/>
      <c r="M21" s="1400"/>
      <c r="N21" s="1400"/>
      <c r="O21" s="1400"/>
      <c r="P21" s="1400"/>
      <c r="Q21" s="1400"/>
      <c r="R21" s="1400"/>
      <c r="S21" s="1400"/>
      <c r="T21" s="1400"/>
      <c r="U21" s="1400"/>
      <c r="V21" s="1400"/>
    </row>
    <row r="22" spans="1:22" ht="14.25" customHeight="1" x14ac:dyDescent="0.2">
      <c r="A22" s="79"/>
      <c r="B22" s="79"/>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ht="6" customHeight="1" x14ac:dyDescent="0.2">
      <c r="A23" s="79"/>
      <c r="B23" s="79"/>
      <c r="C23" s="79"/>
      <c r="D23" s="79"/>
      <c r="E23" s="79"/>
      <c r="F23" s="79"/>
      <c r="G23" s="79"/>
      <c r="H23" s="79"/>
      <c r="I23" s="79"/>
      <c r="J23" s="79"/>
      <c r="K23" s="79"/>
      <c r="L23" s="79"/>
      <c r="M23" s="79"/>
      <c r="N23" s="79"/>
      <c r="O23" s="79"/>
      <c r="P23" s="79"/>
      <c r="Q23" s="79"/>
      <c r="R23" s="79"/>
      <c r="S23" s="79"/>
      <c r="T23" s="79"/>
      <c r="U23" s="79"/>
      <c r="V23" s="79"/>
    </row>
    <row r="24" spans="1:22" ht="13.5" customHeight="1" x14ac:dyDescent="0.25">
      <c r="A24" s="79"/>
      <c r="B24" s="1119"/>
      <c r="C24" s="222" t="s">
        <v>2846</v>
      </c>
      <c r="D24" s="31"/>
      <c r="E24" s="10"/>
      <c r="F24" s="10"/>
      <c r="G24" s="10"/>
      <c r="H24" s="10"/>
      <c r="I24" s="10"/>
      <c r="J24" s="10"/>
      <c r="K24" s="10"/>
      <c r="L24" s="10"/>
      <c r="M24" s="10"/>
      <c r="N24" s="10"/>
      <c r="O24" s="10"/>
      <c r="P24" s="10"/>
      <c r="Q24" s="10"/>
      <c r="R24" s="10"/>
      <c r="S24" s="10"/>
      <c r="T24" s="10"/>
      <c r="U24" s="10"/>
      <c r="V24" s="79"/>
    </row>
    <row r="25" spans="1:22" ht="4.5" customHeight="1" x14ac:dyDescent="0.2">
      <c r="A25" s="79"/>
      <c r="B25" s="79"/>
      <c r="C25" s="79"/>
      <c r="D25" s="79"/>
      <c r="E25" s="79"/>
      <c r="F25" s="79"/>
      <c r="G25" s="79"/>
      <c r="H25" s="79"/>
      <c r="I25" s="79"/>
      <c r="J25" s="79"/>
      <c r="K25" s="79"/>
      <c r="L25" s="79"/>
      <c r="M25" s="79"/>
      <c r="N25" s="79"/>
      <c r="O25" s="79"/>
      <c r="P25" s="79"/>
      <c r="Q25" s="79"/>
      <c r="R25" s="79"/>
      <c r="S25" s="79"/>
      <c r="T25" s="79"/>
      <c r="U25" s="79"/>
      <c r="V25" s="79"/>
    </row>
    <row r="26" spans="1:22" ht="13.5" customHeight="1" x14ac:dyDescent="0.2">
      <c r="A26" s="79"/>
      <c r="B26" s="1119"/>
      <c r="C26" s="1609" t="s">
        <v>2847</v>
      </c>
      <c r="D26" s="1400"/>
      <c r="E26" s="1400"/>
      <c r="F26" s="1400"/>
      <c r="G26" s="1400"/>
      <c r="H26" s="1400"/>
      <c r="I26" s="1400"/>
      <c r="J26" s="1400"/>
      <c r="K26" s="1400"/>
      <c r="L26" s="1400"/>
      <c r="M26" s="1400"/>
      <c r="N26" s="1400"/>
      <c r="O26" s="1400"/>
      <c r="P26" s="1400"/>
      <c r="Q26" s="1400"/>
      <c r="R26" s="1400"/>
      <c r="S26" s="1400"/>
      <c r="T26" s="1400"/>
      <c r="U26" s="1400"/>
      <c r="V26" s="1400"/>
    </row>
    <row r="27" spans="1:22" ht="13.5" customHeight="1" x14ac:dyDescent="0.2">
      <c r="A27" s="79"/>
      <c r="B27" s="503"/>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ht="15" customHeight="1" x14ac:dyDescent="0.2">
      <c r="A28" s="79"/>
      <c r="B28" s="503"/>
      <c r="C28" s="2404" t="s">
        <v>2848</v>
      </c>
      <c r="D28" s="1400"/>
      <c r="E28" s="1400"/>
      <c r="F28" s="1400"/>
      <c r="G28" s="1400"/>
      <c r="H28" s="1400"/>
      <c r="I28" s="1400"/>
      <c r="J28" s="1400"/>
      <c r="K28" s="1400"/>
      <c r="L28" s="1400"/>
      <c r="M28" s="1400"/>
      <c r="N28" s="1400"/>
      <c r="O28" s="1400"/>
      <c r="P28" s="1400"/>
      <c r="Q28" s="1400"/>
      <c r="R28" s="1400"/>
      <c r="S28" s="1400"/>
      <c r="T28" s="1400"/>
      <c r="U28" s="1400"/>
      <c r="V28" s="31"/>
    </row>
    <row r="29" spans="1:22" ht="13.5" customHeight="1" x14ac:dyDescent="0.2">
      <c r="A29" s="79"/>
      <c r="B29" s="1119"/>
      <c r="C29" s="1609" t="s">
        <v>2849</v>
      </c>
      <c r="D29" s="1400"/>
      <c r="E29" s="1400"/>
      <c r="F29" s="1400"/>
      <c r="G29" s="1400"/>
      <c r="H29" s="1400"/>
      <c r="I29" s="1400"/>
      <c r="J29" s="1400"/>
      <c r="K29" s="1400"/>
      <c r="L29" s="1400"/>
      <c r="M29" s="1400"/>
      <c r="N29" s="1400"/>
      <c r="O29" s="1400"/>
      <c r="P29" s="1400"/>
      <c r="Q29" s="1400"/>
      <c r="R29" s="1400"/>
      <c r="S29" s="1400"/>
      <c r="T29" s="1400"/>
      <c r="U29" s="1400"/>
      <c r="V29" s="1400"/>
    </row>
    <row r="30" spans="1:22" ht="6" customHeight="1" x14ac:dyDescent="0.2">
      <c r="A30" s="79"/>
      <c r="B30" s="79"/>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ht="13.5" customHeight="1" x14ac:dyDescent="0.2">
      <c r="A31" s="79"/>
      <c r="B31" s="79"/>
      <c r="C31" s="79" t="s">
        <v>2850</v>
      </c>
      <c r="D31" s="79"/>
      <c r="E31" s="79"/>
      <c r="F31" s="79"/>
      <c r="G31" s="79"/>
      <c r="H31" s="1864"/>
      <c r="I31" s="1803"/>
      <c r="J31" s="1803"/>
      <c r="K31" s="1803"/>
      <c r="L31" s="1803"/>
      <c r="M31" s="1803"/>
      <c r="N31" s="1803"/>
      <c r="O31" s="1803"/>
      <c r="P31" s="1803"/>
      <c r="Q31" s="1803"/>
      <c r="R31" s="1803"/>
      <c r="S31" s="1803"/>
      <c r="T31" s="1803"/>
      <c r="U31" s="1803"/>
      <c r="V31" s="1804"/>
    </row>
    <row r="32" spans="1:22" ht="6" customHeight="1" x14ac:dyDescent="0.2">
      <c r="A32" s="79"/>
      <c r="B32" s="79"/>
      <c r="C32" s="79"/>
      <c r="D32" s="79"/>
      <c r="E32" s="79"/>
      <c r="F32" s="79"/>
      <c r="G32" s="79"/>
      <c r="H32" s="79"/>
      <c r="I32" s="79"/>
      <c r="J32" s="79"/>
      <c r="K32" s="79"/>
      <c r="L32" s="79"/>
      <c r="M32" s="79"/>
      <c r="N32" s="79"/>
      <c r="O32" s="79"/>
      <c r="P32" s="79"/>
      <c r="Q32" s="79"/>
      <c r="R32" s="79"/>
      <c r="S32" s="79"/>
      <c r="T32" s="79"/>
      <c r="U32" s="79"/>
      <c r="V32" s="79"/>
    </row>
    <row r="33" spans="1:22" ht="13.5" customHeight="1" x14ac:dyDescent="0.2">
      <c r="A33" s="79"/>
      <c r="B33" s="79"/>
      <c r="C33" s="79" t="s">
        <v>2851</v>
      </c>
      <c r="D33" s="79"/>
      <c r="E33" s="79"/>
      <c r="F33" s="79"/>
      <c r="G33" s="79"/>
      <c r="H33" s="1864"/>
      <c r="I33" s="1803"/>
      <c r="J33" s="1803"/>
      <c r="K33" s="1803"/>
      <c r="L33" s="1803"/>
      <c r="M33" s="1803"/>
      <c r="N33" s="1803"/>
      <c r="O33" s="1803"/>
      <c r="P33" s="1803"/>
      <c r="Q33" s="1803"/>
      <c r="R33" s="1803"/>
      <c r="S33" s="1803"/>
      <c r="T33" s="1803"/>
      <c r="U33" s="1803"/>
      <c r="V33" s="1804"/>
    </row>
    <row r="34" spans="1:22" ht="7.5" customHeight="1" x14ac:dyDescent="0.2">
      <c r="A34" s="79"/>
      <c r="B34" s="79"/>
      <c r="C34" s="79"/>
      <c r="D34" s="79"/>
      <c r="E34" s="79"/>
      <c r="F34" s="79"/>
      <c r="G34" s="79"/>
      <c r="H34" s="79"/>
      <c r="I34" s="79"/>
      <c r="J34" s="79"/>
      <c r="K34" s="79"/>
      <c r="L34" s="79"/>
      <c r="M34" s="79"/>
      <c r="N34" s="79"/>
      <c r="O34" s="79"/>
      <c r="P34" s="79"/>
      <c r="Q34" s="79"/>
      <c r="R34" s="79"/>
      <c r="S34" s="79"/>
      <c r="T34" s="79"/>
      <c r="U34" s="79"/>
      <c r="V34" s="79"/>
    </row>
    <row r="35" spans="1:22" ht="13.5" customHeight="1" x14ac:dyDescent="0.2">
      <c r="A35" s="79"/>
      <c r="B35" s="79"/>
      <c r="C35" s="79" t="s">
        <v>2852</v>
      </c>
      <c r="D35" s="79"/>
      <c r="E35" s="79"/>
      <c r="F35" s="79"/>
      <c r="G35" s="79"/>
      <c r="H35" s="79"/>
      <c r="I35" s="2405"/>
      <c r="J35" s="1804"/>
      <c r="K35" s="79"/>
      <c r="L35" s="79" t="s">
        <v>173</v>
      </c>
      <c r="M35" s="79"/>
      <c r="N35" s="79"/>
      <c r="O35" s="1864"/>
      <c r="P35" s="1803"/>
      <c r="Q35" s="1803"/>
      <c r="R35" s="1803"/>
      <c r="S35" s="1803"/>
      <c r="T35" s="1803"/>
      <c r="U35" s="1803"/>
      <c r="V35" s="1804"/>
    </row>
    <row r="36" spans="1:22" ht="7.5" customHeight="1" x14ac:dyDescent="0.2">
      <c r="A36" s="79"/>
      <c r="B36" s="79"/>
      <c r="C36" s="79"/>
      <c r="D36" s="79"/>
      <c r="E36" s="79"/>
      <c r="F36" s="79"/>
      <c r="G36" s="79"/>
      <c r="H36" s="79"/>
      <c r="I36" s="79"/>
      <c r="J36" s="79"/>
      <c r="K36" s="79"/>
      <c r="L36" s="79"/>
      <c r="M36" s="79"/>
      <c r="N36" s="79"/>
      <c r="O36" s="79"/>
      <c r="P36" s="79"/>
      <c r="Q36" s="79"/>
      <c r="R36" s="79"/>
      <c r="S36" s="79"/>
      <c r="T36" s="79"/>
      <c r="U36" s="79"/>
      <c r="V36" s="79"/>
    </row>
    <row r="37" spans="1:22" ht="13.5" customHeight="1" x14ac:dyDescent="0.2">
      <c r="A37" s="642" t="s">
        <v>245</v>
      </c>
      <c r="B37" s="1454" t="s">
        <v>2853</v>
      </c>
      <c r="C37" s="1442"/>
      <c r="D37" s="1442"/>
      <c r="E37" s="1442"/>
      <c r="F37" s="1442"/>
      <c r="G37" s="1442"/>
      <c r="H37" s="1442"/>
      <c r="I37" s="1442"/>
      <c r="J37" s="1442"/>
      <c r="K37" s="1442"/>
      <c r="L37" s="1442"/>
      <c r="M37" s="1442"/>
      <c r="N37" s="1442"/>
      <c r="O37" s="1442"/>
      <c r="P37" s="1442"/>
      <c r="Q37" s="1442"/>
      <c r="R37" s="1442"/>
      <c r="S37" s="1442"/>
      <c r="T37" s="1442"/>
      <c r="U37" s="1442"/>
      <c r="V37" s="1443"/>
    </row>
    <row r="38" spans="1:22" ht="5.25" customHeight="1" x14ac:dyDescent="0.2">
      <c r="A38" s="642"/>
      <c r="B38" s="58"/>
      <c r="C38" s="58"/>
      <c r="D38" s="58"/>
      <c r="E38" s="58"/>
      <c r="F38" s="58"/>
      <c r="G38" s="58"/>
      <c r="H38" s="58"/>
      <c r="I38" s="58"/>
      <c r="J38" s="58"/>
      <c r="K38" s="58"/>
      <c r="L38" s="58"/>
      <c r="M38" s="58"/>
      <c r="N38" s="58"/>
      <c r="O38" s="58"/>
      <c r="P38" s="58"/>
      <c r="Q38" s="58"/>
      <c r="R38" s="58"/>
      <c r="S38" s="58"/>
      <c r="T38" s="58"/>
      <c r="U38" s="58"/>
      <c r="V38" s="58"/>
    </row>
    <row r="39" spans="1:22" ht="13.5" customHeight="1" x14ac:dyDescent="0.2">
      <c r="A39" s="79"/>
      <c r="B39" s="1387"/>
      <c r="C39" s="79" t="s">
        <v>2854</v>
      </c>
      <c r="D39" s="79"/>
      <c r="E39" s="79"/>
      <c r="F39" s="79"/>
      <c r="G39" s="79"/>
      <c r="H39" s="79"/>
      <c r="I39" s="79"/>
      <c r="J39" s="79"/>
      <c r="K39" s="79"/>
      <c r="L39" s="79"/>
      <c r="M39" s="79"/>
      <c r="N39" s="79"/>
      <c r="O39" s="79"/>
      <c r="P39" s="79"/>
      <c r="Q39" s="79"/>
      <c r="R39" s="79"/>
      <c r="S39" s="79"/>
      <c r="T39" s="79"/>
      <c r="U39" s="79"/>
      <c r="V39" s="79"/>
    </row>
    <row r="40" spans="1:22" s="1357" customFormat="1" ht="9" customHeight="1" x14ac:dyDescent="0.2">
      <c r="A40" s="1363"/>
      <c r="B40" s="1363"/>
      <c r="C40" s="1363"/>
      <c r="D40" s="1363"/>
      <c r="E40" s="1363"/>
      <c r="F40" s="1363"/>
      <c r="G40" s="1388"/>
      <c r="H40" s="1388" t="s">
        <v>2922</v>
      </c>
      <c r="I40" s="1363"/>
      <c r="J40" s="1363"/>
      <c r="K40" s="1363"/>
      <c r="L40" s="1363"/>
      <c r="M40" s="1363"/>
      <c r="N40" s="1363"/>
      <c r="O40" s="1363"/>
      <c r="P40" s="1363"/>
      <c r="Q40" s="1363"/>
      <c r="R40" s="1363"/>
      <c r="S40" s="1363"/>
      <c r="T40" s="1363"/>
      <c r="U40" s="1363"/>
      <c r="V40" s="1363"/>
    </row>
    <row r="41" spans="1:22" ht="13.5" customHeight="1" thickBot="1" x14ac:dyDescent="0.25">
      <c r="A41" s="79"/>
      <c r="B41" s="31"/>
      <c r="C41" s="79"/>
      <c r="D41" s="79"/>
      <c r="E41" s="79"/>
      <c r="F41" s="550" t="s">
        <v>2838</v>
      </c>
      <c r="G41" s="1364">
        <f>'42. Dev Team'!B81:L81</f>
        <v>0</v>
      </c>
      <c r="H41" s="134"/>
      <c r="I41" s="134"/>
      <c r="J41" s="134"/>
      <c r="K41" s="134"/>
      <c r="L41" s="134"/>
      <c r="M41" s="134"/>
      <c r="N41" s="134"/>
      <c r="O41" s="79"/>
      <c r="P41" s="31"/>
      <c r="Q41" s="31"/>
      <c r="R41" s="550" t="s">
        <v>2839</v>
      </c>
      <c r="S41" s="1864"/>
      <c r="T41" s="1803"/>
      <c r="U41" s="1803"/>
      <c r="V41" s="1804"/>
    </row>
    <row r="42" spans="1:22" ht="5.25" customHeight="1" x14ac:dyDescent="0.2">
      <c r="A42" s="79"/>
      <c r="B42" s="79"/>
      <c r="C42" s="79"/>
      <c r="D42" s="79"/>
      <c r="E42" s="79"/>
      <c r="F42" s="79"/>
      <c r="G42" s="79"/>
      <c r="H42" s="79"/>
      <c r="I42" s="79"/>
      <c r="J42" s="79"/>
      <c r="K42" s="79"/>
      <c r="L42" s="79"/>
      <c r="M42" s="79"/>
      <c r="N42" s="79"/>
      <c r="O42" s="79"/>
      <c r="P42" s="79"/>
      <c r="Q42" s="79"/>
      <c r="R42" s="79"/>
      <c r="S42" s="79"/>
      <c r="T42" s="79"/>
      <c r="U42" s="79"/>
      <c r="V42" s="79"/>
    </row>
    <row r="43" spans="1:22" ht="15.75" customHeight="1" x14ac:dyDescent="0.2">
      <c r="A43" s="79"/>
      <c r="B43" s="79"/>
      <c r="C43" s="250" t="s">
        <v>2855</v>
      </c>
      <c r="D43" s="79"/>
      <c r="E43" s="79"/>
      <c r="F43" s="79"/>
      <c r="G43" s="79"/>
      <c r="H43" s="79"/>
      <c r="I43" s="79"/>
      <c r="J43" s="79"/>
      <c r="K43" s="79"/>
      <c r="L43" s="79"/>
      <c r="M43" s="79"/>
      <c r="N43" s="79"/>
      <c r="O43" s="79"/>
      <c r="P43" s="79"/>
      <c r="Q43" s="79"/>
      <c r="R43" s="79"/>
      <c r="S43" s="79"/>
      <c r="T43" s="79"/>
      <c r="U43" s="79"/>
      <c r="V43" s="79"/>
    </row>
    <row r="44" spans="1:22" ht="13.5" customHeight="1" x14ac:dyDescent="0.25">
      <c r="A44" s="79"/>
      <c r="B44" s="79"/>
      <c r="C44" s="79" t="s">
        <v>2856</v>
      </c>
      <c r="D44" s="79"/>
      <c r="E44" s="79"/>
      <c r="F44" s="79"/>
      <c r="G44" s="2407"/>
      <c r="H44" s="1803"/>
      <c r="I44" s="1803"/>
      <c r="J44" s="1804"/>
      <c r="K44" s="79"/>
      <c r="L44" s="31"/>
      <c r="M44" s="79"/>
      <c r="N44" s="550" t="s">
        <v>2857</v>
      </c>
      <c r="O44" s="79"/>
      <c r="P44" s="2407"/>
      <c r="Q44" s="1803"/>
      <c r="R44" s="1804"/>
      <c r="S44" s="10"/>
      <c r="T44" s="10"/>
      <c r="U44" s="10"/>
      <c r="V44" s="10"/>
    </row>
    <row r="45" spans="1:22" ht="6" customHeight="1" x14ac:dyDescent="0.2">
      <c r="A45" s="79"/>
      <c r="B45" s="79"/>
      <c r="C45" s="79"/>
      <c r="D45" s="79"/>
      <c r="E45" s="79"/>
      <c r="F45" s="79"/>
      <c r="G45" s="79"/>
      <c r="H45" s="79"/>
      <c r="I45" s="79"/>
      <c r="J45" s="79"/>
      <c r="K45" s="79"/>
      <c r="L45" s="79"/>
      <c r="M45" s="79"/>
      <c r="N45" s="79"/>
      <c r="O45" s="79"/>
      <c r="P45" s="79"/>
      <c r="Q45" s="79"/>
      <c r="R45" s="79"/>
      <c r="S45" s="79"/>
      <c r="T45" s="79"/>
      <c r="U45" s="79"/>
      <c r="V45" s="79"/>
    </row>
    <row r="46" spans="1:22" ht="13.5" customHeight="1" x14ac:dyDescent="0.2">
      <c r="A46" s="642" t="s">
        <v>309</v>
      </c>
      <c r="B46" s="1454" t="s">
        <v>2858</v>
      </c>
      <c r="C46" s="1442"/>
      <c r="D46" s="1442"/>
      <c r="E46" s="1442"/>
      <c r="F46" s="1442"/>
      <c r="G46" s="1442"/>
      <c r="H46" s="1442"/>
      <c r="I46" s="1442"/>
      <c r="J46" s="1442"/>
      <c r="K46" s="1442"/>
      <c r="L46" s="1442"/>
      <c r="M46" s="1442"/>
      <c r="N46" s="1442"/>
      <c r="O46" s="1442"/>
      <c r="P46" s="1442"/>
      <c r="Q46" s="1442"/>
      <c r="R46" s="1442"/>
      <c r="S46" s="1442"/>
      <c r="T46" s="1442"/>
      <c r="U46" s="1442"/>
      <c r="V46" s="1443"/>
    </row>
    <row r="47" spans="1:22" ht="9" customHeight="1" x14ac:dyDescent="0.2">
      <c r="A47" s="79"/>
      <c r="B47" s="79"/>
      <c r="C47" s="79"/>
      <c r="D47" s="79"/>
      <c r="E47" s="79"/>
      <c r="F47" s="79"/>
      <c r="G47" s="1388"/>
      <c r="H47" s="1388" t="s">
        <v>2922</v>
      </c>
      <c r="I47" s="79"/>
      <c r="J47" s="79"/>
      <c r="K47" s="79"/>
      <c r="L47" s="79"/>
      <c r="M47" s="79"/>
      <c r="N47" s="79"/>
      <c r="O47" s="79"/>
      <c r="P47" s="79"/>
      <c r="Q47" s="79"/>
      <c r="R47" s="79"/>
      <c r="S47" s="79"/>
      <c r="T47" s="79"/>
      <c r="U47" s="79"/>
      <c r="V47" s="79"/>
    </row>
    <row r="48" spans="1:22" ht="13.5" customHeight="1" x14ac:dyDescent="0.2">
      <c r="A48" s="79"/>
      <c r="B48" s="31"/>
      <c r="C48" s="79"/>
      <c r="D48" s="79"/>
      <c r="E48" s="79"/>
      <c r="F48" s="550" t="s">
        <v>2838</v>
      </c>
      <c r="G48" s="1391">
        <f>'42. Dev Team'!B211:L211</f>
        <v>0</v>
      </c>
      <c r="H48" s="134"/>
      <c r="I48" s="134"/>
      <c r="J48" s="134"/>
      <c r="K48" s="134"/>
      <c r="L48" s="134"/>
      <c r="M48" s="134"/>
      <c r="N48" s="134"/>
      <c r="O48" s="79"/>
      <c r="P48" s="31"/>
      <c r="Q48" s="79"/>
      <c r="R48" s="550" t="s">
        <v>2839</v>
      </c>
      <c r="S48" s="1864"/>
      <c r="T48" s="1803"/>
      <c r="U48" s="1803"/>
      <c r="V48" s="1804"/>
    </row>
    <row r="49" spans="1:22" ht="6.75" customHeight="1" x14ac:dyDescent="0.2">
      <c r="A49" s="79"/>
      <c r="B49" s="79"/>
      <c r="C49" s="79"/>
      <c r="D49" s="79"/>
      <c r="E49" s="79"/>
      <c r="F49" s="79"/>
      <c r="G49" s="1388"/>
      <c r="H49" s="79"/>
      <c r="I49" s="79"/>
      <c r="J49" s="79"/>
      <c r="K49" s="79"/>
      <c r="L49" s="79"/>
      <c r="M49" s="79"/>
      <c r="N49" s="79"/>
      <c r="O49" s="79"/>
      <c r="P49" s="79"/>
      <c r="Q49" s="79"/>
      <c r="R49" s="79"/>
      <c r="S49" s="79"/>
      <c r="T49" s="79"/>
      <c r="U49" s="79"/>
      <c r="V49" s="79"/>
    </row>
    <row r="50" spans="1:22" ht="13.5" customHeight="1" x14ac:dyDescent="0.2">
      <c r="A50" s="642" t="s">
        <v>374</v>
      </c>
      <c r="B50" s="1454" t="s">
        <v>618</v>
      </c>
      <c r="C50" s="1442"/>
      <c r="D50" s="1442"/>
      <c r="E50" s="1442"/>
      <c r="F50" s="1442"/>
      <c r="G50" s="1442"/>
      <c r="H50" s="1442"/>
      <c r="I50" s="1442"/>
      <c r="J50" s="1442"/>
      <c r="K50" s="1442"/>
      <c r="L50" s="1442"/>
      <c r="M50" s="1442"/>
      <c r="N50" s="1442"/>
      <c r="O50" s="1442"/>
      <c r="P50" s="1442"/>
      <c r="Q50" s="1442"/>
      <c r="R50" s="1442"/>
      <c r="S50" s="1442"/>
      <c r="T50" s="1442"/>
      <c r="U50" s="1442"/>
      <c r="V50" s="1443"/>
    </row>
    <row r="51" spans="1:22" ht="10.5" customHeight="1" x14ac:dyDescent="0.2">
      <c r="A51" s="79"/>
      <c r="B51" s="79"/>
      <c r="C51" s="79"/>
      <c r="D51" s="79"/>
      <c r="E51" s="79"/>
      <c r="F51" s="79"/>
      <c r="G51" s="1388"/>
      <c r="H51" s="1388" t="s">
        <v>2922</v>
      </c>
      <c r="I51" s="79"/>
      <c r="J51" s="79"/>
      <c r="K51" s="79"/>
      <c r="L51" s="79"/>
      <c r="M51" s="79"/>
      <c r="N51" s="79"/>
      <c r="O51" s="79"/>
      <c r="P51" s="79"/>
      <c r="Q51" s="79"/>
      <c r="R51" s="79"/>
      <c r="S51" s="79"/>
      <c r="T51" s="79"/>
      <c r="U51" s="79"/>
      <c r="V51" s="79"/>
    </row>
    <row r="52" spans="1:22" ht="13.5" customHeight="1" thickBot="1" x14ac:dyDescent="0.25">
      <c r="A52" s="79"/>
      <c r="B52" s="31"/>
      <c r="C52" s="79"/>
      <c r="D52" s="79"/>
      <c r="E52" s="79"/>
      <c r="F52" s="550" t="s">
        <v>2838</v>
      </c>
      <c r="G52" s="1364">
        <f>'42. Dev Team'!B91:L91</f>
        <v>0</v>
      </c>
      <c r="H52" s="134"/>
      <c r="I52" s="134"/>
      <c r="J52" s="134"/>
      <c r="K52" s="134"/>
      <c r="L52" s="134"/>
      <c r="M52" s="134"/>
      <c r="N52" s="134"/>
      <c r="O52" s="79"/>
      <c r="P52" s="31"/>
      <c r="Q52" s="31"/>
      <c r="R52" s="550" t="s">
        <v>2839</v>
      </c>
      <c r="S52" s="1864"/>
      <c r="T52" s="1803"/>
      <c r="U52" s="1803"/>
      <c r="V52" s="1804"/>
    </row>
    <row r="53" spans="1:22" ht="6" customHeight="1" thickBot="1" x14ac:dyDescent="0.25">
      <c r="A53" s="79"/>
      <c r="B53" s="79"/>
      <c r="C53" s="79"/>
      <c r="D53" s="79"/>
      <c r="E53" s="79"/>
      <c r="F53" s="79"/>
      <c r="G53" s="79"/>
      <c r="H53" s="79"/>
      <c r="I53" s="79"/>
      <c r="J53" s="79"/>
      <c r="K53" s="79"/>
      <c r="L53" s="79"/>
      <c r="M53" s="79"/>
      <c r="N53" s="79"/>
      <c r="O53" s="79"/>
      <c r="P53" s="79"/>
      <c r="Q53" s="79"/>
      <c r="R53" s="79"/>
      <c r="S53" s="79"/>
      <c r="T53" s="79"/>
      <c r="U53" s="79"/>
      <c r="V53" s="79"/>
    </row>
    <row r="54" spans="1:22" ht="13.5" customHeight="1" x14ac:dyDescent="0.2">
      <c r="A54" s="642" t="s">
        <v>418</v>
      </c>
      <c r="B54" s="1454" t="s">
        <v>2859</v>
      </c>
      <c r="C54" s="1442"/>
      <c r="D54" s="1442"/>
      <c r="E54" s="1442"/>
      <c r="F54" s="1442"/>
      <c r="G54" s="1442"/>
      <c r="H54" s="1442"/>
      <c r="I54" s="1442"/>
      <c r="J54" s="1442"/>
      <c r="K54" s="1442"/>
      <c r="L54" s="1442"/>
      <c r="M54" s="1442"/>
      <c r="N54" s="1442"/>
      <c r="O54" s="1442"/>
      <c r="P54" s="1442"/>
      <c r="Q54" s="1442"/>
      <c r="R54" s="1442"/>
      <c r="S54" s="1442"/>
      <c r="T54" s="1442"/>
      <c r="U54" s="1442"/>
      <c r="V54" s="1443"/>
    </row>
    <row r="55" spans="1:22" ht="12" customHeight="1" x14ac:dyDescent="0.2">
      <c r="A55" s="79"/>
      <c r="B55" s="79"/>
      <c r="C55" s="79"/>
      <c r="D55" s="79"/>
      <c r="E55" s="79"/>
      <c r="F55" s="79"/>
      <c r="G55" s="79"/>
      <c r="H55" s="79"/>
      <c r="I55" s="79"/>
      <c r="J55" s="79"/>
      <c r="K55" s="79"/>
      <c r="L55" s="79"/>
      <c r="M55" s="79"/>
      <c r="N55" s="79"/>
      <c r="O55" s="79"/>
      <c r="P55" s="79"/>
      <c r="Q55" s="79"/>
      <c r="R55" s="79"/>
      <c r="S55" s="79"/>
      <c r="T55" s="79"/>
      <c r="U55" s="79"/>
      <c r="V55" s="79"/>
    </row>
    <row r="56" spans="1:22" ht="15.75" customHeight="1" x14ac:dyDescent="0.2">
      <c r="A56" s="79"/>
      <c r="B56" s="31"/>
      <c r="C56" s="79"/>
      <c r="D56" s="79"/>
      <c r="E56" s="79"/>
      <c r="F56" s="550" t="s">
        <v>2838</v>
      </c>
      <c r="G56" s="2406"/>
      <c r="H56" s="1803"/>
      <c r="I56" s="1803"/>
      <c r="J56" s="1803"/>
      <c r="K56" s="1803"/>
      <c r="L56" s="1803"/>
      <c r="M56" s="1803"/>
      <c r="N56" s="1804"/>
      <c r="O56" s="79"/>
      <c r="P56" s="31"/>
      <c r="Q56" s="79"/>
      <c r="R56" s="550" t="s">
        <v>2839</v>
      </c>
      <c r="S56" s="1864"/>
      <c r="T56" s="1803"/>
      <c r="U56" s="1803"/>
      <c r="V56" s="1804"/>
    </row>
    <row r="57" spans="1:22" ht="4.5" customHeight="1" x14ac:dyDescent="0.2">
      <c r="A57" s="79"/>
      <c r="B57" s="79"/>
      <c r="C57" s="79"/>
      <c r="D57" s="79"/>
      <c r="E57" s="79"/>
      <c r="F57" s="79"/>
      <c r="G57" s="79"/>
      <c r="H57" s="79"/>
      <c r="I57" s="79"/>
      <c r="J57" s="79"/>
      <c r="K57" s="79"/>
      <c r="L57" s="79"/>
      <c r="M57" s="79"/>
      <c r="N57" s="79"/>
      <c r="O57" s="79"/>
      <c r="P57" s="79"/>
      <c r="Q57" s="79"/>
      <c r="R57" s="79"/>
      <c r="S57" s="79"/>
      <c r="T57" s="79"/>
      <c r="U57" s="79"/>
      <c r="V57" s="79"/>
    </row>
    <row r="58" spans="1:22" ht="13.5" customHeight="1" x14ac:dyDescent="0.2">
      <c r="A58" s="79"/>
      <c r="B58" s="79"/>
      <c r="C58" s="79"/>
      <c r="D58" s="79"/>
      <c r="E58" s="79"/>
      <c r="F58" s="79"/>
      <c r="G58" s="79"/>
      <c r="H58" s="79"/>
      <c r="I58" s="79"/>
      <c r="J58" s="79"/>
      <c r="K58" s="79"/>
      <c r="L58" s="79"/>
      <c r="M58" s="79"/>
      <c r="N58" s="79"/>
      <c r="O58" s="79"/>
      <c r="P58" s="79"/>
      <c r="Q58" s="79"/>
      <c r="R58" s="79"/>
      <c r="S58" s="79"/>
      <c r="T58" s="79"/>
      <c r="U58" s="79"/>
      <c r="V58" s="79"/>
    </row>
    <row r="59" spans="1:22" ht="13.5" customHeight="1" x14ac:dyDescent="0.2"/>
    <row r="60" spans="1:22" ht="13.5" customHeight="1" x14ac:dyDescent="0.2"/>
    <row r="61" spans="1:22" ht="13.5" customHeight="1" x14ac:dyDescent="0.2"/>
    <row r="62" spans="1:22" ht="13.5" customHeight="1" x14ac:dyDescent="0.2"/>
    <row r="63" spans="1:22" ht="13.5" customHeight="1" x14ac:dyDescent="0.2"/>
    <row r="64" spans="1:22"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sheetProtection password="8E37" sheet="1" objects="1" scenarios="1"/>
  <mergeCells count="30">
    <mergeCell ref="G56:N56"/>
    <mergeCell ref="S56:V56"/>
    <mergeCell ref="G44:J44"/>
    <mergeCell ref="P44:R44"/>
    <mergeCell ref="B46:V46"/>
    <mergeCell ref="S48:V48"/>
    <mergeCell ref="B50:V50"/>
    <mergeCell ref="S52:V52"/>
    <mergeCell ref="B54:V54"/>
    <mergeCell ref="H33:V33"/>
    <mergeCell ref="I35:J35"/>
    <mergeCell ref="O35:V35"/>
    <mergeCell ref="B37:V37"/>
    <mergeCell ref="S41:V41"/>
    <mergeCell ref="C21:V22"/>
    <mergeCell ref="C26:V27"/>
    <mergeCell ref="C28:U28"/>
    <mergeCell ref="C29:V30"/>
    <mergeCell ref="H31:V31"/>
    <mergeCell ref="C10:V11"/>
    <mergeCell ref="D13:V14"/>
    <mergeCell ref="C15:V15"/>
    <mergeCell ref="B17:V17"/>
    <mergeCell ref="B19:V20"/>
    <mergeCell ref="A1:V2"/>
    <mergeCell ref="A3:V3"/>
    <mergeCell ref="A4:V4"/>
    <mergeCell ref="B6:V6"/>
    <mergeCell ref="G8:N8"/>
    <mergeCell ref="T8:V8"/>
  </mergeCells>
  <dataValidations count="1">
    <dataValidation type="custom" allowBlank="1" showInputMessage="1" showErrorMessage="1" prompt="10 digits - no dashes or parentheses" sqref="I35">
      <formula1>EQ(LEN(I35),(10))</formula1>
    </dataValidation>
  </dataValidations>
  <hyperlinks>
    <hyperlink ref="C28" r:id="rId1"/>
  </hyperlinks>
  <pageMargins left="0.45" right="0.2" top="0.5" bottom="0.25" header="0" footer="0"/>
  <pageSetup scale="95" orientation="portrait" r:id="rId2"/>
  <headerFooter>
    <oddFooter>&amp;R&amp;D</oddFooter>
  </headerFooter>
  <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24"/>
  <sheetViews>
    <sheetView zoomScaleNormal="100" zoomScaleSheetLayoutView="90" workbookViewId="0">
      <selection sqref="A1:J1"/>
    </sheetView>
  </sheetViews>
  <sheetFormatPr defaultColWidth="12.625" defaultRowHeight="15" customHeight="1" x14ac:dyDescent="0.2"/>
  <cols>
    <col min="1" max="1" width="7.5" customWidth="1"/>
    <col min="2" max="2" width="2.25" customWidth="1"/>
    <col min="3" max="3" width="3.875" customWidth="1"/>
    <col min="4" max="4" width="11.875" customWidth="1"/>
    <col min="5" max="5" width="8.375" customWidth="1"/>
    <col min="6" max="9" width="7.5" customWidth="1"/>
    <col min="10" max="10" width="16.125" customWidth="1"/>
  </cols>
  <sheetData>
    <row r="1" spans="1:10" ht="31.15" customHeight="1" x14ac:dyDescent="0.2">
      <c r="A1" s="2408" t="s">
        <v>2860</v>
      </c>
      <c r="B1" s="1442"/>
      <c r="C1" s="1442"/>
      <c r="D1" s="1442"/>
      <c r="E1" s="1442"/>
      <c r="F1" s="1442"/>
      <c r="G1" s="1442"/>
      <c r="H1" s="1442"/>
      <c r="I1" s="1442"/>
      <c r="J1" s="1443"/>
    </row>
    <row r="2" spans="1:10" ht="15" customHeight="1" x14ac:dyDescent="0.2">
      <c r="A2" s="2409" t="s">
        <v>2861</v>
      </c>
      <c r="B2" s="1397"/>
      <c r="C2" s="1397"/>
      <c r="D2" s="1397"/>
      <c r="E2" s="1397"/>
      <c r="F2" s="1397"/>
      <c r="G2" s="1397"/>
      <c r="H2" s="1397"/>
      <c r="I2" s="1397"/>
      <c r="J2" s="1398"/>
    </row>
    <row r="3" spans="1:10" ht="14.25" customHeight="1" x14ac:dyDescent="0.2">
      <c r="A3" s="1399"/>
      <c r="B3" s="1400"/>
      <c r="C3" s="1400"/>
      <c r="D3" s="1400"/>
      <c r="E3" s="1400"/>
      <c r="F3" s="1400"/>
      <c r="G3" s="1400"/>
      <c r="H3" s="1400"/>
      <c r="I3" s="1400"/>
      <c r="J3" s="1401"/>
    </row>
    <row r="4" spans="1:10" ht="14.25" customHeight="1" x14ac:dyDescent="0.2">
      <c r="A4" s="1399"/>
      <c r="B4" s="1400"/>
      <c r="C4" s="1400"/>
      <c r="D4" s="1400"/>
      <c r="E4" s="1400"/>
      <c r="F4" s="1400"/>
      <c r="G4" s="1400"/>
      <c r="H4" s="1400"/>
      <c r="I4" s="1400"/>
      <c r="J4" s="1401"/>
    </row>
    <row r="5" spans="1:10" ht="14.25" customHeight="1" x14ac:dyDescent="0.2">
      <c r="A5" s="1399"/>
      <c r="B5" s="1400"/>
      <c r="C5" s="1400"/>
      <c r="D5" s="1400"/>
      <c r="E5" s="1400"/>
      <c r="F5" s="1400"/>
      <c r="G5" s="1400"/>
      <c r="H5" s="1400"/>
      <c r="I5" s="1400"/>
      <c r="J5" s="1401"/>
    </row>
    <row r="6" spans="1:10" ht="14.25" customHeight="1" x14ac:dyDescent="0.2">
      <c r="A6" s="1399"/>
      <c r="B6" s="1400"/>
      <c r="C6" s="1400"/>
      <c r="D6" s="1400"/>
      <c r="E6" s="1400"/>
      <c r="F6" s="1400"/>
      <c r="G6" s="1400"/>
      <c r="H6" s="1400"/>
      <c r="I6" s="1400"/>
      <c r="J6" s="1401"/>
    </row>
    <row r="7" spans="1:10" ht="14.25" customHeight="1" x14ac:dyDescent="0.2">
      <c r="A7" s="1399"/>
      <c r="B7" s="1400"/>
      <c r="C7" s="1400"/>
      <c r="D7" s="1400"/>
      <c r="E7" s="1400"/>
      <c r="F7" s="1400"/>
      <c r="G7" s="1400"/>
      <c r="H7" s="1400"/>
      <c r="I7" s="1400"/>
      <c r="J7" s="1401"/>
    </row>
    <row r="8" spans="1:10" ht="14.25" customHeight="1" x14ac:dyDescent="0.2">
      <c r="A8" s="1399"/>
      <c r="B8" s="1400"/>
      <c r="C8" s="1400"/>
      <c r="D8" s="1400"/>
      <c r="E8" s="1400"/>
      <c r="F8" s="1400"/>
      <c r="G8" s="1400"/>
      <c r="H8" s="1400"/>
      <c r="I8" s="1400"/>
      <c r="J8" s="1401"/>
    </row>
    <row r="9" spans="1:10" ht="33" customHeight="1" x14ac:dyDescent="0.2">
      <c r="A9" s="1402"/>
      <c r="B9" s="1403"/>
      <c r="C9" s="1403"/>
      <c r="D9" s="1403"/>
      <c r="E9" s="1403"/>
      <c r="F9" s="1403"/>
      <c r="G9" s="1403"/>
      <c r="H9" s="1403"/>
      <c r="I9" s="1403"/>
      <c r="J9" s="1404"/>
    </row>
    <row r="10" spans="1:10" ht="6.75" customHeight="1" x14ac:dyDescent="0.25">
      <c r="A10" s="10"/>
      <c r="B10" s="10"/>
      <c r="C10" s="177"/>
      <c r="D10" s="177"/>
      <c r="E10" s="177"/>
      <c r="F10" s="177"/>
      <c r="G10" s="177"/>
      <c r="H10" s="177"/>
      <c r="I10" s="177"/>
      <c r="J10" s="177"/>
    </row>
    <row r="11" spans="1:10" ht="14.25" customHeight="1" x14ac:dyDescent="0.25">
      <c r="A11" s="2410" t="s">
        <v>2862</v>
      </c>
      <c r="B11" s="1400"/>
      <c r="C11" s="1400"/>
      <c r="D11" s="1401"/>
      <c r="E11" s="1028" t="str">
        <f>IF(OR('7. Site Info Part I'!$B$9=11,'7. Site Info Part I'!$B$9=13),"Yes","No")</f>
        <v>No</v>
      </c>
      <c r="F11" s="2411" t="s">
        <v>2863</v>
      </c>
      <c r="G11" s="1401"/>
      <c r="H11" s="1029" t="str">
        <f>IF($E$11="No",'7. Site Info Part I'!$X$14, "NA")</f>
        <v/>
      </c>
      <c r="I11" s="177"/>
      <c r="J11" s="10"/>
    </row>
    <row r="12" spans="1:10" ht="7.5" customHeight="1" x14ac:dyDescent="0.25">
      <c r="A12" s="10"/>
      <c r="B12" s="10"/>
      <c r="C12" s="177"/>
      <c r="D12" s="10"/>
      <c r="E12" s="1030"/>
      <c r="F12" s="1030"/>
      <c r="G12" s="1030"/>
      <c r="H12" s="594"/>
      <c r="I12" s="177"/>
      <c r="J12" s="177"/>
    </row>
    <row r="13" spans="1:10" ht="15.75" customHeight="1" x14ac:dyDescent="0.25">
      <c r="A13" s="2412" t="s">
        <v>2864</v>
      </c>
      <c r="B13" s="1881"/>
      <c r="C13" s="1881"/>
      <c r="D13" s="1532"/>
      <c r="E13" s="1105" t="str">
        <f>IF($H$11&lt;17.0341,"Yes","No")</f>
        <v>No</v>
      </c>
      <c r="F13" s="10"/>
      <c r="G13" s="216"/>
      <c r="H13" s="216"/>
      <c r="I13" s="216"/>
      <c r="J13" s="177"/>
    </row>
    <row r="14" spans="1:10" ht="6" customHeight="1" x14ac:dyDescent="0.25">
      <c r="A14" s="121"/>
      <c r="B14" s="10"/>
      <c r="C14" s="244"/>
      <c r="D14" s="244"/>
      <c r="E14" s="244"/>
      <c r="F14" s="244"/>
      <c r="G14" s="10"/>
      <c r="H14" s="216"/>
      <c r="I14" s="216"/>
      <c r="J14" s="177"/>
    </row>
    <row r="15" spans="1:10" ht="6" customHeight="1" x14ac:dyDescent="0.25">
      <c r="A15" s="2413"/>
      <c r="B15" s="1442"/>
      <c r="C15" s="1442"/>
      <c r="D15" s="1442"/>
      <c r="E15" s="1442"/>
      <c r="F15" s="1442"/>
      <c r="G15" s="1442"/>
      <c r="H15" s="1442"/>
      <c r="I15" s="1442"/>
      <c r="J15" s="1443"/>
    </row>
    <row r="16" spans="1:10" ht="4.5" customHeight="1" x14ac:dyDescent="0.25">
      <c r="A16" s="10"/>
      <c r="B16" s="10"/>
      <c r="C16" s="10"/>
      <c r="D16" s="10"/>
      <c r="E16" s="10"/>
      <c r="F16" s="10"/>
      <c r="G16" s="10"/>
      <c r="H16" s="10"/>
      <c r="I16" s="10"/>
      <c r="J16" s="10"/>
    </row>
    <row r="17" spans="1:10" ht="14.25" customHeight="1" x14ac:dyDescent="0.25">
      <c r="A17" s="2410" t="s">
        <v>2865</v>
      </c>
      <c r="B17" s="1400"/>
      <c r="C17" s="1400"/>
      <c r="D17" s="1401"/>
      <c r="E17" s="1028" t="str">
        <f>IF('7. Site Info Part I'!$B$9=11,"Yes","No")</f>
        <v>No</v>
      </c>
      <c r="F17" s="2411" t="s">
        <v>2863</v>
      </c>
      <c r="G17" s="1401"/>
      <c r="H17" s="1029" t="str">
        <f>IF($E$17="Yes",'7. Site Info Part I'!$X$14,"NA")</f>
        <v>NA</v>
      </c>
      <c r="I17" s="177"/>
      <c r="J17" s="10"/>
    </row>
    <row r="18" spans="1:10" ht="6" customHeight="1" x14ac:dyDescent="0.25">
      <c r="A18" s="10"/>
      <c r="B18" s="10"/>
      <c r="C18" s="177"/>
      <c r="D18" s="177"/>
      <c r="E18" s="10"/>
      <c r="F18" s="177"/>
      <c r="G18" s="177"/>
      <c r="H18" s="177"/>
      <c r="I18" s="177"/>
      <c r="J18" s="177"/>
    </row>
    <row r="19" spans="1:10" ht="14.25" customHeight="1" x14ac:dyDescent="0.25">
      <c r="A19" s="10"/>
      <c r="B19" s="10"/>
      <c r="C19" s="177"/>
      <c r="D19" s="10"/>
      <c r="E19" s="2415" t="s">
        <v>2866</v>
      </c>
      <c r="F19" s="1400"/>
      <c r="G19" s="1401"/>
      <c r="H19" s="1029" t="str">
        <f>IF(E17="Yes", 32.0341, "NA")</f>
        <v>NA</v>
      </c>
      <c r="I19" s="177"/>
      <c r="J19" s="177"/>
    </row>
    <row r="20" spans="1:10" ht="7.5" customHeight="1" x14ac:dyDescent="0.25">
      <c r="A20" s="10"/>
      <c r="B20" s="10"/>
      <c r="C20" s="177"/>
      <c r="D20" s="10"/>
      <c r="E20" s="1030"/>
      <c r="F20" s="1030"/>
      <c r="G20" s="1030"/>
      <c r="H20" s="594"/>
      <c r="I20" s="177"/>
      <c r="J20" s="177"/>
    </row>
    <row r="21" spans="1:10" ht="15.75" customHeight="1" x14ac:dyDescent="0.25">
      <c r="A21" s="2412" t="s">
        <v>2867</v>
      </c>
      <c r="B21" s="1881"/>
      <c r="C21" s="1881"/>
      <c r="D21" s="1532"/>
      <c r="E21" s="1105" t="str">
        <f>IF($H$17&lt;32.0341,"Yes","No")</f>
        <v>No</v>
      </c>
      <c r="F21" s="10"/>
      <c r="G21" s="216"/>
      <c r="H21" s="216"/>
      <c r="I21" s="216"/>
      <c r="J21" s="177"/>
    </row>
    <row r="22" spans="1:10" ht="6" customHeight="1" x14ac:dyDescent="0.25">
      <c r="A22" s="10"/>
      <c r="B22" s="10"/>
      <c r="C22" s="10"/>
      <c r="D22" s="10"/>
      <c r="E22" s="10"/>
      <c r="F22" s="10"/>
      <c r="G22" s="10"/>
      <c r="H22" s="10"/>
      <c r="I22" s="10"/>
      <c r="J22" s="10"/>
    </row>
    <row r="23" spans="1:10" ht="6" customHeight="1" x14ac:dyDescent="0.25">
      <c r="A23" s="1031"/>
      <c r="B23" s="1032"/>
      <c r="C23" s="1032"/>
      <c r="D23" s="1032"/>
      <c r="E23" s="1032"/>
      <c r="F23" s="1032"/>
      <c r="G23" s="1032"/>
      <c r="H23" s="1032"/>
      <c r="I23" s="1032"/>
      <c r="J23" s="1033"/>
    </row>
    <row r="24" spans="1:10" ht="6.75" customHeight="1" x14ac:dyDescent="0.25">
      <c r="A24" s="10"/>
      <c r="B24" s="10"/>
      <c r="C24" s="10"/>
      <c r="D24" s="10"/>
      <c r="E24" s="10"/>
      <c r="F24" s="10"/>
      <c r="G24" s="10"/>
      <c r="H24" s="10"/>
      <c r="I24" s="10"/>
      <c r="J24" s="10"/>
    </row>
    <row r="25" spans="1:10" ht="14.25" customHeight="1" x14ac:dyDescent="0.25">
      <c r="A25" s="2410" t="s">
        <v>2868</v>
      </c>
      <c r="B25" s="1400"/>
      <c r="C25" s="1400"/>
      <c r="D25" s="1401"/>
      <c r="E25" s="1028" t="str">
        <f>IF('7. Site Info Part I'!$B$9=13,"Yes","No")</f>
        <v>No</v>
      </c>
      <c r="F25" s="2411" t="s">
        <v>2863</v>
      </c>
      <c r="G25" s="1401"/>
      <c r="H25" s="1029" t="str">
        <f>IF($E$25="Yes",'7. Site Info Part I'!$X$14,"NA")</f>
        <v>NA</v>
      </c>
      <c r="I25" s="177"/>
      <c r="J25" s="10"/>
    </row>
    <row r="26" spans="1:10" ht="6" customHeight="1" x14ac:dyDescent="0.25">
      <c r="A26" s="10"/>
      <c r="B26" s="10"/>
      <c r="C26" s="177"/>
      <c r="D26" s="177"/>
      <c r="E26" s="10"/>
      <c r="F26" s="177"/>
      <c r="G26" s="177"/>
      <c r="H26" s="177"/>
      <c r="I26" s="177"/>
      <c r="J26" s="177"/>
    </row>
    <row r="27" spans="1:10" ht="14.25" customHeight="1" x14ac:dyDescent="0.25">
      <c r="A27" s="10"/>
      <c r="B27" s="10"/>
      <c r="C27" s="177"/>
      <c r="D27" s="10"/>
      <c r="E27" s="2415" t="s">
        <v>2866</v>
      </c>
      <c r="F27" s="1400"/>
      <c r="G27" s="1401"/>
      <c r="H27" s="1029" t="str">
        <f>IF(E25="Yes", 22.0341,"NA")</f>
        <v>NA</v>
      </c>
      <c r="I27" s="177"/>
      <c r="J27" s="177"/>
    </row>
    <row r="28" spans="1:10" ht="7.5" customHeight="1" x14ac:dyDescent="0.25">
      <c r="A28" s="10"/>
      <c r="B28" s="10"/>
      <c r="C28" s="177"/>
      <c r="D28" s="10"/>
      <c r="E28" s="1030"/>
      <c r="F28" s="1030"/>
      <c r="G28" s="1030"/>
      <c r="H28" s="594"/>
      <c r="I28" s="177"/>
      <c r="J28" s="177"/>
    </row>
    <row r="29" spans="1:10" ht="15.75" customHeight="1" x14ac:dyDescent="0.25">
      <c r="A29" s="2412" t="s">
        <v>2869</v>
      </c>
      <c r="B29" s="1881"/>
      <c r="C29" s="1881"/>
      <c r="D29" s="1532"/>
      <c r="E29" s="1105" t="str">
        <f>IF($H$25&lt;22.0341,"Yes","No")</f>
        <v>No</v>
      </c>
      <c r="F29" s="10"/>
      <c r="G29" s="216"/>
      <c r="H29" s="216"/>
      <c r="I29" s="216"/>
      <c r="J29" s="177"/>
    </row>
    <row r="30" spans="1:10" ht="6" customHeight="1" x14ac:dyDescent="0.25">
      <c r="A30" s="10"/>
      <c r="B30" s="10"/>
      <c r="C30" s="10"/>
      <c r="D30" s="10"/>
      <c r="E30" s="10"/>
      <c r="F30" s="10"/>
      <c r="G30" s="10"/>
      <c r="H30" s="10"/>
      <c r="I30" s="10"/>
      <c r="J30" s="10"/>
    </row>
    <row r="31" spans="1:10" ht="6" customHeight="1" x14ac:dyDescent="0.25">
      <c r="A31" s="1031"/>
      <c r="B31" s="1032"/>
      <c r="C31" s="1032"/>
      <c r="D31" s="1032"/>
      <c r="E31" s="1032"/>
      <c r="F31" s="1032"/>
      <c r="G31" s="1032"/>
      <c r="H31" s="1032"/>
      <c r="I31" s="1032"/>
      <c r="J31" s="1033"/>
    </row>
    <row r="32" spans="1:10" ht="6.75" customHeight="1" x14ac:dyDescent="0.25">
      <c r="A32" s="10"/>
      <c r="B32" s="10"/>
      <c r="C32" s="10"/>
      <c r="D32" s="10"/>
      <c r="E32" s="10"/>
      <c r="F32" s="10"/>
      <c r="G32" s="10"/>
      <c r="H32" s="10"/>
      <c r="I32" s="10"/>
      <c r="J32" s="10"/>
    </row>
    <row r="33" spans="1:10" ht="14.25" customHeight="1" x14ac:dyDescent="0.25">
      <c r="A33" s="1559" t="s">
        <v>2870</v>
      </c>
      <c r="B33" s="1400"/>
      <c r="C33" s="1400"/>
      <c r="D33" s="1401"/>
      <c r="E33" s="1034" t="str">
        <f>IF('7. Site Info Part I'!B14&gt;0,VLOOKUP('7. Site Info Part I'!$B$14, $D$61:$E$5326,2,FALSE),"")</f>
        <v/>
      </c>
      <c r="F33" s="2414" t="s">
        <v>2871</v>
      </c>
      <c r="G33" s="1400"/>
      <c r="H33" s="1400"/>
      <c r="I33" s="10"/>
      <c r="J33" s="10"/>
    </row>
    <row r="34" spans="1:10" ht="8.25" customHeight="1" x14ac:dyDescent="0.25">
      <c r="A34" s="10"/>
      <c r="B34" s="10"/>
      <c r="C34" s="10"/>
      <c r="D34" s="10"/>
      <c r="E34" s="10"/>
      <c r="F34" s="10"/>
      <c r="G34" s="10"/>
      <c r="H34" s="10"/>
      <c r="I34" s="10"/>
      <c r="J34" s="10"/>
    </row>
    <row r="35" spans="1:10" ht="14.25" customHeight="1" x14ac:dyDescent="0.25">
      <c r="A35" s="1031"/>
      <c r="B35" s="1032"/>
      <c r="C35" s="1032"/>
      <c r="D35" s="1032"/>
      <c r="E35" s="1032"/>
      <c r="F35" s="1032"/>
      <c r="G35" s="1032"/>
      <c r="H35" s="1032"/>
      <c r="I35" s="1032"/>
      <c r="J35" s="1033"/>
    </row>
    <row r="36" spans="1:10" ht="6" customHeight="1" x14ac:dyDescent="0.25">
      <c r="A36" s="10"/>
      <c r="B36" s="10"/>
      <c r="C36" s="10"/>
      <c r="D36" s="10"/>
      <c r="E36" s="10"/>
      <c r="F36" s="10"/>
      <c r="G36" s="10"/>
      <c r="H36" s="10"/>
      <c r="I36" s="10"/>
      <c r="J36" s="10"/>
    </row>
    <row r="37" spans="1:10" ht="15" customHeight="1" x14ac:dyDescent="0.2">
      <c r="A37" s="2409" t="s">
        <v>2872</v>
      </c>
      <c r="B37" s="1397"/>
      <c r="C37" s="1397"/>
      <c r="D37" s="1397"/>
      <c r="E37" s="1397"/>
      <c r="F37" s="1397"/>
      <c r="G37" s="1397"/>
      <c r="H37" s="1397"/>
      <c r="I37" s="1397"/>
      <c r="J37" s="1398"/>
    </row>
    <row r="38" spans="1:10" ht="44.25" customHeight="1" x14ac:dyDescent="0.2">
      <c r="A38" s="1402"/>
      <c r="B38" s="1403"/>
      <c r="C38" s="1403"/>
      <c r="D38" s="1403"/>
      <c r="E38" s="1403"/>
      <c r="F38" s="1403"/>
      <c r="G38" s="1403"/>
      <c r="H38" s="1403"/>
      <c r="I38" s="1403"/>
      <c r="J38" s="1404"/>
    </row>
    <row r="39" spans="1:10" ht="6.75" customHeight="1" x14ac:dyDescent="0.25">
      <c r="A39" s="46"/>
      <c r="B39" s="46"/>
      <c r="C39" s="46"/>
      <c r="D39" s="46"/>
      <c r="E39" s="10"/>
      <c r="F39" s="10"/>
      <c r="G39" s="10"/>
      <c r="H39" s="10"/>
      <c r="I39" s="46"/>
      <c r="J39" s="46"/>
    </row>
    <row r="40" spans="1:10" ht="14.25" customHeight="1" x14ac:dyDescent="0.25">
      <c r="A40" s="10" t="s">
        <v>2873</v>
      </c>
      <c r="B40" s="10"/>
      <c r="C40" s="10"/>
      <c r="D40" s="10"/>
      <c r="E40" s="2380" t="str">
        <f>IF('47. Third Party'!G44=0,"--Complete on Third Party (Tab 47)--",'47. Third Party'!G44)</f>
        <v>--Complete on Third Party (Tab 47)--</v>
      </c>
      <c r="F40" s="1403"/>
      <c r="G40" s="1403"/>
      <c r="H40" s="1403"/>
      <c r="I40" s="10"/>
      <c r="J40" s="10"/>
    </row>
    <row r="41" spans="1:10" ht="8.25" customHeight="1" x14ac:dyDescent="0.25">
      <c r="A41" s="10"/>
      <c r="B41" s="10"/>
      <c r="C41" s="10"/>
      <c r="D41" s="10"/>
      <c r="E41" s="10"/>
      <c r="F41" s="10"/>
      <c r="G41" s="10"/>
      <c r="H41" s="10"/>
      <c r="I41" s="10"/>
      <c r="J41" s="10"/>
    </row>
    <row r="42" spans="1:10" ht="14.25" customHeight="1" x14ac:dyDescent="0.25">
      <c r="A42" s="10" t="s">
        <v>2874</v>
      </c>
      <c r="B42" s="10"/>
      <c r="C42" s="10"/>
      <c r="D42" s="10"/>
      <c r="E42" s="2380" t="str">
        <f>IF('47. Third Party'!P44=0,"--Complete on Third Party (Tab 47)--",'47. Third Party'!P44)</f>
        <v>--Complete on Third Party (Tab 47)--</v>
      </c>
      <c r="F42" s="1403"/>
      <c r="G42" s="1403"/>
      <c r="H42" s="1403"/>
      <c r="I42" s="10"/>
      <c r="J42" s="10"/>
    </row>
    <row r="43" spans="1:10" ht="7.5" customHeight="1" x14ac:dyDescent="0.25">
      <c r="A43" s="10"/>
      <c r="B43" s="10"/>
      <c r="C43" s="10"/>
      <c r="D43" s="10"/>
      <c r="E43" s="10"/>
      <c r="F43" s="10"/>
      <c r="G43" s="10"/>
      <c r="H43" s="10"/>
      <c r="I43" s="10"/>
      <c r="J43" s="10"/>
    </row>
    <row r="44" spans="1:10" ht="14.25" customHeight="1" x14ac:dyDescent="0.25">
      <c r="A44" s="10" t="s">
        <v>2875</v>
      </c>
      <c r="B44" s="10"/>
      <c r="C44" s="10"/>
      <c r="D44" s="10"/>
      <c r="E44" s="1004">
        <f>'17. Dev. Narr.'!B16</f>
        <v>0</v>
      </c>
      <c r="F44" s="10"/>
      <c r="G44" s="10"/>
      <c r="H44" s="10"/>
      <c r="I44" s="10"/>
      <c r="J44" s="10"/>
    </row>
    <row r="45" spans="1:10" ht="7.5" customHeight="1" x14ac:dyDescent="0.25">
      <c r="A45" s="10"/>
      <c r="B45" s="10"/>
      <c r="C45" s="10"/>
      <c r="D45" s="10"/>
      <c r="E45" s="10"/>
      <c r="F45" s="10"/>
      <c r="G45" s="10"/>
      <c r="H45" s="10"/>
      <c r="I45" s="10"/>
      <c r="J45" s="10"/>
    </row>
    <row r="46" spans="1:10" ht="14.25" customHeight="1" x14ac:dyDescent="0.25">
      <c r="A46" s="2416" t="s">
        <v>2876</v>
      </c>
      <c r="B46" s="1400"/>
      <c r="C46" s="1400"/>
      <c r="D46" s="1400"/>
      <c r="E46" s="10"/>
      <c r="F46" s="10"/>
      <c r="G46" s="10"/>
      <c r="H46" s="10"/>
      <c r="I46" s="10"/>
      <c r="J46" s="10"/>
    </row>
    <row r="47" spans="1:10" ht="14.25" customHeight="1" x14ac:dyDescent="0.25">
      <c r="A47" s="1400"/>
      <c r="B47" s="1400"/>
      <c r="C47" s="1400"/>
      <c r="D47" s="1400"/>
      <c r="E47" s="2417"/>
      <c r="F47" s="1456"/>
      <c r="G47" s="1456"/>
      <c r="H47" s="1456"/>
      <c r="I47" s="1456"/>
      <c r="J47" s="1457"/>
    </row>
    <row r="48" spans="1:10" ht="12.75" customHeight="1" x14ac:dyDescent="0.25">
      <c r="A48" s="10"/>
      <c r="B48" s="10"/>
      <c r="C48" s="10"/>
      <c r="D48" s="10"/>
      <c r="E48" s="10"/>
      <c r="F48" s="10"/>
      <c r="G48" s="10"/>
      <c r="H48" s="10"/>
      <c r="I48" s="10"/>
      <c r="J48" s="10"/>
    </row>
    <row r="49" spans="1:10" ht="14.25" customHeight="1" x14ac:dyDescent="0.25">
      <c r="A49" s="10" t="s">
        <v>2877</v>
      </c>
      <c r="B49" s="10"/>
      <c r="C49" s="10"/>
      <c r="D49" s="10"/>
      <c r="E49" s="1035"/>
      <c r="F49" s="10"/>
      <c r="G49" s="10"/>
      <c r="H49" s="10"/>
      <c r="I49" s="10"/>
      <c r="J49" s="10"/>
    </row>
    <row r="50" spans="1:10" ht="12.75" customHeight="1" x14ac:dyDescent="0.25">
      <c r="A50" s="10"/>
      <c r="B50" s="10"/>
      <c r="C50" s="10"/>
      <c r="D50" s="10"/>
      <c r="E50" s="10"/>
      <c r="F50" s="10"/>
      <c r="G50" s="10"/>
      <c r="H50" s="10"/>
      <c r="I50" s="10"/>
      <c r="J50" s="10"/>
    </row>
    <row r="51" spans="1:10" ht="14.25" customHeight="1" x14ac:dyDescent="0.25">
      <c r="A51" s="10" t="s">
        <v>2613</v>
      </c>
      <c r="B51" s="10"/>
      <c r="C51" s="10"/>
      <c r="D51" s="10"/>
      <c r="E51" s="2418"/>
      <c r="F51" s="1456"/>
      <c r="G51" s="1456"/>
      <c r="H51" s="1456"/>
      <c r="I51" s="1456"/>
      <c r="J51" s="1457"/>
    </row>
    <row r="52" spans="1:10" ht="13.5" customHeight="1" x14ac:dyDescent="0.25">
      <c r="A52" s="10"/>
      <c r="B52" s="10"/>
      <c r="C52" s="10"/>
      <c r="D52" s="10"/>
      <c r="E52" s="10"/>
      <c r="F52" s="10"/>
      <c r="G52" s="10"/>
      <c r="H52" s="10"/>
      <c r="I52" s="10"/>
      <c r="J52" s="10"/>
    </row>
    <row r="53" spans="1:10" ht="14.25" customHeight="1" x14ac:dyDescent="0.25">
      <c r="A53" s="10" t="s">
        <v>2878</v>
      </c>
      <c r="B53" s="10"/>
      <c r="C53" s="10"/>
      <c r="D53" s="10"/>
      <c r="E53" s="1035"/>
      <c r="F53" s="10"/>
      <c r="G53" s="10"/>
      <c r="H53" s="10"/>
      <c r="I53" s="10"/>
      <c r="J53" s="10"/>
    </row>
    <row r="54" spans="1:10" ht="14.25" customHeight="1" x14ac:dyDescent="0.25">
      <c r="A54" s="10"/>
      <c r="B54" s="10"/>
      <c r="C54" s="10"/>
      <c r="D54" s="10"/>
      <c r="E54" s="10"/>
      <c r="F54" s="10"/>
      <c r="G54" s="10"/>
      <c r="H54" s="10"/>
      <c r="I54" s="10"/>
      <c r="J54" s="10"/>
    </row>
    <row r="55" spans="1:10" ht="14.25" customHeight="1" x14ac:dyDescent="0.25">
      <c r="A55" s="10"/>
      <c r="B55" s="10"/>
      <c r="C55" s="10"/>
      <c r="D55" s="10"/>
      <c r="E55" s="10"/>
      <c r="F55" s="10"/>
      <c r="G55" s="10"/>
      <c r="H55" s="10"/>
      <c r="I55" s="10"/>
      <c r="J55" s="10"/>
    </row>
    <row r="56" spans="1:10" ht="14.25" customHeight="1" x14ac:dyDescent="0.25">
      <c r="A56" s="10"/>
      <c r="B56" s="10"/>
      <c r="C56" s="10"/>
      <c r="D56" s="10"/>
      <c r="E56" s="10"/>
      <c r="F56" s="10"/>
      <c r="G56" s="10"/>
      <c r="H56" s="10"/>
      <c r="I56" s="10"/>
      <c r="J56" s="10"/>
    </row>
    <row r="57" spans="1:10" ht="14.25" customHeight="1" x14ac:dyDescent="0.25">
      <c r="A57" s="10"/>
      <c r="B57" s="10"/>
      <c r="C57" s="10"/>
      <c r="D57" s="10"/>
      <c r="E57" s="10"/>
    </row>
    <row r="58" spans="1:10" ht="14.25" customHeight="1" x14ac:dyDescent="0.25">
      <c r="A58" s="10"/>
      <c r="B58" s="10"/>
      <c r="C58" s="10"/>
      <c r="D58" s="10"/>
      <c r="E58" s="10"/>
    </row>
    <row r="59" spans="1:10" ht="14.25" customHeight="1" x14ac:dyDescent="0.25">
      <c r="A59" s="10"/>
      <c r="B59" s="10"/>
      <c r="C59" s="10"/>
      <c r="D59" s="1036" t="s">
        <v>1295</v>
      </c>
      <c r="E59" s="1037" t="s">
        <v>2879</v>
      </c>
    </row>
    <row r="60" spans="1:10" ht="14.25" customHeight="1" x14ac:dyDescent="0.25">
      <c r="A60" s="10"/>
      <c r="B60" s="10"/>
      <c r="C60" s="10"/>
      <c r="D60" s="1038">
        <v>48041002012</v>
      </c>
      <c r="E60" s="746">
        <v>1</v>
      </c>
    </row>
    <row r="61" spans="1:10" ht="14.25" customHeight="1" x14ac:dyDescent="0.25">
      <c r="A61" s="10"/>
      <c r="B61" s="10"/>
      <c r="C61" s="10"/>
      <c r="D61" s="1038">
        <v>48215024000</v>
      </c>
      <c r="E61" s="746">
        <v>2</v>
      </c>
    </row>
    <row r="62" spans="1:10" ht="14.25" customHeight="1" x14ac:dyDescent="0.25">
      <c r="A62" s="10"/>
      <c r="B62" s="10"/>
      <c r="C62" s="10"/>
      <c r="D62" s="1038">
        <v>48209010701</v>
      </c>
      <c r="E62" s="746">
        <v>3</v>
      </c>
    </row>
    <row r="63" spans="1:10" ht="14.25" customHeight="1" x14ac:dyDescent="0.25">
      <c r="A63" s="10"/>
      <c r="B63" s="10"/>
      <c r="C63" s="10"/>
      <c r="D63" s="1038">
        <v>48209010304</v>
      </c>
      <c r="E63" s="746">
        <v>4</v>
      </c>
    </row>
    <row r="64" spans="1:10" ht="14.25" customHeight="1" x14ac:dyDescent="0.25">
      <c r="A64" s="10"/>
      <c r="B64" s="10"/>
      <c r="C64" s="10"/>
      <c r="D64" s="1038">
        <v>48201550301</v>
      </c>
      <c r="E64" s="746">
        <v>5</v>
      </c>
    </row>
    <row r="65" spans="1:5" ht="14.25" customHeight="1" x14ac:dyDescent="0.25">
      <c r="A65" s="10"/>
      <c r="B65" s="10"/>
      <c r="C65" s="10"/>
      <c r="D65" s="1038">
        <v>48121021201</v>
      </c>
      <c r="E65" s="746">
        <v>6</v>
      </c>
    </row>
    <row r="66" spans="1:5" ht="14.25" customHeight="1" x14ac:dyDescent="0.25">
      <c r="A66" s="10"/>
      <c r="B66" s="10"/>
      <c r="C66" s="10"/>
      <c r="D66" s="1038">
        <v>48209010303</v>
      </c>
      <c r="E66" s="746">
        <v>7</v>
      </c>
    </row>
    <row r="67" spans="1:5" ht="14.25" customHeight="1" x14ac:dyDescent="0.25">
      <c r="A67" s="10"/>
      <c r="B67" s="10"/>
      <c r="C67" s="10"/>
      <c r="D67" s="1038">
        <v>48201452100</v>
      </c>
      <c r="E67" s="746">
        <v>8</v>
      </c>
    </row>
    <row r="68" spans="1:5" ht="14.25" customHeight="1" x14ac:dyDescent="0.25">
      <c r="A68" s="10"/>
      <c r="B68" s="10"/>
      <c r="C68" s="10"/>
      <c r="D68" s="1038">
        <v>48201550401</v>
      </c>
      <c r="E68" s="746">
        <v>9</v>
      </c>
    </row>
    <row r="69" spans="1:5" ht="14.25" customHeight="1" x14ac:dyDescent="0.25">
      <c r="A69" s="10"/>
      <c r="B69" s="10"/>
      <c r="C69" s="10"/>
      <c r="D69" s="1038">
        <v>48041001000</v>
      </c>
      <c r="E69" s="746">
        <v>10</v>
      </c>
    </row>
    <row r="70" spans="1:5" ht="14.25" customHeight="1" x14ac:dyDescent="0.25">
      <c r="A70" s="10"/>
      <c r="B70" s="10"/>
      <c r="C70" s="10"/>
      <c r="D70" s="1038">
        <v>48453000603</v>
      </c>
      <c r="E70" s="746">
        <v>11</v>
      </c>
    </row>
    <row r="71" spans="1:5" ht="14.25" customHeight="1" x14ac:dyDescent="0.25">
      <c r="A71" s="10"/>
      <c r="B71" s="10"/>
      <c r="C71" s="10"/>
      <c r="D71" s="1038">
        <v>48201521700</v>
      </c>
      <c r="E71" s="746">
        <v>12</v>
      </c>
    </row>
    <row r="72" spans="1:5" ht="14.25" customHeight="1" x14ac:dyDescent="0.25">
      <c r="A72" s="10"/>
      <c r="B72" s="10"/>
      <c r="C72" s="10"/>
      <c r="D72" s="1038">
        <v>48201432300</v>
      </c>
      <c r="E72" s="746">
        <v>12</v>
      </c>
    </row>
    <row r="73" spans="1:5" ht="14.25" customHeight="1" x14ac:dyDescent="0.25">
      <c r="A73" s="10"/>
      <c r="B73" s="10"/>
      <c r="C73" s="10"/>
      <c r="D73" s="1038">
        <v>48453002318</v>
      </c>
      <c r="E73" s="746">
        <v>14</v>
      </c>
    </row>
    <row r="74" spans="1:5" ht="14.25" customHeight="1" x14ac:dyDescent="0.25">
      <c r="A74" s="10"/>
      <c r="B74" s="10"/>
      <c r="C74" s="10"/>
      <c r="D74" s="1038">
        <v>48113016605</v>
      </c>
      <c r="E74" s="746">
        <v>15</v>
      </c>
    </row>
    <row r="75" spans="1:5" ht="14.25" customHeight="1" x14ac:dyDescent="0.25">
      <c r="A75" s="10"/>
      <c r="B75" s="10"/>
      <c r="C75" s="10"/>
      <c r="D75" s="1038">
        <v>48113013623</v>
      </c>
      <c r="E75" s="746">
        <v>16</v>
      </c>
    </row>
    <row r="76" spans="1:5" ht="14.25" customHeight="1" x14ac:dyDescent="0.25">
      <c r="A76" s="10"/>
      <c r="B76" s="10"/>
      <c r="C76" s="10"/>
      <c r="D76" s="1038">
        <v>48201551900</v>
      </c>
      <c r="E76" s="746">
        <v>17</v>
      </c>
    </row>
    <row r="77" spans="1:5" ht="14.25" customHeight="1" x14ac:dyDescent="0.25">
      <c r="A77" s="10"/>
      <c r="B77" s="10"/>
      <c r="C77" s="10"/>
      <c r="D77" s="1038">
        <v>48309000400</v>
      </c>
      <c r="E77" s="746">
        <v>18</v>
      </c>
    </row>
    <row r="78" spans="1:5" ht="14.25" customHeight="1" x14ac:dyDescent="0.25">
      <c r="A78" s="10"/>
      <c r="B78" s="10"/>
      <c r="C78" s="10"/>
      <c r="D78" s="1038">
        <v>48201550302</v>
      </c>
      <c r="E78" s="746">
        <v>19</v>
      </c>
    </row>
    <row r="79" spans="1:5" ht="14.25" customHeight="1" x14ac:dyDescent="0.25">
      <c r="A79" s="10"/>
      <c r="B79" s="10"/>
      <c r="C79" s="10"/>
      <c r="D79" s="1038">
        <v>48453001812</v>
      </c>
      <c r="E79" s="746">
        <v>20</v>
      </c>
    </row>
    <row r="80" spans="1:5" ht="14.25" customHeight="1" x14ac:dyDescent="0.25">
      <c r="A80" s="10"/>
      <c r="B80" s="10"/>
      <c r="C80" s="10"/>
      <c r="D80" s="1038">
        <v>48113010902</v>
      </c>
      <c r="E80" s="746">
        <v>21</v>
      </c>
    </row>
    <row r="81" spans="1:5" ht="14.25" customHeight="1" x14ac:dyDescent="0.25">
      <c r="A81" s="10"/>
      <c r="B81" s="10"/>
      <c r="C81" s="10"/>
      <c r="D81" s="1038">
        <v>48041001604</v>
      </c>
      <c r="E81" s="746">
        <v>21</v>
      </c>
    </row>
    <row r="82" spans="1:5" ht="14.25" customHeight="1" x14ac:dyDescent="0.25">
      <c r="A82" s="10"/>
      <c r="B82" s="10"/>
      <c r="C82" s="10"/>
      <c r="D82" s="1038">
        <v>48041001701</v>
      </c>
      <c r="E82" s="746">
        <v>21</v>
      </c>
    </row>
    <row r="83" spans="1:5" ht="14.25" customHeight="1" x14ac:dyDescent="0.25">
      <c r="A83" s="10"/>
      <c r="B83" s="10"/>
      <c r="C83" s="10"/>
      <c r="D83" s="1038">
        <v>48201451901</v>
      </c>
      <c r="E83" s="746">
        <v>24</v>
      </c>
    </row>
    <row r="84" spans="1:5" ht="14.25" customHeight="1" x14ac:dyDescent="0.25">
      <c r="A84" s="10"/>
      <c r="B84" s="10"/>
      <c r="C84" s="10"/>
      <c r="D84" s="1038">
        <v>48029121204</v>
      </c>
      <c r="E84" s="746">
        <v>25</v>
      </c>
    </row>
    <row r="85" spans="1:5" ht="14.25" customHeight="1" x14ac:dyDescent="0.25">
      <c r="A85" s="10"/>
      <c r="B85" s="10"/>
      <c r="C85" s="10"/>
      <c r="D85" s="1038">
        <v>48453001820</v>
      </c>
      <c r="E85" s="746">
        <v>26</v>
      </c>
    </row>
    <row r="86" spans="1:5" ht="14.25" customHeight="1" x14ac:dyDescent="0.25">
      <c r="A86" s="10"/>
      <c r="B86" s="10"/>
      <c r="C86" s="10"/>
      <c r="D86" s="1038">
        <v>48201421600</v>
      </c>
      <c r="E86" s="746">
        <v>26</v>
      </c>
    </row>
    <row r="87" spans="1:5" ht="14.25" customHeight="1" x14ac:dyDescent="0.25">
      <c r="A87" s="10"/>
      <c r="B87" s="10"/>
      <c r="C87" s="10"/>
      <c r="D87" s="1038">
        <v>48201333300</v>
      </c>
      <c r="E87" s="746">
        <v>28</v>
      </c>
    </row>
    <row r="88" spans="1:5" ht="14.25" customHeight="1" x14ac:dyDescent="0.25">
      <c r="A88" s="10"/>
      <c r="B88" s="10"/>
      <c r="C88" s="10"/>
      <c r="D88" s="1038">
        <v>48439106516</v>
      </c>
      <c r="E88" s="746">
        <v>29</v>
      </c>
    </row>
    <row r="89" spans="1:5" ht="14.25" customHeight="1" x14ac:dyDescent="0.25">
      <c r="A89" s="10"/>
      <c r="B89" s="10"/>
      <c r="C89" s="10"/>
      <c r="D89" s="1038">
        <v>48201432500</v>
      </c>
      <c r="E89" s="746">
        <v>29</v>
      </c>
    </row>
    <row r="90" spans="1:5" ht="14.25" customHeight="1" x14ac:dyDescent="0.25">
      <c r="A90" s="10"/>
      <c r="B90" s="10"/>
      <c r="C90" s="10"/>
      <c r="D90" s="1038">
        <v>48029171902</v>
      </c>
      <c r="E90" s="746">
        <v>31</v>
      </c>
    </row>
    <row r="91" spans="1:5" ht="14.25" customHeight="1" x14ac:dyDescent="0.25">
      <c r="A91" s="10"/>
      <c r="B91" s="10"/>
      <c r="C91" s="10"/>
      <c r="D91" s="1038">
        <v>48201454301</v>
      </c>
      <c r="E91" s="746">
        <v>32</v>
      </c>
    </row>
    <row r="92" spans="1:5" ht="14.25" customHeight="1" x14ac:dyDescent="0.25">
      <c r="A92" s="10"/>
      <c r="B92" s="10"/>
      <c r="C92" s="10"/>
      <c r="D92" s="1038">
        <v>48121021636</v>
      </c>
      <c r="E92" s="746">
        <v>32</v>
      </c>
    </row>
    <row r="93" spans="1:5" ht="14.25" customHeight="1" x14ac:dyDescent="0.25">
      <c r="A93" s="10"/>
      <c r="B93" s="10"/>
      <c r="C93" s="10"/>
      <c r="D93" s="1038">
        <v>48201421300</v>
      </c>
      <c r="E93" s="746">
        <v>34</v>
      </c>
    </row>
    <row r="94" spans="1:5" ht="14.25" customHeight="1" x14ac:dyDescent="0.25">
      <c r="A94" s="10"/>
      <c r="B94" s="10"/>
      <c r="C94" s="10"/>
      <c r="D94" s="1038">
        <v>48209010400</v>
      </c>
      <c r="E94" s="746">
        <v>35</v>
      </c>
    </row>
    <row r="95" spans="1:5" ht="14.25" customHeight="1" x14ac:dyDescent="0.25">
      <c r="A95" s="10"/>
      <c r="B95" s="10"/>
      <c r="C95" s="10"/>
      <c r="D95" s="1038">
        <v>48041001303</v>
      </c>
      <c r="E95" s="746">
        <v>35</v>
      </c>
    </row>
    <row r="96" spans="1:5" ht="14.25" customHeight="1" x14ac:dyDescent="0.25">
      <c r="A96" s="10"/>
      <c r="B96" s="10"/>
      <c r="C96" s="10"/>
      <c r="D96" s="1038">
        <v>48201421500</v>
      </c>
      <c r="E96" s="746">
        <v>37</v>
      </c>
    </row>
    <row r="97" spans="1:5" ht="14.25" customHeight="1" x14ac:dyDescent="0.25">
      <c r="A97" s="10"/>
      <c r="B97" s="10"/>
      <c r="C97" s="10"/>
      <c r="D97" s="1038">
        <v>48201314002</v>
      </c>
      <c r="E97" s="746">
        <v>37</v>
      </c>
    </row>
    <row r="98" spans="1:5" ht="14.25" customHeight="1" x14ac:dyDescent="0.25">
      <c r="A98" s="10"/>
      <c r="B98" s="10"/>
      <c r="C98" s="10"/>
      <c r="D98" s="1038">
        <v>48113013105</v>
      </c>
      <c r="E98" s="746">
        <v>39</v>
      </c>
    </row>
    <row r="99" spans="1:5" ht="14.25" customHeight="1" x14ac:dyDescent="0.25">
      <c r="A99" s="10"/>
      <c r="B99" s="10"/>
      <c r="C99" s="10"/>
      <c r="D99" s="1038">
        <v>48201422301</v>
      </c>
      <c r="E99" s="746">
        <v>40</v>
      </c>
    </row>
    <row r="100" spans="1:5" ht="14.25" customHeight="1" x14ac:dyDescent="0.25">
      <c r="A100" s="10"/>
      <c r="B100" s="10"/>
      <c r="C100" s="10"/>
      <c r="D100" s="1038">
        <v>48113018503</v>
      </c>
      <c r="E100" s="746">
        <v>41</v>
      </c>
    </row>
    <row r="101" spans="1:5" ht="14.25" customHeight="1" x14ac:dyDescent="0.25">
      <c r="A101" s="10"/>
      <c r="B101" s="10"/>
      <c r="C101" s="10"/>
      <c r="D101" s="1038">
        <v>48201433502</v>
      </c>
      <c r="E101" s="746">
        <v>42</v>
      </c>
    </row>
    <row r="102" spans="1:5" ht="14.25" customHeight="1" x14ac:dyDescent="0.25">
      <c r="A102" s="10"/>
      <c r="B102" s="10"/>
      <c r="C102" s="10"/>
      <c r="D102" s="1038">
        <v>48309002302</v>
      </c>
      <c r="E102" s="746">
        <v>43</v>
      </c>
    </row>
    <row r="103" spans="1:5" ht="14.25" customHeight="1" x14ac:dyDescent="0.25">
      <c r="A103" s="10"/>
      <c r="B103" s="10"/>
      <c r="C103" s="10"/>
      <c r="D103" s="1038">
        <v>48201240502</v>
      </c>
      <c r="E103" s="746">
        <v>44</v>
      </c>
    </row>
    <row r="104" spans="1:5" ht="14.25" customHeight="1" x14ac:dyDescent="0.25">
      <c r="A104" s="10"/>
      <c r="B104" s="10"/>
      <c r="C104" s="10"/>
      <c r="D104" s="1038">
        <v>48029180702</v>
      </c>
      <c r="E104" s="746">
        <v>45</v>
      </c>
    </row>
    <row r="105" spans="1:5" ht="14.25" customHeight="1" x14ac:dyDescent="0.25">
      <c r="A105" s="10"/>
      <c r="B105" s="10"/>
      <c r="C105" s="10"/>
      <c r="D105" s="1038">
        <v>48085031714</v>
      </c>
      <c r="E105" s="746">
        <v>46</v>
      </c>
    </row>
    <row r="106" spans="1:5" ht="14.25" customHeight="1" x14ac:dyDescent="0.25">
      <c r="A106" s="10"/>
      <c r="B106" s="10"/>
      <c r="C106" s="10"/>
      <c r="D106" s="1038">
        <v>48201553300</v>
      </c>
      <c r="E106" s="746">
        <v>47</v>
      </c>
    </row>
    <row r="107" spans="1:5" ht="14.25" customHeight="1" x14ac:dyDescent="0.25">
      <c r="A107" s="10"/>
      <c r="B107" s="10"/>
      <c r="C107" s="10"/>
      <c r="D107" s="1038">
        <v>48201432802</v>
      </c>
      <c r="E107" s="746">
        <v>47</v>
      </c>
    </row>
    <row r="108" spans="1:5" ht="14.25" customHeight="1" x14ac:dyDescent="0.25">
      <c r="A108" s="10"/>
      <c r="B108" s="10"/>
      <c r="C108" s="10"/>
      <c r="D108" s="1038">
        <v>48471790700</v>
      </c>
      <c r="E108" s="746">
        <v>49</v>
      </c>
    </row>
    <row r="109" spans="1:5" ht="14.25" customHeight="1" x14ac:dyDescent="0.25">
      <c r="A109" s="10"/>
      <c r="B109" s="10"/>
      <c r="C109" s="10"/>
      <c r="D109" s="1038">
        <v>48113007811</v>
      </c>
      <c r="E109" s="746">
        <v>50</v>
      </c>
    </row>
    <row r="110" spans="1:5" ht="14.25" customHeight="1" x14ac:dyDescent="0.25">
      <c r="A110" s="10"/>
      <c r="B110" s="10"/>
      <c r="C110" s="10"/>
      <c r="D110" s="1038">
        <v>48453001849</v>
      </c>
      <c r="E110" s="746">
        <v>51</v>
      </c>
    </row>
    <row r="111" spans="1:5" ht="14.25" customHeight="1" x14ac:dyDescent="0.25">
      <c r="A111" s="10"/>
      <c r="B111" s="10"/>
      <c r="C111" s="10"/>
      <c r="D111" s="1038">
        <v>48167721900</v>
      </c>
      <c r="E111" s="746">
        <v>51</v>
      </c>
    </row>
    <row r="112" spans="1:5" ht="14.25" customHeight="1" x14ac:dyDescent="0.25">
      <c r="A112" s="10"/>
      <c r="B112" s="10"/>
      <c r="C112" s="10"/>
      <c r="D112" s="1038">
        <v>48113007202</v>
      </c>
      <c r="E112" s="746">
        <v>51</v>
      </c>
    </row>
    <row r="113" spans="1:5" ht="14.25" customHeight="1" x14ac:dyDescent="0.25">
      <c r="A113" s="10"/>
      <c r="B113" s="10"/>
      <c r="C113" s="10"/>
      <c r="D113" s="1038">
        <v>48491020406</v>
      </c>
      <c r="E113" s="746">
        <v>54</v>
      </c>
    </row>
    <row r="114" spans="1:5" ht="14.25" customHeight="1" x14ac:dyDescent="0.25">
      <c r="A114" s="10"/>
      <c r="B114" s="10"/>
      <c r="C114" s="10"/>
      <c r="D114" s="1038">
        <v>48113007818</v>
      </c>
      <c r="E114" s="746">
        <v>54</v>
      </c>
    </row>
    <row r="115" spans="1:5" ht="14.25" customHeight="1" x14ac:dyDescent="0.25">
      <c r="A115" s="10"/>
      <c r="B115" s="10"/>
      <c r="C115" s="10"/>
      <c r="D115" s="1038">
        <v>48085031720</v>
      </c>
      <c r="E115" s="746">
        <v>56</v>
      </c>
    </row>
    <row r="116" spans="1:5" ht="14.25" customHeight="1" x14ac:dyDescent="0.25">
      <c r="A116" s="10"/>
      <c r="B116" s="10"/>
      <c r="C116" s="10"/>
      <c r="D116" s="1038">
        <v>48039660602</v>
      </c>
      <c r="E116" s="746">
        <v>56</v>
      </c>
    </row>
    <row r="117" spans="1:5" ht="14.25" customHeight="1" x14ac:dyDescent="0.25">
      <c r="A117" s="10"/>
      <c r="B117" s="10"/>
      <c r="C117" s="10"/>
      <c r="D117" s="1038">
        <v>48201551100</v>
      </c>
      <c r="E117" s="746">
        <v>58</v>
      </c>
    </row>
    <row r="118" spans="1:5" ht="14.25" customHeight="1" x14ac:dyDescent="0.25">
      <c r="A118" s="10"/>
      <c r="B118" s="10"/>
      <c r="C118" s="10"/>
      <c r="D118" s="1038">
        <v>48201532001</v>
      </c>
      <c r="E118" s="746">
        <v>58</v>
      </c>
    </row>
    <row r="119" spans="1:5" ht="14.25" customHeight="1" x14ac:dyDescent="0.25">
      <c r="A119" s="10"/>
      <c r="B119" s="10"/>
      <c r="C119" s="10"/>
      <c r="D119" s="1038">
        <v>48201452201</v>
      </c>
      <c r="E119" s="746">
        <v>60</v>
      </c>
    </row>
    <row r="120" spans="1:5" ht="14.25" customHeight="1" x14ac:dyDescent="0.25">
      <c r="A120" s="10"/>
      <c r="B120" s="10"/>
      <c r="C120" s="10"/>
      <c r="D120" s="1038">
        <v>48201422200</v>
      </c>
      <c r="E120" s="746">
        <v>60</v>
      </c>
    </row>
    <row r="121" spans="1:5" ht="14.25" customHeight="1" x14ac:dyDescent="0.25">
      <c r="A121" s="10"/>
      <c r="B121" s="10"/>
      <c r="C121" s="10"/>
      <c r="D121" s="1038">
        <v>48201432701</v>
      </c>
      <c r="E121" s="746">
        <v>62</v>
      </c>
    </row>
    <row r="122" spans="1:5" ht="14.25" customHeight="1" x14ac:dyDescent="0.25">
      <c r="A122" s="10"/>
      <c r="B122" s="10"/>
      <c r="C122" s="10"/>
      <c r="D122" s="1038">
        <v>48113019019</v>
      </c>
      <c r="E122" s="746">
        <v>63</v>
      </c>
    </row>
    <row r="123" spans="1:5" ht="14.25" customHeight="1" x14ac:dyDescent="0.25">
      <c r="A123" s="10"/>
      <c r="B123" s="10"/>
      <c r="C123" s="10"/>
      <c r="D123" s="1038">
        <v>48201222600</v>
      </c>
      <c r="E123" s="746">
        <v>64</v>
      </c>
    </row>
    <row r="124" spans="1:5" ht="14.25" customHeight="1" x14ac:dyDescent="0.25">
      <c r="A124" s="10"/>
      <c r="B124" s="10"/>
      <c r="C124" s="10"/>
      <c r="D124" s="1038">
        <v>48113007201</v>
      </c>
      <c r="E124" s="746">
        <v>65</v>
      </c>
    </row>
    <row r="125" spans="1:5" ht="14.25" customHeight="1" x14ac:dyDescent="0.25">
      <c r="A125" s="10"/>
      <c r="B125" s="10"/>
      <c r="C125" s="10"/>
      <c r="D125" s="1038">
        <v>48471790800</v>
      </c>
      <c r="E125" s="746">
        <v>66</v>
      </c>
    </row>
    <row r="126" spans="1:5" ht="14.25" customHeight="1" x14ac:dyDescent="0.25">
      <c r="A126" s="10"/>
      <c r="B126" s="10"/>
      <c r="C126" s="10"/>
      <c r="D126" s="1038">
        <v>48439113111</v>
      </c>
      <c r="E126" s="746">
        <v>66</v>
      </c>
    </row>
    <row r="127" spans="1:5" ht="14.25" customHeight="1" x14ac:dyDescent="0.25">
      <c r="A127" s="10"/>
      <c r="B127" s="10"/>
      <c r="C127" s="10"/>
      <c r="D127" s="1038">
        <v>48245007001</v>
      </c>
      <c r="E127" s="746">
        <v>66</v>
      </c>
    </row>
    <row r="128" spans="1:5" ht="14.25" customHeight="1" x14ac:dyDescent="0.25">
      <c r="A128" s="10"/>
      <c r="B128" s="10"/>
      <c r="C128" s="10"/>
      <c r="D128" s="1038">
        <v>48201241500</v>
      </c>
      <c r="E128" s="746">
        <v>66</v>
      </c>
    </row>
    <row r="129" spans="1:5" ht="14.25" customHeight="1" x14ac:dyDescent="0.25">
      <c r="A129" s="10"/>
      <c r="B129" s="10"/>
      <c r="C129" s="10"/>
      <c r="D129" s="1038">
        <v>48303000405</v>
      </c>
      <c r="E129" s="746">
        <v>70</v>
      </c>
    </row>
    <row r="130" spans="1:5" ht="14.25" customHeight="1" x14ac:dyDescent="0.25">
      <c r="A130" s="10"/>
      <c r="B130" s="10"/>
      <c r="C130" s="10"/>
      <c r="D130" s="1038">
        <v>48121021634</v>
      </c>
      <c r="E130" s="746">
        <v>70</v>
      </c>
    </row>
    <row r="131" spans="1:5" ht="14.25" customHeight="1" x14ac:dyDescent="0.25">
      <c r="A131" s="10"/>
      <c r="B131" s="10"/>
      <c r="C131" s="10"/>
      <c r="D131" s="1038">
        <v>48113019035</v>
      </c>
      <c r="E131" s="746">
        <v>72</v>
      </c>
    </row>
    <row r="132" spans="1:5" ht="14.25" customHeight="1" x14ac:dyDescent="0.25">
      <c r="A132" s="10"/>
      <c r="B132" s="10"/>
      <c r="C132" s="10"/>
      <c r="D132" s="1038">
        <v>48201532100</v>
      </c>
      <c r="E132" s="746">
        <v>73</v>
      </c>
    </row>
    <row r="133" spans="1:5" ht="14.25" customHeight="1" x14ac:dyDescent="0.25">
      <c r="A133" s="10"/>
      <c r="B133" s="10"/>
      <c r="C133" s="10"/>
      <c r="D133" s="1038">
        <v>48201240501</v>
      </c>
      <c r="E133" s="746">
        <v>74</v>
      </c>
    </row>
    <row r="134" spans="1:5" ht="14.25" customHeight="1" x14ac:dyDescent="0.25">
      <c r="A134" s="10"/>
      <c r="B134" s="10"/>
      <c r="C134" s="10"/>
      <c r="D134" s="1038">
        <v>48453002402</v>
      </c>
      <c r="E134" s="746">
        <v>75</v>
      </c>
    </row>
    <row r="135" spans="1:5" ht="14.25" customHeight="1" x14ac:dyDescent="0.25">
      <c r="A135" s="10"/>
      <c r="B135" s="10"/>
      <c r="C135" s="10"/>
      <c r="D135" s="1038">
        <v>48029191410</v>
      </c>
      <c r="E135" s="746">
        <v>75</v>
      </c>
    </row>
    <row r="136" spans="1:5" ht="14.25" customHeight="1" x14ac:dyDescent="0.25">
      <c r="A136" s="10"/>
      <c r="B136" s="10"/>
      <c r="C136" s="10"/>
      <c r="D136" s="1038">
        <v>48201450802</v>
      </c>
      <c r="E136" s="746">
        <v>77</v>
      </c>
    </row>
    <row r="137" spans="1:5" ht="14.25" customHeight="1" x14ac:dyDescent="0.25">
      <c r="A137" s="10"/>
      <c r="B137" s="10"/>
      <c r="C137" s="10"/>
      <c r="D137" s="1038">
        <v>48201432902</v>
      </c>
      <c r="E137" s="746">
        <v>77</v>
      </c>
    </row>
    <row r="138" spans="1:5" ht="14.25" customHeight="1" x14ac:dyDescent="0.25">
      <c r="A138" s="10"/>
      <c r="B138" s="10"/>
      <c r="C138" s="10"/>
      <c r="D138" s="1038">
        <v>48309001900</v>
      </c>
      <c r="E138" s="746">
        <v>79</v>
      </c>
    </row>
    <row r="139" spans="1:5" ht="14.25" customHeight="1" x14ac:dyDescent="0.25">
      <c r="A139" s="10"/>
      <c r="B139" s="10"/>
      <c r="C139" s="10"/>
      <c r="D139" s="1038">
        <v>48201521200</v>
      </c>
      <c r="E139" s="746">
        <v>79</v>
      </c>
    </row>
    <row r="140" spans="1:5" ht="14.25" customHeight="1" x14ac:dyDescent="0.25">
      <c r="A140" s="10"/>
      <c r="B140" s="10"/>
      <c r="C140" s="10"/>
      <c r="D140" s="1038">
        <v>48201433001</v>
      </c>
      <c r="E140" s="746">
        <v>79</v>
      </c>
    </row>
    <row r="141" spans="1:5" ht="14.25" customHeight="1" x14ac:dyDescent="0.25">
      <c r="A141" s="10"/>
      <c r="B141" s="10"/>
      <c r="C141" s="10"/>
      <c r="D141" s="1038">
        <v>48029191003</v>
      </c>
      <c r="E141" s="746">
        <v>79</v>
      </c>
    </row>
    <row r="142" spans="1:5" ht="14.25" customHeight="1" x14ac:dyDescent="0.25">
      <c r="A142" s="10"/>
      <c r="B142" s="10"/>
      <c r="C142" s="10"/>
      <c r="D142" s="1038">
        <v>48029191409</v>
      </c>
      <c r="E142" s="746">
        <v>79</v>
      </c>
    </row>
    <row r="143" spans="1:5" ht="14.25" customHeight="1" x14ac:dyDescent="0.25">
      <c r="A143" s="10"/>
      <c r="B143" s="10"/>
      <c r="C143" s="10"/>
      <c r="D143" s="1038">
        <v>48453002307</v>
      </c>
      <c r="E143" s="746">
        <v>84</v>
      </c>
    </row>
    <row r="144" spans="1:5" ht="14.25" customHeight="1" x14ac:dyDescent="0.25">
      <c r="A144" s="10"/>
      <c r="B144" s="10"/>
      <c r="C144" s="10"/>
      <c r="D144" s="1038">
        <v>48453001806</v>
      </c>
      <c r="E144" s="746">
        <v>84</v>
      </c>
    </row>
    <row r="145" spans="1:5" ht="14.25" customHeight="1" x14ac:dyDescent="0.25">
      <c r="A145" s="10"/>
      <c r="B145" s="10"/>
      <c r="C145" s="10"/>
      <c r="D145" s="1038">
        <v>48439105205</v>
      </c>
      <c r="E145" s="746">
        <v>84</v>
      </c>
    </row>
    <row r="146" spans="1:5" ht="14.25" customHeight="1" x14ac:dyDescent="0.25">
      <c r="A146" s="10"/>
      <c r="B146" s="10"/>
      <c r="C146" s="10"/>
      <c r="D146" s="1038">
        <v>48201240701</v>
      </c>
      <c r="E146" s="746">
        <v>84</v>
      </c>
    </row>
    <row r="147" spans="1:5" ht="14.25" customHeight="1" x14ac:dyDescent="0.25">
      <c r="A147" s="10"/>
      <c r="B147" s="10"/>
      <c r="C147" s="10"/>
      <c r="D147" s="1038">
        <v>48113007820</v>
      </c>
      <c r="E147" s="746">
        <v>84</v>
      </c>
    </row>
    <row r="148" spans="1:5" ht="14.25" customHeight="1" x14ac:dyDescent="0.25">
      <c r="A148" s="10"/>
      <c r="B148" s="10"/>
      <c r="C148" s="10"/>
      <c r="D148" s="1038">
        <v>48453000604</v>
      </c>
      <c r="E148" s="746">
        <v>89</v>
      </c>
    </row>
    <row r="149" spans="1:5" ht="14.25" customHeight="1" x14ac:dyDescent="0.25">
      <c r="A149" s="10"/>
      <c r="B149" s="10"/>
      <c r="C149" s="10"/>
      <c r="D149" s="1038">
        <v>48439121905</v>
      </c>
      <c r="E149" s="746">
        <v>89</v>
      </c>
    </row>
    <row r="150" spans="1:5" ht="14.25" customHeight="1" x14ac:dyDescent="0.25">
      <c r="A150" s="10"/>
      <c r="B150" s="10"/>
      <c r="C150" s="10"/>
      <c r="D150" s="1038">
        <v>48113012302</v>
      </c>
      <c r="E150" s="746">
        <v>89</v>
      </c>
    </row>
    <row r="151" spans="1:5" ht="14.25" customHeight="1" x14ac:dyDescent="0.25">
      <c r="A151" s="10"/>
      <c r="B151" s="10"/>
      <c r="C151" s="10"/>
      <c r="D151" s="1038">
        <v>48201452000</v>
      </c>
      <c r="E151" s="746">
        <v>92</v>
      </c>
    </row>
    <row r="152" spans="1:5" ht="14.25" customHeight="1" x14ac:dyDescent="0.25">
      <c r="A152" s="10"/>
      <c r="B152" s="10"/>
      <c r="C152" s="10"/>
      <c r="D152" s="1038">
        <v>48201432400</v>
      </c>
      <c r="E152" s="746">
        <v>92</v>
      </c>
    </row>
    <row r="153" spans="1:5" ht="14.25" customHeight="1" x14ac:dyDescent="0.25">
      <c r="A153" s="10"/>
      <c r="B153" s="10"/>
      <c r="C153" s="10"/>
      <c r="D153" s="1038">
        <v>48347951000</v>
      </c>
      <c r="E153" s="746">
        <v>94</v>
      </c>
    </row>
    <row r="154" spans="1:5" ht="14.25" customHeight="1" x14ac:dyDescent="0.25">
      <c r="A154" s="10"/>
      <c r="B154" s="10"/>
      <c r="C154" s="10"/>
      <c r="D154" s="1038">
        <v>48121021100</v>
      </c>
      <c r="E154" s="746">
        <v>94</v>
      </c>
    </row>
    <row r="155" spans="1:5" ht="14.25" customHeight="1" x14ac:dyDescent="0.25">
      <c r="A155" s="10"/>
      <c r="B155" s="10"/>
      <c r="C155" s="10"/>
      <c r="D155" s="1038">
        <v>48201550100</v>
      </c>
      <c r="E155" s="746">
        <v>96</v>
      </c>
    </row>
    <row r="156" spans="1:5" ht="14.25" customHeight="1" x14ac:dyDescent="0.25">
      <c r="A156" s="10"/>
      <c r="B156" s="10"/>
      <c r="C156" s="10"/>
      <c r="D156" s="1038">
        <v>48113009804</v>
      </c>
      <c r="E156" s="746">
        <v>96</v>
      </c>
    </row>
    <row r="157" spans="1:5" ht="14.25" customHeight="1" x14ac:dyDescent="0.25">
      <c r="A157" s="10"/>
      <c r="B157" s="10"/>
      <c r="C157" s="10"/>
      <c r="D157" s="1038">
        <v>48113000800</v>
      </c>
      <c r="E157" s="746">
        <v>98</v>
      </c>
    </row>
    <row r="158" spans="1:5" ht="14.25" customHeight="1" x14ac:dyDescent="0.25">
      <c r="A158" s="10"/>
      <c r="B158" s="10"/>
      <c r="C158" s="10"/>
      <c r="D158" s="1038">
        <v>48439100501</v>
      </c>
      <c r="E158" s="746">
        <v>99</v>
      </c>
    </row>
    <row r="159" spans="1:5" ht="14.25" customHeight="1" x14ac:dyDescent="0.25">
      <c r="A159" s="10"/>
      <c r="B159" s="10"/>
      <c r="C159" s="10"/>
      <c r="D159" s="1038">
        <v>48201432002</v>
      </c>
      <c r="E159" s="746">
        <v>99</v>
      </c>
    </row>
    <row r="160" spans="1:5" ht="14.25" customHeight="1" x14ac:dyDescent="0.25">
      <c r="A160" s="10"/>
      <c r="B160" s="10"/>
      <c r="C160" s="10"/>
      <c r="D160" s="1038">
        <v>48201421201</v>
      </c>
      <c r="E160" s="746">
        <v>99</v>
      </c>
    </row>
    <row r="161" spans="1:5" ht="14.25" customHeight="1" x14ac:dyDescent="0.25">
      <c r="A161" s="10"/>
      <c r="B161" s="10"/>
      <c r="C161" s="10"/>
      <c r="D161" s="1038">
        <v>48029181725</v>
      </c>
      <c r="E161" s="746">
        <v>102</v>
      </c>
    </row>
    <row r="162" spans="1:5" ht="14.25" customHeight="1" x14ac:dyDescent="0.25">
      <c r="A162" s="10"/>
      <c r="B162" s="10"/>
      <c r="C162" s="10"/>
      <c r="D162" s="1038">
        <v>48453002308</v>
      </c>
      <c r="E162" s="746">
        <v>103</v>
      </c>
    </row>
    <row r="163" spans="1:5" ht="14.25" customHeight="1" x14ac:dyDescent="0.25">
      <c r="A163" s="10"/>
      <c r="B163" s="10"/>
      <c r="C163" s="10"/>
      <c r="D163" s="1038">
        <v>48453002105</v>
      </c>
      <c r="E163" s="746">
        <v>103</v>
      </c>
    </row>
    <row r="164" spans="1:5" ht="14.25" customHeight="1" x14ac:dyDescent="0.25">
      <c r="A164" s="10"/>
      <c r="B164" s="10"/>
      <c r="C164" s="10"/>
      <c r="D164" s="1038">
        <v>48453001714</v>
      </c>
      <c r="E164" s="746">
        <v>103</v>
      </c>
    </row>
    <row r="165" spans="1:5" ht="14.25" customHeight="1" x14ac:dyDescent="0.25">
      <c r="A165" s="10"/>
      <c r="B165" s="10"/>
      <c r="C165" s="10"/>
      <c r="D165" s="1038">
        <v>48029181503</v>
      </c>
      <c r="E165" s="746">
        <v>106</v>
      </c>
    </row>
    <row r="166" spans="1:5" ht="14.25" customHeight="1" x14ac:dyDescent="0.25">
      <c r="A166" s="10"/>
      <c r="B166" s="10"/>
      <c r="C166" s="10"/>
      <c r="D166" s="1038">
        <v>48439111005</v>
      </c>
      <c r="E166" s="746">
        <v>107</v>
      </c>
    </row>
    <row r="167" spans="1:5" ht="14.25" customHeight="1" x14ac:dyDescent="0.25">
      <c r="A167" s="10"/>
      <c r="B167" s="10"/>
      <c r="C167" s="10"/>
      <c r="D167" s="1038">
        <v>48453002316</v>
      </c>
      <c r="E167" s="746">
        <v>108</v>
      </c>
    </row>
    <row r="168" spans="1:5" ht="14.25" customHeight="1" x14ac:dyDescent="0.25">
      <c r="A168" s="10"/>
      <c r="B168" s="10"/>
      <c r="C168" s="10"/>
      <c r="D168" s="1038">
        <v>48453001851</v>
      </c>
      <c r="E168" s="746">
        <v>108</v>
      </c>
    </row>
    <row r="169" spans="1:5" ht="14.25" customHeight="1" x14ac:dyDescent="0.25">
      <c r="A169" s="10"/>
      <c r="B169" s="10"/>
      <c r="C169" s="10"/>
      <c r="D169" s="1038">
        <v>48085030900</v>
      </c>
      <c r="E169" s="746">
        <v>108</v>
      </c>
    </row>
    <row r="170" spans="1:5" ht="14.25" customHeight="1" x14ac:dyDescent="0.25">
      <c r="A170" s="10"/>
      <c r="B170" s="10"/>
      <c r="C170" s="10"/>
      <c r="D170" s="1038">
        <v>48029181403</v>
      </c>
      <c r="E170" s="746">
        <v>108</v>
      </c>
    </row>
    <row r="171" spans="1:5" ht="14.25" customHeight="1" x14ac:dyDescent="0.25">
      <c r="A171" s="10"/>
      <c r="B171" s="10"/>
      <c r="C171" s="10"/>
      <c r="D171" s="1038">
        <v>48453002314</v>
      </c>
      <c r="E171" s="746">
        <v>112</v>
      </c>
    </row>
    <row r="172" spans="1:5" ht="14.25" customHeight="1" x14ac:dyDescent="0.25">
      <c r="A172" s="10"/>
      <c r="B172" s="10"/>
      <c r="C172" s="10"/>
      <c r="D172" s="1038">
        <v>48453001823</v>
      </c>
      <c r="E172" s="746">
        <v>112</v>
      </c>
    </row>
    <row r="173" spans="1:5" ht="14.25" customHeight="1" x14ac:dyDescent="0.25">
      <c r="A173" s="10"/>
      <c r="B173" s="10"/>
      <c r="C173" s="10"/>
      <c r="D173" s="1038">
        <v>48201453200</v>
      </c>
      <c r="E173" s="746">
        <v>112</v>
      </c>
    </row>
    <row r="174" spans="1:5" ht="14.25" customHeight="1" x14ac:dyDescent="0.25">
      <c r="A174" s="10"/>
      <c r="B174" s="10"/>
      <c r="C174" s="10"/>
      <c r="D174" s="1038">
        <v>48113012604</v>
      </c>
      <c r="E174" s="746">
        <v>112</v>
      </c>
    </row>
    <row r="175" spans="1:5" ht="14.25" customHeight="1" x14ac:dyDescent="0.25">
      <c r="A175" s="10"/>
      <c r="B175" s="10"/>
      <c r="C175" s="10"/>
      <c r="D175" s="1038">
        <v>48113006002</v>
      </c>
      <c r="E175" s="746">
        <v>116</v>
      </c>
    </row>
    <row r="176" spans="1:5" ht="14.25" customHeight="1" x14ac:dyDescent="0.25">
      <c r="A176" s="10"/>
      <c r="B176" s="10"/>
      <c r="C176" s="10"/>
      <c r="D176" s="1038">
        <v>48453001752</v>
      </c>
      <c r="E176" s="746">
        <v>117</v>
      </c>
    </row>
    <row r="177" spans="1:5" ht="14.25" customHeight="1" x14ac:dyDescent="0.25">
      <c r="A177" s="10"/>
      <c r="B177" s="10"/>
      <c r="C177" s="10"/>
      <c r="D177" s="1038">
        <v>48471790500</v>
      </c>
      <c r="E177" s="746">
        <v>118</v>
      </c>
    </row>
    <row r="178" spans="1:5" ht="14.25" customHeight="1" x14ac:dyDescent="0.25">
      <c r="A178" s="10"/>
      <c r="B178" s="10"/>
      <c r="C178" s="10"/>
      <c r="D178" s="1038">
        <v>48355002704</v>
      </c>
      <c r="E178" s="746">
        <v>118</v>
      </c>
    </row>
    <row r="179" spans="1:5" ht="14.25" customHeight="1" x14ac:dyDescent="0.25">
      <c r="A179" s="10"/>
      <c r="B179" s="10"/>
      <c r="C179" s="10"/>
      <c r="D179" s="1038">
        <v>48201541700</v>
      </c>
      <c r="E179" s="746">
        <v>118</v>
      </c>
    </row>
    <row r="180" spans="1:5" ht="14.25" customHeight="1" x14ac:dyDescent="0.25">
      <c r="A180" s="10"/>
      <c r="B180" s="10"/>
      <c r="C180" s="10"/>
      <c r="D180" s="1038">
        <v>48201423000</v>
      </c>
      <c r="E180" s="746">
        <v>118</v>
      </c>
    </row>
    <row r="181" spans="1:5" ht="14.25" customHeight="1" x14ac:dyDescent="0.25">
      <c r="A181" s="10"/>
      <c r="B181" s="10"/>
      <c r="C181" s="10"/>
      <c r="D181" s="1038">
        <v>48201232200</v>
      </c>
      <c r="E181" s="746">
        <v>118</v>
      </c>
    </row>
    <row r="182" spans="1:5" ht="14.25" customHeight="1" x14ac:dyDescent="0.25">
      <c r="A182" s="10"/>
      <c r="B182" s="10"/>
      <c r="C182" s="10"/>
      <c r="D182" s="1038">
        <v>48453001804</v>
      </c>
      <c r="E182" s="746">
        <v>123</v>
      </c>
    </row>
    <row r="183" spans="1:5" ht="14.25" customHeight="1" x14ac:dyDescent="0.25">
      <c r="A183" s="10"/>
      <c r="B183" s="10"/>
      <c r="C183" s="10"/>
      <c r="D183" s="1038">
        <v>48113016607</v>
      </c>
      <c r="E183" s="746">
        <v>123</v>
      </c>
    </row>
    <row r="184" spans="1:5" ht="14.25" customHeight="1" x14ac:dyDescent="0.25">
      <c r="A184" s="10"/>
      <c r="B184" s="10"/>
      <c r="C184" s="10"/>
      <c r="D184" s="1038">
        <v>48439105510</v>
      </c>
      <c r="E184" s="746">
        <v>125</v>
      </c>
    </row>
    <row r="185" spans="1:5" ht="14.25" customHeight="1" x14ac:dyDescent="0.25">
      <c r="A185" s="10"/>
      <c r="B185" s="10"/>
      <c r="C185" s="10"/>
      <c r="D185" s="1038">
        <v>48201221500</v>
      </c>
      <c r="E185" s="746">
        <v>125</v>
      </c>
    </row>
    <row r="186" spans="1:5" ht="14.25" customHeight="1" x14ac:dyDescent="0.25">
      <c r="A186" s="10"/>
      <c r="B186" s="10"/>
      <c r="C186" s="10"/>
      <c r="D186" s="1038">
        <v>48121020503</v>
      </c>
      <c r="E186" s="746">
        <v>125</v>
      </c>
    </row>
    <row r="187" spans="1:5" ht="14.25" customHeight="1" x14ac:dyDescent="0.25">
      <c r="A187" s="10"/>
      <c r="B187" s="10"/>
      <c r="C187" s="10"/>
      <c r="D187" s="1038">
        <v>48201452600</v>
      </c>
      <c r="E187" s="746">
        <v>128</v>
      </c>
    </row>
    <row r="188" spans="1:5" ht="14.25" customHeight="1" x14ac:dyDescent="0.25">
      <c r="A188" s="10"/>
      <c r="B188" s="10"/>
      <c r="C188" s="10"/>
      <c r="D188" s="1038">
        <v>48201250600</v>
      </c>
      <c r="E188" s="746">
        <v>129</v>
      </c>
    </row>
    <row r="189" spans="1:5" ht="14.25" customHeight="1" x14ac:dyDescent="0.25">
      <c r="A189" s="10"/>
      <c r="B189" s="10"/>
      <c r="C189" s="10"/>
      <c r="D189" s="1038">
        <v>48439113631</v>
      </c>
      <c r="E189" s="746">
        <v>130</v>
      </c>
    </row>
    <row r="190" spans="1:5" ht="14.25" customHeight="1" x14ac:dyDescent="0.25">
      <c r="A190" s="10"/>
      <c r="B190" s="10"/>
      <c r="C190" s="10"/>
      <c r="D190" s="1038">
        <v>48201555402</v>
      </c>
      <c r="E190" s="746">
        <v>130</v>
      </c>
    </row>
    <row r="191" spans="1:5" ht="14.25" customHeight="1" x14ac:dyDescent="0.25">
      <c r="A191" s="10"/>
      <c r="B191" s="10"/>
      <c r="C191" s="10"/>
      <c r="D191" s="1038">
        <v>48201240801</v>
      </c>
      <c r="E191" s="746">
        <v>130</v>
      </c>
    </row>
    <row r="192" spans="1:5" ht="14.25" customHeight="1" x14ac:dyDescent="0.25">
      <c r="A192" s="10"/>
      <c r="B192" s="10"/>
      <c r="C192" s="10"/>
      <c r="D192" s="1038">
        <v>48113019040</v>
      </c>
      <c r="E192" s="746">
        <v>130</v>
      </c>
    </row>
    <row r="193" spans="1:5" ht="14.25" customHeight="1" x14ac:dyDescent="0.25">
      <c r="A193" s="10"/>
      <c r="B193" s="10"/>
      <c r="C193" s="10"/>
      <c r="D193" s="1038">
        <v>48113013615</v>
      </c>
      <c r="E193" s="746">
        <v>130</v>
      </c>
    </row>
    <row r="194" spans="1:5" ht="14.25" customHeight="1" x14ac:dyDescent="0.25">
      <c r="A194" s="10"/>
      <c r="B194" s="10"/>
      <c r="C194" s="10"/>
      <c r="D194" s="1038">
        <v>48439111404</v>
      </c>
      <c r="E194" s="746">
        <v>135</v>
      </c>
    </row>
    <row r="195" spans="1:5" ht="14.25" customHeight="1" x14ac:dyDescent="0.25">
      <c r="A195" s="10"/>
      <c r="B195" s="10"/>
      <c r="C195" s="10"/>
      <c r="D195" s="1038">
        <v>48113002000</v>
      </c>
      <c r="E195" s="746">
        <v>135</v>
      </c>
    </row>
    <row r="196" spans="1:5" ht="14.25" customHeight="1" x14ac:dyDescent="0.25">
      <c r="A196" s="10"/>
      <c r="B196" s="10"/>
      <c r="C196" s="10"/>
      <c r="D196" s="1038">
        <v>48439122400</v>
      </c>
      <c r="E196" s="746">
        <v>137</v>
      </c>
    </row>
    <row r="197" spans="1:5" ht="14.25" customHeight="1" x14ac:dyDescent="0.25">
      <c r="A197" s="10"/>
      <c r="B197" s="10"/>
      <c r="C197" s="10"/>
      <c r="D197" s="1038">
        <v>48201540501</v>
      </c>
      <c r="E197" s="746">
        <v>137</v>
      </c>
    </row>
    <row r="198" spans="1:5" ht="14.25" customHeight="1" x14ac:dyDescent="0.25">
      <c r="A198" s="10"/>
      <c r="B198" s="10"/>
      <c r="C198" s="10"/>
      <c r="D198" s="1038">
        <v>48201421202</v>
      </c>
      <c r="E198" s="746">
        <v>137</v>
      </c>
    </row>
    <row r="199" spans="1:5" ht="14.25" customHeight="1" x14ac:dyDescent="0.25">
      <c r="A199" s="10"/>
      <c r="B199" s="10"/>
      <c r="C199" s="10"/>
      <c r="D199" s="1038">
        <v>48201432100</v>
      </c>
      <c r="E199" s="746">
        <v>140</v>
      </c>
    </row>
    <row r="200" spans="1:5" ht="14.25" customHeight="1" x14ac:dyDescent="0.25">
      <c r="A200" s="10"/>
      <c r="B200" s="10"/>
      <c r="C200" s="10"/>
      <c r="D200" s="1038">
        <v>48201232702</v>
      </c>
      <c r="E200" s="746">
        <v>141</v>
      </c>
    </row>
    <row r="201" spans="1:5" ht="14.25" customHeight="1" x14ac:dyDescent="0.25">
      <c r="A201" s="10"/>
      <c r="B201" s="10"/>
      <c r="C201" s="10"/>
      <c r="D201" s="1038">
        <v>48157672002</v>
      </c>
      <c r="E201" s="746">
        <v>141</v>
      </c>
    </row>
    <row r="202" spans="1:5" ht="14.25" customHeight="1" x14ac:dyDescent="0.25">
      <c r="A202" s="10"/>
      <c r="B202" s="10"/>
      <c r="C202" s="10"/>
      <c r="D202" s="1038">
        <v>48113019013</v>
      </c>
      <c r="E202" s="746">
        <v>141</v>
      </c>
    </row>
    <row r="203" spans="1:5" ht="14.25" customHeight="1" x14ac:dyDescent="0.25">
      <c r="A203" s="10"/>
      <c r="B203" s="10"/>
      <c r="C203" s="10"/>
      <c r="D203" s="1038">
        <v>48113013010</v>
      </c>
      <c r="E203" s="746">
        <v>141</v>
      </c>
    </row>
    <row r="204" spans="1:5" ht="14.25" customHeight="1" x14ac:dyDescent="0.25">
      <c r="A204" s="10"/>
      <c r="B204" s="10"/>
      <c r="C204" s="10"/>
      <c r="D204" s="1038">
        <v>48441010900</v>
      </c>
      <c r="E204" s="746">
        <v>145</v>
      </c>
    </row>
    <row r="205" spans="1:5" ht="14.25" customHeight="1" x14ac:dyDescent="0.25">
      <c r="A205" s="10"/>
      <c r="B205" s="10"/>
      <c r="C205" s="10"/>
      <c r="D205" s="1038">
        <v>48453002421</v>
      </c>
      <c r="E205" s="746">
        <v>146</v>
      </c>
    </row>
    <row r="206" spans="1:5" ht="14.25" customHeight="1" x14ac:dyDescent="0.25">
      <c r="A206" s="10"/>
      <c r="B206" s="10"/>
      <c r="C206" s="10"/>
      <c r="D206" s="1038">
        <v>48439113627</v>
      </c>
      <c r="E206" s="746">
        <v>146</v>
      </c>
    </row>
    <row r="207" spans="1:5" ht="14.25" customHeight="1" x14ac:dyDescent="0.25">
      <c r="A207" s="10"/>
      <c r="B207" s="10"/>
      <c r="C207" s="10"/>
      <c r="D207" s="1038">
        <v>48201423202</v>
      </c>
      <c r="E207" s="746">
        <v>146</v>
      </c>
    </row>
    <row r="208" spans="1:5" ht="14.25" customHeight="1" x14ac:dyDescent="0.25">
      <c r="A208" s="10"/>
      <c r="B208" s="10"/>
      <c r="C208" s="10"/>
      <c r="D208" s="1038">
        <v>48453001834</v>
      </c>
      <c r="E208" s="746">
        <v>149</v>
      </c>
    </row>
    <row r="209" spans="1:5" ht="14.25" customHeight="1" x14ac:dyDescent="0.25">
      <c r="A209" s="10"/>
      <c r="B209" s="10"/>
      <c r="C209" s="10"/>
      <c r="D209" s="1038">
        <v>48201552601</v>
      </c>
      <c r="E209" s="746">
        <v>149</v>
      </c>
    </row>
    <row r="210" spans="1:5" ht="14.25" customHeight="1" x14ac:dyDescent="0.25">
      <c r="A210" s="10"/>
      <c r="B210" s="10"/>
      <c r="C210" s="10"/>
      <c r="D210" s="1038">
        <v>48303000302</v>
      </c>
      <c r="E210" s="746">
        <v>151</v>
      </c>
    </row>
    <row r="211" spans="1:5" ht="14.25" customHeight="1" x14ac:dyDescent="0.25">
      <c r="A211" s="10"/>
      <c r="B211" s="10"/>
      <c r="C211" s="10"/>
      <c r="D211" s="1038">
        <v>48201422500</v>
      </c>
      <c r="E211" s="746">
        <v>151</v>
      </c>
    </row>
    <row r="212" spans="1:5" ht="14.25" customHeight="1" x14ac:dyDescent="0.25">
      <c r="A212" s="10"/>
      <c r="B212" s="10"/>
      <c r="C212" s="10"/>
      <c r="D212" s="1038">
        <v>48201314300</v>
      </c>
      <c r="E212" s="746">
        <v>151</v>
      </c>
    </row>
    <row r="213" spans="1:5" ht="14.25" customHeight="1" x14ac:dyDescent="0.25">
      <c r="A213" s="10"/>
      <c r="B213" s="10"/>
      <c r="C213" s="10"/>
      <c r="D213" s="1038">
        <v>48201222700</v>
      </c>
      <c r="E213" s="746">
        <v>151</v>
      </c>
    </row>
    <row r="214" spans="1:5" ht="14.25" customHeight="1" x14ac:dyDescent="0.25">
      <c r="A214" s="10"/>
      <c r="B214" s="10"/>
      <c r="C214" s="10"/>
      <c r="D214" s="1038">
        <v>48029181504</v>
      </c>
      <c r="E214" s="746">
        <v>151</v>
      </c>
    </row>
    <row r="215" spans="1:5" ht="14.25" customHeight="1" x14ac:dyDescent="0.25">
      <c r="A215" s="10"/>
      <c r="B215" s="10"/>
      <c r="C215" s="10"/>
      <c r="D215" s="1038">
        <v>48029181004</v>
      </c>
      <c r="E215" s="746">
        <v>151</v>
      </c>
    </row>
    <row r="216" spans="1:5" ht="14.25" customHeight="1" x14ac:dyDescent="0.25">
      <c r="A216" s="10"/>
      <c r="B216" s="10"/>
      <c r="C216" s="10"/>
      <c r="D216" s="1038">
        <v>48041000201</v>
      </c>
      <c r="E216" s="746">
        <v>157</v>
      </c>
    </row>
    <row r="217" spans="1:5" ht="14.25" customHeight="1" x14ac:dyDescent="0.25">
      <c r="A217" s="10"/>
      <c r="B217" s="10"/>
      <c r="C217" s="10"/>
      <c r="D217" s="1038">
        <v>48439113220</v>
      </c>
      <c r="E217" s="746">
        <v>158</v>
      </c>
    </row>
    <row r="218" spans="1:5" ht="14.25" customHeight="1" x14ac:dyDescent="0.25">
      <c r="A218" s="10"/>
      <c r="B218" s="10"/>
      <c r="C218" s="10"/>
      <c r="D218" s="1038">
        <v>48439106514</v>
      </c>
      <c r="E218" s="746">
        <v>159</v>
      </c>
    </row>
    <row r="219" spans="1:5" ht="14.25" customHeight="1" x14ac:dyDescent="0.25">
      <c r="A219" s="10"/>
      <c r="B219" s="10"/>
      <c r="C219" s="10"/>
      <c r="D219" s="1038">
        <v>48201550200</v>
      </c>
      <c r="E219" s="746">
        <v>159</v>
      </c>
    </row>
    <row r="220" spans="1:5" ht="14.25" customHeight="1" x14ac:dyDescent="0.25">
      <c r="A220" s="10"/>
      <c r="B220" s="10"/>
      <c r="C220" s="10"/>
      <c r="D220" s="1038">
        <v>48201541001</v>
      </c>
      <c r="E220" s="746">
        <v>159</v>
      </c>
    </row>
    <row r="221" spans="1:5" ht="14.25" customHeight="1" x14ac:dyDescent="0.25">
      <c r="A221" s="10"/>
      <c r="B221" s="10"/>
      <c r="C221" s="10"/>
      <c r="D221" s="1038">
        <v>48201323500</v>
      </c>
      <c r="E221" s="746">
        <v>159</v>
      </c>
    </row>
    <row r="222" spans="1:5" ht="14.25" customHeight="1" x14ac:dyDescent="0.25">
      <c r="A222" s="10"/>
      <c r="B222" s="10"/>
      <c r="C222" s="10"/>
      <c r="D222" s="1038">
        <v>48029192000</v>
      </c>
      <c r="E222" s="746">
        <v>159</v>
      </c>
    </row>
    <row r="223" spans="1:5" ht="14.25" customHeight="1" x14ac:dyDescent="0.25">
      <c r="A223" s="10"/>
      <c r="B223" s="10"/>
      <c r="C223" s="10"/>
      <c r="D223" s="1038">
        <v>48453002317</v>
      </c>
      <c r="E223" s="746">
        <v>164</v>
      </c>
    </row>
    <row r="224" spans="1:5" ht="14.25" customHeight="1" x14ac:dyDescent="0.25">
      <c r="A224" s="10"/>
      <c r="B224" s="10"/>
      <c r="C224" s="10"/>
      <c r="D224" s="1038">
        <v>48201341301</v>
      </c>
      <c r="E224" s="746">
        <v>164</v>
      </c>
    </row>
    <row r="225" spans="1:5" ht="14.25" customHeight="1" x14ac:dyDescent="0.25">
      <c r="A225" s="10"/>
      <c r="B225" s="10"/>
      <c r="C225" s="10"/>
      <c r="D225" s="1038">
        <v>48113013011</v>
      </c>
      <c r="E225" s="746">
        <v>164</v>
      </c>
    </row>
    <row r="226" spans="1:5" ht="14.25" customHeight="1" x14ac:dyDescent="0.25">
      <c r="A226" s="10"/>
      <c r="B226" s="10"/>
      <c r="C226" s="10"/>
      <c r="D226" s="1038">
        <v>48201431201</v>
      </c>
      <c r="E226" s="746">
        <v>167</v>
      </c>
    </row>
    <row r="227" spans="1:5" ht="14.25" customHeight="1" x14ac:dyDescent="0.25">
      <c r="A227" s="10"/>
      <c r="B227" s="10"/>
      <c r="C227" s="10"/>
      <c r="D227" s="1038">
        <v>48029181813</v>
      </c>
      <c r="E227" s="746">
        <v>167</v>
      </c>
    </row>
    <row r="228" spans="1:5" ht="14.25" customHeight="1" x14ac:dyDescent="0.25">
      <c r="A228" s="10"/>
      <c r="B228" s="10"/>
      <c r="C228" s="10"/>
      <c r="D228" s="1038">
        <v>48453002202</v>
      </c>
      <c r="E228" s="746">
        <v>169</v>
      </c>
    </row>
    <row r="229" spans="1:5" ht="14.25" customHeight="1" x14ac:dyDescent="0.25">
      <c r="A229" s="10"/>
      <c r="B229" s="10"/>
      <c r="C229" s="10"/>
      <c r="D229" s="1038">
        <v>48453001813</v>
      </c>
      <c r="E229" s="746">
        <v>169</v>
      </c>
    </row>
    <row r="230" spans="1:5" ht="14.25" customHeight="1" x14ac:dyDescent="0.25">
      <c r="A230" s="10"/>
      <c r="B230" s="10"/>
      <c r="C230" s="10"/>
      <c r="D230" s="1038">
        <v>48453002419</v>
      </c>
      <c r="E230" s="746">
        <v>171</v>
      </c>
    </row>
    <row r="231" spans="1:5" ht="14.25" customHeight="1" x14ac:dyDescent="0.25">
      <c r="A231" s="10"/>
      <c r="B231" s="10"/>
      <c r="C231" s="10"/>
      <c r="D231" s="1038">
        <v>48303000603</v>
      </c>
      <c r="E231" s="746">
        <v>171</v>
      </c>
    </row>
    <row r="232" spans="1:5" ht="14.25" customHeight="1" x14ac:dyDescent="0.25">
      <c r="A232" s="10"/>
      <c r="B232" s="10"/>
      <c r="C232" s="10"/>
      <c r="D232" s="1038">
        <v>48201433600</v>
      </c>
      <c r="E232" s="746">
        <v>171</v>
      </c>
    </row>
    <row r="233" spans="1:5" ht="14.25" customHeight="1" x14ac:dyDescent="0.25">
      <c r="A233" s="10"/>
      <c r="B233" s="10"/>
      <c r="C233" s="10"/>
      <c r="D233" s="1038">
        <v>48113012000</v>
      </c>
      <c r="E233" s="746">
        <v>171</v>
      </c>
    </row>
    <row r="234" spans="1:5" ht="14.25" customHeight="1" x14ac:dyDescent="0.25">
      <c r="A234" s="10"/>
      <c r="B234" s="10"/>
      <c r="C234" s="10"/>
      <c r="D234" s="1038">
        <v>48027023108</v>
      </c>
      <c r="E234" s="746">
        <v>171</v>
      </c>
    </row>
    <row r="235" spans="1:5" ht="14.25" customHeight="1" x14ac:dyDescent="0.25">
      <c r="A235" s="10"/>
      <c r="B235" s="10"/>
      <c r="C235" s="10"/>
      <c r="D235" s="1038">
        <v>48453002313</v>
      </c>
      <c r="E235" s="746">
        <v>176</v>
      </c>
    </row>
    <row r="236" spans="1:5" ht="14.25" customHeight="1" x14ac:dyDescent="0.25">
      <c r="A236" s="10"/>
      <c r="B236" s="10"/>
      <c r="C236" s="10"/>
      <c r="D236" s="1038">
        <v>48453001863</v>
      </c>
      <c r="E236" s="746">
        <v>176</v>
      </c>
    </row>
    <row r="237" spans="1:5" ht="14.25" customHeight="1" x14ac:dyDescent="0.25">
      <c r="A237" s="10"/>
      <c r="B237" s="10"/>
      <c r="C237" s="10"/>
      <c r="D237" s="1038">
        <v>48439121903</v>
      </c>
      <c r="E237" s="746">
        <v>176</v>
      </c>
    </row>
    <row r="238" spans="1:5" ht="14.25" customHeight="1" x14ac:dyDescent="0.25">
      <c r="A238" s="10"/>
      <c r="B238" s="10"/>
      <c r="C238" s="10"/>
      <c r="D238" s="1038">
        <v>48439111523</v>
      </c>
      <c r="E238" s="746">
        <v>176</v>
      </c>
    </row>
    <row r="239" spans="1:5" ht="14.25" customHeight="1" x14ac:dyDescent="0.25">
      <c r="A239" s="10"/>
      <c r="B239" s="10"/>
      <c r="C239" s="10"/>
      <c r="D239" s="1038">
        <v>48273020300</v>
      </c>
      <c r="E239" s="746">
        <v>176</v>
      </c>
    </row>
    <row r="240" spans="1:5" ht="14.25" customHeight="1" x14ac:dyDescent="0.25">
      <c r="A240" s="10"/>
      <c r="B240" s="10"/>
      <c r="C240" s="10"/>
      <c r="D240" s="1038">
        <v>48201433002</v>
      </c>
      <c r="E240" s="746">
        <v>176</v>
      </c>
    </row>
    <row r="241" spans="1:5" ht="14.25" customHeight="1" x14ac:dyDescent="0.25">
      <c r="A241" s="10"/>
      <c r="B241" s="10"/>
      <c r="C241" s="10"/>
      <c r="D241" s="1038">
        <v>48201421102</v>
      </c>
      <c r="E241" s="746">
        <v>176</v>
      </c>
    </row>
    <row r="242" spans="1:5" ht="14.25" customHeight="1" x14ac:dyDescent="0.25">
      <c r="A242" s="10"/>
      <c r="B242" s="10"/>
      <c r="C242" s="10"/>
      <c r="D242" s="1038">
        <v>48139060600</v>
      </c>
      <c r="E242" s="746">
        <v>176</v>
      </c>
    </row>
    <row r="243" spans="1:5" ht="14.25" customHeight="1" x14ac:dyDescent="0.25">
      <c r="A243" s="10"/>
      <c r="B243" s="10"/>
      <c r="C243" s="10"/>
      <c r="D243" s="1038">
        <v>48113010801</v>
      </c>
      <c r="E243" s="746">
        <v>176</v>
      </c>
    </row>
    <row r="244" spans="1:5" ht="14.25" customHeight="1" x14ac:dyDescent="0.25">
      <c r="A244" s="10"/>
      <c r="B244" s="10"/>
      <c r="C244" s="10"/>
      <c r="D244" s="1038">
        <v>48113009304</v>
      </c>
      <c r="E244" s="746">
        <v>176</v>
      </c>
    </row>
    <row r="245" spans="1:5" ht="14.25" customHeight="1" x14ac:dyDescent="0.25">
      <c r="A245" s="10"/>
      <c r="B245" s="10"/>
      <c r="C245" s="10"/>
      <c r="D245" s="1038">
        <v>48085030408</v>
      </c>
      <c r="E245" s="746">
        <v>176</v>
      </c>
    </row>
    <row r="246" spans="1:5" ht="14.25" customHeight="1" x14ac:dyDescent="0.25">
      <c r="A246" s="10"/>
      <c r="B246" s="10"/>
      <c r="C246" s="10"/>
      <c r="D246" s="1038">
        <v>48029181705</v>
      </c>
      <c r="E246" s="746">
        <v>176</v>
      </c>
    </row>
    <row r="247" spans="1:5" ht="14.25" customHeight="1" x14ac:dyDescent="0.25">
      <c r="A247" s="10"/>
      <c r="B247" s="10"/>
      <c r="C247" s="10"/>
      <c r="D247" s="1038">
        <v>48029120501</v>
      </c>
      <c r="E247" s="746">
        <v>176</v>
      </c>
    </row>
    <row r="248" spans="1:5" ht="14.25" customHeight="1" x14ac:dyDescent="0.25">
      <c r="A248" s="10"/>
      <c r="B248" s="10"/>
      <c r="C248" s="10"/>
      <c r="D248" s="1038">
        <v>48309000200</v>
      </c>
      <c r="E248" s="746">
        <v>189</v>
      </c>
    </row>
    <row r="249" spans="1:5" ht="14.25" customHeight="1" x14ac:dyDescent="0.25">
      <c r="A249" s="10"/>
      <c r="B249" s="10"/>
      <c r="C249" s="10"/>
      <c r="D249" s="1038">
        <v>48201552700</v>
      </c>
      <c r="E249" s="746">
        <v>189</v>
      </c>
    </row>
    <row r="250" spans="1:5" ht="14.25" customHeight="1" x14ac:dyDescent="0.25">
      <c r="A250" s="10"/>
      <c r="B250" s="10"/>
      <c r="C250" s="10"/>
      <c r="D250" s="1038">
        <v>48201532300</v>
      </c>
      <c r="E250" s="746">
        <v>189</v>
      </c>
    </row>
    <row r="251" spans="1:5" ht="14.25" customHeight="1" x14ac:dyDescent="0.25">
      <c r="A251" s="10"/>
      <c r="B251" s="10"/>
      <c r="C251" s="10"/>
      <c r="D251" s="1038">
        <v>48113013616</v>
      </c>
      <c r="E251" s="746">
        <v>189</v>
      </c>
    </row>
    <row r="252" spans="1:5" ht="14.25" customHeight="1" x14ac:dyDescent="0.25">
      <c r="A252" s="10"/>
      <c r="B252" s="10"/>
      <c r="C252" s="10"/>
      <c r="D252" s="1038">
        <v>48029120902</v>
      </c>
      <c r="E252" s="746">
        <v>189</v>
      </c>
    </row>
    <row r="253" spans="1:5" ht="14.25" customHeight="1" x14ac:dyDescent="0.25">
      <c r="A253" s="10"/>
      <c r="B253" s="10"/>
      <c r="C253" s="10"/>
      <c r="D253" s="1038">
        <v>48309001400</v>
      </c>
      <c r="E253" s="746">
        <v>194</v>
      </c>
    </row>
    <row r="254" spans="1:5" ht="14.25" customHeight="1" x14ac:dyDescent="0.25">
      <c r="A254" s="10"/>
      <c r="B254" s="10"/>
      <c r="C254" s="10"/>
      <c r="D254" s="1038">
        <v>48157673101</v>
      </c>
      <c r="E254" s="746">
        <v>194</v>
      </c>
    </row>
    <row r="255" spans="1:5" ht="14.25" customHeight="1" x14ac:dyDescent="0.25">
      <c r="A255" s="10"/>
      <c r="B255" s="10"/>
      <c r="C255" s="10"/>
      <c r="D255" s="1038">
        <v>48029181302</v>
      </c>
      <c r="E255" s="746">
        <v>194</v>
      </c>
    </row>
    <row r="256" spans="1:5" ht="14.25" customHeight="1" x14ac:dyDescent="0.25">
      <c r="A256" s="10"/>
      <c r="B256" s="10"/>
      <c r="C256" s="10"/>
      <c r="D256" s="1038">
        <v>48201211300</v>
      </c>
      <c r="E256" s="746">
        <v>197</v>
      </c>
    </row>
    <row r="257" spans="1:5" ht="14.25" customHeight="1" x14ac:dyDescent="0.25">
      <c r="A257" s="10"/>
      <c r="B257" s="10"/>
      <c r="C257" s="10"/>
      <c r="D257" s="1038">
        <v>48453001822</v>
      </c>
      <c r="E257" s="746">
        <v>198</v>
      </c>
    </row>
    <row r="258" spans="1:5" ht="14.25" customHeight="1" x14ac:dyDescent="0.25">
      <c r="A258" s="10"/>
      <c r="B258" s="10"/>
      <c r="C258" s="10"/>
      <c r="D258" s="1038">
        <v>48439105201</v>
      </c>
      <c r="E258" s="746">
        <v>198</v>
      </c>
    </row>
    <row r="259" spans="1:5" ht="14.25" customHeight="1" x14ac:dyDescent="0.25">
      <c r="A259" s="10"/>
      <c r="B259" s="10"/>
      <c r="C259" s="10"/>
      <c r="D259" s="1038">
        <v>48201340100</v>
      </c>
      <c r="E259" s="746">
        <v>198</v>
      </c>
    </row>
    <row r="260" spans="1:5" ht="14.25" customHeight="1" x14ac:dyDescent="0.25">
      <c r="A260" s="10"/>
      <c r="B260" s="10"/>
      <c r="C260" s="10"/>
      <c r="D260" s="1038">
        <v>48113000601</v>
      </c>
      <c r="E260" s="746">
        <v>198</v>
      </c>
    </row>
    <row r="261" spans="1:5" ht="14.25" customHeight="1" x14ac:dyDescent="0.25">
      <c r="A261" s="10"/>
      <c r="B261" s="10"/>
      <c r="C261" s="10"/>
      <c r="D261" s="1038">
        <v>48039660701</v>
      </c>
      <c r="E261" s="746">
        <v>198</v>
      </c>
    </row>
    <row r="262" spans="1:5" ht="14.25" customHeight="1" x14ac:dyDescent="0.25">
      <c r="A262" s="10"/>
      <c r="B262" s="10"/>
      <c r="C262" s="10"/>
      <c r="D262" s="1038">
        <v>48201530100</v>
      </c>
      <c r="E262" s="746">
        <v>203</v>
      </c>
    </row>
    <row r="263" spans="1:5" ht="14.25" customHeight="1" x14ac:dyDescent="0.25">
      <c r="A263" s="10"/>
      <c r="B263" s="10"/>
      <c r="C263" s="10"/>
      <c r="D263" s="1038">
        <v>48113012207</v>
      </c>
      <c r="E263" s="746">
        <v>203</v>
      </c>
    </row>
    <row r="264" spans="1:5" ht="14.25" customHeight="1" x14ac:dyDescent="0.25">
      <c r="A264" s="10"/>
      <c r="B264" s="10"/>
      <c r="C264" s="10"/>
      <c r="D264" s="1038">
        <v>48029181814</v>
      </c>
      <c r="E264" s="746">
        <v>203</v>
      </c>
    </row>
    <row r="265" spans="1:5" ht="14.25" customHeight="1" x14ac:dyDescent="0.25">
      <c r="A265" s="10"/>
      <c r="B265" s="10"/>
      <c r="C265" s="10"/>
      <c r="D265" s="1038">
        <v>48397040302</v>
      </c>
      <c r="E265" s="746">
        <v>206</v>
      </c>
    </row>
    <row r="266" spans="1:5" ht="14.25" customHeight="1" x14ac:dyDescent="0.25">
      <c r="A266" s="10"/>
      <c r="B266" s="10"/>
      <c r="C266" s="10"/>
      <c r="D266" s="1038">
        <v>48339690602</v>
      </c>
      <c r="E266" s="746">
        <v>207</v>
      </c>
    </row>
    <row r="267" spans="1:5" ht="14.25" customHeight="1" x14ac:dyDescent="0.25">
      <c r="A267" s="10"/>
      <c r="B267" s="10"/>
      <c r="C267" s="10"/>
      <c r="D267" s="1038">
        <v>48201553200</v>
      </c>
      <c r="E267" s="746">
        <v>207</v>
      </c>
    </row>
    <row r="268" spans="1:5" ht="14.25" customHeight="1" x14ac:dyDescent="0.25">
      <c r="A268" s="10"/>
      <c r="B268" s="10"/>
      <c r="C268" s="10"/>
      <c r="D268" s="1038">
        <v>48201451001</v>
      </c>
      <c r="E268" s="746">
        <v>207</v>
      </c>
    </row>
    <row r="269" spans="1:5" ht="14.25" customHeight="1" x14ac:dyDescent="0.25">
      <c r="A269" s="10"/>
      <c r="B269" s="10"/>
      <c r="C269" s="10"/>
      <c r="D269" s="1038">
        <v>48201333202</v>
      </c>
      <c r="E269" s="746">
        <v>207</v>
      </c>
    </row>
    <row r="270" spans="1:5" ht="14.25" customHeight="1" x14ac:dyDescent="0.25">
      <c r="A270" s="10"/>
      <c r="B270" s="10"/>
      <c r="C270" s="10"/>
      <c r="D270" s="1038">
        <v>48121021301</v>
      </c>
      <c r="E270" s="746">
        <v>207</v>
      </c>
    </row>
    <row r="271" spans="1:5" ht="14.25" customHeight="1" x14ac:dyDescent="0.25">
      <c r="A271" s="10"/>
      <c r="B271" s="10"/>
      <c r="C271" s="10"/>
      <c r="D271" s="1038">
        <v>48453000500</v>
      </c>
      <c r="E271" s="746">
        <v>212</v>
      </c>
    </row>
    <row r="272" spans="1:5" ht="14.25" customHeight="1" x14ac:dyDescent="0.25">
      <c r="A272" s="10"/>
      <c r="B272" s="10"/>
      <c r="C272" s="10"/>
      <c r="D272" s="1038">
        <v>48439106511</v>
      </c>
      <c r="E272" s="746">
        <v>213</v>
      </c>
    </row>
    <row r="273" spans="1:5" ht="14.25" customHeight="1" x14ac:dyDescent="0.25">
      <c r="A273" s="10"/>
      <c r="B273" s="10"/>
      <c r="C273" s="10"/>
      <c r="D273" s="1038">
        <v>48201323000</v>
      </c>
      <c r="E273" s="746">
        <v>213</v>
      </c>
    </row>
    <row r="274" spans="1:5" ht="14.25" customHeight="1" x14ac:dyDescent="0.25">
      <c r="A274" s="10"/>
      <c r="B274" s="10"/>
      <c r="C274" s="10"/>
      <c r="D274" s="1038">
        <v>48121020800</v>
      </c>
      <c r="E274" s="746">
        <v>213</v>
      </c>
    </row>
    <row r="275" spans="1:5" ht="14.25" customHeight="1" x14ac:dyDescent="0.25">
      <c r="A275" s="10"/>
      <c r="B275" s="10"/>
      <c r="C275" s="10"/>
      <c r="D275" s="1038">
        <v>48113017813</v>
      </c>
      <c r="E275" s="746">
        <v>213</v>
      </c>
    </row>
    <row r="276" spans="1:5" ht="14.25" customHeight="1" x14ac:dyDescent="0.25">
      <c r="A276" s="10"/>
      <c r="B276" s="10"/>
      <c r="C276" s="10"/>
      <c r="D276" s="1038">
        <v>48439113619</v>
      </c>
      <c r="E276" s="746">
        <v>217</v>
      </c>
    </row>
    <row r="277" spans="1:5" ht="14.25" customHeight="1" x14ac:dyDescent="0.25">
      <c r="A277" s="10"/>
      <c r="B277" s="10"/>
      <c r="C277" s="10"/>
      <c r="D277" s="1038">
        <v>48423001901</v>
      </c>
      <c r="E277" s="746">
        <v>217</v>
      </c>
    </row>
    <row r="278" spans="1:5" ht="14.25" customHeight="1" x14ac:dyDescent="0.25">
      <c r="A278" s="10"/>
      <c r="B278" s="10"/>
      <c r="C278" s="10"/>
      <c r="D278" s="1038">
        <v>48309001600</v>
      </c>
      <c r="E278" s="746">
        <v>217</v>
      </c>
    </row>
    <row r="279" spans="1:5" ht="14.25" customHeight="1" x14ac:dyDescent="0.25">
      <c r="A279" s="10"/>
      <c r="B279" s="10"/>
      <c r="C279" s="10"/>
      <c r="D279" s="1038">
        <v>48201451002</v>
      </c>
      <c r="E279" s="746">
        <v>217</v>
      </c>
    </row>
    <row r="280" spans="1:5" ht="14.25" customHeight="1" x14ac:dyDescent="0.25">
      <c r="A280" s="10"/>
      <c r="B280" s="10"/>
      <c r="C280" s="10"/>
      <c r="D280" s="1038">
        <v>48201433501</v>
      </c>
      <c r="E280" s="746">
        <v>217</v>
      </c>
    </row>
    <row r="281" spans="1:5" ht="14.25" customHeight="1" x14ac:dyDescent="0.25">
      <c r="A281" s="10"/>
      <c r="B281" s="10"/>
      <c r="C281" s="10"/>
      <c r="D281" s="1038">
        <v>48473680500</v>
      </c>
      <c r="E281" s="746">
        <v>222</v>
      </c>
    </row>
    <row r="282" spans="1:5" ht="14.25" customHeight="1" x14ac:dyDescent="0.25">
      <c r="A282" s="10"/>
      <c r="B282" s="10"/>
      <c r="C282" s="10"/>
      <c r="D282" s="1038">
        <v>48339691400</v>
      </c>
      <c r="E282" s="746">
        <v>222</v>
      </c>
    </row>
    <row r="283" spans="1:5" ht="14.25" customHeight="1" x14ac:dyDescent="0.25">
      <c r="A283" s="10"/>
      <c r="B283" s="10"/>
      <c r="C283" s="10"/>
      <c r="D283" s="1038">
        <v>48215020503</v>
      </c>
      <c r="E283" s="746">
        <v>222</v>
      </c>
    </row>
    <row r="284" spans="1:5" ht="14.25" customHeight="1" x14ac:dyDescent="0.25">
      <c r="A284" s="10"/>
      <c r="B284" s="10"/>
      <c r="C284" s="10"/>
      <c r="D284" s="1038">
        <v>48201433003</v>
      </c>
      <c r="E284" s="746">
        <v>222</v>
      </c>
    </row>
    <row r="285" spans="1:5" ht="14.25" customHeight="1" x14ac:dyDescent="0.25">
      <c r="A285" s="10"/>
      <c r="B285" s="10"/>
      <c r="C285" s="10"/>
      <c r="D285" s="1038">
        <v>48201334100</v>
      </c>
      <c r="E285" s="746">
        <v>222</v>
      </c>
    </row>
    <row r="286" spans="1:5" ht="14.25" customHeight="1" x14ac:dyDescent="0.25">
      <c r="A286" s="10"/>
      <c r="B286" s="10"/>
      <c r="C286" s="10"/>
      <c r="D286" s="1038">
        <v>48113019213</v>
      </c>
      <c r="E286" s="746">
        <v>222</v>
      </c>
    </row>
    <row r="287" spans="1:5" ht="14.25" customHeight="1" x14ac:dyDescent="0.25">
      <c r="A287" s="10"/>
      <c r="B287" s="10"/>
      <c r="C287" s="10"/>
      <c r="D287" s="1038">
        <v>48309003707</v>
      </c>
      <c r="E287" s="746">
        <v>228</v>
      </c>
    </row>
    <row r="288" spans="1:5" ht="14.25" customHeight="1" x14ac:dyDescent="0.25">
      <c r="A288" s="10"/>
      <c r="B288" s="10"/>
      <c r="C288" s="10"/>
      <c r="D288" s="1038">
        <v>48201452500</v>
      </c>
      <c r="E288" s="746">
        <v>228</v>
      </c>
    </row>
    <row r="289" spans="1:5" ht="14.25" customHeight="1" x14ac:dyDescent="0.25">
      <c r="A289" s="10"/>
      <c r="B289" s="10"/>
      <c r="C289" s="10"/>
      <c r="D289" s="1038">
        <v>48201432801</v>
      </c>
      <c r="E289" s="746">
        <v>228</v>
      </c>
    </row>
    <row r="290" spans="1:5" ht="14.25" customHeight="1" x14ac:dyDescent="0.25">
      <c r="A290" s="10"/>
      <c r="B290" s="10"/>
      <c r="C290" s="10"/>
      <c r="D290" s="1038">
        <v>48303001702</v>
      </c>
      <c r="E290" s="746">
        <v>231</v>
      </c>
    </row>
    <row r="291" spans="1:5" ht="14.25" customHeight="1" x14ac:dyDescent="0.25">
      <c r="A291" s="10"/>
      <c r="B291" s="10"/>
      <c r="C291" s="10"/>
      <c r="D291" s="1038">
        <v>48201421401</v>
      </c>
      <c r="E291" s="746">
        <v>231</v>
      </c>
    </row>
    <row r="292" spans="1:5" ht="14.25" customHeight="1" x14ac:dyDescent="0.25">
      <c r="A292" s="10"/>
      <c r="B292" s="10"/>
      <c r="C292" s="10"/>
      <c r="D292" s="1038">
        <v>48029181003</v>
      </c>
      <c r="E292" s="746">
        <v>231</v>
      </c>
    </row>
    <row r="293" spans="1:5" ht="14.25" customHeight="1" x14ac:dyDescent="0.25">
      <c r="A293" s="10"/>
      <c r="B293" s="10"/>
      <c r="C293" s="10"/>
      <c r="D293" s="1038">
        <v>48231960900</v>
      </c>
      <c r="E293" s="746">
        <v>234</v>
      </c>
    </row>
    <row r="294" spans="1:5" ht="14.25" customHeight="1" x14ac:dyDescent="0.25">
      <c r="A294" s="10"/>
      <c r="B294" s="10"/>
      <c r="C294" s="10"/>
      <c r="D294" s="1038">
        <v>48041001302</v>
      </c>
      <c r="E294" s="746">
        <v>234</v>
      </c>
    </row>
    <row r="295" spans="1:5" ht="14.25" customHeight="1" x14ac:dyDescent="0.25">
      <c r="A295" s="10"/>
      <c r="B295" s="10"/>
      <c r="C295" s="10"/>
      <c r="D295" s="1038">
        <v>48167721201</v>
      </c>
      <c r="E295" s="746">
        <v>236</v>
      </c>
    </row>
    <row r="296" spans="1:5" ht="14.25" customHeight="1" x14ac:dyDescent="0.25">
      <c r="A296" s="10"/>
      <c r="B296" s="10"/>
      <c r="C296" s="10"/>
      <c r="D296" s="1038">
        <v>48491020504</v>
      </c>
      <c r="E296" s="746">
        <v>237</v>
      </c>
    </row>
    <row r="297" spans="1:5" ht="14.25" customHeight="1" x14ac:dyDescent="0.25">
      <c r="A297" s="10"/>
      <c r="B297" s="10"/>
      <c r="C297" s="10"/>
      <c r="D297" s="1038">
        <v>48201452700</v>
      </c>
      <c r="E297" s="746">
        <v>237</v>
      </c>
    </row>
    <row r="298" spans="1:5" ht="14.25" customHeight="1" x14ac:dyDescent="0.25">
      <c r="A298" s="10"/>
      <c r="B298" s="10"/>
      <c r="C298" s="10"/>
      <c r="D298" s="1038">
        <v>48201311700</v>
      </c>
      <c r="E298" s="746">
        <v>237</v>
      </c>
    </row>
    <row r="299" spans="1:5" ht="14.25" customHeight="1" x14ac:dyDescent="0.25">
      <c r="A299" s="10"/>
      <c r="B299" s="10"/>
      <c r="C299" s="10"/>
      <c r="D299" s="1038">
        <v>48157675100</v>
      </c>
      <c r="E299" s="746">
        <v>237</v>
      </c>
    </row>
    <row r="300" spans="1:5" ht="14.25" customHeight="1" x14ac:dyDescent="0.25">
      <c r="A300" s="10"/>
      <c r="B300" s="10"/>
      <c r="C300" s="10"/>
      <c r="D300" s="1038">
        <v>48113012210</v>
      </c>
      <c r="E300" s="746">
        <v>241</v>
      </c>
    </row>
    <row r="301" spans="1:5" ht="14.25" customHeight="1" x14ac:dyDescent="0.25">
      <c r="A301" s="10"/>
      <c r="B301" s="10"/>
      <c r="C301" s="10"/>
      <c r="D301" s="1038">
        <v>48375014700</v>
      </c>
      <c r="E301" s="746">
        <v>242</v>
      </c>
    </row>
    <row r="302" spans="1:5" ht="14.25" customHeight="1" x14ac:dyDescent="0.25">
      <c r="A302" s="10"/>
      <c r="B302" s="10"/>
      <c r="C302" s="10"/>
      <c r="D302" s="1038">
        <v>48215023904</v>
      </c>
      <c r="E302" s="746">
        <v>242</v>
      </c>
    </row>
    <row r="303" spans="1:5" ht="14.25" customHeight="1" x14ac:dyDescent="0.25">
      <c r="A303" s="10"/>
      <c r="B303" s="10"/>
      <c r="C303" s="10"/>
      <c r="D303" s="1038">
        <v>48439113703</v>
      </c>
      <c r="E303" s="746">
        <v>244</v>
      </c>
    </row>
    <row r="304" spans="1:5" ht="14.25" customHeight="1" x14ac:dyDescent="0.25">
      <c r="A304" s="10"/>
      <c r="B304" s="10"/>
      <c r="C304" s="10"/>
      <c r="D304" s="1038">
        <v>48439106517</v>
      </c>
      <c r="E304" s="746">
        <v>244</v>
      </c>
    </row>
    <row r="305" spans="1:5" ht="14.25" customHeight="1" x14ac:dyDescent="0.25">
      <c r="A305" s="10"/>
      <c r="B305" s="10"/>
      <c r="C305" s="10"/>
      <c r="D305" s="1038">
        <v>48439106518</v>
      </c>
      <c r="E305" s="746">
        <v>244</v>
      </c>
    </row>
    <row r="306" spans="1:5" ht="14.25" customHeight="1" x14ac:dyDescent="0.25">
      <c r="A306" s="10"/>
      <c r="B306" s="10"/>
      <c r="C306" s="10"/>
      <c r="D306" s="1038">
        <v>48215020802</v>
      </c>
      <c r="E306" s="746">
        <v>244</v>
      </c>
    </row>
    <row r="307" spans="1:5" ht="14.25" customHeight="1" x14ac:dyDescent="0.25">
      <c r="A307" s="10"/>
      <c r="B307" s="10"/>
      <c r="C307" s="10"/>
      <c r="D307" s="1038">
        <v>48201451402</v>
      </c>
      <c r="E307" s="746">
        <v>244</v>
      </c>
    </row>
    <row r="308" spans="1:5" ht="14.25" customHeight="1" x14ac:dyDescent="0.25">
      <c r="A308" s="10"/>
      <c r="B308" s="10"/>
      <c r="C308" s="10"/>
      <c r="D308" s="1038">
        <v>48113010904</v>
      </c>
      <c r="E308" s="746">
        <v>244</v>
      </c>
    </row>
    <row r="309" spans="1:5" ht="14.25" customHeight="1" x14ac:dyDescent="0.25">
      <c r="A309" s="10"/>
      <c r="B309" s="10"/>
      <c r="C309" s="10"/>
      <c r="D309" s="1038">
        <v>48029181303</v>
      </c>
      <c r="E309" s="746">
        <v>244</v>
      </c>
    </row>
    <row r="310" spans="1:5" ht="14.25" customHeight="1" x14ac:dyDescent="0.25">
      <c r="A310" s="10"/>
      <c r="B310" s="10"/>
      <c r="C310" s="10"/>
      <c r="D310" s="1038">
        <v>48029130800</v>
      </c>
      <c r="E310" s="746">
        <v>244</v>
      </c>
    </row>
    <row r="311" spans="1:5" ht="14.25" customHeight="1" x14ac:dyDescent="0.25">
      <c r="A311" s="10"/>
      <c r="B311" s="10"/>
      <c r="C311" s="10"/>
      <c r="D311" s="1038">
        <v>48027023107</v>
      </c>
      <c r="E311" s="746">
        <v>244</v>
      </c>
    </row>
    <row r="312" spans="1:5" ht="14.25" customHeight="1" x14ac:dyDescent="0.25">
      <c r="A312" s="10"/>
      <c r="B312" s="10"/>
      <c r="C312" s="10"/>
      <c r="D312" s="1038">
        <v>48439111543</v>
      </c>
      <c r="E312" s="746">
        <v>253</v>
      </c>
    </row>
    <row r="313" spans="1:5" ht="14.25" customHeight="1" x14ac:dyDescent="0.25">
      <c r="A313" s="10"/>
      <c r="B313" s="10"/>
      <c r="C313" s="10"/>
      <c r="D313" s="1038">
        <v>48439111506</v>
      </c>
      <c r="E313" s="746">
        <v>253</v>
      </c>
    </row>
    <row r="314" spans="1:5" ht="14.25" customHeight="1" x14ac:dyDescent="0.25">
      <c r="A314" s="10"/>
      <c r="B314" s="10"/>
      <c r="C314" s="10"/>
      <c r="D314" s="1038">
        <v>48439105513</v>
      </c>
      <c r="E314" s="746">
        <v>253</v>
      </c>
    </row>
    <row r="315" spans="1:5" ht="14.25" customHeight="1" x14ac:dyDescent="0.25">
      <c r="A315" s="10"/>
      <c r="B315" s="10"/>
      <c r="C315" s="10"/>
      <c r="D315" s="1038">
        <v>48439105508</v>
      </c>
      <c r="E315" s="746">
        <v>253</v>
      </c>
    </row>
    <row r="316" spans="1:5" ht="14.25" customHeight="1" x14ac:dyDescent="0.25">
      <c r="A316" s="10"/>
      <c r="B316" s="10"/>
      <c r="C316" s="10"/>
      <c r="D316" s="1038">
        <v>48201531300</v>
      </c>
      <c r="E316" s="746">
        <v>253</v>
      </c>
    </row>
    <row r="317" spans="1:5" ht="14.25" customHeight="1" x14ac:dyDescent="0.25">
      <c r="A317" s="10"/>
      <c r="B317" s="10"/>
      <c r="C317" s="10"/>
      <c r="D317" s="1038">
        <v>48201222503</v>
      </c>
      <c r="E317" s="746">
        <v>253</v>
      </c>
    </row>
    <row r="318" spans="1:5" ht="14.25" customHeight="1" x14ac:dyDescent="0.25">
      <c r="A318" s="10"/>
      <c r="B318" s="10"/>
      <c r="C318" s="10"/>
      <c r="D318" s="1038">
        <v>48157671400</v>
      </c>
      <c r="E318" s="746">
        <v>253</v>
      </c>
    </row>
    <row r="319" spans="1:5" ht="14.25" customHeight="1" x14ac:dyDescent="0.25">
      <c r="A319" s="10"/>
      <c r="B319" s="10"/>
      <c r="C319" s="10"/>
      <c r="D319" s="1038">
        <v>48423000700</v>
      </c>
      <c r="E319" s="746">
        <v>260</v>
      </c>
    </row>
    <row r="320" spans="1:5" ht="14.25" customHeight="1" x14ac:dyDescent="0.25">
      <c r="A320" s="10"/>
      <c r="B320" s="10"/>
      <c r="C320" s="10"/>
      <c r="D320" s="1038">
        <v>48453001840</v>
      </c>
      <c r="E320" s="746">
        <v>261</v>
      </c>
    </row>
    <row r="321" spans="1:5" ht="14.25" customHeight="1" x14ac:dyDescent="0.25">
      <c r="A321" s="10"/>
      <c r="B321" s="10"/>
      <c r="C321" s="10"/>
      <c r="D321" s="1038">
        <v>48355003203</v>
      </c>
      <c r="E321" s="746">
        <v>261</v>
      </c>
    </row>
    <row r="322" spans="1:5" ht="14.25" customHeight="1" x14ac:dyDescent="0.25">
      <c r="A322" s="10"/>
      <c r="B322" s="10"/>
      <c r="C322" s="10"/>
      <c r="D322" s="1038">
        <v>48201551500</v>
      </c>
      <c r="E322" s="746">
        <v>261</v>
      </c>
    </row>
    <row r="323" spans="1:5" ht="14.25" customHeight="1" x14ac:dyDescent="0.25">
      <c r="A323" s="10"/>
      <c r="B323" s="10"/>
      <c r="C323" s="10"/>
      <c r="D323" s="1038">
        <v>48201453403</v>
      </c>
      <c r="E323" s="746">
        <v>261</v>
      </c>
    </row>
    <row r="324" spans="1:5" ht="14.25" customHeight="1" x14ac:dyDescent="0.25">
      <c r="A324" s="10"/>
      <c r="B324" s="10"/>
      <c r="C324" s="10"/>
      <c r="D324" s="1038">
        <v>48201422401</v>
      </c>
      <c r="E324" s="746">
        <v>261</v>
      </c>
    </row>
    <row r="325" spans="1:5" ht="14.25" customHeight="1" x14ac:dyDescent="0.25">
      <c r="A325" s="10"/>
      <c r="B325" s="10"/>
      <c r="C325" s="10"/>
      <c r="D325" s="1038">
        <v>48113019034</v>
      </c>
      <c r="E325" s="746">
        <v>261</v>
      </c>
    </row>
    <row r="326" spans="1:5" ht="14.25" customHeight="1" x14ac:dyDescent="0.25">
      <c r="A326" s="10"/>
      <c r="B326" s="10"/>
      <c r="C326" s="10"/>
      <c r="D326" s="1038">
        <v>48113018141</v>
      </c>
      <c r="E326" s="746">
        <v>261</v>
      </c>
    </row>
    <row r="327" spans="1:5" ht="14.25" customHeight="1" x14ac:dyDescent="0.25">
      <c r="A327" s="10"/>
      <c r="B327" s="10"/>
      <c r="C327" s="10"/>
      <c r="D327" s="1038">
        <v>48453001805</v>
      </c>
      <c r="E327" s="746">
        <v>268</v>
      </c>
    </row>
    <row r="328" spans="1:5" ht="14.25" customHeight="1" x14ac:dyDescent="0.25">
      <c r="A328" s="10"/>
      <c r="B328" s="10"/>
      <c r="C328" s="10"/>
      <c r="D328" s="1038">
        <v>48257050500</v>
      </c>
      <c r="E328" s="746">
        <v>268</v>
      </c>
    </row>
    <row r="329" spans="1:5" ht="14.25" customHeight="1" x14ac:dyDescent="0.25">
      <c r="A329" s="10"/>
      <c r="B329" s="10"/>
      <c r="C329" s="10"/>
      <c r="D329" s="1038">
        <v>48201220500</v>
      </c>
      <c r="E329" s="746">
        <v>268</v>
      </c>
    </row>
    <row r="330" spans="1:5" ht="14.25" customHeight="1" x14ac:dyDescent="0.25">
      <c r="A330" s="10"/>
      <c r="B330" s="10"/>
      <c r="C330" s="10"/>
      <c r="D330" s="1038">
        <v>48201552001</v>
      </c>
      <c r="E330" s="746">
        <v>271</v>
      </c>
    </row>
    <row r="331" spans="1:5" ht="14.25" customHeight="1" x14ac:dyDescent="0.25">
      <c r="A331" s="10"/>
      <c r="B331" s="10"/>
      <c r="C331" s="10"/>
      <c r="D331" s="1038">
        <v>48201521400</v>
      </c>
      <c r="E331" s="746">
        <v>271</v>
      </c>
    </row>
    <row r="332" spans="1:5" ht="14.25" customHeight="1" x14ac:dyDescent="0.25">
      <c r="A332" s="10"/>
      <c r="B332" s="10"/>
      <c r="C332" s="10"/>
      <c r="D332" s="1038">
        <v>48029121108</v>
      </c>
      <c r="E332" s="746">
        <v>271</v>
      </c>
    </row>
    <row r="333" spans="1:5" ht="14.25" customHeight="1" x14ac:dyDescent="0.25">
      <c r="A333" s="10"/>
      <c r="B333" s="10"/>
      <c r="C333" s="10"/>
      <c r="D333" s="1038">
        <v>48453000302</v>
      </c>
      <c r="E333" s="746">
        <v>274</v>
      </c>
    </row>
    <row r="334" spans="1:5" ht="14.25" customHeight="1" x14ac:dyDescent="0.25">
      <c r="A334" s="10"/>
      <c r="B334" s="10"/>
      <c r="C334" s="10"/>
      <c r="D334" s="1038">
        <v>48375011700</v>
      </c>
      <c r="E334" s="746">
        <v>274</v>
      </c>
    </row>
    <row r="335" spans="1:5" ht="14.25" customHeight="1" x14ac:dyDescent="0.25">
      <c r="A335" s="10"/>
      <c r="B335" s="10"/>
      <c r="C335" s="10"/>
      <c r="D335" s="1038">
        <v>48121020602</v>
      </c>
      <c r="E335" s="746">
        <v>274</v>
      </c>
    </row>
    <row r="336" spans="1:5" ht="14.25" customHeight="1" x14ac:dyDescent="0.25">
      <c r="A336" s="10"/>
      <c r="B336" s="10"/>
      <c r="C336" s="10"/>
      <c r="D336" s="1038">
        <v>48113017702</v>
      </c>
      <c r="E336" s="746">
        <v>274</v>
      </c>
    </row>
    <row r="337" spans="1:5" ht="14.25" customHeight="1" x14ac:dyDescent="0.25">
      <c r="A337" s="10"/>
      <c r="B337" s="10"/>
      <c r="C337" s="10"/>
      <c r="D337" s="1038">
        <v>48485012000</v>
      </c>
      <c r="E337" s="746">
        <v>278</v>
      </c>
    </row>
    <row r="338" spans="1:5" ht="14.25" customHeight="1" x14ac:dyDescent="0.25">
      <c r="A338" s="10"/>
      <c r="B338" s="10"/>
      <c r="C338" s="10"/>
      <c r="D338" s="1038">
        <v>48303001400</v>
      </c>
      <c r="E338" s="746">
        <v>278</v>
      </c>
    </row>
    <row r="339" spans="1:5" ht="14.25" customHeight="1" x14ac:dyDescent="0.25">
      <c r="A339" s="10"/>
      <c r="B339" s="10"/>
      <c r="C339" s="10"/>
      <c r="D339" s="1038">
        <v>48113013725</v>
      </c>
      <c r="E339" s="746">
        <v>278</v>
      </c>
    </row>
    <row r="340" spans="1:5" ht="14.25" customHeight="1" x14ac:dyDescent="0.25">
      <c r="A340" s="10"/>
      <c r="B340" s="10"/>
      <c r="C340" s="10"/>
      <c r="D340" s="1038">
        <v>48113007815</v>
      </c>
      <c r="E340" s="746">
        <v>278</v>
      </c>
    </row>
    <row r="341" spans="1:5" ht="14.25" customHeight="1" x14ac:dyDescent="0.25">
      <c r="A341" s="10"/>
      <c r="B341" s="10"/>
      <c r="C341" s="10"/>
      <c r="D341" s="1038">
        <v>48041002002</v>
      </c>
      <c r="E341" s="746">
        <v>278</v>
      </c>
    </row>
    <row r="342" spans="1:5" ht="14.25" customHeight="1" x14ac:dyDescent="0.25">
      <c r="A342" s="10"/>
      <c r="B342" s="10"/>
      <c r="C342" s="10"/>
      <c r="D342" s="1038">
        <v>48491021507</v>
      </c>
      <c r="E342" s="746">
        <v>283</v>
      </c>
    </row>
    <row r="343" spans="1:5" ht="14.25" customHeight="1" x14ac:dyDescent="0.25">
      <c r="A343" s="10"/>
      <c r="B343" s="10"/>
      <c r="C343" s="10"/>
      <c r="D343" s="1038">
        <v>48453002112</v>
      </c>
      <c r="E343" s="746">
        <v>283</v>
      </c>
    </row>
    <row r="344" spans="1:5" ht="14.25" customHeight="1" x14ac:dyDescent="0.25">
      <c r="A344" s="10"/>
      <c r="B344" s="10"/>
      <c r="C344" s="10"/>
      <c r="D344" s="1038">
        <v>48381021801</v>
      </c>
      <c r="E344" s="746">
        <v>283</v>
      </c>
    </row>
    <row r="345" spans="1:5" ht="14.25" customHeight="1" x14ac:dyDescent="0.25">
      <c r="A345" s="10"/>
      <c r="B345" s="10"/>
      <c r="C345" s="10"/>
      <c r="D345" s="1038">
        <v>48121021627</v>
      </c>
      <c r="E345" s="746">
        <v>283</v>
      </c>
    </row>
    <row r="346" spans="1:5" ht="14.25" customHeight="1" x14ac:dyDescent="0.25">
      <c r="A346" s="10"/>
      <c r="B346" s="10"/>
      <c r="C346" s="10"/>
      <c r="D346" s="1038">
        <v>48121020401</v>
      </c>
      <c r="E346" s="746">
        <v>283</v>
      </c>
    </row>
    <row r="347" spans="1:5" ht="14.25" customHeight="1" x14ac:dyDescent="0.25">
      <c r="A347" s="10"/>
      <c r="B347" s="10"/>
      <c r="C347" s="10"/>
      <c r="D347" s="1038">
        <v>48491020405</v>
      </c>
      <c r="E347" s="746">
        <v>288</v>
      </c>
    </row>
    <row r="348" spans="1:5" ht="14.25" customHeight="1" x14ac:dyDescent="0.25">
      <c r="A348" s="10"/>
      <c r="B348" s="10"/>
      <c r="C348" s="10"/>
      <c r="D348" s="1038">
        <v>48453002312</v>
      </c>
      <c r="E348" s="746">
        <v>288</v>
      </c>
    </row>
    <row r="349" spans="1:5" ht="14.25" customHeight="1" x14ac:dyDescent="0.25">
      <c r="A349" s="10"/>
      <c r="B349" s="10"/>
      <c r="C349" s="10"/>
      <c r="D349" s="1038">
        <v>48303000301</v>
      </c>
      <c r="E349" s="746">
        <v>288</v>
      </c>
    </row>
    <row r="350" spans="1:5" ht="14.25" customHeight="1" x14ac:dyDescent="0.25">
      <c r="A350" s="10"/>
      <c r="B350" s="10"/>
      <c r="C350" s="10"/>
      <c r="D350" s="1038">
        <v>48113018130</v>
      </c>
      <c r="E350" s="746">
        <v>288</v>
      </c>
    </row>
    <row r="351" spans="1:5" ht="14.25" customHeight="1" x14ac:dyDescent="0.25">
      <c r="A351" s="10"/>
      <c r="B351" s="10"/>
      <c r="C351" s="10"/>
      <c r="D351" s="1038">
        <v>48113017804</v>
      </c>
      <c r="E351" s="746">
        <v>288</v>
      </c>
    </row>
    <row r="352" spans="1:5" ht="14.25" customHeight="1" x14ac:dyDescent="0.25">
      <c r="A352" s="10"/>
      <c r="B352" s="10"/>
      <c r="C352" s="10"/>
      <c r="D352" s="1038">
        <v>48113016502</v>
      </c>
      <c r="E352" s="746">
        <v>288</v>
      </c>
    </row>
    <row r="353" spans="1:5" ht="14.25" customHeight="1" x14ac:dyDescent="0.25">
      <c r="A353" s="10"/>
      <c r="B353" s="10"/>
      <c r="C353" s="10"/>
      <c r="D353" s="1038">
        <v>48209010302</v>
      </c>
      <c r="E353" s="746">
        <v>294</v>
      </c>
    </row>
    <row r="354" spans="1:5" ht="14.25" customHeight="1" x14ac:dyDescent="0.25">
      <c r="A354" s="10"/>
      <c r="B354" s="10"/>
      <c r="C354" s="10"/>
      <c r="D354" s="1038">
        <v>48201313800</v>
      </c>
      <c r="E354" s="746">
        <v>294</v>
      </c>
    </row>
    <row r="355" spans="1:5" ht="14.25" customHeight="1" x14ac:dyDescent="0.25">
      <c r="A355" s="10"/>
      <c r="B355" s="10"/>
      <c r="C355" s="10"/>
      <c r="D355" s="1038">
        <v>48113010804</v>
      </c>
      <c r="E355" s="746">
        <v>294</v>
      </c>
    </row>
    <row r="356" spans="1:5" ht="14.25" customHeight="1" x14ac:dyDescent="0.25">
      <c r="A356" s="10"/>
      <c r="B356" s="10"/>
      <c r="C356" s="10"/>
      <c r="D356" s="1038">
        <v>48041001803</v>
      </c>
      <c r="E356" s="746">
        <v>294</v>
      </c>
    </row>
    <row r="357" spans="1:5" ht="14.25" customHeight="1" x14ac:dyDescent="0.25">
      <c r="A357" s="10"/>
      <c r="B357" s="10"/>
      <c r="C357" s="10"/>
      <c r="D357" s="1038">
        <v>48439113518</v>
      </c>
      <c r="E357" s="746">
        <v>298</v>
      </c>
    </row>
    <row r="358" spans="1:5" ht="14.25" customHeight="1" x14ac:dyDescent="0.25">
      <c r="A358" s="10"/>
      <c r="B358" s="10"/>
      <c r="C358" s="10"/>
      <c r="D358" s="1038">
        <v>48201453602</v>
      </c>
      <c r="E358" s="746">
        <v>298</v>
      </c>
    </row>
    <row r="359" spans="1:5" ht="14.25" customHeight="1" x14ac:dyDescent="0.25">
      <c r="A359" s="10"/>
      <c r="B359" s="10"/>
      <c r="C359" s="10"/>
      <c r="D359" s="1038">
        <v>48113014116</v>
      </c>
      <c r="E359" s="746">
        <v>298</v>
      </c>
    </row>
    <row r="360" spans="1:5" ht="14.25" customHeight="1" x14ac:dyDescent="0.25">
      <c r="A360" s="10"/>
      <c r="B360" s="10"/>
      <c r="C360" s="10"/>
      <c r="D360" s="1038">
        <v>48041001601</v>
      </c>
      <c r="E360" s="746">
        <v>301</v>
      </c>
    </row>
    <row r="361" spans="1:5" ht="14.25" customHeight="1" x14ac:dyDescent="0.25">
      <c r="A361" s="10"/>
      <c r="B361" s="10"/>
      <c r="C361" s="10"/>
      <c r="D361" s="1038">
        <v>48453001200</v>
      </c>
      <c r="E361" s="746">
        <v>302</v>
      </c>
    </row>
    <row r="362" spans="1:5" ht="14.25" customHeight="1" x14ac:dyDescent="0.25">
      <c r="A362" s="10"/>
      <c r="B362" s="10"/>
      <c r="C362" s="10"/>
      <c r="D362" s="1038">
        <v>48339693600</v>
      </c>
      <c r="E362" s="746">
        <v>302</v>
      </c>
    </row>
    <row r="363" spans="1:5" ht="14.25" customHeight="1" x14ac:dyDescent="0.25">
      <c r="A363" s="10"/>
      <c r="B363" s="10"/>
      <c r="C363" s="10"/>
      <c r="D363" s="1038">
        <v>48201542400</v>
      </c>
      <c r="E363" s="746">
        <v>302</v>
      </c>
    </row>
    <row r="364" spans="1:5" ht="14.25" customHeight="1" x14ac:dyDescent="0.25">
      <c r="A364" s="10"/>
      <c r="B364" s="10"/>
      <c r="C364" s="10"/>
      <c r="D364" s="1038">
        <v>48201253500</v>
      </c>
      <c r="E364" s="746">
        <v>302</v>
      </c>
    </row>
    <row r="365" spans="1:5" ht="14.25" customHeight="1" x14ac:dyDescent="0.25">
      <c r="A365" s="10"/>
      <c r="B365" s="10"/>
      <c r="C365" s="10"/>
      <c r="D365" s="1038">
        <v>48181001700</v>
      </c>
      <c r="E365" s="746">
        <v>302</v>
      </c>
    </row>
    <row r="366" spans="1:5" ht="14.25" customHeight="1" x14ac:dyDescent="0.25">
      <c r="A366" s="10"/>
      <c r="B366" s="10"/>
      <c r="C366" s="10"/>
      <c r="D366" s="1038">
        <v>48143950500</v>
      </c>
      <c r="E366" s="746">
        <v>302</v>
      </c>
    </row>
    <row r="367" spans="1:5" ht="14.25" customHeight="1" x14ac:dyDescent="0.25">
      <c r="A367" s="10"/>
      <c r="B367" s="10"/>
      <c r="C367" s="10"/>
      <c r="D367" s="1038">
        <v>48113014133</v>
      </c>
      <c r="E367" s="746">
        <v>302</v>
      </c>
    </row>
    <row r="368" spans="1:5" ht="14.25" customHeight="1" x14ac:dyDescent="0.25">
      <c r="A368" s="10"/>
      <c r="B368" s="10"/>
      <c r="C368" s="10"/>
      <c r="D368" s="1038">
        <v>48485011600</v>
      </c>
      <c r="E368" s="746">
        <v>309</v>
      </c>
    </row>
    <row r="369" spans="1:5" ht="14.25" customHeight="1" x14ac:dyDescent="0.25">
      <c r="A369" s="10"/>
      <c r="B369" s="10"/>
      <c r="C369" s="10"/>
      <c r="D369" s="1038">
        <v>48453001818</v>
      </c>
      <c r="E369" s="746">
        <v>309</v>
      </c>
    </row>
    <row r="370" spans="1:5" ht="14.25" customHeight="1" x14ac:dyDescent="0.25">
      <c r="A370" s="10"/>
      <c r="B370" s="10"/>
      <c r="C370" s="10"/>
      <c r="D370" s="1038">
        <v>48439105704</v>
      </c>
      <c r="E370" s="746">
        <v>309</v>
      </c>
    </row>
    <row r="371" spans="1:5" ht="14.25" customHeight="1" x14ac:dyDescent="0.25">
      <c r="A371" s="10"/>
      <c r="B371" s="10"/>
      <c r="C371" s="10"/>
      <c r="D371" s="1038">
        <v>48141000301</v>
      </c>
      <c r="E371" s="746">
        <v>309</v>
      </c>
    </row>
    <row r="372" spans="1:5" ht="14.25" customHeight="1" x14ac:dyDescent="0.25">
      <c r="A372" s="10"/>
      <c r="B372" s="10"/>
      <c r="C372" s="10"/>
      <c r="D372" s="1038">
        <v>48113017805</v>
      </c>
      <c r="E372" s="746">
        <v>309</v>
      </c>
    </row>
    <row r="373" spans="1:5" ht="14.25" customHeight="1" x14ac:dyDescent="0.25">
      <c r="A373" s="10"/>
      <c r="B373" s="10"/>
      <c r="C373" s="10"/>
      <c r="D373" s="1038">
        <v>48029171700</v>
      </c>
      <c r="E373" s="746">
        <v>309</v>
      </c>
    </row>
    <row r="374" spans="1:5" ht="14.25" customHeight="1" x14ac:dyDescent="0.25">
      <c r="A374" s="10"/>
      <c r="B374" s="10"/>
      <c r="C374" s="10"/>
      <c r="D374" s="1038">
        <v>48439121703</v>
      </c>
      <c r="E374" s="746">
        <v>315</v>
      </c>
    </row>
    <row r="375" spans="1:5" ht="14.25" customHeight="1" x14ac:dyDescent="0.25">
      <c r="A375" s="10"/>
      <c r="B375" s="10"/>
      <c r="C375" s="10"/>
      <c r="D375" s="1038">
        <v>48439104300</v>
      </c>
      <c r="E375" s="746">
        <v>315</v>
      </c>
    </row>
    <row r="376" spans="1:5" ht="14.25" customHeight="1" x14ac:dyDescent="0.25">
      <c r="A376" s="10"/>
      <c r="B376" s="10"/>
      <c r="C376" s="10"/>
      <c r="D376" s="1038">
        <v>48423002003</v>
      </c>
      <c r="E376" s="746">
        <v>315</v>
      </c>
    </row>
    <row r="377" spans="1:5" ht="14.25" customHeight="1" x14ac:dyDescent="0.25">
      <c r="A377" s="10"/>
      <c r="B377" s="10"/>
      <c r="C377" s="10"/>
      <c r="D377" s="1038">
        <v>48201533902</v>
      </c>
      <c r="E377" s="746">
        <v>315</v>
      </c>
    </row>
    <row r="378" spans="1:5" ht="14.25" customHeight="1" x14ac:dyDescent="0.25">
      <c r="A378" s="10"/>
      <c r="B378" s="10"/>
      <c r="C378" s="10"/>
      <c r="D378" s="1038">
        <v>48201341000</v>
      </c>
      <c r="E378" s="746">
        <v>315</v>
      </c>
    </row>
    <row r="379" spans="1:5" ht="14.25" customHeight="1" x14ac:dyDescent="0.25">
      <c r="A379" s="10"/>
      <c r="B379" s="10"/>
      <c r="C379" s="10"/>
      <c r="D379" s="1038">
        <v>48121021739</v>
      </c>
      <c r="E379" s="746">
        <v>315</v>
      </c>
    </row>
    <row r="380" spans="1:5" ht="14.25" customHeight="1" x14ac:dyDescent="0.25">
      <c r="A380" s="10"/>
      <c r="B380" s="10"/>
      <c r="C380" s="10"/>
      <c r="D380" s="1038">
        <v>48121021519</v>
      </c>
      <c r="E380" s="746">
        <v>315</v>
      </c>
    </row>
    <row r="381" spans="1:5" ht="14.25" customHeight="1" x14ac:dyDescent="0.25">
      <c r="A381" s="10"/>
      <c r="B381" s="10"/>
      <c r="C381" s="10"/>
      <c r="D381" s="1038">
        <v>48121020114</v>
      </c>
      <c r="E381" s="746">
        <v>315</v>
      </c>
    </row>
    <row r="382" spans="1:5" ht="14.25" customHeight="1" x14ac:dyDescent="0.25">
      <c r="A382" s="10"/>
      <c r="B382" s="10"/>
      <c r="C382" s="10"/>
      <c r="D382" s="1038">
        <v>48113018505</v>
      </c>
      <c r="E382" s="746">
        <v>315</v>
      </c>
    </row>
    <row r="383" spans="1:5" ht="14.25" customHeight="1" x14ac:dyDescent="0.25">
      <c r="A383" s="10"/>
      <c r="B383" s="10"/>
      <c r="C383" s="10"/>
      <c r="D383" s="1038">
        <v>48183010200</v>
      </c>
      <c r="E383" s="746">
        <v>324</v>
      </c>
    </row>
    <row r="384" spans="1:5" ht="14.25" customHeight="1" x14ac:dyDescent="0.25">
      <c r="A384" s="10"/>
      <c r="B384" s="10"/>
      <c r="C384" s="10"/>
      <c r="D384" s="1038">
        <v>48439111524</v>
      </c>
      <c r="E384" s="746">
        <v>325</v>
      </c>
    </row>
    <row r="385" spans="1:5" ht="14.25" customHeight="1" x14ac:dyDescent="0.25">
      <c r="A385" s="10"/>
      <c r="B385" s="10"/>
      <c r="C385" s="10"/>
      <c r="D385" s="1038">
        <v>48201522000</v>
      </c>
      <c r="E385" s="746">
        <v>325</v>
      </c>
    </row>
    <row r="386" spans="1:5" ht="14.25" customHeight="1" x14ac:dyDescent="0.25">
      <c r="A386" s="10"/>
      <c r="B386" s="10"/>
      <c r="C386" s="10"/>
      <c r="D386" s="1038">
        <v>48201522100</v>
      </c>
      <c r="E386" s="746">
        <v>325</v>
      </c>
    </row>
    <row r="387" spans="1:5" ht="14.25" customHeight="1" x14ac:dyDescent="0.25">
      <c r="A387" s="10"/>
      <c r="B387" s="10"/>
      <c r="C387" s="10"/>
      <c r="D387" s="1038">
        <v>48121021635</v>
      </c>
      <c r="E387" s="746">
        <v>325</v>
      </c>
    </row>
    <row r="388" spans="1:5" ht="14.25" customHeight="1" x14ac:dyDescent="0.25">
      <c r="A388" s="10"/>
      <c r="B388" s="10"/>
      <c r="C388" s="10"/>
      <c r="D388" s="1038">
        <v>48113014309</v>
      </c>
      <c r="E388" s="746">
        <v>325</v>
      </c>
    </row>
    <row r="389" spans="1:5" ht="14.25" customHeight="1" x14ac:dyDescent="0.25">
      <c r="A389" s="10"/>
      <c r="B389" s="10"/>
      <c r="C389" s="10"/>
      <c r="D389" s="1038">
        <v>48029191817</v>
      </c>
      <c r="E389" s="746">
        <v>325</v>
      </c>
    </row>
    <row r="390" spans="1:5" ht="14.25" customHeight="1" x14ac:dyDescent="0.25">
      <c r="A390" s="10"/>
      <c r="B390" s="10"/>
      <c r="C390" s="10"/>
      <c r="D390" s="1038">
        <v>48439113116</v>
      </c>
      <c r="E390" s="746">
        <v>331</v>
      </c>
    </row>
    <row r="391" spans="1:5" ht="14.25" customHeight="1" x14ac:dyDescent="0.25">
      <c r="A391" s="10"/>
      <c r="B391" s="10"/>
      <c r="C391" s="10"/>
      <c r="D391" s="1038">
        <v>48201530700</v>
      </c>
      <c r="E391" s="746">
        <v>331</v>
      </c>
    </row>
    <row r="392" spans="1:5" ht="14.25" customHeight="1" x14ac:dyDescent="0.25">
      <c r="A392" s="10"/>
      <c r="B392" s="10"/>
      <c r="C392" s="10"/>
      <c r="D392" s="1038">
        <v>48201550402</v>
      </c>
      <c r="E392" s="746">
        <v>333</v>
      </c>
    </row>
    <row r="393" spans="1:5" ht="14.25" customHeight="1" x14ac:dyDescent="0.25">
      <c r="A393" s="10"/>
      <c r="B393" s="10"/>
      <c r="C393" s="10"/>
      <c r="D393" s="1038">
        <v>48201533600</v>
      </c>
      <c r="E393" s="746">
        <v>333</v>
      </c>
    </row>
    <row r="394" spans="1:5" ht="14.25" customHeight="1" x14ac:dyDescent="0.25">
      <c r="A394" s="10"/>
      <c r="B394" s="10"/>
      <c r="C394" s="10"/>
      <c r="D394" s="1038">
        <v>48201533701</v>
      </c>
      <c r="E394" s="746">
        <v>333</v>
      </c>
    </row>
    <row r="395" spans="1:5" ht="14.25" customHeight="1" x14ac:dyDescent="0.25">
      <c r="A395" s="10"/>
      <c r="B395" s="10"/>
      <c r="C395" s="10"/>
      <c r="D395" s="1038">
        <v>48113019208</v>
      </c>
      <c r="E395" s="746">
        <v>333</v>
      </c>
    </row>
    <row r="396" spans="1:5" ht="14.25" customHeight="1" x14ac:dyDescent="0.25">
      <c r="A396" s="10"/>
      <c r="B396" s="10"/>
      <c r="C396" s="10"/>
      <c r="D396" s="1038">
        <v>48113017807</v>
      </c>
      <c r="E396" s="746">
        <v>333</v>
      </c>
    </row>
    <row r="397" spans="1:5" ht="14.25" customHeight="1" x14ac:dyDescent="0.25">
      <c r="A397" s="10"/>
      <c r="B397" s="10"/>
      <c r="C397" s="10"/>
      <c r="D397" s="1038">
        <v>48113013620</v>
      </c>
      <c r="E397" s="746">
        <v>333</v>
      </c>
    </row>
    <row r="398" spans="1:5" ht="14.25" customHeight="1" x14ac:dyDescent="0.25">
      <c r="A398" s="10"/>
      <c r="B398" s="10"/>
      <c r="C398" s="10"/>
      <c r="D398" s="1038">
        <v>48113012211</v>
      </c>
      <c r="E398" s="746">
        <v>333</v>
      </c>
    </row>
    <row r="399" spans="1:5" ht="14.25" customHeight="1" x14ac:dyDescent="0.25">
      <c r="A399" s="10"/>
      <c r="B399" s="10"/>
      <c r="C399" s="10"/>
      <c r="D399" s="1038">
        <v>48029160100</v>
      </c>
      <c r="E399" s="746">
        <v>333</v>
      </c>
    </row>
    <row r="400" spans="1:5" ht="14.25" customHeight="1" x14ac:dyDescent="0.25">
      <c r="A400" s="10"/>
      <c r="B400" s="10"/>
      <c r="C400" s="10"/>
      <c r="D400" s="1038">
        <v>48029161501</v>
      </c>
      <c r="E400" s="746">
        <v>333</v>
      </c>
    </row>
    <row r="401" spans="1:5" ht="14.25" customHeight="1" x14ac:dyDescent="0.25">
      <c r="A401" s="10"/>
      <c r="B401" s="10"/>
      <c r="C401" s="10"/>
      <c r="D401" s="1038">
        <v>48439123000</v>
      </c>
      <c r="E401" s="746">
        <v>342</v>
      </c>
    </row>
    <row r="402" spans="1:5" ht="14.25" customHeight="1" x14ac:dyDescent="0.25">
      <c r="A402" s="10"/>
      <c r="B402" s="10"/>
      <c r="C402" s="10"/>
      <c r="D402" s="1038">
        <v>48201451602</v>
      </c>
      <c r="E402" s="746">
        <v>342</v>
      </c>
    </row>
    <row r="403" spans="1:5" ht="14.25" customHeight="1" x14ac:dyDescent="0.25">
      <c r="A403" s="10"/>
      <c r="B403" s="10"/>
      <c r="C403" s="10"/>
      <c r="D403" s="1038">
        <v>48121020900</v>
      </c>
      <c r="E403" s="746">
        <v>342</v>
      </c>
    </row>
    <row r="404" spans="1:5" ht="14.25" customHeight="1" x14ac:dyDescent="0.25">
      <c r="A404" s="10"/>
      <c r="B404" s="10"/>
      <c r="C404" s="10"/>
      <c r="D404" s="1038">
        <v>48113014113</v>
      </c>
      <c r="E404" s="746">
        <v>342</v>
      </c>
    </row>
    <row r="405" spans="1:5" ht="14.25" customHeight="1" x14ac:dyDescent="0.25">
      <c r="A405" s="10"/>
      <c r="B405" s="10"/>
      <c r="C405" s="10"/>
      <c r="D405" s="1038">
        <v>48113008701</v>
      </c>
      <c r="E405" s="746">
        <v>342</v>
      </c>
    </row>
    <row r="406" spans="1:5" ht="14.25" customHeight="1" x14ac:dyDescent="0.25">
      <c r="A406" s="10"/>
      <c r="B406" s="10"/>
      <c r="C406" s="10"/>
      <c r="D406" s="1038">
        <v>48113001503</v>
      </c>
      <c r="E406" s="746">
        <v>342</v>
      </c>
    </row>
    <row r="407" spans="1:5" ht="14.25" customHeight="1" x14ac:dyDescent="0.25">
      <c r="A407" s="10"/>
      <c r="B407" s="10"/>
      <c r="C407" s="10"/>
      <c r="D407" s="1038">
        <v>48041001801</v>
      </c>
      <c r="E407" s="746">
        <v>342</v>
      </c>
    </row>
    <row r="408" spans="1:5" ht="14.25" customHeight="1" x14ac:dyDescent="0.25">
      <c r="A408" s="10"/>
      <c r="B408" s="10"/>
      <c r="C408" s="10"/>
      <c r="D408" s="1038">
        <v>48029171923</v>
      </c>
      <c r="E408" s="746">
        <v>342</v>
      </c>
    </row>
    <row r="409" spans="1:5" ht="14.25" customHeight="1" x14ac:dyDescent="0.25">
      <c r="A409" s="10"/>
      <c r="B409" s="10"/>
      <c r="C409" s="10"/>
      <c r="D409" s="1038">
        <v>48029120600</v>
      </c>
      <c r="E409" s="746">
        <v>342</v>
      </c>
    </row>
    <row r="410" spans="1:5" ht="14.25" customHeight="1" x14ac:dyDescent="0.25">
      <c r="A410" s="10"/>
      <c r="B410" s="10"/>
      <c r="C410" s="10"/>
      <c r="D410" s="1038">
        <v>48453002004</v>
      </c>
      <c r="E410" s="746">
        <v>351</v>
      </c>
    </row>
    <row r="411" spans="1:5" ht="14.25" customHeight="1" x14ac:dyDescent="0.25">
      <c r="A411" s="10"/>
      <c r="B411" s="10"/>
      <c r="C411" s="10"/>
      <c r="D411" s="1038">
        <v>48209010600</v>
      </c>
      <c r="E411" s="746">
        <v>351</v>
      </c>
    </row>
    <row r="412" spans="1:5" ht="14.25" customHeight="1" x14ac:dyDescent="0.25">
      <c r="A412" s="10"/>
      <c r="B412" s="10"/>
      <c r="C412" s="10"/>
      <c r="D412" s="1038">
        <v>48201551200</v>
      </c>
      <c r="E412" s="746">
        <v>351</v>
      </c>
    </row>
    <row r="413" spans="1:5" ht="14.25" customHeight="1" x14ac:dyDescent="0.25">
      <c r="A413" s="10"/>
      <c r="B413" s="10"/>
      <c r="C413" s="10"/>
      <c r="D413" s="1038">
        <v>48201313900</v>
      </c>
      <c r="E413" s="746">
        <v>351</v>
      </c>
    </row>
    <row r="414" spans="1:5" ht="14.25" customHeight="1" x14ac:dyDescent="0.25">
      <c r="A414" s="10"/>
      <c r="B414" s="10"/>
      <c r="C414" s="10"/>
      <c r="D414" s="1038">
        <v>48141001600</v>
      </c>
      <c r="E414" s="746">
        <v>351</v>
      </c>
    </row>
    <row r="415" spans="1:5" ht="14.25" customHeight="1" x14ac:dyDescent="0.25">
      <c r="A415" s="10"/>
      <c r="B415" s="10"/>
      <c r="C415" s="10"/>
      <c r="D415" s="1038">
        <v>48085031506</v>
      </c>
      <c r="E415" s="746">
        <v>351</v>
      </c>
    </row>
    <row r="416" spans="1:5" ht="14.25" customHeight="1" x14ac:dyDescent="0.25">
      <c r="A416" s="10"/>
      <c r="B416" s="10"/>
      <c r="C416" s="10"/>
      <c r="D416" s="1038">
        <v>48491021402</v>
      </c>
      <c r="E416" s="746">
        <v>357</v>
      </c>
    </row>
    <row r="417" spans="1:5" ht="14.25" customHeight="1" x14ac:dyDescent="0.25">
      <c r="A417" s="10"/>
      <c r="B417" s="10"/>
      <c r="C417" s="10"/>
      <c r="D417" s="1038">
        <v>48339690700</v>
      </c>
      <c r="E417" s="746">
        <v>357</v>
      </c>
    </row>
    <row r="418" spans="1:5" ht="14.25" customHeight="1" x14ac:dyDescent="0.25">
      <c r="A418" s="10"/>
      <c r="B418" s="10"/>
      <c r="C418" s="10"/>
      <c r="D418" s="1038">
        <v>48245000308</v>
      </c>
      <c r="E418" s="746">
        <v>357</v>
      </c>
    </row>
    <row r="419" spans="1:5" ht="14.25" customHeight="1" x14ac:dyDescent="0.25">
      <c r="A419" s="10"/>
      <c r="B419" s="10"/>
      <c r="C419" s="10"/>
      <c r="D419" s="1038">
        <v>48209010500</v>
      </c>
      <c r="E419" s="746">
        <v>357</v>
      </c>
    </row>
    <row r="420" spans="1:5" ht="14.25" customHeight="1" x14ac:dyDescent="0.25">
      <c r="A420" s="10"/>
      <c r="B420" s="10"/>
      <c r="C420" s="10"/>
      <c r="D420" s="1038">
        <v>48201232800</v>
      </c>
      <c r="E420" s="746">
        <v>357</v>
      </c>
    </row>
    <row r="421" spans="1:5" ht="14.25" customHeight="1" x14ac:dyDescent="0.25">
      <c r="A421" s="10"/>
      <c r="B421" s="10"/>
      <c r="C421" s="10"/>
      <c r="D421" s="1038">
        <v>48113019212</v>
      </c>
      <c r="E421" s="746">
        <v>357</v>
      </c>
    </row>
    <row r="422" spans="1:5" ht="14.25" customHeight="1" x14ac:dyDescent="0.25">
      <c r="A422" s="10"/>
      <c r="B422" s="10"/>
      <c r="C422" s="10"/>
      <c r="D422" s="1038">
        <v>48113018506</v>
      </c>
      <c r="E422" s="746">
        <v>357</v>
      </c>
    </row>
    <row r="423" spans="1:5" ht="14.25" customHeight="1" x14ac:dyDescent="0.25">
      <c r="A423" s="10"/>
      <c r="B423" s="10"/>
      <c r="C423" s="10"/>
      <c r="D423" s="1038">
        <v>48113009000</v>
      </c>
      <c r="E423" s="746">
        <v>357</v>
      </c>
    </row>
    <row r="424" spans="1:5" ht="14.25" customHeight="1" x14ac:dyDescent="0.25">
      <c r="A424" s="10"/>
      <c r="B424" s="10"/>
      <c r="C424" s="10"/>
      <c r="D424" s="1038">
        <v>48491021503</v>
      </c>
      <c r="E424" s="746">
        <v>365</v>
      </c>
    </row>
    <row r="425" spans="1:5" ht="14.25" customHeight="1" x14ac:dyDescent="0.25">
      <c r="A425" s="10"/>
      <c r="B425" s="10"/>
      <c r="C425" s="10"/>
      <c r="D425" s="1038">
        <v>48201421402</v>
      </c>
      <c r="E425" s="746">
        <v>365</v>
      </c>
    </row>
    <row r="426" spans="1:5" ht="14.25" customHeight="1" x14ac:dyDescent="0.25">
      <c r="A426" s="10"/>
      <c r="B426" s="10"/>
      <c r="C426" s="10"/>
      <c r="D426" s="1038">
        <v>48201323900</v>
      </c>
      <c r="E426" s="746">
        <v>365</v>
      </c>
    </row>
    <row r="427" spans="1:5" ht="14.25" customHeight="1" x14ac:dyDescent="0.25">
      <c r="A427" s="10"/>
      <c r="B427" s="10"/>
      <c r="C427" s="10"/>
      <c r="D427" s="1038">
        <v>48037010800</v>
      </c>
      <c r="E427" s="746">
        <v>365</v>
      </c>
    </row>
    <row r="428" spans="1:5" ht="14.25" customHeight="1" x14ac:dyDescent="0.25">
      <c r="A428" s="10"/>
      <c r="B428" s="10"/>
      <c r="C428" s="10"/>
      <c r="D428" s="1038">
        <v>48029151200</v>
      </c>
      <c r="E428" s="746">
        <v>365</v>
      </c>
    </row>
    <row r="429" spans="1:5" ht="14.25" customHeight="1" x14ac:dyDescent="0.25">
      <c r="A429" s="10"/>
      <c r="B429" s="10"/>
      <c r="C429" s="10"/>
      <c r="D429" s="1038">
        <v>48453001750</v>
      </c>
      <c r="E429" s="746">
        <v>370</v>
      </c>
    </row>
    <row r="430" spans="1:5" ht="14.25" customHeight="1" x14ac:dyDescent="0.25">
      <c r="A430" s="10"/>
      <c r="B430" s="10"/>
      <c r="C430" s="10"/>
      <c r="D430" s="1038">
        <v>48201321300</v>
      </c>
      <c r="E430" s="746">
        <v>370</v>
      </c>
    </row>
    <row r="431" spans="1:5" ht="14.25" customHeight="1" x14ac:dyDescent="0.25">
      <c r="A431" s="10"/>
      <c r="B431" s="10"/>
      <c r="C431" s="10"/>
      <c r="D431" s="1038">
        <v>48201240902</v>
      </c>
      <c r="E431" s="746">
        <v>370</v>
      </c>
    </row>
    <row r="432" spans="1:5" ht="14.25" customHeight="1" x14ac:dyDescent="0.25">
      <c r="A432" s="10"/>
      <c r="B432" s="10"/>
      <c r="C432" s="10"/>
      <c r="D432" s="1038">
        <v>48113014407</v>
      </c>
      <c r="E432" s="746">
        <v>370</v>
      </c>
    </row>
    <row r="433" spans="1:5" ht="14.25" customHeight="1" x14ac:dyDescent="0.25">
      <c r="A433" s="10"/>
      <c r="B433" s="10"/>
      <c r="C433" s="10"/>
      <c r="D433" s="1038">
        <v>48061010800</v>
      </c>
      <c r="E433" s="746">
        <v>370</v>
      </c>
    </row>
    <row r="434" spans="1:5" ht="14.25" customHeight="1" x14ac:dyDescent="0.25">
      <c r="A434" s="10"/>
      <c r="B434" s="10"/>
      <c r="C434" s="10"/>
      <c r="D434" s="1038">
        <v>48439113911</v>
      </c>
      <c r="E434" s="746">
        <v>375</v>
      </c>
    </row>
    <row r="435" spans="1:5" ht="14.25" customHeight="1" x14ac:dyDescent="0.25">
      <c r="A435" s="10"/>
      <c r="B435" s="10"/>
      <c r="C435" s="10"/>
      <c r="D435" s="1038">
        <v>48439110101</v>
      </c>
      <c r="E435" s="746">
        <v>375</v>
      </c>
    </row>
    <row r="436" spans="1:5" ht="14.25" customHeight="1" x14ac:dyDescent="0.25">
      <c r="A436" s="10"/>
      <c r="B436" s="10"/>
      <c r="C436" s="10"/>
      <c r="D436" s="1038">
        <v>48355003001</v>
      </c>
      <c r="E436" s="746">
        <v>375</v>
      </c>
    </row>
    <row r="437" spans="1:5" ht="14.25" customHeight="1" x14ac:dyDescent="0.25">
      <c r="A437" s="10"/>
      <c r="B437" s="10"/>
      <c r="C437" s="10"/>
      <c r="D437" s="1038">
        <v>48339692400</v>
      </c>
      <c r="E437" s="746">
        <v>375</v>
      </c>
    </row>
    <row r="438" spans="1:5" ht="14.25" customHeight="1" x14ac:dyDescent="0.25">
      <c r="A438" s="10"/>
      <c r="B438" s="10"/>
      <c r="C438" s="10"/>
      <c r="D438" s="1038">
        <v>48121021000</v>
      </c>
      <c r="E438" s="746">
        <v>375</v>
      </c>
    </row>
    <row r="439" spans="1:5" ht="14.25" customHeight="1" x14ac:dyDescent="0.25">
      <c r="A439" s="10"/>
      <c r="B439" s="10"/>
      <c r="C439" s="10"/>
      <c r="D439" s="1038">
        <v>48113011001</v>
      </c>
      <c r="E439" s="746">
        <v>375</v>
      </c>
    </row>
    <row r="440" spans="1:5" ht="14.25" customHeight="1" x14ac:dyDescent="0.25">
      <c r="A440" s="10"/>
      <c r="B440" s="10"/>
      <c r="C440" s="10"/>
      <c r="D440" s="1038">
        <v>48029130900</v>
      </c>
      <c r="E440" s="746">
        <v>375</v>
      </c>
    </row>
    <row r="441" spans="1:5" ht="14.25" customHeight="1" x14ac:dyDescent="0.25">
      <c r="A441" s="10"/>
      <c r="B441" s="10"/>
      <c r="C441" s="10"/>
      <c r="D441" s="1038">
        <v>48201333902</v>
      </c>
      <c r="E441" s="746">
        <v>382</v>
      </c>
    </row>
    <row r="442" spans="1:5" ht="14.25" customHeight="1" x14ac:dyDescent="0.25">
      <c r="A442" s="10"/>
      <c r="B442" s="10"/>
      <c r="C442" s="10"/>
      <c r="D442" s="1038">
        <v>48121021616</v>
      </c>
      <c r="E442" s="746">
        <v>382</v>
      </c>
    </row>
    <row r="443" spans="1:5" ht="14.25" customHeight="1" x14ac:dyDescent="0.25">
      <c r="A443" s="10"/>
      <c r="B443" s="10"/>
      <c r="C443" s="10"/>
      <c r="D443" s="1038">
        <v>48113011200</v>
      </c>
      <c r="E443" s="746">
        <v>382</v>
      </c>
    </row>
    <row r="444" spans="1:5" ht="14.25" customHeight="1" x14ac:dyDescent="0.25">
      <c r="A444" s="10"/>
      <c r="B444" s="10"/>
      <c r="C444" s="10"/>
      <c r="D444" s="1038">
        <v>48439106512</v>
      </c>
      <c r="E444" s="746">
        <v>385</v>
      </c>
    </row>
    <row r="445" spans="1:5" ht="14.25" customHeight="1" x14ac:dyDescent="0.25">
      <c r="A445" s="10"/>
      <c r="B445" s="10"/>
      <c r="C445" s="10"/>
      <c r="D445" s="1038">
        <v>48439106202</v>
      </c>
      <c r="E445" s="746">
        <v>385</v>
      </c>
    </row>
    <row r="446" spans="1:5" ht="14.25" customHeight="1" x14ac:dyDescent="0.25">
      <c r="A446" s="10"/>
      <c r="B446" s="10"/>
      <c r="C446" s="10"/>
      <c r="D446" s="1038">
        <v>48201455300</v>
      </c>
      <c r="E446" s="746">
        <v>385</v>
      </c>
    </row>
    <row r="447" spans="1:5" ht="14.25" customHeight="1" x14ac:dyDescent="0.25">
      <c r="A447" s="10"/>
      <c r="B447" s="10"/>
      <c r="C447" s="10"/>
      <c r="D447" s="1038">
        <v>48201431202</v>
      </c>
      <c r="E447" s="746">
        <v>385</v>
      </c>
    </row>
    <row r="448" spans="1:5" ht="14.25" customHeight="1" x14ac:dyDescent="0.25">
      <c r="A448" s="10"/>
      <c r="B448" s="10"/>
      <c r="C448" s="10"/>
      <c r="D448" s="1038">
        <v>48113016703</v>
      </c>
      <c r="E448" s="746">
        <v>385</v>
      </c>
    </row>
    <row r="449" spans="1:5" ht="14.25" customHeight="1" x14ac:dyDescent="0.25">
      <c r="A449" s="10"/>
      <c r="B449" s="10"/>
      <c r="C449" s="10"/>
      <c r="D449" s="1038">
        <v>48029181005</v>
      </c>
      <c r="E449" s="746">
        <v>385</v>
      </c>
    </row>
    <row r="450" spans="1:5" ht="14.25" customHeight="1" x14ac:dyDescent="0.25">
      <c r="A450" s="10"/>
      <c r="B450" s="10"/>
      <c r="C450" s="10"/>
      <c r="D450" s="1038">
        <v>48027022502</v>
      </c>
      <c r="E450" s="746">
        <v>385</v>
      </c>
    </row>
    <row r="451" spans="1:5" ht="14.25" customHeight="1" x14ac:dyDescent="0.25">
      <c r="A451" s="10"/>
      <c r="B451" s="10"/>
      <c r="C451" s="10"/>
      <c r="D451" s="1038">
        <v>48453002315</v>
      </c>
      <c r="E451" s="746">
        <v>392</v>
      </c>
    </row>
    <row r="452" spans="1:5" ht="14.25" customHeight="1" x14ac:dyDescent="0.25">
      <c r="A452" s="10"/>
      <c r="B452" s="10"/>
      <c r="C452" s="10"/>
      <c r="D452" s="1038">
        <v>48453001839</v>
      </c>
      <c r="E452" s="746">
        <v>392</v>
      </c>
    </row>
    <row r="453" spans="1:5" ht="14.25" customHeight="1" x14ac:dyDescent="0.25">
      <c r="A453" s="10"/>
      <c r="B453" s="10"/>
      <c r="C453" s="10"/>
      <c r="D453" s="1038">
        <v>48441013100</v>
      </c>
      <c r="E453" s="746">
        <v>392</v>
      </c>
    </row>
    <row r="454" spans="1:5" ht="14.25" customHeight="1" x14ac:dyDescent="0.25">
      <c r="A454" s="10"/>
      <c r="B454" s="10"/>
      <c r="C454" s="10"/>
      <c r="D454" s="1038">
        <v>48439113114</v>
      </c>
      <c r="E454" s="746">
        <v>392</v>
      </c>
    </row>
    <row r="455" spans="1:5" ht="14.25" customHeight="1" x14ac:dyDescent="0.25">
      <c r="A455" s="10"/>
      <c r="B455" s="10"/>
      <c r="C455" s="10"/>
      <c r="D455" s="1038">
        <v>48201232900</v>
      </c>
      <c r="E455" s="746">
        <v>392</v>
      </c>
    </row>
    <row r="456" spans="1:5" ht="14.25" customHeight="1" x14ac:dyDescent="0.25">
      <c r="A456" s="10"/>
      <c r="B456" s="10"/>
      <c r="C456" s="10"/>
      <c r="D456" s="1038">
        <v>48141001111</v>
      </c>
      <c r="E456" s="746">
        <v>392</v>
      </c>
    </row>
    <row r="457" spans="1:5" ht="14.25" customHeight="1" x14ac:dyDescent="0.25">
      <c r="A457" s="10"/>
      <c r="B457" s="10"/>
      <c r="C457" s="10"/>
      <c r="D457" s="1038">
        <v>48121021624</v>
      </c>
      <c r="E457" s="746">
        <v>392</v>
      </c>
    </row>
    <row r="458" spans="1:5" ht="14.25" customHeight="1" x14ac:dyDescent="0.25">
      <c r="A458" s="10"/>
      <c r="B458" s="10"/>
      <c r="C458" s="10"/>
      <c r="D458" s="1038">
        <v>48113014114</v>
      </c>
      <c r="E458" s="746">
        <v>392</v>
      </c>
    </row>
    <row r="459" spans="1:5" ht="14.25" customHeight="1" x14ac:dyDescent="0.25">
      <c r="A459" s="10"/>
      <c r="B459" s="10"/>
      <c r="C459" s="10"/>
      <c r="D459" s="1038">
        <v>48113007804</v>
      </c>
      <c r="E459" s="746">
        <v>392</v>
      </c>
    </row>
    <row r="460" spans="1:5" ht="14.25" customHeight="1" x14ac:dyDescent="0.25">
      <c r="A460" s="10"/>
      <c r="B460" s="10"/>
      <c r="C460" s="10"/>
      <c r="D460" s="1038">
        <v>48029181820</v>
      </c>
      <c r="E460" s="746">
        <v>392</v>
      </c>
    </row>
    <row r="461" spans="1:5" ht="14.25" customHeight="1" x14ac:dyDescent="0.25">
      <c r="A461" s="10"/>
      <c r="B461" s="10"/>
      <c r="C461" s="10"/>
      <c r="D461" s="1038">
        <v>48473680300</v>
      </c>
      <c r="E461" s="746">
        <v>402</v>
      </c>
    </row>
    <row r="462" spans="1:5" ht="14.25" customHeight="1" x14ac:dyDescent="0.25">
      <c r="A462" s="10"/>
      <c r="B462" s="10"/>
      <c r="C462" s="10"/>
      <c r="D462" s="1038">
        <v>48215020101</v>
      </c>
      <c r="E462" s="746">
        <v>402</v>
      </c>
    </row>
    <row r="463" spans="1:5" ht="14.25" customHeight="1" x14ac:dyDescent="0.25">
      <c r="A463" s="10"/>
      <c r="B463" s="10"/>
      <c r="C463" s="10"/>
      <c r="D463" s="1038">
        <v>48201553600</v>
      </c>
      <c r="E463" s="746">
        <v>402</v>
      </c>
    </row>
    <row r="464" spans="1:5" ht="14.25" customHeight="1" x14ac:dyDescent="0.25">
      <c r="A464" s="10"/>
      <c r="B464" s="10"/>
      <c r="C464" s="10"/>
      <c r="D464" s="1038">
        <v>48201310100</v>
      </c>
      <c r="E464" s="746">
        <v>402</v>
      </c>
    </row>
    <row r="465" spans="1:5" ht="14.25" customHeight="1" x14ac:dyDescent="0.25">
      <c r="A465" s="10"/>
      <c r="B465" s="10"/>
      <c r="C465" s="10"/>
      <c r="D465" s="1038">
        <v>48121020700</v>
      </c>
      <c r="E465" s="746">
        <v>402</v>
      </c>
    </row>
    <row r="466" spans="1:5" ht="14.25" customHeight="1" x14ac:dyDescent="0.25">
      <c r="A466" s="10"/>
      <c r="B466" s="10"/>
      <c r="C466" s="10"/>
      <c r="D466" s="1038">
        <v>48113014103</v>
      </c>
      <c r="E466" s="746">
        <v>402</v>
      </c>
    </row>
    <row r="467" spans="1:5" ht="14.25" customHeight="1" x14ac:dyDescent="0.25">
      <c r="A467" s="10"/>
      <c r="B467" s="10"/>
      <c r="C467" s="10"/>
      <c r="D467" s="1038">
        <v>48041001606</v>
      </c>
      <c r="E467" s="746">
        <v>402</v>
      </c>
    </row>
    <row r="468" spans="1:5" ht="14.25" customHeight="1" x14ac:dyDescent="0.25">
      <c r="A468" s="10"/>
      <c r="B468" s="10"/>
      <c r="C468" s="10"/>
      <c r="D468" s="1038">
        <v>48453002005</v>
      </c>
      <c r="E468" s="746">
        <v>409</v>
      </c>
    </row>
    <row r="469" spans="1:5" ht="14.25" customHeight="1" x14ac:dyDescent="0.25">
      <c r="A469" s="10"/>
      <c r="B469" s="10"/>
      <c r="C469" s="10"/>
      <c r="D469" s="1038">
        <v>48439113628</v>
      </c>
      <c r="E469" s="746">
        <v>409</v>
      </c>
    </row>
    <row r="470" spans="1:5" ht="14.25" customHeight="1" x14ac:dyDescent="0.25">
      <c r="A470" s="10"/>
      <c r="B470" s="10"/>
      <c r="C470" s="10"/>
      <c r="D470" s="1038">
        <v>48355001200</v>
      </c>
      <c r="E470" s="746">
        <v>409</v>
      </c>
    </row>
    <row r="471" spans="1:5" ht="14.25" customHeight="1" x14ac:dyDescent="0.25">
      <c r="A471" s="10"/>
      <c r="B471" s="10"/>
      <c r="C471" s="10"/>
      <c r="D471" s="1038">
        <v>48303001708</v>
      </c>
      <c r="E471" s="746">
        <v>409</v>
      </c>
    </row>
    <row r="472" spans="1:5" ht="14.25" customHeight="1" x14ac:dyDescent="0.25">
      <c r="A472" s="10"/>
      <c r="B472" s="10"/>
      <c r="C472" s="10"/>
      <c r="D472" s="1038">
        <v>48201542200</v>
      </c>
      <c r="E472" s="746">
        <v>409</v>
      </c>
    </row>
    <row r="473" spans="1:5" ht="14.25" customHeight="1" x14ac:dyDescent="0.25">
      <c r="A473" s="10"/>
      <c r="B473" s="10"/>
      <c r="C473" s="10"/>
      <c r="D473" s="1038">
        <v>48201323600</v>
      </c>
      <c r="E473" s="746">
        <v>409</v>
      </c>
    </row>
    <row r="474" spans="1:5" ht="14.25" customHeight="1" x14ac:dyDescent="0.25">
      <c r="A474" s="10"/>
      <c r="B474" s="10"/>
      <c r="C474" s="10"/>
      <c r="D474" s="1038">
        <v>48201232701</v>
      </c>
      <c r="E474" s="746">
        <v>409</v>
      </c>
    </row>
    <row r="475" spans="1:5" ht="14.25" customHeight="1" x14ac:dyDescent="0.25">
      <c r="A475" s="10"/>
      <c r="B475" s="10"/>
      <c r="C475" s="10"/>
      <c r="D475" s="1038">
        <v>48141001113</v>
      </c>
      <c r="E475" s="746">
        <v>409</v>
      </c>
    </row>
    <row r="476" spans="1:5" ht="14.25" customHeight="1" x14ac:dyDescent="0.25">
      <c r="A476" s="10"/>
      <c r="B476" s="10"/>
      <c r="C476" s="10"/>
      <c r="D476" s="1038">
        <v>48121021734</v>
      </c>
      <c r="E476" s="746">
        <v>409</v>
      </c>
    </row>
    <row r="477" spans="1:5" ht="14.25" customHeight="1" x14ac:dyDescent="0.25">
      <c r="A477" s="10"/>
      <c r="B477" s="10"/>
      <c r="C477" s="10"/>
      <c r="D477" s="1038">
        <v>48113000900</v>
      </c>
      <c r="E477" s="746">
        <v>409</v>
      </c>
    </row>
    <row r="478" spans="1:5" ht="14.25" customHeight="1" x14ac:dyDescent="0.25">
      <c r="A478" s="10"/>
      <c r="B478" s="10"/>
      <c r="C478" s="10"/>
      <c r="D478" s="1038">
        <v>48453001786</v>
      </c>
      <c r="E478" s="746">
        <v>419</v>
      </c>
    </row>
    <row r="479" spans="1:5" ht="14.25" customHeight="1" x14ac:dyDescent="0.25">
      <c r="A479" s="10"/>
      <c r="B479" s="10"/>
      <c r="C479" s="10"/>
      <c r="D479" s="1038">
        <v>48439122700</v>
      </c>
      <c r="E479" s="746">
        <v>419</v>
      </c>
    </row>
    <row r="480" spans="1:5" ht="14.25" customHeight="1" x14ac:dyDescent="0.25">
      <c r="A480" s="10"/>
      <c r="B480" s="10"/>
      <c r="C480" s="10"/>
      <c r="D480" s="1038">
        <v>48439106102</v>
      </c>
      <c r="E480" s="746">
        <v>419</v>
      </c>
    </row>
    <row r="481" spans="1:5" ht="14.25" customHeight="1" x14ac:dyDescent="0.25">
      <c r="A481" s="10"/>
      <c r="B481" s="10"/>
      <c r="C481" s="10"/>
      <c r="D481" s="1038">
        <v>48339691800</v>
      </c>
      <c r="E481" s="746">
        <v>419</v>
      </c>
    </row>
    <row r="482" spans="1:5" ht="14.25" customHeight="1" x14ac:dyDescent="0.25">
      <c r="A482" s="10"/>
      <c r="B482" s="10"/>
      <c r="C482" s="10"/>
      <c r="D482" s="1038">
        <v>48201431301</v>
      </c>
      <c r="E482" s="746">
        <v>419</v>
      </c>
    </row>
    <row r="483" spans="1:5" ht="14.25" customHeight="1" x14ac:dyDescent="0.25">
      <c r="A483" s="10"/>
      <c r="B483" s="10"/>
      <c r="C483" s="10"/>
      <c r="D483" s="1038">
        <v>48201431102</v>
      </c>
      <c r="E483" s="746">
        <v>419</v>
      </c>
    </row>
    <row r="484" spans="1:5" ht="14.25" customHeight="1" x14ac:dyDescent="0.25">
      <c r="A484" s="10"/>
      <c r="B484" s="10"/>
      <c r="C484" s="10"/>
      <c r="D484" s="1038">
        <v>48141010341</v>
      </c>
      <c r="E484" s="746">
        <v>419</v>
      </c>
    </row>
    <row r="485" spans="1:5" ht="14.25" customHeight="1" x14ac:dyDescent="0.25">
      <c r="A485" s="10"/>
      <c r="B485" s="10"/>
      <c r="C485" s="10"/>
      <c r="D485" s="1038">
        <v>48121021637</v>
      </c>
      <c r="E485" s="746">
        <v>419</v>
      </c>
    </row>
    <row r="486" spans="1:5" ht="14.25" customHeight="1" x14ac:dyDescent="0.25">
      <c r="A486" s="10"/>
      <c r="B486" s="10"/>
      <c r="C486" s="10"/>
      <c r="D486" s="1038">
        <v>48113007825</v>
      </c>
      <c r="E486" s="746">
        <v>419</v>
      </c>
    </row>
    <row r="487" spans="1:5" ht="14.25" customHeight="1" x14ac:dyDescent="0.25">
      <c r="A487" s="10"/>
      <c r="B487" s="10"/>
      <c r="C487" s="10"/>
      <c r="D487" s="1038">
        <v>48085031804</v>
      </c>
      <c r="E487" s="746">
        <v>419</v>
      </c>
    </row>
    <row r="488" spans="1:5" ht="14.25" customHeight="1" x14ac:dyDescent="0.25">
      <c r="A488" s="10"/>
      <c r="B488" s="10"/>
      <c r="C488" s="10"/>
      <c r="D488" s="1038">
        <v>48029160702</v>
      </c>
      <c r="E488" s="746">
        <v>419</v>
      </c>
    </row>
    <row r="489" spans="1:5" ht="14.25" customHeight="1" x14ac:dyDescent="0.25">
      <c r="A489" s="10"/>
      <c r="B489" s="10"/>
      <c r="C489" s="10"/>
      <c r="D489" s="1038">
        <v>48453001722</v>
      </c>
      <c r="E489" s="746">
        <v>430</v>
      </c>
    </row>
    <row r="490" spans="1:5" ht="14.25" customHeight="1" x14ac:dyDescent="0.25">
      <c r="A490" s="10"/>
      <c r="B490" s="10"/>
      <c r="C490" s="10"/>
      <c r="D490" s="1038">
        <v>48439106515</v>
      </c>
      <c r="E490" s="746">
        <v>430</v>
      </c>
    </row>
    <row r="491" spans="1:5" ht="14.25" customHeight="1" x14ac:dyDescent="0.25">
      <c r="A491" s="10"/>
      <c r="B491" s="10"/>
      <c r="C491" s="10"/>
      <c r="D491" s="1038">
        <v>48423001905</v>
      </c>
      <c r="E491" s="746">
        <v>430</v>
      </c>
    </row>
    <row r="492" spans="1:5" ht="14.25" customHeight="1" x14ac:dyDescent="0.25">
      <c r="A492" s="10"/>
      <c r="B492" s="10"/>
      <c r="C492" s="10"/>
      <c r="D492" s="1038">
        <v>48201453402</v>
      </c>
      <c r="E492" s="746">
        <v>430</v>
      </c>
    </row>
    <row r="493" spans="1:5" ht="14.25" customHeight="1" x14ac:dyDescent="0.25">
      <c r="A493" s="10"/>
      <c r="B493" s="10"/>
      <c r="C493" s="10"/>
      <c r="D493" s="1038">
        <v>48201341201</v>
      </c>
      <c r="E493" s="746">
        <v>430</v>
      </c>
    </row>
    <row r="494" spans="1:5" ht="14.25" customHeight="1" x14ac:dyDescent="0.25">
      <c r="A494" s="10"/>
      <c r="B494" s="10"/>
      <c r="C494" s="10"/>
      <c r="D494" s="1038">
        <v>48201340500</v>
      </c>
      <c r="E494" s="746">
        <v>430</v>
      </c>
    </row>
    <row r="495" spans="1:5" ht="14.25" customHeight="1" x14ac:dyDescent="0.25">
      <c r="A495" s="10"/>
      <c r="B495" s="10"/>
      <c r="C495" s="10"/>
      <c r="D495" s="1038">
        <v>48053960700</v>
      </c>
      <c r="E495" s="746">
        <v>430</v>
      </c>
    </row>
    <row r="496" spans="1:5" ht="14.25" customHeight="1" x14ac:dyDescent="0.25">
      <c r="A496" s="10"/>
      <c r="B496" s="10"/>
      <c r="C496" s="10"/>
      <c r="D496" s="1038">
        <v>48453001841</v>
      </c>
      <c r="E496" s="746">
        <v>437</v>
      </c>
    </row>
    <row r="497" spans="1:5" ht="14.25" customHeight="1" x14ac:dyDescent="0.25">
      <c r="A497" s="10"/>
      <c r="B497" s="10"/>
      <c r="C497" s="10"/>
      <c r="D497" s="1038">
        <v>48439113104</v>
      </c>
      <c r="E497" s="746">
        <v>437</v>
      </c>
    </row>
    <row r="498" spans="1:5" ht="14.25" customHeight="1" x14ac:dyDescent="0.25">
      <c r="A498" s="10"/>
      <c r="B498" s="10"/>
      <c r="C498" s="10"/>
      <c r="D498" s="1038">
        <v>48339692300</v>
      </c>
      <c r="E498" s="746">
        <v>437</v>
      </c>
    </row>
    <row r="499" spans="1:5" ht="14.25" customHeight="1" x14ac:dyDescent="0.25">
      <c r="A499" s="10"/>
      <c r="B499" s="10"/>
      <c r="C499" s="10"/>
      <c r="D499" s="1038">
        <v>48201453700</v>
      </c>
      <c r="E499" s="746">
        <v>437</v>
      </c>
    </row>
    <row r="500" spans="1:5" ht="14.25" customHeight="1" x14ac:dyDescent="0.25">
      <c r="A500" s="10"/>
      <c r="B500" s="10"/>
      <c r="C500" s="10"/>
      <c r="D500" s="1038">
        <v>48201451403</v>
      </c>
      <c r="E500" s="746">
        <v>437</v>
      </c>
    </row>
    <row r="501" spans="1:5" ht="14.25" customHeight="1" x14ac:dyDescent="0.25">
      <c r="A501" s="10"/>
      <c r="B501" s="10"/>
      <c r="C501" s="10"/>
      <c r="D501" s="1038">
        <v>48113020500</v>
      </c>
      <c r="E501" s="746">
        <v>437</v>
      </c>
    </row>
    <row r="502" spans="1:5" ht="14.25" customHeight="1" x14ac:dyDescent="0.25">
      <c r="A502" s="10"/>
      <c r="B502" s="10"/>
      <c r="C502" s="10"/>
      <c r="D502" s="1038">
        <v>48085031632</v>
      </c>
      <c r="E502" s="746">
        <v>437</v>
      </c>
    </row>
    <row r="503" spans="1:5" ht="14.25" customHeight="1" x14ac:dyDescent="0.25">
      <c r="A503" s="10"/>
      <c r="B503" s="10"/>
      <c r="C503" s="10"/>
      <c r="D503" s="1038">
        <v>48041001605</v>
      </c>
      <c r="E503" s="746">
        <v>437</v>
      </c>
    </row>
    <row r="504" spans="1:5" ht="14.25" customHeight="1" x14ac:dyDescent="0.25">
      <c r="A504" s="10"/>
      <c r="B504" s="10"/>
      <c r="C504" s="10"/>
      <c r="D504" s="1038">
        <v>48029180202</v>
      </c>
      <c r="E504" s="746">
        <v>437</v>
      </c>
    </row>
    <row r="505" spans="1:5" ht="14.25" customHeight="1" x14ac:dyDescent="0.25">
      <c r="A505" s="10"/>
      <c r="B505" s="10"/>
      <c r="C505" s="10"/>
      <c r="D505" s="1038">
        <v>48439121604</v>
      </c>
      <c r="E505" s="746">
        <v>446</v>
      </c>
    </row>
    <row r="506" spans="1:5" ht="14.25" customHeight="1" x14ac:dyDescent="0.25">
      <c r="A506" s="10"/>
      <c r="B506" s="10"/>
      <c r="C506" s="10"/>
      <c r="D506" s="1038">
        <v>48439105511</v>
      </c>
      <c r="E506" s="746">
        <v>446</v>
      </c>
    </row>
    <row r="507" spans="1:5" ht="14.25" customHeight="1" x14ac:dyDescent="0.25">
      <c r="A507" s="10"/>
      <c r="B507" s="10"/>
      <c r="C507" s="10"/>
      <c r="D507" s="1038">
        <v>48215024105</v>
      </c>
      <c r="E507" s="746">
        <v>446</v>
      </c>
    </row>
    <row r="508" spans="1:5" ht="14.25" customHeight="1" x14ac:dyDescent="0.25">
      <c r="A508" s="10"/>
      <c r="B508" s="10"/>
      <c r="C508" s="10"/>
      <c r="D508" s="1038">
        <v>48201330900</v>
      </c>
      <c r="E508" s="746">
        <v>446</v>
      </c>
    </row>
    <row r="509" spans="1:5" ht="14.25" customHeight="1" x14ac:dyDescent="0.25">
      <c r="A509" s="10"/>
      <c r="B509" s="10"/>
      <c r="C509" s="10"/>
      <c r="D509" s="1038">
        <v>48201321000</v>
      </c>
      <c r="E509" s="746">
        <v>446</v>
      </c>
    </row>
    <row r="510" spans="1:5" ht="14.25" customHeight="1" x14ac:dyDescent="0.25">
      <c r="A510" s="10"/>
      <c r="B510" s="10"/>
      <c r="C510" s="10"/>
      <c r="D510" s="1038">
        <v>48201221400</v>
      </c>
      <c r="E510" s="746">
        <v>446</v>
      </c>
    </row>
    <row r="511" spans="1:5" ht="14.25" customHeight="1" x14ac:dyDescent="0.25">
      <c r="A511" s="10"/>
      <c r="B511" s="10"/>
      <c r="C511" s="10"/>
      <c r="D511" s="1038">
        <v>48113019206</v>
      </c>
      <c r="E511" s="746">
        <v>446</v>
      </c>
    </row>
    <row r="512" spans="1:5" ht="14.25" customHeight="1" x14ac:dyDescent="0.25">
      <c r="A512" s="10"/>
      <c r="B512" s="10"/>
      <c r="C512" s="10"/>
      <c r="D512" s="1038">
        <v>48113000406</v>
      </c>
      <c r="E512" s="746">
        <v>446</v>
      </c>
    </row>
    <row r="513" spans="1:5" ht="14.25" customHeight="1" x14ac:dyDescent="0.25">
      <c r="A513" s="10"/>
      <c r="B513" s="10"/>
      <c r="C513" s="10"/>
      <c r="D513" s="1038">
        <v>48029181901</v>
      </c>
      <c r="E513" s="746">
        <v>446</v>
      </c>
    </row>
    <row r="514" spans="1:5" ht="14.25" customHeight="1" x14ac:dyDescent="0.25">
      <c r="A514" s="10"/>
      <c r="B514" s="10"/>
      <c r="C514" s="10"/>
      <c r="D514" s="1038">
        <v>48439102100</v>
      </c>
      <c r="E514" s="746">
        <v>455</v>
      </c>
    </row>
    <row r="515" spans="1:5" ht="14.25" customHeight="1" x14ac:dyDescent="0.25">
      <c r="A515" s="10"/>
      <c r="B515" s="10"/>
      <c r="C515" s="10"/>
      <c r="D515" s="1038">
        <v>48453002304</v>
      </c>
      <c r="E515" s="746">
        <v>456</v>
      </c>
    </row>
    <row r="516" spans="1:5" ht="14.25" customHeight="1" x14ac:dyDescent="0.25">
      <c r="A516" s="10"/>
      <c r="B516" s="10"/>
      <c r="C516" s="10"/>
      <c r="D516" s="1038">
        <v>48453001833</v>
      </c>
      <c r="E516" s="746">
        <v>456</v>
      </c>
    </row>
    <row r="517" spans="1:5" ht="14.25" customHeight="1" x14ac:dyDescent="0.25">
      <c r="A517" s="10"/>
      <c r="B517" s="10"/>
      <c r="C517" s="10"/>
      <c r="D517" s="1038">
        <v>48439105007</v>
      </c>
      <c r="E517" s="746">
        <v>456</v>
      </c>
    </row>
    <row r="518" spans="1:5" ht="14.25" customHeight="1" x14ac:dyDescent="0.25">
      <c r="A518" s="10"/>
      <c r="B518" s="10"/>
      <c r="C518" s="10"/>
      <c r="D518" s="1038">
        <v>48347950600</v>
      </c>
      <c r="E518" s="746">
        <v>456</v>
      </c>
    </row>
    <row r="519" spans="1:5" ht="14.25" customHeight="1" x14ac:dyDescent="0.25">
      <c r="A519" s="10"/>
      <c r="B519" s="10"/>
      <c r="C519" s="10"/>
      <c r="D519" s="1038">
        <v>48251130800</v>
      </c>
      <c r="E519" s="746">
        <v>456</v>
      </c>
    </row>
    <row r="520" spans="1:5" ht="14.25" customHeight="1" x14ac:dyDescent="0.25">
      <c r="A520" s="10"/>
      <c r="B520" s="10"/>
      <c r="C520" s="10"/>
      <c r="D520" s="1038">
        <v>48201423302</v>
      </c>
      <c r="E520" s="746">
        <v>456</v>
      </c>
    </row>
    <row r="521" spans="1:5" ht="14.25" customHeight="1" x14ac:dyDescent="0.25">
      <c r="A521" s="10"/>
      <c r="B521" s="10"/>
      <c r="C521" s="10"/>
      <c r="D521" s="1038">
        <v>48201420500</v>
      </c>
      <c r="E521" s="746">
        <v>456</v>
      </c>
    </row>
    <row r="522" spans="1:5" ht="14.25" customHeight="1" x14ac:dyDescent="0.25">
      <c r="A522" s="10"/>
      <c r="B522" s="10"/>
      <c r="C522" s="10"/>
      <c r="D522" s="1038">
        <v>48187210300</v>
      </c>
      <c r="E522" s="746">
        <v>456</v>
      </c>
    </row>
    <row r="523" spans="1:5" ht="14.25" customHeight="1" x14ac:dyDescent="0.25">
      <c r="A523" s="10"/>
      <c r="B523" s="10"/>
      <c r="C523" s="10"/>
      <c r="D523" s="1038">
        <v>48167721100</v>
      </c>
      <c r="E523" s="746">
        <v>456</v>
      </c>
    </row>
    <row r="524" spans="1:5" ht="14.25" customHeight="1" x14ac:dyDescent="0.25">
      <c r="A524" s="10"/>
      <c r="B524" s="10"/>
      <c r="C524" s="10"/>
      <c r="D524" s="1038">
        <v>48141004317</v>
      </c>
      <c r="E524" s="746">
        <v>456</v>
      </c>
    </row>
    <row r="525" spans="1:5" ht="14.25" customHeight="1" x14ac:dyDescent="0.25">
      <c r="A525" s="10"/>
      <c r="B525" s="10"/>
      <c r="C525" s="10"/>
      <c r="D525" s="1038">
        <v>48113019018</v>
      </c>
      <c r="E525" s="746">
        <v>456</v>
      </c>
    </row>
    <row r="526" spans="1:5" ht="14.25" customHeight="1" x14ac:dyDescent="0.25">
      <c r="A526" s="10"/>
      <c r="B526" s="10"/>
      <c r="C526" s="10"/>
      <c r="D526" s="1038">
        <v>48113013621</v>
      </c>
      <c r="E526" s="746">
        <v>456</v>
      </c>
    </row>
    <row r="527" spans="1:5" ht="14.25" customHeight="1" x14ac:dyDescent="0.25">
      <c r="A527" s="10"/>
      <c r="B527" s="10"/>
      <c r="C527" s="10"/>
      <c r="D527" s="1038">
        <v>48113006800</v>
      </c>
      <c r="E527" s="746">
        <v>456</v>
      </c>
    </row>
    <row r="528" spans="1:5" ht="14.25" customHeight="1" x14ac:dyDescent="0.25">
      <c r="A528" s="10"/>
      <c r="B528" s="10"/>
      <c r="C528" s="10"/>
      <c r="D528" s="1038">
        <v>48029181819</v>
      </c>
      <c r="E528" s="746">
        <v>456</v>
      </c>
    </row>
    <row r="529" spans="1:5" ht="14.25" customHeight="1" x14ac:dyDescent="0.25">
      <c r="A529" s="10"/>
      <c r="B529" s="10"/>
      <c r="C529" s="10"/>
      <c r="D529" s="1038">
        <v>48029181404</v>
      </c>
      <c r="E529" s="746">
        <v>456</v>
      </c>
    </row>
    <row r="530" spans="1:5" ht="14.25" customHeight="1" x14ac:dyDescent="0.25">
      <c r="A530" s="10"/>
      <c r="B530" s="10"/>
      <c r="C530" s="10"/>
      <c r="D530" s="1038">
        <v>48453002411</v>
      </c>
      <c r="E530" s="746">
        <v>471</v>
      </c>
    </row>
    <row r="531" spans="1:5" ht="14.25" customHeight="1" x14ac:dyDescent="0.25">
      <c r="A531" s="10"/>
      <c r="B531" s="10"/>
      <c r="C531" s="10"/>
      <c r="D531" s="1038">
        <v>48215021401</v>
      </c>
      <c r="E531" s="746">
        <v>471</v>
      </c>
    </row>
    <row r="532" spans="1:5" ht="14.25" customHeight="1" x14ac:dyDescent="0.25">
      <c r="A532" s="10"/>
      <c r="B532" s="10"/>
      <c r="C532" s="10"/>
      <c r="D532" s="1038">
        <v>48209010902</v>
      </c>
      <c r="E532" s="746">
        <v>471</v>
      </c>
    </row>
    <row r="533" spans="1:5" ht="14.25" customHeight="1" x14ac:dyDescent="0.25">
      <c r="A533" s="10"/>
      <c r="B533" s="10"/>
      <c r="C533" s="10"/>
      <c r="D533" s="1038">
        <v>48201452802</v>
      </c>
      <c r="E533" s="746">
        <v>471</v>
      </c>
    </row>
    <row r="534" spans="1:5" ht="14.25" customHeight="1" x14ac:dyDescent="0.25">
      <c r="A534" s="10"/>
      <c r="B534" s="10"/>
      <c r="C534" s="10"/>
      <c r="D534" s="1038">
        <v>48201453100</v>
      </c>
      <c r="E534" s="746">
        <v>471</v>
      </c>
    </row>
    <row r="535" spans="1:5" ht="14.25" customHeight="1" x14ac:dyDescent="0.25">
      <c r="A535" s="10"/>
      <c r="B535" s="10"/>
      <c r="C535" s="10"/>
      <c r="D535" s="1038">
        <v>48141003903</v>
      </c>
      <c r="E535" s="746">
        <v>471</v>
      </c>
    </row>
    <row r="536" spans="1:5" ht="14.25" customHeight="1" x14ac:dyDescent="0.25">
      <c r="A536" s="10"/>
      <c r="B536" s="10"/>
      <c r="C536" s="10"/>
      <c r="D536" s="1038">
        <v>48113020400</v>
      </c>
      <c r="E536" s="746">
        <v>471</v>
      </c>
    </row>
    <row r="537" spans="1:5" ht="14.25" customHeight="1" x14ac:dyDescent="0.25">
      <c r="A537" s="10"/>
      <c r="B537" s="10"/>
      <c r="C537" s="10"/>
      <c r="D537" s="1038">
        <v>48113018138</v>
      </c>
      <c r="E537" s="746">
        <v>471</v>
      </c>
    </row>
    <row r="538" spans="1:5" ht="14.25" customHeight="1" x14ac:dyDescent="0.25">
      <c r="A538" s="10"/>
      <c r="B538" s="10"/>
      <c r="C538" s="10"/>
      <c r="D538" s="1038">
        <v>48029121404</v>
      </c>
      <c r="E538" s="746">
        <v>471</v>
      </c>
    </row>
    <row r="539" spans="1:5" ht="14.25" customHeight="1" x14ac:dyDescent="0.25">
      <c r="A539" s="10"/>
      <c r="B539" s="10"/>
      <c r="C539" s="10"/>
      <c r="D539" s="1038">
        <v>48491020703</v>
      </c>
      <c r="E539" s="746">
        <v>480</v>
      </c>
    </row>
    <row r="540" spans="1:5" ht="14.25" customHeight="1" x14ac:dyDescent="0.25">
      <c r="A540" s="10"/>
      <c r="B540" s="10"/>
      <c r="C540" s="10"/>
      <c r="D540" s="1038">
        <v>48453001819</v>
      </c>
      <c r="E540" s="746">
        <v>480</v>
      </c>
    </row>
    <row r="541" spans="1:5" ht="14.25" customHeight="1" x14ac:dyDescent="0.25">
      <c r="A541" s="10"/>
      <c r="B541" s="10"/>
      <c r="C541" s="10"/>
      <c r="D541" s="1038">
        <v>48201421403</v>
      </c>
      <c r="E541" s="746">
        <v>480</v>
      </c>
    </row>
    <row r="542" spans="1:5" ht="14.25" customHeight="1" x14ac:dyDescent="0.25">
      <c r="A542" s="10"/>
      <c r="B542" s="10"/>
      <c r="C542" s="10"/>
      <c r="D542" s="1038">
        <v>48201340900</v>
      </c>
      <c r="E542" s="746">
        <v>480</v>
      </c>
    </row>
    <row r="543" spans="1:5" ht="14.25" customHeight="1" x14ac:dyDescent="0.25">
      <c r="A543" s="10"/>
      <c r="B543" s="10"/>
      <c r="C543" s="10"/>
      <c r="D543" s="1038">
        <v>48201333201</v>
      </c>
      <c r="E543" s="746">
        <v>480</v>
      </c>
    </row>
    <row r="544" spans="1:5" ht="14.25" customHeight="1" x14ac:dyDescent="0.25">
      <c r="A544" s="10"/>
      <c r="B544" s="10"/>
      <c r="C544" s="10"/>
      <c r="D544" s="1038">
        <v>48201323701</v>
      </c>
      <c r="E544" s="746">
        <v>480</v>
      </c>
    </row>
    <row r="545" spans="1:5" ht="14.25" customHeight="1" x14ac:dyDescent="0.25">
      <c r="A545" s="10"/>
      <c r="B545" s="10"/>
      <c r="C545" s="10"/>
      <c r="D545" s="1038">
        <v>48201310900</v>
      </c>
      <c r="E545" s="746">
        <v>480</v>
      </c>
    </row>
    <row r="546" spans="1:5" ht="14.25" customHeight="1" x14ac:dyDescent="0.25">
      <c r="A546" s="10"/>
      <c r="B546" s="10"/>
      <c r="C546" s="10"/>
      <c r="D546" s="1038">
        <v>48201253600</v>
      </c>
      <c r="E546" s="746">
        <v>480</v>
      </c>
    </row>
    <row r="547" spans="1:5" ht="14.25" customHeight="1" x14ac:dyDescent="0.25">
      <c r="A547" s="10"/>
      <c r="B547" s="10"/>
      <c r="C547" s="10"/>
      <c r="D547" s="1038">
        <v>48451001400</v>
      </c>
      <c r="E547" s="746">
        <v>488</v>
      </c>
    </row>
    <row r="548" spans="1:5" ht="14.25" customHeight="1" x14ac:dyDescent="0.25">
      <c r="A548" s="10"/>
      <c r="B548" s="10"/>
      <c r="C548" s="10"/>
      <c r="D548" s="1038">
        <v>48439110500</v>
      </c>
      <c r="E548" s="746">
        <v>489</v>
      </c>
    </row>
    <row r="549" spans="1:5" ht="14.25" customHeight="1" x14ac:dyDescent="0.25">
      <c r="A549" s="10"/>
      <c r="B549" s="10"/>
      <c r="C549" s="10"/>
      <c r="D549" s="1038">
        <v>48201350500</v>
      </c>
      <c r="E549" s="746">
        <v>489</v>
      </c>
    </row>
    <row r="550" spans="1:5" ht="14.25" customHeight="1" x14ac:dyDescent="0.25">
      <c r="A550" s="10"/>
      <c r="B550" s="10"/>
      <c r="C550" s="10"/>
      <c r="D550" s="1038">
        <v>48201210500</v>
      </c>
      <c r="E550" s="746">
        <v>489</v>
      </c>
    </row>
    <row r="551" spans="1:5" ht="14.25" customHeight="1" x14ac:dyDescent="0.25">
      <c r="A551" s="10"/>
      <c r="B551" s="10"/>
      <c r="C551" s="10"/>
      <c r="D551" s="1038">
        <v>48141002202</v>
      </c>
      <c r="E551" s="746">
        <v>489</v>
      </c>
    </row>
    <row r="552" spans="1:5" ht="14.25" customHeight="1" x14ac:dyDescent="0.25">
      <c r="A552" s="10"/>
      <c r="B552" s="10"/>
      <c r="C552" s="10"/>
      <c r="D552" s="1038">
        <v>48113017202</v>
      </c>
      <c r="E552" s="746">
        <v>489</v>
      </c>
    </row>
    <row r="553" spans="1:5" ht="14.25" customHeight="1" x14ac:dyDescent="0.25">
      <c r="A553" s="10"/>
      <c r="B553" s="10"/>
      <c r="C553" s="10"/>
      <c r="D553" s="1038">
        <v>48113014121</v>
      </c>
      <c r="E553" s="746">
        <v>489</v>
      </c>
    </row>
    <row r="554" spans="1:5" ht="14.25" customHeight="1" x14ac:dyDescent="0.25">
      <c r="A554" s="10"/>
      <c r="B554" s="10"/>
      <c r="C554" s="10"/>
      <c r="D554" s="1038">
        <v>48113010000</v>
      </c>
      <c r="E554" s="746">
        <v>489</v>
      </c>
    </row>
    <row r="555" spans="1:5" ht="14.25" customHeight="1" x14ac:dyDescent="0.25">
      <c r="A555" s="10"/>
      <c r="B555" s="10"/>
      <c r="C555" s="10"/>
      <c r="D555" s="1038">
        <v>48029110600</v>
      </c>
      <c r="E555" s="746">
        <v>489</v>
      </c>
    </row>
    <row r="556" spans="1:5" ht="14.25" customHeight="1" x14ac:dyDescent="0.25">
      <c r="A556" s="10"/>
      <c r="B556" s="10"/>
      <c r="C556" s="10"/>
      <c r="D556" s="1038">
        <v>48027022900</v>
      </c>
      <c r="E556" s="746">
        <v>489</v>
      </c>
    </row>
    <row r="557" spans="1:5" ht="14.25" customHeight="1" x14ac:dyDescent="0.25">
      <c r="A557" s="10"/>
      <c r="B557" s="10"/>
      <c r="C557" s="10"/>
      <c r="D557" s="1038">
        <v>48491020114</v>
      </c>
      <c r="E557" s="746">
        <v>498</v>
      </c>
    </row>
    <row r="558" spans="1:5" ht="14.25" customHeight="1" x14ac:dyDescent="0.25">
      <c r="A558" s="10"/>
      <c r="B558" s="10"/>
      <c r="C558" s="10"/>
      <c r="D558" s="1038">
        <v>48439106001</v>
      </c>
      <c r="E558" s="746">
        <v>498</v>
      </c>
    </row>
    <row r="559" spans="1:5" ht="14.25" customHeight="1" x14ac:dyDescent="0.25">
      <c r="A559" s="10"/>
      <c r="B559" s="10"/>
      <c r="C559" s="10"/>
      <c r="D559" s="1038">
        <v>48339693700</v>
      </c>
      <c r="E559" s="746">
        <v>498</v>
      </c>
    </row>
    <row r="560" spans="1:5" ht="14.25" customHeight="1" x14ac:dyDescent="0.25">
      <c r="A560" s="10"/>
      <c r="B560" s="10"/>
      <c r="C560" s="10"/>
      <c r="D560" s="1038">
        <v>48339693400</v>
      </c>
      <c r="E560" s="746">
        <v>498</v>
      </c>
    </row>
    <row r="561" spans="1:5" ht="14.25" customHeight="1" x14ac:dyDescent="0.25">
      <c r="A561" s="10"/>
      <c r="B561" s="10"/>
      <c r="C561" s="10"/>
      <c r="D561" s="1038">
        <v>48303001705</v>
      </c>
      <c r="E561" s="746">
        <v>498</v>
      </c>
    </row>
    <row r="562" spans="1:5" ht="14.25" customHeight="1" x14ac:dyDescent="0.25">
      <c r="A562" s="10"/>
      <c r="B562" s="10"/>
      <c r="C562" s="10"/>
      <c r="D562" s="1038">
        <v>48201532600</v>
      </c>
      <c r="E562" s="746">
        <v>498</v>
      </c>
    </row>
    <row r="563" spans="1:5" ht="14.25" customHeight="1" x14ac:dyDescent="0.25">
      <c r="A563" s="10"/>
      <c r="B563" s="10"/>
      <c r="C563" s="10"/>
      <c r="D563" s="1038">
        <v>48201520500</v>
      </c>
      <c r="E563" s="746">
        <v>498</v>
      </c>
    </row>
    <row r="564" spans="1:5" ht="14.25" customHeight="1" x14ac:dyDescent="0.25">
      <c r="A564" s="10"/>
      <c r="B564" s="10"/>
      <c r="C564" s="10"/>
      <c r="D564" s="1038">
        <v>48201211100</v>
      </c>
      <c r="E564" s="746">
        <v>498</v>
      </c>
    </row>
    <row r="565" spans="1:5" ht="14.25" customHeight="1" x14ac:dyDescent="0.25">
      <c r="A565" s="10"/>
      <c r="B565" s="10"/>
      <c r="C565" s="10"/>
      <c r="D565" s="1038">
        <v>48139061600</v>
      </c>
      <c r="E565" s="746">
        <v>498</v>
      </c>
    </row>
    <row r="566" spans="1:5" ht="14.25" customHeight="1" x14ac:dyDescent="0.25">
      <c r="A566" s="10"/>
      <c r="B566" s="10"/>
      <c r="C566" s="10"/>
      <c r="D566" s="1038">
        <v>48113009610</v>
      </c>
      <c r="E566" s="746">
        <v>498</v>
      </c>
    </row>
    <row r="567" spans="1:5" ht="14.25" customHeight="1" x14ac:dyDescent="0.25">
      <c r="A567" s="10"/>
      <c r="B567" s="10"/>
      <c r="C567" s="10"/>
      <c r="D567" s="1038">
        <v>48113007909</v>
      </c>
      <c r="E567" s="746">
        <v>498</v>
      </c>
    </row>
    <row r="568" spans="1:5" ht="14.25" customHeight="1" x14ac:dyDescent="0.25">
      <c r="A568" s="10"/>
      <c r="B568" s="10"/>
      <c r="C568" s="10"/>
      <c r="D568" s="1038">
        <v>48113007102</v>
      </c>
      <c r="E568" s="746">
        <v>498</v>
      </c>
    </row>
    <row r="569" spans="1:5" ht="14.25" customHeight="1" x14ac:dyDescent="0.25">
      <c r="A569" s="10"/>
      <c r="B569" s="10"/>
      <c r="C569" s="10"/>
      <c r="D569" s="1038">
        <v>48113006200</v>
      </c>
      <c r="E569" s="746">
        <v>498</v>
      </c>
    </row>
    <row r="570" spans="1:5" ht="14.25" customHeight="1" x14ac:dyDescent="0.25">
      <c r="A570" s="10"/>
      <c r="B570" s="10"/>
      <c r="C570" s="10"/>
      <c r="D570" s="1038">
        <v>48439105514</v>
      </c>
      <c r="E570" s="746">
        <v>511</v>
      </c>
    </row>
    <row r="571" spans="1:5" ht="14.25" customHeight="1" x14ac:dyDescent="0.25">
      <c r="A571" s="10"/>
      <c r="B571" s="10"/>
      <c r="C571" s="10"/>
      <c r="D571" s="1038">
        <v>48439122801</v>
      </c>
      <c r="E571" s="746">
        <v>512</v>
      </c>
    </row>
    <row r="572" spans="1:5" ht="14.25" customHeight="1" x14ac:dyDescent="0.25">
      <c r="A572" s="10"/>
      <c r="B572" s="10"/>
      <c r="C572" s="10"/>
      <c r="D572" s="1038">
        <v>48439113216</v>
      </c>
      <c r="E572" s="746">
        <v>512</v>
      </c>
    </row>
    <row r="573" spans="1:5" ht="14.25" customHeight="1" x14ac:dyDescent="0.25">
      <c r="A573" s="10"/>
      <c r="B573" s="10"/>
      <c r="C573" s="10"/>
      <c r="D573" s="1038">
        <v>48439113002</v>
      </c>
      <c r="E573" s="746">
        <v>512</v>
      </c>
    </row>
    <row r="574" spans="1:5" ht="14.25" customHeight="1" x14ac:dyDescent="0.25">
      <c r="A574" s="10"/>
      <c r="B574" s="10"/>
      <c r="C574" s="10"/>
      <c r="D574" s="1038">
        <v>48303010405</v>
      </c>
      <c r="E574" s="746">
        <v>512</v>
      </c>
    </row>
    <row r="575" spans="1:5" ht="14.25" customHeight="1" x14ac:dyDescent="0.25">
      <c r="A575" s="10"/>
      <c r="B575" s="10"/>
      <c r="C575" s="10"/>
      <c r="D575" s="1038">
        <v>48245002600</v>
      </c>
      <c r="E575" s="746">
        <v>512</v>
      </c>
    </row>
    <row r="576" spans="1:5" ht="14.25" customHeight="1" x14ac:dyDescent="0.25">
      <c r="A576" s="10"/>
      <c r="B576" s="10"/>
      <c r="C576" s="10"/>
      <c r="D576" s="1038">
        <v>48201552900</v>
      </c>
      <c r="E576" s="746">
        <v>512</v>
      </c>
    </row>
    <row r="577" spans="1:5" ht="14.25" customHeight="1" x14ac:dyDescent="0.25">
      <c r="A577" s="10"/>
      <c r="B577" s="10"/>
      <c r="C577" s="10"/>
      <c r="D577" s="1038">
        <v>48201552400</v>
      </c>
      <c r="E577" s="746">
        <v>512</v>
      </c>
    </row>
    <row r="578" spans="1:5" ht="14.25" customHeight="1" x14ac:dyDescent="0.25">
      <c r="A578" s="10"/>
      <c r="B578" s="10"/>
      <c r="C578" s="10"/>
      <c r="D578" s="1038">
        <v>48201433400</v>
      </c>
      <c r="E578" s="746">
        <v>512</v>
      </c>
    </row>
    <row r="579" spans="1:5" ht="14.25" customHeight="1" x14ac:dyDescent="0.25">
      <c r="A579" s="10"/>
      <c r="B579" s="10"/>
      <c r="C579" s="10"/>
      <c r="D579" s="1038">
        <v>48201322000</v>
      </c>
      <c r="E579" s="746">
        <v>512</v>
      </c>
    </row>
    <row r="580" spans="1:5" ht="14.25" customHeight="1" x14ac:dyDescent="0.25">
      <c r="A580" s="10"/>
      <c r="B580" s="10"/>
      <c r="C580" s="10"/>
      <c r="D580" s="1038">
        <v>48085031713</v>
      </c>
      <c r="E580" s="746">
        <v>512</v>
      </c>
    </row>
    <row r="581" spans="1:5" ht="14.25" customHeight="1" x14ac:dyDescent="0.25">
      <c r="A581" s="10"/>
      <c r="B581" s="10"/>
      <c r="C581" s="10"/>
      <c r="D581" s="1038">
        <v>48085030802</v>
      </c>
      <c r="E581" s="746">
        <v>512</v>
      </c>
    </row>
    <row r="582" spans="1:5" ht="14.25" customHeight="1" x14ac:dyDescent="0.25">
      <c r="A582" s="10"/>
      <c r="B582" s="10"/>
      <c r="C582" s="10"/>
      <c r="D582" s="1038">
        <v>48061013106</v>
      </c>
      <c r="E582" s="746">
        <v>512</v>
      </c>
    </row>
    <row r="583" spans="1:5" ht="14.25" customHeight="1" x14ac:dyDescent="0.25">
      <c r="A583" s="10"/>
      <c r="B583" s="10"/>
      <c r="C583" s="10"/>
      <c r="D583" s="1038">
        <v>48453001847</v>
      </c>
      <c r="E583" s="746">
        <v>524</v>
      </c>
    </row>
    <row r="584" spans="1:5" ht="14.25" customHeight="1" x14ac:dyDescent="0.25">
      <c r="A584" s="10"/>
      <c r="B584" s="10"/>
      <c r="C584" s="10"/>
      <c r="D584" s="1038">
        <v>48367140200</v>
      </c>
      <c r="E584" s="746">
        <v>524</v>
      </c>
    </row>
    <row r="585" spans="1:5" ht="14.25" customHeight="1" x14ac:dyDescent="0.25">
      <c r="A585" s="10"/>
      <c r="B585" s="10"/>
      <c r="C585" s="10"/>
      <c r="D585" s="1038">
        <v>48339693900</v>
      </c>
      <c r="E585" s="746">
        <v>524</v>
      </c>
    </row>
    <row r="586" spans="1:5" ht="14.25" customHeight="1" x14ac:dyDescent="0.25">
      <c r="A586" s="10"/>
      <c r="B586" s="10"/>
      <c r="C586" s="10"/>
      <c r="D586" s="1038">
        <v>48265960600</v>
      </c>
      <c r="E586" s="746">
        <v>524</v>
      </c>
    </row>
    <row r="587" spans="1:5" ht="14.25" customHeight="1" x14ac:dyDescent="0.25">
      <c r="A587" s="10"/>
      <c r="B587" s="10"/>
      <c r="C587" s="10"/>
      <c r="D587" s="1038">
        <v>48201422900</v>
      </c>
      <c r="E587" s="746">
        <v>524</v>
      </c>
    </row>
    <row r="588" spans="1:5" ht="14.25" customHeight="1" x14ac:dyDescent="0.25">
      <c r="A588" s="10"/>
      <c r="B588" s="10"/>
      <c r="C588" s="10"/>
      <c r="D588" s="1038">
        <v>48201330700</v>
      </c>
      <c r="E588" s="746">
        <v>524</v>
      </c>
    </row>
    <row r="589" spans="1:5" ht="14.25" customHeight="1" x14ac:dyDescent="0.25">
      <c r="A589" s="10"/>
      <c r="B589" s="10"/>
      <c r="C589" s="10"/>
      <c r="D589" s="1038">
        <v>48201232301</v>
      </c>
      <c r="E589" s="746">
        <v>524</v>
      </c>
    </row>
    <row r="590" spans="1:5" ht="14.25" customHeight="1" x14ac:dyDescent="0.25">
      <c r="A590" s="10"/>
      <c r="B590" s="10"/>
      <c r="C590" s="10"/>
      <c r="D590" s="1038">
        <v>48167725900</v>
      </c>
      <c r="E590" s="746">
        <v>524</v>
      </c>
    </row>
    <row r="591" spans="1:5" ht="14.25" customHeight="1" x14ac:dyDescent="0.25">
      <c r="A591" s="10"/>
      <c r="B591" s="10"/>
      <c r="C591" s="10"/>
      <c r="D591" s="1038">
        <v>48141010600</v>
      </c>
      <c r="E591" s="746">
        <v>524</v>
      </c>
    </row>
    <row r="592" spans="1:5" ht="14.25" customHeight="1" x14ac:dyDescent="0.25">
      <c r="A592" s="10"/>
      <c r="B592" s="10"/>
      <c r="C592" s="10"/>
      <c r="D592" s="1038">
        <v>48113014403</v>
      </c>
      <c r="E592" s="746">
        <v>524</v>
      </c>
    </row>
    <row r="593" spans="1:5" ht="14.25" customHeight="1" x14ac:dyDescent="0.25">
      <c r="A593" s="10"/>
      <c r="B593" s="10"/>
      <c r="C593" s="10"/>
      <c r="D593" s="1038">
        <v>48113012208</v>
      </c>
      <c r="E593" s="746">
        <v>524</v>
      </c>
    </row>
    <row r="594" spans="1:5" ht="14.25" customHeight="1" x14ac:dyDescent="0.25">
      <c r="A594" s="10"/>
      <c r="B594" s="10"/>
      <c r="C594" s="10"/>
      <c r="D594" s="1038">
        <v>48453002427</v>
      </c>
      <c r="E594" s="746">
        <v>535</v>
      </c>
    </row>
    <row r="595" spans="1:5" ht="14.25" customHeight="1" x14ac:dyDescent="0.25">
      <c r="A595" s="10"/>
      <c r="B595" s="10"/>
      <c r="C595" s="10"/>
      <c r="D595" s="1038">
        <v>48441010100</v>
      </c>
      <c r="E595" s="746">
        <v>535</v>
      </c>
    </row>
    <row r="596" spans="1:5" ht="14.25" customHeight="1" x14ac:dyDescent="0.25">
      <c r="A596" s="10"/>
      <c r="B596" s="10"/>
      <c r="C596" s="10"/>
      <c r="D596" s="1038">
        <v>48201541300</v>
      </c>
      <c r="E596" s="746">
        <v>535</v>
      </c>
    </row>
    <row r="597" spans="1:5" ht="14.25" customHeight="1" x14ac:dyDescent="0.25">
      <c r="A597" s="10"/>
      <c r="B597" s="10"/>
      <c r="C597" s="10"/>
      <c r="D597" s="1038">
        <v>48201422600</v>
      </c>
      <c r="E597" s="746">
        <v>535</v>
      </c>
    </row>
    <row r="598" spans="1:5" ht="14.25" customHeight="1" x14ac:dyDescent="0.25">
      <c r="A598" s="10"/>
      <c r="B598" s="10"/>
      <c r="C598" s="10"/>
      <c r="D598" s="1038">
        <v>48141000404</v>
      </c>
      <c r="E598" s="746">
        <v>535</v>
      </c>
    </row>
    <row r="599" spans="1:5" ht="14.25" customHeight="1" x14ac:dyDescent="0.25">
      <c r="A599" s="10"/>
      <c r="B599" s="10"/>
      <c r="C599" s="10"/>
      <c r="D599" s="1038">
        <v>48113016610</v>
      </c>
      <c r="E599" s="746">
        <v>535</v>
      </c>
    </row>
    <row r="600" spans="1:5" ht="14.25" customHeight="1" x14ac:dyDescent="0.25">
      <c r="A600" s="10"/>
      <c r="B600" s="10"/>
      <c r="C600" s="10"/>
      <c r="D600" s="1038">
        <v>48113007827</v>
      </c>
      <c r="E600" s="746">
        <v>535</v>
      </c>
    </row>
    <row r="601" spans="1:5" ht="14.25" customHeight="1" x14ac:dyDescent="0.25">
      <c r="A601" s="10"/>
      <c r="B601" s="10"/>
      <c r="C601" s="10"/>
      <c r="D601" s="1038">
        <v>48029180501</v>
      </c>
      <c r="E601" s="746">
        <v>535</v>
      </c>
    </row>
    <row r="602" spans="1:5" ht="14.25" customHeight="1" x14ac:dyDescent="0.25">
      <c r="A602" s="10"/>
      <c r="B602" s="10"/>
      <c r="C602" s="10"/>
      <c r="D602" s="1038">
        <v>48029180201</v>
      </c>
      <c r="E602" s="746">
        <v>535</v>
      </c>
    </row>
    <row r="603" spans="1:5" ht="14.25" customHeight="1" x14ac:dyDescent="0.25">
      <c r="A603" s="10"/>
      <c r="B603" s="10"/>
      <c r="C603" s="10"/>
      <c r="D603" s="1038">
        <v>48029141200</v>
      </c>
      <c r="E603" s="746">
        <v>535</v>
      </c>
    </row>
    <row r="604" spans="1:5" ht="14.25" customHeight="1" x14ac:dyDescent="0.25">
      <c r="A604" s="10"/>
      <c r="B604" s="10"/>
      <c r="C604" s="10"/>
      <c r="D604" s="1038">
        <v>48453001811</v>
      </c>
      <c r="E604" s="746">
        <v>545</v>
      </c>
    </row>
    <row r="605" spans="1:5" ht="14.25" customHeight="1" x14ac:dyDescent="0.25">
      <c r="A605" s="10"/>
      <c r="B605" s="10"/>
      <c r="C605" s="10"/>
      <c r="D605" s="1038">
        <v>48439113102</v>
      </c>
      <c r="E605" s="746">
        <v>545</v>
      </c>
    </row>
    <row r="606" spans="1:5" ht="14.25" customHeight="1" x14ac:dyDescent="0.25">
      <c r="A606" s="10"/>
      <c r="B606" s="10"/>
      <c r="C606" s="10"/>
      <c r="D606" s="1038">
        <v>48355003306</v>
      </c>
      <c r="E606" s="746">
        <v>545</v>
      </c>
    </row>
    <row r="607" spans="1:5" ht="14.25" customHeight="1" x14ac:dyDescent="0.25">
      <c r="A607" s="10"/>
      <c r="B607" s="10"/>
      <c r="C607" s="10"/>
      <c r="D607" s="1038">
        <v>48215023504</v>
      </c>
      <c r="E607" s="746">
        <v>545</v>
      </c>
    </row>
    <row r="608" spans="1:5" ht="14.25" customHeight="1" x14ac:dyDescent="0.25">
      <c r="A608" s="10"/>
      <c r="B608" s="10"/>
      <c r="C608" s="10"/>
      <c r="D608" s="1038">
        <v>48201454800</v>
      </c>
      <c r="E608" s="746">
        <v>545</v>
      </c>
    </row>
    <row r="609" spans="1:5" ht="14.25" customHeight="1" x14ac:dyDescent="0.25">
      <c r="A609" s="10"/>
      <c r="B609" s="10"/>
      <c r="C609" s="10"/>
      <c r="D609" s="1038">
        <v>48201453501</v>
      </c>
      <c r="E609" s="746">
        <v>545</v>
      </c>
    </row>
    <row r="610" spans="1:5" ht="14.25" customHeight="1" x14ac:dyDescent="0.25">
      <c r="A610" s="10"/>
      <c r="B610" s="10"/>
      <c r="C610" s="10"/>
      <c r="D610" s="1038">
        <v>48141010331</v>
      </c>
      <c r="E610" s="746">
        <v>545</v>
      </c>
    </row>
    <row r="611" spans="1:5" ht="14.25" customHeight="1" x14ac:dyDescent="0.25">
      <c r="A611" s="10"/>
      <c r="B611" s="10"/>
      <c r="C611" s="10"/>
      <c r="D611" s="1038">
        <v>48141001115</v>
      </c>
      <c r="E611" s="746">
        <v>545</v>
      </c>
    </row>
    <row r="612" spans="1:5" ht="14.25" customHeight="1" x14ac:dyDescent="0.25">
      <c r="A612" s="10"/>
      <c r="B612" s="10"/>
      <c r="C612" s="10"/>
      <c r="D612" s="1038">
        <v>48121020601</v>
      </c>
      <c r="E612" s="746">
        <v>545</v>
      </c>
    </row>
    <row r="613" spans="1:5" ht="14.25" customHeight="1" x14ac:dyDescent="0.25">
      <c r="A613" s="10"/>
      <c r="B613" s="10"/>
      <c r="C613" s="10"/>
      <c r="D613" s="1038">
        <v>48113009604</v>
      </c>
      <c r="E613" s="746">
        <v>545</v>
      </c>
    </row>
    <row r="614" spans="1:5" ht="14.25" customHeight="1" x14ac:dyDescent="0.25">
      <c r="A614" s="10"/>
      <c r="B614" s="10"/>
      <c r="C614" s="10"/>
      <c r="D614" s="1038">
        <v>48085032003</v>
      </c>
      <c r="E614" s="746">
        <v>545</v>
      </c>
    </row>
    <row r="615" spans="1:5" ht="14.25" customHeight="1" x14ac:dyDescent="0.25">
      <c r="A615" s="10"/>
      <c r="B615" s="10"/>
      <c r="C615" s="10"/>
      <c r="D615" s="1038">
        <v>48085031712</v>
      </c>
      <c r="E615" s="746">
        <v>545</v>
      </c>
    </row>
    <row r="616" spans="1:5" ht="14.25" customHeight="1" x14ac:dyDescent="0.25">
      <c r="A616" s="10"/>
      <c r="B616" s="10"/>
      <c r="C616" s="10"/>
      <c r="D616" s="1038">
        <v>48085030513</v>
      </c>
      <c r="E616" s="746">
        <v>545</v>
      </c>
    </row>
    <row r="617" spans="1:5" ht="14.25" customHeight="1" x14ac:dyDescent="0.25">
      <c r="A617" s="10"/>
      <c r="B617" s="10"/>
      <c r="C617" s="10"/>
      <c r="D617" s="1038">
        <v>48355005602</v>
      </c>
      <c r="E617" s="746">
        <v>558</v>
      </c>
    </row>
    <row r="618" spans="1:5" ht="14.25" customHeight="1" x14ac:dyDescent="0.25">
      <c r="A618" s="10"/>
      <c r="B618" s="10"/>
      <c r="C618" s="10"/>
      <c r="D618" s="1038">
        <v>48201421800</v>
      </c>
      <c r="E618" s="746">
        <v>558</v>
      </c>
    </row>
    <row r="619" spans="1:5" ht="14.25" customHeight="1" x14ac:dyDescent="0.25">
      <c r="A619" s="10"/>
      <c r="B619" s="10"/>
      <c r="C619" s="10"/>
      <c r="D619" s="1038">
        <v>48201311600</v>
      </c>
      <c r="E619" s="746">
        <v>558</v>
      </c>
    </row>
    <row r="620" spans="1:5" ht="14.25" customHeight="1" x14ac:dyDescent="0.25">
      <c r="A620" s="10"/>
      <c r="B620" s="10"/>
      <c r="C620" s="10"/>
      <c r="D620" s="1038">
        <v>48201220700</v>
      </c>
      <c r="E620" s="746">
        <v>558</v>
      </c>
    </row>
    <row r="621" spans="1:5" ht="14.25" customHeight="1" x14ac:dyDescent="0.25">
      <c r="A621" s="10"/>
      <c r="B621" s="10"/>
      <c r="C621" s="10"/>
      <c r="D621" s="1038">
        <v>48141001104</v>
      </c>
      <c r="E621" s="746">
        <v>558</v>
      </c>
    </row>
    <row r="622" spans="1:5" ht="14.25" customHeight="1" x14ac:dyDescent="0.25">
      <c r="A622" s="10"/>
      <c r="B622" s="10"/>
      <c r="C622" s="10"/>
      <c r="D622" s="1038">
        <v>48041001400</v>
      </c>
      <c r="E622" s="746">
        <v>558</v>
      </c>
    </row>
    <row r="623" spans="1:5" ht="14.25" customHeight="1" x14ac:dyDescent="0.25">
      <c r="A623" s="10"/>
      <c r="B623" s="10"/>
      <c r="C623" s="10"/>
      <c r="D623" s="1038">
        <v>48037010902</v>
      </c>
      <c r="E623" s="746">
        <v>558</v>
      </c>
    </row>
    <row r="624" spans="1:5" ht="14.25" customHeight="1" x14ac:dyDescent="0.25">
      <c r="A624" s="10"/>
      <c r="B624" s="10"/>
      <c r="C624" s="10"/>
      <c r="D624" s="1038">
        <v>48439111525</v>
      </c>
      <c r="E624" s="746">
        <v>565</v>
      </c>
    </row>
    <row r="625" spans="1:5" ht="14.25" customHeight="1" x14ac:dyDescent="0.25">
      <c r="A625" s="10"/>
      <c r="B625" s="10"/>
      <c r="C625" s="10"/>
      <c r="D625" s="1038">
        <v>48439105902</v>
      </c>
      <c r="E625" s="746">
        <v>565</v>
      </c>
    </row>
    <row r="626" spans="1:5" ht="14.25" customHeight="1" x14ac:dyDescent="0.25">
      <c r="A626" s="10"/>
      <c r="B626" s="10"/>
      <c r="C626" s="10"/>
      <c r="D626" s="1038">
        <v>48439105008</v>
      </c>
      <c r="E626" s="746">
        <v>565</v>
      </c>
    </row>
    <row r="627" spans="1:5" ht="14.25" customHeight="1" x14ac:dyDescent="0.25">
      <c r="A627" s="10"/>
      <c r="B627" s="10"/>
      <c r="C627" s="10"/>
      <c r="D627" s="1038">
        <v>48419950400</v>
      </c>
      <c r="E627" s="746">
        <v>565</v>
      </c>
    </row>
    <row r="628" spans="1:5" ht="14.25" customHeight="1" x14ac:dyDescent="0.25">
      <c r="A628" s="10"/>
      <c r="B628" s="10"/>
      <c r="C628" s="10"/>
      <c r="D628" s="1038">
        <v>48201542102</v>
      </c>
      <c r="E628" s="746">
        <v>565</v>
      </c>
    </row>
    <row r="629" spans="1:5" ht="14.25" customHeight="1" x14ac:dyDescent="0.25">
      <c r="A629" s="10"/>
      <c r="B629" s="10"/>
      <c r="C629" s="10"/>
      <c r="D629" s="1038">
        <v>48113016606</v>
      </c>
      <c r="E629" s="746">
        <v>565</v>
      </c>
    </row>
    <row r="630" spans="1:5" ht="14.25" customHeight="1" x14ac:dyDescent="0.25">
      <c r="A630" s="10"/>
      <c r="B630" s="10"/>
      <c r="C630" s="10"/>
      <c r="D630" s="1038">
        <v>48113014127</v>
      </c>
      <c r="E630" s="746">
        <v>565</v>
      </c>
    </row>
    <row r="631" spans="1:5" ht="14.25" customHeight="1" x14ac:dyDescent="0.25">
      <c r="A631" s="10"/>
      <c r="B631" s="10"/>
      <c r="C631" s="10"/>
      <c r="D631" s="1038">
        <v>48113013606</v>
      </c>
      <c r="E631" s="746">
        <v>565</v>
      </c>
    </row>
    <row r="632" spans="1:5" ht="14.25" customHeight="1" x14ac:dyDescent="0.25">
      <c r="A632" s="10"/>
      <c r="B632" s="10"/>
      <c r="C632" s="10"/>
      <c r="D632" s="1038">
        <v>48113008704</v>
      </c>
      <c r="E632" s="746">
        <v>565</v>
      </c>
    </row>
    <row r="633" spans="1:5" ht="14.25" customHeight="1" x14ac:dyDescent="0.25">
      <c r="A633" s="10"/>
      <c r="B633" s="10"/>
      <c r="C633" s="10"/>
      <c r="D633" s="1038">
        <v>48113007819</v>
      </c>
      <c r="E633" s="746">
        <v>565</v>
      </c>
    </row>
    <row r="634" spans="1:5" ht="14.25" customHeight="1" x14ac:dyDescent="0.25">
      <c r="A634" s="10"/>
      <c r="B634" s="10"/>
      <c r="C634" s="10"/>
      <c r="D634" s="1038">
        <v>48085031652</v>
      </c>
      <c r="E634" s="746">
        <v>565</v>
      </c>
    </row>
    <row r="635" spans="1:5" ht="14.25" customHeight="1" x14ac:dyDescent="0.25">
      <c r="A635" s="10"/>
      <c r="B635" s="10"/>
      <c r="C635" s="10"/>
      <c r="D635" s="1038">
        <v>48085030406</v>
      </c>
      <c r="E635" s="746">
        <v>565</v>
      </c>
    </row>
    <row r="636" spans="1:5" ht="14.25" customHeight="1" x14ac:dyDescent="0.25">
      <c r="A636" s="10"/>
      <c r="B636" s="10"/>
      <c r="C636" s="10"/>
      <c r="D636" s="1038">
        <v>48029191004</v>
      </c>
      <c r="E636" s="746">
        <v>565</v>
      </c>
    </row>
    <row r="637" spans="1:5" ht="14.25" customHeight="1" x14ac:dyDescent="0.25">
      <c r="A637" s="10"/>
      <c r="B637" s="10"/>
      <c r="C637" s="10"/>
      <c r="D637" s="1038">
        <v>48029171802</v>
      </c>
      <c r="E637" s="746">
        <v>565</v>
      </c>
    </row>
    <row r="638" spans="1:5" ht="14.25" customHeight="1" x14ac:dyDescent="0.25">
      <c r="A638" s="10"/>
      <c r="B638" s="10"/>
      <c r="C638" s="10"/>
      <c r="D638" s="1038">
        <v>48029130500</v>
      </c>
      <c r="E638" s="746">
        <v>565</v>
      </c>
    </row>
    <row r="639" spans="1:5" ht="14.25" customHeight="1" x14ac:dyDescent="0.25">
      <c r="A639" s="10"/>
      <c r="B639" s="10"/>
      <c r="C639" s="10"/>
      <c r="D639" s="1038">
        <v>48027023103</v>
      </c>
      <c r="E639" s="746">
        <v>565</v>
      </c>
    </row>
    <row r="640" spans="1:5" ht="14.25" customHeight="1" x14ac:dyDescent="0.25">
      <c r="A640" s="10"/>
      <c r="B640" s="10"/>
      <c r="C640" s="10"/>
      <c r="D640" s="1038">
        <v>48439113922</v>
      </c>
      <c r="E640" s="746">
        <v>581</v>
      </c>
    </row>
    <row r="641" spans="1:5" ht="14.25" customHeight="1" x14ac:dyDescent="0.25">
      <c r="A641" s="10"/>
      <c r="B641" s="10"/>
      <c r="C641" s="10"/>
      <c r="D641" s="1038">
        <v>48439105406</v>
      </c>
      <c r="E641" s="746">
        <v>581</v>
      </c>
    </row>
    <row r="642" spans="1:5" ht="14.25" customHeight="1" x14ac:dyDescent="0.25">
      <c r="A642" s="10"/>
      <c r="B642" s="10"/>
      <c r="C642" s="10"/>
      <c r="D642" s="1038">
        <v>48329010106</v>
      </c>
      <c r="E642" s="746">
        <v>581</v>
      </c>
    </row>
    <row r="643" spans="1:5" ht="14.25" customHeight="1" x14ac:dyDescent="0.25">
      <c r="A643" s="10"/>
      <c r="B643" s="10"/>
      <c r="C643" s="10"/>
      <c r="D643" s="1038">
        <v>48303002400</v>
      </c>
      <c r="E643" s="746">
        <v>581</v>
      </c>
    </row>
    <row r="644" spans="1:5" ht="14.25" customHeight="1" x14ac:dyDescent="0.25">
      <c r="A644" s="10"/>
      <c r="B644" s="10"/>
      <c r="C644" s="10"/>
      <c r="D644" s="1038">
        <v>48201520602</v>
      </c>
      <c r="E644" s="746">
        <v>581</v>
      </c>
    </row>
    <row r="645" spans="1:5" ht="14.25" customHeight="1" x14ac:dyDescent="0.25">
      <c r="A645" s="10"/>
      <c r="B645" s="10"/>
      <c r="C645" s="10"/>
      <c r="D645" s="1038">
        <v>48201350802</v>
      </c>
      <c r="E645" s="746">
        <v>581</v>
      </c>
    </row>
    <row r="646" spans="1:5" ht="14.25" customHeight="1" x14ac:dyDescent="0.25">
      <c r="A646" s="10"/>
      <c r="B646" s="10"/>
      <c r="C646" s="10"/>
      <c r="D646" s="1038">
        <v>48201312600</v>
      </c>
      <c r="E646" s="746">
        <v>581</v>
      </c>
    </row>
    <row r="647" spans="1:5" ht="14.25" customHeight="1" x14ac:dyDescent="0.25">
      <c r="A647" s="10"/>
      <c r="B647" s="10"/>
      <c r="C647" s="10"/>
      <c r="D647" s="1038">
        <v>48183000502</v>
      </c>
      <c r="E647" s="746">
        <v>581</v>
      </c>
    </row>
    <row r="648" spans="1:5" ht="14.25" customHeight="1" x14ac:dyDescent="0.25">
      <c r="A648" s="10"/>
      <c r="B648" s="10"/>
      <c r="C648" s="10"/>
      <c r="D648" s="1038">
        <v>48167725600</v>
      </c>
      <c r="E648" s="746">
        <v>581</v>
      </c>
    </row>
    <row r="649" spans="1:5" ht="14.25" customHeight="1" x14ac:dyDescent="0.25">
      <c r="A649" s="10"/>
      <c r="B649" s="10"/>
      <c r="C649" s="10"/>
      <c r="D649" s="1038">
        <v>48113019014</v>
      </c>
      <c r="E649" s="746">
        <v>581</v>
      </c>
    </row>
    <row r="650" spans="1:5" ht="14.25" customHeight="1" x14ac:dyDescent="0.25">
      <c r="A650" s="10"/>
      <c r="B650" s="10"/>
      <c r="C650" s="10"/>
      <c r="D650" s="1038">
        <v>48113014308</v>
      </c>
      <c r="E650" s="746">
        <v>581</v>
      </c>
    </row>
    <row r="651" spans="1:5" ht="14.25" customHeight="1" x14ac:dyDescent="0.25">
      <c r="A651" s="10"/>
      <c r="B651" s="10"/>
      <c r="C651" s="10"/>
      <c r="D651" s="1038">
        <v>48113013805</v>
      </c>
      <c r="E651" s="746">
        <v>581</v>
      </c>
    </row>
    <row r="652" spans="1:5" ht="14.25" customHeight="1" x14ac:dyDescent="0.25">
      <c r="A652" s="10"/>
      <c r="B652" s="10"/>
      <c r="C652" s="10"/>
      <c r="D652" s="1038">
        <v>48113001800</v>
      </c>
      <c r="E652" s="746">
        <v>581</v>
      </c>
    </row>
    <row r="653" spans="1:5" ht="14.25" customHeight="1" x14ac:dyDescent="0.25">
      <c r="A653" s="10"/>
      <c r="B653" s="10"/>
      <c r="C653" s="10"/>
      <c r="D653" s="1038">
        <v>48029181602</v>
      </c>
      <c r="E653" s="746">
        <v>581</v>
      </c>
    </row>
    <row r="654" spans="1:5" ht="14.25" customHeight="1" x14ac:dyDescent="0.25">
      <c r="A654" s="10"/>
      <c r="B654" s="10"/>
      <c r="C654" s="10"/>
      <c r="D654" s="1038">
        <v>48439106600</v>
      </c>
      <c r="E654" s="746">
        <v>595</v>
      </c>
    </row>
    <row r="655" spans="1:5" ht="14.25" customHeight="1" x14ac:dyDescent="0.25">
      <c r="A655" s="10"/>
      <c r="B655" s="10"/>
      <c r="C655" s="10"/>
      <c r="D655" s="1038">
        <v>48309001100</v>
      </c>
      <c r="E655" s="746">
        <v>595</v>
      </c>
    </row>
    <row r="656" spans="1:5" ht="14.25" customHeight="1" x14ac:dyDescent="0.25">
      <c r="A656" s="10"/>
      <c r="B656" s="10"/>
      <c r="C656" s="10"/>
      <c r="D656" s="1038">
        <v>48201542101</v>
      </c>
      <c r="E656" s="746">
        <v>595</v>
      </c>
    </row>
    <row r="657" spans="1:5" ht="14.25" customHeight="1" x14ac:dyDescent="0.25">
      <c r="A657" s="10"/>
      <c r="B657" s="10"/>
      <c r="C657" s="10"/>
      <c r="D657" s="1038">
        <v>48201540902</v>
      </c>
      <c r="E657" s="746">
        <v>595</v>
      </c>
    </row>
    <row r="658" spans="1:5" ht="14.25" customHeight="1" x14ac:dyDescent="0.25">
      <c r="A658" s="10"/>
      <c r="B658" s="10"/>
      <c r="C658" s="10"/>
      <c r="D658" s="1038">
        <v>48201533400</v>
      </c>
      <c r="E658" s="746">
        <v>595</v>
      </c>
    </row>
    <row r="659" spans="1:5" ht="14.25" customHeight="1" x14ac:dyDescent="0.25">
      <c r="A659" s="10"/>
      <c r="B659" s="10"/>
      <c r="C659" s="10"/>
      <c r="D659" s="1038">
        <v>48201432200</v>
      </c>
      <c r="E659" s="746">
        <v>595</v>
      </c>
    </row>
    <row r="660" spans="1:5" ht="14.25" customHeight="1" x14ac:dyDescent="0.25">
      <c r="A660" s="10"/>
      <c r="B660" s="10"/>
      <c r="C660" s="10"/>
      <c r="D660" s="1038">
        <v>48135001700</v>
      </c>
      <c r="E660" s="746">
        <v>595</v>
      </c>
    </row>
    <row r="661" spans="1:5" ht="14.25" customHeight="1" x14ac:dyDescent="0.25">
      <c r="A661" s="10"/>
      <c r="B661" s="10"/>
      <c r="C661" s="10"/>
      <c r="D661" s="1038">
        <v>48113014206</v>
      </c>
      <c r="E661" s="746">
        <v>595</v>
      </c>
    </row>
    <row r="662" spans="1:5" ht="14.25" customHeight="1" x14ac:dyDescent="0.25">
      <c r="A662" s="10"/>
      <c r="B662" s="10"/>
      <c r="C662" s="10"/>
      <c r="D662" s="1038">
        <v>48113008604</v>
      </c>
      <c r="E662" s="746">
        <v>595</v>
      </c>
    </row>
    <row r="663" spans="1:5" ht="14.25" customHeight="1" x14ac:dyDescent="0.25">
      <c r="A663" s="10"/>
      <c r="B663" s="10"/>
      <c r="C663" s="10"/>
      <c r="D663" s="1038">
        <v>48113005902</v>
      </c>
      <c r="E663" s="746">
        <v>595</v>
      </c>
    </row>
    <row r="664" spans="1:5" ht="14.25" customHeight="1" x14ac:dyDescent="0.25">
      <c r="A664" s="10"/>
      <c r="B664" s="10"/>
      <c r="C664" s="10"/>
      <c r="D664" s="1038">
        <v>48041001702</v>
      </c>
      <c r="E664" s="746">
        <v>595</v>
      </c>
    </row>
    <row r="665" spans="1:5" ht="14.25" customHeight="1" x14ac:dyDescent="0.25">
      <c r="A665" s="10"/>
      <c r="B665" s="10"/>
      <c r="C665" s="10"/>
      <c r="D665" s="1038">
        <v>48029181713</v>
      </c>
      <c r="E665" s="746">
        <v>595</v>
      </c>
    </row>
    <row r="666" spans="1:5" ht="14.25" customHeight="1" x14ac:dyDescent="0.25">
      <c r="A666" s="10"/>
      <c r="B666" s="10"/>
      <c r="C666" s="10"/>
      <c r="D666" s="1038">
        <v>48029121205</v>
      </c>
      <c r="E666" s="746">
        <v>595</v>
      </c>
    </row>
    <row r="667" spans="1:5" ht="14.25" customHeight="1" x14ac:dyDescent="0.25">
      <c r="A667" s="10"/>
      <c r="B667" s="10"/>
      <c r="C667" s="10"/>
      <c r="D667" s="1038">
        <v>48029120701</v>
      </c>
      <c r="E667" s="746">
        <v>595</v>
      </c>
    </row>
    <row r="668" spans="1:5" ht="14.25" customHeight="1" x14ac:dyDescent="0.25">
      <c r="A668" s="10"/>
      <c r="B668" s="10"/>
      <c r="C668" s="10"/>
      <c r="D668" s="1038">
        <v>48029120702</v>
      </c>
      <c r="E668" s="746">
        <v>595</v>
      </c>
    </row>
    <row r="669" spans="1:5" ht="14.25" customHeight="1" x14ac:dyDescent="0.25">
      <c r="A669" s="10"/>
      <c r="B669" s="10"/>
      <c r="C669" s="10"/>
      <c r="D669" s="1038">
        <v>48025950500</v>
      </c>
      <c r="E669" s="746">
        <v>595</v>
      </c>
    </row>
    <row r="670" spans="1:5" ht="14.25" customHeight="1" x14ac:dyDescent="0.25">
      <c r="A670" s="10"/>
      <c r="B670" s="10"/>
      <c r="C670" s="10"/>
      <c r="D670" s="1038">
        <v>48259970500</v>
      </c>
      <c r="E670" s="746">
        <v>611</v>
      </c>
    </row>
    <row r="671" spans="1:5" ht="14.25" customHeight="1" x14ac:dyDescent="0.25">
      <c r="A671" s="10"/>
      <c r="B671" s="10"/>
      <c r="C671" s="10"/>
      <c r="D671" s="1038">
        <v>48061013002</v>
      </c>
      <c r="E671" s="746">
        <v>611</v>
      </c>
    </row>
    <row r="672" spans="1:5" ht="14.25" customHeight="1" x14ac:dyDescent="0.25">
      <c r="A672" s="10"/>
      <c r="B672" s="10"/>
      <c r="C672" s="10"/>
      <c r="D672" s="1038">
        <v>48201453300</v>
      </c>
      <c r="E672" s="746">
        <v>613</v>
      </c>
    </row>
    <row r="673" spans="1:5" ht="14.25" customHeight="1" x14ac:dyDescent="0.25">
      <c r="A673" s="10"/>
      <c r="B673" s="10"/>
      <c r="C673" s="10"/>
      <c r="D673" s="1038">
        <v>48201413201</v>
      </c>
      <c r="E673" s="746">
        <v>613</v>
      </c>
    </row>
    <row r="674" spans="1:5" ht="14.25" customHeight="1" x14ac:dyDescent="0.25">
      <c r="A674" s="10"/>
      <c r="B674" s="10"/>
      <c r="C674" s="10"/>
      <c r="D674" s="1038">
        <v>48201333500</v>
      </c>
      <c r="E674" s="746">
        <v>613</v>
      </c>
    </row>
    <row r="675" spans="1:5" ht="14.25" customHeight="1" x14ac:dyDescent="0.25">
      <c r="A675" s="10"/>
      <c r="B675" s="10"/>
      <c r="C675" s="10"/>
      <c r="D675" s="1038">
        <v>48201332600</v>
      </c>
      <c r="E675" s="746">
        <v>613</v>
      </c>
    </row>
    <row r="676" spans="1:5" ht="14.25" customHeight="1" x14ac:dyDescent="0.25">
      <c r="A676" s="10"/>
      <c r="B676" s="10"/>
      <c r="C676" s="10"/>
      <c r="D676" s="1038">
        <v>48201323400</v>
      </c>
      <c r="E676" s="746">
        <v>613</v>
      </c>
    </row>
    <row r="677" spans="1:5" ht="14.25" customHeight="1" x14ac:dyDescent="0.25">
      <c r="A677" s="10"/>
      <c r="B677" s="10"/>
      <c r="C677" s="10"/>
      <c r="D677" s="1038">
        <v>48141000900</v>
      </c>
      <c r="E677" s="746">
        <v>613</v>
      </c>
    </row>
    <row r="678" spans="1:5" ht="14.25" customHeight="1" x14ac:dyDescent="0.25">
      <c r="A678" s="10"/>
      <c r="B678" s="10"/>
      <c r="C678" s="10"/>
      <c r="D678" s="1038">
        <v>48113017703</v>
      </c>
      <c r="E678" s="746">
        <v>613</v>
      </c>
    </row>
    <row r="679" spans="1:5" ht="14.25" customHeight="1" x14ac:dyDescent="0.25">
      <c r="A679" s="10"/>
      <c r="B679" s="10"/>
      <c r="C679" s="10"/>
      <c r="D679" s="1038">
        <v>48039663800</v>
      </c>
      <c r="E679" s="746">
        <v>613</v>
      </c>
    </row>
    <row r="680" spans="1:5" ht="14.25" customHeight="1" x14ac:dyDescent="0.25">
      <c r="A680" s="10"/>
      <c r="B680" s="10"/>
      <c r="C680" s="10"/>
      <c r="D680" s="1038">
        <v>48029121119</v>
      </c>
      <c r="E680" s="746">
        <v>613</v>
      </c>
    </row>
    <row r="681" spans="1:5" ht="14.25" customHeight="1" x14ac:dyDescent="0.25">
      <c r="A681" s="10"/>
      <c r="B681" s="10"/>
      <c r="C681" s="10"/>
      <c r="D681" s="1038">
        <v>48453001901</v>
      </c>
      <c r="E681" s="746">
        <v>622</v>
      </c>
    </row>
    <row r="682" spans="1:5" ht="14.25" customHeight="1" x14ac:dyDescent="0.25">
      <c r="A682" s="10"/>
      <c r="B682" s="10"/>
      <c r="C682" s="10"/>
      <c r="D682" s="1038">
        <v>48355002304</v>
      </c>
      <c r="E682" s="746">
        <v>622</v>
      </c>
    </row>
    <row r="683" spans="1:5" ht="14.25" customHeight="1" x14ac:dyDescent="0.25">
      <c r="A683" s="10"/>
      <c r="B683" s="10"/>
      <c r="C683" s="10"/>
      <c r="D683" s="1038">
        <v>48215023700</v>
      </c>
      <c r="E683" s="746">
        <v>622</v>
      </c>
    </row>
    <row r="684" spans="1:5" ht="14.25" customHeight="1" x14ac:dyDescent="0.25">
      <c r="A684" s="10"/>
      <c r="B684" s="10"/>
      <c r="C684" s="10"/>
      <c r="D684" s="1038">
        <v>48213951300</v>
      </c>
      <c r="E684" s="746">
        <v>622</v>
      </c>
    </row>
    <row r="685" spans="1:5" ht="14.25" customHeight="1" x14ac:dyDescent="0.25">
      <c r="A685" s="10"/>
      <c r="B685" s="10"/>
      <c r="C685" s="10"/>
      <c r="D685" s="1038">
        <v>48201240802</v>
      </c>
      <c r="E685" s="746">
        <v>622</v>
      </c>
    </row>
    <row r="686" spans="1:5" ht="14.25" customHeight="1" x14ac:dyDescent="0.25">
      <c r="A686" s="10"/>
      <c r="B686" s="10"/>
      <c r="C686" s="10"/>
      <c r="D686" s="1038">
        <v>48141004312</v>
      </c>
      <c r="E686" s="746">
        <v>622</v>
      </c>
    </row>
    <row r="687" spans="1:5" ht="14.25" customHeight="1" x14ac:dyDescent="0.25">
      <c r="A687" s="10"/>
      <c r="B687" s="10"/>
      <c r="C687" s="10"/>
      <c r="D687" s="1038">
        <v>48141003402</v>
      </c>
      <c r="E687" s="746">
        <v>622</v>
      </c>
    </row>
    <row r="688" spans="1:5" ht="14.25" customHeight="1" x14ac:dyDescent="0.25">
      <c r="A688" s="10"/>
      <c r="B688" s="10"/>
      <c r="C688" s="10"/>
      <c r="D688" s="1038">
        <v>48113007821</v>
      </c>
      <c r="E688" s="746">
        <v>622</v>
      </c>
    </row>
    <row r="689" spans="1:5" ht="14.25" customHeight="1" x14ac:dyDescent="0.25">
      <c r="A689" s="10"/>
      <c r="B689" s="10"/>
      <c r="C689" s="10"/>
      <c r="D689" s="1038">
        <v>48453002422</v>
      </c>
      <c r="E689" s="746">
        <v>630</v>
      </c>
    </row>
    <row r="690" spans="1:5" ht="14.25" customHeight="1" x14ac:dyDescent="0.25">
      <c r="A690" s="10"/>
      <c r="B690" s="10"/>
      <c r="C690" s="10"/>
      <c r="D690" s="1038">
        <v>48439122300</v>
      </c>
      <c r="E690" s="746">
        <v>630</v>
      </c>
    </row>
    <row r="691" spans="1:5" ht="14.25" customHeight="1" x14ac:dyDescent="0.25">
      <c r="A691" s="10"/>
      <c r="B691" s="10"/>
      <c r="C691" s="10"/>
      <c r="D691" s="1038">
        <v>48439105204</v>
      </c>
      <c r="E691" s="746">
        <v>630</v>
      </c>
    </row>
    <row r="692" spans="1:5" ht="14.25" customHeight="1" x14ac:dyDescent="0.25">
      <c r="A692" s="10"/>
      <c r="B692" s="10"/>
      <c r="C692" s="10"/>
      <c r="D692" s="1038">
        <v>48201552200</v>
      </c>
      <c r="E692" s="746">
        <v>630</v>
      </c>
    </row>
    <row r="693" spans="1:5" ht="14.25" customHeight="1" x14ac:dyDescent="0.25">
      <c r="A693" s="10"/>
      <c r="B693" s="10"/>
      <c r="C693" s="10"/>
      <c r="D693" s="1038">
        <v>48201240100</v>
      </c>
      <c r="E693" s="746">
        <v>630</v>
      </c>
    </row>
    <row r="694" spans="1:5" ht="14.25" customHeight="1" x14ac:dyDescent="0.25">
      <c r="A694" s="10"/>
      <c r="B694" s="10"/>
      <c r="C694" s="10"/>
      <c r="D694" s="1038">
        <v>48113016705</v>
      </c>
      <c r="E694" s="746">
        <v>630</v>
      </c>
    </row>
    <row r="695" spans="1:5" ht="14.25" customHeight="1" x14ac:dyDescent="0.25">
      <c r="A695" s="10"/>
      <c r="B695" s="10"/>
      <c r="C695" s="10"/>
      <c r="D695" s="1038">
        <v>48113013200</v>
      </c>
      <c r="E695" s="746">
        <v>630</v>
      </c>
    </row>
    <row r="696" spans="1:5" ht="14.25" customHeight="1" x14ac:dyDescent="0.25">
      <c r="A696" s="10"/>
      <c r="B696" s="10"/>
      <c r="C696" s="10"/>
      <c r="D696" s="1038">
        <v>48113010903</v>
      </c>
      <c r="E696" s="746">
        <v>630</v>
      </c>
    </row>
    <row r="697" spans="1:5" ht="14.25" customHeight="1" x14ac:dyDescent="0.25">
      <c r="A697" s="10"/>
      <c r="B697" s="10"/>
      <c r="C697" s="10"/>
      <c r="D697" s="1038">
        <v>48091310300</v>
      </c>
      <c r="E697" s="746">
        <v>630</v>
      </c>
    </row>
    <row r="698" spans="1:5" ht="14.25" customHeight="1" x14ac:dyDescent="0.25">
      <c r="A698" s="10"/>
      <c r="B698" s="10"/>
      <c r="C698" s="10"/>
      <c r="D698" s="1038">
        <v>48085031802</v>
      </c>
      <c r="E698" s="746">
        <v>630</v>
      </c>
    </row>
    <row r="699" spans="1:5" ht="14.25" customHeight="1" x14ac:dyDescent="0.25">
      <c r="A699" s="10"/>
      <c r="B699" s="10"/>
      <c r="C699" s="10"/>
      <c r="D699" s="1038">
        <v>48085031658</v>
      </c>
      <c r="E699" s="746">
        <v>630</v>
      </c>
    </row>
    <row r="700" spans="1:5" ht="14.25" customHeight="1" x14ac:dyDescent="0.25">
      <c r="A700" s="10"/>
      <c r="B700" s="10"/>
      <c r="C700" s="10"/>
      <c r="D700" s="1038">
        <v>48041001301</v>
      </c>
      <c r="E700" s="746">
        <v>630</v>
      </c>
    </row>
    <row r="701" spans="1:5" ht="14.25" customHeight="1" x14ac:dyDescent="0.25">
      <c r="A701" s="10"/>
      <c r="B701" s="10"/>
      <c r="C701" s="10"/>
      <c r="D701" s="1038">
        <v>48029151600</v>
      </c>
      <c r="E701" s="746">
        <v>630</v>
      </c>
    </row>
    <row r="702" spans="1:5" ht="14.25" customHeight="1" x14ac:dyDescent="0.25">
      <c r="A702" s="10"/>
      <c r="B702" s="10"/>
      <c r="C702" s="10"/>
      <c r="D702" s="1038">
        <v>48027022600</v>
      </c>
      <c r="E702" s="746">
        <v>630</v>
      </c>
    </row>
    <row r="703" spans="1:5" ht="14.25" customHeight="1" x14ac:dyDescent="0.25">
      <c r="A703" s="10"/>
      <c r="B703" s="10"/>
      <c r="C703" s="10"/>
      <c r="D703" s="1038">
        <v>48453000305</v>
      </c>
      <c r="E703" s="746">
        <v>644</v>
      </c>
    </row>
    <row r="704" spans="1:5" ht="14.25" customHeight="1" x14ac:dyDescent="0.25">
      <c r="A704" s="10"/>
      <c r="B704" s="10"/>
      <c r="C704" s="10"/>
      <c r="D704" s="1038">
        <v>48439121906</v>
      </c>
      <c r="E704" s="746">
        <v>644</v>
      </c>
    </row>
    <row r="705" spans="1:5" ht="14.25" customHeight="1" x14ac:dyDescent="0.25">
      <c r="A705" s="10"/>
      <c r="B705" s="10"/>
      <c r="C705" s="10"/>
      <c r="D705" s="1038">
        <v>48215022300</v>
      </c>
      <c r="E705" s="746">
        <v>644</v>
      </c>
    </row>
    <row r="706" spans="1:5" ht="14.25" customHeight="1" x14ac:dyDescent="0.25">
      <c r="A706" s="10"/>
      <c r="B706" s="10"/>
      <c r="C706" s="10"/>
      <c r="D706" s="1038">
        <v>48201250402</v>
      </c>
      <c r="E706" s="746">
        <v>644</v>
      </c>
    </row>
    <row r="707" spans="1:5" ht="14.25" customHeight="1" x14ac:dyDescent="0.25">
      <c r="A707" s="10"/>
      <c r="B707" s="10"/>
      <c r="C707" s="10"/>
      <c r="D707" s="1038">
        <v>48141000800</v>
      </c>
      <c r="E707" s="746">
        <v>644</v>
      </c>
    </row>
    <row r="708" spans="1:5" ht="14.25" customHeight="1" x14ac:dyDescent="0.25">
      <c r="A708" s="10"/>
      <c r="B708" s="10"/>
      <c r="C708" s="10"/>
      <c r="D708" s="1038">
        <v>48085032011</v>
      </c>
      <c r="E708" s="746">
        <v>644</v>
      </c>
    </row>
    <row r="709" spans="1:5" ht="14.25" customHeight="1" x14ac:dyDescent="0.25">
      <c r="A709" s="10"/>
      <c r="B709" s="10"/>
      <c r="C709" s="10"/>
      <c r="D709" s="1038">
        <v>48061011801</v>
      </c>
      <c r="E709" s="746">
        <v>644</v>
      </c>
    </row>
    <row r="710" spans="1:5" ht="14.25" customHeight="1" x14ac:dyDescent="0.25">
      <c r="A710" s="10"/>
      <c r="B710" s="10"/>
      <c r="C710" s="10"/>
      <c r="D710" s="1038">
        <v>48215020723</v>
      </c>
      <c r="E710" s="746">
        <v>651</v>
      </c>
    </row>
    <row r="711" spans="1:5" ht="14.25" customHeight="1" x14ac:dyDescent="0.25">
      <c r="A711" s="10"/>
      <c r="B711" s="10"/>
      <c r="C711" s="10"/>
      <c r="D711" s="1038">
        <v>48453001503</v>
      </c>
      <c r="E711" s="746">
        <v>652</v>
      </c>
    </row>
    <row r="712" spans="1:5" ht="14.25" customHeight="1" x14ac:dyDescent="0.25">
      <c r="A712" s="10"/>
      <c r="B712" s="10"/>
      <c r="C712" s="10"/>
      <c r="D712" s="1038">
        <v>48355003305</v>
      </c>
      <c r="E712" s="746">
        <v>652</v>
      </c>
    </row>
    <row r="713" spans="1:5" ht="14.25" customHeight="1" x14ac:dyDescent="0.25">
      <c r="A713" s="10"/>
      <c r="B713" s="10"/>
      <c r="C713" s="10"/>
      <c r="D713" s="1038">
        <v>48215022103</v>
      </c>
      <c r="E713" s="746">
        <v>652</v>
      </c>
    </row>
    <row r="714" spans="1:5" ht="14.25" customHeight="1" x14ac:dyDescent="0.25">
      <c r="A714" s="10"/>
      <c r="B714" s="10"/>
      <c r="C714" s="10"/>
      <c r="D714" s="1038">
        <v>48215020726</v>
      </c>
      <c r="E714" s="746">
        <v>652</v>
      </c>
    </row>
    <row r="715" spans="1:5" ht="14.25" customHeight="1" x14ac:dyDescent="0.25">
      <c r="A715" s="10"/>
      <c r="B715" s="10"/>
      <c r="C715" s="10"/>
      <c r="D715" s="1038">
        <v>48201552800</v>
      </c>
      <c r="E715" s="746">
        <v>652</v>
      </c>
    </row>
    <row r="716" spans="1:5" ht="14.25" customHeight="1" x14ac:dyDescent="0.25">
      <c r="A716" s="10"/>
      <c r="B716" s="10"/>
      <c r="C716" s="10"/>
      <c r="D716" s="1038">
        <v>48201331800</v>
      </c>
      <c r="E716" s="746">
        <v>652</v>
      </c>
    </row>
    <row r="717" spans="1:5" ht="14.25" customHeight="1" x14ac:dyDescent="0.25">
      <c r="A717" s="10"/>
      <c r="B717" s="10"/>
      <c r="C717" s="10"/>
      <c r="D717" s="1038">
        <v>48201251700</v>
      </c>
      <c r="E717" s="746">
        <v>652</v>
      </c>
    </row>
    <row r="718" spans="1:5" ht="14.25" customHeight="1" x14ac:dyDescent="0.25">
      <c r="A718" s="10"/>
      <c r="B718" s="10"/>
      <c r="C718" s="10"/>
      <c r="D718" s="1038">
        <v>48121021740</v>
      </c>
      <c r="E718" s="746">
        <v>652</v>
      </c>
    </row>
    <row r="719" spans="1:5" ht="14.25" customHeight="1" x14ac:dyDescent="0.25">
      <c r="A719" s="10"/>
      <c r="B719" s="10"/>
      <c r="C719" s="10"/>
      <c r="D719" s="1038">
        <v>48113016619</v>
      </c>
      <c r="E719" s="746">
        <v>652</v>
      </c>
    </row>
    <row r="720" spans="1:5" ht="14.25" customHeight="1" x14ac:dyDescent="0.25">
      <c r="A720" s="10"/>
      <c r="B720" s="10"/>
      <c r="C720" s="10"/>
      <c r="D720" s="1038">
        <v>48029130402</v>
      </c>
      <c r="E720" s="746">
        <v>652</v>
      </c>
    </row>
    <row r="721" spans="1:5" ht="14.25" customHeight="1" x14ac:dyDescent="0.25">
      <c r="A721" s="10"/>
      <c r="B721" s="10"/>
      <c r="C721" s="10"/>
      <c r="D721" s="1038">
        <v>48485011900</v>
      </c>
      <c r="E721" s="746">
        <v>662</v>
      </c>
    </row>
    <row r="722" spans="1:5" ht="14.25" customHeight="1" x14ac:dyDescent="0.25">
      <c r="A722" s="10"/>
      <c r="B722" s="10"/>
      <c r="C722" s="10"/>
      <c r="D722" s="1038">
        <v>48201432001</v>
      </c>
      <c r="E722" s="746">
        <v>662</v>
      </c>
    </row>
    <row r="723" spans="1:5" ht="14.25" customHeight="1" x14ac:dyDescent="0.25">
      <c r="A723" s="10"/>
      <c r="B723" s="10"/>
      <c r="C723" s="10"/>
      <c r="D723" s="1038">
        <v>48453001307</v>
      </c>
      <c r="E723" s="746">
        <v>664</v>
      </c>
    </row>
    <row r="724" spans="1:5" ht="14.25" customHeight="1" x14ac:dyDescent="0.25">
      <c r="A724" s="10"/>
      <c r="B724" s="10"/>
      <c r="C724" s="10"/>
      <c r="D724" s="1038">
        <v>48309002100</v>
      </c>
      <c r="E724" s="746">
        <v>664</v>
      </c>
    </row>
    <row r="725" spans="1:5" ht="14.25" customHeight="1" x14ac:dyDescent="0.25">
      <c r="A725" s="10"/>
      <c r="B725" s="10"/>
      <c r="C725" s="10"/>
      <c r="D725" s="1038">
        <v>48201452400</v>
      </c>
      <c r="E725" s="746">
        <v>664</v>
      </c>
    </row>
    <row r="726" spans="1:5" ht="14.25" customHeight="1" x14ac:dyDescent="0.25">
      <c r="A726" s="10"/>
      <c r="B726" s="10"/>
      <c r="C726" s="10"/>
      <c r="D726" s="1038">
        <v>48201412900</v>
      </c>
      <c r="E726" s="746">
        <v>664</v>
      </c>
    </row>
    <row r="727" spans="1:5" ht="14.25" customHeight="1" x14ac:dyDescent="0.25">
      <c r="A727" s="10"/>
      <c r="B727" s="10"/>
      <c r="C727" s="10"/>
      <c r="D727" s="1038">
        <v>48201343000</v>
      </c>
      <c r="E727" s="746">
        <v>664</v>
      </c>
    </row>
    <row r="728" spans="1:5" ht="14.25" customHeight="1" x14ac:dyDescent="0.25">
      <c r="A728" s="10"/>
      <c r="B728" s="10"/>
      <c r="C728" s="10"/>
      <c r="D728" s="1038">
        <v>48201222501</v>
      </c>
      <c r="E728" s="746">
        <v>664</v>
      </c>
    </row>
    <row r="729" spans="1:5" ht="14.25" customHeight="1" x14ac:dyDescent="0.25">
      <c r="A729" s="10"/>
      <c r="B729" s="10"/>
      <c r="C729" s="10"/>
      <c r="D729" s="1038">
        <v>48201212300</v>
      </c>
      <c r="E729" s="746">
        <v>664</v>
      </c>
    </row>
    <row r="730" spans="1:5" ht="14.25" customHeight="1" x14ac:dyDescent="0.25">
      <c r="A730" s="10"/>
      <c r="B730" s="10"/>
      <c r="C730" s="10"/>
      <c r="D730" s="1038">
        <v>48157672900</v>
      </c>
      <c r="E730" s="746">
        <v>664</v>
      </c>
    </row>
    <row r="731" spans="1:5" ht="14.25" customHeight="1" x14ac:dyDescent="0.25">
      <c r="A731" s="10"/>
      <c r="B731" s="10"/>
      <c r="C731" s="10"/>
      <c r="D731" s="1038">
        <v>48113018700</v>
      </c>
      <c r="E731" s="746">
        <v>664</v>
      </c>
    </row>
    <row r="732" spans="1:5" ht="14.25" customHeight="1" x14ac:dyDescent="0.25">
      <c r="A732" s="10"/>
      <c r="B732" s="10"/>
      <c r="C732" s="10"/>
      <c r="D732" s="1038">
        <v>48029121403</v>
      </c>
      <c r="E732" s="746">
        <v>664</v>
      </c>
    </row>
    <row r="733" spans="1:5" ht="14.25" customHeight="1" x14ac:dyDescent="0.25">
      <c r="A733" s="10"/>
      <c r="B733" s="10"/>
      <c r="C733" s="10"/>
      <c r="D733" s="1038">
        <v>48453002410</v>
      </c>
      <c r="E733" s="746">
        <v>674</v>
      </c>
    </row>
    <row r="734" spans="1:5" ht="14.25" customHeight="1" x14ac:dyDescent="0.25">
      <c r="A734" s="10"/>
      <c r="B734" s="10"/>
      <c r="C734" s="10"/>
      <c r="D734" s="1038">
        <v>48453001305</v>
      </c>
      <c r="E734" s="746">
        <v>674</v>
      </c>
    </row>
    <row r="735" spans="1:5" ht="14.25" customHeight="1" x14ac:dyDescent="0.25">
      <c r="A735" s="10"/>
      <c r="B735" s="10"/>
      <c r="C735" s="10"/>
      <c r="D735" s="1038">
        <v>48439101403</v>
      </c>
      <c r="E735" s="746">
        <v>674</v>
      </c>
    </row>
    <row r="736" spans="1:5" ht="14.25" customHeight="1" x14ac:dyDescent="0.25">
      <c r="A736" s="10"/>
      <c r="B736" s="10"/>
      <c r="C736" s="10"/>
      <c r="D736" s="1038">
        <v>48339692100</v>
      </c>
      <c r="E736" s="746">
        <v>674</v>
      </c>
    </row>
    <row r="737" spans="1:5" ht="14.25" customHeight="1" x14ac:dyDescent="0.25">
      <c r="A737" s="10"/>
      <c r="B737" s="10"/>
      <c r="C737" s="10"/>
      <c r="D737" s="1038">
        <v>48201413202</v>
      </c>
      <c r="E737" s="746">
        <v>674</v>
      </c>
    </row>
    <row r="738" spans="1:5" ht="14.25" customHeight="1" x14ac:dyDescent="0.25">
      <c r="A738" s="10"/>
      <c r="B738" s="10"/>
      <c r="C738" s="10"/>
      <c r="D738" s="1038">
        <v>48201410100</v>
      </c>
      <c r="E738" s="746">
        <v>674</v>
      </c>
    </row>
    <row r="739" spans="1:5" ht="14.25" customHeight="1" x14ac:dyDescent="0.25">
      <c r="A739" s="10"/>
      <c r="B739" s="10"/>
      <c r="C739" s="10"/>
      <c r="D739" s="1038">
        <v>48201323100</v>
      </c>
      <c r="E739" s="746">
        <v>674</v>
      </c>
    </row>
    <row r="740" spans="1:5" ht="14.25" customHeight="1" x14ac:dyDescent="0.25">
      <c r="A740" s="10"/>
      <c r="B740" s="10"/>
      <c r="C740" s="10"/>
      <c r="D740" s="1038">
        <v>48201211700</v>
      </c>
      <c r="E740" s="746">
        <v>674</v>
      </c>
    </row>
    <row r="741" spans="1:5" ht="14.25" customHeight="1" x14ac:dyDescent="0.25">
      <c r="A741" s="10"/>
      <c r="B741" s="10"/>
      <c r="C741" s="10"/>
      <c r="D741" s="1038">
        <v>48121021716</v>
      </c>
      <c r="E741" s="746">
        <v>674</v>
      </c>
    </row>
    <row r="742" spans="1:5" ht="14.25" customHeight="1" x14ac:dyDescent="0.25">
      <c r="A742" s="10"/>
      <c r="B742" s="10"/>
      <c r="C742" s="10"/>
      <c r="D742" s="1038">
        <v>48113018111</v>
      </c>
      <c r="E742" s="746">
        <v>674</v>
      </c>
    </row>
    <row r="743" spans="1:5" ht="14.25" customHeight="1" x14ac:dyDescent="0.25">
      <c r="A743" s="10"/>
      <c r="B743" s="10"/>
      <c r="C743" s="10"/>
      <c r="D743" s="1038">
        <v>48029141101</v>
      </c>
      <c r="E743" s="746">
        <v>674</v>
      </c>
    </row>
    <row r="744" spans="1:5" ht="14.25" customHeight="1" x14ac:dyDescent="0.25">
      <c r="A744" s="10"/>
      <c r="B744" s="10"/>
      <c r="C744" s="10"/>
      <c r="D744" s="1038">
        <v>48027023106</v>
      </c>
      <c r="E744" s="746">
        <v>674</v>
      </c>
    </row>
    <row r="745" spans="1:5" ht="14.25" customHeight="1" x14ac:dyDescent="0.25">
      <c r="A745" s="10"/>
      <c r="B745" s="10"/>
      <c r="C745" s="10"/>
      <c r="D745" s="1038">
        <v>48027021100</v>
      </c>
      <c r="E745" s="746">
        <v>674</v>
      </c>
    </row>
    <row r="746" spans="1:5" ht="14.25" customHeight="1" x14ac:dyDescent="0.25">
      <c r="A746" s="10"/>
      <c r="B746" s="10"/>
      <c r="C746" s="10"/>
      <c r="D746" s="1038">
        <v>48015760502</v>
      </c>
      <c r="E746" s="746">
        <v>674</v>
      </c>
    </row>
    <row r="747" spans="1:5" ht="14.25" customHeight="1" x14ac:dyDescent="0.25">
      <c r="A747" s="10"/>
      <c r="B747" s="10"/>
      <c r="C747" s="10"/>
      <c r="D747" s="1038">
        <v>48469000602</v>
      </c>
      <c r="E747" s="746">
        <v>688</v>
      </c>
    </row>
    <row r="748" spans="1:5" ht="14.25" customHeight="1" x14ac:dyDescent="0.25">
      <c r="A748" s="10"/>
      <c r="B748" s="10"/>
      <c r="C748" s="10"/>
      <c r="D748" s="1038">
        <v>48453001747</v>
      </c>
      <c r="E748" s="746">
        <v>688</v>
      </c>
    </row>
    <row r="749" spans="1:5" ht="14.25" customHeight="1" x14ac:dyDescent="0.25">
      <c r="A749" s="10"/>
      <c r="B749" s="10"/>
      <c r="C749" s="10"/>
      <c r="D749" s="1038">
        <v>48201522301</v>
      </c>
      <c r="E749" s="746">
        <v>688</v>
      </c>
    </row>
    <row r="750" spans="1:5" ht="14.25" customHeight="1" x14ac:dyDescent="0.25">
      <c r="A750" s="10"/>
      <c r="B750" s="10"/>
      <c r="C750" s="10"/>
      <c r="D750" s="1038">
        <v>48201520300</v>
      </c>
      <c r="E750" s="746">
        <v>688</v>
      </c>
    </row>
    <row r="751" spans="1:5" ht="14.25" customHeight="1" x14ac:dyDescent="0.25">
      <c r="A751" s="10"/>
      <c r="B751" s="10"/>
      <c r="C751" s="10"/>
      <c r="D751" s="1038">
        <v>48201452202</v>
      </c>
      <c r="E751" s="746">
        <v>688</v>
      </c>
    </row>
    <row r="752" spans="1:5" ht="14.25" customHeight="1" x14ac:dyDescent="0.25">
      <c r="A752" s="10"/>
      <c r="B752" s="10"/>
      <c r="C752" s="10"/>
      <c r="D752" s="1038">
        <v>48113016803</v>
      </c>
      <c r="E752" s="746">
        <v>688</v>
      </c>
    </row>
    <row r="753" spans="1:5" ht="14.25" customHeight="1" x14ac:dyDescent="0.25">
      <c r="A753" s="10"/>
      <c r="B753" s="10"/>
      <c r="C753" s="10"/>
      <c r="D753" s="1038">
        <v>48113013625</v>
      </c>
      <c r="E753" s="746">
        <v>688</v>
      </c>
    </row>
    <row r="754" spans="1:5" ht="14.25" customHeight="1" x14ac:dyDescent="0.25">
      <c r="A754" s="10"/>
      <c r="B754" s="10"/>
      <c r="C754" s="10"/>
      <c r="D754" s="1038">
        <v>48029191506</v>
      </c>
      <c r="E754" s="746">
        <v>688</v>
      </c>
    </row>
    <row r="755" spans="1:5" ht="14.25" customHeight="1" x14ac:dyDescent="0.25">
      <c r="A755" s="10"/>
      <c r="B755" s="10"/>
      <c r="C755" s="10"/>
      <c r="D755" s="1038">
        <v>48453002413</v>
      </c>
      <c r="E755" s="746">
        <v>696</v>
      </c>
    </row>
    <row r="756" spans="1:5" ht="14.25" customHeight="1" x14ac:dyDescent="0.25">
      <c r="A756" s="10"/>
      <c r="B756" s="10"/>
      <c r="C756" s="10"/>
      <c r="D756" s="1038">
        <v>48453001855</v>
      </c>
      <c r="E756" s="746">
        <v>696</v>
      </c>
    </row>
    <row r="757" spans="1:5" ht="14.25" customHeight="1" x14ac:dyDescent="0.25">
      <c r="A757" s="10"/>
      <c r="B757" s="10"/>
      <c r="C757" s="10"/>
      <c r="D757" s="1038">
        <v>48453001857</v>
      </c>
      <c r="E757" s="746">
        <v>696</v>
      </c>
    </row>
    <row r="758" spans="1:5" ht="14.25" customHeight="1" x14ac:dyDescent="0.25">
      <c r="A758" s="10"/>
      <c r="B758" s="10"/>
      <c r="C758" s="10"/>
      <c r="D758" s="1038">
        <v>48453001850</v>
      </c>
      <c r="E758" s="746">
        <v>696</v>
      </c>
    </row>
    <row r="759" spans="1:5" ht="14.25" customHeight="1" x14ac:dyDescent="0.25">
      <c r="A759" s="10"/>
      <c r="B759" s="10"/>
      <c r="C759" s="10"/>
      <c r="D759" s="1038">
        <v>48453001505</v>
      </c>
      <c r="E759" s="746">
        <v>696</v>
      </c>
    </row>
    <row r="760" spans="1:5" ht="14.25" customHeight="1" x14ac:dyDescent="0.25">
      <c r="A760" s="10"/>
      <c r="B760" s="10"/>
      <c r="C760" s="10"/>
      <c r="D760" s="1038">
        <v>48215020804</v>
      </c>
      <c r="E760" s="746">
        <v>696</v>
      </c>
    </row>
    <row r="761" spans="1:5" ht="14.25" customHeight="1" x14ac:dyDescent="0.25">
      <c r="A761" s="10"/>
      <c r="B761" s="10"/>
      <c r="C761" s="10"/>
      <c r="D761" s="1038">
        <v>48201432901</v>
      </c>
      <c r="E761" s="746">
        <v>696</v>
      </c>
    </row>
    <row r="762" spans="1:5" ht="14.25" customHeight="1" x14ac:dyDescent="0.25">
      <c r="A762" s="10"/>
      <c r="B762" s="10"/>
      <c r="C762" s="10"/>
      <c r="D762" s="1038">
        <v>48201421101</v>
      </c>
      <c r="E762" s="746">
        <v>696</v>
      </c>
    </row>
    <row r="763" spans="1:5" ht="14.25" customHeight="1" x14ac:dyDescent="0.25">
      <c r="A763" s="10"/>
      <c r="B763" s="10"/>
      <c r="C763" s="10"/>
      <c r="D763" s="1038">
        <v>48201253200</v>
      </c>
      <c r="E763" s="746">
        <v>696</v>
      </c>
    </row>
    <row r="764" spans="1:5" ht="14.25" customHeight="1" x14ac:dyDescent="0.25">
      <c r="A764" s="10"/>
      <c r="B764" s="10"/>
      <c r="C764" s="10"/>
      <c r="D764" s="1038">
        <v>48183000200</v>
      </c>
      <c r="E764" s="746">
        <v>696</v>
      </c>
    </row>
    <row r="765" spans="1:5" ht="14.25" customHeight="1" x14ac:dyDescent="0.25">
      <c r="A765" s="10"/>
      <c r="B765" s="10"/>
      <c r="C765" s="10"/>
      <c r="D765" s="1038">
        <v>48167720700</v>
      </c>
      <c r="E765" s="746">
        <v>696</v>
      </c>
    </row>
    <row r="766" spans="1:5" ht="14.25" customHeight="1" x14ac:dyDescent="0.25">
      <c r="A766" s="10"/>
      <c r="B766" s="10"/>
      <c r="C766" s="10"/>
      <c r="D766" s="1038">
        <v>48157672001</v>
      </c>
      <c r="E766" s="746">
        <v>696</v>
      </c>
    </row>
    <row r="767" spans="1:5" ht="14.25" customHeight="1" x14ac:dyDescent="0.25">
      <c r="A767" s="10"/>
      <c r="B767" s="10"/>
      <c r="C767" s="10"/>
      <c r="D767" s="1038">
        <v>48135000700</v>
      </c>
      <c r="E767" s="746">
        <v>696</v>
      </c>
    </row>
    <row r="768" spans="1:5" ht="14.25" customHeight="1" x14ac:dyDescent="0.25">
      <c r="A768" s="10"/>
      <c r="B768" s="10"/>
      <c r="C768" s="10"/>
      <c r="D768" s="1038">
        <v>48113014136</v>
      </c>
      <c r="E768" s="746">
        <v>696</v>
      </c>
    </row>
    <row r="769" spans="1:5" ht="14.25" customHeight="1" x14ac:dyDescent="0.25">
      <c r="A769" s="10"/>
      <c r="B769" s="10"/>
      <c r="C769" s="10"/>
      <c r="D769" s="1038">
        <v>48113005700</v>
      </c>
      <c r="E769" s="746">
        <v>696</v>
      </c>
    </row>
    <row r="770" spans="1:5" ht="14.25" customHeight="1" x14ac:dyDescent="0.25">
      <c r="A770" s="10"/>
      <c r="B770" s="10"/>
      <c r="C770" s="10"/>
      <c r="D770" s="1038">
        <v>48005000302</v>
      </c>
      <c r="E770" s="746">
        <v>696</v>
      </c>
    </row>
    <row r="771" spans="1:5" ht="14.25" customHeight="1" x14ac:dyDescent="0.25">
      <c r="A771" s="10"/>
      <c r="B771" s="10"/>
      <c r="C771" s="10"/>
      <c r="D771" s="1038">
        <v>48121021613</v>
      </c>
      <c r="E771" s="746">
        <v>712</v>
      </c>
    </row>
    <row r="772" spans="1:5" ht="14.25" customHeight="1" x14ac:dyDescent="0.25">
      <c r="A772" s="10"/>
      <c r="B772" s="10"/>
      <c r="C772" s="10"/>
      <c r="D772" s="1038">
        <v>48491020508</v>
      </c>
      <c r="E772" s="746">
        <v>713</v>
      </c>
    </row>
    <row r="773" spans="1:5" ht="14.25" customHeight="1" x14ac:dyDescent="0.25">
      <c r="A773" s="10"/>
      <c r="B773" s="10"/>
      <c r="C773" s="10"/>
      <c r="D773" s="1038">
        <v>48491020410</v>
      </c>
      <c r="E773" s="746">
        <v>713</v>
      </c>
    </row>
    <row r="774" spans="1:5" ht="14.25" customHeight="1" x14ac:dyDescent="0.25">
      <c r="A774" s="10"/>
      <c r="B774" s="10"/>
      <c r="C774" s="10"/>
      <c r="D774" s="1038">
        <v>48453001860</v>
      </c>
      <c r="E774" s="746">
        <v>713</v>
      </c>
    </row>
    <row r="775" spans="1:5" ht="14.25" customHeight="1" x14ac:dyDescent="0.25">
      <c r="A775" s="10"/>
      <c r="B775" s="10"/>
      <c r="C775" s="10"/>
      <c r="D775" s="1038">
        <v>48453001821</v>
      </c>
      <c r="E775" s="746">
        <v>713</v>
      </c>
    </row>
    <row r="776" spans="1:5" ht="14.25" customHeight="1" x14ac:dyDescent="0.25">
      <c r="A776" s="10"/>
      <c r="B776" s="10"/>
      <c r="C776" s="10"/>
      <c r="D776" s="1038">
        <v>48215021302</v>
      </c>
      <c r="E776" s="746">
        <v>713</v>
      </c>
    </row>
    <row r="777" spans="1:5" ht="14.25" customHeight="1" x14ac:dyDescent="0.25">
      <c r="A777" s="10"/>
      <c r="B777" s="10"/>
      <c r="C777" s="10"/>
      <c r="D777" s="1038">
        <v>48201331200</v>
      </c>
      <c r="E777" s="746">
        <v>713</v>
      </c>
    </row>
    <row r="778" spans="1:5" ht="14.25" customHeight="1" x14ac:dyDescent="0.25">
      <c r="A778" s="10"/>
      <c r="B778" s="10"/>
      <c r="C778" s="10"/>
      <c r="D778" s="1038">
        <v>48201313200</v>
      </c>
      <c r="E778" s="746">
        <v>713</v>
      </c>
    </row>
    <row r="779" spans="1:5" ht="14.25" customHeight="1" x14ac:dyDescent="0.25">
      <c r="A779" s="10"/>
      <c r="B779" s="10"/>
      <c r="C779" s="10"/>
      <c r="D779" s="1038">
        <v>48113017704</v>
      </c>
      <c r="E779" s="746">
        <v>713</v>
      </c>
    </row>
    <row r="780" spans="1:5" ht="14.25" customHeight="1" x14ac:dyDescent="0.25">
      <c r="A780" s="10"/>
      <c r="B780" s="10"/>
      <c r="C780" s="10"/>
      <c r="D780" s="1038">
        <v>48113014310</v>
      </c>
      <c r="E780" s="746">
        <v>713</v>
      </c>
    </row>
    <row r="781" spans="1:5" ht="14.25" customHeight="1" x14ac:dyDescent="0.25">
      <c r="A781" s="10"/>
      <c r="B781" s="10"/>
      <c r="C781" s="10"/>
      <c r="D781" s="1038">
        <v>48113013714</v>
      </c>
      <c r="E781" s="746">
        <v>713</v>
      </c>
    </row>
    <row r="782" spans="1:5" ht="14.25" customHeight="1" x14ac:dyDescent="0.25">
      <c r="A782" s="10"/>
      <c r="B782" s="10"/>
      <c r="C782" s="10"/>
      <c r="D782" s="1038">
        <v>48113011401</v>
      </c>
      <c r="E782" s="746">
        <v>713</v>
      </c>
    </row>
    <row r="783" spans="1:5" ht="14.25" customHeight="1" x14ac:dyDescent="0.25">
      <c r="A783" s="10"/>
      <c r="B783" s="10"/>
      <c r="C783" s="10"/>
      <c r="D783" s="1038">
        <v>48113011800</v>
      </c>
      <c r="E783" s="746">
        <v>713</v>
      </c>
    </row>
    <row r="784" spans="1:5" ht="14.25" customHeight="1" x14ac:dyDescent="0.25">
      <c r="A784" s="10"/>
      <c r="B784" s="10"/>
      <c r="C784" s="10"/>
      <c r="D784" s="1038">
        <v>48113006900</v>
      </c>
      <c r="E784" s="746">
        <v>713</v>
      </c>
    </row>
    <row r="785" spans="1:5" ht="14.25" customHeight="1" x14ac:dyDescent="0.25">
      <c r="A785" s="10"/>
      <c r="B785" s="10"/>
      <c r="C785" s="10"/>
      <c r="D785" s="1038">
        <v>48029191411</v>
      </c>
      <c r="E785" s="746">
        <v>713</v>
      </c>
    </row>
    <row r="786" spans="1:5" ht="14.25" customHeight="1" x14ac:dyDescent="0.25">
      <c r="A786" s="10"/>
      <c r="B786" s="10"/>
      <c r="C786" s="10"/>
      <c r="D786" s="1038">
        <v>48029191006</v>
      </c>
      <c r="E786" s="746">
        <v>713</v>
      </c>
    </row>
    <row r="787" spans="1:5" ht="14.25" customHeight="1" x14ac:dyDescent="0.25">
      <c r="A787" s="10"/>
      <c r="B787" s="10"/>
      <c r="C787" s="10"/>
      <c r="D787" s="1038">
        <v>48029171903</v>
      </c>
      <c r="E787" s="746">
        <v>713</v>
      </c>
    </row>
    <row r="788" spans="1:5" ht="14.25" customHeight="1" x14ac:dyDescent="0.25">
      <c r="A788" s="10"/>
      <c r="B788" s="10"/>
      <c r="C788" s="10"/>
      <c r="D788" s="1038">
        <v>48027022104</v>
      </c>
      <c r="E788" s="746">
        <v>713</v>
      </c>
    </row>
    <row r="789" spans="1:5" ht="14.25" customHeight="1" x14ac:dyDescent="0.25">
      <c r="A789" s="10"/>
      <c r="B789" s="10"/>
      <c r="C789" s="10"/>
      <c r="D789" s="1038">
        <v>48201310600</v>
      </c>
      <c r="E789" s="746">
        <v>730</v>
      </c>
    </row>
    <row r="790" spans="1:5" ht="14.25" customHeight="1" x14ac:dyDescent="0.25">
      <c r="A790" s="10"/>
      <c r="B790" s="10"/>
      <c r="C790" s="10"/>
      <c r="D790" s="1038">
        <v>48453001842</v>
      </c>
      <c r="E790" s="746">
        <v>731</v>
      </c>
    </row>
    <row r="791" spans="1:5" ht="14.25" customHeight="1" x14ac:dyDescent="0.25">
      <c r="A791" s="10"/>
      <c r="B791" s="10"/>
      <c r="C791" s="10"/>
      <c r="D791" s="1038">
        <v>48453001785</v>
      </c>
      <c r="E791" s="746">
        <v>731</v>
      </c>
    </row>
    <row r="792" spans="1:5" ht="14.25" customHeight="1" x14ac:dyDescent="0.25">
      <c r="A792" s="10"/>
      <c r="B792" s="10"/>
      <c r="C792" s="10"/>
      <c r="D792" s="1038">
        <v>48453001718</v>
      </c>
      <c r="E792" s="746">
        <v>731</v>
      </c>
    </row>
    <row r="793" spans="1:5" ht="14.25" customHeight="1" x14ac:dyDescent="0.25">
      <c r="A793" s="10"/>
      <c r="B793" s="10"/>
      <c r="C793" s="10"/>
      <c r="D793" s="1038">
        <v>48439113110</v>
      </c>
      <c r="E793" s="746">
        <v>731</v>
      </c>
    </row>
    <row r="794" spans="1:5" ht="14.25" customHeight="1" x14ac:dyDescent="0.25">
      <c r="A794" s="10"/>
      <c r="B794" s="10"/>
      <c r="C794" s="10"/>
      <c r="D794" s="1038">
        <v>48439110704</v>
      </c>
      <c r="E794" s="746">
        <v>731</v>
      </c>
    </row>
    <row r="795" spans="1:5" ht="14.25" customHeight="1" x14ac:dyDescent="0.25">
      <c r="A795" s="10"/>
      <c r="B795" s="10"/>
      <c r="C795" s="10"/>
      <c r="D795" s="1038">
        <v>48439105405</v>
      </c>
      <c r="E795" s="746">
        <v>731</v>
      </c>
    </row>
    <row r="796" spans="1:5" ht="14.25" customHeight="1" x14ac:dyDescent="0.25">
      <c r="A796" s="10"/>
      <c r="B796" s="10"/>
      <c r="C796" s="10"/>
      <c r="D796" s="1038">
        <v>48339690601</v>
      </c>
      <c r="E796" s="746">
        <v>731</v>
      </c>
    </row>
    <row r="797" spans="1:5" ht="14.25" customHeight="1" x14ac:dyDescent="0.25">
      <c r="A797" s="10"/>
      <c r="B797" s="10"/>
      <c r="C797" s="10"/>
      <c r="D797" s="1038">
        <v>48251130302</v>
      </c>
      <c r="E797" s="746">
        <v>731</v>
      </c>
    </row>
    <row r="798" spans="1:5" ht="14.25" customHeight="1" x14ac:dyDescent="0.25">
      <c r="A798" s="10"/>
      <c r="B798" s="10"/>
      <c r="C798" s="10"/>
      <c r="D798" s="1038">
        <v>48201422800</v>
      </c>
      <c r="E798" s="746">
        <v>731</v>
      </c>
    </row>
    <row r="799" spans="1:5" ht="14.25" customHeight="1" x14ac:dyDescent="0.25">
      <c r="A799" s="10"/>
      <c r="B799" s="10"/>
      <c r="C799" s="10"/>
      <c r="D799" s="1038">
        <v>48201422402</v>
      </c>
      <c r="E799" s="746">
        <v>731</v>
      </c>
    </row>
    <row r="800" spans="1:5" ht="14.25" customHeight="1" x14ac:dyDescent="0.25">
      <c r="A800" s="10"/>
      <c r="B800" s="10"/>
      <c r="C800" s="10"/>
      <c r="D800" s="1038">
        <v>48201410800</v>
      </c>
      <c r="E800" s="746">
        <v>731</v>
      </c>
    </row>
    <row r="801" spans="1:5" ht="14.25" customHeight="1" x14ac:dyDescent="0.25">
      <c r="A801" s="10"/>
      <c r="B801" s="10"/>
      <c r="C801" s="10"/>
      <c r="D801" s="1038">
        <v>48201331400</v>
      </c>
      <c r="E801" s="746">
        <v>731</v>
      </c>
    </row>
    <row r="802" spans="1:5" ht="14.25" customHeight="1" x14ac:dyDescent="0.25">
      <c r="A802" s="10"/>
      <c r="B802" s="10"/>
      <c r="C802" s="10"/>
      <c r="D802" s="1038">
        <v>48201321100</v>
      </c>
      <c r="E802" s="746">
        <v>731</v>
      </c>
    </row>
    <row r="803" spans="1:5" ht="14.25" customHeight="1" x14ac:dyDescent="0.25">
      <c r="A803" s="10"/>
      <c r="B803" s="10"/>
      <c r="C803" s="10"/>
      <c r="D803" s="1038">
        <v>48201240600</v>
      </c>
      <c r="E803" s="746">
        <v>731</v>
      </c>
    </row>
    <row r="804" spans="1:5" ht="14.25" customHeight="1" x14ac:dyDescent="0.25">
      <c r="A804" s="10"/>
      <c r="B804" s="10"/>
      <c r="C804" s="10"/>
      <c r="D804" s="1038">
        <v>48183000800</v>
      </c>
      <c r="E804" s="746">
        <v>731</v>
      </c>
    </row>
    <row r="805" spans="1:5" ht="14.25" customHeight="1" x14ac:dyDescent="0.25">
      <c r="A805" s="10"/>
      <c r="B805" s="10"/>
      <c r="C805" s="10"/>
      <c r="D805" s="1038">
        <v>48121021623</v>
      </c>
      <c r="E805" s="746">
        <v>731</v>
      </c>
    </row>
    <row r="806" spans="1:5" ht="14.25" customHeight="1" x14ac:dyDescent="0.25">
      <c r="A806" s="10"/>
      <c r="B806" s="10"/>
      <c r="C806" s="10"/>
      <c r="D806" s="1038">
        <v>48121020306</v>
      </c>
      <c r="E806" s="746">
        <v>731</v>
      </c>
    </row>
    <row r="807" spans="1:5" ht="14.25" customHeight="1" x14ac:dyDescent="0.25">
      <c r="A807" s="10"/>
      <c r="B807" s="10"/>
      <c r="C807" s="10"/>
      <c r="D807" s="1038">
        <v>48113016625</v>
      </c>
      <c r="E807" s="746">
        <v>731</v>
      </c>
    </row>
    <row r="808" spans="1:5" ht="14.25" customHeight="1" x14ac:dyDescent="0.25">
      <c r="A808" s="10"/>
      <c r="B808" s="10"/>
      <c r="C808" s="10"/>
      <c r="D808" s="1038">
        <v>48113016202</v>
      </c>
      <c r="E808" s="746">
        <v>731</v>
      </c>
    </row>
    <row r="809" spans="1:5" ht="14.25" customHeight="1" x14ac:dyDescent="0.25">
      <c r="A809" s="10"/>
      <c r="B809" s="10"/>
      <c r="C809" s="10"/>
      <c r="D809" s="1038">
        <v>48113013624</v>
      </c>
      <c r="E809" s="746">
        <v>731</v>
      </c>
    </row>
    <row r="810" spans="1:5" ht="14.25" customHeight="1" x14ac:dyDescent="0.25">
      <c r="A810" s="10"/>
      <c r="B810" s="10"/>
      <c r="C810" s="10"/>
      <c r="D810" s="1038">
        <v>48113007910</v>
      </c>
      <c r="E810" s="746">
        <v>731</v>
      </c>
    </row>
    <row r="811" spans="1:5" ht="14.25" customHeight="1" x14ac:dyDescent="0.25">
      <c r="A811" s="10"/>
      <c r="B811" s="10"/>
      <c r="C811" s="10"/>
      <c r="D811" s="1038">
        <v>48085031508</v>
      </c>
      <c r="E811" s="746">
        <v>731</v>
      </c>
    </row>
    <row r="812" spans="1:5" ht="14.25" customHeight="1" x14ac:dyDescent="0.25">
      <c r="A812" s="10"/>
      <c r="B812" s="10"/>
      <c r="C812" s="10"/>
      <c r="D812" s="1038">
        <v>48453000306</v>
      </c>
      <c r="E812" s="746">
        <v>753</v>
      </c>
    </row>
    <row r="813" spans="1:5" ht="14.25" customHeight="1" x14ac:dyDescent="0.25">
      <c r="A813" s="10"/>
      <c r="B813" s="10"/>
      <c r="C813" s="10"/>
      <c r="D813" s="1038">
        <v>48439121601</v>
      </c>
      <c r="E813" s="746">
        <v>753</v>
      </c>
    </row>
    <row r="814" spans="1:5" ht="14.25" customHeight="1" x14ac:dyDescent="0.25">
      <c r="A814" s="10"/>
      <c r="B814" s="10"/>
      <c r="C814" s="10"/>
      <c r="D814" s="1038">
        <v>48439113221</v>
      </c>
      <c r="E814" s="746">
        <v>753</v>
      </c>
    </row>
    <row r="815" spans="1:5" ht="14.25" customHeight="1" x14ac:dyDescent="0.25">
      <c r="A815" s="10"/>
      <c r="B815" s="10"/>
      <c r="C815" s="10"/>
      <c r="D815" s="1038">
        <v>48439113405</v>
      </c>
      <c r="E815" s="746">
        <v>753</v>
      </c>
    </row>
    <row r="816" spans="1:5" ht="14.25" customHeight="1" x14ac:dyDescent="0.25">
      <c r="A816" s="10"/>
      <c r="B816" s="10"/>
      <c r="C816" s="10"/>
      <c r="D816" s="1038">
        <v>48423000800</v>
      </c>
      <c r="E816" s="746">
        <v>753</v>
      </c>
    </row>
    <row r="817" spans="1:5" ht="14.25" customHeight="1" x14ac:dyDescent="0.25">
      <c r="A817" s="10"/>
      <c r="B817" s="10"/>
      <c r="C817" s="10"/>
      <c r="D817" s="1038">
        <v>48375015000</v>
      </c>
      <c r="E817" s="746">
        <v>753</v>
      </c>
    </row>
    <row r="818" spans="1:5" ht="14.25" customHeight="1" x14ac:dyDescent="0.25">
      <c r="A818" s="10"/>
      <c r="B818" s="10"/>
      <c r="C818" s="10"/>
      <c r="D818" s="1038">
        <v>48355002101</v>
      </c>
      <c r="E818" s="746">
        <v>753</v>
      </c>
    </row>
    <row r="819" spans="1:5" ht="14.25" customHeight="1" x14ac:dyDescent="0.25">
      <c r="A819" s="10"/>
      <c r="B819" s="10"/>
      <c r="C819" s="10"/>
      <c r="D819" s="1038">
        <v>48201551600</v>
      </c>
      <c r="E819" s="746">
        <v>753</v>
      </c>
    </row>
    <row r="820" spans="1:5" ht="14.25" customHeight="1" x14ac:dyDescent="0.25">
      <c r="A820" s="10"/>
      <c r="B820" s="10"/>
      <c r="C820" s="10"/>
      <c r="D820" s="1038">
        <v>48201520400</v>
      </c>
      <c r="E820" s="746">
        <v>753</v>
      </c>
    </row>
    <row r="821" spans="1:5" ht="14.25" customHeight="1" x14ac:dyDescent="0.25">
      <c r="A821" s="10"/>
      <c r="B821" s="10"/>
      <c r="C821" s="10"/>
      <c r="D821" s="1038">
        <v>48201433201</v>
      </c>
      <c r="E821" s="746">
        <v>753</v>
      </c>
    </row>
    <row r="822" spans="1:5" ht="14.25" customHeight="1" x14ac:dyDescent="0.25">
      <c r="A822" s="10"/>
      <c r="B822" s="10"/>
      <c r="C822" s="10"/>
      <c r="D822" s="1038">
        <v>48201241102</v>
      </c>
      <c r="E822" s="746">
        <v>753</v>
      </c>
    </row>
    <row r="823" spans="1:5" ht="14.25" customHeight="1" x14ac:dyDescent="0.25">
      <c r="A823" s="10"/>
      <c r="B823" s="10"/>
      <c r="C823" s="10"/>
      <c r="D823" s="1038">
        <v>48201240702</v>
      </c>
      <c r="E823" s="746">
        <v>753</v>
      </c>
    </row>
    <row r="824" spans="1:5" ht="14.25" customHeight="1" x14ac:dyDescent="0.25">
      <c r="A824" s="10"/>
      <c r="B824" s="10"/>
      <c r="C824" s="10"/>
      <c r="D824" s="1038">
        <v>48201223002</v>
      </c>
      <c r="E824" s="746">
        <v>753</v>
      </c>
    </row>
    <row r="825" spans="1:5" ht="14.25" customHeight="1" x14ac:dyDescent="0.25">
      <c r="A825" s="10"/>
      <c r="B825" s="10"/>
      <c r="C825" s="10"/>
      <c r="D825" s="1038">
        <v>48157675300</v>
      </c>
      <c r="E825" s="746">
        <v>753</v>
      </c>
    </row>
    <row r="826" spans="1:5" ht="14.25" customHeight="1" x14ac:dyDescent="0.25">
      <c r="A826" s="10"/>
      <c r="B826" s="10"/>
      <c r="C826" s="10"/>
      <c r="D826" s="1038">
        <v>48121021304</v>
      </c>
      <c r="E826" s="746">
        <v>753</v>
      </c>
    </row>
    <row r="827" spans="1:5" ht="14.25" customHeight="1" x14ac:dyDescent="0.25">
      <c r="A827" s="10"/>
      <c r="B827" s="10"/>
      <c r="C827" s="10"/>
      <c r="D827" s="1038">
        <v>48113006700</v>
      </c>
      <c r="E827" s="746">
        <v>753</v>
      </c>
    </row>
    <row r="828" spans="1:5" ht="14.25" customHeight="1" x14ac:dyDescent="0.25">
      <c r="A828" s="10"/>
      <c r="B828" s="10"/>
      <c r="C828" s="10"/>
      <c r="D828" s="1038">
        <v>48473680200</v>
      </c>
      <c r="E828" s="746">
        <v>769</v>
      </c>
    </row>
    <row r="829" spans="1:5" ht="14.25" customHeight="1" x14ac:dyDescent="0.25">
      <c r="A829" s="10"/>
      <c r="B829" s="10"/>
      <c r="C829" s="10"/>
      <c r="D829" s="1038">
        <v>48339694101</v>
      </c>
      <c r="E829" s="746">
        <v>769</v>
      </c>
    </row>
    <row r="830" spans="1:5" ht="14.25" customHeight="1" x14ac:dyDescent="0.25">
      <c r="A830" s="10"/>
      <c r="B830" s="10"/>
      <c r="C830" s="10"/>
      <c r="D830" s="1038">
        <v>48303001709</v>
      </c>
      <c r="E830" s="746">
        <v>769</v>
      </c>
    </row>
    <row r="831" spans="1:5" ht="14.25" customHeight="1" x14ac:dyDescent="0.25">
      <c r="A831" s="10"/>
      <c r="B831" s="10"/>
      <c r="C831" s="10"/>
      <c r="D831" s="1038">
        <v>48201541800</v>
      </c>
      <c r="E831" s="746">
        <v>769</v>
      </c>
    </row>
    <row r="832" spans="1:5" ht="14.25" customHeight="1" x14ac:dyDescent="0.25">
      <c r="A832" s="10"/>
      <c r="B832" s="10"/>
      <c r="C832" s="10"/>
      <c r="D832" s="1038">
        <v>48143950400</v>
      </c>
      <c r="E832" s="746">
        <v>769</v>
      </c>
    </row>
    <row r="833" spans="1:5" ht="14.25" customHeight="1" x14ac:dyDescent="0.25">
      <c r="A833" s="10"/>
      <c r="B833" s="10"/>
      <c r="C833" s="10"/>
      <c r="D833" s="1038">
        <v>48139061500</v>
      </c>
      <c r="E833" s="746">
        <v>769</v>
      </c>
    </row>
    <row r="834" spans="1:5" ht="14.25" customHeight="1" x14ac:dyDescent="0.25">
      <c r="A834" s="10"/>
      <c r="B834" s="10"/>
      <c r="C834" s="10"/>
      <c r="D834" s="1038">
        <v>48113019204</v>
      </c>
      <c r="E834" s="746">
        <v>769</v>
      </c>
    </row>
    <row r="835" spans="1:5" ht="14.25" customHeight="1" x14ac:dyDescent="0.25">
      <c r="A835" s="10"/>
      <c r="B835" s="10"/>
      <c r="C835" s="10"/>
      <c r="D835" s="1038">
        <v>48113018128</v>
      </c>
      <c r="E835" s="746">
        <v>769</v>
      </c>
    </row>
    <row r="836" spans="1:5" ht="14.25" customHeight="1" x14ac:dyDescent="0.25">
      <c r="A836" s="10"/>
      <c r="B836" s="10"/>
      <c r="C836" s="10"/>
      <c r="D836" s="1038">
        <v>48113016520</v>
      </c>
      <c r="E836" s="746">
        <v>769</v>
      </c>
    </row>
    <row r="837" spans="1:5" ht="14.25" customHeight="1" x14ac:dyDescent="0.25">
      <c r="A837" s="10"/>
      <c r="B837" s="10"/>
      <c r="C837" s="10"/>
      <c r="D837" s="1038">
        <v>48113015000</v>
      </c>
      <c r="E837" s="746">
        <v>769</v>
      </c>
    </row>
    <row r="838" spans="1:5" ht="14.25" customHeight="1" x14ac:dyDescent="0.25">
      <c r="A838" s="10"/>
      <c r="B838" s="10"/>
      <c r="C838" s="10"/>
      <c r="D838" s="1038">
        <v>48113001502</v>
      </c>
      <c r="E838" s="746">
        <v>769</v>
      </c>
    </row>
    <row r="839" spans="1:5" ht="14.25" customHeight="1" x14ac:dyDescent="0.25">
      <c r="A839" s="10"/>
      <c r="B839" s="10"/>
      <c r="C839" s="10"/>
      <c r="D839" s="1038">
        <v>48085031624</v>
      </c>
      <c r="E839" s="746">
        <v>769</v>
      </c>
    </row>
    <row r="840" spans="1:5" ht="14.25" customHeight="1" x14ac:dyDescent="0.25">
      <c r="A840" s="10"/>
      <c r="B840" s="10"/>
      <c r="C840" s="10"/>
      <c r="D840" s="1038">
        <v>48061010601</v>
      </c>
      <c r="E840" s="746">
        <v>769</v>
      </c>
    </row>
    <row r="841" spans="1:5" ht="14.25" customHeight="1" x14ac:dyDescent="0.25">
      <c r="A841" s="10"/>
      <c r="B841" s="10"/>
      <c r="C841" s="10"/>
      <c r="D841" s="1038">
        <v>48439113514</v>
      </c>
      <c r="E841" s="746">
        <v>782</v>
      </c>
    </row>
    <row r="842" spans="1:5" ht="14.25" customHeight="1" x14ac:dyDescent="0.25">
      <c r="A842" s="10"/>
      <c r="B842" s="10"/>
      <c r="C842" s="10"/>
      <c r="D842" s="1038">
        <v>48303001803</v>
      </c>
      <c r="E842" s="746">
        <v>782</v>
      </c>
    </row>
    <row r="843" spans="1:5" ht="14.25" customHeight="1" x14ac:dyDescent="0.25">
      <c r="A843" s="10"/>
      <c r="B843" s="10"/>
      <c r="C843" s="10"/>
      <c r="D843" s="1038">
        <v>48303001706</v>
      </c>
      <c r="E843" s="746">
        <v>782</v>
      </c>
    </row>
    <row r="844" spans="1:5" ht="14.25" customHeight="1" x14ac:dyDescent="0.25">
      <c r="A844" s="10"/>
      <c r="B844" s="10"/>
      <c r="C844" s="10"/>
      <c r="D844" s="1038">
        <v>48201511002</v>
      </c>
      <c r="E844" s="746">
        <v>782</v>
      </c>
    </row>
    <row r="845" spans="1:5" ht="14.25" customHeight="1" x14ac:dyDescent="0.25">
      <c r="A845" s="10"/>
      <c r="B845" s="10"/>
      <c r="C845" s="10"/>
      <c r="D845" s="1038">
        <v>48201423301</v>
      </c>
      <c r="E845" s="746">
        <v>782</v>
      </c>
    </row>
    <row r="846" spans="1:5" ht="14.25" customHeight="1" x14ac:dyDescent="0.25">
      <c r="A846" s="10"/>
      <c r="B846" s="10"/>
      <c r="C846" s="10"/>
      <c r="D846" s="1038">
        <v>48201411800</v>
      </c>
      <c r="E846" s="746">
        <v>782</v>
      </c>
    </row>
    <row r="847" spans="1:5" ht="14.25" customHeight="1" x14ac:dyDescent="0.25">
      <c r="A847" s="10"/>
      <c r="B847" s="10"/>
      <c r="C847" s="10"/>
      <c r="D847" s="1038">
        <v>48201231200</v>
      </c>
      <c r="E847" s="746">
        <v>782</v>
      </c>
    </row>
    <row r="848" spans="1:5" ht="14.25" customHeight="1" x14ac:dyDescent="0.25">
      <c r="A848" s="10"/>
      <c r="B848" s="10"/>
      <c r="C848" s="10"/>
      <c r="D848" s="1038">
        <v>48201211400</v>
      </c>
      <c r="E848" s="746">
        <v>782</v>
      </c>
    </row>
    <row r="849" spans="1:5" ht="14.25" customHeight="1" x14ac:dyDescent="0.25">
      <c r="A849" s="10"/>
      <c r="B849" s="10"/>
      <c r="C849" s="10"/>
      <c r="D849" s="1038">
        <v>48113018401</v>
      </c>
      <c r="E849" s="746">
        <v>782</v>
      </c>
    </row>
    <row r="850" spans="1:5" ht="14.25" customHeight="1" x14ac:dyDescent="0.25">
      <c r="A850" s="10"/>
      <c r="B850" s="10"/>
      <c r="C850" s="10"/>
      <c r="D850" s="1038">
        <v>48113012100</v>
      </c>
      <c r="E850" s="746">
        <v>782</v>
      </c>
    </row>
    <row r="851" spans="1:5" ht="14.25" customHeight="1" x14ac:dyDescent="0.25">
      <c r="A851" s="10"/>
      <c r="B851" s="10"/>
      <c r="C851" s="10"/>
      <c r="D851" s="1038">
        <v>48113001900</v>
      </c>
      <c r="E851" s="746">
        <v>782</v>
      </c>
    </row>
    <row r="852" spans="1:5" ht="14.25" customHeight="1" x14ac:dyDescent="0.25">
      <c r="A852" s="10"/>
      <c r="B852" s="10"/>
      <c r="C852" s="10"/>
      <c r="D852" s="1038">
        <v>48085031708</v>
      </c>
      <c r="E852" s="746">
        <v>782</v>
      </c>
    </row>
    <row r="853" spans="1:5" ht="14.25" customHeight="1" x14ac:dyDescent="0.25">
      <c r="A853" s="10"/>
      <c r="B853" s="10"/>
      <c r="C853" s="10"/>
      <c r="D853" s="1038">
        <v>48029191408</v>
      </c>
      <c r="E853" s="746">
        <v>782</v>
      </c>
    </row>
    <row r="854" spans="1:5" ht="14.25" customHeight="1" x14ac:dyDescent="0.25">
      <c r="A854" s="10"/>
      <c r="B854" s="10"/>
      <c r="C854" s="10"/>
      <c r="D854" s="1038">
        <v>48029181301</v>
      </c>
      <c r="E854" s="746">
        <v>782</v>
      </c>
    </row>
    <row r="855" spans="1:5" ht="14.25" customHeight="1" x14ac:dyDescent="0.25">
      <c r="A855" s="10"/>
      <c r="B855" s="10"/>
      <c r="C855" s="10"/>
      <c r="D855" s="1038">
        <v>48027021700</v>
      </c>
      <c r="E855" s="746">
        <v>782</v>
      </c>
    </row>
    <row r="856" spans="1:5" ht="14.25" customHeight="1" x14ac:dyDescent="0.25">
      <c r="A856" s="10"/>
      <c r="B856" s="10"/>
      <c r="C856" s="10"/>
      <c r="D856" s="1038">
        <v>48497150500</v>
      </c>
      <c r="E856" s="746">
        <v>797</v>
      </c>
    </row>
    <row r="857" spans="1:5" ht="14.25" customHeight="1" x14ac:dyDescent="0.25">
      <c r="A857" s="10"/>
      <c r="B857" s="10"/>
      <c r="C857" s="10"/>
      <c r="D857" s="1038">
        <v>48451000400</v>
      </c>
      <c r="E857" s="746">
        <v>797</v>
      </c>
    </row>
    <row r="858" spans="1:5" ht="14.25" customHeight="1" x14ac:dyDescent="0.25">
      <c r="A858" s="10"/>
      <c r="B858" s="10"/>
      <c r="C858" s="10"/>
      <c r="D858" s="1038">
        <v>48439122900</v>
      </c>
      <c r="E858" s="746">
        <v>797</v>
      </c>
    </row>
    <row r="859" spans="1:5" ht="14.25" customHeight="1" x14ac:dyDescent="0.25">
      <c r="A859" s="10"/>
      <c r="B859" s="10"/>
      <c r="C859" s="10"/>
      <c r="D859" s="1038">
        <v>48355002200</v>
      </c>
      <c r="E859" s="746">
        <v>797</v>
      </c>
    </row>
    <row r="860" spans="1:5" ht="14.25" customHeight="1" x14ac:dyDescent="0.25">
      <c r="A860" s="10"/>
      <c r="B860" s="10"/>
      <c r="C860" s="10"/>
      <c r="D860" s="1038">
        <v>48339693300</v>
      </c>
      <c r="E860" s="746">
        <v>797</v>
      </c>
    </row>
    <row r="861" spans="1:5" ht="14.25" customHeight="1" x14ac:dyDescent="0.25">
      <c r="A861" s="10"/>
      <c r="B861" s="10"/>
      <c r="C861" s="10"/>
      <c r="D861" s="1038">
        <v>48303000402</v>
      </c>
      <c r="E861" s="746">
        <v>797</v>
      </c>
    </row>
    <row r="862" spans="1:5" ht="14.25" customHeight="1" x14ac:dyDescent="0.25">
      <c r="A862" s="10"/>
      <c r="B862" s="10"/>
      <c r="C862" s="10"/>
      <c r="D862" s="1038">
        <v>48225950300</v>
      </c>
      <c r="E862" s="746">
        <v>797</v>
      </c>
    </row>
    <row r="863" spans="1:5" ht="14.25" customHeight="1" x14ac:dyDescent="0.25">
      <c r="A863" s="10"/>
      <c r="B863" s="10"/>
      <c r="C863" s="10"/>
      <c r="D863" s="1038">
        <v>48201551701</v>
      </c>
      <c r="E863" s="746">
        <v>797</v>
      </c>
    </row>
    <row r="864" spans="1:5" ht="14.25" customHeight="1" x14ac:dyDescent="0.25">
      <c r="A864" s="10"/>
      <c r="B864" s="10"/>
      <c r="C864" s="10"/>
      <c r="D864" s="1038">
        <v>48201521900</v>
      </c>
      <c r="E864" s="746">
        <v>797</v>
      </c>
    </row>
    <row r="865" spans="1:5" ht="14.25" customHeight="1" x14ac:dyDescent="0.25">
      <c r="A865" s="10"/>
      <c r="B865" s="10"/>
      <c r="C865" s="10"/>
      <c r="D865" s="1038">
        <v>48201430700</v>
      </c>
      <c r="E865" s="746">
        <v>797</v>
      </c>
    </row>
    <row r="866" spans="1:5" ht="14.25" customHeight="1" x14ac:dyDescent="0.25">
      <c r="A866" s="10"/>
      <c r="B866" s="10"/>
      <c r="C866" s="10"/>
      <c r="D866" s="1038">
        <v>48181000902</v>
      </c>
      <c r="E866" s="746">
        <v>797</v>
      </c>
    </row>
    <row r="867" spans="1:5" ht="14.25" customHeight="1" x14ac:dyDescent="0.25">
      <c r="A867" s="10"/>
      <c r="B867" s="10"/>
      <c r="C867" s="10"/>
      <c r="D867" s="1038">
        <v>48157670200</v>
      </c>
      <c r="E867" s="746">
        <v>797</v>
      </c>
    </row>
    <row r="868" spans="1:5" ht="14.25" customHeight="1" x14ac:dyDescent="0.25">
      <c r="A868" s="10"/>
      <c r="B868" s="10"/>
      <c r="C868" s="10"/>
      <c r="D868" s="1038">
        <v>48141004103</v>
      </c>
      <c r="E868" s="746">
        <v>797</v>
      </c>
    </row>
    <row r="869" spans="1:5" ht="14.25" customHeight="1" x14ac:dyDescent="0.25">
      <c r="A869" s="10"/>
      <c r="B869" s="10"/>
      <c r="C869" s="10"/>
      <c r="D869" s="1038">
        <v>48113013622</v>
      </c>
      <c r="E869" s="746">
        <v>797</v>
      </c>
    </row>
    <row r="870" spans="1:5" ht="14.25" customHeight="1" x14ac:dyDescent="0.25">
      <c r="A870" s="10"/>
      <c r="B870" s="10"/>
      <c r="C870" s="10"/>
      <c r="D870" s="1038">
        <v>48113002500</v>
      </c>
      <c r="E870" s="746">
        <v>797</v>
      </c>
    </row>
    <row r="871" spans="1:5" ht="14.25" customHeight="1" x14ac:dyDescent="0.25">
      <c r="A871" s="10"/>
      <c r="B871" s="10"/>
      <c r="C871" s="10"/>
      <c r="D871" s="1038">
        <v>48061011500</v>
      </c>
      <c r="E871" s="746">
        <v>797</v>
      </c>
    </row>
    <row r="872" spans="1:5" ht="14.25" customHeight="1" x14ac:dyDescent="0.25">
      <c r="A872" s="10"/>
      <c r="B872" s="10"/>
      <c r="C872" s="10"/>
      <c r="D872" s="1038">
        <v>48039663400</v>
      </c>
      <c r="E872" s="746">
        <v>797</v>
      </c>
    </row>
    <row r="873" spans="1:5" ht="14.25" customHeight="1" x14ac:dyDescent="0.25">
      <c r="A873" s="10"/>
      <c r="B873" s="10"/>
      <c r="C873" s="10"/>
      <c r="D873" s="1038">
        <v>48037010400</v>
      </c>
      <c r="E873" s="746">
        <v>797</v>
      </c>
    </row>
    <row r="874" spans="1:5" ht="14.25" customHeight="1" x14ac:dyDescent="0.25">
      <c r="A874" s="10"/>
      <c r="B874" s="10"/>
      <c r="C874" s="10"/>
      <c r="D874" s="1038">
        <v>48029150800</v>
      </c>
      <c r="E874" s="746">
        <v>797</v>
      </c>
    </row>
    <row r="875" spans="1:5" ht="14.25" customHeight="1" x14ac:dyDescent="0.25">
      <c r="A875" s="10"/>
      <c r="B875" s="10"/>
      <c r="C875" s="10"/>
      <c r="D875" s="1038">
        <v>48027022300</v>
      </c>
      <c r="E875" s="746">
        <v>797</v>
      </c>
    </row>
    <row r="876" spans="1:5" ht="14.25" customHeight="1" x14ac:dyDescent="0.25">
      <c r="A876" s="10"/>
      <c r="B876" s="10"/>
      <c r="C876" s="10"/>
      <c r="D876" s="1038">
        <v>48439113407</v>
      </c>
      <c r="E876" s="746">
        <v>817</v>
      </c>
    </row>
    <row r="877" spans="1:5" ht="14.25" customHeight="1" x14ac:dyDescent="0.25">
      <c r="A877" s="10"/>
      <c r="B877" s="10"/>
      <c r="C877" s="10"/>
      <c r="D877" s="1038">
        <v>48381021802</v>
      </c>
      <c r="E877" s="746">
        <v>817</v>
      </c>
    </row>
    <row r="878" spans="1:5" ht="14.25" customHeight="1" x14ac:dyDescent="0.25">
      <c r="A878" s="10"/>
      <c r="B878" s="10"/>
      <c r="C878" s="10"/>
      <c r="D878" s="1038">
        <v>48355000900</v>
      </c>
      <c r="E878" s="746">
        <v>817</v>
      </c>
    </row>
    <row r="879" spans="1:5" ht="14.25" customHeight="1" x14ac:dyDescent="0.25">
      <c r="A879" s="10"/>
      <c r="B879" s="10"/>
      <c r="C879" s="10"/>
      <c r="D879" s="1038">
        <v>48339693800</v>
      </c>
      <c r="E879" s="746">
        <v>817</v>
      </c>
    </row>
    <row r="880" spans="1:5" ht="14.25" customHeight="1" x14ac:dyDescent="0.25">
      <c r="A880" s="10"/>
      <c r="B880" s="10"/>
      <c r="C880" s="10"/>
      <c r="D880" s="1038">
        <v>48249950300</v>
      </c>
      <c r="E880" s="746">
        <v>817</v>
      </c>
    </row>
    <row r="881" spans="1:5" ht="14.25" customHeight="1" x14ac:dyDescent="0.25">
      <c r="A881" s="10"/>
      <c r="B881" s="10"/>
      <c r="C881" s="10"/>
      <c r="D881" s="1038">
        <v>48201532700</v>
      </c>
      <c r="E881" s="746">
        <v>817</v>
      </c>
    </row>
    <row r="882" spans="1:5" ht="14.25" customHeight="1" x14ac:dyDescent="0.25">
      <c r="A882" s="10"/>
      <c r="B882" s="10"/>
      <c r="C882" s="10"/>
      <c r="D882" s="1038">
        <v>48201451601</v>
      </c>
      <c r="E882" s="746">
        <v>817</v>
      </c>
    </row>
    <row r="883" spans="1:5" ht="14.25" customHeight="1" x14ac:dyDescent="0.25">
      <c r="A883" s="10"/>
      <c r="B883" s="10"/>
      <c r="C883" s="10"/>
      <c r="D883" s="1038">
        <v>48201413300</v>
      </c>
      <c r="E883" s="746">
        <v>817</v>
      </c>
    </row>
    <row r="884" spans="1:5" ht="14.25" customHeight="1" x14ac:dyDescent="0.25">
      <c r="A884" s="10"/>
      <c r="B884" s="10"/>
      <c r="C884" s="10"/>
      <c r="D884" s="1038">
        <v>48201331601</v>
      </c>
      <c r="E884" s="746">
        <v>817</v>
      </c>
    </row>
    <row r="885" spans="1:5" ht="14.25" customHeight="1" x14ac:dyDescent="0.25">
      <c r="A885" s="10"/>
      <c r="B885" s="10"/>
      <c r="C885" s="10"/>
      <c r="D885" s="1038">
        <v>48167724200</v>
      </c>
      <c r="E885" s="746">
        <v>817</v>
      </c>
    </row>
    <row r="886" spans="1:5" ht="14.25" customHeight="1" x14ac:dyDescent="0.25">
      <c r="A886" s="10"/>
      <c r="B886" s="10"/>
      <c r="C886" s="10"/>
      <c r="D886" s="1038">
        <v>48157674800</v>
      </c>
      <c r="E886" s="746">
        <v>817</v>
      </c>
    </row>
    <row r="887" spans="1:5" ht="14.25" customHeight="1" x14ac:dyDescent="0.25">
      <c r="A887" s="10"/>
      <c r="B887" s="10"/>
      <c r="C887" s="10"/>
      <c r="D887" s="1038">
        <v>48113020300</v>
      </c>
      <c r="E887" s="746">
        <v>817</v>
      </c>
    </row>
    <row r="888" spans="1:5" ht="14.25" customHeight="1" x14ac:dyDescent="0.25">
      <c r="A888" s="10"/>
      <c r="B888" s="10"/>
      <c r="C888" s="10"/>
      <c r="D888" s="1038">
        <v>48041002013</v>
      </c>
      <c r="E888" s="746">
        <v>817</v>
      </c>
    </row>
    <row r="889" spans="1:5" ht="14.25" customHeight="1" x14ac:dyDescent="0.25">
      <c r="A889" s="10"/>
      <c r="B889" s="10"/>
      <c r="C889" s="10"/>
      <c r="D889" s="1038">
        <v>48041000604</v>
      </c>
      <c r="E889" s="746">
        <v>817</v>
      </c>
    </row>
    <row r="890" spans="1:5" ht="14.25" customHeight="1" x14ac:dyDescent="0.25">
      <c r="A890" s="10"/>
      <c r="B890" s="10"/>
      <c r="C890" s="10"/>
      <c r="D890" s="1038">
        <v>48439113109</v>
      </c>
      <c r="E890" s="746">
        <v>831</v>
      </c>
    </row>
    <row r="891" spans="1:5" ht="14.25" customHeight="1" x14ac:dyDescent="0.25">
      <c r="A891" s="10"/>
      <c r="B891" s="10"/>
      <c r="C891" s="10"/>
      <c r="D891" s="1038">
        <v>48497150200</v>
      </c>
      <c r="E891" s="746">
        <v>832</v>
      </c>
    </row>
    <row r="892" spans="1:5" ht="14.25" customHeight="1" x14ac:dyDescent="0.25">
      <c r="A892" s="10"/>
      <c r="B892" s="10"/>
      <c r="C892" s="10"/>
      <c r="D892" s="1038">
        <v>48215020403</v>
      </c>
      <c r="E892" s="746">
        <v>832</v>
      </c>
    </row>
    <row r="893" spans="1:5" ht="14.25" customHeight="1" x14ac:dyDescent="0.25">
      <c r="A893" s="10"/>
      <c r="B893" s="10"/>
      <c r="C893" s="10"/>
      <c r="D893" s="1038">
        <v>48201433100</v>
      </c>
      <c r="E893" s="746">
        <v>832</v>
      </c>
    </row>
    <row r="894" spans="1:5" ht="14.25" customHeight="1" x14ac:dyDescent="0.25">
      <c r="A894" s="10"/>
      <c r="B894" s="10"/>
      <c r="C894" s="10"/>
      <c r="D894" s="1038">
        <v>48201332800</v>
      </c>
      <c r="E894" s="746">
        <v>832</v>
      </c>
    </row>
    <row r="895" spans="1:5" ht="14.25" customHeight="1" x14ac:dyDescent="0.25">
      <c r="A895" s="10"/>
      <c r="B895" s="10"/>
      <c r="C895" s="10"/>
      <c r="D895" s="1038">
        <v>48201320700</v>
      </c>
      <c r="E895" s="746">
        <v>832</v>
      </c>
    </row>
    <row r="896" spans="1:5" ht="14.25" customHeight="1" x14ac:dyDescent="0.25">
      <c r="A896" s="10"/>
      <c r="B896" s="10"/>
      <c r="C896" s="10"/>
      <c r="D896" s="1038">
        <v>48201230200</v>
      </c>
      <c r="E896" s="746">
        <v>832</v>
      </c>
    </row>
    <row r="897" spans="1:5" ht="14.25" customHeight="1" x14ac:dyDescent="0.25">
      <c r="A897" s="10"/>
      <c r="B897" s="10"/>
      <c r="C897" s="10"/>
      <c r="D897" s="1038">
        <v>48085032004</v>
      </c>
      <c r="E897" s="746">
        <v>832</v>
      </c>
    </row>
    <row r="898" spans="1:5" ht="14.25" customHeight="1" x14ac:dyDescent="0.25">
      <c r="A898" s="10"/>
      <c r="B898" s="10"/>
      <c r="C898" s="10"/>
      <c r="D898" s="1038">
        <v>48085031507</v>
      </c>
      <c r="E898" s="746">
        <v>832</v>
      </c>
    </row>
    <row r="899" spans="1:5" ht="14.25" customHeight="1" x14ac:dyDescent="0.25">
      <c r="A899" s="10"/>
      <c r="B899" s="10"/>
      <c r="C899" s="10"/>
      <c r="D899" s="1038">
        <v>48479001502</v>
      </c>
      <c r="E899" s="746">
        <v>840</v>
      </c>
    </row>
    <row r="900" spans="1:5" ht="14.25" customHeight="1" x14ac:dyDescent="0.25">
      <c r="A900" s="10"/>
      <c r="B900" s="10"/>
      <c r="C900" s="10"/>
      <c r="D900" s="1038">
        <v>48029141000</v>
      </c>
      <c r="E900" s="746">
        <v>840</v>
      </c>
    </row>
    <row r="901" spans="1:5" ht="14.25" customHeight="1" x14ac:dyDescent="0.25">
      <c r="A901" s="10"/>
      <c r="B901" s="10"/>
      <c r="C901" s="10"/>
      <c r="D901" s="1038">
        <v>48491020704</v>
      </c>
      <c r="E901" s="746">
        <v>842</v>
      </c>
    </row>
    <row r="902" spans="1:5" ht="14.25" customHeight="1" x14ac:dyDescent="0.25">
      <c r="A902" s="10"/>
      <c r="B902" s="10"/>
      <c r="C902" s="10"/>
      <c r="D902" s="1038">
        <v>48479001706</v>
      </c>
      <c r="E902" s="746">
        <v>842</v>
      </c>
    </row>
    <row r="903" spans="1:5" ht="14.25" customHeight="1" x14ac:dyDescent="0.25">
      <c r="A903" s="10"/>
      <c r="B903" s="10"/>
      <c r="C903" s="10"/>
      <c r="D903" s="1038">
        <v>48453001835</v>
      </c>
      <c r="E903" s="746">
        <v>842</v>
      </c>
    </row>
    <row r="904" spans="1:5" ht="14.25" customHeight="1" x14ac:dyDescent="0.25">
      <c r="A904" s="10"/>
      <c r="B904" s="10"/>
      <c r="C904" s="10"/>
      <c r="D904" s="1038">
        <v>48439113607</v>
      </c>
      <c r="E904" s="746">
        <v>842</v>
      </c>
    </row>
    <row r="905" spans="1:5" ht="14.25" customHeight="1" x14ac:dyDescent="0.25">
      <c r="A905" s="10"/>
      <c r="B905" s="10"/>
      <c r="C905" s="10"/>
      <c r="D905" s="1038">
        <v>48355003304</v>
      </c>
      <c r="E905" s="746">
        <v>842</v>
      </c>
    </row>
    <row r="906" spans="1:5" ht="14.25" customHeight="1" x14ac:dyDescent="0.25">
      <c r="A906" s="10"/>
      <c r="B906" s="10"/>
      <c r="C906" s="10"/>
      <c r="D906" s="1038">
        <v>48303000404</v>
      </c>
      <c r="E906" s="746">
        <v>842</v>
      </c>
    </row>
    <row r="907" spans="1:5" ht="14.25" customHeight="1" x14ac:dyDescent="0.25">
      <c r="A907" s="10"/>
      <c r="B907" s="10"/>
      <c r="C907" s="10"/>
      <c r="D907" s="1038">
        <v>48201553802</v>
      </c>
      <c r="E907" s="746">
        <v>842</v>
      </c>
    </row>
    <row r="908" spans="1:5" ht="14.25" customHeight="1" x14ac:dyDescent="0.25">
      <c r="A908" s="10"/>
      <c r="B908" s="10"/>
      <c r="C908" s="10"/>
      <c r="D908" s="1038">
        <v>48201451401</v>
      </c>
      <c r="E908" s="746">
        <v>842</v>
      </c>
    </row>
    <row r="909" spans="1:5" ht="14.25" customHeight="1" x14ac:dyDescent="0.25">
      <c r="A909" s="10"/>
      <c r="B909" s="10"/>
      <c r="C909" s="10"/>
      <c r="D909" s="1038">
        <v>48201423401</v>
      </c>
      <c r="E909" s="746">
        <v>842</v>
      </c>
    </row>
    <row r="910" spans="1:5" ht="14.25" customHeight="1" x14ac:dyDescent="0.25">
      <c r="A910" s="10"/>
      <c r="B910" s="10"/>
      <c r="C910" s="10"/>
      <c r="D910" s="1038">
        <v>48201423100</v>
      </c>
      <c r="E910" s="746">
        <v>842</v>
      </c>
    </row>
    <row r="911" spans="1:5" ht="14.25" customHeight="1" x14ac:dyDescent="0.25">
      <c r="A911" s="10"/>
      <c r="B911" s="10"/>
      <c r="C911" s="10"/>
      <c r="D911" s="1038">
        <v>48201221300</v>
      </c>
      <c r="E911" s="746">
        <v>842</v>
      </c>
    </row>
    <row r="912" spans="1:5" ht="14.25" customHeight="1" x14ac:dyDescent="0.25">
      <c r="A912" s="10"/>
      <c r="B912" s="10"/>
      <c r="C912" s="10"/>
      <c r="D912" s="1038">
        <v>48167722300</v>
      </c>
      <c r="E912" s="746">
        <v>842</v>
      </c>
    </row>
    <row r="913" spans="1:5" ht="14.25" customHeight="1" x14ac:dyDescent="0.25">
      <c r="A913" s="10"/>
      <c r="B913" s="10"/>
      <c r="C913" s="10"/>
      <c r="D913" s="1038">
        <v>48141001114</v>
      </c>
      <c r="E913" s="746">
        <v>842</v>
      </c>
    </row>
    <row r="914" spans="1:5" ht="14.25" customHeight="1" x14ac:dyDescent="0.25">
      <c r="A914" s="10"/>
      <c r="B914" s="10"/>
      <c r="C914" s="10"/>
      <c r="D914" s="1038">
        <v>48141000101</v>
      </c>
      <c r="E914" s="746">
        <v>842</v>
      </c>
    </row>
    <row r="915" spans="1:5" ht="14.25" customHeight="1" x14ac:dyDescent="0.25">
      <c r="A915" s="10"/>
      <c r="B915" s="10"/>
      <c r="C915" s="10"/>
      <c r="D915" s="1038">
        <v>48113019100</v>
      </c>
      <c r="E915" s="746">
        <v>842</v>
      </c>
    </row>
    <row r="916" spans="1:5" ht="14.25" customHeight="1" x14ac:dyDescent="0.25">
      <c r="A916" s="10"/>
      <c r="B916" s="10"/>
      <c r="C916" s="10"/>
      <c r="D916" s="1038">
        <v>48113018300</v>
      </c>
      <c r="E916" s="746">
        <v>842</v>
      </c>
    </row>
    <row r="917" spans="1:5" ht="14.25" customHeight="1" x14ac:dyDescent="0.25">
      <c r="A917" s="10"/>
      <c r="B917" s="10"/>
      <c r="C917" s="10"/>
      <c r="D917" s="1038">
        <v>48113000401</v>
      </c>
      <c r="E917" s="746">
        <v>842</v>
      </c>
    </row>
    <row r="918" spans="1:5" ht="14.25" customHeight="1" x14ac:dyDescent="0.25">
      <c r="A918" s="10"/>
      <c r="B918" s="10"/>
      <c r="C918" s="10"/>
      <c r="D918" s="1038">
        <v>48037010100</v>
      </c>
      <c r="E918" s="746">
        <v>842</v>
      </c>
    </row>
    <row r="919" spans="1:5" ht="14.25" customHeight="1" x14ac:dyDescent="0.25">
      <c r="A919" s="10"/>
      <c r="B919" s="10"/>
      <c r="C919" s="10"/>
      <c r="D919" s="1038">
        <v>48491021502</v>
      </c>
      <c r="E919" s="746">
        <v>860</v>
      </c>
    </row>
    <row r="920" spans="1:5" ht="14.25" customHeight="1" x14ac:dyDescent="0.25">
      <c r="A920" s="10"/>
      <c r="B920" s="10"/>
      <c r="C920" s="10"/>
      <c r="D920" s="1038">
        <v>48453002108</v>
      </c>
      <c r="E920" s="746">
        <v>860</v>
      </c>
    </row>
    <row r="921" spans="1:5" ht="14.25" customHeight="1" x14ac:dyDescent="0.25">
      <c r="A921" s="10"/>
      <c r="B921" s="10"/>
      <c r="C921" s="10"/>
      <c r="D921" s="1038">
        <v>48453001844</v>
      </c>
      <c r="E921" s="746">
        <v>860</v>
      </c>
    </row>
    <row r="922" spans="1:5" ht="14.25" customHeight="1" x14ac:dyDescent="0.25">
      <c r="A922" s="10"/>
      <c r="B922" s="10"/>
      <c r="C922" s="10"/>
      <c r="D922" s="1038">
        <v>48439121702</v>
      </c>
      <c r="E922" s="746">
        <v>860</v>
      </c>
    </row>
    <row r="923" spans="1:5" ht="14.25" customHeight="1" x14ac:dyDescent="0.25">
      <c r="A923" s="10"/>
      <c r="B923" s="10"/>
      <c r="C923" s="10"/>
      <c r="D923" s="1038">
        <v>48273020400</v>
      </c>
      <c r="E923" s="746">
        <v>860</v>
      </c>
    </row>
    <row r="924" spans="1:5" ht="14.25" customHeight="1" x14ac:dyDescent="0.25">
      <c r="A924" s="10"/>
      <c r="B924" s="10"/>
      <c r="C924" s="10"/>
      <c r="D924" s="1038">
        <v>48231960500</v>
      </c>
      <c r="E924" s="746">
        <v>860</v>
      </c>
    </row>
    <row r="925" spans="1:5" ht="14.25" customHeight="1" x14ac:dyDescent="0.25">
      <c r="A925" s="10"/>
      <c r="B925" s="10"/>
      <c r="C925" s="10"/>
      <c r="D925" s="1038">
        <v>48141000205</v>
      </c>
      <c r="E925" s="746">
        <v>860</v>
      </c>
    </row>
    <row r="926" spans="1:5" ht="14.25" customHeight="1" x14ac:dyDescent="0.25">
      <c r="A926" s="10"/>
      <c r="B926" s="10"/>
      <c r="C926" s="10"/>
      <c r="D926" s="1038">
        <v>48113007902</v>
      </c>
      <c r="E926" s="746">
        <v>860</v>
      </c>
    </row>
    <row r="927" spans="1:5" ht="14.25" customHeight="1" x14ac:dyDescent="0.25">
      <c r="A927" s="10"/>
      <c r="B927" s="10"/>
      <c r="C927" s="10"/>
      <c r="D927" s="1038">
        <v>48113001600</v>
      </c>
      <c r="E927" s="746">
        <v>860</v>
      </c>
    </row>
    <row r="928" spans="1:5" ht="14.25" customHeight="1" x14ac:dyDescent="0.25">
      <c r="A928" s="10"/>
      <c r="B928" s="10"/>
      <c r="C928" s="10"/>
      <c r="D928" s="1038">
        <v>48085030801</v>
      </c>
      <c r="E928" s="746">
        <v>860</v>
      </c>
    </row>
    <row r="929" spans="1:5" ht="14.25" customHeight="1" x14ac:dyDescent="0.25">
      <c r="A929" s="10"/>
      <c r="B929" s="10"/>
      <c r="C929" s="10"/>
      <c r="D929" s="1038">
        <v>48029181809</v>
      </c>
      <c r="E929" s="746">
        <v>860</v>
      </c>
    </row>
    <row r="930" spans="1:5" ht="14.25" customHeight="1" x14ac:dyDescent="0.25">
      <c r="A930" s="10"/>
      <c r="B930" s="10"/>
      <c r="C930" s="10"/>
      <c r="D930" s="1038">
        <v>48029171925</v>
      </c>
      <c r="E930" s="746">
        <v>860</v>
      </c>
    </row>
    <row r="931" spans="1:5" ht="14.25" customHeight="1" x14ac:dyDescent="0.25">
      <c r="A931" s="10"/>
      <c r="B931" s="10"/>
      <c r="C931" s="10"/>
      <c r="D931" s="1038">
        <v>48021950200</v>
      </c>
      <c r="E931" s="746">
        <v>860</v>
      </c>
    </row>
    <row r="932" spans="1:5" ht="14.25" customHeight="1" x14ac:dyDescent="0.25">
      <c r="A932" s="10"/>
      <c r="B932" s="10"/>
      <c r="C932" s="10"/>
      <c r="D932" s="1038">
        <v>48245007002</v>
      </c>
      <c r="E932" s="746">
        <v>873</v>
      </c>
    </row>
    <row r="933" spans="1:5" ht="14.25" customHeight="1" x14ac:dyDescent="0.25">
      <c r="A933" s="10"/>
      <c r="B933" s="10"/>
      <c r="C933" s="10"/>
      <c r="D933" s="1038">
        <v>48201521300</v>
      </c>
      <c r="E933" s="746">
        <v>873</v>
      </c>
    </row>
    <row r="934" spans="1:5" ht="14.25" customHeight="1" x14ac:dyDescent="0.25">
      <c r="A934" s="10"/>
      <c r="B934" s="10"/>
      <c r="C934" s="10"/>
      <c r="D934" s="1038">
        <v>48453000401</v>
      </c>
      <c r="E934" s="746">
        <v>875</v>
      </c>
    </row>
    <row r="935" spans="1:5" ht="14.25" customHeight="1" x14ac:dyDescent="0.25">
      <c r="A935" s="10"/>
      <c r="B935" s="10"/>
      <c r="C935" s="10"/>
      <c r="D935" s="1038">
        <v>48439121904</v>
      </c>
      <c r="E935" s="746">
        <v>875</v>
      </c>
    </row>
    <row r="936" spans="1:5" ht="14.25" customHeight="1" x14ac:dyDescent="0.25">
      <c r="A936" s="10"/>
      <c r="B936" s="10"/>
      <c r="C936" s="10"/>
      <c r="D936" s="1038">
        <v>48439113705</v>
      </c>
      <c r="E936" s="746">
        <v>875</v>
      </c>
    </row>
    <row r="937" spans="1:5" ht="14.25" customHeight="1" x14ac:dyDescent="0.25">
      <c r="A937" s="10"/>
      <c r="B937" s="10"/>
      <c r="C937" s="10"/>
      <c r="D937" s="1038">
        <v>48201440100</v>
      </c>
      <c r="E937" s="746">
        <v>875</v>
      </c>
    </row>
    <row r="938" spans="1:5" ht="14.25" customHeight="1" x14ac:dyDescent="0.25">
      <c r="A938" s="10"/>
      <c r="B938" s="10"/>
      <c r="C938" s="10"/>
      <c r="D938" s="1038">
        <v>48113019202</v>
      </c>
      <c r="E938" s="746">
        <v>875</v>
      </c>
    </row>
    <row r="939" spans="1:5" ht="14.25" customHeight="1" x14ac:dyDescent="0.25">
      <c r="A939" s="10"/>
      <c r="B939" s="10"/>
      <c r="C939" s="10"/>
      <c r="D939" s="1038">
        <v>48113016626</v>
      </c>
      <c r="E939" s="746">
        <v>875</v>
      </c>
    </row>
    <row r="940" spans="1:5" ht="14.25" customHeight="1" x14ac:dyDescent="0.25">
      <c r="A940" s="10"/>
      <c r="B940" s="10"/>
      <c r="C940" s="10"/>
      <c r="D940" s="1038">
        <v>48113009802</v>
      </c>
      <c r="E940" s="746">
        <v>875</v>
      </c>
    </row>
    <row r="941" spans="1:5" ht="14.25" customHeight="1" x14ac:dyDescent="0.25">
      <c r="A941" s="10"/>
      <c r="B941" s="10"/>
      <c r="C941" s="10"/>
      <c r="D941" s="1038">
        <v>48113001202</v>
      </c>
      <c r="E941" s="746">
        <v>875</v>
      </c>
    </row>
    <row r="942" spans="1:5" ht="14.25" customHeight="1" x14ac:dyDescent="0.25">
      <c r="A942" s="10"/>
      <c r="B942" s="10"/>
      <c r="C942" s="10"/>
      <c r="D942" s="1038">
        <v>48029171924</v>
      </c>
      <c r="E942" s="746">
        <v>875</v>
      </c>
    </row>
    <row r="943" spans="1:5" ht="14.25" customHeight="1" x14ac:dyDescent="0.25">
      <c r="A943" s="10"/>
      <c r="B943" s="10"/>
      <c r="C943" s="10"/>
      <c r="D943" s="1038">
        <v>48029160501</v>
      </c>
      <c r="E943" s="746">
        <v>875</v>
      </c>
    </row>
    <row r="944" spans="1:5" ht="14.25" customHeight="1" x14ac:dyDescent="0.25">
      <c r="A944" s="10"/>
      <c r="B944" s="10"/>
      <c r="C944" s="10"/>
      <c r="D944" s="1038">
        <v>48441012801</v>
      </c>
      <c r="E944" s="746">
        <v>885</v>
      </c>
    </row>
    <row r="945" spans="1:5" ht="14.25" customHeight="1" x14ac:dyDescent="0.25">
      <c r="A945" s="10"/>
      <c r="B945" s="10"/>
      <c r="C945" s="10"/>
      <c r="D945" s="1038">
        <v>48439122002</v>
      </c>
      <c r="E945" s="746">
        <v>885</v>
      </c>
    </row>
    <row r="946" spans="1:5" ht="14.25" customHeight="1" x14ac:dyDescent="0.25">
      <c r="A946" s="10"/>
      <c r="B946" s="10"/>
      <c r="C946" s="10"/>
      <c r="D946" s="1038">
        <v>48439111521</v>
      </c>
      <c r="E946" s="746">
        <v>885</v>
      </c>
    </row>
    <row r="947" spans="1:5" ht="14.25" customHeight="1" x14ac:dyDescent="0.25">
      <c r="A947" s="10"/>
      <c r="B947" s="10"/>
      <c r="C947" s="10"/>
      <c r="D947" s="1038">
        <v>48215021404</v>
      </c>
      <c r="E947" s="746">
        <v>885</v>
      </c>
    </row>
    <row r="948" spans="1:5" ht="14.25" customHeight="1" x14ac:dyDescent="0.25">
      <c r="A948" s="10"/>
      <c r="B948" s="10"/>
      <c r="C948" s="10"/>
      <c r="D948" s="1038">
        <v>48215020903</v>
      </c>
      <c r="E948" s="746">
        <v>885</v>
      </c>
    </row>
    <row r="949" spans="1:5" ht="14.25" customHeight="1" x14ac:dyDescent="0.25">
      <c r="A949" s="10"/>
      <c r="B949" s="10"/>
      <c r="C949" s="10"/>
      <c r="D949" s="1038">
        <v>48201533300</v>
      </c>
      <c r="E949" s="746">
        <v>885</v>
      </c>
    </row>
    <row r="950" spans="1:5" ht="14.25" customHeight="1" x14ac:dyDescent="0.25">
      <c r="A950" s="10"/>
      <c r="B950" s="10"/>
      <c r="C950" s="10"/>
      <c r="D950" s="1038">
        <v>48201341302</v>
      </c>
      <c r="E950" s="746">
        <v>885</v>
      </c>
    </row>
    <row r="951" spans="1:5" ht="14.25" customHeight="1" x14ac:dyDescent="0.25">
      <c r="A951" s="10"/>
      <c r="B951" s="10"/>
      <c r="C951" s="10"/>
      <c r="D951" s="1038">
        <v>48113017201</v>
      </c>
      <c r="E951" s="746">
        <v>885</v>
      </c>
    </row>
    <row r="952" spans="1:5" ht="14.25" customHeight="1" x14ac:dyDescent="0.25">
      <c r="A952" s="10"/>
      <c r="B952" s="10"/>
      <c r="C952" s="10"/>
      <c r="D952" s="1038">
        <v>48113012701</v>
      </c>
      <c r="E952" s="746">
        <v>885</v>
      </c>
    </row>
    <row r="953" spans="1:5" ht="14.25" customHeight="1" x14ac:dyDescent="0.25">
      <c r="A953" s="10"/>
      <c r="B953" s="10"/>
      <c r="C953" s="10"/>
      <c r="D953" s="1038">
        <v>48085030505</v>
      </c>
      <c r="E953" s="746">
        <v>885</v>
      </c>
    </row>
    <row r="954" spans="1:5" ht="14.25" customHeight="1" x14ac:dyDescent="0.25">
      <c r="A954" s="10"/>
      <c r="B954" s="10"/>
      <c r="C954" s="10"/>
      <c r="D954" s="1038">
        <v>48029191405</v>
      </c>
      <c r="E954" s="746">
        <v>885</v>
      </c>
    </row>
    <row r="955" spans="1:5" ht="14.25" customHeight="1" x14ac:dyDescent="0.25">
      <c r="A955" s="10"/>
      <c r="B955" s="10"/>
      <c r="C955" s="10"/>
      <c r="D955" s="1038">
        <v>48029180902</v>
      </c>
      <c r="E955" s="746">
        <v>885</v>
      </c>
    </row>
    <row r="956" spans="1:5" ht="14.25" customHeight="1" x14ac:dyDescent="0.25">
      <c r="A956" s="10"/>
      <c r="B956" s="10"/>
      <c r="C956" s="10"/>
      <c r="D956" s="1038">
        <v>48029180604</v>
      </c>
      <c r="E956" s="746">
        <v>885</v>
      </c>
    </row>
    <row r="957" spans="1:5" ht="14.25" customHeight="1" x14ac:dyDescent="0.25">
      <c r="A957" s="10"/>
      <c r="B957" s="10"/>
      <c r="C957" s="10"/>
      <c r="D957" s="1038">
        <v>48029121206</v>
      </c>
      <c r="E957" s="746">
        <v>885</v>
      </c>
    </row>
    <row r="958" spans="1:5" ht="14.25" customHeight="1" x14ac:dyDescent="0.25">
      <c r="A958" s="10"/>
      <c r="B958" s="10"/>
      <c r="C958" s="10"/>
      <c r="D958" s="1038">
        <v>48085031900</v>
      </c>
      <c r="E958" s="746">
        <v>899</v>
      </c>
    </row>
    <row r="959" spans="1:5" ht="14.25" customHeight="1" x14ac:dyDescent="0.25">
      <c r="A959" s="10"/>
      <c r="B959" s="10"/>
      <c r="C959" s="10"/>
      <c r="D959" s="1038">
        <v>48039661200</v>
      </c>
      <c r="E959" s="746">
        <v>899</v>
      </c>
    </row>
    <row r="960" spans="1:5" ht="14.25" customHeight="1" x14ac:dyDescent="0.25">
      <c r="A960" s="10"/>
      <c r="B960" s="10"/>
      <c r="C960" s="10"/>
      <c r="D960" s="1038">
        <v>48453001864</v>
      </c>
      <c r="E960" s="746">
        <v>901</v>
      </c>
    </row>
    <row r="961" spans="1:5" ht="14.25" customHeight="1" x14ac:dyDescent="0.25">
      <c r="A961" s="10"/>
      <c r="B961" s="10"/>
      <c r="C961" s="10"/>
      <c r="D961" s="1038">
        <v>48339691302</v>
      </c>
      <c r="E961" s="746">
        <v>901</v>
      </c>
    </row>
    <row r="962" spans="1:5" ht="14.25" customHeight="1" x14ac:dyDescent="0.25">
      <c r="A962" s="10"/>
      <c r="B962" s="10"/>
      <c r="C962" s="10"/>
      <c r="D962" s="1038">
        <v>48303002204</v>
      </c>
      <c r="E962" s="746">
        <v>901</v>
      </c>
    </row>
    <row r="963" spans="1:5" ht="14.25" customHeight="1" x14ac:dyDescent="0.25">
      <c r="A963" s="10"/>
      <c r="B963" s="10"/>
      <c r="C963" s="10"/>
      <c r="D963" s="1038">
        <v>48223950401</v>
      </c>
      <c r="E963" s="746">
        <v>901</v>
      </c>
    </row>
    <row r="964" spans="1:5" ht="14.25" customHeight="1" x14ac:dyDescent="0.25">
      <c r="A964" s="10"/>
      <c r="B964" s="10"/>
      <c r="C964" s="10"/>
      <c r="D964" s="1038">
        <v>48201532200</v>
      </c>
      <c r="E964" s="746">
        <v>901</v>
      </c>
    </row>
    <row r="965" spans="1:5" ht="14.25" customHeight="1" x14ac:dyDescent="0.25">
      <c r="A965" s="10"/>
      <c r="B965" s="10"/>
      <c r="C965" s="10"/>
      <c r="D965" s="1038">
        <v>48201510200</v>
      </c>
      <c r="E965" s="746">
        <v>901</v>
      </c>
    </row>
    <row r="966" spans="1:5" ht="14.25" customHeight="1" x14ac:dyDescent="0.25">
      <c r="A966" s="10"/>
      <c r="B966" s="10"/>
      <c r="C966" s="10"/>
      <c r="D966" s="1038">
        <v>48201431802</v>
      </c>
      <c r="E966" s="746">
        <v>901</v>
      </c>
    </row>
    <row r="967" spans="1:5" ht="14.25" customHeight="1" x14ac:dyDescent="0.25">
      <c r="A967" s="10"/>
      <c r="B967" s="10"/>
      <c r="C967" s="10"/>
      <c r="D967" s="1038">
        <v>48171950400</v>
      </c>
      <c r="E967" s="746">
        <v>901</v>
      </c>
    </row>
    <row r="968" spans="1:5" ht="14.25" customHeight="1" x14ac:dyDescent="0.25">
      <c r="A968" s="10"/>
      <c r="B968" s="10"/>
      <c r="C968" s="10"/>
      <c r="D968" s="1038">
        <v>48113019004</v>
      </c>
      <c r="E968" s="746">
        <v>901</v>
      </c>
    </row>
    <row r="969" spans="1:5" ht="14.25" customHeight="1" x14ac:dyDescent="0.25">
      <c r="A969" s="10"/>
      <c r="B969" s="10"/>
      <c r="C969" s="10"/>
      <c r="D969" s="1038">
        <v>48113000702</v>
      </c>
      <c r="E969" s="746">
        <v>901</v>
      </c>
    </row>
    <row r="970" spans="1:5" ht="14.25" customHeight="1" x14ac:dyDescent="0.25">
      <c r="A970" s="10"/>
      <c r="B970" s="10"/>
      <c r="C970" s="10"/>
      <c r="D970" s="1038">
        <v>48085031640</v>
      </c>
      <c r="E970" s="746">
        <v>901</v>
      </c>
    </row>
    <row r="971" spans="1:5" ht="14.25" customHeight="1" x14ac:dyDescent="0.25">
      <c r="A971" s="10"/>
      <c r="B971" s="10"/>
      <c r="C971" s="10"/>
      <c r="D971" s="1038">
        <v>48085030702</v>
      </c>
      <c r="E971" s="746">
        <v>901</v>
      </c>
    </row>
    <row r="972" spans="1:5" ht="14.25" customHeight="1" x14ac:dyDescent="0.25">
      <c r="A972" s="10"/>
      <c r="B972" s="10"/>
      <c r="C972" s="10"/>
      <c r="D972" s="1038">
        <v>48061014500</v>
      </c>
      <c r="E972" s="746">
        <v>901</v>
      </c>
    </row>
    <row r="973" spans="1:5" ht="14.25" customHeight="1" x14ac:dyDescent="0.25">
      <c r="A973" s="10"/>
      <c r="B973" s="10"/>
      <c r="C973" s="10"/>
      <c r="D973" s="1038">
        <v>48061012504</v>
      </c>
      <c r="E973" s="746">
        <v>901</v>
      </c>
    </row>
    <row r="974" spans="1:5" ht="14.25" customHeight="1" x14ac:dyDescent="0.25">
      <c r="A974" s="10"/>
      <c r="B974" s="10"/>
      <c r="C974" s="10"/>
      <c r="D974" s="1038">
        <v>48005000400</v>
      </c>
      <c r="E974" s="746">
        <v>901</v>
      </c>
    </row>
    <row r="975" spans="1:5" ht="14.25" customHeight="1" x14ac:dyDescent="0.25">
      <c r="A975" s="10"/>
      <c r="B975" s="10"/>
      <c r="C975" s="10"/>
      <c r="D975" s="1038">
        <v>48257051300</v>
      </c>
      <c r="E975" s="746">
        <v>916</v>
      </c>
    </row>
    <row r="976" spans="1:5" ht="14.25" customHeight="1" x14ac:dyDescent="0.25">
      <c r="A976" s="10"/>
      <c r="B976" s="10"/>
      <c r="C976" s="10"/>
      <c r="D976" s="1038">
        <v>48453001908</v>
      </c>
      <c r="E976" s="746">
        <v>917</v>
      </c>
    </row>
    <row r="977" spans="1:5" ht="14.25" customHeight="1" x14ac:dyDescent="0.25">
      <c r="A977" s="10"/>
      <c r="B977" s="10"/>
      <c r="C977" s="10"/>
      <c r="D977" s="1038">
        <v>48439113921</v>
      </c>
      <c r="E977" s="746">
        <v>917</v>
      </c>
    </row>
    <row r="978" spans="1:5" ht="14.25" customHeight="1" x14ac:dyDescent="0.25">
      <c r="A978" s="10"/>
      <c r="B978" s="10"/>
      <c r="C978" s="10"/>
      <c r="D978" s="1038">
        <v>48329000302</v>
      </c>
      <c r="E978" s="746">
        <v>917</v>
      </c>
    </row>
    <row r="979" spans="1:5" ht="14.25" customHeight="1" x14ac:dyDescent="0.25">
      <c r="A979" s="10"/>
      <c r="B979" s="10"/>
      <c r="C979" s="10"/>
      <c r="D979" s="1038">
        <v>48299970500</v>
      </c>
      <c r="E979" s="746">
        <v>917</v>
      </c>
    </row>
    <row r="980" spans="1:5" ht="14.25" customHeight="1" x14ac:dyDescent="0.25">
      <c r="A980" s="10"/>
      <c r="B980" s="10"/>
      <c r="C980" s="10"/>
      <c r="D980" s="1038">
        <v>48201532900</v>
      </c>
      <c r="E980" s="746">
        <v>917</v>
      </c>
    </row>
    <row r="981" spans="1:5" ht="14.25" customHeight="1" x14ac:dyDescent="0.25">
      <c r="A981" s="10"/>
      <c r="B981" s="10"/>
      <c r="C981" s="10"/>
      <c r="D981" s="1038">
        <v>48201253900</v>
      </c>
      <c r="E981" s="746">
        <v>917</v>
      </c>
    </row>
    <row r="982" spans="1:5" ht="14.25" customHeight="1" x14ac:dyDescent="0.25">
      <c r="A982" s="10"/>
      <c r="B982" s="10"/>
      <c r="C982" s="10"/>
      <c r="D982" s="1038">
        <v>48167722700</v>
      </c>
      <c r="E982" s="746">
        <v>917</v>
      </c>
    </row>
    <row r="983" spans="1:5" ht="14.25" customHeight="1" x14ac:dyDescent="0.25">
      <c r="A983" s="10"/>
      <c r="B983" s="10"/>
      <c r="C983" s="10"/>
      <c r="D983" s="1038">
        <v>48141000110</v>
      </c>
      <c r="E983" s="746">
        <v>917</v>
      </c>
    </row>
    <row r="984" spans="1:5" ht="14.25" customHeight="1" x14ac:dyDescent="0.25">
      <c r="A984" s="10"/>
      <c r="B984" s="10"/>
      <c r="C984" s="10"/>
      <c r="D984" s="1038">
        <v>48113018129</v>
      </c>
      <c r="E984" s="746">
        <v>917</v>
      </c>
    </row>
    <row r="985" spans="1:5" ht="14.25" customHeight="1" x14ac:dyDescent="0.25">
      <c r="A985" s="10"/>
      <c r="B985" s="10"/>
      <c r="C985" s="10"/>
      <c r="D985" s="1038">
        <v>48113016804</v>
      </c>
      <c r="E985" s="746">
        <v>917</v>
      </c>
    </row>
    <row r="986" spans="1:5" ht="14.25" customHeight="1" x14ac:dyDescent="0.25">
      <c r="A986" s="10"/>
      <c r="B986" s="10"/>
      <c r="C986" s="10"/>
      <c r="D986" s="1038">
        <v>48113017003</v>
      </c>
      <c r="E986" s="746">
        <v>917</v>
      </c>
    </row>
    <row r="987" spans="1:5" ht="14.25" customHeight="1" x14ac:dyDescent="0.25">
      <c r="A987" s="10"/>
      <c r="B987" s="10"/>
      <c r="C987" s="10"/>
      <c r="D987" s="1038">
        <v>48113002701</v>
      </c>
      <c r="E987" s="746">
        <v>917</v>
      </c>
    </row>
    <row r="988" spans="1:5" ht="14.25" customHeight="1" x14ac:dyDescent="0.25">
      <c r="A988" s="10"/>
      <c r="B988" s="10"/>
      <c r="C988" s="10"/>
      <c r="D988" s="1038">
        <v>48113000405</v>
      </c>
      <c r="E988" s="746">
        <v>917</v>
      </c>
    </row>
    <row r="989" spans="1:5" ht="14.25" customHeight="1" x14ac:dyDescent="0.25">
      <c r="A989" s="10"/>
      <c r="B989" s="10"/>
      <c r="C989" s="10"/>
      <c r="D989" s="1038">
        <v>48041001100</v>
      </c>
      <c r="E989" s="746">
        <v>917</v>
      </c>
    </row>
    <row r="990" spans="1:5" ht="14.25" customHeight="1" x14ac:dyDescent="0.25">
      <c r="A990" s="10"/>
      <c r="B990" s="10"/>
      <c r="C990" s="10"/>
      <c r="D990" s="1038">
        <v>48029181716</v>
      </c>
      <c r="E990" s="746">
        <v>917</v>
      </c>
    </row>
    <row r="991" spans="1:5" ht="14.25" customHeight="1" x14ac:dyDescent="0.25">
      <c r="A991" s="10"/>
      <c r="B991" s="10"/>
      <c r="C991" s="10"/>
      <c r="D991" s="1038">
        <v>48029131507</v>
      </c>
      <c r="E991" s="746">
        <v>917</v>
      </c>
    </row>
    <row r="992" spans="1:5" ht="14.25" customHeight="1" x14ac:dyDescent="0.25">
      <c r="A992" s="10"/>
      <c r="B992" s="10"/>
      <c r="C992" s="10"/>
      <c r="D992" s="1038">
        <v>48029121116</v>
      </c>
      <c r="E992" s="746">
        <v>917</v>
      </c>
    </row>
    <row r="993" spans="1:5" ht="14.25" customHeight="1" x14ac:dyDescent="0.25">
      <c r="A993" s="10"/>
      <c r="B993" s="10"/>
      <c r="C993" s="10"/>
      <c r="D993" s="1038">
        <v>48303000607</v>
      </c>
      <c r="E993" s="746">
        <v>934</v>
      </c>
    </row>
    <row r="994" spans="1:5" ht="14.25" customHeight="1" x14ac:dyDescent="0.25">
      <c r="A994" s="10"/>
      <c r="B994" s="10"/>
      <c r="C994" s="10"/>
      <c r="D994" s="1038">
        <v>48453001100</v>
      </c>
      <c r="E994" s="746">
        <v>935</v>
      </c>
    </row>
    <row r="995" spans="1:5" ht="14.25" customHeight="1" x14ac:dyDescent="0.25">
      <c r="A995" s="10"/>
      <c r="B995" s="10"/>
      <c r="C995" s="10"/>
      <c r="D995" s="1038">
        <v>48439121704</v>
      </c>
      <c r="E995" s="746">
        <v>935</v>
      </c>
    </row>
    <row r="996" spans="1:5" ht="14.25" customHeight="1" x14ac:dyDescent="0.25">
      <c r="A996" s="10"/>
      <c r="B996" s="10"/>
      <c r="C996" s="10"/>
      <c r="D996" s="1038">
        <v>48439111537</v>
      </c>
      <c r="E996" s="746">
        <v>935</v>
      </c>
    </row>
    <row r="997" spans="1:5" ht="14.25" customHeight="1" x14ac:dyDescent="0.25">
      <c r="A997" s="10"/>
      <c r="B997" s="10"/>
      <c r="C997" s="10"/>
      <c r="D997" s="1038">
        <v>48439105505</v>
      </c>
      <c r="E997" s="746">
        <v>935</v>
      </c>
    </row>
    <row r="998" spans="1:5" ht="14.25" customHeight="1" x14ac:dyDescent="0.25">
      <c r="A998" s="10"/>
      <c r="B998" s="10"/>
      <c r="C998" s="10"/>
      <c r="D998" s="1038">
        <v>48225950400</v>
      </c>
      <c r="E998" s="746">
        <v>935</v>
      </c>
    </row>
    <row r="999" spans="1:5" ht="14.25" customHeight="1" x14ac:dyDescent="0.25">
      <c r="A999" s="10"/>
      <c r="B999" s="10"/>
      <c r="C999" s="10"/>
      <c r="D999" s="1038">
        <v>48215024112</v>
      </c>
      <c r="E999" s="746">
        <v>935</v>
      </c>
    </row>
    <row r="1000" spans="1:5" ht="14.25" customHeight="1" x14ac:dyDescent="0.25">
      <c r="A1000" s="10"/>
      <c r="B1000" s="10"/>
      <c r="C1000" s="10"/>
      <c r="D1000" s="1038">
        <v>48215024205</v>
      </c>
      <c r="E1000" s="746">
        <v>935</v>
      </c>
    </row>
    <row r="1001" spans="1:5" ht="14.25" customHeight="1" x14ac:dyDescent="0.25">
      <c r="A1001" s="10"/>
      <c r="B1001" s="10"/>
      <c r="C1001" s="10"/>
      <c r="D1001" s="1038">
        <v>48201451500</v>
      </c>
      <c r="E1001" s="746">
        <v>935</v>
      </c>
    </row>
    <row r="1002" spans="1:5" ht="14.25" customHeight="1" x14ac:dyDescent="0.25">
      <c r="A1002" s="10"/>
      <c r="B1002" s="10"/>
      <c r="C1002" s="10"/>
      <c r="D1002" s="1038">
        <v>48201410701</v>
      </c>
      <c r="E1002" s="746">
        <v>935</v>
      </c>
    </row>
    <row r="1003" spans="1:5" ht="14.25" customHeight="1" x14ac:dyDescent="0.25">
      <c r="A1003" s="10"/>
      <c r="B1003" s="10"/>
      <c r="C1003" s="10"/>
      <c r="D1003" s="1038">
        <v>48201332000</v>
      </c>
      <c r="E1003" s="746">
        <v>935</v>
      </c>
    </row>
    <row r="1004" spans="1:5" ht="14.25" customHeight="1" x14ac:dyDescent="0.25">
      <c r="A1004" s="10"/>
      <c r="B1004" s="10"/>
      <c r="C1004" s="10"/>
      <c r="D1004" s="1038">
        <v>48201330800</v>
      </c>
      <c r="E1004" s="746">
        <v>935</v>
      </c>
    </row>
    <row r="1005" spans="1:5" ht="14.25" customHeight="1" x14ac:dyDescent="0.25">
      <c r="A1005" s="10"/>
      <c r="B1005" s="10"/>
      <c r="C1005" s="10"/>
      <c r="D1005" s="1038">
        <v>48187210714</v>
      </c>
      <c r="E1005" s="746">
        <v>935</v>
      </c>
    </row>
    <row r="1006" spans="1:5" ht="14.25" customHeight="1" x14ac:dyDescent="0.25">
      <c r="A1006" s="10"/>
      <c r="B1006" s="10"/>
      <c r="C1006" s="10"/>
      <c r="D1006" s="1038">
        <v>48167725800</v>
      </c>
      <c r="E1006" s="746">
        <v>935</v>
      </c>
    </row>
    <row r="1007" spans="1:5" ht="14.25" customHeight="1" x14ac:dyDescent="0.25">
      <c r="A1007" s="10"/>
      <c r="B1007" s="10"/>
      <c r="C1007" s="10"/>
      <c r="D1007" s="1038">
        <v>48121021638</v>
      </c>
      <c r="E1007" s="746">
        <v>935</v>
      </c>
    </row>
    <row r="1008" spans="1:5" ht="14.25" customHeight="1" x14ac:dyDescent="0.25">
      <c r="A1008" s="10"/>
      <c r="B1008" s="10"/>
      <c r="C1008" s="10"/>
      <c r="D1008" s="1038">
        <v>48113013009</v>
      </c>
      <c r="E1008" s="746">
        <v>935</v>
      </c>
    </row>
    <row r="1009" spans="1:5" ht="14.25" customHeight="1" x14ac:dyDescent="0.25">
      <c r="A1009" s="10"/>
      <c r="B1009" s="10"/>
      <c r="C1009" s="10"/>
      <c r="D1009" s="1038">
        <v>48113011601</v>
      </c>
      <c r="E1009" s="746">
        <v>935</v>
      </c>
    </row>
    <row r="1010" spans="1:5" ht="14.25" customHeight="1" x14ac:dyDescent="0.25">
      <c r="A1010" s="10"/>
      <c r="B1010" s="10"/>
      <c r="C1010" s="10"/>
      <c r="D1010" s="1038">
        <v>48113000500</v>
      </c>
      <c r="E1010" s="746">
        <v>935</v>
      </c>
    </row>
    <row r="1011" spans="1:5" ht="14.25" customHeight="1" x14ac:dyDescent="0.25">
      <c r="A1011" s="10"/>
      <c r="B1011" s="10"/>
      <c r="C1011" s="10"/>
      <c r="D1011" s="1038">
        <v>48097001100</v>
      </c>
      <c r="E1011" s="746">
        <v>935</v>
      </c>
    </row>
    <row r="1012" spans="1:5" ht="14.25" customHeight="1" x14ac:dyDescent="0.25">
      <c r="A1012" s="10"/>
      <c r="B1012" s="10"/>
      <c r="C1012" s="10"/>
      <c r="D1012" s="1038">
        <v>48039664300</v>
      </c>
      <c r="E1012" s="746">
        <v>935</v>
      </c>
    </row>
    <row r="1013" spans="1:5" ht="14.25" customHeight="1" x14ac:dyDescent="0.25">
      <c r="A1013" s="10"/>
      <c r="B1013" s="10"/>
      <c r="C1013" s="10"/>
      <c r="D1013" s="1038">
        <v>48029190200</v>
      </c>
      <c r="E1013" s="746">
        <v>935</v>
      </c>
    </row>
    <row r="1014" spans="1:5" ht="14.25" customHeight="1" x14ac:dyDescent="0.25">
      <c r="A1014" s="10"/>
      <c r="B1014" s="10"/>
      <c r="C1014" s="10"/>
      <c r="D1014" s="1038">
        <v>48029190901</v>
      </c>
      <c r="E1014" s="746">
        <v>935</v>
      </c>
    </row>
    <row r="1015" spans="1:5" ht="14.25" customHeight="1" x14ac:dyDescent="0.25">
      <c r="A1015" s="10"/>
      <c r="B1015" s="10"/>
      <c r="C1015" s="10"/>
      <c r="D1015" s="1038">
        <v>48029181728</v>
      </c>
      <c r="E1015" s="746">
        <v>935</v>
      </c>
    </row>
    <row r="1016" spans="1:5" ht="14.25" customHeight="1" x14ac:dyDescent="0.25">
      <c r="A1016" s="10"/>
      <c r="B1016" s="10"/>
      <c r="C1016" s="10"/>
      <c r="D1016" s="1038">
        <v>48029180800</v>
      </c>
      <c r="E1016" s="746">
        <v>935</v>
      </c>
    </row>
    <row r="1017" spans="1:5" ht="14.25" customHeight="1" x14ac:dyDescent="0.25">
      <c r="A1017" s="10"/>
      <c r="B1017" s="10"/>
      <c r="C1017" s="10"/>
      <c r="D1017" s="1038">
        <v>48029121601</v>
      </c>
      <c r="E1017" s="746">
        <v>935</v>
      </c>
    </row>
    <row r="1018" spans="1:5" ht="14.25" customHeight="1" x14ac:dyDescent="0.25">
      <c r="A1018" s="10"/>
      <c r="B1018" s="10"/>
      <c r="C1018" s="10"/>
      <c r="D1018" s="1038">
        <v>48029121804</v>
      </c>
      <c r="E1018" s="746">
        <v>935</v>
      </c>
    </row>
    <row r="1019" spans="1:5" ht="14.25" customHeight="1" x14ac:dyDescent="0.25">
      <c r="A1019" s="10"/>
      <c r="B1019" s="10"/>
      <c r="C1019" s="10"/>
      <c r="D1019" s="1038">
        <v>48021950400</v>
      </c>
      <c r="E1019" s="746">
        <v>935</v>
      </c>
    </row>
    <row r="1020" spans="1:5" ht="14.25" customHeight="1" x14ac:dyDescent="0.25">
      <c r="A1020" s="10"/>
      <c r="B1020" s="10"/>
      <c r="C1020" s="10"/>
      <c r="D1020" s="1038">
        <v>48029130600</v>
      </c>
      <c r="E1020" s="746">
        <v>961</v>
      </c>
    </row>
    <row r="1021" spans="1:5" ht="14.25" customHeight="1" x14ac:dyDescent="0.25">
      <c r="A1021" s="10"/>
      <c r="B1021" s="10"/>
      <c r="C1021" s="10"/>
      <c r="D1021" s="1038">
        <v>48355000700</v>
      </c>
      <c r="E1021" s="746">
        <v>962</v>
      </c>
    </row>
    <row r="1022" spans="1:5" ht="14.25" customHeight="1" x14ac:dyDescent="0.25">
      <c r="A1022" s="10"/>
      <c r="B1022" s="10"/>
      <c r="C1022" s="10"/>
      <c r="D1022" s="1038">
        <v>48309002800</v>
      </c>
      <c r="E1022" s="746">
        <v>962</v>
      </c>
    </row>
    <row r="1023" spans="1:5" ht="14.25" customHeight="1" x14ac:dyDescent="0.25">
      <c r="A1023" s="10"/>
      <c r="B1023" s="10"/>
      <c r="C1023" s="10"/>
      <c r="D1023" s="1038">
        <v>48201552302</v>
      </c>
      <c r="E1023" s="746">
        <v>962</v>
      </c>
    </row>
    <row r="1024" spans="1:5" ht="14.25" customHeight="1" x14ac:dyDescent="0.25">
      <c r="A1024" s="10"/>
      <c r="B1024" s="10"/>
      <c r="C1024" s="10"/>
      <c r="D1024" s="1038">
        <v>48201541400</v>
      </c>
      <c r="E1024" s="746">
        <v>962</v>
      </c>
    </row>
    <row r="1025" spans="1:5" ht="14.25" customHeight="1" x14ac:dyDescent="0.25">
      <c r="A1025" s="10"/>
      <c r="B1025" s="10"/>
      <c r="C1025" s="10"/>
      <c r="D1025" s="1038">
        <v>48201454600</v>
      </c>
      <c r="E1025" s="746">
        <v>962</v>
      </c>
    </row>
    <row r="1026" spans="1:5" ht="14.25" customHeight="1" x14ac:dyDescent="0.25">
      <c r="A1026" s="10"/>
      <c r="B1026" s="10"/>
      <c r="C1026" s="10"/>
      <c r="D1026" s="1038">
        <v>48201451100</v>
      </c>
      <c r="E1026" s="746">
        <v>962</v>
      </c>
    </row>
    <row r="1027" spans="1:5" ht="14.25" customHeight="1" x14ac:dyDescent="0.25">
      <c r="A1027" s="10"/>
      <c r="B1027" s="10"/>
      <c r="C1027" s="10"/>
      <c r="D1027" s="1038">
        <v>48121021743</v>
      </c>
      <c r="E1027" s="746">
        <v>962</v>
      </c>
    </row>
    <row r="1028" spans="1:5" ht="14.25" customHeight="1" x14ac:dyDescent="0.25">
      <c r="A1028" s="10"/>
      <c r="B1028" s="10"/>
      <c r="C1028" s="10"/>
      <c r="D1028" s="1038">
        <v>48121021405</v>
      </c>
      <c r="E1028" s="746">
        <v>962</v>
      </c>
    </row>
    <row r="1029" spans="1:5" ht="14.25" customHeight="1" x14ac:dyDescent="0.25">
      <c r="A1029" s="10"/>
      <c r="B1029" s="10"/>
      <c r="C1029" s="10"/>
      <c r="D1029" s="1038">
        <v>48113014602</v>
      </c>
      <c r="E1029" s="746">
        <v>962</v>
      </c>
    </row>
    <row r="1030" spans="1:5" ht="14.25" customHeight="1" x14ac:dyDescent="0.25">
      <c r="A1030" s="10"/>
      <c r="B1030" s="10"/>
      <c r="C1030" s="10"/>
      <c r="D1030" s="1038">
        <v>48113013722</v>
      </c>
      <c r="E1030" s="746">
        <v>962</v>
      </c>
    </row>
    <row r="1031" spans="1:5" ht="14.25" customHeight="1" x14ac:dyDescent="0.25">
      <c r="A1031" s="10"/>
      <c r="B1031" s="10"/>
      <c r="C1031" s="10"/>
      <c r="D1031" s="1038">
        <v>48113011105</v>
      </c>
      <c r="E1031" s="746">
        <v>962</v>
      </c>
    </row>
    <row r="1032" spans="1:5" ht="14.25" customHeight="1" x14ac:dyDescent="0.25">
      <c r="A1032" s="10"/>
      <c r="B1032" s="10"/>
      <c r="C1032" s="10"/>
      <c r="D1032" s="1038">
        <v>48113009900</v>
      </c>
      <c r="E1032" s="746">
        <v>962</v>
      </c>
    </row>
    <row r="1033" spans="1:5" ht="14.25" customHeight="1" x14ac:dyDescent="0.25">
      <c r="A1033" s="10"/>
      <c r="B1033" s="10"/>
      <c r="C1033" s="10"/>
      <c r="D1033" s="1038">
        <v>48099010601</v>
      </c>
      <c r="E1033" s="746">
        <v>962</v>
      </c>
    </row>
    <row r="1034" spans="1:5" ht="14.25" customHeight="1" x14ac:dyDescent="0.25">
      <c r="A1034" s="10"/>
      <c r="B1034" s="10"/>
      <c r="C1034" s="10"/>
      <c r="D1034" s="1038">
        <v>48061013104</v>
      </c>
      <c r="E1034" s="746">
        <v>962</v>
      </c>
    </row>
    <row r="1035" spans="1:5" ht="14.25" customHeight="1" x14ac:dyDescent="0.25">
      <c r="A1035" s="10"/>
      <c r="B1035" s="10"/>
      <c r="C1035" s="10"/>
      <c r="D1035" s="1038">
        <v>48029191304</v>
      </c>
      <c r="E1035" s="746">
        <v>962</v>
      </c>
    </row>
    <row r="1036" spans="1:5" ht="14.25" customHeight="1" x14ac:dyDescent="0.25">
      <c r="A1036" s="10"/>
      <c r="B1036" s="10"/>
      <c r="C1036" s="10"/>
      <c r="D1036" s="1038">
        <v>48029181703</v>
      </c>
      <c r="E1036" s="746">
        <v>962</v>
      </c>
    </row>
    <row r="1037" spans="1:5" ht="14.25" customHeight="1" x14ac:dyDescent="0.25">
      <c r="A1037" s="10"/>
      <c r="B1037" s="10"/>
      <c r="C1037" s="10"/>
      <c r="D1037" s="1038">
        <v>48029121118</v>
      </c>
      <c r="E1037" s="746">
        <v>962</v>
      </c>
    </row>
    <row r="1038" spans="1:5" ht="14.25" customHeight="1" x14ac:dyDescent="0.25">
      <c r="A1038" s="10"/>
      <c r="B1038" s="10"/>
      <c r="C1038" s="10"/>
      <c r="D1038" s="1038">
        <v>48027021000</v>
      </c>
      <c r="E1038" s="746">
        <v>962</v>
      </c>
    </row>
    <row r="1039" spans="1:5" ht="14.25" customHeight="1" x14ac:dyDescent="0.25">
      <c r="A1039" s="10"/>
      <c r="B1039" s="10"/>
      <c r="C1039" s="10"/>
      <c r="D1039" s="1038">
        <v>48451001303</v>
      </c>
      <c r="E1039" s="746">
        <v>980</v>
      </c>
    </row>
    <row r="1040" spans="1:5" ht="14.25" customHeight="1" x14ac:dyDescent="0.25">
      <c r="A1040" s="10"/>
      <c r="B1040" s="10"/>
      <c r="C1040" s="10"/>
      <c r="D1040" s="1038">
        <v>48041002014</v>
      </c>
      <c r="E1040" s="746">
        <v>980</v>
      </c>
    </row>
    <row r="1041" spans="1:5" ht="14.25" customHeight="1" x14ac:dyDescent="0.25">
      <c r="A1041" s="10"/>
      <c r="B1041" s="10"/>
      <c r="C1041" s="10"/>
      <c r="D1041" s="1038">
        <v>48491021505</v>
      </c>
      <c r="E1041" s="746">
        <v>982</v>
      </c>
    </row>
    <row r="1042" spans="1:5" ht="14.25" customHeight="1" x14ac:dyDescent="0.25">
      <c r="A1042" s="10"/>
      <c r="B1042" s="10"/>
      <c r="C1042" s="10"/>
      <c r="D1042" s="1038">
        <v>48451001200</v>
      </c>
      <c r="E1042" s="746">
        <v>982</v>
      </c>
    </row>
    <row r="1043" spans="1:5" ht="14.25" customHeight="1" x14ac:dyDescent="0.25">
      <c r="A1043" s="10"/>
      <c r="B1043" s="10"/>
      <c r="C1043" s="10"/>
      <c r="D1043" s="1038">
        <v>48423001803</v>
      </c>
      <c r="E1043" s="746">
        <v>982</v>
      </c>
    </row>
    <row r="1044" spans="1:5" ht="14.25" customHeight="1" x14ac:dyDescent="0.25">
      <c r="A1044" s="10"/>
      <c r="B1044" s="10"/>
      <c r="C1044" s="10"/>
      <c r="D1044" s="1038">
        <v>48209010908</v>
      </c>
      <c r="E1044" s="746">
        <v>982</v>
      </c>
    </row>
    <row r="1045" spans="1:5" ht="14.25" customHeight="1" x14ac:dyDescent="0.25">
      <c r="A1045" s="10"/>
      <c r="B1045" s="10"/>
      <c r="C1045" s="10"/>
      <c r="D1045" s="1038">
        <v>48201552500</v>
      </c>
      <c r="E1045" s="746">
        <v>982</v>
      </c>
    </row>
    <row r="1046" spans="1:5" ht="14.25" customHeight="1" x14ac:dyDescent="0.25">
      <c r="A1046" s="10"/>
      <c r="B1046" s="10"/>
      <c r="C1046" s="10"/>
      <c r="D1046" s="1038">
        <v>48201550500</v>
      </c>
      <c r="E1046" s="746">
        <v>982</v>
      </c>
    </row>
    <row r="1047" spans="1:5" ht="14.25" customHeight="1" x14ac:dyDescent="0.25">
      <c r="A1047" s="10"/>
      <c r="B1047" s="10"/>
      <c r="C1047" s="10"/>
      <c r="D1047" s="1038">
        <v>48201542900</v>
      </c>
      <c r="E1047" s="746">
        <v>982</v>
      </c>
    </row>
    <row r="1048" spans="1:5" ht="14.25" customHeight="1" x14ac:dyDescent="0.25">
      <c r="A1048" s="10"/>
      <c r="B1048" s="10"/>
      <c r="C1048" s="10"/>
      <c r="D1048" s="1038">
        <v>48201450300</v>
      </c>
      <c r="E1048" s="746">
        <v>982</v>
      </c>
    </row>
    <row r="1049" spans="1:5" ht="14.25" customHeight="1" x14ac:dyDescent="0.25">
      <c r="A1049" s="10"/>
      <c r="B1049" s="10"/>
      <c r="C1049" s="10"/>
      <c r="D1049" s="1038">
        <v>48201322700</v>
      </c>
      <c r="E1049" s="746">
        <v>982</v>
      </c>
    </row>
    <row r="1050" spans="1:5" ht="14.25" customHeight="1" x14ac:dyDescent="0.25">
      <c r="A1050" s="10"/>
      <c r="B1050" s="10"/>
      <c r="C1050" s="10"/>
      <c r="D1050" s="1038">
        <v>48113019021</v>
      </c>
      <c r="E1050" s="746">
        <v>982</v>
      </c>
    </row>
    <row r="1051" spans="1:5" ht="14.25" customHeight="1" x14ac:dyDescent="0.25">
      <c r="A1051" s="10"/>
      <c r="B1051" s="10"/>
      <c r="C1051" s="10"/>
      <c r="D1051" s="1038">
        <v>48113014502</v>
      </c>
      <c r="E1051" s="746">
        <v>982</v>
      </c>
    </row>
    <row r="1052" spans="1:5" ht="14.25" customHeight="1" x14ac:dyDescent="0.25">
      <c r="A1052" s="10"/>
      <c r="B1052" s="10"/>
      <c r="C1052" s="10"/>
      <c r="D1052" s="1038">
        <v>48113011300</v>
      </c>
      <c r="E1052" s="746">
        <v>982</v>
      </c>
    </row>
    <row r="1053" spans="1:5" ht="14.25" customHeight="1" x14ac:dyDescent="0.25">
      <c r="A1053" s="10"/>
      <c r="B1053" s="10"/>
      <c r="C1053" s="10"/>
      <c r="D1053" s="1038">
        <v>48113007810</v>
      </c>
      <c r="E1053" s="746">
        <v>982</v>
      </c>
    </row>
    <row r="1054" spans="1:5" ht="14.25" customHeight="1" x14ac:dyDescent="0.25">
      <c r="A1054" s="10"/>
      <c r="B1054" s="10"/>
      <c r="C1054" s="10"/>
      <c r="D1054" s="1038">
        <v>48099010804</v>
      </c>
      <c r="E1054" s="746">
        <v>982</v>
      </c>
    </row>
    <row r="1055" spans="1:5" ht="14.25" customHeight="1" x14ac:dyDescent="0.25">
      <c r="A1055" s="10"/>
      <c r="B1055" s="10"/>
      <c r="C1055" s="10"/>
      <c r="D1055" s="1038">
        <v>48085031653</v>
      </c>
      <c r="E1055" s="746">
        <v>982</v>
      </c>
    </row>
    <row r="1056" spans="1:5" ht="14.25" customHeight="1" x14ac:dyDescent="0.25">
      <c r="A1056" s="10"/>
      <c r="B1056" s="10"/>
      <c r="C1056" s="10"/>
      <c r="D1056" s="1038">
        <v>48029150100</v>
      </c>
      <c r="E1056" s="746">
        <v>982</v>
      </c>
    </row>
    <row r="1057" spans="1:5" ht="14.25" customHeight="1" x14ac:dyDescent="0.25">
      <c r="A1057" s="10"/>
      <c r="B1057" s="10"/>
      <c r="C1057" s="10"/>
      <c r="D1057" s="1038">
        <v>48027022200</v>
      </c>
      <c r="E1057" s="746">
        <v>982</v>
      </c>
    </row>
    <row r="1058" spans="1:5" ht="14.25" customHeight="1" x14ac:dyDescent="0.25">
      <c r="A1058" s="10"/>
      <c r="B1058" s="10"/>
      <c r="C1058" s="10"/>
      <c r="D1058" s="1038">
        <v>48453002111</v>
      </c>
      <c r="E1058" s="746">
        <v>999</v>
      </c>
    </row>
    <row r="1059" spans="1:5" ht="14.25" customHeight="1" x14ac:dyDescent="0.25">
      <c r="A1059" s="10"/>
      <c r="B1059" s="10"/>
      <c r="C1059" s="10"/>
      <c r="D1059" s="1038">
        <v>48439113629</v>
      </c>
      <c r="E1059" s="746">
        <v>999</v>
      </c>
    </row>
    <row r="1060" spans="1:5" ht="14.25" customHeight="1" x14ac:dyDescent="0.25">
      <c r="A1060" s="10"/>
      <c r="B1060" s="10"/>
      <c r="C1060" s="10"/>
      <c r="D1060" s="1038">
        <v>48339692001</v>
      </c>
      <c r="E1060" s="746">
        <v>999</v>
      </c>
    </row>
    <row r="1061" spans="1:5" ht="14.25" customHeight="1" x14ac:dyDescent="0.25">
      <c r="A1061" s="10"/>
      <c r="B1061" s="10"/>
      <c r="C1061" s="10"/>
      <c r="D1061" s="1038">
        <v>48339691200</v>
      </c>
      <c r="E1061" s="746">
        <v>999</v>
      </c>
    </row>
    <row r="1062" spans="1:5" ht="14.25" customHeight="1" x14ac:dyDescent="0.25">
      <c r="A1062" s="10"/>
      <c r="B1062" s="10"/>
      <c r="C1062" s="10"/>
      <c r="D1062" s="1038">
        <v>48337950500</v>
      </c>
      <c r="E1062" s="746">
        <v>999</v>
      </c>
    </row>
    <row r="1063" spans="1:5" ht="14.25" customHeight="1" x14ac:dyDescent="0.25">
      <c r="A1063" s="10"/>
      <c r="B1063" s="10"/>
      <c r="C1063" s="10"/>
      <c r="D1063" s="1038">
        <v>48209010907</v>
      </c>
      <c r="E1063" s="746">
        <v>999</v>
      </c>
    </row>
    <row r="1064" spans="1:5" ht="14.25" customHeight="1" x14ac:dyDescent="0.25">
      <c r="A1064" s="10"/>
      <c r="B1064" s="10"/>
      <c r="C1064" s="10"/>
      <c r="D1064" s="1038">
        <v>48201543200</v>
      </c>
      <c r="E1064" s="746">
        <v>999</v>
      </c>
    </row>
    <row r="1065" spans="1:5" ht="14.25" customHeight="1" x14ac:dyDescent="0.25">
      <c r="A1065" s="10"/>
      <c r="B1065" s="10"/>
      <c r="C1065" s="10"/>
      <c r="D1065" s="1038">
        <v>48201411501</v>
      </c>
      <c r="E1065" s="746">
        <v>999</v>
      </c>
    </row>
    <row r="1066" spans="1:5" ht="14.25" customHeight="1" x14ac:dyDescent="0.25">
      <c r="A1066" s="10"/>
      <c r="B1066" s="10"/>
      <c r="C1066" s="10"/>
      <c r="D1066" s="1038">
        <v>48201313400</v>
      </c>
      <c r="E1066" s="746">
        <v>999</v>
      </c>
    </row>
    <row r="1067" spans="1:5" ht="14.25" customHeight="1" x14ac:dyDescent="0.25">
      <c r="A1067" s="10"/>
      <c r="B1067" s="10"/>
      <c r="C1067" s="10"/>
      <c r="D1067" s="1038">
        <v>48201312900</v>
      </c>
      <c r="E1067" s="746">
        <v>999</v>
      </c>
    </row>
    <row r="1068" spans="1:5" ht="14.25" customHeight="1" x14ac:dyDescent="0.25">
      <c r="A1068" s="10"/>
      <c r="B1068" s="10"/>
      <c r="C1068" s="10"/>
      <c r="D1068" s="1038">
        <v>48201252600</v>
      </c>
      <c r="E1068" s="746">
        <v>999</v>
      </c>
    </row>
    <row r="1069" spans="1:5" ht="14.25" customHeight="1" x14ac:dyDescent="0.25">
      <c r="A1069" s="10"/>
      <c r="B1069" s="10"/>
      <c r="C1069" s="10"/>
      <c r="D1069" s="1038">
        <v>48201220800</v>
      </c>
      <c r="E1069" s="746">
        <v>999</v>
      </c>
    </row>
    <row r="1070" spans="1:5" ht="14.25" customHeight="1" x14ac:dyDescent="0.25">
      <c r="A1070" s="10"/>
      <c r="B1070" s="10"/>
      <c r="C1070" s="10"/>
      <c r="D1070" s="1038">
        <v>48183010301</v>
      </c>
      <c r="E1070" s="746">
        <v>999</v>
      </c>
    </row>
    <row r="1071" spans="1:5" ht="14.25" customHeight="1" x14ac:dyDescent="0.25">
      <c r="A1071" s="10"/>
      <c r="B1071" s="10"/>
      <c r="C1071" s="10"/>
      <c r="D1071" s="1038">
        <v>48141003403</v>
      </c>
      <c r="E1071" s="746">
        <v>999</v>
      </c>
    </row>
    <row r="1072" spans="1:5" ht="14.25" customHeight="1" x14ac:dyDescent="0.25">
      <c r="A1072" s="10"/>
      <c r="B1072" s="10"/>
      <c r="C1072" s="10"/>
      <c r="D1072" s="1038">
        <v>48113015401</v>
      </c>
      <c r="E1072" s="746">
        <v>999</v>
      </c>
    </row>
    <row r="1073" spans="1:5" ht="14.25" customHeight="1" x14ac:dyDescent="0.25">
      <c r="A1073" s="10"/>
      <c r="B1073" s="10"/>
      <c r="C1073" s="10"/>
      <c r="D1073" s="1038">
        <v>48113010803</v>
      </c>
      <c r="E1073" s="746">
        <v>999</v>
      </c>
    </row>
    <row r="1074" spans="1:5" ht="14.25" customHeight="1" x14ac:dyDescent="0.25">
      <c r="A1074" s="10"/>
      <c r="B1074" s="10"/>
      <c r="C1074" s="10"/>
      <c r="D1074" s="1038">
        <v>48085030528</v>
      </c>
      <c r="E1074" s="746">
        <v>999</v>
      </c>
    </row>
    <row r="1075" spans="1:5" ht="14.25" customHeight="1" x14ac:dyDescent="0.25">
      <c r="A1075" s="10"/>
      <c r="B1075" s="10"/>
      <c r="C1075" s="10"/>
      <c r="D1075" s="1038">
        <v>48029131608</v>
      </c>
      <c r="E1075" s="746">
        <v>999</v>
      </c>
    </row>
    <row r="1076" spans="1:5" ht="14.25" customHeight="1" x14ac:dyDescent="0.25">
      <c r="A1076" s="10"/>
      <c r="B1076" s="10"/>
      <c r="C1076" s="10"/>
      <c r="D1076" s="1038">
        <v>48029110300</v>
      </c>
      <c r="E1076" s="746">
        <v>999</v>
      </c>
    </row>
    <row r="1077" spans="1:5" ht="14.25" customHeight="1" x14ac:dyDescent="0.25">
      <c r="A1077" s="10"/>
      <c r="B1077" s="10"/>
      <c r="C1077" s="10"/>
      <c r="D1077" s="1038">
        <v>48027021303</v>
      </c>
      <c r="E1077" s="746">
        <v>999</v>
      </c>
    </row>
    <row r="1078" spans="1:5" ht="14.25" customHeight="1" x14ac:dyDescent="0.25">
      <c r="A1078" s="10"/>
      <c r="B1078" s="10"/>
      <c r="C1078" s="10"/>
      <c r="D1078" s="1038">
        <v>48005000901</v>
      </c>
      <c r="E1078" s="746">
        <v>999</v>
      </c>
    </row>
    <row r="1079" spans="1:5" ht="14.25" customHeight="1" x14ac:dyDescent="0.25">
      <c r="A1079" s="10"/>
      <c r="B1079" s="10"/>
      <c r="C1079" s="10"/>
      <c r="D1079" s="1038">
        <v>48027020900</v>
      </c>
      <c r="E1079" s="746">
        <v>1020</v>
      </c>
    </row>
    <row r="1080" spans="1:5" ht="14.25" customHeight="1" x14ac:dyDescent="0.25">
      <c r="A1080" s="10"/>
      <c r="B1080" s="10"/>
      <c r="C1080" s="10"/>
      <c r="D1080" s="1038">
        <v>48453001911</v>
      </c>
      <c r="E1080" s="746">
        <v>1021</v>
      </c>
    </row>
    <row r="1081" spans="1:5" ht="14.25" customHeight="1" x14ac:dyDescent="0.25">
      <c r="A1081" s="10"/>
      <c r="B1081" s="10"/>
      <c r="C1081" s="10"/>
      <c r="D1081" s="1038">
        <v>48453000204</v>
      </c>
      <c r="E1081" s="746">
        <v>1021</v>
      </c>
    </row>
    <row r="1082" spans="1:5" ht="14.25" customHeight="1" x14ac:dyDescent="0.25">
      <c r="A1082" s="10"/>
      <c r="B1082" s="10"/>
      <c r="C1082" s="10"/>
      <c r="D1082" s="1038">
        <v>48355002001</v>
      </c>
      <c r="E1082" s="746">
        <v>1021</v>
      </c>
    </row>
    <row r="1083" spans="1:5" ht="14.25" customHeight="1" x14ac:dyDescent="0.25">
      <c r="A1083" s="10"/>
      <c r="B1083" s="10"/>
      <c r="C1083" s="10"/>
      <c r="D1083" s="1038">
        <v>48303002002</v>
      </c>
      <c r="E1083" s="746">
        <v>1021</v>
      </c>
    </row>
    <row r="1084" spans="1:5" ht="14.25" customHeight="1" x14ac:dyDescent="0.25">
      <c r="A1084" s="10"/>
      <c r="B1084" s="10"/>
      <c r="C1084" s="10"/>
      <c r="D1084" s="1038">
        <v>48215021303</v>
      </c>
      <c r="E1084" s="746">
        <v>1021</v>
      </c>
    </row>
    <row r="1085" spans="1:5" ht="14.25" customHeight="1" x14ac:dyDescent="0.25">
      <c r="A1085" s="10"/>
      <c r="B1085" s="10"/>
      <c r="C1085" s="10"/>
      <c r="D1085" s="1038">
        <v>48201541602</v>
      </c>
      <c r="E1085" s="746">
        <v>1021</v>
      </c>
    </row>
    <row r="1086" spans="1:5" ht="14.25" customHeight="1" x14ac:dyDescent="0.25">
      <c r="A1086" s="10"/>
      <c r="B1086" s="10"/>
      <c r="C1086" s="10"/>
      <c r="D1086" s="1038">
        <v>48201510400</v>
      </c>
      <c r="E1086" s="746">
        <v>1021</v>
      </c>
    </row>
    <row r="1087" spans="1:5" ht="14.25" customHeight="1" x14ac:dyDescent="0.25">
      <c r="A1087" s="10"/>
      <c r="B1087" s="10"/>
      <c r="C1087" s="10"/>
      <c r="D1087" s="1038">
        <v>48201341100</v>
      </c>
      <c r="E1087" s="746">
        <v>1021</v>
      </c>
    </row>
    <row r="1088" spans="1:5" ht="14.25" customHeight="1" x14ac:dyDescent="0.25">
      <c r="A1088" s="10"/>
      <c r="B1088" s="10"/>
      <c r="C1088" s="10"/>
      <c r="D1088" s="1038">
        <v>48201340700</v>
      </c>
      <c r="E1088" s="746">
        <v>1021</v>
      </c>
    </row>
    <row r="1089" spans="1:5" ht="14.25" customHeight="1" x14ac:dyDescent="0.25">
      <c r="A1089" s="10"/>
      <c r="B1089" s="10"/>
      <c r="C1089" s="10"/>
      <c r="D1089" s="1038">
        <v>48201332900</v>
      </c>
      <c r="E1089" s="746">
        <v>1021</v>
      </c>
    </row>
    <row r="1090" spans="1:5" ht="14.25" customHeight="1" x14ac:dyDescent="0.25">
      <c r="A1090" s="10"/>
      <c r="B1090" s="10"/>
      <c r="C1090" s="10"/>
      <c r="D1090" s="1038">
        <v>48201311200</v>
      </c>
      <c r="E1090" s="746">
        <v>1021</v>
      </c>
    </row>
    <row r="1091" spans="1:5" ht="14.25" customHeight="1" x14ac:dyDescent="0.25">
      <c r="A1091" s="10"/>
      <c r="B1091" s="10"/>
      <c r="C1091" s="10"/>
      <c r="D1091" s="1038">
        <v>48201233001</v>
      </c>
      <c r="E1091" s="746">
        <v>1021</v>
      </c>
    </row>
    <row r="1092" spans="1:5" ht="14.25" customHeight="1" x14ac:dyDescent="0.25">
      <c r="A1092" s="10"/>
      <c r="B1092" s="10"/>
      <c r="C1092" s="10"/>
      <c r="D1092" s="1038">
        <v>48141004002</v>
      </c>
      <c r="E1092" s="746">
        <v>1021</v>
      </c>
    </row>
    <row r="1093" spans="1:5" ht="14.25" customHeight="1" x14ac:dyDescent="0.25">
      <c r="A1093" s="10"/>
      <c r="B1093" s="10"/>
      <c r="C1093" s="10"/>
      <c r="D1093" s="1038">
        <v>48135002503</v>
      </c>
      <c r="E1093" s="746">
        <v>1021</v>
      </c>
    </row>
    <row r="1094" spans="1:5" ht="14.25" customHeight="1" x14ac:dyDescent="0.25">
      <c r="A1094" s="10"/>
      <c r="B1094" s="10"/>
      <c r="C1094" s="10"/>
      <c r="D1094" s="1038">
        <v>48113019211</v>
      </c>
      <c r="E1094" s="746">
        <v>1021</v>
      </c>
    </row>
    <row r="1095" spans="1:5" ht="14.25" customHeight="1" x14ac:dyDescent="0.25">
      <c r="A1095" s="10"/>
      <c r="B1095" s="10"/>
      <c r="C1095" s="10"/>
      <c r="D1095" s="1038">
        <v>48113016406</v>
      </c>
      <c r="E1095" s="746">
        <v>1021</v>
      </c>
    </row>
    <row r="1096" spans="1:5" ht="14.25" customHeight="1" x14ac:dyDescent="0.25">
      <c r="A1096" s="10"/>
      <c r="B1096" s="10"/>
      <c r="C1096" s="10"/>
      <c r="D1096" s="1038">
        <v>48113008900</v>
      </c>
      <c r="E1096" s="746">
        <v>1021</v>
      </c>
    </row>
    <row r="1097" spans="1:5" ht="14.25" customHeight="1" x14ac:dyDescent="0.25">
      <c r="A1097" s="10"/>
      <c r="B1097" s="10"/>
      <c r="C1097" s="10"/>
      <c r="D1097" s="1038">
        <v>48085030405</v>
      </c>
      <c r="E1097" s="746">
        <v>1021</v>
      </c>
    </row>
    <row r="1098" spans="1:5" ht="14.25" customHeight="1" x14ac:dyDescent="0.25">
      <c r="A1098" s="10"/>
      <c r="B1098" s="10"/>
      <c r="C1098" s="10"/>
      <c r="D1098" s="1038">
        <v>48029181402</v>
      </c>
      <c r="E1098" s="746">
        <v>1021</v>
      </c>
    </row>
    <row r="1099" spans="1:5" ht="14.25" customHeight="1" x14ac:dyDescent="0.25">
      <c r="A1099" s="10"/>
      <c r="B1099" s="10"/>
      <c r="C1099" s="10"/>
      <c r="D1099" s="1038">
        <v>48201323300</v>
      </c>
      <c r="E1099" s="746">
        <v>1040</v>
      </c>
    </row>
    <row r="1100" spans="1:5" ht="14.25" customHeight="1" x14ac:dyDescent="0.25">
      <c r="A1100" s="10"/>
      <c r="B1100" s="10"/>
      <c r="C1100" s="10"/>
      <c r="D1100" s="1038">
        <v>48491020408</v>
      </c>
      <c r="E1100" s="746">
        <v>1041</v>
      </c>
    </row>
    <row r="1101" spans="1:5" ht="14.25" customHeight="1" x14ac:dyDescent="0.25">
      <c r="A1101" s="10"/>
      <c r="B1101" s="10"/>
      <c r="C1101" s="10"/>
      <c r="D1101" s="1038">
        <v>48469000201</v>
      </c>
      <c r="E1101" s="746">
        <v>1041</v>
      </c>
    </row>
    <row r="1102" spans="1:5" ht="14.25" customHeight="1" x14ac:dyDescent="0.25">
      <c r="A1102" s="10"/>
      <c r="B1102" s="10"/>
      <c r="C1102" s="10"/>
      <c r="D1102" s="1038">
        <v>48423002007</v>
      </c>
      <c r="E1102" s="746">
        <v>1041</v>
      </c>
    </row>
    <row r="1103" spans="1:5" ht="14.25" customHeight="1" x14ac:dyDescent="0.25">
      <c r="A1103" s="10"/>
      <c r="B1103" s="10"/>
      <c r="C1103" s="10"/>
      <c r="D1103" s="1038">
        <v>48347950700</v>
      </c>
      <c r="E1103" s="746">
        <v>1041</v>
      </c>
    </row>
    <row r="1104" spans="1:5" ht="14.25" customHeight="1" x14ac:dyDescent="0.25">
      <c r="A1104" s="10"/>
      <c r="B1104" s="10"/>
      <c r="C1104" s="10"/>
      <c r="D1104" s="1038">
        <v>48309004300</v>
      </c>
      <c r="E1104" s="746">
        <v>1041</v>
      </c>
    </row>
    <row r="1105" spans="1:5" ht="14.25" customHeight="1" x14ac:dyDescent="0.25">
      <c r="A1105" s="10"/>
      <c r="B1105" s="10"/>
      <c r="C1105" s="10"/>
      <c r="D1105" s="1038">
        <v>48201533801</v>
      </c>
      <c r="E1105" s="746">
        <v>1041</v>
      </c>
    </row>
    <row r="1106" spans="1:5" ht="14.25" customHeight="1" x14ac:dyDescent="0.25">
      <c r="A1106" s="10"/>
      <c r="B1106" s="10"/>
      <c r="C1106" s="10"/>
      <c r="D1106" s="1038">
        <v>48201420100</v>
      </c>
      <c r="E1106" s="746">
        <v>1041</v>
      </c>
    </row>
    <row r="1107" spans="1:5" ht="14.25" customHeight="1" x14ac:dyDescent="0.25">
      <c r="A1107" s="10"/>
      <c r="B1107" s="10"/>
      <c r="C1107" s="10"/>
      <c r="D1107" s="1038">
        <v>48201410500</v>
      </c>
      <c r="E1107" s="746">
        <v>1041</v>
      </c>
    </row>
    <row r="1108" spans="1:5" ht="14.25" customHeight="1" x14ac:dyDescent="0.25">
      <c r="A1108" s="10"/>
      <c r="B1108" s="10"/>
      <c r="C1108" s="10"/>
      <c r="D1108" s="1038">
        <v>48201210600</v>
      </c>
      <c r="E1108" s="746">
        <v>1041</v>
      </c>
    </row>
    <row r="1109" spans="1:5" ht="14.25" customHeight="1" x14ac:dyDescent="0.25">
      <c r="A1109" s="10"/>
      <c r="B1109" s="10"/>
      <c r="C1109" s="10"/>
      <c r="D1109" s="1038">
        <v>48183000600</v>
      </c>
      <c r="E1109" s="746">
        <v>1041</v>
      </c>
    </row>
    <row r="1110" spans="1:5" ht="14.25" customHeight="1" x14ac:dyDescent="0.25">
      <c r="A1110" s="10"/>
      <c r="B1110" s="10"/>
      <c r="C1110" s="10"/>
      <c r="D1110" s="1038">
        <v>48139060206</v>
      </c>
      <c r="E1110" s="746">
        <v>1041</v>
      </c>
    </row>
    <row r="1111" spans="1:5" ht="14.25" customHeight="1" x14ac:dyDescent="0.25">
      <c r="A1111" s="10"/>
      <c r="B1111" s="10"/>
      <c r="C1111" s="10"/>
      <c r="D1111" s="1038">
        <v>48113017004</v>
      </c>
      <c r="E1111" s="746">
        <v>1041</v>
      </c>
    </row>
    <row r="1112" spans="1:5" ht="14.25" customHeight="1" x14ac:dyDescent="0.25">
      <c r="A1112" s="10"/>
      <c r="B1112" s="10"/>
      <c r="C1112" s="10"/>
      <c r="D1112" s="1038">
        <v>48113016510</v>
      </c>
      <c r="E1112" s="746">
        <v>1041</v>
      </c>
    </row>
    <row r="1113" spans="1:5" ht="14.25" customHeight="1" x14ac:dyDescent="0.25">
      <c r="A1113" s="10"/>
      <c r="B1113" s="10"/>
      <c r="C1113" s="10"/>
      <c r="D1113" s="1038">
        <v>48097000500</v>
      </c>
      <c r="E1113" s="746">
        <v>1041</v>
      </c>
    </row>
    <row r="1114" spans="1:5" ht="14.25" customHeight="1" x14ac:dyDescent="0.25">
      <c r="A1114" s="10"/>
      <c r="B1114" s="10"/>
      <c r="C1114" s="10"/>
      <c r="D1114" s="1038">
        <v>48085031643</v>
      </c>
      <c r="E1114" s="746">
        <v>1041</v>
      </c>
    </row>
    <row r="1115" spans="1:5" ht="14.25" customHeight="1" x14ac:dyDescent="0.25">
      <c r="A1115" s="10"/>
      <c r="B1115" s="10"/>
      <c r="C1115" s="10"/>
      <c r="D1115" s="1038">
        <v>48085031621</v>
      </c>
      <c r="E1115" s="746">
        <v>1041</v>
      </c>
    </row>
    <row r="1116" spans="1:5" ht="14.25" customHeight="1" x14ac:dyDescent="0.25">
      <c r="A1116" s="10"/>
      <c r="B1116" s="10"/>
      <c r="C1116" s="10"/>
      <c r="D1116" s="1038">
        <v>48029131615</v>
      </c>
      <c r="E1116" s="746">
        <v>1041</v>
      </c>
    </row>
    <row r="1117" spans="1:5" ht="14.25" customHeight="1" x14ac:dyDescent="0.25">
      <c r="A1117" s="10"/>
      <c r="B1117" s="10"/>
      <c r="C1117" s="10"/>
      <c r="D1117" s="1038">
        <v>48449950300</v>
      </c>
      <c r="E1117" s="746">
        <v>1058</v>
      </c>
    </row>
    <row r="1118" spans="1:5" ht="14.25" customHeight="1" x14ac:dyDescent="0.25">
      <c r="A1118" s="10"/>
      <c r="B1118" s="10"/>
      <c r="C1118" s="10"/>
      <c r="D1118" s="1038">
        <v>48439102401</v>
      </c>
      <c r="E1118" s="746">
        <v>1058</v>
      </c>
    </row>
    <row r="1119" spans="1:5" ht="14.25" customHeight="1" x14ac:dyDescent="0.25">
      <c r="A1119" s="10"/>
      <c r="B1119" s="10"/>
      <c r="C1119" s="10"/>
      <c r="D1119" s="1038">
        <v>48491021508</v>
      </c>
      <c r="E1119" s="746">
        <v>1060</v>
      </c>
    </row>
    <row r="1120" spans="1:5" ht="14.25" customHeight="1" x14ac:dyDescent="0.25">
      <c r="A1120" s="10"/>
      <c r="B1120" s="10"/>
      <c r="C1120" s="10"/>
      <c r="D1120" s="1038">
        <v>48441012802</v>
      </c>
      <c r="E1120" s="746">
        <v>1060</v>
      </c>
    </row>
    <row r="1121" spans="1:5" ht="14.25" customHeight="1" x14ac:dyDescent="0.25">
      <c r="A1121" s="10"/>
      <c r="B1121" s="10"/>
      <c r="C1121" s="10"/>
      <c r="D1121" s="1038">
        <v>48439111553</v>
      </c>
      <c r="E1121" s="746">
        <v>1060</v>
      </c>
    </row>
    <row r="1122" spans="1:5" ht="14.25" customHeight="1" x14ac:dyDescent="0.25">
      <c r="A1122" s="10"/>
      <c r="B1122" s="10"/>
      <c r="C1122" s="10"/>
      <c r="D1122" s="1038">
        <v>48439106300</v>
      </c>
      <c r="E1122" s="746">
        <v>1060</v>
      </c>
    </row>
    <row r="1123" spans="1:5" ht="14.25" customHeight="1" x14ac:dyDescent="0.25">
      <c r="A1123" s="10"/>
      <c r="B1123" s="10"/>
      <c r="C1123" s="10"/>
      <c r="D1123" s="1038">
        <v>48439105403</v>
      </c>
      <c r="E1123" s="746">
        <v>1060</v>
      </c>
    </row>
    <row r="1124" spans="1:5" ht="14.25" customHeight="1" x14ac:dyDescent="0.25">
      <c r="A1124" s="10"/>
      <c r="B1124" s="10"/>
      <c r="C1124" s="10"/>
      <c r="D1124" s="1038">
        <v>48439102301</v>
      </c>
      <c r="E1124" s="746">
        <v>1060</v>
      </c>
    </row>
    <row r="1125" spans="1:5" ht="14.25" customHeight="1" x14ac:dyDescent="0.25">
      <c r="A1125" s="10"/>
      <c r="B1125" s="10"/>
      <c r="C1125" s="10"/>
      <c r="D1125" s="1038">
        <v>48423002009</v>
      </c>
      <c r="E1125" s="746">
        <v>1060</v>
      </c>
    </row>
    <row r="1126" spans="1:5" ht="14.25" customHeight="1" x14ac:dyDescent="0.25">
      <c r="A1126" s="10"/>
      <c r="B1126" s="10"/>
      <c r="C1126" s="10"/>
      <c r="D1126" s="1038">
        <v>48339691500</v>
      </c>
      <c r="E1126" s="746">
        <v>1060</v>
      </c>
    </row>
    <row r="1127" spans="1:5" ht="14.25" customHeight="1" x14ac:dyDescent="0.25">
      <c r="A1127" s="10"/>
      <c r="B1127" s="10"/>
      <c r="C1127" s="10"/>
      <c r="D1127" s="1038">
        <v>48303001707</v>
      </c>
      <c r="E1127" s="746">
        <v>1060</v>
      </c>
    </row>
    <row r="1128" spans="1:5" ht="14.25" customHeight="1" x14ac:dyDescent="0.25">
      <c r="A1128" s="10"/>
      <c r="B1128" s="10"/>
      <c r="C1128" s="10"/>
      <c r="D1128" s="1038">
        <v>48303001602</v>
      </c>
      <c r="E1128" s="746">
        <v>1060</v>
      </c>
    </row>
    <row r="1129" spans="1:5" ht="14.25" customHeight="1" x14ac:dyDescent="0.25">
      <c r="A1129" s="10"/>
      <c r="B1129" s="10"/>
      <c r="C1129" s="10"/>
      <c r="D1129" s="1038">
        <v>48209010906</v>
      </c>
      <c r="E1129" s="746">
        <v>1060</v>
      </c>
    </row>
    <row r="1130" spans="1:5" ht="14.25" customHeight="1" x14ac:dyDescent="0.25">
      <c r="A1130" s="10"/>
      <c r="B1130" s="10"/>
      <c r="C1130" s="10"/>
      <c r="D1130" s="1038">
        <v>48201451700</v>
      </c>
      <c r="E1130" s="746">
        <v>1060</v>
      </c>
    </row>
    <row r="1131" spans="1:5" ht="14.25" customHeight="1" x14ac:dyDescent="0.25">
      <c r="A1131" s="10"/>
      <c r="B1131" s="10"/>
      <c r="C1131" s="10"/>
      <c r="D1131" s="1038">
        <v>48201451300</v>
      </c>
      <c r="E1131" s="746">
        <v>1060</v>
      </c>
    </row>
    <row r="1132" spans="1:5" ht="14.25" customHeight="1" x14ac:dyDescent="0.25">
      <c r="A1132" s="10"/>
      <c r="B1132" s="10"/>
      <c r="C1132" s="10"/>
      <c r="D1132" s="1038">
        <v>48201432702</v>
      </c>
      <c r="E1132" s="746">
        <v>1060</v>
      </c>
    </row>
    <row r="1133" spans="1:5" ht="14.25" customHeight="1" x14ac:dyDescent="0.25">
      <c r="A1133" s="10"/>
      <c r="B1133" s="10"/>
      <c r="C1133" s="10"/>
      <c r="D1133" s="1038">
        <v>48201313600</v>
      </c>
      <c r="E1133" s="746">
        <v>1060</v>
      </c>
    </row>
    <row r="1134" spans="1:5" ht="14.25" customHeight="1" x14ac:dyDescent="0.25">
      <c r="A1134" s="10"/>
      <c r="B1134" s="10"/>
      <c r="C1134" s="10"/>
      <c r="D1134" s="1038">
        <v>48201252200</v>
      </c>
      <c r="E1134" s="746">
        <v>1060</v>
      </c>
    </row>
    <row r="1135" spans="1:5" ht="14.25" customHeight="1" x14ac:dyDescent="0.25">
      <c r="A1135" s="10"/>
      <c r="B1135" s="10"/>
      <c r="C1135" s="10"/>
      <c r="D1135" s="1038">
        <v>48189950300</v>
      </c>
      <c r="E1135" s="746">
        <v>1060</v>
      </c>
    </row>
    <row r="1136" spans="1:5" ht="14.25" customHeight="1" x14ac:dyDescent="0.25">
      <c r="A1136" s="10"/>
      <c r="B1136" s="10"/>
      <c r="C1136" s="10"/>
      <c r="D1136" s="1038">
        <v>48157675200</v>
      </c>
      <c r="E1136" s="746">
        <v>1060</v>
      </c>
    </row>
    <row r="1137" spans="1:5" ht="14.25" customHeight="1" x14ac:dyDescent="0.25">
      <c r="A1137" s="10"/>
      <c r="B1137" s="10"/>
      <c r="C1137" s="10"/>
      <c r="D1137" s="1038">
        <v>48113016516</v>
      </c>
      <c r="E1137" s="746">
        <v>1060</v>
      </c>
    </row>
    <row r="1138" spans="1:5" ht="14.25" customHeight="1" x14ac:dyDescent="0.25">
      <c r="A1138" s="10"/>
      <c r="B1138" s="10"/>
      <c r="C1138" s="10"/>
      <c r="D1138" s="1038">
        <v>48113014131</v>
      </c>
      <c r="E1138" s="746">
        <v>1060</v>
      </c>
    </row>
    <row r="1139" spans="1:5" ht="14.25" customHeight="1" x14ac:dyDescent="0.25">
      <c r="A1139" s="10"/>
      <c r="B1139" s="10"/>
      <c r="C1139" s="10"/>
      <c r="D1139" s="1038">
        <v>48085032010</v>
      </c>
      <c r="E1139" s="746">
        <v>1060</v>
      </c>
    </row>
    <row r="1140" spans="1:5" ht="14.25" customHeight="1" x14ac:dyDescent="0.25">
      <c r="A1140" s="10"/>
      <c r="B1140" s="10"/>
      <c r="C1140" s="10"/>
      <c r="D1140" s="1038">
        <v>48039660400</v>
      </c>
      <c r="E1140" s="746">
        <v>1060</v>
      </c>
    </row>
    <row r="1141" spans="1:5" ht="14.25" customHeight="1" x14ac:dyDescent="0.25">
      <c r="A1141" s="10"/>
      <c r="B1141" s="10"/>
      <c r="C1141" s="10"/>
      <c r="D1141" s="1038">
        <v>48029181818</v>
      </c>
      <c r="E1141" s="746">
        <v>1060</v>
      </c>
    </row>
    <row r="1142" spans="1:5" ht="14.25" customHeight="1" x14ac:dyDescent="0.25">
      <c r="A1142" s="10"/>
      <c r="B1142" s="10"/>
      <c r="C1142" s="10"/>
      <c r="D1142" s="1038">
        <v>48439106509</v>
      </c>
      <c r="E1142" s="746">
        <v>1083</v>
      </c>
    </row>
    <row r="1143" spans="1:5" ht="14.25" customHeight="1" x14ac:dyDescent="0.25">
      <c r="A1143" s="10"/>
      <c r="B1143" s="10"/>
      <c r="C1143" s="10"/>
      <c r="D1143" s="1038">
        <v>48453002500</v>
      </c>
      <c r="E1143" s="746">
        <v>1084</v>
      </c>
    </row>
    <row r="1144" spans="1:5" ht="14.25" customHeight="1" x14ac:dyDescent="0.25">
      <c r="A1144" s="10"/>
      <c r="B1144" s="10"/>
      <c r="C1144" s="10"/>
      <c r="D1144" s="1038">
        <v>48453002423</v>
      </c>
      <c r="E1144" s="746">
        <v>1084</v>
      </c>
    </row>
    <row r="1145" spans="1:5" ht="14.25" customHeight="1" x14ac:dyDescent="0.25">
      <c r="A1145" s="10"/>
      <c r="B1145" s="10"/>
      <c r="C1145" s="10"/>
      <c r="D1145" s="1038">
        <v>48439114005</v>
      </c>
      <c r="E1145" s="746">
        <v>1084</v>
      </c>
    </row>
    <row r="1146" spans="1:5" ht="14.25" customHeight="1" x14ac:dyDescent="0.25">
      <c r="A1146" s="10"/>
      <c r="B1146" s="10"/>
      <c r="C1146" s="10"/>
      <c r="D1146" s="1038">
        <v>48439114008</v>
      </c>
      <c r="E1146" s="746">
        <v>1084</v>
      </c>
    </row>
    <row r="1147" spans="1:5" ht="14.25" customHeight="1" x14ac:dyDescent="0.25">
      <c r="A1147" s="10"/>
      <c r="B1147" s="10"/>
      <c r="C1147" s="10"/>
      <c r="D1147" s="1038">
        <v>48375010300</v>
      </c>
      <c r="E1147" s="746">
        <v>1084</v>
      </c>
    </row>
    <row r="1148" spans="1:5" ht="14.25" customHeight="1" x14ac:dyDescent="0.25">
      <c r="A1148" s="10"/>
      <c r="B1148" s="10"/>
      <c r="C1148" s="10"/>
      <c r="D1148" s="1038">
        <v>48309002498</v>
      </c>
      <c r="E1148" s="746">
        <v>1084</v>
      </c>
    </row>
    <row r="1149" spans="1:5" ht="14.25" customHeight="1" x14ac:dyDescent="0.25">
      <c r="A1149" s="10"/>
      <c r="B1149" s="10"/>
      <c r="C1149" s="10"/>
      <c r="D1149" s="1038">
        <v>48303002101</v>
      </c>
      <c r="E1149" s="746">
        <v>1084</v>
      </c>
    </row>
    <row r="1150" spans="1:5" ht="14.25" customHeight="1" x14ac:dyDescent="0.25">
      <c r="A1150" s="10"/>
      <c r="B1150" s="10"/>
      <c r="C1150" s="10"/>
      <c r="D1150" s="1038">
        <v>48245001301</v>
      </c>
      <c r="E1150" s="746">
        <v>1084</v>
      </c>
    </row>
    <row r="1151" spans="1:5" ht="14.25" customHeight="1" x14ac:dyDescent="0.25">
      <c r="A1151" s="10"/>
      <c r="B1151" s="10"/>
      <c r="C1151" s="10"/>
      <c r="D1151" s="1038">
        <v>48215021000</v>
      </c>
      <c r="E1151" s="746">
        <v>1084</v>
      </c>
    </row>
    <row r="1152" spans="1:5" ht="14.25" customHeight="1" x14ac:dyDescent="0.25">
      <c r="A1152" s="10"/>
      <c r="B1152" s="10"/>
      <c r="C1152" s="10"/>
      <c r="D1152" s="1038">
        <v>48201320900</v>
      </c>
      <c r="E1152" s="746">
        <v>1084</v>
      </c>
    </row>
    <row r="1153" spans="1:5" ht="14.25" customHeight="1" x14ac:dyDescent="0.25">
      <c r="A1153" s="10"/>
      <c r="B1153" s="10"/>
      <c r="C1153" s="10"/>
      <c r="D1153" s="1038">
        <v>48201314001</v>
      </c>
      <c r="E1153" s="746">
        <v>1084</v>
      </c>
    </row>
    <row r="1154" spans="1:5" ht="14.25" customHeight="1" x14ac:dyDescent="0.25">
      <c r="A1154" s="10"/>
      <c r="B1154" s="10"/>
      <c r="C1154" s="10"/>
      <c r="D1154" s="1038">
        <v>48167724300</v>
      </c>
      <c r="E1154" s="746">
        <v>1084</v>
      </c>
    </row>
    <row r="1155" spans="1:5" ht="14.25" customHeight="1" x14ac:dyDescent="0.25">
      <c r="A1155" s="10"/>
      <c r="B1155" s="10"/>
      <c r="C1155" s="10"/>
      <c r="D1155" s="1038">
        <v>48141001201</v>
      </c>
      <c r="E1155" s="746">
        <v>1084</v>
      </c>
    </row>
    <row r="1156" spans="1:5" ht="14.25" customHeight="1" x14ac:dyDescent="0.25">
      <c r="A1156" s="10"/>
      <c r="B1156" s="10"/>
      <c r="C1156" s="10"/>
      <c r="D1156" s="1038">
        <v>48141001501</v>
      </c>
      <c r="E1156" s="746">
        <v>1084</v>
      </c>
    </row>
    <row r="1157" spans="1:5" ht="14.25" customHeight="1" x14ac:dyDescent="0.25">
      <c r="A1157" s="10"/>
      <c r="B1157" s="10"/>
      <c r="C1157" s="10"/>
      <c r="D1157" s="1038">
        <v>48113018118</v>
      </c>
      <c r="E1157" s="746">
        <v>1084</v>
      </c>
    </row>
    <row r="1158" spans="1:5" ht="14.25" customHeight="1" x14ac:dyDescent="0.25">
      <c r="A1158" s="10"/>
      <c r="B1158" s="10"/>
      <c r="C1158" s="10"/>
      <c r="D1158" s="1038">
        <v>48113018123</v>
      </c>
      <c r="E1158" s="746">
        <v>1084</v>
      </c>
    </row>
    <row r="1159" spans="1:5" ht="14.25" customHeight="1" x14ac:dyDescent="0.25">
      <c r="A1159" s="10"/>
      <c r="B1159" s="10"/>
      <c r="C1159" s="10"/>
      <c r="D1159" s="1038">
        <v>48113015900</v>
      </c>
      <c r="E1159" s="746">
        <v>1084</v>
      </c>
    </row>
    <row r="1160" spans="1:5" ht="14.25" customHeight="1" x14ac:dyDescent="0.25">
      <c r="A1160" s="10"/>
      <c r="B1160" s="10"/>
      <c r="C1160" s="10"/>
      <c r="D1160" s="1038">
        <v>48113015202</v>
      </c>
      <c r="E1160" s="746">
        <v>1084</v>
      </c>
    </row>
    <row r="1161" spans="1:5" ht="14.25" customHeight="1" x14ac:dyDescent="0.25">
      <c r="A1161" s="10"/>
      <c r="B1161" s="10"/>
      <c r="C1161" s="10"/>
      <c r="D1161" s="1038">
        <v>48085031631</v>
      </c>
      <c r="E1161" s="746">
        <v>1084</v>
      </c>
    </row>
    <row r="1162" spans="1:5" ht="14.25" customHeight="1" x14ac:dyDescent="0.25">
      <c r="A1162" s="10"/>
      <c r="B1162" s="10"/>
      <c r="C1162" s="10"/>
      <c r="D1162" s="1038">
        <v>48029180701</v>
      </c>
      <c r="E1162" s="746">
        <v>1084</v>
      </c>
    </row>
    <row r="1163" spans="1:5" ht="14.25" customHeight="1" x14ac:dyDescent="0.25">
      <c r="A1163" s="10"/>
      <c r="B1163" s="10"/>
      <c r="C1163" s="10"/>
      <c r="D1163" s="1038">
        <v>48029121112</v>
      </c>
      <c r="E1163" s="746">
        <v>1084</v>
      </c>
    </row>
    <row r="1164" spans="1:5" ht="14.25" customHeight="1" x14ac:dyDescent="0.25">
      <c r="A1164" s="10"/>
      <c r="B1164" s="10"/>
      <c r="C1164" s="10"/>
      <c r="D1164" s="1038">
        <v>48113000404</v>
      </c>
      <c r="E1164" s="746">
        <v>1105</v>
      </c>
    </row>
    <row r="1165" spans="1:5" ht="14.25" customHeight="1" x14ac:dyDescent="0.25">
      <c r="A1165" s="10"/>
      <c r="B1165" s="10"/>
      <c r="C1165" s="10"/>
      <c r="D1165" s="1038">
        <v>48485012400</v>
      </c>
      <c r="E1165" s="746">
        <v>1106</v>
      </c>
    </row>
    <row r="1166" spans="1:5" ht="14.25" customHeight="1" x14ac:dyDescent="0.25">
      <c r="A1166" s="10"/>
      <c r="B1166" s="10"/>
      <c r="C1166" s="10"/>
      <c r="D1166" s="1038">
        <v>48453000205</v>
      </c>
      <c r="E1166" s="746">
        <v>1106</v>
      </c>
    </row>
    <row r="1167" spans="1:5" ht="14.25" customHeight="1" x14ac:dyDescent="0.25">
      <c r="A1167" s="10"/>
      <c r="B1167" s="10"/>
      <c r="C1167" s="10"/>
      <c r="D1167" s="1038">
        <v>48451001304</v>
      </c>
      <c r="E1167" s="746">
        <v>1106</v>
      </c>
    </row>
    <row r="1168" spans="1:5" ht="14.25" customHeight="1" x14ac:dyDescent="0.25">
      <c r="A1168" s="10"/>
      <c r="B1168" s="10"/>
      <c r="C1168" s="10"/>
      <c r="D1168" s="1038">
        <v>48439113404</v>
      </c>
      <c r="E1168" s="746">
        <v>1106</v>
      </c>
    </row>
    <row r="1169" spans="1:5" ht="14.25" customHeight="1" x14ac:dyDescent="0.25">
      <c r="A1169" s="10"/>
      <c r="B1169" s="10"/>
      <c r="C1169" s="10"/>
      <c r="D1169" s="1038">
        <v>48439113113</v>
      </c>
      <c r="E1169" s="746">
        <v>1106</v>
      </c>
    </row>
    <row r="1170" spans="1:5" ht="14.25" customHeight="1" x14ac:dyDescent="0.25">
      <c r="A1170" s="10"/>
      <c r="B1170" s="10"/>
      <c r="C1170" s="10"/>
      <c r="D1170" s="1038">
        <v>48423001802</v>
      </c>
      <c r="E1170" s="746">
        <v>1106</v>
      </c>
    </row>
    <row r="1171" spans="1:5" ht="14.25" customHeight="1" x14ac:dyDescent="0.25">
      <c r="A1171" s="10"/>
      <c r="B1171" s="10"/>
      <c r="C1171" s="10"/>
      <c r="D1171" s="1038">
        <v>48375011600</v>
      </c>
      <c r="E1171" s="746">
        <v>1106</v>
      </c>
    </row>
    <row r="1172" spans="1:5" ht="14.25" customHeight="1" x14ac:dyDescent="0.25">
      <c r="A1172" s="10"/>
      <c r="B1172" s="10"/>
      <c r="C1172" s="10"/>
      <c r="D1172" s="1038">
        <v>48303002300</v>
      </c>
      <c r="E1172" s="746">
        <v>1106</v>
      </c>
    </row>
    <row r="1173" spans="1:5" ht="14.25" customHeight="1" x14ac:dyDescent="0.25">
      <c r="A1173" s="10"/>
      <c r="B1173" s="10"/>
      <c r="C1173" s="10"/>
      <c r="D1173" s="1038">
        <v>48303000900</v>
      </c>
      <c r="E1173" s="746">
        <v>1106</v>
      </c>
    </row>
    <row r="1174" spans="1:5" ht="14.25" customHeight="1" x14ac:dyDescent="0.25">
      <c r="A1174" s="10"/>
      <c r="B1174" s="10"/>
      <c r="C1174" s="10"/>
      <c r="D1174" s="1038">
        <v>48201454302</v>
      </c>
      <c r="E1174" s="746">
        <v>1106</v>
      </c>
    </row>
    <row r="1175" spans="1:5" ht="14.25" customHeight="1" x14ac:dyDescent="0.25">
      <c r="A1175" s="10"/>
      <c r="B1175" s="10"/>
      <c r="C1175" s="10"/>
      <c r="D1175" s="1038">
        <v>48201453900</v>
      </c>
      <c r="E1175" s="746">
        <v>1106</v>
      </c>
    </row>
    <row r="1176" spans="1:5" ht="14.25" customHeight="1" x14ac:dyDescent="0.25">
      <c r="A1176" s="10"/>
      <c r="B1176" s="10"/>
      <c r="C1176" s="10"/>
      <c r="D1176" s="1038">
        <v>48201431101</v>
      </c>
      <c r="E1176" s="746">
        <v>1106</v>
      </c>
    </row>
    <row r="1177" spans="1:5" ht="14.25" customHeight="1" x14ac:dyDescent="0.25">
      <c r="A1177" s="10"/>
      <c r="B1177" s="10"/>
      <c r="C1177" s="10"/>
      <c r="D1177" s="1038">
        <v>48201250200</v>
      </c>
      <c r="E1177" s="746">
        <v>1106</v>
      </c>
    </row>
    <row r="1178" spans="1:5" ht="14.25" customHeight="1" x14ac:dyDescent="0.25">
      <c r="A1178" s="10"/>
      <c r="B1178" s="10"/>
      <c r="C1178" s="10"/>
      <c r="D1178" s="1038">
        <v>48201232403</v>
      </c>
      <c r="E1178" s="746">
        <v>1106</v>
      </c>
    </row>
    <row r="1179" spans="1:5" ht="14.25" customHeight="1" x14ac:dyDescent="0.25">
      <c r="A1179" s="10"/>
      <c r="B1179" s="10"/>
      <c r="C1179" s="10"/>
      <c r="D1179" s="1038">
        <v>48167723000</v>
      </c>
      <c r="E1179" s="746">
        <v>1106</v>
      </c>
    </row>
    <row r="1180" spans="1:5" ht="14.25" customHeight="1" x14ac:dyDescent="0.25">
      <c r="A1180" s="10"/>
      <c r="B1180" s="10"/>
      <c r="C1180" s="10"/>
      <c r="D1180" s="1038">
        <v>48167721700</v>
      </c>
      <c r="E1180" s="746">
        <v>1106</v>
      </c>
    </row>
    <row r="1181" spans="1:5" ht="14.25" customHeight="1" x14ac:dyDescent="0.25">
      <c r="A1181" s="10"/>
      <c r="B1181" s="10"/>
      <c r="C1181" s="10"/>
      <c r="D1181" s="1038">
        <v>48157670101</v>
      </c>
      <c r="E1181" s="746">
        <v>1106</v>
      </c>
    </row>
    <row r="1182" spans="1:5" ht="14.25" customHeight="1" x14ac:dyDescent="0.25">
      <c r="A1182" s="10"/>
      <c r="B1182" s="10"/>
      <c r="C1182" s="10"/>
      <c r="D1182" s="1038">
        <v>48141010342</v>
      </c>
      <c r="E1182" s="746">
        <v>1106</v>
      </c>
    </row>
    <row r="1183" spans="1:5" ht="14.25" customHeight="1" x14ac:dyDescent="0.25">
      <c r="A1183" s="10"/>
      <c r="B1183" s="10"/>
      <c r="C1183" s="10"/>
      <c r="D1183" s="1038">
        <v>48121021517</v>
      </c>
      <c r="E1183" s="746">
        <v>1106</v>
      </c>
    </row>
    <row r="1184" spans="1:5" ht="14.25" customHeight="1" x14ac:dyDescent="0.25">
      <c r="A1184" s="10"/>
      <c r="B1184" s="10"/>
      <c r="C1184" s="10"/>
      <c r="D1184" s="1038">
        <v>48113019039</v>
      </c>
      <c r="E1184" s="746">
        <v>1106</v>
      </c>
    </row>
    <row r="1185" spans="1:5" ht="14.25" customHeight="1" x14ac:dyDescent="0.25">
      <c r="A1185" s="10"/>
      <c r="B1185" s="10"/>
      <c r="C1185" s="10"/>
      <c r="D1185" s="1038">
        <v>48029121000</v>
      </c>
      <c r="E1185" s="746">
        <v>1106</v>
      </c>
    </row>
    <row r="1186" spans="1:5" ht="14.25" customHeight="1" x14ac:dyDescent="0.25">
      <c r="A1186" s="10"/>
      <c r="B1186" s="10"/>
      <c r="C1186" s="10"/>
      <c r="D1186" s="1038">
        <v>48027022000</v>
      </c>
      <c r="E1186" s="746">
        <v>1127</v>
      </c>
    </row>
    <row r="1187" spans="1:5" ht="14.25" customHeight="1" x14ac:dyDescent="0.25">
      <c r="A1187" s="10"/>
      <c r="B1187" s="10"/>
      <c r="C1187" s="10"/>
      <c r="D1187" s="1038">
        <v>48491020322</v>
      </c>
      <c r="E1187" s="746">
        <v>1128</v>
      </c>
    </row>
    <row r="1188" spans="1:5" ht="14.25" customHeight="1" x14ac:dyDescent="0.25">
      <c r="A1188" s="10"/>
      <c r="B1188" s="10"/>
      <c r="C1188" s="10"/>
      <c r="D1188" s="1038">
        <v>48451000700</v>
      </c>
      <c r="E1188" s="746">
        <v>1128</v>
      </c>
    </row>
    <row r="1189" spans="1:5" ht="14.25" customHeight="1" x14ac:dyDescent="0.25">
      <c r="A1189" s="10"/>
      <c r="B1189" s="10"/>
      <c r="C1189" s="10"/>
      <c r="D1189" s="1038">
        <v>48439100400</v>
      </c>
      <c r="E1189" s="746">
        <v>1128</v>
      </c>
    </row>
    <row r="1190" spans="1:5" ht="14.25" customHeight="1" x14ac:dyDescent="0.25">
      <c r="A1190" s="10"/>
      <c r="B1190" s="10"/>
      <c r="C1190" s="10"/>
      <c r="D1190" s="1038">
        <v>48423001700</v>
      </c>
      <c r="E1190" s="746">
        <v>1128</v>
      </c>
    </row>
    <row r="1191" spans="1:5" ht="14.25" customHeight="1" x14ac:dyDescent="0.25">
      <c r="A1191" s="10"/>
      <c r="B1191" s="10"/>
      <c r="C1191" s="10"/>
      <c r="D1191" s="1038">
        <v>48339694301</v>
      </c>
      <c r="E1191" s="746">
        <v>1128</v>
      </c>
    </row>
    <row r="1192" spans="1:5" ht="14.25" customHeight="1" x14ac:dyDescent="0.25">
      <c r="A1192" s="10"/>
      <c r="B1192" s="10"/>
      <c r="C1192" s="10"/>
      <c r="D1192" s="1038">
        <v>48215020721</v>
      </c>
      <c r="E1192" s="746">
        <v>1128</v>
      </c>
    </row>
    <row r="1193" spans="1:5" ht="14.25" customHeight="1" x14ac:dyDescent="0.25">
      <c r="A1193" s="10"/>
      <c r="B1193" s="10"/>
      <c r="C1193" s="10"/>
      <c r="D1193" s="1038">
        <v>48201555502</v>
      </c>
      <c r="E1193" s="746">
        <v>1128</v>
      </c>
    </row>
    <row r="1194" spans="1:5" ht="14.25" customHeight="1" x14ac:dyDescent="0.25">
      <c r="A1194" s="10"/>
      <c r="B1194" s="10"/>
      <c r="C1194" s="10"/>
      <c r="D1194" s="1038">
        <v>48201533000</v>
      </c>
      <c r="E1194" s="746">
        <v>1128</v>
      </c>
    </row>
    <row r="1195" spans="1:5" ht="14.25" customHeight="1" x14ac:dyDescent="0.25">
      <c r="A1195" s="10"/>
      <c r="B1195" s="10"/>
      <c r="C1195" s="10"/>
      <c r="D1195" s="1038">
        <v>48201522202</v>
      </c>
      <c r="E1195" s="746">
        <v>1128</v>
      </c>
    </row>
    <row r="1196" spans="1:5" ht="14.25" customHeight="1" x14ac:dyDescent="0.25">
      <c r="A1196" s="10"/>
      <c r="B1196" s="10"/>
      <c r="C1196" s="10"/>
      <c r="D1196" s="1038">
        <v>48201452801</v>
      </c>
      <c r="E1196" s="746">
        <v>1128</v>
      </c>
    </row>
    <row r="1197" spans="1:5" ht="14.25" customHeight="1" x14ac:dyDescent="0.25">
      <c r="A1197" s="10"/>
      <c r="B1197" s="10"/>
      <c r="C1197" s="10"/>
      <c r="D1197" s="1038">
        <v>48201324100</v>
      </c>
      <c r="E1197" s="746">
        <v>1128</v>
      </c>
    </row>
    <row r="1198" spans="1:5" ht="14.25" customHeight="1" x14ac:dyDescent="0.25">
      <c r="A1198" s="10"/>
      <c r="B1198" s="10"/>
      <c r="C1198" s="10"/>
      <c r="D1198" s="1038">
        <v>48183000402</v>
      </c>
      <c r="E1198" s="746">
        <v>1128</v>
      </c>
    </row>
    <row r="1199" spans="1:5" ht="14.25" customHeight="1" x14ac:dyDescent="0.25">
      <c r="A1199" s="10"/>
      <c r="B1199" s="10"/>
      <c r="C1199" s="10"/>
      <c r="D1199" s="1038">
        <v>48181001500</v>
      </c>
      <c r="E1199" s="746">
        <v>1128</v>
      </c>
    </row>
    <row r="1200" spans="1:5" ht="14.25" customHeight="1" x14ac:dyDescent="0.25">
      <c r="A1200" s="10"/>
      <c r="B1200" s="10"/>
      <c r="C1200" s="10"/>
      <c r="D1200" s="1038">
        <v>48157673002</v>
      </c>
      <c r="E1200" s="746">
        <v>1128</v>
      </c>
    </row>
    <row r="1201" spans="1:5" ht="14.25" customHeight="1" x14ac:dyDescent="0.25">
      <c r="A1201" s="10"/>
      <c r="B1201" s="10"/>
      <c r="C1201" s="10"/>
      <c r="D1201" s="1038">
        <v>48113001400</v>
      </c>
      <c r="E1201" s="746">
        <v>1128</v>
      </c>
    </row>
    <row r="1202" spans="1:5" ht="14.25" customHeight="1" x14ac:dyDescent="0.25">
      <c r="A1202" s="10"/>
      <c r="B1202" s="10"/>
      <c r="C1202" s="10"/>
      <c r="D1202" s="1038">
        <v>48085032013</v>
      </c>
      <c r="E1202" s="746">
        <v>1128</v>
      </c>
    </row>
    <row r="1203" spans="1:5" ht="14.25" customHeight="1" x14ac:dyDescent="0.25">
      <c r="A1203" s="10"/>
      <c r="B1203" s="10"/>
      <c r="C1203" s="10"/>
      <c r="D1203" s="1038">
        <v>48039660300</v>
      </c>
      <c r="E1203" s="746">
        <v>1128</v>
      </c>
    </row>
    <row r="1204" spans="1:5" ht="14.25" customHeight="1" x14ac:dyDescent="0.25">
      <c r="A1204" s="10"/>
      <c r="B1204" s="10"/>
      <c r="C1204" s="10"/>
      <c r="D1204" s="1038">
        <v>48029161000</v>
      </c>
      <c r="E1204" s="746">
        <v>1128</v>
      </c>
    </row>
    <row r="1205" spans="1:5" ht="14.25" customHeight="1" x14ac:dyDescent="0.25">
      <c r="A1205" s="10"/>
      <c r="B1205" s="10"/>
      <c r="C1205" s="10"/>
      <c r="D1205" s="1038">
        <v>48005000600</v>
      </c>
      <c r="E1205" s="746">
        <v>1128</v>
      </c>
    </row>
    <row r="1206" spans="1:5" ht="14.25" customHeight="1" x14ac:dyDescent="0.25">
      <c r="A1206" s="10"/>
      <c r="B1206" s="10"/>
      <c r="C1206" s="10"/>
      <c r="D1206" s="1038">
        <v>48453000402</v>
      </c>
      <c r="E1206" s="746">
        <v>1147</v>
      </c>
    </row>
    <row r="1207" spans="1:5" ht="14.25" customHeight="1" x14ac:dyDescent="0.25">
      <c r="A1207" s="10"/>
      <c r="B1207" s="10"/>
      <c r="C1207" s="10"/>
      <c r="D1207" s="1038">
        <v>48201233103</v>
      </c>
      <c r="E1207" s="746">
        <v>1147</v>
      </c>
    </row>
    <row r="1208" spans="1:5" ht="14.25" customHeight="1" x14ac:dyDescent="0.25">
      <c r="A1208" s="10"/>
      <c r="B1208" s="10"/>
      <c r="C1208" s="10"/>
      <c r="D1208" s="1038">
        <v>48113016521</v>
      </c>
      <c r="E1208" s="746">
        <v>1147</v>
      </c>
    </row>
    <row r="1209" spans="1:5" ht="14.25" customHeight="1" x14ac:dyDescent="0.25">
      <c r="A1209" s="10"/>
      <c r="B1209" s="10"/>
      <c r="C1209" s="10"/>
      <c r="D1209" s="1038">
        <v>48491020409</v>
      </c>
      <c r="E1209" s="746">
        <v>1150</v>
      </c>
    </row>
    <row r="1210" spans="1:5" ht="14.25" customHeight="1" x14ac:dyDescent="0.25">
      <c r="A1210" s="10"/>
      <c r="B1210" s="10"/>
      <c r="C1210" s="10"/>
      <c r="D1210" s="1038">
        <v>48439111516</v>
      </c>
      <c r="E1210" s="746">
        <v>1150</v>
      </c>
    </row>
    <row r="1211" spans="1:5" ht="14.25" customHeight="1" x14ac:dyDescent="0.25">
      <c r="A1211" s="10"/>
      <c r="B1211" s="10"/>
      <c r="C1211" s="10"/>
      <c r="D1211" s="1038">
        <v>48439105503</v>
      </c>
      <c r="E1211" s="746">
        <v>1150</v>
      </c>
    </row>
    <row r="1212" spans="1:5" ht="14.25" customHeight="1" x14ac:dyDescent="0.25">
      <c r="A1212" s="10"/>
      <c r="B1212" s="10"/>
      <c r="C1212" s="10"/>
      <c r="D1212" s="1038">
        <v>48381021102</v>
      </c>
      <c r="E1212" s="746">
        <v>1150</v>
      </c>
    </row>
    <row r="1213" spans="1:5" ht="14.25" customHeight="1" x14ac:dyDescent="0.25">
      <c r="A1213" s="10"/>
      <c r="B1213" s="10"/>
      <c r="C1213" s="10"/>
      <c r="D1213" s="1038">
        <v>48355001300</v>
      </c>
      <c r="E1213" s="746">
        <v>1150</v>
      </c>
    </row>
    <row r="1214" spans="1:5" ht="14.25" customHeight="1" x14ac:dyDescent="0.25">
      <c r="A1214" s="10"/>
      <c r="B1214" s="10"/>
      <c r="C1214" s="10"/>
      <c r="D1214" s="1038">
        <v>48339693101</v>
      </c>
      <c r="E1214" s="746">
        <v>1150</v>
      </c>
    </row>
    <row r="1215" spans="1:5" ht="14.25" customHeight="1" x14ac:dyDescent="0.25">
      <c r="A1215" s="10"/>
      <c r="B1215" s="10"/>
      <c r="C1215" s="10"/>
      <c r="D1215" s="1038">
        <v>48339691602</v>
      </c>
      <c r="E1215" s="746">
        <v>1150</v>
      </c>
    </row>
    <row r="1216" spans="1:5" ht="14.25" customHeight="1" x14ac:dyDescent="0.25">
      <c r="A1216" s="10"/>
      <c r="B1216" s="10"/>
      <c r="C1216" s="10"/>
      <c r="D1216" s="1038">
        <v>48329001700</v>
      </c>
      <c r="E1216" s="746">
        <v>1150</v>
      </c>
    </row>
    <row r="1217" spans="1:5" ht="14.25" customHeight="1" x14ac:dyDescent="0.25">
      <c r="A1217" s="10"/>
      <c r="B1217" s="10"/>
      <c r="C1217" s="10"/>
      <c r="D1217" s="1038">
        <v>48309000900</v>
      </c>
      <c r="E1217" s="746">
        <v>1150</v>
      </c>
    </row>
    <row r="1218" spans="1:5" ht="14.25" customHeight="1" x14ac:dyDescent="0.25">
      <c r="A1218" s="10"/>
      <c r="B1218" s="10"/>
      <c r="C1218" s="10"/>
      <c r="D1218" s="1038">
        <v>48291700800</v>
      </c>
      <c r="E1218" s="746">
        <v>1150</v>
      </c>
    </row>
    <row r="1219" spans="1:5" ht="14.25" customHeight="1" x14ac:dyDescent="0.25">
      <c r="A1219" s="10"/>
      <c r="B1219" s="10"/>
      <c r="C1219" s="10"/>
      <c r="D1219" s="1038">
        <v>48215024201</v>
      </c>
      <c r="E1219" s="746">
        <v>1150</v>
      </c>
    </row>
    <row r="1220" spans="1:5" ht="14.25" customHeight="1" x14ac:dyDescent="0.25">
      <c r="A1220" s="10"/>
      <c r="B1220" s="10"/>
      <c r="C1220" s="10"/>
      <c r="D1220" s="1038">
        <v>48215024110</v>
      </c>
      <c r="E1220" s="746">
        <v>1150</v>
      </c>
    </row>
    <row r="1221" spans="1:5" ht="14.25" customHeight="1" x14ac:dyDescent="0.25">
      <c r="A1221" s="10"/>
      <c r="B1221" s="10"/>
      <c r="C1221" s="10"/>
      <c r="D1221" s="1038">
        <v>48215020504</v>
      </c>
      <c r="E1221" s="746">
        <v>1150</v>
      </c>
    </row>
    <row r="1222" spans="1:5" ht="14.25" customHeight="1" x14ac:dyDescent="0.25">
      <c r="A1222" s="10"/>
      <c r="B1222" s="10"/>
      <c r="C1222" s="10"/>
      <c r="D1222" s="1038">
        <v>48201530600</v>
      </c>
      <c r="E1222" s="746">
        <v>1150</v>
      </c>
    </row>
    <row r="1223" spans="1:5" ht="14.25" customHeight="1" x14ac:dyDescent="0.25">
      <c r="A1223" s="10"/>
      <c r="B1223" s="10"/>
      <c r="C1223" s="10"/>
      <c r="D1223" s="1038">
        <v>48201451800</v>
      </c>
      <c r="E1223" s="746">
        <v>1150</v>
      </c>
    </row>
    <row r="1224" spans="1:5" ht="14.25" customHeight="1" x14ac:dyDescent="0.25">
      <c r="A1224" s="10"/>
      <c r="B1224" s="10"/>
      <c r="C1224" s="10"/>
      <c r="D1224" s="1038">
        <v>48181001300</v>
      </c>
      <c r="E1224" s="746">
        <v>1150</v>
      </c>
    </row>
    <row r="1225" spans="1:5" ht="14.25" customHeight="1" x14ac:dyDescent="0.25">
      <c r="A1225" s="10"/>
      <c r="B1225" s="10"/>
      <c r="C1225" s="10"/>
      <c r="D1225" s="1038">
        <v>48167722200</v>
      </c>
      <c r="E1225" s="746">
        <v>1150</v>
      </c>
    </row>
    <row r="1226" spans="1:5" ht="14.25" customHeight="1" x14ac:dyDescent="0.25">
      <c r="A1226" s="10"/>
      <c r="B1226" s="10"/>
      <c r="C1226" s="10"/>
      <c r="D1226" s="1038">
        <v>48157672601</v>
      </c>
      <c r="E1226" s="746">
        <v>1150</v>
      </c>
    </row>
    <row r="1227" spans="1:5" ht="14.25" customHeight="1" x14ac:dyDescent="0.25">
      <c r="A1227" s="10"/>
      <c r="B1227" s="10"/>
      <c r="C1227" s="10"/>
      <c r="D1227" s="1038">
        <v>48113007914</v>
      </c>
      <c r="E1227" s="746">
        <v>1150</v>
      </c>
    </row>
    <row r="1228" spans="1:5" ht="14.25" customHeight="1" x14ac:dyDescent="0.25">
      <c r="A1228" s="10"/>
      <c r="B1228" s="10"/>
      <c r="C1228" s="10"/>
      <c r="D1228" s="1038">
        <v>48085031709</v>
      </c>
      <c r="E1228" s="746">
        <v>1150</v>
      </c>
    </row>
    <row r="1229" spans="1:5" ht="14.25" customHeight="1" x14ac:dyDescent="0.25">
      <c r="A1229" s="10"/>
      <c r="B1229" s="10"/>
      <c r="C1229" s="10"/>
      <c r="D1229" s="1038">
        <v>48085030601</v>
      </c>
      <c r="E1229" s="746">
        <v>1150</v>
      </c>
    </row>
    <row r="1230" spans="1:5" ht="14.25" customHeight="1" x14ac:dyDescent="0.25">
      <c r="A1230" s="10"/>
      <c r="B1230" s="10"/>
      <c r="C1230" s="10"/>
      <c r="D1230" s="1038">
        <v>48029181506</v>
      </c>
      <c r="E1230" s="746">
        <v>1150</v>
      </c>
    </row>
    <row r="1231" spans="1:5" ht="14.25" customHeight="1" x14ac:dyDescent="0.25">
      <c r="A1231" s="10"/>
      <c r="B1231" s="10"/>
      <c r="C1231" s="10"/>
      <c r="D1231" s="1038">
        <v>48029170200</v>
      </c>
      <c r="E1231" s="746">
        <v>1150</v>
      </c>
    </row>
    <row r="1232" spans="1:5" ht="14.25" customHeight="1" x14ac:dyDescent="0.25">
      <c r="A1232" s="10"/>
      <c r="B1232" s="10"/>
      <c r="C1232" s="10"/>
      <c r="D1232" s="1038">
        <v>48141002800</v>
      </c>
      <c r="E1232" s="746">
        <v>1173</v>
      </c>
    </row>
    <row r="1233" spans="1:5" ht="14.25" customHeight="1" x14ac:dyDescent="0.25">
      <c r="A1233" s="10"/>
      <c r="B1233" s="10"/>
      <c r="C1233" s="10"/>
      <c r="D1233" s="1038">
        <v>48113001302</v>
      </c>
      <c r="E1233" s="746">
        <v>1174</v>
      </c>
    </row>
    <row r="1234" spans="1:5" ht="14.25" customHeight="1" x14ac:dyDescent="0.25">
      <c r="A1234" s="10"/>
      <c r="B1234" s="10"/>
      <c r="C1234" s="10"/>
      <c r="D1234" s="1038">
        <v>48479001101</v>
      </c>
      <c r="E1234" s="746">
        <v>1175</v>
      </c>
    </row>
    <row r="1235" spans="1:5" ht="14.25" customHeight="1" x14ac:dyDescent="0.25">
      <c r="A1235" s="10"/>
      <c r="B1235" s="10"/>
      <c r="C1235" s="10"/>
      <c r="D1235" s="1038">
        <v>48453001707</v>
      </c>
      <c r="E1235" s="746">
        <v>1175</v>
      </c>
    </row>
    <row r="1236" spans="1:5" ht="14.25" customHeight="1" x14ac:dyDescent="0.25">
      <c r="A1236" s="10"/>
      <c r="B1236" s="10"/>
      <c r="C1236" s="10"/>
      <c r="D1236" s="1038">
        <v>48439113926</v>
      </c>
      <c r="E1236" s="746">
        <v>1175</v>
      </c>
    </row>
    <row r="1237" spans="1:5" ht="14.25" customHeight="1" x14ac:dyDescent="0.25">
      <c r="A1237" s="10"/>
      <c r="B1237" s="10"/>
      <c r="C1237" s="10"/>
      <c r="D1237" s="1038">
        <v>48381020800</v>
      </c>
      <c r="E1237" s="746">
        <v>1175</v>
      </c>
    </row>
    <row r="1238" spans="1:5" ht="14.25" customHeight="1" x14ac:dyDescent="0.25">
      <c r="A1238" s="10"/>
      <c r="B1238" s="10"/>
      <c r="C1238" s="10"/>
      <c r="D1238" s="1038">
        <v>48355001902</v>
      </c>
      <c r="E1238" s="746">
        <v>1175</v>
      </c>
    </row>
    <row r="1239" spans="1:5" ht="14.25" customHeight="1" x14ac:dyDescent="0.25">
      <c r="A1239" s="10"/>
      <c r="B1239" s="10"/>
      <c r="C1239" s="10"/>
      <c r="D1239" s="1038">
        <v>48347950800</v>
      </c>
      <c r="E1239" s="746">
        <v>1175</v>
      </c>
    </row>
    <row r="1240" spans="1:5" ht="14.25" customHeight="1" x14ac:dyDescent="0.25">
      <c r="A1240" s="10"/>
      <c r="B1240" s="10"/>
      <c r="C1240" s="10"/>
      <c r="D1240" s="1038">
        <v>48201530500</v>
      </c>
      <c r="E1240" s="746">
        <v>1175</v>
      </c>
    </row>
    <row r="1241" spans="1:5" ht="14.25" customHeight="1" x14ac:dyDescent="0.25">
      <c r="A1241" s="10"/>
      <c r="B1241" s="10"/>
      <c r="C1241" s="10"/>
      <c r="D1241" s="1038">
        <v>48139060400</v>
      </c>
      <c r="E1241" s="746">
        <v>1175</v>
      </c>
    </row>
    <row r="1242" spans="1:5" ht="14.25" customHeight="1" x14ac:dyDescent="0.25">
      <c r="A1242" s="10"/>
      <c r="B1242" s="10"/>
      <c r="C1242" s="10"/>
      <c r="D1242" s="1038">
        <v>48113016611</v>
      </c>
      <c r="E1242" s="746">
        <v>1175</v>
      </c>
    </row>
    <row r="1243" spans="1:5" ht="14.25" customHeight="1" x14ac:dyDescent="0.25">
      <c r="A1243" s="10"/>
      <c r="B1243" s="10"/>
      <c r="C1243" s="10"/>
      <c r="D1243" s="1038">
        <v>48113016517</v>
      </c>
      <c r="E1243" s="746">
        <v>1175</v>
      </c>
    </row>
    <row r="1244" spans="1:5" ht="14.25" customHeight="1" x14ac:dyDescent="0.25">
      <c r="A1244" s="10"/>
      <c r="B1244" s="10"/>
      <c r="C1244" s="10"/>
      <c r="D1244" s="1038">
        <v>48113014302</v>
      </c>
      <c r="E1244" s="746">
        <v>1175</v>
      </c>
    </row>
    <row r="1245" spans="1:5" ht="14.25" customHeight="1" x14ac:dyDescent="0.25">
      <c r="A1245" s="10"/>
      <c r="B1245" s="10"/>
      <c r="C1245" s="10"/>
      <c r="D1245" s="1038">
        <v>48113011900</v>
      </c>
      <c r="E1245" s="746">
        <v>1175</v>
      </c>
    </row>
    <row r="1246" spans="1:5" ht="14.25" customHeight="1" x14ac:dyDescent="0.25">
      <c r="A1246" s="10"/>
      <c r="B1246" s="10"/>
      <c r="C1246" s="10"/>
      <c r="D1246" s="1038">
        <v>48113008400</v>
      </c>
      <c r="E1246" s="746">
        <v>1175</v>
      </c>
    </row>
    <row r="1247" spans="1:5" ht="14.25" customHeight="1" x14ac:dyDescent="0.25">
      <c r="A1247" s="10"/>
      <c r="B1247" s="10"/>
      <c r="C1247" s="10"/>
      <c r="D1247" s="1038">
        <v>48113005400</v>
      </c>
      <c r="E1247" s="746">
        <v>1175</v>
      </c>
    </row>
    <row r="1248" spans="1:5" ht="14.25" customHeight="1" x14ac:dyDescent="0.25">
      <c r="A1248" s="10"/>
      <c r="B1248" s="10"/>
      <c r="C1248" s="10"/>
      <c r="D1248" s="1038">
        <v>48099010501</v>
      </c>
      <c r="E1248" s="746">
        <v>1175</v>
      </c>
    </row>
    <row r="1249" spans="1:5" ht="14.25" customHeight="1" x14ac:dyDescent="0.25">
      <c r="A1249" s="10"/>
      <c r="B1249" s="10"/>
      <c r="C1249" s="10"/>
      <c r="D1249" s="1038">
        <v>48085031660</v>
      </c>
      <c r="E1249" s="746">
        <v>1175</v>
      </c>
    </row>
    <row r="1250" spans="1:5" ht="14.25" customHeight="1" x14ac:dyDescent="0.25">
      <c r="A1250" s="10"/>
      <c r="B1250" s="10"/>
      <c r="C1250" s="10"/>
      <c r="D1250" s="1038">
        <v>48055960700</v>
      </c>
      <c r="E1250" s="746">
        <v>1175</v>
      </c>
    </row>
    <row r="1251" spans="1:5" ht="14.25" customHeight="1" x14ac:dyDescent="0.25">
      <c r="A1251" s="10"/>
      <c r="B1251" s="10"/>
      <c r="C1251" s="10"/>
      <c r="D1251" s="1038">
        <v>48027023105</v>
      </c>
      <c r="E1251" s="746">
        <v>1175</v>
      </c>
    </row>
    <row r="1252" spans="1:5" ht="14.25" customHeight="1" x14ac:dyDescent="0.25">
      <c r="A1252" s="10"/>
      <c r="B1252" s="10"/>
      <c r="C1252" s="10"/>
      <c r="D1252" s="1038">
        <v>48027022101</v>
      </c>
      <c r="E1252" s="746">
        <v>1175</v>
      </c>
    </row>
    <row r="1253" spans="1:5" ht="14.25" customHeight="1" x14ac:dyDescent="0.25">
      <c r="A1253" s="10"/>
      <c r="B1253" s="10"/>
      <c r="C1253" s="10"/>
      <c r="D1253" s="1038">
        <v>48021950300</v>
      </c>
      <c r="E1253" s="746">
        <v>1175</v>
      </c>
    </row>
    <row r="1254" spans="1:5" ht="14.25" customHeight="1" x14ac:dyDescent="0.25">
      <c r="A1254" s="10"/>
      <c r="B1254" s="10"/>
      <c r="C1254" s="10"/>
      <c r="D1254" s="1038">
        <v>48453002107</v>
      </c>
      <c r="E1254" s="746">
        <v>1195</v>
      </c>
    </row>
    <row r="1255" spans="1:5" ht="14.25" customHeight="1" x14ac:dyDescent="0.25">
      <c r="A1255" s="10"/>
      <c r="B1255" s="10"/>
      <c r="C1255" s="10"/>
      <c r="D1255" s="1038">
        <v>48453000902</v>
      </c>
      <c r="E1255" s="746">
        <v>1196</v>
      </c>
    </row>
    <row r="1256" spans="1:5" ht="14.25" customHeight="1" x14ac:dyDescent="0.25">
      <c r="A1256" s="10"/>
      <c r="B1256" s="10"/>
      <c r="C1256" s="10"/>
      <c r="D1256" s="1038">
        <v>48439123600</v>
      </c>
      <c r="E1256" s="746">
        <v>1196</v>
      </c>
    </row>
    <row r="1257" spans="1:5" ht="14.25" customHeight="1" x14ac:dyDescent="0.25">
      <c r="A1257" s="10"/>
      <c r="B1257" s="10"/>
      <c r="C1257" s="10"/>
      <c r="D1257" s="1038">
        <v>48309003000</v>
      </c>
      <c r="E1257" s="746">
        <v>1196</v>
      </c>
    </row>
    <row r="1258" spans="1:5" ht="14.25" customHeight="1" x14ac:dyDescent="0.25">
      <c r="A1258" s="10"/>
      <c r="B1258" s="10"/>
      <c r="C1258" s="10"/>
      <c r="D1258" s="1038">
        <v>48215023600</v>
      </c>
      <c r="E1258" s="746">
        <v>1196</v>
      </c>
    </row>
    <row r="1259" spans="1:5" ht="14.25" customHeight="1" x14ac:dyDescent="0.25">
      <c r="A1259" s="10"/>
      <c r="B1259" s="10"/>
      <c r="C1259" s="10"/>
      <c r="D1259" s="1038">
        <v>48201550900</v>
      </c>
      <c r="E1259" s="746">
        <v>1196</v>
      </c>
    </row>
    <row r="1260" spans="1:5" ht="14.25" customHeight="1" x14ac:dyDescent="0.25">
      <c r="A1260" s="10"/>
      <c r="B1260" s="10"/>
      <c r="C1260" s="10"/>
      <c r="D1260" s="1038">
        <v>48201411000</v>
      </c>
      <c r="E1260" s="746">
        <v>1196</v>
      </c>
    </row>
    <row r="1261" spans="1:5" ht="14.25" customHeight="1" x14ac:dyDescent="0.25">
      <c r="A1261" s="10"/>
      <c r="B1261" s="10"/>
      <c r="C1261" s="10"/>
      <c r="D1261" s="1038">
        <v>48201330400</v>
      </c>
      <c r="E1261" s="746">
        <v>1196</v>
      </c>
    </row>
    <row r="1262" spans="1:5" ht="14.25" customHeight="1" x14ac:dyDescent="0.25">
      <c r="A1262" s="10"/>
      <c r="B1262" s="10"/>
      <c r="C1262" s="10"/>
      <c r="D1262" s="1038">
        <v>48201323702</v>
      </c>
      <c r="E1262" s="746">
        <v>1196</v>
      </c>
    </row>
    <row r="1263" spans="1:5" ht="14.25" customHeight="1" x14ac:dyDescent="0.25">
      <c r="A1263" s="10"/>
      <c r="B1263" s="10"/>
      <c r="C1263" s="10"/>
      <c r="D1263" s="1038">
        <v>48201320200</v>
      </c>
      <c r="E1263" s="746">
        <v>1196</v>
      </c>
    </row>
    <row r="1264" spans="1:5" ht="14.25" customHeight="1" x14ac:dyDescent="0.25">
      <c r="A1264" s="10"/>
      <c r="B1264" s="10"/>
      <c r="C1264" s="10"/>
      <c r="D1264" s="1038">
        <v>48201310800</v>
      </c>
      <c r="E1264" s="746">
        <v>1196</v>
      </c>
    </row>
    <row r="1265" spans="1:5" ht="14.25" customHeight="1" x14ac:dyDescent="0.25">
      <c r="A1265" s="10"/>
      <c r="B1265" s="10"/>
      <c r="C1265" s="10"/>
      <c r="D1265" s="1038">
        <v>48201253700</v>
      </c>
      <c r="E1265" s="746">
        <v>1196</v>
      </c>
    </row>
    <row r="1266" spans="1:5" ht="14.25" customHeight="1" x14ac:dyDescent="0.25">
      <c r="A1266" s="10"/>
      <c r="B1266" s="10"/>
      <c r="C1266" s="10"/>
      <c r="D1266" s="1038">
        <v>48201252301</v>
      </c>
      <c r="E1266" s="746">
        <v>1196</v>
      </c>
    </row>
    <row r="1267" spans="1:5" ht="14.25" customHeight="1" x14ac:dyDescent="0.25">
      <c r="A1267" s="10"/>
      <c r="B1267" s="10"/>
      <c r="C1267" s="10"/>
      <c r="D1267" s="1038">
        <v>48113007700</v>
      </c>
      <c r="E1267" s="746">
        <v>1196</v>
      </c>
    </row>
    <row r="1268" spans="1:5" ht="14.25" customHeight="1" x14ac:dyDescent="0.25">
      <c r="A1268" s="10"/>
      <c r="B1268" s="10"/>
      <c r="C1268" s="10"/>
      <c r="D1268" s="1038">
        <v>48085031310</v>
      </c>
      <c r="E1268" s="746">
        <v>1196</v>
      </c>
    </row>
    <row r="1269" spans="1:5" ht="14.25" customHeight="1" x14ac:dyDescent="0.25">
      <c r="A1269" s="10"/>
      <c r="B1269" s="10"/>
      <c r="C1269" s="10"/>
      <c r="D1269" s="1038">
        <v>48029131000</v>
      </c>
      <c r="E1269" s="746">
        <v>1196</v>
      </c>
    </row>
    <row r="1270" spans="1:5" ht="14.25" customHeight="1" x14ac:dyDescent="0.25">
      <c r="A1270" s="10"/>
      <c r="B1270" s="10"/>
      <c r="C1270" s="10"/>
      <c r="D1270" s="1038">
        <v>48439104803</v>
      </c>
      <c r="E1270" s="746">
        <v>1211</v>
      </c>
    </row>
    <row r="1271" spans="1:5" ht="14.25" customHeight="1" x14ac:dyDescent="0.25">
      <c r="A1271" s="10"/>
      <c r="B1271" s="10"/>
      <c r="C1271" s="10"/>
      <c r="D1271" s="1038">
        <v>48113013720</v>
      </c>
      <c r="E1271" s="746">
        <v>1211</v>
      </c>
    </row>
    <row r="1272" spans="1:5" ht="14.25" customHeight="1" x14ac:dyDescent="0.25">
      <c r="A1272" s="10"/>
      <c r="B1272" s="10"/>
      <c r="C1272" s="10"/>
      <c r="D1272" s="1038">
        <v>48113010704</v>
      </c>
      <c r="E1272" s="746">
        <v>1211</v>
      </c>
    </row>
    <row r="1273" spans="1:5" ht="14.25" customHeight="1" x14ac:dyDescent="0.25">
      <c r="A1273" s="10"/>
      <c r="B1273" s="10"/>
      <c r="C1273" s="10"/>
      <c r="D1273" s="1038">
        <v>48491020318</v>
      </c>
      <c r="E1273" s="746">
        <v>1214</v>
      </c>
    </row>
    <row r="1274" spans="1:5" ht="14.25" customHeight="1" x14ac:dyDescent="0.25">
      <c r="A1274" s="10"/>
      <c r="B1274" s="10"/>
      <c r="C1274" s="10"/>
      <c r="D1274" s="1038">
        <v>48485010700</v>
      </c>
      <c r="E1274" s="746">
        <v>1214</v>
      </c>
    </row>
    <row r="1275" spans="1:5" ht="14.25" customHeight="1" x14ac:dyDescent="0.25">
      <c r="A1275" s="10"/>
      <c r="B1275" s="10"/>
      <c r="C1275" s="10"/>
      <c r="D1275" s="1038">
        <v>48471790600</v>
      </c>
      <c r="E1275" s="746">
        <v>1214</v>
      </c>
    </row>
    <row r="1276" spans="1:5" ht="14.25" customHeight="1" x14ac:dyDescent="0.25">
      <c r="A1276" s="10"/>
      <c r="B1276" s="10"/>
      <c r="C1276" s="10"/>
      <c r="D1276" s="1038">
        <v>48453001748</v>
      </c>
      <c r="E1276" s="746">
        <v>1214</v>
      </c>
    </row>
    <row r="1277" spans="1:5" ht="14.25" customHeight="1" x14ac:dyDescent="0.25">
      <c r="A1277" s="10"/>
      <c r="B1277" s="10"/>
      <c r="C1277" s="10"/>
      <c r="D1277" s="1038">
        <v>48453001308</v>
      </c>
      <c r="E1277" s="746">
        <v>1214</v>
      </c>
    </row>
    <row r="1278" spans="1:5" ht="14.25" customHeight="1" x14ac:dyDescent="0.25">
      <c r="A1278" s="10"/>
      <c r="B1278" s="10"/>
      <c r="C1278" s="10"/>
      <c r="D1278" s="1038">
        <v>48439122500</v>
      </c>
      <c r="E1278" s="746">
        <v>1214</v>
      </c>
    </row>
    <row r="1279" spans="1:5" ht="14.25" customHeight="1" x14ac:dyDescent="0.25">
      <c r="A1279" s="10"/>
      <c r="B1279" s="10"/>
      <c r="C1279" s="10"/>
      <c r="D1279" s="1038">
        <v>48439111505</v>
      </c>
      <c r="E1279" s="746">
        <v>1214</v>
      </c>
    </row>
    <row r="1280" spans="1:5" ht="14.25" customHeight="1" x14ac:dyDescent="0.25">
      <c r="A1280" s="10"/>
      <c r="B1280" s="10"/>
      <c r="C1280" s="10"/>
      <c r="D1280" s="1038">
        <v>48321730201</v>
      </c>
      <c r="E1280" s="746">
        <v>1214</v>
      </c>
    </row>
    <row r="1281" spans="1:5" ht="14.25" customHeight="1" x14ac:dyDescent="0.25">
      <c r="A1281" s="10"/>
      <c r="B1281" s="10"/>
      <c r="C1281" s="10"/>
      <c r="D1281" s="1038">
        <v>48249950600</v>
      </c>
      <c r="E1281" s="746">
        <v>1214</v>
      </c>
    </row>
    <row r="1282" spans="1:5" ht="14.25" customHeight="1" x14ac:dyDescent="0.25">
      <c r="A1282" s="10"/>
      <c r="B1282" s="10"/>
      <c r="C1282" s="10"/>
      <c r="D1282" s="1038">
        <v>48251130204</v>
      </c>
      <c r="E1282" s="746">
        <v>1214</v>
      </c>
    </row>
    <row r="1283" spans="1:5" ht="14.25" customHeight="1" x14ac:dyDescent="0.25">
      <c r="A1283" s="10"/>
      <c r="B1283" s="10"/>
      <c r="C1283" s="10"/>
      <c r="D1283" s="1038">
        <v>48231961300</v>
      </c>
      <c r="E1283" s="746">
        <v>1214</v>
      </c>
    </row>
    <row r="1284" spans="1:5" ht="14.25" customHeight="1" x14ac:dyDescent="0.25">
      <c r="A1284" s="10"/>
      <c r="B1284" s="10"/>
      <c r="C1284" s="10"/>
      <c r="D1284" s="1038">
        <v>48241950300</v>
      </c>
      <c r="E1284" s="746">
        <v>1214</v>
      </c>
    </row>
    <row r="1285" spans="1:5" ht="14.25" customHeight="1" x14ac:dyDescent="0.25">
      <c r="A1285" s="10"/>
      <c r="B1285" s="10"/>
      <c r="C1285" s="10"/>
      <c r="D1285" s="1038">
        <v>48215023903</v>
      </c>
      <c r="E1285" s="746">
        <v>1214</v>
      </c>
    </row>
    <row r="1286" spans="1:5" ht="14.25" customHeight="1" x14ac:dyDescent="0.25">
      <c r="A1286" s="10"/>
      <c r="B1286" s="10"/>
      <c r="C1286" s="10"/>
      <c r="D1286" s="1038">
        <v>48213950602</v>
      </c>
      <c r="E1286" s="746">
        <v>1214</v>
      </c>
    </row>
    <row r="1287" spans="1:5" ht="14.25" customHeight="1" x14ac:dyDescent="0.25">
      <c r="A1287" s="10"/>
      <c r="B1287" s="10"/>
      <c r="C1287" s="10"/>
      <c r="D1287" s="1038">
        <v>48201410702</v>
      </c>
      <c r="E1287" s="746">
        <v>1214</v>
      </c>
    </row>
    <row r="1288" spans="1:5" ht="14.25" customHeight="1" x14ac:dyDescent="0.25">
      <c r="A1288" s="10"/>
      <c r="B1288" s="10"/>
      <c r="C1288" s="10"/>
      <c r="D1288" s="1038">
        <v>48201330303</v>
      </c>
      <c r="E1288" s="746">
        <v>1214</v>
      </c>
    </row>
    <row r="1289" spans="1:5" ht="14.25" customHeight="1" x14ac:dyDescent="0.25">
      <c r="A1289" s="10"/>
      <c r="B1289" s="10"/>
      <c r="C1289" s="10"/>
      <c r="D1289" s="1038">
        <v>48201221700</v>
      </c>
      <c r="E1289" s="746">
        <v>1214</v>
      </c>
    </row>
    <row r="1290" spans="1:5" ht="14.25" customHeight="1" x14ac:dyDescent="0.25">
      <c r="A1290" s="10"/>
      <c r="B1290" s="10"/>
      <c r="C1290" s="10"/>
      <c r="D1290" s="1038">
        <v>48201222200</v>
      </c>
      <c r="E1290" s="746">
        <v>1214</v>
      </c>
    </row>
    <row r="1291" spans="1:5" ht="14.25" customHeight="1" x14ac:dyDescent="0.25">
      <c r="A1291" s="10"/>
      <c r="B1291" s="10"/>
      <c r="C1291" s="10"/>
      <c r="D1291" s="1038">
        <v>48183001400</v>
      </c>
      <c r="E1291" s="746">
        <v>1214</v>
      </c>
    </row>
    <row r="1292" spans="1:5" ht="14.25" customHeight="1" x14ac:dyDescent="0.25">
      <c r="A1292" s="10"/>
      <c r="B1292" s="10"/>
      <c r="C1292" s="10"/>
      <c r="D1292" s="1038">
        <v>48183001500</v>
      </c>
      <c r="E1292" s="746">
        <v>1214</v>
      </c>
    </row>
    <row r="1293" spans="1:5" ht="14.25" customHeight="1" x14ac:dyDescent="0.25">
      <c r="A1293" s="10"/>
      <c r="B1293" s="10"/>
      <c r="C1293" s="10"/>
      <c r="D1293" s="1038">
        <v>48141004309</v>
      </c>
      <c r="E1293" s="746">
        <v>1214</v>
      </c>
    </row>
    <row r="1294" spans="1:5" ht="14.25" customHeight="1" x14ac:dyDescent="0.25">
      <c r="A1294" s="10"/>
      <c r="B1294" s="10"/>
      <c r="C1294" s="10"/>
      <c r="D1294" s="1038">
        <v>48121021737</v>
      </c>
      <c r="E1294" s="746">
        <v>1214</v>
      </c>
    </row>
    <row r="1295" spans="1:5" ht="14.25" customHeight="1" x14ac:dyDescent="0.25">
      <c r="A1295" s="10"/>
      <c r="B1295" s="10"/>
      <c r="C1295" s="10"/>
      <c r="D1295" s="1038">
        <v>48113019029</v>
      </c>
      <c r="E1295" s="746">
        <v>1214</v>
      </c>
    </row>
    <row r="1296" spans="1:5" ht="14.25" customHeight="1" x14ac:dyDescent="0.25">
      <c r="A1296" s="10"/>
      <c r="B1296" s="10"/>
      <c r="C1296" s="10"/>
      <c r="D1296" s="1038">
        <v>48113016407</v>
      </c>
      <c r="E1296" s="746">
        <v>1214</v>
      </c>
    </row>
    <row r="1297" spans="1:5" ht="14.25" customHeight="1" x14ac:dyDescent="0.25">
      <c r="A1297" s="10"/>
      <c r="B1297" s="10"/>
      <c r="C1297" s="10"/>
      <c r="D1297" s="1038">
        <v>48113016100</v>
      </c>
      <c r="E1297" s="746">
        <v>1214</v>
      </c>
    </row>
    <row r="1298" spans="1:5" ht="14.25" customHeight="1" x14ac:dyDescent="0.25">
      <c r="A1298" s="10"/>
      <c r="B1298" s="10"/>
      <c r="C1298" s="10"/>
      <c r="D1298" s="1038">
        <v>48113014311</v>
      </c>
      <c r="E1298" s="746">
        <v>1214</v>
      </c>
    </row>
    <row r="1299" spans="1:5" ht="14.25" customHeight="1" x14ac:dyDescent="0.25">
      <c r="A1299" s="10"/>
      <c r="B1299" s="10"/>
      <c r="C1299" s="10"/>
      <c r="D1299" s="1038">
        <v>48113013609</v>
      </c>
      <c r="E1299" s="746">
        <v>1214</v>
      </c>
    </row>
    <row r="1300" spans="1:5" ht="14.25" customHeight="1" x14ac:dyDescent="0.25">
      <c r="A1300" s="10"/>
      <c r="B1300" s="10"/>
      <c r="C1300" s="10"/>
      <c r="D1300" s="1038">
        <v>48113012601</v>
      </c>
      <c r="E1300" s="746">
        <v>1214</v>
      </c>
    </row>
    <row r="1301" spans="1:5" ht="14.25" customHeight="1" x14ac:dyDescent="0.25">
      <c r="A1301" s="10"/>
      <c r="B1301" s="10"/>
      <c r="C1301" s="10"/>
      <c r="D1301" s="1038">
        <v>48113011500</v>
      </c>
      <c r="E1301" s="746">
        <v>1214</v>
      </c>
    </row>
    <row r="1302" spans="1:5" ht="14.25" customHeight="1" x14ac:dyDescent="0.25">
      <c r="A1302" s="10"/>
      <c r="B1302" s="10"/>
      <c r="C1302" s="10"/>
      <c r="D1302" s="1038">
        <v>48113003101</v>
      </c>
      <c r="E1302" s="746">
        <v>1214</v>
      </c>
    </row>
    <row r="1303" spans="1:5" ht="14.25" customHeight="1" x14ac:dyDescent="0.25">
      <c r="A1303" s="10"/>
      <c r="B1303" s="10"/>
      <c r="C1303" s="10"/>
      <c r="D1303" s="1038">
        <v>48061013700</v>
      </c>
      <c r="E1303" s="746">
        <v>1214</v>
      </c>
    </row>
    <row r="1304" spans="1:5" ht="14.25" customHeight="1" x14ac:dyDescent="0.25">
      <c r="A1304" s="10"/>
      <c r="B1304" s="10"/>
      <c r="C1304" s="10"/>
      <c r="D1304" s="1038">
        <v>48029180400</v>
      </c>
      <c r="E1304" s="746">
        <v>1214</v>
      </c>
    </row>
    <row r="1305" spans="1:5" ht="14.25" customHeight="1" x14ac:dyDescent="0.25">
      <c r="A1305" s="10"/>
      <c r="B1305" s="10"/>
      <c r="C1305" s="10"/>
      <c r="D1305" s="1038">
        <v>48029172005</v>
      </c>
      <c r="E1305" s="746">
        <v>1214</v>
      </c>
    </row>
    <row r="1306" spans="1:5" ht="14.25" customHeight="1" x14ac:dyDescent="0.25">
      <c r="A1306" s="10"/>
      <c r="B1306" s="10"/>
      <c r="C1306" s="10"/>
      <c r="D1306" s="1038">
        <v>48507950302</v>
      </c>
      <c r="E1306" s="746">
        <v>1247</v>
      </c>
    </row>
    <row r="1307" spans="1:5" ht="14.25" customHeight="1" x14ac:dyDescent="0.25">
      <c r="A1307" s="10"/>
      <c r="B1307" s="10"/>
      <c r="C1307" s="10"/>
      <c r="D1307" s="1038">
        <v>48453001749</v>
      </c>
      <c r="E1307" s="746">
        <v>1247</v>
      </c>
    </row>
    <row r="1308" spans="1:5" ht="14.25" customHeight="1" x14ac:dyDescent="0.25">
      <c r="A1308" s="10"/>
      <c r="B1308" s="10"/>
      <c r="C1308" s="10"/>
      <c r="D1308" s="1038">
        <v>48451001301</v>
      </c>
      <c r="E1308" s="746">
        <v>1247</v>
      </c>
    </row>
    <row r="1309" spans="1:5" ht="14.25" customHeight="1" x14ac:dyDescent="0.25">
      <c r="A1309" s="10"/>
      <c r="B1309" s="10"/>
      <c r="C1309" s="10"/>
      <c r="D1309" s="1038">
        <v>48439113115</v>
      </c>
      <c r="E1309" s="746">
        <v>1247</v>
      </c>
    </row>
    <row r="1310" spans="1:5" ht="14.25" customHeight="1" x14ac:dyDescent="0.25">
      <c r="A1310" s="10"/>
      <c r="B1310" s="10"/>
      <c r="C1310" s="10"/>
      <c r="D1310" s="1038">
        <v>48439110302</v>
      </c>
      <c r="E1310" s="746">
        <v>1247</v>
      </c>
    </row>
    <row r="1311" spans="1:5" ht="14.25" customHeight="1" x14ac:dyDescent="0.25">
      <c r="A1311" s="10"/>
      <c r="B1311" s="10"/>
      <c r="C1311" s="10"/>
      <c r="D1311" s="1038">
        <v>48409010202</v>
      </c>
      <c r="E1311" s="746">
        <v>1247</v>
      </c>
    </row>
    <row r="1312" spans="1:5" ht="14.25" customHeight="1" x14ac:dyDescent="0.25">
      <c r="A1312" s="10"/>
      <c r="B1312" s="10"/>
      <c r="C1312" s="10"/>
      <c r="D1312" s="1038">
        <v>48361020700</v>
      </c>
      <c r="E1312" s="746">
        <v>1247</v>
      </c>
    </row>
    <row r="1313" spans="1:5" ht="14.25" customHeight="1" x14ac:dyDescent="0.25">
      <c r="A1313" s="10"/>
      <c r="B1313" s="10"/>
      <c r="C1313" s="10"/>
      <c r="D1313" s="1038">
        <v>48347950302</v>
      </c>
      <c r="E1313" s="746">
        <v>1247</v>
      </c>
    </row>
    <row r="1314" spans="1:5" ht="14.25" customHeight="1" x14ac:dyDescent="0.25">
      <c r="A1314" s="10"/>
      <c r="B1314" s="10"/>
      <c r="C1314" s="10"/>
      <c r="D1314" s="1038">
        <v>48309002501</v>
      </c>
      <c r="E1314" s="746">
        <v>1247</v>
      </c>
    </row>
    <row r="1315" spans="1:5" ht="14.25" customHeight="1" x14ac:dyDescent="0.25">
      <c r="A1315" s="10"/>
      <c r="B1315" s="10"/>
      <c r="C1315" s="10"/>
      <c r="D1315" s="1038">
        <v>48231961000</v>
      </c>
      <c r="E1315" s="746">
        <v>1247</v>
      </c>
    </row>
    <row r="1316" spans="1:5" ht="14.25" customHeight="1" x14ac:dyDescent="0.25">
      <c r="A1316" s="10"/>
      <c r="B1316" s="10"/>
      <c r="C1316" s="10"/>
      <c r="D1316" s="1038">
        <v>48201334001</v>
      </c>
      <c r="E1316" s="746">
        <v>1247</v>
      </c>
    </row>
    <row r="1317" spans="1:5" ht="14.25" customHeight="1" x14ac:dyDescent="0.25">
      <c r="A1317" s="10"/>
      <c r="B1317" s="10"/>
      <c r="C1317" s="10"/>
      <c r="D1317" s="1038">
        <v>48201253800</v>
      </c>
      <c r="E1317" s="746">
        <v>1247</v>
      </c>
    </row>
    <row r="1318" spans="1:5" ht="14.25" customHeight="1" x14ac:dyDescent="0.25">
      <c r="A1318" s="10"/>
      <c r="B1318" s="10"/>
      <c r="C1318" s="10"/>
      <c r="D1318" s="1038">
        <v>48201241103</v>
      </c>
      <c r="E1318" s="746">
        <v>1247</v>
      </c>
    </row>
    <row r="1319" spans="1:5" ht="14.25" customHeight="1" x14ac:dyDescent="0.25">
      <c r="A1319" s="10"/>
      <c r="B1319" s="10"/>
      <c r="C1319" s="10"/>
      <c r="D1319" s="1038">
        <v>48201222900</v>
      </c>
      <c r="E1319" s="746">
        <v>1247</v>
      </c>
    </row>
    <row r="1320" spans="1:5" ht="14.25" customHeight="1" x14ac:dyDescent="0.25">
      <c r="A1320" s="10"/>
      <c r="B1320" s="10"/>
      <c r="C1320" s="10"/>
      <c r="D1320" s="1038">
        <v>48201211500</v>
      </c>
      <c r="E1320" s="746">
        <v>1247</v>
      </c>
    </row>
    <row r="1321" spans="1:5" ht="14.25" customHeight="1" x14ac:dyDescent="0.25">
      <c r="A1321" s="10"/>
      <c r="B1321" s="10"/>
      <c r="C1321" s="10"/>
      <c r="D1321" s="1038">
        <v>48201210400</v>
      </c>
      <c r="E1321" s="746">
        <v>1247</v>
      </c>
    </row>
    <row r="1322" spans="1:5" ht="14.25" customHeight="1" x14ac:dyDescent="0.25">
      <c r="A1322" s="10"/>
      <c r="B1322" s="10"/>
      <c r="C1322" s="10"/>
      <c r="D1322" s="1038">
        <v>48141004316</v>
      </c>
      <c r="E1322" s="746">
        <v>1247</v>
      </c>
    </row>
    <row r="1323" spans="1:5" ht="14.25" customHeight="1" x14ac:dyDescent="0.25">
      <c r="A1323" s="10"/>
      <c r="B1323" s="10"/>
      <c r="C1323" s="10"/>
      <c r="D1323" s="1038">
        <v>48141002100</v>
      </c>
      <c r="E1323" s="746">
        <v>1247</v>
      </c>
    </row>
    <row r="1324" spans="1:5" ht="14.25" customHeight="1" x14ac:dyDescent="0.25">
      <c r="A1324" s="10"/>
      <c r="B1324" s="10"/>
      <c r="C1324" s="10"/>
      <c r="D1324" s="1038">
        <v>48121021625</v>
      </c>
      <c r="E1324" s="746">
        <v>1247</v>
      </c>
    </row>
    <row r="1325" spans="1:5" ht="14.25" customHeight="1" x14ac:dyDescent="0.25">
      <c r="A1325" s="10"/>
      <c r="B1325" s="10"/>
      <c r="C1325" s="10"/>
      <c r="D1325" s="1038">
        <v>48121021620</v>
      </c>
      <c r="E1325" s="746">
        <v>1247</v>
      </c>
    </row>
    <row r="1326" spans="1:5" ht="14.25" customHeight="1" x14ac:dyDescent="0.25">
      <c r="A1326" s="10"/>
      <c r="B1326" s="10"/>
      <c r="C1326" s="10"/>
      <c r="D1326" s="1038">
        <v>48113019027</v>
      </c>
      <c r="E1326" s="746">
        <v>1247</v>
      </c>
    </row>
    <row r="1327" spans="1:5" ht="14.25" customHeight="1" x14ac:dyDescent="0.25">
      <c r="A1327" s="10"/>
      <c r="B1327" s="10"/>
      <c r="C1327" s="10"/>
      <c r="D1327" s="1038">
        <v>48113016618</v>
      </c>
      <c r="E1327" s="746">
        <v>1247</v>
      </c>
    </row>
    <row r="1328" spans="1:5" ht="14.25" customHeight="1" x14ac:dyDescent="0.25">
      <c r="A1328" s="10"/>
      <c r="B1328" s="10"/>
      <c r="C1328" s="10"/>
      <c r="D1328" s="1038">
        <v>48113012500</v>
      </c>
      <c r="E1328" s="746">
        <v>1247</v>
      </c>
    </row>
    <row r="1329" spans="1:5" ht="14.25" customHeight="1" x14ac:dyDescent="0.25">
      <c r="A1329" s="10"/>
      <c r="B1329" s="10"/>
      <c r="C1329" s="10"/>
      <c r="D1329" s="1038">
        <v>48113009202</v>
      </c>
      <c r="E1329" s="746">
        <v>1247</v>
      </c>
    </row>
    <row r="1330" spans="1:5" ht="14.25" customHeight="1" x14ac:dyDescent="0.25">
      <c r="A1330" s="10"/>
      <c r="B1330" s="10"/>
      <c r="C1330" s="10"/>
      <c r="D1330" s="1038">
        <v>48113004900</v>
      </c>
      <c r="E1330" s="746">
        <v>1247</v>
      </c>
    </row>
    <row r="1331" spans="1:5" ht="14.25" customHeight="1" x14ac:dyDescent="0.25">
      <c r="A1331" s="10"/>
      <c r="B1331" s="10"/>
      <c r="C1331" s="10"/>
      <c r="D1331" s="1038">
        <v>48061014300</v>
      </c>
      <c r="E1331" s="746">
        <v>1247</v>
      </c>
    </row>
    <row r="1332" spans="1:5" ht="14.25" customHeight="1" x14ac:dyDescent="0.25">
      <c r="A1332" s="10"/>
      <c r="B1332" s="10"/>
      <c r="C1332" s="10"/>
      <c r="D1332" s="1038">
        <v>48039660702</v>
      </c>
      <c r="E1332" s="746">
        <v>1247</v>
      </c>
    </row>
    <row r="1333" spans="1:5" ht="14.25" customHeight="1" x14ac:dyDescent="0.25">
      <c r="A1333" s="10"/>
      <c r="B1333" s="10"/>
      <c r="C1333" s="10"/>
      <c r="D1333" s="1038">
        <v>48027022801</v>
      </c>
      <c r="E1333" s="746">
        <v>1247</v>
      </c>
    </row>
    <row r="1334" spans="1:5" ht="14.25" customHeight="1" x14ac:dyDescent="0.25">
      <c r="A1334" s="10"/>
      <c r="B1334" s="10"/>
      <c r="C1334" s="10"/>
      <c r="D1334" s="1038">
        <v>48027020800</v>
      </c>
      <c r="E1334" s="746">
        <v>1247</v>
      </c>
    </row>
    <row r="1335" spans="1:5" ht="14.25" customHeight="1" x14ac:dyDescent="0.25">
      <c r="A1335" s="10"/>
      <c r="B1335" s="10"/>
      <c r="C1335" s="10"/>
      <c r="D1335" s="1038">
        <v>48341950400</v>
      </c>
      <c r="E1335" s="746">
        <v>1276</v>
      </c>
    </row>
    <row r="1336" spans="1:5" ht="14.25" customHeight="1" x14ac:dyDescent="0.25">
      <c r="A1336" s="10"/>
      <c r="B1336" s="10"/>
      <c r="C1336" s="10"/>
      <c r="D1336" s="1038">
        <v>48215023802</v>
      </c>
      <c r="E1336" s="746">
        <v>1276</v>
      </c>
    </row>
    <row r="1337" spans="1:5" ht="14.25" customHeight="1" x14ac:dyDescent="0.25">
      <c r="A1337" s="10"/>
      <c r="B1337" s="10"/>
      <c r="C1337" s="10"/>
      <c r="D1337" s="1038">
        <v>48201530800</v>
      </c>
      <c r="E1337" s="746">
        <v>1276</v>
      </c>
    </row>
    <row r="1338" spans="1:5" ht="14.25" customHeight="1" x14ac:dyDescent="0.25">
      <c r="A1338" s="10"/>
      <c r="B1338" s="10"/>
      <c r="C1338" s="10"/>
      <c r="D1338" s="1038">
        <v>48453001914</v>
      </c>
      <c r="E1338" s="746">
        <v>1279</v>
      </c>
    </row>
    <row r="1339" spans="1:5" ht="14.25" customHeight="1" x14ac:dyDescent="0.25">
      <c r="A1339" s="10"/>
      <c r="B1339" s="10"/>
      <c r="C1339" s="10"/>
      <c r="D1339" s="1038">
        <v>48375015300</v>
      </c>
      <c r="E1339" s="746">
        <v>1279</v>
      </c>
    </row>
    <row r="1340" spans="1:5" ht="14.25" customHeight="1" x14ac:dyDescent="0.25">
      <c r="A1340" s="10"/>
      <c r="B1340" s="10"/>
      <c r="C1340" s="10"/>
      <c r="D1340" s="1038">
        <v>48355003602</v>
      </c>
      <c r="E1340" s="746">
        <v>1279</v>
      </c>
    </row>
    <row r="1341" spans="1:5" ht="14.25" customHeight="1" x14ac:dyDescent="0.25">
      <c r="A1341" s="10"/>
      <c r="B1341" s="10"/>
      <c r="C1341" s="10"/>
      <c r="D1341" s="1038">
        <v>48355001400</v>
      </c>
      <c r="E1341" s="746">
        <v>1279</v>
      </c>
    </row>
    <row r="1342" spans="1:5" ht="14.25" customHeight="1" x14ac:dyDescent="0.25">
      <c r="A1342" s="10"/>
      <c r="B1342" s="10"/>
      <c r="C1342" s="10"/>
      <c r="D1342" s="1038">
        <v>48349970500</v>
      </c>
      <c r="E1342" s="746">
        <v>1279</v>
      </c>
    </row>
    <row r="1343" spans="1:5" ht="14.25" customHeight="1" x14ac:dyDescent="0.25">
      <c r="A1343" s="10"/>
      <c r="B1343" s="10"/>
      <c r="C1343" s="10"/>
      <c r="D1343" s="1038">
        <v>48339693500</v>
      </c>
      <c r="E1343" s="746">
        <v>1279</v>
      </c>
    </row>
    <row r="1344" spans="1:5" ht="14.25" customHeight="1" x14ac:dyDescent="0.25">
      <c r="A1344" s="10"/>
      <c r="B1344" s="10"/>
      <c r="C1344" s="10"/>
      <c r="D1344" s="1038">
        <v>48331950700</v>
      </c>
      <c r="E1344" s="746">
        <v>1279</v>
      </c>
    </row>
    <row r="1345" spans="1:5" ht="14.25" customHeight="1" x14ac:dyDescent="0.25">
      <c r="A1345" s="10"/>
      <c r="B1345" s="10"/>
      <c r="C1345" s="10"/>
      <c r="D1345" s="1038">
        <v>48277000800</v>
      </c>
      <c r="E1345" s="746">
        <v>1279</v>
      </c>
    </row>
    <row r="1346" spans="1:5" ht="14.25" customHeight="1" x14ac:dyDescent="0.25">
      <c r="A1346" s="10"/>
      <c r="B1346" s="10"/>
      <c r="C1346" s="10"/>
      <c r="D1346" s="1038">
        <v>48245006600</v>
      </c>
      <c r="E1346" s="746">
        <v>1279</v>
      </c>
    </row>
    <row r="1347" spans="1:5" ht="14.25" customHeight="1" x14ac:dyDescent="0.25">
      <c r="A1347" s="10"/>
      <c r="B1347" s="10"/>
      <c r="C1347" s="10"/>
      <c r="D1347" s="1038">
        <v>48201522201</v>
      </c>
      <c r="E1347" s="746">
        <v>1279</v>
      </c>
    </row>
    <row r="1348" spans="1:5" ht="14.25" customHeight="1" x14ac:dyDescent="0.25">
      <c r="A1348" s="10"/>
      <c r="B1348" s="10"/>
      <c r="C1348" s="10"/>
      <c r="D1348" s="1038">
        <v>48201254300</v>
      </c>
      <c r="E1348" s="746">
        <v>1279</v>
      </c>
    </row>
    <row r="1349" spans="1:5" ht="14.25" customHeight="1" x14ac:dyDescent="0.25">
      <c r="A1349" s="10"/>
      <c r="B1349" s="10"/>
      <c r="C1349" s="10"/>
      <c r="D1349" s="1038">
        <v>48201231300</v>
      </c>
      <c r="E1349" s="746">
        <v>1279</v>
      </c>
    </row>
    <row r="1350" spans="1:5" ht="14.25" customHeight="1" x14ac:dyDescent="0.25">
      <c r="A1350" s="10"/>
      <c r="B1350" s="10"/>
      <c r="C1350" s="10"/>
      <c r="D1350" s="1038">
        <v>48141004003</v>
      </c>
      <c r="E1350" s="746">
        <v>1279</v>
      </c>
    </row>
    <row r="1351" spans="1:5" ht="14.25" customHeight="1" x14ac:dyDescent="0.25">
      <c r="A1351" s="10"/>
      <c r="B1351" s="10"/>
      <c r="C1351" s="10"/>
      <c r="D1351" s="1038">
        <v>48121021738</v>
      </c>
      <c r="E1351" s="746">
        <v>1279</v>
      </c>
    </row>
    <row r="1352" spans="1:5" ht="14.25" customHeight="1" x14ac:dyDescent="0.25">
      <c r="A1352" s="10"/>
      <c r="B1352" s="10"/>
      <c r="C1352" s="10"/>
      <c r="D1352" s="1038">
        <v>48121020103</v>
      </c>
      <c r="E1352" s="746">
        <v>1279</v>
      </c>
    </row>
    <row r="1353" spans="1:5" ht="14.25" customHeight="1" x14ac:dyDescent="0.25">
      <c r="A1353" s="10"/>
      <c r="B1353" s="10"/>
      <c r="C1353" s="10"/>
      <c r="D1353" s="1038">
        <v>48113015404</v>
      </c>
      <c r="E1353" s="746">
        <v>1279</v>
      </c>
    </row>
    <row r="1354" spans="1:5" ht="14.25" customHeight="1" x14ac:dyDescent="0.25">
      <c r="A1354" s="10"/>
      <c r="B1354" s="10"/>
      <c r="C1354" s="10"/>
      <c r="D1354" s="1038">
        <v>48113014701</v>
      </c>
      <c r="E1354" s="746">
        <v>1279</v>
      </c>
    </row>
    <row r="1355" spans="1:5" ht="14.25" customHeight="1" x14ac:dyDescent="0.25">
      <c r="A1355" s="10"/>
      <c r="B1355" s="10"/>
      <c r="C1355" s="10"/>
      <c r="D1355" s="1038">
        <v>48113010805</v>
      </c>
      <c r="E1355" s="746">
        <v>1279</v>
      </c>
    </row>
    <row r="1356" spans="1:5" ht="14.25" customHeight="1" x14ac:dyDescent="0.25">
      <c r="A1356" s="10"/>
      <c r="B1356" s="10"/>
      <c r="C1356" s="10"/>
      <c r="D1356" s="1038">
        <v>48113007809</v>
      </c>
      <c r="E1356" s="746">
        <v>1279</v>
      </c>
    </row>
    <row r="1357" spans="1:5" ht="14.25" customHeight="1" x14ac:dyDescent="0.25">
      <c r="A1357" s="10"/>
      <c r="B1357" s="10"/>
      <c r="C1357" s="10"/>
      <c r="D1357" s="1038">
        <v>48037010700</v>
      </c>
      <c r="E1357" s="746">
        <v>1279</v>
      </c>
    </row>
    <row r="1358" spans="1:5" ht="14.25" customHeight="1" x14ac:dyDescent="0.25">
      <c r="A1358" s="10"/>
      <c r="B1358" s="10"/>
      <c r="C1358" s="10"/>
      <c r="D1358" s="1038">
        <v>48029191900</v>
      </c>
      <c r="E1358" s="746">
        <v>1279</v>
      </c>
    </row>
    <row r="1359" spans="1:5" ht="14.25" customHeight="1" x14ac:dyDescent="0.25">
      <c r="A1359" s="10"/>
      <c r="B1359" s="10"/>
      <c r="C1359" s="10"/>
      <c r="D1359" s="1038">
        <v>48029140700</v>
      </c>
      <c r="E1359" s="746">
        <v>1279</v>
      </c>
    </row>
    <row r="1360" spans="1:5" ht="14.25" customHeight="1" x14ac:dyDescent="0.25">
      <c r="A1360" s="10"/>
      <c r="B1360" s="10"/>
      <c r="C1360" s="10"/>
      <c r="D1360" s="1038">
        <v>48303001502</v>
      </c>
      <c r="E1360" s="746">
        <v>1301</v>
      </c>
    </row>
    <row r="1361" spans="1:5" ht="14.25" customHeight="1" x14ac:dyDescent="0.25">
      <c r="A1361" s="10"/>
      <c r="B1361" s="10"/>
      <c r="C1361" s="10"/>
      <c r="D1361" s="1038">
        <v>48041000400</v>
      </c>
      <c r="E1361" s="746">
        <v>1302</v>
      </c>
    </row>
    <row r="1362" spans="1:5" ht="14.25" customHeight="1" x14ac:dyDescent="0.25">
      <c r="A1362" s="10"/>
      <c r="B1362" s="10"/>
      <c r="C1362" s="10"/>
      <c r="D1362" s="1038">
        <v>48029110100</v>
      </c>
      <c r="E1362" s="746">
        <v>1302</v>
      </c>
    </row>
    <row r="1363" spans="1:5" ht="14.25" customHeight="1" x14ac:dyDescent="0.25">
      <c r="A1363" s="10"/>
      <c r="B1363" s="10"/>
      <c r="C1363" s="10"/>
      <c r="D1363" s="1038">
        <v>48453001817</v>
      </c>
      <c r="E1363" s="746">
        <v>1304</v>
      </c>
    </row>
    <row r="1364" spans="1:5" ht="14.25" customHeight="1" x14ac:dyDescent="0.25">
      <c r="A1364" s="10"/>
      <c r="B1364" s="10"/>
      <c r="C1364" s="10"/>
      <c r="D1364" s="1038">
        <v>48453001754</v>
      </c>
      <c r="E1364" s="746">
        <v>1304</v>
      </c>
    </row>
    <row r="1365" spans="1:5" ht="14.25" customHeight="1" x14ac:dyDescent="0.25">
      <c r="A1365" s="10"/>
      <c r="B1365" s="10"/>
      <c r="C1365" s="10"/>
      <c r="D1365" s="1038">
        <v>48439111013</v>
      </c>
      <c r="E1365" s="746">
        <v>1304</v>
      </c>
    </row>
    <row r="1366" spans="1:5" ht="14.25" customHeight="1" x14ac:dyDescent="0.25">
      <c r="A1366" s="10"/>
      <c r="B1366" s="10"/>
      <c r="C1366" s="10"/>
      <c r="D1366" s="1038">
        <v>48439104400</v>
      </c>
      <c r="E1366" s="746">
        <v>1304</v>
      </c>
    </row>
    <row r="1367" spans="1:5" ht="14.25" customHeight="1" x14ac:dyDescent="0.25">
      <c r="A1367" s="10"/>
      <c r="B1367" s="10"/>
      <c r="C1367" s="10"/>
      <c r="D1367" s="1038">
        <v>48439100700</v>
      </c>
      <c r="E1367" s="746">
        <v>1304</v>
      </c>
    </row>
    <row r="1368" spans="1:5" ht="14.25" customHeight="1" x14ac:dyDescent="0.25">
      <c r="A1368" s="10"/>
      <c r="B1368" s="10"/>
      <c r="C1368" s="10"/>
      <c r="D1368" s="1038">
        <v>48367140101</v>
      </c>
      <c r="E1368" s="746">
        <v>1304</v>
      </c>
    </row>
    <row r="1369" spans="1:5" ht="14.25" customHeight="1" x14ac:dyDescent="0.25">
      <c r="A1369" s="10"/>
      <c r="B1369" s="10"/>
      <c r="C1369" s="10"/>
      <c r="D1369" s="1038">
        <v>48347950501</v>
      </c>
      <c r="E1369" s="746">
        <v>1304</v>
      </c>
    </row>
    <row r="1370" spans="1:5" ht="14.25" customHeight="1" x14ac:dyDescent="0.25">
      <c r="A1370" s="10"/>
      <c r="B1370" s="10"/>
      <c r="C1370" s="10"/>
      <c r="D1370" s="1038">
        <v>48339694201</v>
      </c>
      <c r="E1370" s="746">
        <v>1304</v>
      </c>
    </row>
    <row r="1371" spans="1:5" ht="14.25" customHeight="1" x14ac:dyDescent="0.25">
      <c r="A1371" s="10"/>
      <c r="B1371" s="10"/>
      <c r="C1371" s="10"/>
      <c r="D1371" s="1038">
        <v>48309002700</v>
      </c>
      <c r="E1371" s="746">
        <v>1304</v>
      </c>
    </row>
    <row r="1372" spans="1:5" ht="14.25" customHeight="1" x14ac:dyDescent="0.25">
      <c r="A1372" s="10"/>
      <c r="B1372" s="10"/>
      <c r="C1372" s="10"/>
      <c r="D1372" s="1038">
        <v>48277000500</v>
      </c>
      <c r="E1372" s="746">
        <v>1304</v>
      </c>
    </row>
    <row r="1373" spans="1:5" ht="14.25" customHeight="1" x14ac:dyDescent="0.25">
      <c r="A1373" s="10"/>
      <c r="B1373" s="10"/>
      <c r="C1373" s="10"/>
      <c r="D1373" s="1038">
        <v>48251131100</v>
      </c>
      <c r="E1373" s="746">
        <v>1304</v>
      </c>
    </row>
    <row r="1374" spans="1:5" ht="14.25" customHeight="1" x14ac:dyDescent="0.25">
      <c r="A1374" s="10"/>
      <c r="B1374" s="10"/>
      <c r="C1374" s="10"/>
      <c r="D1374" s="1038">
        <v>48215021100</v>
      </c>
      <c r="E1374" s="746">
        <v>1304</v>
      </c>
    </row>
    <row r="1375" spans="1:5" ht="14.25" customHeight="1" x14ac:dyDescent="0.25">
      <c r="A1375" s="10"/>
      <c r="B1375" s="10"/>
      <c r="C1375" s="10"/>
      <c r="D1375" s="1038">
        <v>48201540800</v>
      </c>
      <c r="E1375" s="746">
        <v>1304</v>
      </c>
    </row>
    <row r="1376" spans="1:5" ht="14.25" customHeight="1" x14ac:dyDescent="0.25">
      <c r="A1376" s="10"/>
      <c r="B1376" s="10"/>
      <c r="C1376" s="10"/>
      <c r="D1376" s="1038">
        <v>48201511600</v>
      </c>
      <c r="E1376" s="746">
        <v>1304</v>
      </c>
    </row>
    <row r="1377" spans="1:5" ht="14.25" customHeight="1" x14ac:dyDescent="0.25">
      <c r="A1377" s="10"/>
      <c r="B1377" s="10"/>
      <c r="C1377" s="10"/>
      <c r="D1377" s="1038">
        <v>48201450400</v>
      </c>
      <c r="E1377" s="746">
        <v>1304</v>
      </c>
    </row>
    <row r="1378" spans="1:5" ht="14.25" customHeight="1" x14ac:dyDescent="0.25">
      <c r="A1378" s="10"/>
      <c r="B1378" s="10"/>
      <c r="C1378" s="10"/>
      <c r="D1378" s="1038">
        <v>48201341202</v>
      </c>
      <c r="E1378" s="746">
        <v>1304</v>
      </c>
    </row>
    <row r="1379" spans="1:5" ht="14.25" customHeight="1" x14ac:dyDescent="0.25">
      <c r="A1379" s="10"/>
      <c r="B1379" s="10"/>
      <c r="C1379" s="10"/>
      <c r="D1379" s="1038">
        <v>48141004310</v>
      </c>
      <c r="E1379" s="746">
        <v>1304</v>
      </c>
    </row>
    <row r="1380" spans="1:5" ht="14.25" customHeight="1" x14ac:dyDescent="0.25">
      <c r="A1380" s="10"/>
      <c r="B1380" s="10"/>
      <c r="C1380" s="10"/>
      <c r="D1380" s="1038">
        <v>48141001107</v>
      </c>
      <c r="E1380" s="746">
        <v>1304</v>
      </c>
    </row>
    <row r="1381" spans="1:5" ht="14.25" customHeight="1" x14ac:dyDescent="0.25">
      <c r="A1381" s="10"/>
      <c r="B1381" s="10"/>
      <c r="C1381" s="10"/>
      <c r="D1381" s="1038">
        <v>48141000302</v>
      </c>
      <c r="E1381" s="746">
        <v>1304</v>
      </c>
    </row>
    <row r="1382" spans="1:5" ht="14.25" customHeight="1" x14ac:dyDescent="0.25">
      <c r="A1382" s="10"/>
      <c r="B1382" s="10"/>
      <c r="C1382" s="10"/>
      <c r="D1382" s="1038">
        <v>48139060500</v>
      </c>
      <c r="E1382" s="746">
        <v>1304</v>
      </c>
    </row>
    <row r="1383" spans="1:5" ht="14.25" customHeight="1" x14ac:dyDescent="0.25">
      <c r="A1383" s="10"/>
      <c r="B1383" s="10"/>
      <c r="C1383" s="10"/>
      <c r="D1383" s="1038">
        <v>48121021735</v>
      </c>
      <c r="E1383" s="746">
        <v>1304</v>
      </c>
    </row>
    <row r="1384" spans="1:5" ht="14.25" customHeight="1" x14ac:dyDescent="0.25">
      <c r="A1384" s="10"/>
      <c r="B1384" s="10"/>
      <c r="C1384" s="10"/>
      <c r="D1384" s="1038">
        <v>48113019016</v>
      </c>
      <c r="E1384" s="746">
        <v>1304</v>
      </c>
    </row>
    <row r="1385" spans="1:5" ht="14.25" customHeight="1" x14ac:dyDescent="0.25">
      <c r="A1385" s="10"/>
      <c r="B1385" s="10"/>
      <c r="C1385" s="10"/>
      <c r="D1385" s="1038">
        <v>48113015403</v>
      </c>
      <c r="E1385" s="746">
        <v>1304</v>
      </c>
    </row>
    <row r="1386" spans="1:5" ht="14.25" customHeight="1" x14ac:dyDescent="0.25">
      <c r="A1386" s="10"/>
      <c r="B1386" s="10"/>
      <c r="C1386" s="10"/>
      <c r="D1386" s="1038">
        <v>48041002007</v>
      </c>
      <c r="E1386" s="746">
        <v>1304</v>
      </c>
    </row>
    <row r="1387" spans="1:5" ht="14.25" customHeight="1" x14ac:dyDescent="0.25">
      <c r="A1387" s="10"/>
      <c r="B1387" s="10"/>
      <c r="C1387" s="10"/>
      <c r="D1387" s="1038">
        <v>48029131200</v>
      </c>
      <c r="E1387" s="746">
        <v>1328</v>
      </c>
    </row>
    <row r="1388" spans="1:5" ht="14.25" customHeight="1" x14ac:dyDescent="0.25">
      <c r="A1388" s="10"/>
      <c r="B1388" s="10"/>
      <c r="C1388" s="10"/>
      <c r="D1388" s="1038">
        <v>48439122802</v>
      </c>
      <c r="E1388" s="746">
        <v>1329</v>
      </c>
    </row>
    <row r="1389" spans="1:5" ht="14.25" customHeight="1" x14ac:dyDescent="0.25">
      <c r="A1389" s="10"/>
      <c r="B1389" s="10"/>
      <c r="C1389" s="10"/>
      <c r="D1389" s="1038">
        <v>48485012200</v>
      </c>
      <c r="E1389" s="746">
        <v>1330</v>
      </c>
    </row>
    <row r="1390" spans="1:5" ht="14.25" customHeight="1" x14ac:dyDescent="0.25">
      <c r="A1390" s="10"/>
      <c r="B1390" s="10"/>
      <c r="C1390" s="10"/>
      <c r="D1390" s="1038">
        <v>48479001602</v>
      </c>
      <c r="E1390" s="746">
        <v>1330</v>
      </c>
    </row>
    <row r="1391" spans="1:5" ht="14.25" customHeight="1" x14ac:dyDescent="0.25">
      <c r="A1391" s="10"/>
      <c r="B1391" s="10"/>
      <c r="C1391" s="10"/>
      <c r="D1391" s="1038">
        <v>48453001712</v>
      </c>
      <c r="E1391" s="746">
        <v>1330</v>
      </c>
    </row>
    <row r="1392" spans="1:5" ht="14.25" customHeight="1" x14ac:dyDescent="0.25">
      <c r="A1392" s="10"/>
      <c r="B1392" s="10"/>
      <c r="C1392" s="10"/>
      <c r="D1392" s="1038">
        <v>48453001713</v>
      </c>
      <c r="E1392" s="746">
        <v>1330</v>
      </c>
    </row>
    <row r="1393" spans="1:5" ht="14.25" customHeight="1" x14ac:dyDescent="0.25">
      <c r="A1393" s="10"/>
      <c r="B1393" s="10"/>
      <c r="C1393" s="10"/>
      <c r="D1393" s="1038">
        <v>48441012300</v>
      </c>
      <c r="E1393" s="746">
        <v>1330</v>
      </c>
    </row>
    <row r="1394" spans="1:5" ht="14.25" customHeight="1" x14ac:dyDescent="0.25">
      <c r="A1394" s="10"/>
      <c r="B1394" s="10"/>
      <c r="C1394" s="10"/>
      <c r="D1394" s="1038">
        <v>48439114103</v>
      </c>
      <c r="E1394" s="746">
        <v>1330</v>
      </c>
    </row>
    <row r="1395" spans="1:5" ht="14.25" customHeight="1" x14ac:dyDescent="0.25">
      <c r="A1395" s="10"/>
      <c r="B1395" s="10"/>
      <c r="C1395" s="10"/>
      <c r="D1395" s="1038">
        <v>48439113513</v>
      </c>
      <c r="E1395" s="746">
        <v>1330</v>
      </c>
    </row>
    <row r="1396" spans="1:5" ht="14.25" customHeight="1" x14ac:dyDescent="0.25">
      <c r="A1396" s="10"/>
      <c r="B1396" s="10"/>
      <c r="C1396" s="10"/>
      <c r="D1396" s="1038">
        <v>48439111547</v>
      </c>
      <c r="E1396" s="746">
        <v>1330</v>
      </c>
    </row>
    <row r="1397" spans="1:5" ht="14.25" customHeight="1" x14ac:dyDescent="0.25">
      <c r="A1397" s="10"/>
      <c r="B1397" s="10"/>
      <c r="C1397" s="10"/>
      <c r="D1397" s="1038">
        <v>48439106004</v>
      </c>
      <c r="E1397" s="746">
        <v>1330</v>
      </c>
    </row>
    <row r="1398" spans="1:5" ht="14.25" customHeight="1" x14ac:dyDescent="0.25">
      <c r="A1398" s="10"/>
      <c r="B1398" s="10"/>
      <c r="C1398" s="10"/>
      <c r="D1398" s="1038">
        <v>48329010107</v>
      </c>
      <c r="E1398" s="746">
        <v>1330</v>
      </c>
    </row>
    <row r="1399" spans="1:5" ht="14.25" customHeight="1" x14ac:dyDescent="0.25">
      <c r="A1399" s="10"/>
      <c r="B1399" s="10"/>
      <c r="C1399" s="10"/>
      <c r="D1399" s="1038">
        <v>48245002500</v>
      </c>
      <c r="E1399" s="746">
        <v>1330</v>
      </c>
    </row>
    <row r="1400" spans="1:5" ht="14.25" customHeight="1" x14ac:dyDescent="0.25">
      <c r="A1400" s="10"/>
      <c r="B1400" s="10"/>
      <c r="C1400" s="10"/>
      <c r="D1400" s="1038">
        <v>48245000600</v>
      </c>
      <c r="E1400" s="746">
        <v>1330</v>
      </c>
    </row>
    <row r="1401" spans="1:5" ht="14.25" customHeight="1" x14ac:dyDescent="0.25">
      <c r="A1401" s="10"/>
      <c r="B1401" s="10"/>
      <c r="C1401" s="10"/>
      <c r="D1401" s="1038">
        <v>48215020904</v>
      </c>
      <c r="E1401" s="746">
        <v>1330</v>
      </c>
    </row>
    <row r="1402" spans="1:5" ht="14.25" customHeight="1" x14ac:dyDescent="0.25">
      <c r="A1402" s="10"/>
      <c r="B1402" s="10"/>
      <c r="C1402" s="10"/>
      <c r="D1402" s="1038">
        <v>48201533200</v>
      </c>
      <c r="E1402" s="746">
        <v>1330</v>
      </c>
    </row>
    <row r="1403" spans="1:5" ht="14.25" customHeight="1" x14ac:dyDescent="0.25">
      <c r="A1403" s="10"/>
      <c r="B1403" s="10"/>
      <c r="C1403" s="10"/>
      <c r="D1403" s="1038">
        <v>48201520601</v>
      </c>
      <c r="E1403" s="746">
        <v>1330</v>
      </c>
    </row>
    <row r="1404" spans="1:5" ht="14.25" customHeight="1" x14ac:dyDescent="0.25">
      <c r="A1404" s="10"/>
      <c r="B1404" s="10"/>
      <c r="C1404" s="10"/>
      <c r="D1404" s="1038">
        <v>48201310300</v>
      </c>
      <c r="E1404" s="746">
        <v>1330</v>
      </c>
    </row>
    <row r="1405" spans="1:5" ht="14.25" customHeight="1" x14ac:dyDescent="0.25">
      <c r="A1405" s="10"/>
      <c r="B1405" s="10"/>
      <c r="C1405" s="10"/>
      <c r="D1405" s="1038">
        <v>48201254100</v>
      </c>
      <c r="E1405" s="746">
        <v>1330</v>
      </c>
    </row>
    <row r="1406" spans="1:5" ht="14.25" customHeight="1" x14ac:dyDescent="0.25">
      <c r="A1406" s="10"/>
      <c r="B1406" s="10"/>
      <c r="C1406" s="10"/>
      <c r="D1406" s="1038">
        <v>48201100000</v>
      </c>
      <c r="E1406" s="746">
        <v>1330</v>
      </c>
    </row>
    <row r="1407" spans="1:5" ht="14.25" customHeight="1" x14ac:dyDescent="0.25">
      <c r="A1407" s="10"/>
      <c r="B1407" s="10"/>
      <c r="C1407" s="10"/>
      <c r="D1407" s="1038">
        <v>48167720200</v>
      </c>
      <c r="E1407" s="746">
        <v>1330</v>
      </c>
    </row>
    <row r="1408" spans="1:5" ht="14.25" customHeight="1" x14ac:dyDescent="0.25">
      <c r="A1408" s="10"/>
      <c r="B1408" s="10"/>
      <c r="C1408" s="10"/>
      <c r="D1408" s="1038">
        <v>48141000401</v>
      </c>
      <c r="E1408" s="746">
        <v>1330</v>
      </c>
    </row>
    <row r="1409" spans="1:5" ht="14.25" customHeight="1" x14ac:dyDescent="0.25">
      <c r="A1409" s="10"/>
      <c r="B1409" s="10"/>
      <c r="C1409" s="10"/>
      <c r="D1409" s="1038">
        <v>48113018001</v>
      </c>
      <c r="E1409" s="746">
        <v>1330</v>
      </c>
    </row>
    <row r="1410" spans="1:5" ht="14.25" customHeight="1" x14ac:dyDescent="0.25">
      <c r="A1410" s="10"/>
      <c r="B1410" s="10"/>
      <c r="C1410" s="10"/>
      <c r="D1410" s="1038">
        <v>48113016621</v>
      </c>
      <c r="E1410" s="746">
        <v>1330</v>
      </c>
    </row>
    <row r="1411" spans="1:5" ht="14.25" customHeight="1" x14ac:dyDescent="0.25">
      <c r="A1411" s="10"/>
      <c r="B1411" s="10"/>
      <c r="C1411" s="10"/>
      <c r="D1411" s="1038">
        <v>48113016518</v>
      </c>
      <c r="E1411" s="746">
        <v>1330</v>
      </c>
    </row>
    <row r="1412" spans="1:5" ht="14.25" customHeight="1" x14ac:dyDescent="0.25">
      <c r="A1412" s="10"/>
      <c r="B1412" s="10"/>
      <c r="C1412" s="10"/>
      <c r="D1412" s="1038">
        <v>48113000300</v>
      </c>
      <c r="E1412" s="746">
        <v>1330</v>
      </c>
    </row>
    <row r="1413" spans="1:5" ht="14.25" customHeight="1" x14ac:dyDescent="0.25">
      <c r="A1413" s="10"/>
      <c r="B1413" s="10"/>
      <c r="C1413" s="10"/>
      <c r="D1413" s="1038">
        <v>48085030603</v>
      </c>
      <c r="E1413" s="746">
        <v>1330</v>
      </c>
    </row>
    <row r="1414" spans="1:5" ht="14.25" customHeight="1" x14ac:dyDescent="0.25">
      <c r="A1414" s="10"/>
      <c r="B1414" s="10"/>
      <c r="C1414" s="10"/>
      <c r="D1414" s="1038">
        <v>48041001900</v>
      </c>
      <c r="E1414" s="746">
        <v>1330</v>
      </c>
    </row>
    <row r="1415" spans="1:5" ht="14.25" customHeight="1" x14ac:dyDescent="0.25">
      <c r="A1415" s="10"/>
      <c r="B1415" s="10"/>
      <c r="C1415" s="10"/>
      <c r="D1415" s="1038">
        <v>48029192300</v>
      </c>
      <c r="E1415" s="746">
        <v>1330</v>
      </c>
    </row>
    <row r="1416" spans="1:5" ht="14.25" customHeight="1" x14ac:dyDescent="0.25">
      <c r="A1416" s="10"/>
      <c r="B1416" s="10"/>
      <c r="C1416" s="10"/>
      <c r="D1416" s="1038">
        <v>48029191202</v>
      </c>
      <c r="E1416" s="746">
        <v>1330</v>
      </c>
    </row>
    <row r="1417" spans="1:5" ht="14.25" customHeight="1" x14ac:dyDescent="0.25">
      <c r="A1417" s="10"/>
      <c r="B1417" s="10"/>
      <c r="C1417" s="10"/>
      <c r="D1417" s="1038">
        <v>48029141300</v>
      </c>
      <c r="E1417" s="746">
        <v>1330</v>
      </c>
    </row>
    <row r="1418" spans="1:5" ht="14.25" customHeight="1" x14ac:dyDescent="0.25">
      <c r="A1418" s="10"/>
      <c r="B1418" s="10"/>
      <c r="C1418" s="10"/>
      <c r="D1418" s="1038">
        <v>48029121504</v>
      </c>
      <c r="E1418" s="746">
        <v>1330</v>
      </c>
    </row>
    <row r="1419" spans="1:5" ht="14.25" customHeight="1" x14ac:dyDescent="0.25">
      <c r="A1419" s="10"/>
      <c r="B1419" s="10"/>
      <c r="C1419" s="10"/>
      <c r="D1419" s="1038">
        <v>48027023000</v>
      </c>
      <c r="E1419" s="746">
        <v>1330</v>
      </c>
    </row>
    <row r="1420" spans="1:5" ht="14.25" customHeight="1" x14ac:dyDescent="0.25">
      <c r="A1420" s="10"/>
      <c r="B1420" s="10"/>
      <c r="C1420" s="10"/>
      <c r="D1420" s="1038">
        <v>48005000500</v>
      </c>
      <c r="E1420" s="746">
        <v>1330</v>
      </c>
    </row>
    <row r="1421" spans="1:5" ht="14.25" customHeight="1" x14ac:dyDescent="0.25">
      <c r="A1421" s="10"/>
      <c r="B1421" s="10"/>
      <c r="C1421" s="10"/>
      <c r="D1421" s="1038">
        <v>48001950500</v>
      </c>
      <c r="E1421" s="746">
        <v>1330</v>
      </c>
    </row>
    <row r="1422" spans="1:5" ht="14.25" customHeight="1" x14ac:dyDescent="0.25">
      <c r="A1422" s="10"/>
      <c r="B1422" s="10"/>
      <c r="C1422" s="10"/>
      <c r="D1422" s="1038">
        <v>48001950600</v>
      </c>
      <c r="E1422" s="746">
        <v>1330</v>
      </c>
    </row>
    <row r="1423" spans="1:5" ht="14.25" customHeight="1" x14ac:dyDescent="0.25">
      <c r="A1423" s="10"/>
      <c r="B1423" s="10"/>
      <c r="C1423" s="10"/>
      <c r="D1423" s="1038">
        <v>48491020701</v>
      </c>
      <c r="E1423" s="746">
        <v>1364</v>
      </c>
    </row>
    <row r="1424" spans="1:5" ht="14.25" customHeight="1" x14ac:dyDescent="0.25">
      <c r="A1424" s="10"/>
      <c r="B1424" s="10"/>
      <c r="C1424" s="10"/>
      <c r="D1424" s="1038">
        <v>48469001601</v>
      </c>
      <c r="E1424" s="746">
        <v>1364</v>
      </c>
    </row>
    <row r="1425" spans="1:5" ht="14.25" customHeight="1" x14ac:dyDescent="0.25">
      <c r="A1425" s="10"/>
      <c r="B1425" s="10"/>
      <c r="C1425" s="10"/>
      <c r="D1425" s="1038">
        <v>48465950700</v>
      </c>
      <c r="E1425" s="746">
        <v>1364</v>
      </c>
    </row>
    <row r="1426" spans="1:5" ht="14.25" customHeight="1" x14ac:dyDescent="0.25">
      <c r="A1426" s="10"/>
      <c r="B1426" s="10"/>
      <c r="C1426" s="10"/>
      <c r="D1426" s="1038">
        <v>48453002424</v>
      </c>
      <c r="E1426" s="746">
        <v>1364</v>
      </c>
    </row>
    <row r="1427" spans="1:5" ht="14.25" customHeight="1" x14ac:dyDescent="0.25">
      <c r="A1427" s="10"/>
      <c r="B1427" s="10"/>
      <c r="C1427" s="10"/>
      <c r="D1427" s="1038">
        <v>48453000304</v>
      </c>
      <c r="E1427" s="746">
        <v>1364</v>
      </c>
    </row>
    <row r="1428" spans="1:5" ht="14.25" customHeight="1" x14ac:dyDescent="0.25">
      <c r="A1428" s="10"/>
      <c r="B1428" s="10"/>
      <c r="C1428" s="10"/>
      <c r="D1428" s="1038">
        <v>48439113302</v>
      </c>
      <c r="E1428" s="746">
        <v>1364</v>
      </c>
    </row>
    <row r="1429" spans="1:5" ht="14.25" customHeight="1" x14ac:dyDescent="0.25">
      <c r="A1429" s="10"/>
      <c r="B1429" s="10"/>
      <c r="C1429" s="10"/>
      <c r="D1429" s="1038">
        <v>48439110701</v>
      </c>
      <c r="E1429" s="746">
        <v>1364</v>
      </c>
    </row>
    <row r="1430" spans="1:5" ht="14.25" customHeight="1" x14ac:dyDescent="0.25">
      <c r="A1430" s="10"/>
      <c r="B1430" s="10"/>
      <c r="C1430" s="10"/>
      <c r="D1430" s="1038">
        <v>48439100101</v>
      </c>
      <c r="E1430" s="746">
        <v>1364</v>
      </c>
    </row>
    <row r="1431" spans="1:5" ht="14.25" customHeight="1" x14ac:dyDescent="0.25">
      <c r="A1431" s="10"/>
      <c r="B1431" s="10"/>
      <c r="C1431" s="10"/>
      <c r="D1431" s="1038">
        <v>48409010601</v>
      </c>
      <c r="E1431" s="746">
        <v>1364</v>
      </c>
    </row>
    <row r="1432" spans="1:5" ht="14.25" customHeight="1" x14ac:dyDescent="0.25">
      <c r="A1432" s="10"/>
      <c r="B1432" s="10"/>
      <c r="C1432" s="10"/>
      <c r="D1432" s="1038">
        <v>48367140102</v>
      </c>
      <c r="E1432" s="746">
        <v>1364</v>
      </c>
    </row>
    <row r="1433" spans="1:5" ht="14.25" customHeight="1" x14ac:dyDescent="0.25">
      <c r="A1433" s="10"/>
      <c r="B1433" s="10"/>
      <c r="C1433" s="10"/>
      <c r="D1433" s="1038">
        <v>48355002303</v>
      </c>
      <c r="E1433" s="746">
        <v>1364</v>
      </c>
    </row>
    <row r="1434" spans="1:5" ht="14.25" customHeight="1" x14ac:dyDescent="0.25">
      <c r="A1434" s="10"/>
      <c r="B1434" s="10"/>
      <c r="C1434" s="10"/>
      <c r="D1434" s="1038">
        <v>48339692500</v>
      </c>
      <c r="E1434" s="746">
        <v>1364</v>
      </c>
    </row>
    <row r="1435" spans="1:5" ht="14.25" customHeight="1" x14ac:dyDescent="0.25">
      <c r="A1435" s="10"/>
      <c r="B1435" s="10"/>
      <c r="C1435" s="10"/>
      <c r="D1435" s="1038">
        <v>48221160100</v>
      </c>
      <c r="E1435" s="746">
        <v>1364</v>
      </c>
    </row>
    <row r="1436" spans="1:5" ht="14.25" customHeight="1" x14ac:dyDescent="0.25">
      <c r="A1436" s="10"/>
      <c r="B1436" s="10"/>
      <c r="C1436" s="10"/>
      <c r="D1436" s="1038">
        <v>48221160208</v>
      </c>
      <c r="E1436" s="746">
        <v>1364</v>
      </c>
    </row>
    <row r="1437" spans="1:5" ht="14.25" customHeight="1" x14ac:dyDescent="0.25">
      <c r="A1437" s="10"/>
      <c r="B1437" s="10"/>
      <c r="C1437" s="10"/>
      <c r="D1437" s="1038">
        <v>48201342900</v>
      </c>
      <c r="E1437" s="746">
        <v>1364</v>
      </c>
    </row>
    <row r="1438" spans="1:5" ht="14.25" customHeight="1" x14ac:dyDescent="0.25">
      <c r="A1438" s="10"/>
      <c r="B1438" s="10"/>
      <c r="C1438" s="10"/>
      <c r="D1438" s="1038">
        <v>48201320602</v>
      </c>
      <c r="E1438" s="746">
        <v>1364</v>
      </c>
    </row>
    <row r="1439" spans="1:5" ht="14.25" customHeight="1" x14ac:dyDescent="0.25">
      <c r="A1439" s="10"/>
      <c r="B1439" s="10"/>
      <c r="C1439" s="10"/>
      <c r="D1439" s="1038">
        <v>48201313000</v>
      </c>
      <c r="E1439" s="746">
        <v>1364</v>
      </c>
    </row>
    <row r="1440" spans="1:5" ht="14.25" customHeight="1" x14ac:dyDescent="0.25">
      <c r="A1440" s="10"/>
      <c r="B1440" s="10"/>
      <c r="C1440" s="10"/>
      <c r="D1440" s="1038">
        <v>48183010302</v>
      </c>
      <c r="E1440" s="746">
        <v>1364</v>
      </c>
    </row>
    <row r="1441" spans="1:5" ht="14.25" customHeight="1" x14ac:dyDescent="0.25">
      <c r="A1441" s="10"/>
      <c r="B1441" s="10"/>
      <c r="C1441" s="10"/>
      <c r="D1441" s="1038">
        <v>48183000401</v>
      </c>
      <c r="E1441" s="746">
        <v>1364</v>
      </c>
    </row>
    <row r="1442" spans="1:5" ht="14.25" customHeight="1" x14ac:dyDescent="0.25">
      <c r="A1442" s="10"/>
      <c r="B1442" s="10"/>
      <c r="C1442" s="10"/>
      <c r="D1442" s="1038">
        <v>48141000204</v>
      </c>
      <c r="E1442" s="746">
        <v>1364</v>
      </c>
    </row>
    <row r="1443" spans="1:5" ht="14.25" customHeight="1" x14ac:dyDescent="0.25">
      <c r="A1443" s="10"/>
      <c r="B1443" s="10"/>
      <c r="C1443" s="10"/>
      <c r="D1443" s="1038">
        <v>48121020402</v>
      </c>
      <c r="E1443" s="746">
        <v>1364</v>
      </c>
    </row>
    <row r="1444" spans="1:5" ht="14.25" customHeight="1" x14ac:dyDescent="0.25">
      <c r="A1444" s="10"/>
      <c r="B1444" s="10"/>
      <c r="C1444" s="10"/>
      <c r="D1444" s="1038">
        <v>48113014312</v>
      </c>
      <c r="E1444" s="746">
        <v>1364</v>
      </c>
    </row>
    <row r="1445" spans="1:5" ht="14.25" customHeight="1" x14ac:dyDescent="0.25">
      <c r="A1445" s="10"/>
      <c r="B1445" s="10"/>
      <c r="C1445" s="10"/>
      <c r="D1445" s="1038">
        <v>48113014306</v>
      </c>
      <c r="E1445" s="746">
        <v>1364</v>
      </c>
    </row>
    <row r="1446" spans="1:5" ht="14.25" customHeight="1" x14ac:dyDescent="0.25">
      <c r="A1446" s="10"/>
      <c r="B1446" s="10"/>
      <c r="C1446" s="10"/>
      <c r="D1446" s="1038">
        <v>48113011104</v>
      </c>
      <c r="E1446" s="746">
        <v>1364</v>
      </c>
    </row>
    <row r="1447" spans="1:5" ht="14.25" customHeight="1" x14ac:dyDescent="0.25">
      <c r="A1447" s="10"/>
      <c r="B1447" s="10"/>
      <c r="C1447" s="10"/>
      <c r="D1447" s="1038">
        <v>48061010203</v>
      </c>
      <c r="E1447" s="746">
        <v>1364</v>
      </c>
    </row>
    <row r="1448" spans="1:5" ht="14.25" customHeight="1" x14ac:dyDescent="0.25">
      <c r="A1448" s="10"/>
      <c r="B1448" s="10"/>
      <c r="C1448" s="10"/>
      <c r="D1448" s="1038">
        <v>48029191702</v>
      </c>
      <c r="E1448" s="746">
        <v>1364</v>
      </c>
    </row>
    <row r="1449" spans="1:5" ht="14.25" customHeight="1" x14ac:dyDescent="0.25">
      <c r="A1449" s="10"/>
      <c r="B1449" s="10"/>
      <c r="C1449" s="10"/>
      <c r="D1449" s="1038">
        <v>48029171913</v>
      </c>
      <c r="E1449" s="746">
        <v>1364</v>
      </c>
    </row>
    <row r="1450" spans="1:5" ht="14.25" customHeight="1" x14ac:dyDescent="0.25">
      <c r="A1450" s="10"/>
      <c r="B1450" s="10"/>
      <c r="C1450" s="10"/>
      <c r="D1450" s="1038">
        <v>48029161802</v>
      </c>
      <c r="E1450" s="746">
        <v>1364</v>
      </c>
    </row>
    <row r="1451" spans="1:5" ht="14.25" customHeight="1" x14ac:dyDescent="0.25">
      <c r="A1451" s="10"/>
      <c r="B1451" s="10"/>
      <c r="C1451" s="10"/>
      <c r="D1451" s="1038">
        <v>48025950300</v>
      </c>
      <c r="E1451" s="746">
        <v>1364</v>
      </c>
    </row>
    <row r="1452" spans="1:5" ht="14.25" customHeight="1" x14ac:dyDescent="0.25">
      <c r="A1452" s="10"/>
      <c r="B1452" s="10"/>
      <c r="C1452" s="10"/>
      <c r="D1452" s="1038">
        <v>48375012600</v>
      </c>
      <c r="E1452" s="746">
        <v>1393</v>
      </c>
    </row>
    <row r="1453" spans="1:5" ht="14.25" customHeight="1" x14ac:dyDescent="0.25">
      <c r="A1453" s="10"/>
      <c r="B1453" s="10"/>
      <c r="C1453" s="10"/>
      <c r="D1453" s="1038">
        <v>48201312400</v>
      </c>
      <c r="E1453" s="746">
        <v>1393</v>
      </c>
    </row>
    <row r="1454" spans="1:5" ht="14.25" customHeight="1" x14ac:dyDescent="0.25">
      <c r="A1454" s="10"/>
      <c r="B1454" s="10"/>
      <c r="C1454" s="10"/>
      <c r="D1454" s="1038">
        <v>48157670800</v>
      </c>
      <c r="E1454" s="746">
        <v>1393</v>
      </c>
    </row>
    <row r="1455" spans="1:5" ht="14.25" customHeight="1" x14ac:dyDescent="0.25">
      <c r="A1455" s="10"/>
      <c r="B1455" s="10"/>
      <c r="C1455" s="10"/>
      <c r="D1455" s="1038">
        <v>48479001001</v>
      </c>
      <c r="E1455" s="746">
        <v>1396</v>
      </c>
    </row>
    <row r="1456" spans="1:5" ht="14.25" customHeight="1" x14ac:dyDescent="0.25">
      <c r="A1456" s="10"/>
      <c r="B1456" s="10"/>
      <c r="C1456" s="10"/>
      <c r="D1456" s="1038">
        <v>48465950400</v>
      </c>
      <c r="E1456" s="746">
        <v>1396</v>
      </c>
    </row>
    <row r="1457" spans="1:5" ht="14.25" customHeight="1" x14ac:dyDescent="0.25">
      <c r="A1457" s="10"/>
      <c r="B1457" s="10"/>
      <c r="C1457" s="10"/>
      <c r="D1457" s="1038">
        <v>48439105507</v>
      </c>
      <c r="E1457" s="746">
        <v>1396</v>
      </c>
    </row>
    <row r="1458" spans="1:5" ht="14.25" customHeight="1" x14ac:dyDescent="0.25">
      <c r="A1458" s="10"/>
      <c r="B1458" s="10"/>
      <c r="C1458" s="10"/>
      <c r="D1458" s="1038">
        <v>48439105502</v>
      </c>
      <c r="E1458" s="746">
        <v>1396</v>
      </c>
    </row>
    <row r="1459" spans="1:5" ht="14.25" customHeight="1" x14ac:dyDescent="0.25">
      <c r="A1459" s="10"/>
      <c r="B1459" s="10"/>
      <c r="C1459" s="10"/>
      <c r="D1459" s="1038">
        <v>48201542000</v>
      </c>
      <c r="E1459" s="746">
        <v>1396</v>
      </c>
    </row>
    <row r="1460" spans="1:5" ht="14.25" customHeight="1" x14ac:dyDescent="0.25">
      <c r="A1460" s="10"/>
      <c r="B1460" s="10"/>
      <c r="C1460" s="10"/>
      <c r="D1460" s="1038">
        <v>48201534001</v>
      </c>
      <c r="E1460" s="746">
        <v>1396</v>
      </c>
    </row>
    <row r="1461" spans="1:5" ht="14.25" customHeight="1" x14ac:dyDescent="0.25">
      <c r="A1461" s="10"/>
      <c r="B1461" s="10"/>
      <c r="C1461" s="10"/>
      <c r="D1461" s="1038">
        <v>48201433202</v>
      </c>
      <c r="E1461" s="746">
        <v>1396</v>
      </c>
    </row>
    <row r="1462" spans="1:5" ht="14.25" customHeight="1" x14ac:dyDescent="0.25">
      <c r="A1462" s="10"/>
      <c r="B1462" s="10"/>
      <c r="C1462" s="10"/>
      <c r="D1462" s="1038">
        <v>48201350400</v>
      </c>
      <c r="E1462" s="746">
        <v>1396</v>
      </c>
    </row>
    <row r="1463" spans="1:5" ht="14.25" customHeight="1" x14ac:dyDescent="0.25">
      <c r="A1463" s="10"/>
      <c r="B1463" s="10"/>
      <c r="C1463" s="10"/>
      <c r="D1463" s="1038">
        <v>48201331300</v>
      </c>
      <c r="E1463" s="746">
        <v>1396</v>
      </c>
    </row>
    <row r="1464" spans="1:5" ht="14.25" customHeight="1" x14ac:dyDescent="0.25">
      <c r="A1464" s="10"/>
      <c r="B1464" s="10"/>
      <c r="C1464" s="10"/>
      <c r="D1464" s="1038">
        <v>48183001100</v>
      </c>
      <c r="E1464" s="746">
        <v>1396</v>
      </c>
    </row>
    <row r="1465" spans="1:5" ht="14.25" customHeight="1" x14ac:dyDescent="0.25">
      <c r="A1465" s="10"/>
      <c r="B1465" s="10"/>
      <c r="C1465" s="10"/>
      <c r="D1465" s="1038">
        <v>48121021403</v>
      </c>
      <c r="E1465" s="746">
        <v>1396</v>
      </c>
    </row>
    <row r="1466" spans="1:5" ht="14.25" customHeight="1" x14ac:dyDescent="0.25">
      <c r="A1466" s="10"/>
      <c r="B1466" s="10"/>
      <c r="C1466" s="10"/>
      <c r="D1466" s="1038">
        <v>48113006001</v>
      </c>
      <c r="E1466" s="746">
        <v>1396</v>
      </c>
    </row>
    <row r="1467" spans="1:5" ht="14.25" customHeight="1" x14ac:dyDescent="0.25">
      <c r="A1467" s="10"/>
      <c r="B1467" s="10"/>
      <c r="C1467" s="10"/>
      <c r="D1467" s="1038">
        <v>48085031315</v>
      </c>
      <c r="E1467" s="746">
        <v>1396</v>
      </c>
    </row>
    <row r="1468" spans="1:5" ht="14.25" customHeight="1" x14ac:dyDescent="0.25">
      <c r="A1468" s="10"/>
      <c r="B1468" s="10"/>
      <c r="C1468" s="10"/>
      <c r="D1468" s="1038">
        <v>48085031406</v>
      </c>
      <c r="E1468" s="746">
        <v>1396</v>
      </c>
    </row>
    <row r="1469" spans="1:5" ht="14.25" customHeight="1" x14ac:dyDescent="0.25">
      <c r="A1469" s="10"/>
      <c r="B1469" s="10"/>
      <c r="C1469" s="10"/>
      <c r="D1469" s="1038">
        <v>48029170402</v>
      </c>
      <c r="E1469" s="746">
        <v>1396</v>
      </c>
    </row>
    <row r="1470" spans="1:5" ht="14.25" customHeight="1" x14ac:dyDescent="0.25">
      <c r="A1470" s="10"/>
      <c r="B1470" s="10"/>
      <c r="C1470" s="10"/>
      <c r="D1470" s="1038">
        <v>48029170101</v>
      </c>
      <c r="E1470" s="746">
        <v>1396</v>
      </c>
    </row>
    <row r="1471" spans="1:5" ht="14.25" customHeight="1" x14ac:dyDescent="0.25">
      <c r="A1471" s="10"/>
      <c r="B1471" s="10"/>
      <c r="C1471" s="10"/>
      <c r="D1471" s="1038">
        <v>48029141102</v>
      </c>
      <c r="E1471" s="746">
        <v>1396</v>
      </c>
    </row>
    <row r="1472" spans="1:5" ht="14.25" customHeight="1" x14ac:dyDescent="0.25">
      <c r="A1472" s="10"/>
      <c r="B1472" s="10"/>
      <c r="C1472" s="10"/>
      <c r="D1472" s="1038">
        <v>48027023500</v>
      </c>
      <c r="E1472" s="746">
        <v>1396</v>
      </c>
    </row>
    <row r="1473" spans="1:5" ht="14.25" customHeight="1" x14ac:dyDescent="0.25">
      <c r="A1473" s="10"/>
      <c r="B1473" s="10"/>
      <c r="C1473" s="10"/>
      <c r="D1473" s="1038">
        <v>48439110203</v>
      </c>
      <c r="E1473" s="746">
        <v>1414</v>
      </c>
    </row>
    <row r="1474" spans="1:5" ht="14.25" customHeight="1" x14ac:dyDescent="0.25">
      <c r="A1474" s="10"/>
      <c r="B1474" s="10"/>
      <c r="C1474" s="10"/>
      <c r="D1474" s="1038">
        <v>48375013900</v>
      </c>
      <c r="E1474" s="746">
        <v>1414</v>
      </c>
    </row>
    <row r="1475" spans="1:5" ht="14.25" customHeight="1" x14ac:dyDescent="0.25">
      <c r="A1475" s="10"/>
      <c r="B1475" s="10"/>
      <c r="C1475" s="10"/>
      <c r="D1475" s="1038">
        <v>48347950900</v>
      </c>
      <c r="E1475" s="746">
        <v>1414</v>
      </c>
    </row>
    <row r="1476" spans="1:5" ht="14.25" customHeight="1" x14ac:dyDescent="0.25">
      <c r="A1476" s="10"/>
      <c r="B1476" s="10"/>
      <c r="C1476" s="10"/>
      <c r="D1476" s="1038">
        <v>48251130208</v>
      </c>
      <c r="E1476" s="746">
        <v>1414</v>
      </c>
    </row>
    <row r="1477" spans="1:5" ht="14.25" customHeight="1" x14ac:dyDescent="0.25">
      <c r="A1477" s="10"/>
      <c r="B1477" s="10"/>
      <c r="C1477" s="10"/>
      <c r="D1477" s="1038">
        <v>48215020302</v>
      </c>
      <c r="E1477" s="746">
        <v>1414</v>
      </c>
    </row>
    <row r="1478" spans="1:5" ht="14.25" customHeight="1" x14ac:dyDescent="0.25">
      <c r="A1478" s="10"/>
      <c r="B1478" s="10"/>
      <c r="C1478" s="10"/>
      <c r="D1478" s="1038">
        <v>48201551703</v>
      </c>
      <c r="E1478" s="746">
        <v>1414</v>
      </c>
    </row>
    <row r="1479" spans="1:5" ht="14.25" customHeight="1" x14ac:dyDescent="0.25">
      <c r="A1479" s="10"/>
      <c r="B1479" s="10"/>
      <c r="C1479" s="10"/>
      <c r="D1479" s="1038">
        <v>48201430100</v>
      </c>
      <c r="E1479" s="746">
        <v>1414</v>
      </c>
    </row>
    <row r="1480" spans="1:5" ht="14.25" customHeight="1" x14ac:dyDescent="0.25">
      <c r="A1480" s="10"/>
      <c r="B1480" s="10"/>
      <c r="C1480" s="10"/>
      <c r="D1480" s="1038">
        <v>48201330600</v>
      </c>
      <c r="E1480" s="746">
        <v>1414</v>
      </c>
    </row>
    <row r="1481" spans="1:5" ht="14.25" customHeight="1" x14ac:dyDescent="0.25">
      <c r="A1481" s="10"/>
      <c r="B1481" s="10"/>
      <c r="C1481" s="10"/>
      <c r="D1481" s="1038">
        <v>48201311500</v>
      </c>
      <c r="E1481" s="746">
        <v>1414</v>
      </c>
    </row>
    <row r="1482" spans="1:5" ht="14.25" customHeight="1" x14ac:dyDescent="0.25">
      <c r="A1482" s="10"/>
      <c r="B1482" s="10"/>
      <c r="C1482" s="10"/>
      <c r="D1482" s="1038">
        <v>48201310500</v>
      </c>
      <c r="E1482" s="746">
        <v>1414</v>
      </c>
    </row>
    <row r="1483" spans="1:5" ht="14.25" customHeight="1" x14ac:dyDescent="0.25">
      <c r="A1483" s="10"/>
      <c r="B1483" s="10"/>
      <c r="C1483" s="10"/>
      <c r="D1483" s="1038">
        <v>48183001300</v>
      </c>
      <c r="E1483" s="746">
        <v>1414</v>
      </c>
    </row>
    <row r="1484" spans="1:5" ht="14.25" customHeight="1" x14ac:dyDescent="0.25">
      <c r="A1484" s="10"/>
      <c r="B1484" s="10"/>
      <c r="C1484" s="10"/>
      <c r="D1484" s="1038">
        <v>48141010216</v>
      </c>
      <c r="E1484" s="746">
        <v>1414</v>
      </c>
    </row>
    <row r="1485" spans="1:5" ht="14.25" customHeight="1" x14ac:dyDescent="0.25">
      <c r="A1485" s="10"/>
      <c r="B1485" s="10"/>
      <c r="C1485" s="10"/>
      <c r="D1485" s="1038">
        <v>48113010701</v>
      </c>
      <c r="E1485" s="746">
        <v>1414</v>
      </c>
    </row>
    <row r="1486" spans="1:5" ht="14.25" customHeight="1" x14ac:dyDescent="0.25">
      <c r="A1486" s="10"/>
      <c r="B1486" s="10"/>
      <c r="C1486" s="10"/>
      <c r="D1486" s="1038">
        <v>48005000902</v>
      </c>
      <c r="E1486" s="746">
        <v>1414</v>
      </c>
    </row>
    <row r="1487" spans="1:5" ht="14.25" customHeight="1" x14ac:dyDescent="0.25">
      <c r="A1487" s="10"/>
      <c r="B1487" s="10"/>
      <c r="C1487" s="10"/>
      <c r="D1487" s="1038">
        <v>48479001900</v>
      </c>
      <c r="E1487" s="746">
        <v>1428</v>
      </c>
    </row>
    <row r="1488" spans="1:5" ht="14.25" customHeight="1" x14ac:dyDescent="0.25">
      <c r="A1488" s="10"/>
      <c r="B1488" s="10"/>
      <c r="C1488" s="10"/>
      <c r="D1488" s="1038">
        <v>48423000100</v>
      </c>
      <c r="E1488" s="746">
        <v>1428</v>
      </c>
    </row>
    <row r="1489" spans="1:5" ht="14.25" customHeight="1" x14ac:dyDescent="0.25">
      <c r="A1489" s="10"/>
      <c r="B1489" s="10"/>
      <c r="C1489" s="10"/>
      <c r="D1489" s="1038">
        <v>48215022702</v>
      </c>
      <c r="E1489" s="746">
        <v>1428</v>
      </c>
    </row>
    <row r="1490" spans="1:5" ht="14.25" customHeight="1" x14ac:dyDescent="0.25">
      <c r="A1490" s="10"/>
      <c r="B1490" s="10"/>
      <c r="C1490" s="10"/>
      <c r="D1490" s="1038">
        <v>48141010316</v>
      </c>
      <c r="E1490" s="746">
        <v>1428</v>
      </c>
    </row>
    <row r="1491" spans="1:5" ht="14.25" customHeight="1" x14ac:dyDescent="0.25">
      <c r="A1491" s="10"/>
      <c r="B1491" s="10"/>
      <c r="C1491" s="10"/>
      <c r="D1491" s="1038">
        <v>48355003401</v>
      </c>
      <c r="E1491" s="746">
        <v>1432</v>
      </c>
    </row>
    <row r="1492" spans="1:5" ht="14.25" customHeight="1" x14ac:dyDescent="0.25">
      <c r="A1492" s="10"/>
      <c r="B1492" s="10"/>
      <c r="C1492" s="10"/>
      <c r="D1492" s="1038">
        <v>48029130401</v>
      </c>
      <c r="E1492" s="746">
        <v>1432</v>
      </c>
    </row>
    <row r="1493" spans="1:5" ht="14.25" customHeight="1" x14ac:dyDescent="0.25">
      <c r="A1493" s="10"/>
      <c r="B1493" s="10"/>
      <c r="C1493" s="10"/>
      <c r="D1493" s="1038">
        <v>48485013501</v>
      </c>
      <c r="E1493" s="746">
        <v>1434</v>
      </c>
    </row>
    <row r="1494" spans="1:5" ht="14.25" customHeight="1" x14ac:dyDescent="0.25">
      <c r="A1494" s="10"/>
      <c r="B1494" s="10"/>
      <c r="C1494" s="10"/>
      <c r="D1494" s="1038">
        <v>48479000901</v>
      </c>
      <c r="E1494" s="746">
        <v>1434</v>
      </c>
    </row>
    <row r="1495" spans="1:5" ht="14.25" customHeight="1" x14ac:dyDescent="0.25">
      <c r="A1495" s="10"/>
      <c r="B1495" s="10"/>
      <c r="C1495" s="10"/>
      <c r="D1495" s="1038">
        <v>48453001829</v>
      </c>
      <c r="E1495" s="746">
        <v>1434</v>
      </c>
    </row>
    <row r="1496" spans="1:5" ht="14.25" customHeight="1" x14ac:dyDescent="0.25">
      <c r="A1496" s="10"/>
      <c r="B1496" s="10"/>
      <c r="C1496" s="10"/>
      <c r="D1496" s="1038">
        <v>48439113917</v>
      </c>
      <c r="E1496" s="746">
        <v>1434</v>
      </c>
    </row>
    <row r="1497" spans="1:5" ht="14.25" customHeight="1" x14ac:dyDescent="0.25">
      <c r="A1497" s="10"/>
      <c r="B1497" s="10"/>
      <c r="C1497" s="10"/>
      <c r="D1497" s="1038">
        <v>48439113206</v>
      </c>
      <c r="E1497" s="746">
        <v>1434</v>
      </c>
    </row>
    <row r="1498" spans="1:5" ht="14.25" customHeight="1" x14ac:dyDescent="0.25">
      <c r="A1498" s="10"/>
      <c r="B1498" s="10"/>
      <c r="C1498" s="10"/>
      <c r="D1498" s="1038">
        <v>48439102601</v>
      </c>
      <c r="E1498" s="746">
        <v>1434</v>
      </c>
    </row>
    <row r="1499" spans="1:5" ht="14.25" customHeight="1" x14ac:dyDescent="0.25">
      <c r="A1499" s="10"/>
      <c r="B1499" s="10"/>
      <c r="C1499" s="10"/>
      <c r="D1499" s="1038">
        <v>48423000300</v>
      </c>
      <c r="E1499" s="746">
        <v>1434</v>
      </c>
    </row>
    <row r="1500" spans="1:5" ht="14.25" customHeight="1" x14ac:dyDescent="0.25">
      <c r="A1500" s="10"/>
      <c r="B1500" s="10"/>
      <c r="C1500" s="10"/>
      <c r="D1500" s="1038">
        <v>48375012800</v>
      </c>
      <c r="E1500" s="746">
        <v>1434</v>
      </c>
    </row>
    <row r="1501" spans="1:5" ht="14.25" customHeight="1" x14ac:dyDescent="0.25">
      <c r="A1501" s="10"/>
      <c r="B1501" s="10"/>
      <c r="C1501" s="10"/>
      <c r="D1501" s="1038">
        <v>48355005411</v>
      </c>
      <c r="E1501" s="746">
        <v>1434</v>
      </c>
    </row>
    <row r="1502" spans="1:5" ht="14.25" customHeight="1" x14ac:dyDescent="0.25">
      <c r="A1502" s="10"/>
      <c r="B1502" s="10"/>
      <c r="C1502" s="10"/>
      <c r="D1502" s="1038">
        <v>48355002705</v>
      </c>
      <c r="E1502" s="746">
        <v>1434</v>
      </c>
    </row>
    <row r="1503" spans="1:5" ht="14.25" customHeight="1" x14ac:dyDescent="0.25">
      <c r="A1503" s="10"/>
      <c r="B1503" s="10"/>
      <c r="C1503" s="10"/>
      <c r="D1503" s="1038">
        <v>48309001700</v>
      </c>
      <c r="E1503" s="746">
        <v>1434</v>
      </c>
    </row>
    <row r="1504" spans="1:5" ht="14.25" customHeight="1" x14ac:dyDescent="0.25">
      <c r="A1504" s="10"/>
      <c r="B1504" s="10"/>
      <c r="C1504" s="10"/>
      <c r="D1504" s="1038">
        <v>48303010600</v>
      </c>
      <c r="E1504" s="746">
        <v>1434</v>
      </c>
    </row>
    <row r="1505" spans="1:5" ht="14.25" customHeight="1" x14ac:dyDescent="0.25">
      <c r="A1505" s="10"/>
      <c r="B1505" s="10"/>
      <c r="C1505" s="10"/>
      <c r="D1505" s="1038">
        <v>48303001300</v>
      </c>
      <c r="E1505" s="746">
        <v>1434</v>
      </c>
    </row>
    <row r="1506" spans="1:5" ht="14.25" customHeight="1" x14ac:dyDescent="0.25">
      <c r="A1506" s="10"/>
      <c r="B1506" s="10"/>
      <c r="C1506" s="10"/>
      <c r="D1506" s="1038">
        <v>48221160301</v>
      </c>
      <c r="E1506" s="746">
        <v>1434</v>
      </c>
    </row>
    <row r="1507" spans="1:5" ht="14.25" customHeight="1" x14ac:dyDescent="0.25">
      <c r="A1507" s="10"/>
      <c r="B1507" s="10"/>
      <c r="C1507" s="10"/>
      <c r="D1507" s="1038">
        <v>48215024403</v>
      </c>
      <c r="E1507" s="746">
        <v>1434</v>
      </c>
    </row>
    <row r="1508" spans="1:5" ht="14.25" customHeight="1" x14ac:dyDescent="0.25">
      <c r="A1508" s="10"/>
      <c r="B1508" s="10"/>
      <c r="C1508" s="10"/>
      <c r="D1508" s="1038">
        <v>48209010100</v>
      </c>
      <c r="E1508" s="746">
        <v>1434</v>
      </c>
    </row>
    <row r="1509" spans="1:5" ht="14.25" customHeight="1" x14ac:dyDescent="0.25">
      <c r="A1509" s="10"/>
      <c r="B1509" s="10"/>
      <c r="C1509" s="10"/>
      <c r="D1509" s="1038">
        <v>48201453000</v>
      </c>
      <c r="E1509" s="746">
        <v>1434</v>
      </c>
    </row>
    <row r="1510" spans="1:5" ht="14.25" customHeight="1" x14ac:dyDescent="0.25">
      <c r="A1510" s="10"/>
      <c r="B1510" s="10"/>
      <c r="C1510" s="10"/>
      <c r="D1510" s="1038">
        <v>48201311800</v>
      </c>
      <c r="E1510" s="746">
        <v>1434</v>
      </c>
    </row>
    <row r="1511" spans="1:5" ht="14.25" customHeight="1" x14ac:dyDescent="0.25">
      <c r="A1511" s="10"/>
      <c r="B1511" s="10"/>
      <c r="C1511" s="10"/>
      <c r="D1511" s="1038">
        <v>48201241000</v>
      </c>
      <c r="E1511" s="746">
        <v>1434</v>
      </c>
    </row>
    <row r="1512" spans="1:5" ht="14.25" customHeight="1" x14ac:dyDescent="0.25">
      <c r="A1512" s="10"/>
      <c r="B1512" s="10"/>
      <c r="C1512" s="10"/>
      <c r="D1512" s="1038">
        <v>48201233400</v>
      </c>
      <c r="E1512" s="746">
        <v>1434</v>
      </c>
    </row>
    <row r="1513" spans="1:5" ht="14.25" customHeight="1" x14ac:dyDescent="0.25">
      <c r="A1513" s="10"/>
      <c r="B1513" s="10"/>
      <c r="C1513" s="10"/>
      <c r="D1513" s="1038">
        <v>48201230900</v>
      </c>
      <c r="E1513" s="746">
        <v>1434</v>
      </c>
    </row>
    <row r="1514" spans="1:5" ht="14.25" customHeight="1" x14ac:dyDescent="0.25">
      <c r="A1514" s="10"/>
      <c r="B1514" s="10"/>
      <c r="C1514" s="10"/>
      <c r="D1514" s="1038">
        <v>48167723100</v>
      </c>
      <c r="E1514" s="746">
        <v>1434</v>
      </c>
    </row>
    <row r="1515" spans="1:5" ht="14.25" customHeight="1" x14ac:dyDescent="0.25">
      <c r="A1515" s="10"/>
      <c r="B1515" s="10"/>
      <c r="C1515" s="10"/>
      <c r="D1515" s="1038">
        <v>48157674900</v>
      </c>
      <c r="E1515" s="746">
        <v>1434</v>
      </c>
    </row>
    <row r="1516" spans="1:5" ht="14.25" customHeight="1" x14ac:dyDescent="0.25">
      <c r="A1516" s="10"/>
      <c r="B1516" s="10"/>
      <c r="C1516" s="10"/>
      <c r="D1516" s="1038">
        <v>48141010307</v>
      </c>
      <c r="E1516" s="746">
        <v>1434</v>
      </c>
    </row>
    <row r="1517" spans="1:5" ht="14.25" customHeight="1" x14ac:dyDescent="0.25">
      <c r="A1517" s="10"/>
      <c r="B1517" s="10"/>
      <c r="C1517" s="10"/>
      <c r="D1517" s="1038">
        <v>48141001112</v>
      </c>
      <c r="E1517" s="746">
        <v>1434</v>
      </c>
    </row>
    <row r="1518" spans="1:5" ht="14.25" customHeight="1" x14ac:dyDescent="0.25">
      <c r="A1518" s="10"/>
      <c r="B1518" s="10"/>
      <c r="C1518" s="10"/>
      <c r="D1518" s="1038">
        <v>48039663500</v>
      </c>
      <c r="E1518" s="746">
        <v>1434</v>
      </c>
    </row>
    <row r="1519" spans="1:5" ht="14.25" customHeight="1" x14ac:dyDescent="0.25">
      <c r="A1519" s="10"/>
      <c r="B1519" s="10"/>
      <c r="C1519" s="10"/>
      <c r="D1519" s="1038">
        <v>48029180602</v>
      </c>
      <c r="E1519" s="746">
        <v>1434</v>
      </c>
    </row>
    <row r="1520" spans="1:5" ht="14.25" customHeight="1" x14ac:dyDescent="0.25">
      <c r="A1520" s="10"/>
      <c r="B1520" s="10"/>
      <c r="C1520" s="10"/>
      <c r="D1520" s="1038">
        <v>48029121701</v>
      </c>
      <c r="E1520" s="746">
        <v>1434</v>
      </c>
    </row>
    <row r="1521" spans="1:5" ht="14.25" customHeight="1" x14ac:dyDescent="0.25">
      <c r="A1521" s="10"/>
      <c r="B1521" s="10"/>
      <c r="C1521" s="10"/>
      <c r="D1521" s="1038">
        <v>48453001832</v>
      </c>
      <c r="E1521" s="746">
        <v>1462</v>
      </c>
    </row>
    <row r="1522" spans="1:5" ht="14.25" customHeight="1" x14ac:dyDescent="0.25">
      <c r="A1522" s="10"/>
      <c r="B1522" s="10"/>
      <c r="C1522" s="10"/>
      <c r="D1522" s="1038">
        <v>48439114007</v>
      </c>
      <c r="E1522" s="746">
        <v>1462</v>
      </c>
    </row>
    <row r="1523" spans="1:5" ht="14.25" customHeight="1" x14ac:dyDescent="0.25">
      <c r="A1523" s="10"/>
      <c r="B1523" s="10"/>
      <c r="C1523" s="10"/>
      <c r="D1523" s="1038">
        <v>48439113512</v>
      </c>
      <c r="E1523" s="746">
        <v>1462</v>
      </c>
    </row>
    <row r="1524" spans="1:5" ht="14.25" customHeight="1" x14ac:dyDescent="0.25">
      <c r="A1524" s="10"/>
      <c r="B1524" s="10"/>
      <c r="C1524" s="10"/>
      <c r="D1524" s="1038">
        <v>48439111540</v>
      </c>
      <c r="E1524" s="746">
        <v>1462</v>
      </c>
    </row>
    <row r="1525" spans="1:5" ht="14.25" customHeight="1" x14ac:dyDescent="0.25">
      <c r="A1525" s="10"/>
      <c r="B1525" s="10"/>
      <c r="C1525" s="10"/>
      <c r="D1525" s="1038">
        <v>48363000800</v>
      </c>
      <c r="E1525" s="746">
        <v>1462</v>
      </c>
    </row>
    <row r="1526" spans="1:5" ht="14.25" customHeight="1" x14ac:dyDescent="0.25">
      <c r="A1526" s="10"/>
      <c r="B1526" s="10"/>
      <c r="C1526" s="10"/>
      <c r="D1526" s="1038">
        <v>48355005102</v>
      </c>
      <c r="E1526" s="746">
        <v>1462</v>
      </c>
    </row>
    <row r="1527" spans="1:5" ht="14.25" customHeight="1" x14ac:dyDescent="0.25">
      <c r="A1527" s="10"/>
      <c r="B1527" s="10"/>
      <c r="C1527" s="10"/>
      <c r="D1527" s="1038">
        <v>48349970300</v>
      </c>
      <c r="E1527" s="746">
        <v>1462</v>
      </c>
    </row>
    <row r="1528" spans="1:5" ht="14.25" customHeight="1" x14ac:dyDescent="0.25">
      <c r="A1528" s="10"/>
      <c r="B1528" s="10"/>
      <c r="C1528" s="10"/>
      <c r="D1528" s="1038">
        <v>48291700300</v>
      </c>
      <c r="E1528" s="746">
        <v>1462</v>
      </c>
    </row>
    <row r="1529" spans="1:5" ht="14.25" customHeight="1" x14ac:dyDescent="0.25">
      <c r="A1529" s="10"/>
      <c r="B1529" s="10"/>
      <c r="C1529" s="10"/>
      <c r="D1529" s="1038">
        <v>48201553100</v>
      </c>
      <c r="E1529" s="746">
        <v>1462</v>
      </c>
    </row>
    <row r="1530" spans="1:5" ht="14.25" customHeight="1" x14ac:dyDescent="0.25">
      <c r="A1530" s="10"/>
      <c r="B1530" s="10"/>
      <c r="C1530" s="10"/>
      <c r="D1530" s="1038">
        <v>48201321200</v>
      </c>
      <c r="E1530" s="746">
        <v>1462</v>
      </c>
    </row>
    <row r="1531" spans="1:5" ht="14.25" customHeight="1" x14ac:dyDescent="0.25">
      <c r="A1531" s="10"/>
      <c r="B1531" s="10"/>
      <c r="C1531" s="10"/>
      <c r="D1531" s="1038">
        <v>48201314400</v>
      </c>
      <c r="E1531" s="746">
        <v>1462</v>
      </c>
    </row>
    <row r="1532" spans="1:5" ht="14.25" customHeight="1" x14ac:dyDescent="0.25">
      <c r="A1532" s="10"/>
      <c r="B1532" s="10"/>
      <c r="C1532" s="10"/>
      <c r="D1532" s="1038">
        <v>48167721400</v>
      </c>
      <c r="E1532" s="746">
        <v>1462</v>
      </c>
    </row>
    <row r="1533" spans="1:5" ht="14.25" customHeight="1" x14ac:dyDescent="0.25">
      <c r="A1533" s="10"/>
      <c r="B1533" s="10"/>
      <c r="C1533" s="10"/>
      <c r="D1533" s="1038">
        <v>48141010407</v>
      </c>
      <c r="E1533" s="746">
        <v>1462</v>
      </c>
    </row>
    <row r="1534" spans="1:5" ht="14.25" customHeight="1" x14ac:dyDescent="0.25">
      <c r="A1534" s="10"/>
      <c r="B1534" s="10"/>
      <c r="C1534" s="10"/>
      <c r="D1534" s="1038">
        <v>48141001900</v>
      </c>
      <c r="E1534" s="746">
        <v>1462</v>
      </c>
    </row>
    <row r="1535" spans="1:5" ht="14.25" customHeight="1" x14ac:dyDescent="0.25">
      <c r="A1535" s="10"/>
      <c r="B1535" s="10"/>
      <c r="C1535" s="10"/>
      <c r="D1535" s="1038">
        <v>48113017806</v>
      </c>
      <c r="E1535" s="746">
        <v>1462</v>
      </c>
    </row>
    <row r="1536" spans="1:5" ht="14.25" customHeight="1" x14ac:dyDescent="0.25">
      <c r="A1536" s="10"/>
      <c r="B1536" s="10"/>
      <c r="C1536" s="10"/>
      <c r="D1536" s="1038">
        <v>48113015205</v>
      </c>
      <c r="E1536" s="746">
        <v>1462</v>
      </c>
    </row>
    <row r="1537" spans="1:5" ht="14.25" customHeight="1" x14ac:dyDescent="0.25">
      <c r="A1537" s="10"/>
      <c r="B1537" s="10"/>
      <c r="C1537" s="10"/>
      <c r="D1537" s="1038">
        <v>48113014408</v>
      </c>
      <c r="E1537" s="746">
        <v>1462</v>
      </c>
    </row>
    <row r="1538" spans="1:5" ht="14.25" customHeight="1" x14ac:dyDescent="0.25">
      <c r="A1538" s="10"/>
      <c r="B1538" s="10"/>
      <c r="C1538" s="10"/>
      <c r="D1538" s="1038">
        <v>48113001703</v>
      </c>
      <c r="E1538" s="746">
        <v>1462</v>
      </c>
    </row>
    <row r="1539" spans="1:5" ht="14.25" customHeight="1" x14ac:dyDescent="0.25">
      <c r="A1539" s="10"/>
      <c r="B1539" s="10"/>
      <c r="C1539" s="10"/>
      <c r="D1539" s="1038">
        <v>48113000603</v>
      </c>
      <c r="E1539" s="746">
        <v>1462</v>
      </c>
    </row>
    <row r="1540" spans="1:5" ht="14.25" customHeight="1" x14ac:dyDescent="0.25">
      <c r="A1540" s="10"/>
      <c r="B1540" s="10"/>
      <c r="C1540" s="10"/>
      <c r="D1540" s="1038">
        <v>48029161600</v>
      </c>
      <c r="E1540" s="746">
        <v>1462</v>
      </c>
    </row>
    <row r="1541" spans="1:5" ht="14.25" customHeight="1" x14ac:dyDescent="0.25">
      <c r="A1541" s="10"/>
      <c r="B1541" s="10"/>
      <c r="C1541" s="10"/>
      <c r="D1541" s="1038">
        <v>48029121702</v>
      </c>
      <c r="E1541" s="746">
        <v>1462</v>
      </c>
    </row>
    <row r="1542" spans="1:5" ht="14.25" customHeight="1" x14ac:dyDescent="0.25">
      <c r="A1542" s="10"/>
      <c r="B1542" s="10"/>
      <c r="C1542" s="10"/>
      <c r="D1542" s="1038">
        <v>48027021201</v>
      </c>
      <c r="E1542" s="746">
        <v>1462</v>
      </c>
    </row>
    <row r="1543" spans="1:5" ht="14.25" customHeight="1" x14ac:dyDescent="0.25">
      <c r="A1543" s="10"/>
      <c r="B1543" s="10"/>
      <c r="C1543" s="10"/>
      <c r="D1543" s="1038">
        <v>48005000700</v>
      </c>
      <c r="E1543" s="746">
        <v>1462</v>
      </c>
    </row>
    <row r="1544" spans="1:5" ht="14.25" customHeight="1" x14ac:dyDescent="0.25">
      <c r="A1544" s="10"/>
      <c r="B1544" s="10"/>
      <c r="C1544" s="10"/>
      <c r="D1544" s="1038">
        <v>48439104605</v>
      </c>
      <c r="E1544" s="746">
        <v>1485</v>
      </c>
    </row>
    <row r="1545" spans="1:5" ht="14.25" customHeight="1" x14ac:dyDescent="0.25">
      <c r="A1545" s="10"/>
      <c r="B1545" s="10"/>
      <c r="C1545" s="10"/>
      <c r="D1545" s="1038">
        <v>48201241200</v>
      </c>
      <c r="E1545" s="746">
        <v>1485</v>
      </c>
    </row>
    <row r="1546" spans="1:5" ht="14.25" customHeight="1" x14ac:dyDescent="0.25">
      <c r="A1546" s="10"/>
      <c r="B1546" s="10"/>
      <c r="C1546" s="10"/>
      <c r="D1546" s="1038">
        <v>48485013200</v>
      </c>
      <c r="E1546" s="746">
        <v>1487</v>
      </c>
    </row>
    <row r="1547" spans="1:5" ht="14.25" customHeight="1" x14ac:dyDescent="0.25">
      <c r="A1547" s="10"/>
      <c r="B1547" s="10"/>
      <c r="C1547" s="10"/>
      <c r="D1547" s="1038">
        <v>48469000202</v>
      </c>
      <c r="E1547" s="746">
        <v>1487</v>
      </c>
    </row>
    <row r="1548" spans="1:5" ht="14.25" customHeight="1" x14ac:dyDescent="0.25">
      <c r="A1548" s="10"/>
      <c r="B1548" s="10"/>
      <c r="C1548" s="10"/>
      <c r="D1548" s="1038">
        <v>48453002003</v>
      </c>
      <c r="E1548" s="746">
        <v>1487</v>
      </c>
    </row>
    <row r="1549" spans="1:5" ht="14.25" customHeight="1" x14ac:dyDescent="0.25">
      <c r="A1549" s="10"/>
      <c r="B1549" s="10"/>
      <c r="C1549" s="10"/>
      <c r="D1549" s="1038">
        <v>48439113510</v>
      </c>
      <c r="E1549" s="746">
        <v>1487</v>
      </c>
    </row>
    <row r="1550" spans="1:5" ht="14.25" customHeight="1" x14ac:dyDescent="0.25">
      <c r="A1550" s="10"/>
      <c r="B1550" s="10"/>
      <c r="C1550" s="10"/>
      <c r="D1550" s="1038">
        <v>48439101500</v>
      </c>
      <c r="E1550" s="746">
        <v>1487</v>
      </c>
    </row>
    <row r="1551" spans="1:5" ht="14.25" customHeight="1" x14ac:dyDescent="0.25">
      <c r="A1551" s="10"/>
      <c r="B1551" s="10"/>
      <c r="C1551" s="10"/>
      <c r="D1551" s="1038">
        <v>48329010112</v>
      </c>
      <c r="E1551" s="746">
        <v>1487</v>
      </c>
    </row>
    <row r="1552" spans="1:5" ht="14.25" customHeight="1" x14ac:dyDescent="0.25">
      <c r="A1552" s="10"/>
      <c r="B1552" s="10"/>
      <c r="C1552" s="10"/>
      <c r="D1552" s="1038">
        <v>48245002200</v>
      </c>
      <c r="E1552" s="746">
        <v>1487</v>
      </c>
    </row>
    <row r="1553" spans="1:5" ht="14.25" customHeight="1" x14ac:dyDescent="0.25">
      <c r="A1553" s="10"/>
      <c r="B1553" s="10"/>
      <c r="C1553" s="10"/>
      <c r="D1553" s="1038">
        <v>48245000200</v>
      </c>
      <c r="E1553" s="746">
        <v>1487</v>
      </c>
    </row>
    <row r="1554" spans="1:5" ht="14.25" customHeight="1" x14ac:dyDescent="0.25">
      <c r="A1554" s="10"/>
      <c r="B1554" s="10"/>
      <c r="C1554" s="10"/>
      <c r="D1554" s="1038">
        <v>48231960600</v>
      </c>
      <c r="E1554" s="746">
        <v>1487</v>
      </c>
    </row>
    <row r="1555" spans="1:5" ht="14.25" customHeight="1" x14ac:dyDescent="0.25">
      <c r="A1555" s="10"/>
      <c r="B1555" s="10"/>
      <c r="C1555" s="10"/>
      <c r="D1555" s="1038">
        <v>48209010910</v>
      </c>
      <c r="E1555" s="746">
        <v>1487</v>
      </c>
    </row>
    <row r="1556" spans="1:5" ht="14.25" customHeight="1" x14ac:dyDescent="0.25">
      <c r="A1556" s="10"/>
      <c r="B1556" s="10"/>
      <c r="C1556" s="10"/>
      <c r="D1556" s="1038">
        <v>48201543003</v>
      </c>
      <c r="E1556" s="746">
        <v>1487</v>
      </c>
    </row>
    <row r="1557" spans="1:5" ht="14.25" customHeight="1" x14ac:dyDescent="0.25">
      <c r="A1557" s="10"/>
      <c r="B1557" s="10"/>
      <c r="C1557" s="10"/>
      <c r="D1557" s="1038">
        <v>48201542302</v>
      </c>
      <c r="E1557" s="746">
        <v>1487</v>
      </c>
    </row>
    <row r="1558" spans="1:5" ht="14.25" customHeight="1" x14ac:dyDescent="0.25">
      <c r="A1558" s="10"/>
      <c r="B1558" s="10"/>
      <c r="C1558" s="10"/>
      <c r="D1558" s="1038">
        <v>48201540602</v>
      </c>
      <c r="E1558" s="746">
        <v>1487</v>
      </c>
    </row>
    <row r="1559" spans="1:5" ht="14.25" customHeight="1" x14ac:dyDescent="0.25">
      <c r="A1559" s="10"/>
      <c r="B1559" s="10"/>
      <c r="C1559" s="10"/>
      <c r="D1559" s="1038">
        <v>48201455101</v>
      </c>
      <c r="E1559" s="746">
        <v>1487</v>
      </c>
    </row>
    <row r="1560" spans="1:5" ht="14.25" customHeight="1" x14ac:dyDescent="0.25">
      <c r="A1560" s="10"/>
      <c r="B1560" s="10"/>
      <c r="C1560" s="10"/>
      <c r="D1560" s="1038">
        <v>48201431900</v>
      </c>
      <c r="E1560" s="746">
        <v>1487</v>
      </c>
    </row>
    <row r="1561" spans="1:5" ht="14.25" customHeight="1" x14ac:dyDescent="0.25">
      <c r="A1561" s="10"/>
      <c r="B1561" s="10"/>
      <c r="C1561" s="10"/>
      <c r="D1561" s="1038">
        <v>48141003502</v>
      </c>
      <c r="E1561" s="746">
        <v>1487</v>
      </c>
    </row>
    <row r="1562" spans="1:5" ht="14.25" customHeight="1" x14ac:dyDescent="0.25">
      <c r="A1562" s="10"/>
      <c r="B1562" s="10"/>
      <c r="C1562" s="10"/>
      <c r="D1562" s="1038">
        <v>48113006100</v>
      </c>
      <c r="E1562" s="746">
        <v>1487</v>
      </c>
    </row>
    <row r="1563" spans="1:5" ht="14.25" customHeight="1" x14ac:dyDescent="0.25">
      <c r="A1563" s="10"/>
      <c r="B1563" s="10"/>
      <c r="C1563" s="10"/>
      <c r="D1563" s="1038">
        <v>48091310404</v>
      </c>
      <c r="E1563" s="746">
        <v>1487</v>
      </c>
    </row>
    <row r="1564" spans="1:5" ht="14.25" customHeight="1" x14ac:dyDescent="0.25">
      <c r="A1564" s="10"/>
      <c r="B1564" s="10"/>
      <c r="C1564" s="10"/>
      <c r="D1564" s="1038">
        <v>48063950200</v>
      </c>
      <c r="E1564" s="746">
        <v>1487</v>
      </c>
    </row>
    <row r="1565" spans="1:5" ht="14.25" customHeight="1" x14ac:dyDescent="0.25">
      <c r="A1565" s="10"/>
      <c r="B1565" s="10"/>
      <c r="C1565" s="10"/>
      <c r="D1565" s="1038">
        <v>48043950300</v>
      </c>
      <c r="E1565" s="746">
        <v>1487</v>
      </c>
    </row>
    <row r="1566" spans="1:5" ht="14.25" customHeight="1" x14ac:dyDescent="0.25">
      <c r="A1566" s="10"/>
      <c r="B1566" s="10"/>
      <c r="C1566" s="10"/>
      <c r="D1566" s="1038">
        <v>48053960300</v>
      </c>
      <c r="E1566" s="746">
        <v>1487</v>
      </c>
    </row>
    <row r="1567" spans="1:5" ht="14.25" customHeight="1" x14ac:dyDescent="0.25">
      <c r="A1567" s="10"/>
      <c r="B1567" s="10"/>
      <c r="C1567" s="10"/>
      <c r="D1567" s="1038">
        <v>48041000800</v>
      </c>
      <c r="E1567" s="746">
        <v>1487</v>
      </c>
    </row>
    <row r="1568" spans="1:5" ht="14.25" customHeight="1" x14ac:dyDescent="0.25">
      <c r="A1568" s="10"/>
      <c r="B1568" s="10"/>
      <c r="C1568" s="10"/>
      <c r="D1568" s="1038">
        <v>48029160300</v>
      </c>
      <c r="E1568" s="746">
        <v>1487</v>
      </c>
    </row>
    <row r="1569" spans="1:5" ht="14.25" customHeight="1" x14ac:dyDescent="0.25">
      <c r="A1569" s="10"/>
      <c r="B1569" s="10"/>
      <c r="C1569" s="10"/>
      <c r="D1569" s="1038">
        <v>48029121203</v>
      </c>
      <c r="E1569" s="746">
        <v>1487</v>
      </c>
    </row>
    <row r="1570" spans="1:5" ht="14.25" customHeight="1" x14ac:dyDescent="0.25">
      <c r="A1570" s="10"/>
      <c r="B1570" s="10"/>
      <c r="C1570" s="10"/>
      <c r="D1570" s="1038">
        <v>48027021904</v>
      </c>
      <c r="E1570" s="746">
        <v>1487</v>
      </c>
    </row>
    <row r="1571" spans="1:5" ht="14.25" customHeight="1" x14ac:dyDescent="0.25">
      <c r="A1571" s="10"/>
      <c r="B1571" s="10"/>
      <c r="C1571" s="10"/>
      <c r="D1571" s="1038">
        <v>48491020707</v>
      </c>
      <c r="E1571" s="746">
        <v>1512</v>
      </c>
    </row>
    <row r="1572" spans="1:5" ht="14.25" customHeight="1" x14ac:dyDescent="0.25">
      <c r="A1572" s="10"/>
      <c r="B1572" s="10"/>
      <c r="C1572" s="10"/>
      <c r="D1572" s="1038">
        <v>48453002407</v>
      </c>
      <c r="E1572" s="746">
        <v>1512</v>
      </c>
    </row>
    <row r="1573" spans="1:5" ht="14.25" customHeight="1" x14ac:dyDescent="0.25">
      <c r="A1573" s="10"/>
      <c r="B1573" s="10"/>
      <c r="C1573" s="10"/>
      <c r="D1573" s="1038">
        <v>48453001728</v>
      </c>
      <c r="E1573" s="746">
        <v>1512</v>
      </c>
    </row>
    <row r="1574" spans="1:5" ht="14.25" customHeight="1" x14ac:dyDescent="0.25">
      <c r="A1574" s="10"/>
      <c r="B1574" s="10"/>
      <c r="C1574" s="10"/>
      <c r="D1574" s="1038">
        <v>48451001101</v>
      </c>
      <c r="E1574" s="746">
        <v>1512</v>
      </c>
    </row>
    <row r="1575" spans="1:5" ht="14.25" customHeight="1" x14ac:dyDescent="0.25">
      <c r="A1575" s="10"/>
      <c r="B1575" s="10"/>
      <c r="C1575" s="10"/>
      <c r="D1575" s="1038">
        <v>48439111536</v>
      </c>
      <c r="E1575" s="746">
        <v>1512</v>
      </c>
    </row>
    <row r="1576" spans="1:5" ht="14.25" customHeight="1" x14ac:dyDescent="0.25">
      <c r="A1576" s="10"/>
      <c r="B1576" s="10"/>
      <c r="C1576" s="10"/>
      <c r="D1576" s="1038">
        <v>48303001200</v>
      </c>
      <c r="E1576" s="746">
        <v>1512</v>
      </c>
    </row>
    <row r="1577" spans="1:5" ht="14.25" customHeight="1" x14ac:dyDescent="0.25">
      <c r="A1577" s="10"/>
      <c r="B1577" s="10"/>
      <c r="C1577" s="10"/>
      <c r="D1577" s="1038">
        <v>48257050400</v>
      </c>
      <c r="E1577" s="746">
        <v>1512</v>
      </c>
    </row>
    <row r="1578" spans="1:5" ht="14.25" customHeight="1" x14ac:dyDescent="0.25">
      <c r="A1578" s="10"/>
      <c r="B1578" s="10"/>
      <c r="C1578" s="10"/>
      <c r="D1578" s="1038">
        <v>48249950500</v>
      </c>
      <c r="E1578" s="746">
        <v>1512</v>
      </c>
    </row>
    <row r="1579" spans="1:5" ht="14.25" customHeight="1" x14ac:dyDescent="0.25">
      <c r="A1579" s="10"/>
      <c r="B1579" s="10"/>
      <c r="C1579" s="10"/>
      <c r="D1579" s="1038">
        <v>48245000103</v>
      </c>
      <c r="E1579" s="746">
        <v>1512</v>
      </c>
    </row>
    <row r="1580" spans="1:5" ht="14.25" customHeight="1" x14ac:dyDescent="0.25">
      <c r="A1580" s="10"/>
      <c r="B1580" s="10"/>
      <c r="C1580" s="10"/>
      <c r="D1580" s="1038">
        <v>48201550603</v>
      </c>
      <c r="E1580" s="746">
        <v>1512</v>
      </c>
    </row>
    <row r="1581" spans="1:5" ht="14.25" customHeight="1" x14ac:dyDescent="0.25">
      <c r="A1581" s="10"/>
      <c r="B1581" s="10"/>
      <c r="C1581" s="10"/>
      <c r="D1581" s="1038">
        <v>48201533901</v>
      </c>
      <c r="E1581" s="746">
        <v>1512</v>
      </c>
    </row>
    <row r="1582" spans="1:5" ht="14.25" customHeight="1" x14ac:dyDescent="0.25">
      <c r="A1582" s="10"/>
      <c r="B1582" s="10"/>
      <c r="C1582" s="10"/>
      <c r="D1582" s="1038">
        <v>48201322100</v>
      </c>
      <c r="E1582" s="746">
        <v>1512</v>
      </c>
    </row>
    <row r="1583" spans="1:5" ht="14.25" customHeight="1" x14ac:dyDescent="0.25">
      <c r="A1583" s="10"/>
      <c r="B1583" s="10"/>
      <c r="C1583" s="10"/>
      <c r="D1583" s="1038">
        <v>48201310400</v>
      </c>
      <c r="E1583" s="746">
        <v>1512</v>
      </c>
    </row>
    <row r="1584" spans="1:5" ht="14.25" customHeight="1" x14ac:dyDescent="0.25">
      <c r="A1584" s="10"/>
      <c r="B1584" s="10"/>
      <c r="C1584" s="10"/>
      <c r="D1584" s="1038">
        <v>48201231100</v>
      </c>
      <c r="E1584" s="746">
        <v>1512</v>
      </c>
    </row>
    <row r="1585" spans="1:5" ht="14.25" customHeight="1" x14ac:dyDescent="0.25">
      <c r="A1585" s="10"/>
      <c r="B1585" s="10"/>
      <c r="C1585" s="10"/>
      <c r="D1585" s="1038">
        <v>48157671300</v>
      </c>
      <c r="E1585" s="746">
        <v>1512</v>
      </c>
    </row>
    <row r="1586" spans="1:5" ht="14.25" customHeight="1" x14ac:dyDescent="0.25">
      <c r="A1586" s="10"/>
      <c r="B1586" s="10"/>
      <c r="C1586" s="10"/>
      <c r="D1586" s="1038">
        <v>48141004307</v>
      </c>
      <c r="E1586" s="746">
        <v>1512</v>
      </c>
    </row>
    <row r="1587" spans="1:5" ht="14.25" customHeight="1" x14ac:dyDescent="0.25">
      <c r="A1587" s="10"/>
      <c r="B1587" s="10"/>
      <c r="C1587" s="10"/>
      <c r="D1587" s="1038">
        <v>48113017400</v>
      </c>
      <c r="E1587" s="746">
        <v>1512</v>
      </c>
    </row>
    <row r="1588" spans="1:5" ht="14.25" customHeight="1" x14ac:dyDescent="0.25">
      <c r="A1588" s="10"/>
      <c r="B1588" s="10"/>
      <c r="C1588" s="10"/>
      <c r="D1588" s="1038">
        <v>48113014405</v>
      </c>
      <c r="E1588" s="746">
        <v>1512</v>
      </c>
    </row>
    <row r="1589" spans="1:5" ht="14.25" customHeight="1" x14ac:dyDescent="0.25">
      <c r="A1589" s="10"/>
      <c r="B1589" s="10"/>
      <c r="C1589" s="10"/>
      <c r="D1589" s="1038">
        <v>48113014204</v>
      </c>
      <c r="E1589" s="746">
        <v>1512</v>
      </c>
    </row>
    <row r="1590" spans="1:5" ht="14.25" customHeight="1" x14ac:dyDescent="0.25">
      <c r="A1590" s="10"/>
      <c r="B1590" s="10"/>
      <c r="C1590" s="10"/>
      <c r="D1590" s="1038">
        <v>48113001504</v>
      </c>
      <c r="E1590" s="746">
        <v>1512</v>
      </c>
    </row>
    <row r="1591" spans="1:5" ht="14.25" customHeight="1" x14ac:dyDescent="0.25">
      <c r="A1591" s="10"/>
      <c r="B1591" s="10"/>
      <c r="C1591" s="10"/>
      <c r="D1591" s="1038">
        <v>48061014001</v>
      </c>
      <c r="E1591" s="746">
        <v>1512</v>
      </c>
    </row>
    <row r="1592" spans="1:5" ht="14.25" customHeight="1" x14ac:dyDescent="0.25">
      <c r="A1592" s="10"/>
      <c r="B1592" s="10"/>
      <c r="C1592" s="10"/>
      <c r="D1592" s="1038">
        <v>48029191413</v>
      </c>
      <c r="E1592" s="746">
        <v>1512</v>
      </c>
    </row>
    <row r="1593" spans="1:5" ht="14.25" customHeight="1" x14ac:dyDescent="0.25">
      <c r="A1593" s="10"/>
      <c r="B1593" s="10"/>
      <c r="C1593" s="10"/>
      <c r="D1593" s="1038">
        <v>48029172002</v>
      </c>
      <c r="E1593" s="746">
        <v>1512</v>
      </c>
    </row>
    <row r="1594" spans="1:5" ht="14.25" customHeight="1" x14ac:dyDescent="0.25">
      <c r="A1594" s="10"/>
      <c r="B1594" s="10"/>
      <c r="C1594" s="10"/>
      <c r="D1594" s="1038">
        <v>48001950800</v>
      </c>
      <c r="E1594" s="746">
        <v>1512</v>
      </c>
    </row>
    <row r="1595" spans="1:5" ht="14.25" customHeight="1" x14ac:dyDescent="0.25">
      <c r="A1595" s="10"/>
      <c r="B1595" s="10"/>
      <c r="C1595" s="10"/>
      <c r="D1595" s="1038">
        <v>48277001000</v>
      </c>
      <c r="E1595" s="746">
        <v>1536</v>
      </c>
    </row>
    <row r="1596" spans="1:5" ht="14.25" customHeight="1" x14ac:dyDescent="0.25">
      <c r="A1596" s="10"/>
      <c r="B1596" s="10"/>
      <c r="C1596" s="10"/>
      <c r="D1596" s="1038">
        <v>48015760200</v>
      </c>
      <c r="E1596" s="746">
        <v>1537</v>
      </c>
    </row>
    <row r="1597" spans="1:5" ht="14.25" customHeight="1" x14ac:dyDescent="0.25">
      <c r="A1597" s="10"/>
      <c r="B1597" s="10"/>
      <c r="C1597" s="10"/>
      <c r="D1597" s="1038">
        <v>48479001807</v>
      </c>
      <c r="E1597" s="746">
        <v>1538</v>
      </c>
    </row>
    <row r="1598" spans="1:5" ht="14.25" customHeight="1" x14ac:dyDescent="0.25">
      <c r="A1598" s="10"/>
      <c r="B1598" s="10"/>
      <c r="C1598" s="10"/>
      <c r="D1598" s="1038">
        <v>48469000502</v>
      </c>
      <c r="E1598" s="746">
        <v>1538</v>
      </c>
    </row>
    <row r="1599" spans="1:5" ht="14.25" customHeight="1" x14ac:dyDescent="0.25">
      <c r="A1599" s="10"/>
      <c r="B1599" s="10"/>
      <c r="C1599" s="10"/>
      <c r="D1599" s="1038">
        <v>48453001729</v>
      </c>
      <c r="E1599" s="746">
        <v>1538</v>
      </c>
    </row>
    <row r="1600" spans="1:5" ht="14.25" customHeight="1" x14ac:dyDescent="0.25">
      <c r="A1600" s="10"/>
      <c r="B1600" s="10"/>
      <c r="C1600" s="10"/>
      <c r="D1600" s="1038">
        <v>48453001602</v>
      </c>
      <c r="E1600" s="746">
        <v>1538</v>
      </c>
    </row>
    <row r="1601" spans="1:5" ht="14.25" customHeight="1" x14ac:dyDescent="0.25">
      <c r="A1601" s="10"/>
      <c r="B1601" s="10"/>
      <c r="C1601" s="10"/>
      <c r="D1601" s="1038">
        <v>48439111538</v>
      </c>
      <c r="E1601" s="746">
        <v>1538</v>
      </c>
    </row>
    <row r="1602" spans="1:5" ht="14.25" customHeight="1" x14ac:dyDescent="0.25">
      <c r="A1602" s="10"/>
      <c r="B1602" s="10"/>
      <c r="C1602" s="10"/>
      <c r="D1602" s="1038">
        <v>48439110102</v>
      </c>
      <c r="E1602" s="746">
        <v>1538</v>
      </c>
    </row>
    <row r="1603" spans="1:5" ht="14.25" customHeight="1" x14ac:dyDescent="0.25">
      <c r="A1603" s="10"/>
      <c r="B1603" s="10"/>
      <c r="C1603" s="10"/>
      <c r="D1603" s="1038">
        <v>48439100502</v>
      </c>
      <c r="E1603" s="746">
        <v>1538</v>
      </c>
    </row>
    <row r="1604" spans="1:5" ht="14.25" customHeight="1" x14ac:dyDescent="0.25">
      <c r="A1604" s="10"/>
      <c r="B1604" s="10"/>
      <c r="C1604" s="10"/>
      <c r="D1604" s="1038">
        <v>48363000600</v>
      </c>
      <c r="E1604" s="746">
        <v>1538</v>
      </c>
    </row>
    <row r="1605" spans="1:5" ht="14.25" customHeight="1" x14ac:dyDescent="0.25">
      <c r="A1605" s="10"/>
      <c r="B1605" s="10"/>
      <c r="C1605" s="10"/>
      <c r="D1605" s="1038">
        <v>48355003601</v>
      </c>
      <c r="E1605" s="746">
        <v>1538</v>
      </c>
    </row>
    <row r="1606" spans="1:5" ht="14.25" customHeight="1" x14ac:dyDescent="0.25">
      <c r="A1606" s="10"/>
      <c r="B1606" s="10"/>
      <c r="C1606" s="10"/>
      <c r="D1606" s="1038">
        <v>48355001500</v>
      </c>
      <c r="E1606" s="746">
        <v>1538</v>
      </c>
    </row>
    <row r="1607" spans="1:5" ht="14.25" customHeight="1" x14ac:dyDescent="0.25">
      <c r="A1607" s="10"/>
      <c r="B1607" s="10"/>
      <c r="C1607" s="10"/>
      <c r="D1607" s="1038">
        <v>48331950401</v>
      </c>
      <c r="E1607" s="746">
        <v>1538</v>
      </c>
    </row>
    <row r="1608" spans="1:5" ht="14.25" customHeight="1" x14ac:dyDescent="0.25">
      <c r="A1608" s="10"/>
      <c r="B1608" s="10"/>
      <c r="C1608" s="10"/>
      <c r="D1608" s="1038">
        <v>48265960402</v>
      </c>
      <c r="E1608" s="746">
        <v>1538</v>
      </c>
    </row>
    <row r="1609" spans="1:5" ht="14.25" customHeight="1" x14ac:dyDescent="0.25">
      <c r="A1609" s="10"/>
      <c r="B1609" s="10"/>
      <c r="C1609" s="10"/>
      <c r="D1609" s="1038">
        <v>48227950400</v>
      </c>
      <c r="E1609" s="746">
        <v>1538</v>
      </c>
    </row>
    <row r="1610" spans="1:5" ht="14.25" customHeight="1" x14ac:dyDescent="0.25">
      <c r="A1610" s="10"/>
      <c r="B1610" s="10"/>
      <c r="C1610" s="10"/>
      <c r="D1610" s="1038">
        <v>48209010909</v>
      </c>
      <c r="E1610" s="746">
        <v>1538</v>
      </c>
    </row>
    <row r="1611" spans="1:5" ht="14.25" customHeight="1" x14ac:dyDescent="0.25">
      <c r="A1611" s="10"/>
      <c r="B1611" s="10"/>
      <c r="C1611" s="10"/>
      <c r="D1611" s="1038">
        <v>48209010702</v>
      </c>
      <c r="E1611" s="746">
        <v>1538</v>
      </c>
    </row>
    <row r="1612" spans="1:5" ht="14.25" customHeight="1" x14ac:dyDescent="0.25">
      <c r="A1612" s="10"/>
      <c r="B1612" s="10"/>
      <c r="C1612" s="10"/>
      <c r="D1612" s="1038">
        <v>48201254000</v>
      </c>
      <c r="E1612" s="746">
        <v>1538</v>
      </c>
    </row>
    <row r="1613" spans="1:5" ht="14.25" customHeight="1" x14ac:dyDescent="0.25">
      <c r="A1613" s="10"/>
      <c r="B1613" s="10"/>
      <c r="C1613" s="10"/>
      <c r="D1613" s="1038">
        <v>48201252400</v>
      </c>
      <c r="E1613" s="746">
        <v>1538</v>
      </c>
    </row>
    <row r="1614" spans="1:5" ht="14.25" customHeight="1" x14ac:dyDescent="0.25">
      <c r="A1614" s="10"/>
      <c r="B1614" s="10"/>
      <c r="C1614" s="10"/>
      <c r="D1614" s="1038">
        <v>48183010600</v>
      </c>
      <c r="E1614" s="746">
        <v>1538</v>
      </c>
    </row>
    <row r="1615" spans="1:5" ht="14.25" customHeight="1" x14ac:dyDescent="0.25">
      <c r="A1615" s="10"/>
      <c r="B1615" s="10"/>
      <c r="C1615" s="10"/>
      <c r="D1615" s="1038">
        <v>48181001200</v>
      </c>
      <c r="E1615" s="746">
        <v>1538</v>
      </c>
    </row>
    <row r="1616" spans="1:5" ht="14.25" customHeight="1" x14ac:dyDescent="0.25">
      <c r="A1616" s="10"/>
      <c r="B1616" s="10"/>
      <c r="C1616" s="10"/>
      <c r="D1616" s="1038">
        <v>48167721500</v>
      </c>
      <c r="E1616" s="746">
        <v>1538</v>
      </c>
    </row>
    <row r="1617" spans="1:5" ht="14.25" customHeight="1" x14ac:dyDescent="0.25">
      <c r="A1617" s="10"/>
      <c r="B1617" s="10"/>
      <c r="C1617" s="10"/>
      <c r="D1617" s="1038">
        <v>48141001002</v>
      </c>
      <c r="E1617" s="746">
        <v>1538</v>
      </c>
    </row>
    <row r="1618" spans="1:5" ht="14.25" customHeight="1" x14ac:dyDescent="0.25">
      <c r="A1618" s="10"/>
      <c r="B1618" s="10"/>
      <c r="C1618" s="10"/>
      <c r="D1618" s="1038">
        <v>48121021742</v>
      </c>
      <c r="E1618" s="746">
        <v>1538</v>
      </c>
    </row>
    <row r="1619" spans="1:5" ht="14.25" customHeight="1" x14ac:dyDescent="0.25">
      <c r="A1619" s="10"/>
      <c r="B1619" s="10"/>
      <c r="C1619" s="10"/>
      <c r="D1619" s="1038">
        <v>48113013727</v>
      </c>
      <c r="E1619" s="746">
        <v>1538</v>
      </c>
    </row>
    <row r="1620" spans="1:5" ht="14.25" customHeight="1" x14ac:dyDescent="0.25">
      <c r="A1620" s="10"/>
      <c r="B1620" s="10"/>
      <c r="C1620" s="10"/>
      <c r="D1620" s="1038">
        <v>48113013718</v>
      </c>
      <c r="E1620" s="746">
        <v>1538</v>
      </c>
    </row>
    <row r="1621" spans="1:5" ht="14.25" customHeight="1" x14ac:dyDescent="0.25">
      <c r="A1621" s="10"/>
      <c r="B1621" s="10"/>
      <c r="C1621" s="10"/>
      <c r="D1621" s="1038">
        <v>48113000202</v>
      </c>
      <c r="E1621" s="746">
        <v>1538</v>
      </c>
    </row>
    <row r="1622" spans="1:5" ht="14.25" customHeight="1" x14ac:dyDescent="0.25">
      <c r="A1622" s="10"/>
      <c r="B1622" s="10"/>
      <c r="C1622" s="10"/>
      <c r="D1622" s="1038">
        <v>48085031655</v>
      </c>
      <c r="E1622" s="746">
        <v>1538</v>
      </c>
    </row>
    <row r="1623" spans="1:5" ht="14.25" customHeight="1" x14ac:dyDescent="0.25">
      <c r="A1623" s="10"/>
      <c r="B1623" s="10"/>
      <c r="C1623" s="10"/>
      <c r="D1623" s="1038">
        <v>48037011502</v>
      </c>
      <c r="E1623" s="746">
        <v>1538</v>
      </c>
    </row>
    <row r="1624" spans="1:5" ht="14.25" customHeight="1" x14ac:dyDescent="0.25">
      <c r="A1624" s="10"/>
      <c r="B1624" s="10"/>
      <c r="C1624" s="10"/>
      <c r="D1624" s="1038">
        <v>48029171801</v>
      </c>
      <c r="E1624" s="746">
        <v>1538</v>
      </c>
    </row>
    <row r="1625" spans="1:5" ht="14.25" customHeight="1" x14ac:dyDescent="0.25">
      <c r="A1625" s="10"/>
      <c r="B1625" s="10"/>
      <c r="C1625" s="10"/>
      <c r="D1625" s="1038">
        <v>48029171000</v>
      </c>
      <c r="E1625" s="746">
        <v>1538</v>
      </c>
    </row>
    <row r="1626" spans="1:5" ht="14.25" customHeight="1" x14ac:dyDescent="0.25">
      <c r="A1626" s="10"/>
      <c r="B1626" s="10"/>
      <c r="C1626" s="10"/>
      <c r="D1626" s="1038">
        <v>48201240901</v>
      </c>
      <c r="E1626" s="746">
        <v>1567</v>
      </c>
    </row>
    <row r="1627" spans="1:5" ht="14.25" customHeight="1" x14ac:dyDescent="0.25">
      <c r="A1627" s="10"/>
      <c r="B1627" s="10"/>
      <c r="C1627" s="10"/>
      <c r="D1627" s="1038">
        <v>48055960500</v>
      </c>
      <c r="E1627" s="746">
        <v>1567</v>
      </c>
    </row>
    <row r="1628" spans="1:5" ht="14.25" customHeight="1" x14ac:dyDescent="0.25">
      <c r="A1628" s="10"/>
      <c r="B1628" s="10"/>
      <c r="C1628" s="10"/>
      <c r="D1628" s="1038">
        <v>48141004313</v>
      </c>
      <c r="E1628" s="746">
        <v>1569</v>
      </c>
    </row>
    <row r="1629" spans="1:5" ht="14.25" customHeight="1" x14ac:dyDescent="0.25">
      <c r="A1629" s="10"/>
      <c r="B1629" s="10"/>
      <c r="C1629" s="10"/>
      <c r="D1629" s="1038">
        <v>48491020604</v>
      </c>
      <c r="E1629" s="746">
        <v>1570</v>
      </c>
    </row>
    <row r="1630" spans="1:5" ht="14.25" customHeight="1" x14ac:dyDescent="0.25">
      <c r="A1630" s="10"/>
      <c r="B1630" s="10"/>
      <c r="C1630" s="10"/>
      <c r="D1630" s="1038">
        <v>48453002110</v>
      </c>
      <c r="E1630" s="746">
        <v>1570</v>
      </c>
    </row>
    <row r="1631" spans="1:5" ht="14.25" customHeight="1" x14ac:dyDescent="0.25">
      <c r="A1631" s="10"/>
      <c r="B1631" s="10"/>
      <c r="C1631" s="10"/>
      <c r="D1631" s="1038">
        <v>48453001401</v>
      </c>
      <c r="E1631" s="746">
        <v>1570</v>
      </c>
    </row>
    <row r="1632" spans="1:5" ht="14.25" customHeight="1" x14ac:dyDescent="0.25">
      <c r="A1632" s="10"/>
      <c r="B1632" s="10"/>
      <c r="C1632" s="10"/>
      <c r="D1632" s="1038">
        <v>48453001501</v>
      </c>
      <c r="E1632" s="746">
        <v>1570</v>
      </c>
    </row>
    <row r="1633" spans="1:5" ht="14.25" customHeight="1" x14ac:dyDescent="0.25">
      <c r="A1633" s="10"/>
      <c r="B1633" s="10"/>
      <c r="C1633" s="10"/>
      <c r="D1633" s="1038">
        <v>48439122600</v>
      </c>
      <c r="E1633" s="746">
        <v>1570</v>
      </c>
    </row>
    <row r="1634" spans="1:5" ht="14.25" customHeight="1" x14ac:dyDescent="0.25">
      <c r="A1634" s="10"/>
      <c r="B1634" s="10"/>
      <c r="C1634" s="10"/>
      <c r="D1634" s="1038">
        <v>48423000201</v>
      </c>
      <c r="E1634" s="746">
        <v>1570</v>
      </c>
    </row>
    <row r="1635" spans="1:5" ht="14.25" customHeight="1" x14ac:dyDescent="0.25">
      <c r="A1635" s="10"/>
      <c r="B1635" s="10"/>
      <c r="C1635" s="10"/>
      <c r="D1635" s="1038">
        <v>48375014900</v>
      </c>
      <c r="E1635" s="746">
        <v>1570</v>
      </c>
    </row>
    <row r="1636" spans="1:5" ht="14.25" customHeight="1" x14ac:dyDescent="0.25">
      <c r="A1636" s="10"/>
      <c r="B1636" s="10"/>
      <c r="C1636" s="10"/>
      <c r="D1636" s="1038">
        <v>48375011900</v>
      </c>
      <c r="E1636" s="746">
        <v>1570</v>
      </c>
    </row>
    <row r="1637" spans="1:5" ht="14.25" customHeight="1" x14ac:dyDescent="0.25">
      <c r="A1637" s="10"/>
      <c r="B1637" s="10"/>
      <c r="C1637" s="10"/>
      <c r="D1637" s="1038">
        <v>48355006300</v>
      </c>
      <c r="E1637" s="746">
        <v>1570</v>
      </c>
    </row>
    <row r="1638" spans="1:5" ht="14.25" customHeight="1" x14ac:dyDescent="0.25">
      <c r="A1638" s="10"/>
      <c r="B1638" s="10"/>
      <c r="C1638" s="10"/>
      <c r="D1638" s="1038">
        <v>48329000100</v>
      </c>
      <c r="E1638" s="746">
        <v>1570</v>
      </c>
    </row>
    <row r="1639" spans="1:5" ht="14.25" customHeight="1" x14ac:dyDescent="0.25">
      <c r="A1639" s="10"/>
      <c r="B1639" s="10"/>
      <c r="C1639" s="10"/>
      <c r="D1639" s="1038">
        <v>48309000700</v>
      </c>
      <c r="E1639" s="746">
        <v>1570</v>
      </c>
    </row>
    <row r="1640" spans="1:5" ht="14.25" customHeight="1" x14ac:dyDescent="0.25">
      <c r="A1640" s="10"/>
      <c r="B1640" s="10"/>
      <c r="C1640" s="10"/>
      <c r="D1640" s="1038">
        <v>48245006900</v>
      </c>
      <c r="E1640" s="746">
        <v>1570</v>
      </c>
    </row>
    <row r="1641" spans="1:5" ht="14.25" customHeight="1" x14ac:dyDescent="0.25">
      <c r="A1641" s="10"/>
      <c r="B1641" s="10"/>
      <c r="C1641" s="10"/>
      <c r="D1641" s="1038">
        <v>48217960800</v>
      </c>
      <c r="E1641" s="746">
        <v>1570</v>
      </c>
    </row>
    <row r="1642" spans="1:5" ht="14.25" customHeight="1" x14ac:dyDescent="0.25">
      <c r="A1642" s="10"/>
      <c r="B1642" s="10"/>
      <c r="C1642" s="10"/>
      <c r="D1642" s="1038">
        <v>48215022003</v>
      </c>
      <c r="E1642" s="746">
        <v>1570</v>
      </c>
    </row>
    <row r="1643" spans="1:5" ht="14.25" customHeight="1" x14ac:dyDescent="0.25">
      <c r="A1643" s="10"/>
      <c r="B1643" s="10"/>
      <c r="C1643" s="10"/>
      <c r="D1643" s="1038">
        <v>48201421700</v>
      </c>
      <c r="E1643" s="746">
        <v>1570</v>
      </c>
    </row>
    <row r="1644" spans="1:5" ht="14.25" customHeight="1" x14ac:dyDescent="0.25">
      <c r="A1644" s="10"/>
      <c r="B1644" s="10"/>
      <c r="C1644" s="10"/>
      <c r="D1644" s="1038">
        <v>48201342300</v>
      </c>
      <c r="E1644" s="746">
        <v>1570</v>
      </c>
    </row>
    <row r="1645" spans="1:5" ht="14.25" customHeight="1" x14ac:dyDescent="0.25">
      <c r="A1645" s="10"/>
      <c r="B1645" s="10"/>
      <c r="C1645" s="10"/>
      <c r="D1645" s="1038">
        <v>48201331100</v>
      </c>
      <c r="E1645" s="746">
        <v>1570</v>
      </c>
    </row>
    <row r="1646" spans="1:5" ht="14.25" customHeight="1" x14ac:dyDescent="0.25">
      <c r="A1646" s="10"/>
      <c r="B1646" s="10"/>
      <c r="C1646" s="10"/>
      <c r="D1646" s="1038">
        <v>48201312500</v>
      </c>
      <c r="E1646" s="746">
        <v>1570</v>
      </c>
    </row>
    <row r="1647" spans="1:5" ht="14.25" customHeight="1" x14ac:dyDescent="0.25">
      <c r="A1647" s="10"/>
      <c r="B1647" s="10"/>
      <c r="C1647" s="10"/>
      <c r="D1647" s="1038">
        <v>48157671601</v>
      </c>
      <c r="E1647" s="746">
        <v>1570</v>
      </c>
    </row>
    <row r="1648" spans="1:5" ht="14.25" customHeight="1" x14ac:dyDescent="0.25">
      <c r="A1648" s="10"/>
      <c r="B1648" s="10"/>
      <c r="C1648" s="10"/>
      <c r="D1648" s="1038">
        <v>48141004104</v>
      </c>
      <c r="E1648" s="746">
        <v>1570</v>
      </c>
    </row>
    <row r="1649" spans="1:5" ht="14.25" customHeight="1" x14ac:dyDescent="0.25">
      <c r="A1649" s="10"/>
      <c r="B1649" s="10"/>
      <c r="C1649" s="10"/>
      <c r="D1649" s="1038">
        <v>48141001400</v>
      </c>
      <c r="E1649" s="746">
        <v>1570</v>
      </c>
    </row>
    <row r="1650" spans="1:5" ht="14.25" customHeight="1" x14ac:dyDescent="0.25">
      <c r="A1650" s="10"/>
      <c r="B1650" s="10"/>
      <c r="C1650" s="10"/>
      <c r="D1650" s="1038">
        <v>48141001110</v>
      </c>
      <c r="E1650" s="746">
        <v>1570</v>
      </c>
    </row>
    <row r="1651" spans="1:5" ht="14.25" customHeight="1" x14ac:dyDescent="0.25">
      <c r="A1651" s="10"/>
      <c r="B1651" s="10"/>
      <c r="C1651" s="10"/>
      <c r="D1651" s="1038">
        <v>48113013711</v>
      </c>
      <c r="E1651" s="746">
        <v>1570</v>
      </c>
    </row>
    <row r="1652" spans="1:5" ht="14.25" customHeight="1" x14ac:dyDescent="0.25">
      <c r="A1652" s="10"/>
      <c r="B1652" s="10"/>
      <c r="C1652" s="10"/>
      <c r="D1652" s="1038">
        <v>48113009201</v>
      </c>
      <c r="E1652" s="746">
        <v>1570</v>
      </c>
    </row>
    <row r="1653" spans="1:5" ht="14.25" customHeight="1" x14ac:dyDescent="0.25">
      <c r="A1653" s="10"/>
      <c r="B1653" s="10"/>
      <c r="C1653" s="10"/>
      <c r="D1653" s="1038">
        <v>48029190503</v>
      </c>
      <c r="E1653" s="746">
        <v>1570</v>
      </c>
    </row>
    <row r="1654" spans="1:5" ht="14.25" customHeight="1" x14ac:dyDescent="0.25">
      <c r="A1654" s="10"/>
      <c r="B1654" s="10"/>
      <c r="C1654" s="10"/>
      <c r="D1654" s="1038">
        <v>48029190100</v>
      </c>
      <c r="E1654" s="746">
        <v>1570</v>
      </c>
    </row>
    <row r="1655" spans="1:5" ht="14.25" customHeight="1" x14ac:dyDescent="0.25">
      <c r="A1655" s="10"/>
      <c r="B1655" s="10"/>
      <c r="C1655" s="10"/>
      <c r="D1655" s="1038">
        <v>48029181001</v>
      </c>
      <c r="E1655" s="746">
        <v>1570</v>
      </c>
    </row>
    <row r="1656" spans="1:5" ht="14.25" customHeight="1" x14ac:dyDescent="0.25">
      <c r="A1656" s="10"/>
      <c r="B1656" s="10"/>
      <c r="C1656" s="10"/>
      <c r="D1656" s="1038">
        <v>48029171502</v>
      </c>
      <c r="E1656" s="746">
        <v>1570</v>
      </c>
    </row>
    <row r="1657" spans="1:5" ht="14.25" customHeight="1" x14ac:dyDescent="0.25">
      <c r="A1657" s="10"/>
      <c r="B1657" s="10"/>
      <c r="C1657" s="10"/>
      <c r="D1657" s="1038">
        <v>48029170600</v>
      </c>
      <c r="E1657" s="746">
        <v>1570</v>
      </c>
    </row>
    <row r="1658" spans="1:5" ht="14.25" customHeight="1" x14ac:dyDescent="0.25">
      <c r="A1658" s="10"/>
      <c r="B1658" s="10"/>
      <c r="C1658" s="10"/>
      <c r="D1658" s="1038">
        <v>48029121604</v>
      </c>
      <c r="E1658" s="746">
        <v>1570</v>
      </c>
    </row>
    <row r="1659" spans="1:5" ht="14.25" customHeight="1" x14ac:dyDescent="0.25">
      <c r="A1659" s="10"/>
      <c r="B1659" s="10"/>
      <c r="C1659" s="10"/>
      <c r="D1659" s="1038">
        <v>48027022401</v>
      </c>
      <c r="E1659" s="746">
        <v>1570</v>
      </c>
    </row>
    <row r="1660" spans="1:5" ht="14.25" customHeight="1" x14ac:dyDescent="0.25">
      <c r="A1660" s="10"/>
      <c r="B1660" s="10"/>
      <c r="C1660" s="10"/>
      <c r="D1660" s="1038">
        <v>48401950800</v>
      </c>
      <c r="E1660" s="746">
        <v>1601</v>
      </c>
    </row>
    <row r="1661" spans="1:5" ht="14.25" customHeight="1" x14ac:dyDescent="0.25">
      <c r="A1661" s="10"/>
      <c r="B1661" s="10"/>
      <c r="C1661" s="10"/>
      <c r="D1661" s="1038">
        <v>48201230700</v>
      </c>
      <c r="E1661" s="746">
        <v>1601</v>
      </c>
    </row>
    <row r="1662" spans="1:5" ht="14.25" customHeight="1" x14ac:dyDescent="0.25">
      <c r="A1662" s="10"/>
      <c r="B1662" s="10"/>
      <c r="C1662" s="10"/>
      <c r="D1662" s="1038">
        <v>48029150900</v>
      </c>
      <c r="E1662" s="746">
        <v>1601</v>
      </c>
    </row>
    <row r="1663" spans="1:5" ht="14.25" customHeight="1" x14ac:dyDescent="0.25">
      <c r="A1663" s="10"/>
      <c r="B1663" s="10"/>
      <c r="C1663" s="10"/>
      <c r="D1663" s="1038">
        <v>48453001826</v>
      </c>
      <c r="E1663" s="746">
        <v>1604</v>
      </c>
    </row>
    <row r="1664" spans="1:5" ht="14.25" customHeight="1" x14ac:dyDescent="0.25">
      <c r="A1664" s="10"/>
      <c r="B1664" s="10"/>
      <c r="C1664" s="10"/>
      <c r="D1664" s="1038">
        <v>48453000802</v>
      </c>
      <c r="E1664" s="746">
        <v>1604</v>
      </c>
    </row>
    <row r="1665" spans="1:5" ht="14.25" customHeight="1" x14ac:dyDescent="0.25">
      <c r="A1665" s="10"/>
      <c r="B1665" s="10"/>
      <c r="C1665" s="10"/>
      <c r="D1665" s="1038">
        <v>48451001102</v>
      </c>
      <c r="E1665" s="746">
        <v>1604</v>
      </c>
    </row>
    <row r="1666" spans="1:5" ht="14.25" customHeight="1" x14ac:dyDescent="0.25">
      <c r="A1666" s="10"/>
      <c r="B1666" s="10"/>
      <c r="C1666" s="10"/>
      <c r="D1666" s="1038">
        <v>48439122100</v>
      </c>
      <c r="E1666" s="746">
        <v>1604</v>
      </c>
    </row>
    <row r="1667" spans="1:5" ht="14.25" customHeight="1" x14ac:dyDescent="0.25">
      <c r="A1667" s="10"/>
      <c r="B1667" s="10"/>
      <c r="C1667" s="10"/>
      <c r="D1667" s="1038">
        <v>48423001403</v>
      </c>
      <c r="E1667" s="746">
        <v>1604</v>
      </c>
    </row>
    <row r="1668" spans="1:5" ht="14.25" customHeight="1" x14ac:dyDescent="0.25">
      <c r="A1668" s="10"/>
      <c r="B1668" s="10"/>
      <c r="C1668" s="10"/>
      <c r="D1668" s="1038">
        <v>48367140403</v>
      </c>
      <c r="E1668" s="746">
        <v>1604</v>
      </c>
    </row>
    <row r="1669" spans="1:5" ht="14.25" customHeight="1" x14ac:dyDescent="0.25">
      <c r="A1669" s="10"/>
      <c r="B1669" s="10"/>
      <c r="C1669" s="10"/>
      <c r="D1669" s="1038">
        <v>48339692602</v>
      </c>
      <c r="E1669" s="746">
        <v>1604</v>
      </c>
    </row>
    <row r="1670" spans="1:5" ht="14.25" customHeight="1" x14ac:dyDescent="0.25">
      <c r="A1670" s="10"/>
      <c r="B1670" s="10"/>
      <c r="C1670" s="10"/>
      <c r="D1670" s="1038">
        <v>48303001801</v>
      </c>
      <c r="E1670" s="746">
        <v>1604</v>
      </c>
    </row>
    <row r="1671" spans="1:5" ht="14.25" customHeight="1" x14ac:dyDescent="0.25">
      <c r="A1671" s="10"/>
      <c r="B1671" s="10"/>
      <c r="C1671" s="10"/>
      <c r="D1671" s="1038">
        <v>48215024500</v>
      </c>
      <c r="E1671" s="746">
        <v>1604</v>
      </c>
    </row>
    <row r="1672" spans="1:5" ht="14.25" customHeight="1" x14ac:dyDescent="0.25">
      <c r="A1672" s="10"/>
      <c r="B1672" s="10"/>
      <c r="C1672" s="10"/>
      <c r="D1672" s="1038">
        <v>48215023801</v>
      </c>
      <c r="E1672" s="746">
        <v>1604</v>
      </c>
    </row>
    <row r="1673" spans="1:5" ht="14.25" customHeight="1" x14ac:dyDescent="0.25">
      <c r="A1673" s="10"/>
      <c r="B1673" s="10"/>
      <c r="C1673" s="10"/>
      <c r="D1673" s="1038">
        <v>48215020501</v>
      </c>
      <c r="E1673" s="746">
        <v>1604</v>
      </c>
    </row>
    <row r="1674" spans="1:5" ht="14.25" customHeight="1" x14ac:dyDescent="0.25">
      <c r="A1674" s="10"/>
      <c r="B1674" s="10"/>
      <c r="C1674" s="10"/>
      <c r="D1674" s="1038">
        <v>48203020401</v>
      </c>
      <c r="E1674" s="746">
        <v>1604</v>
      </c>
    </row>
    <row r="1675" spans="1:5" ht="14.25" customHeight="1" x14ac:dyDescent="0.25">
      <c r="A1675" s="10"/>
      <c r="B1675" s="10"/>
      <c r="C1675" s="10"/>
      <c r="D1675" s="1038">
        <v>48201534202</v>
      </c>
      <c r="E1675" s="746">
        <v>1604</v>
      </c>
    </row>
    <row r="1676" spans="1:5" ht="14.25" customHeight="1" x14ac:dyDescent="0.25">
      <c r="A1676" s="10"/>
      <c r="B1676" s="10"/>
      <c r="C1676" s="10"/>
      <c r="D1676" s="1038">
        <v>48201522401</v>
      </c>
      <c r="E1676" s="746">
        <v>1604</v>
      </c>
    </row>
    <row r="1677" spans="1:5" ht="14.25" customHeight="1" x14ac:dyDescent="0.25">
      <c r="A1677" s="10"/>
      <c r="B1677" s="10"/>
      <c r="C1677" s="10"/>
      <c r="D1677" s="1038">
        <v>48201411700</v>
      </c>
      <c r="E1677" s="746">
        <v>1604</v>
      </c>
    </row>
    <row r="1678" spans="1:5" ht="14.25" customHeight="1" x14ac:dyDescent="0.25">
      <c r="A1678" s="10"/>
      <c r="B1678" s="10"/>
      <c r="C1678" s="10"/>
      <c r="D1678" s="1038">
        <v>48201333800</v>
      </c>
      <c r="E1678" s="746">
        <v>1604</v>
      </c>
    </row>
    <row r="1679" spans="1:5" ht="14.25" customHeight="1" x14ac:dyDescent="0.25">
      <c r="A1679" s="10"/>
      <c r="B1679" s="10"/>
      <c r="C1679" s="10"/>
      <c r="D1679" s="1038">
        <v>48201312300</v>
      </c>
      <c r="E1679" s="746">
        <v>1604</v>
      </c>
    </row>
    <row r="1680" spans="1:5" ht="14.25" customHeight="1" x14ac:dyDescent="0.25">
      <c r="A1680" s="10"/>
      <c r="B1680" s="10"/>
      <c r="C1680" s="10"/>
      <c r="D1680" s="1038">
        <v>48201232302</v>
      </c>
      <c r="E1680" s="746">
        <v>1604</v>
      </c>
    </row>
    <row r="1681" spans="1:5" ht="14.25" customHeight="1" x14ac:dyDescent="0.25">
      <c r="A1681" s="10"/>
      <c r="B1681" s="10"/>
      <c r="C1681" s="10"/>
      <c r="D1681" s="1038">
        <v>48201221600</v>
      </c>
      <c r="E1681" s="746">
        <v>1604</v>
      </c>
    </row>
    <row r="1682" spans="1:5" ht="14.25" customHeight="1" x14ac:dyDescent="0.25">
      <c r="A1682" s="10"/>
      <c r="B1682" s="10"/>
      <c r="C1682" s="10"/>
      <c r="D1682" s="1038">
        <v>48201211600</v>
      </c>
      <c r="E1682" s="746">
        <v>1604</v>
      </c>
    </row>
    <row r="1683" spans="1:5" ht="14.25" customHeight="1" x14ac:dyDescent="0.25">
      <c r="A1683" s="10"/>
      <c r="B1683" s="10"/>
      <c r="C1683" s="10"/>
      <c r="D1683" s="1038">
        <v>48167720600</v>
      </c>
      <c r="E1683" s="746">
        <v>1604</v>
      </c>
    </row>
    <row r="1684" spans="1:5" ht="14.25" customHeight="1" x14ac:dyDescent="0.25">
      <c r="A1684" s="10"/>
      <c r="B1684" s="10"/>
      <c r="C1684" s="10"/>
      <c r="D1684" s="1038">
        <v>48113012800</v>
      </c>
      <c r="E1684" s="746">
        <v>1604</v>
      </c>
    </row>
    <row r="1685" spans="1:5" ht="14.25" customHeight="1" x14ac:dyDescent="0.25">
      <c r="A1685" s="10"/>
      <c r="B1685" s="10"/>
      <c r="C1685" s="10"/>
      <c r="D1685" s="1038">
        <v>48113011103</v>
      </c>
      <c r="E1685" s="746">
        <v>1604</v>
      </c>
    </row>
    <row r="1686" spans="1:5" ht="14.25" customHeight="1" x14ac:dyDescent="0.25">
      <c r="A1686" s="10"/>
      <c r="B1686" s="10"/>
      <c r="C1686" s="10"/>
      <c r="D1686" s="1038">
        <v>48113004500</v>
      </c>
      <c r="E1686" s="746">
        <v>1604</v>
      </c>
    </row>
    <row r="1687" spans="1:5" ht="14.25" customHeight="1" x14ac:dyDescent="0.25">
      <c r="A1687" s="10"/>
      <c r="B1687" s="10"/>
      <c r="C1687" s="10"/>
      <c r="D1687" s="1038">
        <v>48085030605</v>
      </c>
      <c r="E1687" s="746">
        <v>1604</v>
      </c>
    </row>
    <row r="1688" spans="1:5" ht="14.25" customHeight="1" x14ac:dyDescent="0.25">
      <c r="A1688" s="10"/>
      <c r="B1688" s="10"/>
      <c r="C1688" s="10"/>
      <c r="D1688" s="1038">
        <v>48085030526</v>
      </c>
      <c r="E1688" s="746">
        <v>1604</v>
      </c>
    </row>
    <row r="1689" spans="1:5" ht="14.25" customHeight="1" x14ac:dyDescent="0.25">
      <c r="A1689" s="10"/>
      <c r="B1689" s="10"/>
      <c r="C1689" s="10"/>
      <c r="D1689" s="1038">
        <v>48055960200</v>
      </c>
      <c r="E1689" s="746">
        <v>1604</v>
      </c>
    </row>
    <row r="1690" spans="1:5" ht="14.25" customHeight="1" x14ac:dyDescent="0.25">
      <c r="A1690" s="10"/>
      <c r="B1690" s="10"/>
      <c r="C1690" s="10"/>
      <c r="D1690" s="1038">
        <v>48041000500</v>
      </c>
      <c r="E1690" s="746">
        <v>1604</v>
      </c>
    </row>
    <row r="1691" spans="1:5" ht="14.25" customHeight="1" x14ac:dyDescent="0.25">
      <c r="A1691" s="10"/>
      <c r="B1691" s="10"/>
      <c r="C1691" s="10"/>
      <c r="D1691" s="1038">
        <v>48029121117</v>
      </c>
      <c r="E1691" s="746">
        <v>1604</v>
      </c>
    </row>
    <row r="1692" spans="1:5" ht="14.25" customHeight="1" x14ac:dyDescent="0.25">
      <c r="A1692" s="10"/>
      <c r="B1692" s="10"/>
      <c r="C1692" s="10"/>
      <c r="D1692" s="1038">
        <v>48453002207</v>
      </c>
      <c r="E1692" s="746">
        <v>1633</v>
      </c>
    </row>
    <row r="1693" spans="1:5" ht="14.25" customHeight="1" x14ac:dyDescent="0.25">
      <c r="A1693" s="10"/>
      <c r="B1693" s="10"/>
      <c r="C1693" s="10"/>
      <c r="D1693" s="1038">
        <v>48309001000</v>
      </c>
      <c r="E1693" s="746">
        <v>1633</v>
      </c>
    </row>
    <row r="1694" spans="1:5" ht="14.25" customHeight="1" x14ac:dyDescent="0.25">
      <c r="A1694" s="10"/>
      <c r="B1694" s="10"/>
      <c r="C1694" s="10"/>
      <c r="D1694" s="1038">
        <v>48061013801</v>
      </c>
      <c r="E1694" s="746">
        <v>1633</v>
      </c>
    </row>
    <row r="1695" spans="1:5" ht="14.25" customHeight="1" x14ac:dyDescent="0.25">
      <c r="A1695" s="10"/>
      <c r="B1695" s="10"/>
      <c r="C1695" s="10"/>
      <c r="D1695" s="1038">
        <v>48041000900</v>
      </c>
      <c r="E1695" s="746">
        <v>1633</v>
      </c>
    </row>
    <row r="1696" spans="1:5" ht="14.25" customHeight="1" x14ac:dyDescent="0.25">
      <c r="A1696" s="10"/>
      <c r="B1696" s="10"/>
      <c r="C1696" s="10"/>
      <c r="D1696" s="1038">
        <v>48039661601</v>
      </c>
      <c r="E1696" s="746">
        <v>1633</v>
      </c>
    </row>
    <row r="1697" spans="1:5" ht="14.25" customHeight="1" x14ac:dyDescent="0.25">
      <c r="A1697" s="10"/>
      <c r="B1697" s="10"/>
      <c r="C1697" s="10"/>
      <c r="D1697" s="1038">
        <v>48491020328</v>
      </c>
      <c r="E1697" s="746">
        <v>1638</v>
      </c>
    </row>
    <row r="1698" spans="1:5" ht="14.25" customHeight="1" x14ac:dyDescent="0.25">
      <c r="A1698" s="10"/>
      <c r="B1698" s="10"/>
      <c r="C1698" s="10"/>
      <c r="D1698" s="1038">
        <v>48477170400</v>
      </c>
      <c r="E1698" s="746">
        <v>1638</v>
      </c>
    </row>
    <row r="1699" spans="1:5" ht="14.25" customHeight="1" x14ac:dyDescent="0.25">
      <c r="A1699" s="10"/>
      <c r="B1699" s="10"/>
      <c r="C1699" s="10"/>
      <c r="D1699" s="1038">
        <v>48451000300</v>
      </c>
      <c r="E1699" s="746">
        <v>1638</v>
      </c>
    </row>
    <row r="1700" spans="1:5" ht="14.25" customHeight="1" x14ac:dyDescent="0.25">
      <c r="A1700" s="10"/>
      <c r="B1700" s="10"/>
      <c r="C1700" s="10"/>
      <c r="D1700" s="1038">
        <v>48439113112</v>
      </c>
      <c r="E1700" s="746">
        <v>1638</v>
      </c>
    </row>
    <row r="1701" spans="1:5" ht="14.25" customHeight="1" x14ac:dyDescent="0.25">
      <c r="A1701" s="10"/>
      <c r="B1701" s="10"/>
      <c r="C1701" s="10"/>
      <c r="D1701" s="1038">
        <v>48423000500</v>
      </c>
      <c r="E1701" s="746">
        <v>1638</v>
      </c>
    </row>
    <row r="1702" spans="1:5" ht="14.25" customHeight="1" x14ac:dyDescent="0.25">
      <c r="A1702" s="10"/>
      <c r="B1702" s="10"/>
      <c r="C1702" s="10"/>
      <c r="D1702" s="1038">
        <v>48361020900</v>
      </c>
      <c r="E1702" s="746">
        <v>1638</v>
      </c>
    </row>
    <row r="1703" spans="1:5" ht="14.25" customHeight="1" x14ac:dyDescent="0.25">
      <c r="A1703" s="10"/>
      <c r="B1703" s="10"/>
      <c r="C1703" s="10"/>
      <c r="D1703" s="1038">
        <v>48361020200</v>
      </c>
      <c r="E1703" s="746">
        <v>1638</v>
      </c>
    </row>
    <row r="1704" spans="1:5" ht="14.25" customHeight="1" x14ac:dyDescent="0.25">
      <c r="A1704" s="10"/>
      <c r="B1704" s="10"/>
      <c r="C1704" s="10"/>
      <c r="D1704" s="1038">
        <v>48355002002</v>
      </c>
      <c r="E1704" s="746">
        <v>1638</v>
      </c>
    </row>
    <row r="1705" spans="1:5" ht="14.25" customHeight="1" x14ac:dyDescent="0.25">
      <c r="A1705" s="10"/>
      <c r="B1705" s="10"/>
      <c r="C1705" s="10"/>
      <c r="D1705" s="1038">
        <v>48355001000</v>
      </c>
      <c r="E1705" s="746">
        <v>1638</v>
      </c>
    </row>
    <row r="1706" spans="1:5" ht="14.25" customHeight="1" x14ac:dyDescent="0.25">
      <c r="A1706" s="10"/>
      <c r="B1706" s="10"/>
      <c r="C1706" s="10"/>
      <c r="D1706" s="1038">
        <v>48329010104</v>
      </c>
      <c r="E1706" s="746">
        <v>1638</v>
      </c>
    </row>
    <row r="1707" spans="1:5" ht="14.25" customHeight="1" x14ac:dyDescent="0.25">
      <c r="A1707" s="10"/>
      <c r="B1707" s="10"/>
      <c r="C1707" s="10"/>
      <c r="D1707" s="1038">
        <v>48321730302</v>
      </c>
      <c r="E1707" s="746">
        <v>1638</v>
      </c>
    </row>
    <row r="1708" spans="1:5" ht="14.25" customHeight="1" x14ac:dyDescent="0.25">
      <c r="A1708" s="10"/>
      <c r="B1708" s="10"/>
      <c r="C1708" s="10"/>
      <c r="D1708" s="1038">
        <v>48309003300</v>
      </c>
      <c r="E1708" s="746">
        <v>1638</v>
      </c>
    </row>
    <row r="1709" spans="1:5" ht="14.25" customHeight="1" x14ac:dyDescent="0.25">
      <c r="A1709" s="10"/>
      <c r="B1709" s="10"/>
      <c r="C1709" s="10"/>
      <c r="D1709" s="1038">
        <v>48309000100</v>
      </c>
      <c r="E1709" s="746">
        <v>1638</v>
      </c>
    </row>
    <row r="1710" spans="1:5" ht="14.25" customHeight="1" x14ac:dyDescent="0.25">
      <c r="A1710" s="10"/>
      <c r="B1710" s="10"/>
      <c r="C1710" s="10"/>
      <c r="D1710" s="1038">
        <v>48303001804</v>
      </c>
      <c r="E1710" s="746">
        <v>1638</v>
      </c>
    </row>
    <row r="1711" spans="1:5" ht="14.25" customHeight="1" x14ac:dyDescent="0.25">
      <c r="A1711" s="10"/>
      <c r="B1711" s="10"/>
      <c r="C1711" s="10"/>
      <c r="D1711" s="1038">
        <v>48257051100</v>
      </c>
      <c r="E1711" s="746">
        <v>1638</v>
      </c>
    </row>
    <row r="1712" spans="1:5" ht="14.25" customHeight="1" x14ac:dyDescent="0.25">
      <c r="A1712" s="10"/>
      <c r="B1712" s="10"/>
      <c r="C1712" s="10"/>
      <c r="D1712" s="1038">
        <v>48245000700</v>
      </c>
      <c r="E1712" s="746">
        <v>1638</v>
      </c>
    </row>
    <row r="1713" spans="1:5" ht="14.25" customHeight="1" x14ac:dyDescent="0.25">
      <c r="A1713" s="10"/>
      <c r="B1713" s="10"/>
      <c r="C1713" s="10"/>
      <c r="D1713" s="1038">
        <v>48245000310</v>
      </c>
      <c r="E1713" s="746">
        <v>1638</v>
      </c>
    </row>
    <row r="1714" spans="1:5" ht="14.25" customHeight="1" x14ac:dyDescent="0.25">
      <c r="A1714" s="10"/>
      <c r="B1714" s="10"/>
      <c r="C1714" s="10"/>
      <c r="D1714" s="1038">
        <v>48201541601</v>
      </c>
      <c r="E1714" s="746">
        <v>1638</v>
      </c>
    </row>
    <row r="1715" spans="1:5" ht="14.25" customHeight="1" x14ac:dyDescent="0.25">
      <c r="A1715" s="10"/>
      <c r="B1715" s="10"/>
      <c r="C1715" s="10"/>
      <c r="D1715" s="1038">
        <v>48201511500</v>
      </c>
      <c r="E1715" s="746">
        <v>1638</v>
      </c>
    </row>
    <row r="1716" spans="1:5" ht="14.25" customHeight="1" x14ac:dyDescent="0.25">
      <c r="A1716" s="10"/>
      <c r="B1716" s="10"/>
      <c r="C1716" s="10"/>
      <c r="D1716" s="1038">
        <v>48201423600</v>
      </c>
      <c r="E1716" s="746">
        <v>1638</v>
      </c>
    </row>
    <row r="1717" spans="1:5" ht="14.25" customHeight="1" x14ac:dyDescent="0.25">
      <c r="A1717" s="10"/>
      <c r="B1717" s="10"/>
      <c r="C1717" s="10"/>
      <c r="D1717" s="1038">
        <v>48183000700</v>
      </c>
      <c r="E1717" s="746">
        <v>1638</v>
      </c>
    </row>
    <row r="1718" spans="1:5" ht="14.25" customHeight="1" x14ac:dyDescent="0.25">
      <c r="A1718" s="10"/>
      <c r="B1718" s="10"/>
      <c r="C1718" s="10"/>
      <c r="D1718" s="1038">
        <v>48181000501</v>
      </c>
      <c r="E1718" s="746">
        <v>1638</v>
      </c>
    </row>
    <row r="1719" spans="1:5" ht="14.25" customHeight="1" x14ac:dyDescent="0.25">
      <c r="A1719" s="10"/>
      <c r="B1719" s="10"/>
      <c r="C1719" s="10"/>
      <c r="D1719" s="1038">
        <v>48157670400</v>
      </c>
      <c r="E1719" s="746">
        <v>1638</v>
      </c>
    </row>
    <row r="1720" spans="1:5" ht="14.25" customHeight="1" x14ac:dyDescent="0.25">
      <c r="A1720" s="10"/>
      <c r="B1720" s="10"/>
      <c r="C1720" s="10"/>
      <c r="D1720" s="1038">
        <v>48141010325</v>
      </c>
      <c r="E1720" s="746">
        <v>1638</v>
      </c>
    </row>
    <row r="1721" spans="1:5" ht="14.25" customHeight="1" x14ac:dyDescent="0.25">
      <c r="A1721" s="10"/>
      <c r="B1721" s="10"/>
      <c r="C1721" s="10"/>
      <c r="D1721" s="1038">
        <v>48141002201</v>
      </c>
      <c r="E1721" s="746">
        <v>1638</v>
      </c>
    </row>
    <row r="1722" spans="1:5" ht="14.25" customHeight="1" x14ac:dyDescent="0.25">
      <c r="A1722" s="10"/>
      <c r="B1722" s="10"/>
      <c r="C1722" s="10"/>
      <c r="D1722" s="1038">
        <v>48141000403</v>
      </c>
      <c r="E1722" s="746">
        <v>1638</v>
      </c>
    </row>
    <row r="1723" spans="1:5" ht="14.25" customHeight="1" x14ac:dyDescent="0.25">
      <c r="A1723" s="10"/>
      <c r="B1723" s="10"/>
      <c r="C1723" s="10"/>
      <c r="D1723" s="1038">
        <v>48135002300</v>
      </c>
      <c r="E1723" s="746">
        <v>1638</v>
      </c>
    </row>
    <row r="1724" spans="1:5" ht="14.25" customHeight="1" x14ac:dyDescent="0.25">
      <c r="A1724" s="10"/>
      <c r="B1724" s="10"/>
      <c r="C1724" s="10"/>
      <c r="D1724" s="1038">
        <v>48121021717</v>
      </c>
      <c r="E1724" s="746">
        <v>1638</v>
      </c>
    </row>
    <row r="1725" spans="1:5" ht="14.25" customHeight="1" x14ac:dyDescent="0.25">
      <c r="A1725" s="10"/>
      <c r="B1725" s="10"/>
      <c r="C1725" s="10"/>
      <c r="D1725" s="1038">
        <v>48121021202</v>
      </c>
      <c r="E1725" s="746">
        <v>1638</v>
      </c>
    </row>
    <row r="1726" spans="1:5" ht="14.25" customHeight="1" x14ac:dyDescent="0.25">
      <c r="A1726" s="10"/>
      <c r="B1726" s="10"/>
      <c r="C1726" s="10"/>
      <c r="D1726" s="1038">
        <v>48113019023</v>
      </c>
      <c r="E1726" s="746">
        <v>1638</v>
      </c>
    </row>
    <row r="1727" spans="1:5" ht="14.25" customHeight="1" x14ac:dyDescent="0.25">
      <c r="A1727" s="10"/>
      <c r="B1727" s="10"/>
      <c r="C1727" s="10"/>
      <c r="D1727" s="1038">
        <v>48113018205</v>
      </c>
      <c r="E1727" s="746">
        <v>1638</v>
      </c>
    </row>
    <row r="1728" spans="1:5" ht="14.25" customHeight="1" x14ac:dyDescent="0.25">
      <c r="A1728" s="10"/>
      <c r="B1728" s="10"/>
      <c r="C1728" s="10"/>
      <c r="D1728" s="1038">
        <v>48113015600</v>
      </c>
      <c r="E1728" s="746">
        <v>1638</v>
      </c>
    </row>
    <row r="1729" spans="1:5" ht="14.25" customHeight="1" x14ac:dyDescent="0.25">
      <c r="A1729" s="10"/>
      <c r="B1729" s="10"/>
      <c r="C1729" s="10"/>
      <c r="D1729" s="1038">
        <v>48113004201</v>
      </c>
      <c r="E1729" s="746">
        <v>1638</v>
      </c>
    </row>
    <row r="1730" spans="1:5" ht="14.25" customHeight="1" x14ac:dyDescent="0.25">
      <c r="A1730" s="10"/>
      <c r="B1730" s="10"/>
      <c r="C1730" s="10"/>
      <c r="D1730" s="1038">
        <v>48085031622</v>
      </c>
      <c r="E1730" s="746">
        <v>1638</v>
      </c>
    </row>
    <row r="1731" spans="1:5" ht="14.25" customHeight="1" x14ac:dyDescent="0.25">
      <c r="A1731" s="10"/>
      <c r="B1731" s="10"/>
      <c r="C1731" s="10"/>
      <c r="D1731" s="1038">
        <v>48085030508</v>
      </c>
      <c r="E1731" s="746">
        <v>1638</v>
      </c>
    </row>
    <row r="1732" spans="1:5" ht="14.25" customHeight="1" x14ac:dyDescent="0.25">
      <c r="A1732" s="10"/>
      <c r="B1732" s="10"/>
      <c r="C1732" s="10"/>
      <c r="D1732" s="1038">
        <v>48041000700</v>
      </c>
      <c r="E1732" s="746">
        <v>1638</v>
      </c>
    </row>
    <row r="1733" spans="1:5" ht="14.25" customHeight="1" x14ac:dyDescent="0.25">
      <c r="A1733" s="10"/>
      <c r="B1733" s="10"/>
      <c r="C1733" s="10"/>
      <c r="D1733" s="1038">
        <v>48041000603</v>
      </c>
      <c r="E1733" s="746">
        <v>1638</v>
      </c>
    </row>
    <row r="1734" spans="1:5" ht="14.25" customHeight="1" x14ac:dyDescent="0.25">
      <c r="A1734" s="10"/>
      <c r="B1734" s="10"/>
      <c r="C1734" s="10"/>
      <c r="D1734" s="1038">
        <v>48029170300</v>
      </c>
      <c r="E1734" s="746">
        <v>1638</v>
      </c>
    </row>
    <row r="1735" spans="1:5" ht="14.25" customHeight="1" x14ac:dyDescent="0.25">
      <c r="A1735" s="10"/>
      <c r="B1735" s="10"/>
      <c r="C1735" s="10"/>
      <c r="D1735" s="1038">
        <v>48029151100</v>
      </c>
      <c r="E1735" s="746">
        <v>1638</v>
      </c>
    </row>
    <row r="1736" spans="1:5" ht="14.25" customHeight="1" x14ac:dyDescent="0.25">
      <c r="A1736" s="10"/>
      <c r="B1736" s="10"/>
      <c r="C1736" s="10"/>
      <c r="D1736" s="1038">
        <v>48029121905</v>
      </c>
      <c r="E1736" s="746">
        <v>1638</v>
      </c>
    </row>
    <row r="1737" spans="1:5" ht="14.25" customHeight="1" x14ac:dyDescent="0.25">
      <c r="A1737" s="10"/>
      <c r="B1737" s="10"/>
      <c r="C1737" s="10"/>
      <c r="D1737" s="1038">
        <v>48029120901</v>
      </c>
      <c r="E1737" s="746">
        <v>1638</v>
      </c>
    </row>
    <row r="1738" spans="1:5" ht="14.25" customHeight="1" x14ac:dyDescent="0.25">
      <c r="A1738" s="10"/>
      <c r="B1738" s="10"/>
      <c r="C1738" s="10"/>
      <c r="D1738" s="1038">
        <v>48007950100</v>
      </c>
      <c r="E1738" s="746">
        <v>1638</v>
      </c>
    </row>
    <row r="1739" spans="1:5" ht="14.25" customHeight="1" x14ac:dyDescent="0.25">
      <c r="A1739" s="10"/>
      <c r="B1739" s="10"/>
      <c r="C1739" s="10"/>
      <c r="D1739" s="1038">
        <v>48013960402</v>
      </c>
      <c r="E1739" s="746">
        <v>1638</v>
      </c>
    </row>
    <row r="1740" spans="1:5" ht="14.25" customHeight="1" x14ac:dyDescent="0.25">
      <c r="A1740" s="10"/>
      <c r="B1740" s="10"/>
      <c r="C1740" s="10"/>
      <c r="D1740" s="1038">
        <v>48291700200</v>
      </c>
      <c r="E1740" s="746">
        <v>1681</v>
      </c>
    </row>
    <row r="1741" spans="1:5" ht="14.25" customHeight="1" x14ac:dyDescent="0.25">
      <c r="A1741" s="10"/>
      <c r="B1741" s="10"/>
      <c r="C1741" s="10"/>
      <c r="D1741" s="1038">
        <v>48245002100</v>
      </c>
      <c r="E1741" s="746">
        <v>1681</v>
      </c>
    </row>
    <row r="1742" spans="1:5" ht="14.25" customHeight="1" x14ac:dyDescent="0.25">
      <c r="A1742" s="10"/>
      <c r="B1742" s="10"/>
      <c r="C1742" s="10"/>
      <c r="D1742" s="1038">
        <v>48209010200</v>
      </c>
      <c r="E1742" s="746">
        <v>1681</v>
      </c>
    </row>
    <row r="1743" spans="1:5" ht="14.25" customHeight="1" x14ac:dyDescent="0.25">
      <c r="A1743" s="10"/>
      <c r="B1743" s="10"/>
      <c r="C1743" s="10"/>
      <c r="D1743" s="1038">
        <v>48203020402</v>
      </c>
      <c r="E1743" s="746">
        <v>1681</v>
      </c>
    </row>
    <row r="1744" spans="1:5" ht="14.25" customHeight="1" x14ac:dyDescent="0.25">
      <c r="A1744" s="10"/>
      <c r="B1744" s="10"/>
      <c r="C1744" s="10"/>
      <c r="D1744" s="1038">
        <v>48113016002</v>
      </c>
      <c r="E1744" s="746">
        <v>1681</v>
      </c>
    </row>
    <row r="1745" spans="1:5" ht="14.25" customHeight="1" x14ac:dyDescent="0.25">
      <c r="A1745" s="10"/>
      <c r="B1745" s="10"/>
      <c r="C1745" s="10"/>
      <c r="D1745" s="1038">
        <v>48085031657</v>
      </c>
      <c r="E1745" s="746">
        <v>1681</v>
      </c>
    </row>
    <row r="1746" spans="1:5" ht="14.25" customHeight="1" x14ac:dyDescent="0.25">
      <c r="A1746" s="10"/>
      <c r="B1746" s="10"/>
      <c r="C1746" s="10"/>
      <c r="D1746" s="1038">
        <v>48287000400</v>
      </c>
      <c r="E1746" s="746">
        <v>1687</v>
      </c>
    </row>
    <row r="1747" spans="1:5" ht="14.25" customHeight="1" x14ac:dyDescent="0.25">
      <c r="A1747" s="10"/>
      <c r="B1747" s="10"/>
      <c r="C1747" s="10"/>
      <c r="D1747" s="1038">
        <v>48485010400</v>
      </c>
      <c r="E1747" s="746">
        <v>1688</v>
      </c>
    </row>
    <row r="1748" spans="1:5" ht="14.25" customHeight="1" x14ac:dyDescent="0.25">
      <c r="A1748" s="10"/>
      <c r="B1748" s="10"/>
      <c r="C1748" s="10"/>
      <c r="D1748" s="1038">
        <v>48479001717</v>
      </c>
      <c r="E1748" s="746">
        <v>1688</v>
      </c>
    </row>
    <row r="1749" spans="1:5" ht="14.25" customHeight="1" x14ac:dyDescent="0.25">
      <c r="A1749" s="10"/>
      <c r="B1749" s="10"/>
      <c r="C1749" s="10"/>
      <c r="D1749" s="1038">
        <v>48479001806</v>
      </c>
      <c r="E1749" s="746">
        <v>1688</v>
      </c>
    </row>
    <row r="1750" spans="1:5" ht="14.25" customHeight="1" x14ac:dyDescent="0.25">
      <c r="A1750" s="10"/>
      <c r="B1750" s="10"/>
      <c r="C1750" s="10"/>
      <c r="D1750" s="1038">
        <v>48479001202</v>
      </c>
      <c r="E1750" s="746">
        <v>1688</v>
      </c>
    </row>
    <row r="1751" spans="1:5" ht="14.25" customHeight="1" x14ac:dyDescent="0.25">
      <c r="A1751" s="10"/>
      <c r="B1751" s="10"/>
      <c r="C1751" s="10"/>
      <c r="D1751" s="1038">
        <v>48375014500</v>
      </c>
      <c r="E1751" s="746">
        <v>1688</v>
      </c>
    </row>
    <row r="1752" spans="1:5" ht="14.25" customHeight="1" x14ac:dyDescent="0.25">
      <c r="A1752" s="10"/>
      <c r="B1752" s="10"/>
      <c r="C1752" s="10"/>
      <c r="D1752" s="1038">
        <v>48355003002</v>
      </c>
      <c r="E1752" s="746">
        <v>1688</v>
      </c>
    </row>
    <row r="1753" spans="1:5" ht="14.25" customHeight="1" x14ac:dyDescent="0.25">
      <c r="A1753" s="10"/>
      <c r="B1753" s="10"/>
      <c r="C1753" s="10"/>
      <c r="D1753" s="1038">
        <v>48347950502</v>
      </c>
      <c r="E1753" s="746">
        <v>1688</v>
      </c>
    </row>
    <row r="1754" spans="1:5" ht="14.25" customHeight="1" x14ac:dyDescent="0.25">
      <c r="A1754" s="10"/>
      <c r="B1754" s="10"/>
      <c r="C1754" s="10"/>
      <c r="D1754" s="1038">
        <v>48223950600</v>
      </c>
      <c r="E1754" s="746">
        <v>1688</v>
      </c>
    </row>
    <row r="1755" spans="1:5" ht="14.25" customHeight="1" x14ac:dyDescent="0.25">
      <c r="A1755" s="10"/>
      <c r="B1755" s="10"/>
      <c r="C1755" s="10"/>
      <c r="D1755" s="1038">
        <v>48215022701</v>
      </c>
      <c r="E1755" s="746">
        <v>1688</v>
      </c>
    </row>
    <row r="1756" spans="1:5" ht="14.25" customHeight="1" x14ac:dyDescent="0.25">
      <c r="A1756" s="10"/>
      <c r="B1756" s="10"/>
      <c r="C1756" s="10"/>
      <c r="D1756" s="1038">
        <v>48215021403</v>
      </c>
      <c r="E1756" s="746">
        <v>1688</v>
      </c>
    </row>
    <row r="1757" spans="1:5" ht="14.25" customHeight="1" x14ac:dyDescent="0.25">
      <c r="A1757" s="10"/>
      <c r="B1757" s="10"/>
      <c r="C1757" s="10"/>
      <c r="D1757" s="1038">
        <v>48201533802</v>
      </c>
      <c r="E1757" s="746">
        <v>1688</v>
      </c>
    </row>
    <row r="1758" spans="1:5" ht="14.25" customHeight="1" x14ac:dyDescent="0.25">
      <c r="A1758" s="10"/>
      <c r="B1758" s="10"/>
      <c r="C1758" s="10"/>
      <c r="D1758" s="1038">
        <v>48201522402</v>
      </c>
      <c r="E1758" s="746">
        <v>1688</v>
      </c>
    </row>
    <row r="1759" spans="1:5" ht="14.25" customHeight="1" x14ac:dyDescent="0.25">
      <c r="A1759" s="10"/>
      <c r="B1759" s="10"/>
      <c r="C1759" s="10"/>
      <c r="D1759" s="1038">
        <v>48201312200</v>
      </c>
      <c r="E1759" s="746">
        <v>1688</v>
      </c>
    </row>
    <row r="1760" spans="1:5" ht="14.25" customHeight="1" x14ac:dyDescent="0.25">
      <c r="A1760" s="10"/>
      <c r="B1760" s="10"/>
      <c r="C1760" s="10"/>
      <c r="D1760" s="1038">
        <v>48201233102</v>
      </c>
      <c r="E1760" s="746">
        <v>1688</v>
      </c>
    </row>
    <row r="1761" spans="1:5" ht="14.25" customHeight="1" x14ac:dyDescent="0.25">
      <c r="A1761" s="10"/>
      <c r="B1761" s="10"/>
      <c r="C1761" s="10"/>
      <c r="D1761" s="1038">
        <v>48201222402</v>
      </c>
      <c r="E1761" s="746">
        <v>1688</v>
      </c>
    </row>
    <row r="1762" spans="1:5" ht="14.25" customHeight="1" x14ac:dyDescent="0.25">
      <c r="A1762" s="10"/>
      <c r="B1762" s="10"/>
      <c r="C1762" s="10"/>
      <c r="D1762" s="1038">
        <v>48201221200</v>
      </c>
      <c r="E1762" s="746">
        <v>1688</v>
      </c>
    </row>
    <row r="1763" spans="1:5" ht="14.25" customHeight="1" x14ac:dyDescent="0.25">
      <c r="A1763" s="10"/>
      <c r="B1763" s="10"/>
      <c r="C1763" s="10"/>
      <c r="D1763" s="1038">
        <v>48123970200</v>
      </c>
      <c r="E1763" s="746">
        <v>1688</v>
      </c>
    </row>
    <row r="1764" spans="1:5" ht="14.25" customHeight="1" x14ac:dyDescent="0.25">
      <c r="A1764" s="10"/>
      <c r="B1764" s="10"/>
      <c r="C1764" s="10"/>
      <c r="D1764" s="1038">
        <v>48121021628</v>
      </c>
      <c r="E1764" s="746">
        <v>1688</v>
      </c>
    </row>
    <row r="1765" spans="1:5" ht="14.25" customHeight="1" x14ac:dyDescent="0.25">
      <c r="A1765" s="10"/>
      <c r="B1765" s="10"/>
      <c r="C1765" s="10"/>
      <c r="D1765" s="1038">
        <v>48113020700</v>
      </c>
      <c r="E1765" s="746">
        <v>1688</v>
      </c>
    </row>
    <row r="1766" spans="1:5" ht="14.25" customHeight="1" x14ac:dyDescent="0.25">
      <c r="A1766" s="10"/>
      <c r="B1766" s="10"/>
      <c r="C1766" s="10"/>
      <c r="D1766" s="1038">
        <v>48113017814</v>
      </c>
      <c r="E1766" s="746">
        <v>1688</v>
      </c>
    </row>
    <row r="1767" spans="1:5" ht="14.25" customHeight="1" x14ac:dyDescent="0.25">
      <c r="A1767" s="10"/>
      <c r="B1767" s="10"/>
      <c r="C1767" s="10"/>
      <c r="D1767" s="1038">
        <v>48029180101</v>
      </c>
      <c r="E1767" s="746">
        <v>1688</v>
      </c>
    </row>
    <row r="1768" spans="1:5" ht="14.25" customHeight="1" x14ac:dyDescent="0.25">
      <c r="A1768" s="10"/>
      <c r="B1768" s="10"/>
      <c r="C1768" s="10"/>
      <c r="D1768" s="1038">
        <v>48029151400</v>
      </c>
      <c r="E1768" s="746">
        <v>1688</v>
      </c>
    </row>
    <row r="1769" spans="1:5" ht="14.25" customHeight="1" x14ac:dyDescent="0.25">
      <c r="A1769" s="10"/>
      <c r="B1769" s="10"/>
      <c r="C1769" s="10"/>
      <c r="D1769" s="1038">
        <v>48029150600</v>
      </c>
      <c r="E1769" s="746">
        <v>1688</v>
      </c>
    </row>
    <row r="1770" spans="1:5" ht="14.25" customHeight="1" x14ac:dyDescent="0.25">
      <c r="A1770" s="10"/>
      <c r="B1770" s="10"/>
      <c r="C1770" s="10"/>
      <c r="D1770" s="1038">
        <v>48029131504</v>
      </c>
      <c r="E1770" s="746">
        <v>1688</v>
      </c>
    </row>
    <row r="1771" spans="1:5" ht="14.25" customHeight="1" x14ac:dyDescent="0.25">
      <c r="A1771" s="10"/>
      <c r="B1771" s="10"/>
      <c r="C1771" s="10"/>
      <c r="D1771" s="1038">
        <v>48029110800</v>
      </c>
      <c r="E1771" s="746">
        <v>1688</v>
      </c>
    </row>
    <row r="1772" spans="1:5" ht="14.25" customHeight="1" x14ac:dyDescent="0.25">
      <c r="A1772" s="10"/>
      <c r="B1772" s="10"/>
      <c r="C1772" s="10"/>
      <c r="D1772" s="1038">
        <v>48201341501</v>
      </c>
      <c r="E1772" s="746">
        <v>1713</v>
      </c>
    </row>
    <row r="1773" spans="1:5" ht="14.25" customHeight="1" x14ac:dyDescent="0.25">
      <c r="A1773" s="10"/>
      <c r="B1773" s="10"/>
      <c r="C1773" s="10"/>
      <c r="D1773" s="1038">
        <v>48113002100</v>
      </c>
      <c r="E1773" s="746">
        <v>1713</v>
      </c>
    </row>
    <row r="1774" spans="1:5" ht="14.25" customHeight="1" x14ac:dyDescent="0.25">
      <c r="A1774" s="10"/>
      <c r="B1774" s="10"/>
      <c r="C1774" s="10"/>
      <c r="D1774" s="1038">
        <v>48029110500</v>
      </c>
      <c r="E1774" s="746">
        <v>1713</v>
      </c>
    </row>
    <row r="1775" spans="1:5" ht="14.25" customHeight="1" x14ac:dyDescent="0.25">
      <c r="A1775" s="10"/>
      <c r="B1775" s="10"/>
      <c r="C1775" s="10"/>
      <c r="D1775" s="1038">
        <v>48479000101</v>
      </c>
      <c r="E1775" s="746">
        <v>1716</v>
      </c>
    </row>
    <row r="1776" spans="1:5" ht="14.25" customHeight="1" x14ac:dyDescent="0.25">
      <c r="A1776" s="10"/>
      <c r="B1776" s="10"/>
      <c r="C1776" s="10"/>
      <c r="D1776" s="1038">
        <v>48453001777</v>
      </c>
      <c r="E1776" s="746">
        <v>1716</v>
      </c>
    </row>
    <row r="1777" spans="1:5" ht="14.25" customHeight="1" x14ac:dyDescent="0.25">
      <c r="A1777" s="10"/>
      <c r="B1777" s="10"/>
      <c r="C1777" s="10"/>
      <c r="D1777" s="1038">
        <v>48453001779</v>
      </c>
      <c r="E1777" s="746">
        <v>1716</v>
      </c>
    </row>
    <row r="1778" spans="1:5" ht="14.25" customHeight="1" x14ac:dyDescent="0.25">
      <c r="A1778" s="10"/>
      <c r="B1778" s="10"/>
      <c r="C1778" s="10"/>
      <c r="D1778" s="1038">
        <v>48453000101</v>
      </c>
      <c r="E1778" s="746">
        <v>1716</v>
      </c>
    </row>
    <row r="1779" spans="1:5" ht="14.25" customHeight="1" x14ac:dyDescent="0.25">
      <c r="A1779" s="10"/>
      <c r="B1779" s="10"/>
      <c r="C1779" s="10"/>
      <c r="D1779" s="1038">
        <v>48439114102</v>
      </c>
      <c r="E1779" s="746">
        <v>1716</v>
      </c>
    </row>
    <row r="1780" spans="1:5" ht="14.25" customHeight="1" x14ac:dyDescent="0.25">
      <c r="A1780" s="10"/>
      <c r="B1780" s="10"/>
      <c r="C1780" s="10"/>
      <c r="D1780" s="1038">
        <v>48439111307</v>
      </c>
      <c r="E1780" s="746">
        <v>1716</v>
      </c>
    </row>
    <row r="1781" spans="1:5" ht="14.25" customHeight="1" x14ac:dyDescent="0.25">
      <c r="A1781" s="10"/>
      <c r="B1781" s="10"/>
      <c r="C1781" s="10"/>
      <c r="D1781" s="1038">
        <v>48439105703</v>
      </c>
      <c r="E1781" s="746">
        <v>1716</v>
      </c>
    </row>
    <row r="1782" spans="1:5" ht="14.25" customHeight="1" x14ac:dyDescent="0.25">
      <c r="A1782" s="10"/>
      <c r="B1782" s="10"/>
      <c r="C1782" s="10"/>
      <c r="D1782" s="1038">
        <v>48439105001</v>
      </c>
      <c r="E1782" s="746">
        <v>1716</v>
      </c>
    </row>
    <row r="1783" spans="1:5" ht="14.25" customHeight="1" x14ac:dyDescent="0.25">
      <c r="A1783" s="10"/>
      <c r="B1783" s="10"/>
      <c r="C1783" s="10"/>
      <c r="D1783" s="1038">
        <v>48439104100</v>
      </c>
      <c r="E1783" s="746">
        <v>1716</v>
      </c>
    </row>
    <row r="1784" spans="1:5" ht="14.25" customHeight="1" x14ac:dyDescent="0.25">
      <c r="A1784" s="10"/>
      <c r="B1784" s="10"/>
      <c r="C1784" s="10"/>
      <c r="D1784" s="1038">
        <v>48439102302</v>
      </c>
      <c r="E1784" s="746">
        <v>1716</v>
      </c>
    </row>
    <row r="1785" spans="1:5" ht="14.25" customHeight="1" x14ac:dyDescent="0.25">
      <c r="A1785" s="10"/>
      <c r="B1785" s="10"/>
      <c r="C1785" s="10"/>
      <c r="D1785" s="1038">
        <v>48439101301</v>
      </c>
      <c r="E1785" s="746">
        <v>1716</v>
      </c>
    </row>
    <row r="1786" spans="1:5" ht="14.25" customHeight="1" x14ac:dyDescent="0.25">
      <c r="A1786" s="10"/>
      <c r="B1786" s="10"/>
      <c r="C1786" s="10"/>
      <c r="D1786" s="1038">
        <v>48427950701</v>
      </c>
      <c r="E1786" s="746">
        <v>1716</v>
      </c>
    </row>
    <row r="1787" spans="1:5" ht="14.25" customHeight="1" x14ac:dyDescent="0.25">
      <c r="A1787" s="10"/>
      <c r="B1787" s="10"/>
      <c r="C1787" s="10"/>
      <c r="D1787" s="1038">
        <v>48355006400</v>
      </c>
      <c r="E1787" s="746">
        <v>1716</v>
      </c>
    </row>
    <row r="1788" spans="1:5" ht="14.25" customHeight="1" x14ac:dyDescent="0.25">
      <c r="A1788" s="10"/>
      <c r="B1788" s="10"/>
      <c r="C1788" s="10"/>
      <c r="D1788" s="1038">
        <v>48245000400</v>
      </c>
      <c r="E1788" s="746">
        <v>1716</v>
      </c>
    </row>
    <row r="1789" spans="1:5" ht="14.25" customHeight="1" x14ac:dyDescent="0.25">
      <c r="A1789" s="10"/>
      <c r="B1789" s="10"/>
      <c r="C1789" s="10"/>
      <c r="D1789" s="1038">
        <v>48245000304</v>
      </c>
      <c r="E1789" s="746">
        <v>1716</v>
      </c>
    </row>
    <row r="1790" spans="1:5" ht="14.25" customHeight="1" x14ac:dyDescent="0.25">
      <c r="A1790" s="10"/>
      <c r="B1790" s="10"/>
      <c r="C1790" s="10"/>
      <c r="D1790" s="1038">
        <v>48231960800</v>
      </c>
      <c r="E1790" s="746">
        <v>1716</v>
      </c>
    </row>
    <row r="1791" spans="1:5" ht="14.25" customHeight="1" x14ac:dyDescent="0.25">
      <c r="A1791" s="10"/>
      <c r="B1791" s="10"/>
      <c r="C1791" s="10"/>
      <c r="D1791" s="1038">
        <v>48215020404</v>
      </c>
      <c r="E1791" s="746">
        <v>1716</v>
      </c>
    </row>
    <row r="1792" spans="1:5" ht="14.25" customHeight="1" x14ac:dyDescent="0.25">
      <c r="A1792" s="10"/>
      <c r="B1792" s="10"/>
      <c r="C1792" s="10"/>
      <c r="D1792" s="1038">
        <v>48215020204</v>
      </c>
      <c r="E1792" s="746">
        <v>1716</v>
      </c>
    </row>
    <row r="1793" spans="1:5" ht="14.25" customHeight="1" x14ac:dyDescent="0.25">
      <c r="A1793" s="10"/>
      <c r="B1793" s="10"/>
      <c r="C1793" s="10"/>
      <c r="D1793" s="1038">
        <v>48201311100</v>
      </c>
      <c r="E1793" s="746">
        <v>1716</v>
      </c>
    </row>
    <row r="1794" spans="1:5" ht="14.25" customHeight="1" x14ac:dyDescent="0.25">
      <c r="A1794" s="10"/>
      <c r="B1794" s="10"/>
      <c r="C1794" s="10"/>
      <c r="D1794" s="1038">
        <v>48201310700</v>
      </c>
      <c r="E1794" s="746">
        <v>1716</v>
      </c>
    </row>
    <row r="1795" spans="1:5" ht="14.25" customHeight="1" x14ac:dyDescent="0.25">
      <c r="A1795" s="10"/>
      <c r="B1795" s="10"/>
      <c r="C1795" s="10"/>
      <c r="D1795" s="1038">
        <v>48201212500</v>
      </c>
      <c r="E1795" s="746">
        <v>1716</v>
      </c>
    </row>
    <row r="1796" spans="1:5" ht="14.25" customHeight="1" x14ac:dyDescent="0.25">
      <c r="A1796" s="10"/>
      <c r="B1796" s="10"/>
      <c r="C1796" s="10"/>
      <c r="D1796" s="1038">
        <v>48187210400</v>
      </c>
      <c r="E1796" s="746">
        <v>1716</v>
      </c>
    </row>
    <row r="1797" spans="1:5" ht="14.25" customHeight="1" x14ac:dyDescent="0.25">
      <c r="A1797" s="10"/>
      <c r="B1797" s="10"/>
      <c r="C1797" s="10"/>
      <c r="D1797" s="1038">
        <v>48183000300</v>
      </c>
      <c r="E1797" s="746">
        <v>1716</v>
      </c>
    </row>
    <row r="1798" spans="1:5" ht="14.25" customHeight="1" x14ac:dyDescent="0.25">
      <c r="A1798" s="10"/>
      <c r="B1798" s="10"/>
      <c r="C1798" s="10"/>
      <c r="D1798" s="1038">
        <v>48157673102</v>
      </c>
      <c r="E1798" s="746">
        <v>1716</v>
      </c>
    </row>
    <row r="1799" spans="1:5" ht="14.25" customHeight="1" x14ac:dyDescent="0.25">
      <c r="A1799" s="10"/>
      <c r="B1799" s="10"/>
      <c r="C1799" s="10"/>
      <c r="D1799" s="1038">
        <v>48157671002</v>
      </c>
      <c r="E1799" s="746">
        <v>1716</v>
      </c>
    </row>
    <row r="1800" spans="1:5" ht="14.25" customHeight="1" x14ac:dyDescent="0.25">
      <c r="A1800" s="10"/>
      <c r="B1800" s="10"/>
      <c r="C1800" s="10"/>
      <c r="D1800" s="1038">
        <v>48141000600</v>
      </c>
      <c r="E1800" s="746">
        <v>1716</v>
      </c>
    </row>
    <row r="1801" spans="1:5" ht="14.25" customHeight="1" x14ac:dyDescent="0.25">
      <c r="A1801" s="10"/>
      <c r="B1801" s="10"/>
      <c r="C1801" s="10"/>
      <c r="D1801" s="1038">
        <v>48113016704</v>
      </c>
      <c r="E1801" s="746">
        <v>1716</v>
      </c>
    </row>
    <row r="1802" spans="1:5" ht="14.25" customHeight="1" x14ac:dyDescent="0.25">
      <c r="A1802" s="10"/>
      <c r="B1802" s="10"/>
      <c r="C1802" s="10"/>
      <c r="D1802" s="1038">
        <v>48029181817</v>
      </c>
      <c r="E1802" s="746">
        <v>1716</v>
      </c>
    </row>
    <row r="1803" spans="1:5" ht="14.25" customHeight="1" x14ac:dyDescent="0.25">
      <c r="A1803" s="10"/>
      <c r="B1803" s="10"/>
      <c r="C1803" s="10"/>
      <c r="D1803" s="1038">
        <v>48029181100</v>
      </c>
      <c r="E1803" s="746">
        <v>1716</v>
      </c>
    </row>
    <row r="1804" spans="1:5" ht="14.25" customHeight="1" x14ac:dyDescent="0.25">
      <c r="A1804" s="10"/>
      <c r="B1804" s="10"/>
      <c r="C1804" s="10"/>
      <c r="D1804" s="1038">
        <v>48029151301</v>
      </c>
      <c r="E1804" s="746">
        <v>1716</v>
      </c>
    </row>
    <row r="1805" spans="1:5" ht="14.25" customHeight="1" x14ac:dyDescent="0.25">
      <c r="A1805" s="10"/>
      <c r="B1805" s="10"/>
      <c r="C1805" s="10"/>
      <c r="D1805" s="1038">
        <v>48201422701</v>
      </c>
      <c r="E1805" s="746">
        <v>1746</v>
      </c>
    </row>
    <row r="1806" spans="1:5" ht="14.25" customHeight="1" x14ac:dyDescent="0.25">
      <c r="A1806" s="10"/>
      <c r="B1806" s="10"/>
      <c r="C1806" s="10"/>
      <c r="D1806" s="1038">
        <v>48113006402</v>
      </c>
      <c r="E1806" s="746">
        <v>1746</v>
      </c>
    </row>
    <row r="1807" spans="1:5" ht="14.25" customHeight="1" x14ac:dyDescent="0.25">
      <c r="A1807" s="10"/>
      <c r="B1807" s="10"/>
      <c r="C1807" s="10"/>
      <c r="D1807" s="1038">
        <v>48439104505</v>
      </c>
      <c r="E1807" s="746">
        <v>1748</v>
      </c>
    </row>
    <row r="1808" spans="1:5" ht="14.25" customHeight="1" x14ac:dyDescent="0.25">
      <c r="A1808" s="10"/>
      <c r="B1808" s="10"/>
      <c r="C1808" s="10"/>
      <c r="D1808" s="1038">
        <v>48491021202</v>
      </c>
      <c r="E1808" s="746">
        <v>1749</v>
      </c>
    </row>
    <row r="1809" spans="1:5" ht="14.25" customHeight="1" x14ac:dyDescent="0.25">
      <c r="A1809" s="10"/>
      <c r="B1809" s="10"/>
      <c r="C1809" s="10"/>
      <c r="D1809" s="1038">
        <v>48479001104</v>
      </c>
      <c r="E1809" s="746">
        <v>1749</v>
      </c>
    </row>
    <row r="1810" spans="1:5" ht="14.25" customHeight="1" x14ac:dyDescent="0.25">
      <c r="A1810" s="10"/>
      <c r="B1810" s="10"/>
      <c r="C1810" s="10"/>
      <c r="D1810" s="1038">
        <v>48453002431</v>
      </c>
      <c r="E1810" s="746">
        <v>1749</v>
      </c>
    </row>
    <row r="1811" spans="1:5" ht="14.25" customHeight="1" x14ac:dyDescent="0.25">
      <c r="A1811" s="10"/>
      <c r="B1811" s="10"/>
      <c r="C1811" s="10"/>
      <c r="D1811" s="1038">
        <v>48451000802</v>
      </c>
      <c r="E1811" s="746">
        <v>1749</v>
      </c>
    </row>
    <row r="1812" spans="1:5" ht="14.25" customHeight="1" x14ac:dyDescent="0.25">
      <c r="A1812" s="10"/>
      <c r="B1812" s="10"/>
      <c r="C1812" s="10"/>
      <c r="D1812" s="1038">
        <v>48439113630</v>
      </c>
      <c r="E1812" s="746">
        <v>1749</v>
      </c>
    </row>
    <row r="1813" spans="1:5" ht="14.25" customHeight="1" x14ac:dyDescent="0.25">
      <c r="A1813" s="10"/>
      <c r="B1813" s="10"/>
      <c r="C1813" s="10"/>
      <c r="D1813" s="1038">
        <v>48439110703</v>
      </c>
      <c r="E1813" s="746">
        <v>1749</v>
      </c>
    </row>
    <row r="1814" spans="1:5" ht="14.25" customHeight="1" x14ac:dyDescent="0.25">
      <c r="A1814" s="10"/>
      <c r="B1814" s="10"/>
      <c r="C1814" s="10"/>
      <c r="D1814" s="1038">
        <v>48395960500</v>
      </c>
      <c r="E1814" s="746">
        <v>1749</v>
      </c>
    </row>
    <row r="1815" spans="1:5" ht="14.25" customHeight="1" x14ac:dyDescent="0.25">
      <c r="A1815" s="10"/>
      <c r="B1815" s="10"/>
      <c r="C1815" s="10"/>
      <c r="D1815" s="1038">
        <v>48381021300</v>
      </c>
      <c r="E1815" s="746">
        <v>1749</v>
      </c>
    </row>
    <row r="1816" spans="1:5" ht="14.25" customHeight="1" x14ac:dyDescent="0.25">
      <c r="A1816" s="10"/>
      <c r="B1816" s="10"/>
      <c r="C1816" s="10"/>
      <c r="D1816" s="1038">
        <v>48355002601</v>
      </c>
      <c r="E1816" s="746">
        <v>1749</v>
      </c>
    </row>
    <row r="1817" spans="1:5" ht="14.25" customHeight="1" x14ac:dyDescent="0.25">
      <c r="A1817" s="10"/>
      <c r="B1817" s="10"/>
      <c r="C1817" s="10"/>
      <c r="D1817" s="1038">
        <v>48347950301</v>
      </c>
      <c r="E1817" s="746">
        <v>1749</v>
      </c>
    </row>
    <row r="1818" spans="1:5" ht="14.25" customHeight="1" x14ac:dyDescent="0.25">
      <c r="A1818" s="10"/>
      <c r="B1818" s="10"/>
      <c r="C1818" s="10"/>
      <c r="D1818" s="1038">
        <v>48245000307</v>
      </c>
      <c r="E1818" s="746">
        <v>1749</v>
      </c>
    </row>
    <row r="1819" spans="1:5" ht="14.25" customHeight="1" x14ac:dyDescent="0.25">
      <c r="A1819" s="10"/>
      <c r="B1819" s="10"/>
      <c r="C1819" s="10"/>
      <c r="D1819" s="1038">
        <v>48245000101</v>
      </c>
      <c r="E1819" s="746">
        <v>1749</v>
      </c>
    </row>
    <row r="1820" spans="1:5" ht="14.25" customHeight="1" x14ac:dyDescent="0.25">
      <c r="A1820" s="10"/>
      <c r="B1820" s="10"/>
      <c r="C1820" s="10"/>
      <c r="D1820" s="1038">
        <v>48201453401</v>
      </c>
      <c r="E1820" s="746">
        <v>1749</v>
      </c>
    </row>
    <row r="1821" spans="1:5" ht="14.25" customHeight="1" x14ac:dyDescent="0.25">
      <c r="A1821" s="10"/>
      <c r="B1821" s="10"/>
      <c r="C1821" s="10"/>
      <c r="D1821" s="1038">
        <v>48201450600</v>
      </c>
      <c r="E1821" s="746">
        <v>1749</v>
      </c>
    </row>
    <row r="1822" spans="1:5" ht="14.25" customHeight="1" x14ac:dyDescent="0.25">
      <c r="A1822" s="10"/>
      <c r="B1822" s="10"/>
      <c r="C1822" s="10"/>
      <c r="D1822" s="1038">
        <v>48201431501</v>
      </c>
      <c r="E1822" s="746">
        <v>1749</v>
      </c>
    </row>
    <row r="1823" spans="1:5" ht="14.25" customHeight="1" x14ac:dyDescent="0.25">
      <c r="A1823" s="10"/>
      <c r="B1823" s="10"/>
      <c r="C1823" s="10"/>
      <c r="D1823" s="1038">
        <v>48201210800</v>
      </c>
      <c r="E1823" s="746">
        <v>1749</v>
      </c>
    </row>
    <row r="1824" spans="1:5" ht="14.25" customHeight="1" x14ac:dyDescent="0.25">
      <c r="A1824" s="10"/>
      <c r="B1824" s="10"/>
      <c r="C1824" s="10"/>
      <c r="D1824" s="1038">
        <v>48167725200</v>
      </c>
      <c r="E1824" s="746">
        <v>1749</v>
      </c>
    </row>
    <row r="1825" spans="1:5" ht="14.25" customHeight="1" x14ac:dyDescent="0.25">
      <c r="A1825" s="10"/>
      <c r="B1825" s="10"/>
      <c r="C1825" s="10"/>
      <c r="D1825" s="1038">
        <v>48113011701</v>
      </c>
      <c r="E1825" s="746">
        <v>1749</v>
      </c>
    </row>
    <row r="1826" spans="1:5" ht="14.25" customHeight="1" x14ac:dyDescent="0.25">
      <c r="A1826" s="10"/>
      <c r="B1826" s="10"/>
      <c r="C1826" s="10"/>
      <c r="D1826" s="1038">
        <v>48113008100</v>
      </c>
      <c r="E1826" s="746">
        <v>1749</v>
      </c>
    </row>
    <row r="1827" spans="1:5" ht="14.25" customHeight="1" x14ac:dyDescent="0.25">
      <c r="A1827" s="10"/>
      <c r="B1827" s="10"/>
      <c r="C1827" s="10"/>
      <c r="D1827" s="1038">
        <v>48113007911</v>
      </c>
      <c r="E1827" s="746">
        <v>1749</v>
      </c>
    </row>
    <row r="1828" spans="1:5" ht="14.25" customHeight="1" x14ac:dyDescent="0.25">
      <c r="A1828" s="10"/>
      <c r="B1828" s="10"/>
      <c r="C1828" s="10"/>
      <c r="D1828" s="1038">
        <v>48113005901</v>
      </c>
      <c r="E1828" s="746">
        <v>1749</v>
      </c>
    </row>
    <row r="1829" spans="1:5" ht="14.25" customHeight="1" x14ac:dyDescent="0.25">
      <c r="A1829" s="10"/>
      <c r="B1829" s="10"/>
      <c r="C1829" s="10"/>
      <c r="D1829" s="1038">
        <v>48091310502</v>
      </c>
      <c r="E1829" s="746">
        <v>1749</v>
      </c>
    </row>
    <row r="1830" spans="1:5" ht="14.25" customHeight="1" x14ac:dyDescent="0.25">
      <c r="A1830" s="10"/>
      <c r="B1830" s="10"/>
      <c r="C1830" s="10"/>
      <c r="D1830" s="1038">
        <v>48085031635</v>
      </c>
      <c r="E1830" s="746">
        <v>1749</v>
      </c>
    </row>
    <row r="1831" spans="1:5" ht="14.25" customHeight="1" x14ac:dyDescent="0.25">
      <c r="A1831" s="10"/>
      <c r="B1831" s="10"/>
      <c r="C1831" s="10"/>
      <c r="D1831" s="1038">
        <v>48085031100</v>
      </c>
      <c r="E1831" s="746">
        <v>1749</v>
      </c>
    </row>
    <row r="1832" spans="1:5" ht="14.25" customHeight="1" x14ac:dyDescent="0.25">
      <c r="A1832" s="10"/>
      <c r="B1832" s="10"/>
      <c r="C1832" s="10"/>
      <c r="D1832" s="1038">
        <v>48061013303</v>
      </c>
      <c r="E1832" s="746">
        <v>1749</v>
      </c>
    </row>
    <row r="1833" spans="1:5" ht="14.25" customHeight="1" x14ac:dyDescent="0.25">
      <c r="A1833" s="10"/>
      <c r="B1833" s="10"/>
      <c r="C1833" s="10"/>
      <c r="D1833" s="1038">
        <v>48061011700</v>
      </c>
      <c r="E1833" s="746">
        <v>1749</v>
      </c>
    </row>
    <row r="1834" spans="1:5" ht="14.25" customHeight="1" x14ac:dyDescent="0.25">
      <c r="A1834" s="10"/>
      <c r="B1834" s="10"/>
      <c r="C1834" s="10"/>
      <c r="D1834" s="1038">
        <v>48039663200</v>
      </c>
      <c r="E1834" s="746">
        <v>1749</v>
      </c>
    </row>
    <row r="1835" spans="1:5" ht="14.25" customHeight="1" x14ac:dyDescent="0.25">
      <c r="A1835" s="10"/>
      <c r="B1835" s="10"/>
      <c r="C1835" s="10"/>
      <c r="D1835" s="1038">
        <v>48029190601</v>
      </c>
      <c r="E1835" s="746">
        <v>1749</v>
      </c>
    </row>
    <row r="1836" spans="1:5" ht="14.25" customHeight="1" x14ac:dyDescent="0.25">
      <c r="A1836" s="10"/>
      <c r="B1836" s="10"/>
      <c r="C1836" s="10"/>
      <c r="D1836" s="1038">
        <v>48029171918</v>
      </c>
      <c r="E1836" s="746">
        <v>1749</v>
      </c>
    </row>
    <row r="1837" spans="1:5" ht="14.25" customHeight="1" x14ac:dyDescent="0.25">
      <c r="A1837" s="10"/>
      <c r="B1837" s="10"/>
      <c r="C1837" s="10"/>
      <c r="D1837" s="1038">
        <v>48029171601</v>
      </c>
      <c r="E1837" s="746">
        <v>1749</v>
      </c>
    </row>
    <row r="1838" spans="1:5" ht="14.25" customHeight="1" x14ac:dyDescent="0.25">
      <c r="A1838" s="10"/>
      <c r="B1838" s="10"/>
      <c r="C1838" s="10"/>
      <c r="D1838" s="1038">
        <v>48029170401</v>
      </c>
      <c r="E1838" s="746">
        <v>1749</v>
      </c>
    </row>
    <row r="1839" spans="1:5" ht="14.25" customHeight="1" x14ac:dyDescent="0.25">
      <c r="A1839" s="10"/>
      <c r="B1839" s="10"/>
      <c r="C1839" s="10"/>
      <c r="D1839" s="1038">
        <v>48029120502</v>
      </c>
      <c r="E1839" s="746">
        <v>1749</v>
      </c>
    </row>
    <row r="1840" spans="1:5" ht="14.25" customHeight="1" x14ac:dyDescent="0.25">
      <c r="A1840" s="10"/>
      <c r="B1840" s="10"/>
      <c r="C1840" s="10"/>
      <c r="D1840" s="1038">
        <v>48007950400</v>
      </c>
      <c r="E1840" s="746">
        <v>1749</v>
      </c>
    </row>
    <row r="1841" spans="1:5" ht="14.25" customHeight="1" x14ac:dyDescent="0.25">
      <c r="A1841" s="10"/>
      <c r="B1841" s="10"/>
      <c r="C1841" s="10"/>
      <c r="D1841" s="1038">
        <v>48439100102</v>
      </c>
      <c r="E1841" s="746">
        <v>1782</v>
      </c>
    </row>
    <row r="1842" spans="1:5" ht="14.25" customHeight="1" x14ac:dyDescent="0.25">
      <c r="A1842" s="10"/>
      <c r="B1842" s="10"/>
      <c r="C1842" s="10"/>
      <c r="D1842" s="1038">
        <v>48453001848</v>
      </c>
      <c r="E1842" s="746">
        <v>1783</v>
      </c>
    </row>
    <row r="1843" spans="1:5" ht="14.25" customHeight="1" x14ac:dyDescent="0.25">
      <c r="A1843" s="10"/>
      <c r="B1843" s="10"/>
      <c r="C1843" s="10"/>
      <c r="D1843" s="1038">
        <v>48439104702</v>
      </c>
      <c r="E1843" s="746">
        <v>1783</v>
      </c>
    </row>
    <row r="1844" spans="1:5" ht="14.25" customHeight="1" x14ac:dyDescent="0.25">
      <c r="A1844" s="10"/>
      <c r="B1844" s="10"/>
      <c r="C1844" s="10"/>
      <c r="D1844" s="1038">
        <v>48427950600</v>
      </c>
      <c r="E1844" s="746">
        <v>1783</v>
      </c>
    </row>
    <row r="1845" spans="1:5" ht="14.25" customHeight="1" x14ac:dyDescent="0.25">
      <c r="A1845" s="10"/>
      <c r="B1845" s="10"/>
      <c r="C1845" s="10"/>
      <c r="D1845" s="1038">
        <v>48423001908</v>
      </c>
      <c r="E1845" s="746">
        <v>1783</v>
      </c>
    </row>
    <row r="1846" spans="1:5" ht="14.25" customHeight="1" x14ac:dyDescent="0.25">
      <c r="A1846" s="10"/>
      <c r="B1846" s="10"/>
      <c r="C1846" s="10"/>
      <c r="D1846" s="1038">
        <v>48329010114</v>
      </c>
      <c r="E1846" s="746">
        <v>1783</v>
      </c>
    </row>
    <row r="1847" spans="1:5" ht="14.25" customHeight="1" x14ac:dyDescent="0.25">
      <c r="A1847" s="10"/>
      <c r="B1847" s="10"/>
      <c r="C1847" s="10"/>
      <c r="D1847" s="1038">
        <v>48273020200</v>
      </c>
      <c r="E1847" s="746">
        <v>1783</v>
      </c>
    </row>
    <row r="1848" spans="1:5" ht="14.25" customHeight="1" x14ac:dyDescent="0.25">
      <c r="A1848" s="10"/>
      <c r="B1848" s="10"/>
      <c r="C1848" s="10"/>
      <c r="D1848" s="1038">
        <v>48257050300</v>
      </c>
      <c r="E1848" s="746">
        <v>1783</v>
      </c>
    </row>
    <row r="1849" spans="1:5" ht="14.25" customHeight="1" x14ac:dyDescent="0.25">
      <c r="A1849" s="10"/>
      <c r="B1849" s="10"/>
      <c r="C1849" s="10"/>
      <c r="D1849" s="1038">
        <v>48215021304</v>
      </c>
      <c r="E1849" s="746">
        <v>1783</v>
      </c>
    </row>
    <row r="1850" spans="1:5" ht="14.25" customHeight="1" x14ac:dyDescent="0.25">
      <c r="A1850" s="10"/>
      <c r="B1850" s="10"/>
      <c r="C1850" s="10"/>
      <c r="D1850" s="1038">
        <v>48201410600</v>
      </c>
      <c r="E1850" s="746">
        <v>1783</v>
      </c>
    </row>
    <row r="1851" spans="1:5" ht="14.25" customHeight="1" x14ac:dyDescent="0.25">
      <c r="A1851" s="10"/>
      <c r="B1851" s="10"/>
      <c r="C1851" s="10"/>
      <c r="D1851" s="1038">
        <v>48201250500</v>
      </c>
      <c r="E1851" s="746">
        <v>1783</v>
      </c>
    </row>
    <row r="1852" spans="1:5" ht="14.25" customHeight="1" x14ac:dyDescent="0.25">
      <c r="A1852" s="10"/>
      <c r="B1852" s="10"/>
      <c r="C1852" s="10"/>
      <c r="D1852" s="1038">
        <v>48201233101</v>
      </c>
      <c r="E1852" s="746">
        <v>1783</v>
      </c>
    </row>
    <row r="1853" spans="1:5" ht="14.25" customHeight="1" x14ac:dyDescent="0.25">
      <c r="A1853" s="10"/>
      <c r="B1853" s="10"/>
      <c r="C1853" s="10"/>
      <c r="D1853" s="1038">
        <v>48141010329</v>
      </c>
      <c r="E1853" s="746">
        <v>1783</v>
      </c>
    </row>
    <row r="1854" spans="1:5" ht="14.25" customHeight="1" x14ac:dyDescent="0.25">
      <c r="A1854" s="10"/>
      <c r="B1854" s="10"/>
      <c r="C1854" s="10"/>
      <c r="D1854" s="1038">
        <v>48141003000</v>
      </c>
      <c r="E1854" s="746">
        <v>1783</v>
      </c>
    </row>
    <row r="1855" spans="1:5" ht="14.25" customHeight="1" x14ac:dyDescent="0.25">
      <c r="A1855" s="10"/>
      <c r="B1855" s="10"/>
      <c r="C1855" s="10"/>
      <c r="D1855" s="1038">
        <v>48113019020</v>
      </c>
      <c r="E1855" s="746">
        <v>1783</v>
      </c>
    </row>
    <row r="1856" spans="1:5" ht="14.25" customHeight="1" x14ac:dyDescent="0.25">
      <c r="A1856" s="10"/>
      <c r="B1856" s="10"/>
      <c r="C1856" s="10"/>
      <c r="D1856" s="1038">
        <v>48113008802</v>
      </c>
      <c r="E1856" s="746">
        <v>1783</v>
      </c>
    </row>
    <row r="1857" spans="1:5" ht="14.25" customHeight="1" x14ac:dyDescent="0.25">
      <c r="A1857" s="10"/>
      <c r="B1857" s="10"/>
      <c r="C1857" s="10"/>
      <c r="D1857" s="1038">
        <v>48113007822</v>
      </c>
      <c r="E1857" s="746">
        <v>1783</v>
      </c>
    </row>
    <row r="1858" spans="1:5" ht="14.25" customHeight="1" x14ac:dyDescent="0.25">
      <c r="A1858" s="10"/>
      <c r="B1858" s="10"/>
      <c r="C1858" s="10"/>
      <c r="D1858" s="1038">
        <v>48113003901</v>
      </c>
      <c r="E1858" s="746">
        <v>1783</v>
      </c>
    </row>
    <row r="1859" spans="1:5" ht="14.25" customHeight="1" x14ac:dyDescent="0.25">
      <c r="A1859" s="10"/>
      <c r="B1859" s="10"/>
      <c r="C1859" s="10"/>
      <c r="D1859" s="1038">
        <v>48091310605</v>
      </c>
      <c r="E1859" s="746">
        <v>1783</v>
      </c>
    </row>
    <row r="1860" spans="1:5" ht="14.25" customHeight="1" x14ac:dyDescent="0.25">
      <c r="A1860" s="10"/>
      <c r="B1860" s="10"/>
      <c r="C1860" s="10"/>
      <c r="D1860" s="1038">
        <v>48091310403</v>
      </c>
      <c r="E1860" s="746">
        <v>1783</v>
      </c>
    </row>
    <row r="1861" spans="1:5" ht="14.25" customHeight="1" x14ac:dyDescent="0.25">
      <c r="A1861" s="10"/>
      <c r="B1861" s="10"/>
      <c r="C1861" s="10"/>
      <c r="D1861" s="1038">
        <v>48061014200</v>
      </c>
      <c r="E1861" s="746">
        <v>1783</v>
      </c>
    </row>
    <row r="1862" spans="1:5" ht="14.25" customHeight="1" x14ac:dyDescent="0.25">
      <c r="A1862" s="10"/>
      <c r="B1862" s="10"/>
      <c r="C1862" s="10"/>
      <c r="D1862" s="1038">
        <v>48039664400</v>
      </c>
      <c r="E1862" s="746">
        <v>1783</v>
      </c>
    </row>
    <row r="1863" spans="1:5" ht="14.25" customHeight="1" x14ac:dyDescent="0.25">
      <c r="A1863" s="10"/>
      <c r="B1863" s="10"/>
      <c r="C1863" s="10"/>
      <c r="D1863" s="1038">
        <v>48027023202</v>
      </c>
      <c r="E1863" s="746">
        <v>1783</v>
      </c>
    </row>
    <row r="1864" spans="1:5" ht="14.25" customHeight="1" x14ac:dyDescent="0.25">
      <c r="A1864" s="10"/>
      <c r="B1864" s="10"/>
      <c r="C1864" s="10"/>
      <c r="D1864" s="1038">
        <v>48291701400</v>
      </c>
      <c r="E1864" s="746">
        <v>1805</v>
      </c>
    </row>
    <row r="1865" spans="1:5" ht="14.25" customHeight="1" x14ac:dyDescent="0.25">
      <c r="A1865" s="10"/>
      <c r="B1865" s="10"/>
      <c r="C1865" s="10"/>
      <c r="D1865" s="1038">
        <v>48201554302</v>
      </c>
      <c r="E1865" s="746">
        <v>1805</v>
      </c>
    </row>
    <row r="1866" spans="1:5" ht="14.25" customHeight="1" x14ac:dyDescent="0.25">
      <c r="A1866" s="10"/>
      <c r="B1866" s="10"/>
      <c r="C1866" s="10"/>
      <c r="D1866" s="1038">
        <v>48113003800</v>
      </c>
      <c r="E1866" s="746">
        <v>1805</v>
      </c>
    </row>
    <row r="1867" spans="1:5" ht="14.25" customHeight="1" x14ac:dyDescent="0.25">
      <c r="A1867" s="10"/>
      <c r="B1867" s="10"/>
      <c r="C1867" s="10"/>
      <c r="D1867" s="1038">
        <v>48029171401</v>
      </c>
      <c r="E1867" s="746">
        <v>1805</v>
      </c>
    </row>
    <row r="1868" spans="1:5" ht="14.25" customHeight="1" x14ac:dyDescent="0.25">
      <c r="A1868" s="10"/>
      <c r="B1868" s="10"/>
      <c r="C1868" s="10"/>
      <c r="D1868" s="1038">
        <v>48481740400</v>
      </c>
      <c r="E1868" s="746">
        <v>1809</v>
      </c>
    </row>
    <row r="1869" spans="1:5" ht="14.25" customHeight="1" x14ac:dyDescent="0.25">
      <c r="A1869" s="10"/>
      <c r="B1869" s="10"/>
      <c r="C1869" s="10"/>
      <c r="D1869" s="1038">
        <v>48479001814</v>
      </c>
      <c r="E1869" s="746">
        <v>1809</v>
      </c>
    </row>
    <row r="1870" spans="1:5" ht="14.25" customHeight="1" x14ac:dyDescent="0.25">
      <c r="A1870" s="10"/>
      <c r="B1870" s="10"/>
      <c r="C1870" s="10"/>
      <c r="D1870" s="1038">
        <v>48469000501</v>
      </c>
      <c r="E1870" s="746">
        <v>1809</v>
      </c>
    </row>
    <row r="1871" spans="1:5" ht="14.25" customHeight="1" x14ac:dyDescent="0.25">
      <c r="A1871" s="10"/>
      <c r="B1871" s="10"/>
      <c r="C1871" s="10"/>
      <c r="D1871" s="1038">
        <v>48453002428</v>
      </c>
      <c r="E1871" s="746">
        <v>1809</v>
      </c>
    </row>
    <row r="1872" spans="1:5" ht="14.25" customHeight="1" x14ac:dyDescent="0.25">
      <c r="A1872" s="10"/>
      <c r="B1872" s="10"/>
      <c r="C1872" s="10"/>
      <c r="D1872" s="1038">
        <v>48453002208</v>
      </c>
      <c r="E1872" s="746">
        <v>1809</v>
      </c>
    </row>
    <row r="1873" spans="1:5" ht="14.25" customHeight="1" x14ac:dyDescent="0.25">
      <c r="A1873" s="10"/>
      <c r="B1873" s="10"/>
      <c r="C1873" s="10"/>
      <c r="D1873" s="1038">
        <v>48453001760</v>
      </c>
      <c r="E1873" s="746">
        <v>1809</v>
      </c>
    </row>
    <row r="1874" spans="1:5" ht="14.25" customHeight="1" x14ac:dyDescent="0.25">
      <c r="A1874" s="10"/>
      <c r="B1874" s="10"/>
      <c r="C1874" s="10"/>
      <c r="D1874" s="1038">
        <v>48453001303</v>
      </c>
      <c r="E1874" s="746">
        <v>1809</v>
      </c>
    </row>
    <row r="1875" spans="1:5" ht="14.25" customHeight="1" x14ac:dyDescent="0.25">
      <c r="A1875" s="10"/>
      <c r="B1875" s="10"/>
      <c r="C1875" s="10"/>
      <c r="D1875" s="1038">
        <v>48439113517</v>
      </c>
      <c r="E1875" s="746">
        <v>1809</v>
      </c>
    </row>
    <row r="1876" spans="1:5" ht="14.25" customHeight="1" x14ac:dyDescent="0.25">
      <c r="A1876" s="10"/>
      <c r="B1876" s="10"/>
      <c r="C1876" s="10"/>
      <c r="D1876" s="1038">
        <v>48329000402</v>
      </c>
      <c r="E1876" s="746">
        <v>1809</v>
      </c>
    </row>
    <row r="1877" spans="1:5" ht="14.25" customHeight="1" x14ac:dyDescent="0.25">
      <c r="A1877" s="10"/>
      <c r="B1877" s="10"/>
      <c r="C1877" s="10"/>
      <c r="D1877" s="1038">
        <v>48323950400</v>
      </c>
      <c r="E1877" s="746">
        <v>1809</v>
      </c>
    </row>
    <row r="1878" spans="1:5" ht="14.25" customHeight="1" x14ac:dyDescent="0.25">
      <c r="A1878" s="10"/>
      <c r="B1878" s="10"/>
      <c r="C1878" s="10"/>
      <c r="D1878" s="1038">
        <v>48281950400</v>
      </c>
      <c r="E1878" s="746">
        <v>1809</v>
      </c>
    </row>
    <row r="1879" spans="1:5" ht="14.25" customHeight="1" x14ac:dyDescent="0.25">
      <c r="A1879" s="10"/>
      <c r="B1879" s="10"/>
      <c r="C1879" s="10"/>
      <c r="D1879" s="1038">
        <v>48277000900</v>
      </c>
      <c r="E1879" s="746">
        <v>1809</v>
      </c>
    </row>
    <row r="1880" spans="1:5" ht="14.25" customHeight="1" x14ac:dyDescent="0.25">
      <c r="A1880" s="10"/>
      <c r="B1880" s="10"/>
      <c r="C1880" s="10"/>
      <c r="D1880" s="1038">
        <v>48273020500</v>
      </c>
      <c r="E1880" s="746">
        <v>1809</v>
      </c>
    </row>
    <row r="1881" spans="1:5" ht="14.25" customHeight="1" x14ac:dyDescent="0.25">
      <c r="A1881" s="10"/>
      <c r="B1881" s="10"/>
      <c r="C1881" s="10"/>
      <c r="D1881" s="1038">
        <v>48201555303</v>
      </c>
      <c r="E1881" s="746">
        <v>1809</v>
      </c>
    </row>
    <row r="1882" spans="1:5" ht="14.25" customHeight="1" x14ac:dyDescent="0.25">
      <c r="A1882" s="10"/>
      <c r="B1882" s="10"/>
      <c r="C1882" s="10"/>
      <c r="D1882" s="1038">
        <v>48201350601</v>
      </c>
      <c r="E1882" s="746">
        <v>1809</v>
      </c>
    </row>
    <row r="1883" spans="1:5" ht="14.25" customHeight="1" x14ac:dyDescent="0.25">
      <c r="A1883" s="10"/>
      <c r="B1883" s="10"/>
      <c r="C1883" s="10"/>
      <c r="D1883" s="1038">
        <v>48201350200</v>
      </c>
      <c r="E1883" s="746">
        <v>1809</v>
      </c>
    </row>
    <row r="1884" spans="1:5" ht="14.25" customHeight="1" x14ac:dyDescent="0.25">
      <c r="A1884" s="10"/>
      <c r="B1884" s="10"/>
      <c r="C1884" s="10"/>
      <c r="D1884" s="1038">
        <v>48201341502</v>
      </c>
      <c r="E1884" s="746">
        <v>1809</v>
      </c>
    </row>
    <row r="1885" spans="1:5" ht="14.25" customHeight="1" x14ac:dyDescent="0.25">
      <c r="A1885" s="10"/>
      <c r="B1885" s="10"/>
      <c r="C1885" s="10"/>
      <c r="D1885" s="1038">
        <v>48201241400</v>
      </c>
      <c r="E1885" s="746">
        <v>1809</v>
      </c>
    </row>
    <row r="1886" spans="1:5" ht="14.25" customHeight="1" x14ac:dyDescent="0.25">
      <c r="A1886" s="10"/>
      <c r="B1886" s="10"/>
      <c r="C1886" s="10"/>
      <c r="D1886" s="1038">
        <v>48201233300</v>
      </c>
      <c r="E1886" s="746">
        <v>1809</v>
      </c>
    </row>
    <row r="1887" spans="1:5" ht="14.25" customHeight="1" x14ac:dyDescent="0.25">
      <c r="A1887" s="10"/>
      <c r="B1887" s="10"/>
      <c r="C1887" s="10"/>
      <c r="D1887" s="1038">
        <v>48201222100</v>
      </c>
      <c r="E1887" s="746">
        <v>1809</v>
      </c>
    </row>
    <row r="1888" spans="1:5" ht="14.25" customHeight="1" x14ac:dyDescent="0.25">
      <c r="A1888" s="10"/>
      <c r="B1888" s="10"/>
      <c r="C1888" s="10"/>
      <c r="D1888" s="1038">
        <v>48187210801</v>
      </c>
      <c r="E1888" s="746">
        <v>1809</v>
      </c>
    </row>
    <row r="1889" spans="1:5" ht="14.25" customHeight="1" x14ac:dyDescent="0.25">
      <c r="A1889" s="10"/>
      <c r="B1889" s="10"/>
      <c r="C1889" s="10"/>
      <c r="D1889" s="1038">
        <v>48141010102</v>
      </c>
      <c r="E1889" s="746">
        <v>1809</v>
      </c>
    </row>
    <row r="1890" spans="1:5" ht="14.25" customHeight="1" x14ac:dyDescent="0.25">
      <c r="A1890" s="10"/>
      <c r="B1890" s="10"/>
      <c r="C1890" s="10"/>
      <c r="D1890" s="1038">
        <v>48141001202</v>
      </c>
      <c r="E1890" s="746">
        <v>1809</v>
      </c>
    </row>
    <row r="1891" spans="1:5" ht="14.25" customHeight="1" x14ac:dyDescent="0.25">
      <c r="A1891" s="10"/>
      <c r="B1891" s="10"/>
      <c r="C1891" s="10"/>
      <c r="D1891" s="1038">
        <v>48141000207</v>
      </c>
      <c r="E1891" s="746">
        <v>1809</v>
      </c>
    </row>
    <row r="1892" spans="1:5" ht="14.25" customHeight="1" x14ac:dyDescent="0.25">
      <c r="A1892" s="10"/>
      <c r="B1892" s="10"/>
      <c r="C1892" s="10"/>
      <c r="D1892" s="1038">
        <v>48121021630</v>
      </c>
      <c r="E1892" s="746">
        <v>1809</v>
      </c>
    </row>
    <row r="1893" spans="1:5" ht="14.25" customHeight="1" x14ac:dyDescent="0.25">
      <c r="A1893" s="10"/>
      <c r="B1893" s="10"/>
      <c r="C1893" s="10"/>
      <c r="D1893" s="1038">
        <v>48121021408</v>
      </c>
      <c r="E1893" s="746">
        <v>1809</v>
      </c>
    </row>
    <row r="1894" spans="1:5" ht="14.25" customHeight="1" x14ac:dyDescent="0.25">
      <c r="A1894" s="10"/>
      <c r="B1894" s="10"/>
      <c r="C1894" s="10"/>
      <c r="D1894" s="1038">
        <v>48121021502</v>
      </c>
      <c r="E1894" s="746">
        <v>1809</v>
      </c>
    </row>
    <row r="1895" spans="1:5" ht="14.25" customHeight="1" x14ac:dyDescent="0.25">
      <c r="A1895" s="10"/>
      <c r="B1895" s="10"/>
      <c r="C1895" s="10"/>
      <c r="D1895" s="1038">
        <v>48113018110</v>
      </c>
      <c r="E1895" s="746">
        <v>1809</v>
      </c>
    </row>
    <row r="1896" spans="1:5" ht="14.25" customHeight="1" x14ac:dyDescent="0.25">
      <c r="A1896" s="10"/>
      <c r="B1896" s="10"/>
      <c r="C1896" s="10"/>
      <c r="D1896" s="1038">
        <v>48113014137</v>
      </c>
      <c r="E1896" s="746">
        <v>1809</v>
      </c>
    </row>
    <row r="1897" spans="1:5" ht="14.25" customHeight="1" x14ac:dyDescent="0.25">
      <c r="A1897" s="10"/>
      <c r="B1897" s="10"/>
      <c r="C1897" s="10"/>
      <c r="D1897" s="1038">
        <v>48113014132</v>
      </c>
      <c r="E1897" s="746">
        <v>1809</v>
      </c>
    </row>
    <row r="1898" spans="1:5" ht="14.25" customHeight="1" x14ac:dyDescent="0.25">
      <c r="A1898" s="10"/>
      <c r="B1898" s="10"/>
      <c r="C1898" s="10"/>
      <c r="D1898" s="1038">
        <v>48113006501</v>
      </c>
      <c r="E1898" s="746">
        <v>1809</v>
      </c>
    </row>
    <row r="1899" spans="1:5" ht="14.25" customHeight="1" x14ac:dyDescent="0.25">
      <c r="A1899" s="10"/>
      <c r="B1899" s="10"/>
      <c r="C1899" s="10"/>
      <c r="D1899" s="1038">
        <v>48113002200</v>
      </c>
      <c r="E1899" s="746">
        <v>1809</v>
      </c>
    </row>
    <row r="1900" spans="1:5" ht="14.25" customHeight="1" x14ac:dyDescent="0.25">
      <c r="A1900" s="10"/>
      <c r="B1900" s="10"/>
      <c r="C1900" s="10"/>
      <c r="D1900" s="1038">
        <v>48091310401</v>
      </c>
      <c r="E1900" s="746">
        <v>1809</v>
      </c>
    </row>
    <row r="1901" spans="1:5" ht="14.25" customHeight="1" x14ac:dyDescent="0.25">
      <c r="A1901" s="10"/>
      <c r="B1901" s="10"/>
      <c r="C1901" s="10"/>
      <c r="D1901" s="1038">
        <v>48085031649</v>
      </c>
      <c r="E1901" s="746">
        <v>1809</v>
      </c>
    </row>
    <row r="1902" spans="1:5" ht="14.25" customHeight="1" x14ac:dyDescent="0.25">
      <c r="A1902" s="10"/>
      <c r="B1902" s="10"/>
      <c r="C1902" s="10"/>
      <c r="D1902" s="1038">
        <v>48061011600</v>
      </c>
      <c r="E1902" s="746">
        <v>1809</v>
      </c>
    </row>
    <row r="1903" spans="1:5" ht="14.25" customHeight="1" x14ac:dyDescent="0.25">
      <c r="A1903" s="10"/>
      <c r="B1903" s="10"/>
      <c r="C1903" s="10"/>
      <c r="D1903" s="1038">
        <v>48057000200</v>
      </c>
      <c r="E1903" s="746">
        <v>1809</v>
      </c>
    </row>
    <row r="1904" spans="1:5" ht="14.25" customHeight="1" x14ac:dyDescent="0.25">
      <c r="A1904" s="10"/>
      <c r="B1904" s="10"/>
      <c r="C1904" s="10"/>
      <c r="D1904" s="1038">
        <v>48029120100</v>
      </c>
      <c r="E1904" s="746">
        <v>1809</v>
      </c>
    </row>
    <row r="1905" spans="1:5" ht="14.25" customHeight="1" x14ac:dyDescent="0.25">
      <c r="A1905" s="10"/>
      <c r="B1905" s="10"/>
      <c r="C1905" s="10"/>
      <c r="D1905" s="1038">
        <v>48251130205</v>
      </c>
      <c r="E1905" s="746">
        <v>1846</v>
      </c>
    </row>
    <row r="1906" spans="1:5" ht="14.25" customHeight="1" x14ac:dyDescent="0.25">
      <c r="A1906" s="10"/>
      <c r="B1906" s="10"/>
      <c r="C1906" s="10"/>
      <c r="D1906" s="1038">
        <v>48201350801</v>
      </c>
      <c r="E1906" s="746">
        <v>1846</v>
      </c>
    </row>
    <row r="1907" spans="1:5" ht="14.25" customHeight="1" x14ac:dyDescent="0.25">
      <c r="A1907" s="10"/>
      <c r="B1907" s="10"/>
      <c r="C1907" s="10"/>
      <c r="D1907" s="1038">
        <v>48037010500</v>
      </c>
      <c r="E1907" s="746">
        <v>1846</v>
      </c>
    </row>
    <row r="1908" spans="1:5" ht="14.25" customHeight="1" x14ac:dyDescent="0.25">
      <c r="A1908" s="10"/>
      <c r="B1908" s="10"/>
      <c r="C1908" s="10"/>
      <c r="D1908" s="1038">
        <v>48469000601</v>
      </c>
      <c r="E1908" s="746">
        <v>1849</v>
      </c>
    </row>
    <row r="1909" spans="1:5" ht="14.25" customHeight="1" x14ac:dyDescent="0.25">
      <c r="A1909" s="10"/>
      <c r="B1909" s="10"/>
      <c r="C1909" s="10"/>
      <c r="D1909" s="1038">
        <v>48453001862</v>
      </c>
      <c r="E1909" s="746">
        <v>1849</v>
      </c>
    </row>
    <row r="1910" spans="1:5" ht="14.25" customHeight="1" x14ac:dyDescent="0.25">
      <c r="A1910" s="10"/>
      <c r="B1910" s="10"/>
      <c r="C1910" s="10"/>
      <c r="D1910" s="1038">
        <v>48453001740</v>
      </c>
      <c r="E1910" s="746">
        <v>1849</v>
      </c>
    </row>
    <row r="1911" spans="1:5" ht="14.25" customHeight="1" x14ac:dyDescent="0.25">
      <c r="A1911" s="10"/>
      <c r="B1911" s="10"/>
      <c r="C1911" s="10"/>
      <c r="D1911" s="1038">
        <v>48453000203</v>
      </c>
      <c r="E1911" s="746">
        <v>1849</v>
      </c>
    </row>
    <row r="1912" spans="1:5" ht="14.25" customHeight="1" x14ac:dyDescent="0.25">
      <c r="A1912" s="10"/>
      <c r="B1912" s="10"/>
      <c r="C1912" s="10"/>
      <c r="D1912" s="1038">
        <v>48439122200</v>
      </c>
      <c r="E1912" s="746">
        <v>1849</v>
      </c>
    </row>
    <row r="1913" spans="1:5" ht="14.25" customHeight="1" x14ac:dyDescent="0.25">
      <c r="A1913" s="10"/>
      <c r="B1913" s="10"/>
      <c r="C1913" s="10"/>
      <c r="D1913" s="1038">
        <v>48439113618</v>
      </c>
      <c r="E1913" s="746">
        <v>1849</v>
      </c>
    </row>
    <row r="1914" spans="1:5" ht="14.25" customHeight="1" x14ac:dyDescent="0.25">
      <c r="A1914" s="10"/>
      <c r="B1914" s="10"/>
      <c r="C1914" s="10"/>
      <c r="D1914" s="1038">
        <v>48439105203</v>
      </c>
      <c r="E1914" s="746">
        <v>1849</v>
      </c>
    </row>
    <row r="1915" spans="1:5" ht="14.25" customHeight="1" x14ac:dyDescent="0.25">
      <c r="A1915" s="10"/>
      <c r="B1915" s="10"/>
      <c r="C1915" s="10"/>
      <c r="D1915" s="1038">
        <v>48437950300</v>
      </c>
      <c r="E1915" s="746">
        <v>1849</v>
      </c>
    </row>
    <row r="1916" spans="1:5" ht="14.25" customHeight="1" x14ac:dyDescent="0.25">
      <c r="A1916" s="10"/>
      <c r="B1916" s="10"/>
      <c r="C1916" s="10"/>
      <c r="D1916" s="1038">
        <v>48303001903</v>
      </c>
      <c r="E1916" s="746">
        <v>1849</v>
      </c>
    </row>
    <row r="1917" spans="1:5" ht="14.25" customHeight="1" x14ac:dyDescent="0.25">
      <c r="A1917" s="10"/>
      <c r="B1917" s="10"/>
      <c r="C1917" s="10"/>
      <c r="D1917" s="1038">
        <v>48215020600</v>
      </c>
      <c r="E1917" s="746">
        <v>1849</v>
      </c>
    </row>
    <row r="1918" spans="1:5" ht="14.25" customHeight="1" x14ac:dyDescent="0.25">
      <c r="A1918" s="10"/>
      <c r="B1918" s="10"/>
      <c r="C1918" s="10"/>
      <c r="D1918" s="1038">
        <v>48215020205</v>
      </c>
      <c r="E1918" s="746">
        <v>1849</v>
      </c>
    </row>
    <row r="1919" spans="1:5" ht="14.25" customHeight="1" x14ac:dyDescent="0.25">
      <c r="A1919" s="10"/>
      <c r="B1919" s="10"/>
      <c r="C1919" s="10"/>
      <c r="D1919" s="1038">
        <v>48201531900</v>
      </c>
      <c r="E1919" s="746">
        <v>1849</v>
      </c>
    </row>
    <row r="1920" spans="1:5" ht="14.25" customHeight="1" x14ac:dyDescent="0.25">
      <c r="A1920" s="10"/>
      <c r="B1920" s="10"/>
      <c r="C1920" s="10"/>
      <c r="D1920" s="1038">
        <v>48201333100</v>
      </c>
      <c r="E1920" s="746">
        <v>1849</v>
      </c>
    </row>
    <row r="1921" spans="1:5" ht="14.25" customHeight="1" x14ac:dyDescent="0.25">
      <c r="A1921" s="10"/>
      <c r="B1921" s="10"/>
      <c r="C1921" s="10"/>
      <c r="D1921" s="1038">
        <v>48201313300</v>
      </c>
      <c r="E1921" s="746">
        <v>1849</v>
      </c>
    </row>
    <row r="1922" spans="1:5" ht="14.25" customHeight="1" x14ac:dyDescent="0.25">
      <c r="A1922" s="10"/>
      <c r="B1922" s="10"/>
      <c r="C1922" s="10"/>
      <c r="D1922" s="1038">
        <v>48201311000</v>
      </c>
      <c r="E1922" s="746">
        <v>1849</v>
      </c>
    </row>
    <row r="1923" spans="1:5" ht="14.25" customHeight="1" x14ac:dyDescent="0.25">
      <c r="A1923" s="10"/>
      <c r="B1923" s="10"/>
      <c r="C1923" s="10"/>
      <c r="D1923" s="1038">
        <v>48201220300</v>
      </c>
      <c r="E1923" s="746">
        <v>1849</v>
      </c>
    </row>
    <row r="1924" spans="1:5" ht="14.25" customHeight="1" x14ac:dyDescent="0.25">
      <c r="A1924" s="10"/>
      <c r="B1924" s="10"/>
      <c r="C1924" s="10"/>
      <c r="D1924" s="1038">
        <v>48181000700</v>
      </c>
      <c r="E1924" s="746">
        <v>1849</v>
      </c>
    </row>
    <row r="1925" spans="1:5" ht="14.25" customHeight="1" x14ac:dyDescent="0.25">
      <c r="A1925" s="10"/>
      <c r="B1925" s="10"/>
      <c r="C1925" s="10"/>
      <c r="D1925" s="1038">
        <v>48141002300</v>
      </c>
      <c r="E1925" s="746">
        <v>1849</v>
      </c>
    </row>
    <row r="1926" spans="1:5" ht="14.25" customHeight="1" x14ac:dyDescent="0.25">
      <c r="A1926" s="10"/>
      <c r="B1926" s="10"/>
      <c r="C1926" s="10"/>
      <c r="D1926" s="1038">
        <v>48135002400</v>
      </c>
      <c r="E1926" s="746">
        <v>1849</v>
      </c>
    </row>
    <row r="1927" spans="1:5" ht="14.25" customHeight="1" x14ac:dyDescent="0.25">
      <c r="A1927" s="10"/>
      <c r="B1927" s="10"/>
      <c r="C1927" s="10"/>
      <c r="D1927" s="1038">
        <v>48121021505</v>
      </c>
      <c r="E1927" s="746">
        <v>1849</v>
      </c>
    </row>
    <row r="1928" spans="1:5" ht="14.25" customHeight="1" x14ac:dyDescent="0.25">
      <c r="A1928" s="10"/>
      <c r="B1928" s="10"/>
      <c r="C1928" s="10"/>
      <c r="D1928" s="1038">
        <v>48113013717</v>
      </c>
      <c r="E1928" s="746">
        <v>1849</v>
      </c>
    </row>
    <row r="1929" spans="1:5" ht="14.25" customHeight="1" x14ac:dyDescent="0.25">
      <c r="A1929" s="10"/>
      <c r="B1929" s="10"/>
      <c r="C1929" s="10"/>
      <c r="D1929" s="1038">
        <v>48085030701</v>
      </c>
      <c r="E1929" s="746">
        <v>1849</v>
      </c>
    </row>
    <row r="1930" spans="1:5" ht="14.25" customHeight="1" x14ac:dyDescent="0.25">
      <c r="A1930" s="10"/>
      <c r="B1930" s="10"/>
      <c r="C1930" s="10"/>
      <c r="D1930" s="1038">
        <v>48061012900</v>
      </c>
      <c r="E1930" s="746">
        <v>1849</v>
      </c>
    </row>
    <row r="1931" spans="1:5" ht="14.25" customHeight="1" x14ac:dyDescent="0.25">
      <c r="A1931" s="10"/>
      <c r="B1931" s="10"/>
      <c r="C1931" s="10"/>
      <c r="D1931" s="1038">
        <v>48029190700</v>
      </c>
      <c r="E1931" s="746">
        <v>1849</v>
      </c>
    </row>
    <row r="1932" spans="1:5" ht="14.25" customHeight="1" x14ac:dyDescent="0.25">
      <c r="A1932" s="10"/>
      <c r="B1932" s="10"/>
      <c r="C1932" s="10"/>
      <c r="D1932" s="1038">
        <v>48029181823</v>
      </c>
      <c r="E1932" s="746">
        <v>1849</v>
      </c>
    </row>
    <row r="1933" spans="1:5" ht="14.25" customHeight="1" x14ac:dyDescent="0.25">
      <c r="A1933" s="10"/>
      <c r="B1933" s="10"/>
      <c r="C1933" s="10"/>
      <c r="D1933" s="1038">
        <v>48029170900</v>
      </c>
      <c r="E1933" s="746">
        <v>1849</v>
      </c>
    </row>
    <row r="1934" spans="1:5" ht="14.25" customHeight="1" x14ac:dyDescent="0.25">
      <c r="A1934" s="10"/>
      <c r="B1934" s="10"/>
      <c r="C1934" s="10"/>
      <c r="D1934" s="1038">
        <v>48029140800</v>
      </c>
      <c r="E1934" s="746">
        <v>1849</v>
      </c>
    </row>
    <row r="1935" spans="1:5" ht="14.25" customHeight="1" x14ac:dyDescent="0.25">
      <c r="A1935" s="10"/>
      <c r="B1935" s="10"/>
      <c r="C1935" s="10"/>
      <c r="D1935" s="1038">
        <v>48029140300</v>
      </c>
      <c r="E1935" s="746">
        <v>1849</v>
      </c>
    </row>
    <row r="1936" spans="1:5" ht="14.25" customHeight="1" x14ac:dyDescent="0.25">
      <c r="A1936" s="10"/>
      <c r="B1936" s="10"/>
      <c r="C1936" s="10"/>
      <c r="D1936" s="1038">
        <v>48027023104</v>
      </c>
      <c r="E1936" s="746">
        <v>1849</v>
      </c>
    </row>
    <row r="1937" spans="1:5" ht="14.25" customHeight="1" x14ac:dyDescent="0.25">
      <c r="A1937" s="10"/>
      <c r="B1937" s="10"/>
      <c r="C1937" s="10"/>
      <c r="D1937" s="1038">
        <v>48005000800</v>
      </c>
      <c r="E1937" s="746">
        <v>1849</v>
      </c>
    </row>
    <row r="1938" spans="1:5" ht="14.25" customHeight="1" x14ac:dyDescent="0.25">
      <c r="A1938" s="10"/>
      <c r="B1938" s="10"/>
      <c r="C1938" s="10"/>
      <c r="D1938" s="1038">
        <v>48441011300</v>
      </c>
      <c r="E1938" s="746">
        <v>1879</v>
      </c>
    </row>
    <row r="1939" spans="1:5" ht="14.25" customHeight="1" x14ac:dyDescent="0.25">
      <c r="A1939" s="10"/>
      <c r="B1939" s="10"/>
      <c r="C1939" s="10"/>
      <c r="D1939" s="1038">
        <v>48439113520</v>
      </c>
      <c r="E1939" s="746">
        <v>1879</v>
      </c>
    </row>
    <row r="1940" spans="1:5" ht="14.25" customHeight="1" x14ac:dyDescent="0.25">
      <c r="A1940" s="10"/>
      <c r="B1940" s="10"/>
      <c r="C1940" s="10"/>
      <c r="D1940" s="1038">
        <v>48397040503</v>
      </c>
      <c r="E1940" s="746">
        <v>1879</v>
      </c>
    </row>
    <row r="1941" spans="1:5" ht="14.25" customHeight="1" x14ac:dyDescent="0.25">
      <c r="A1941" s="10"/>
      <c r="B1941" s="10"/>
      <c r="C1941" s="10"/>
      <c r="D1941" s="1038">
        <v>48139061000</v>
      </c>
      <c r="E1941" s="746">
        <v>1879</v>
      </c>
    </row>
    <row r="1942" spans="1:5" ht="14.25" customHeight="1" x14ac:dyDescent="0.25">
      <c r="A1942" s="10"/>
      <c r="B1942" s="10"/>
      <c r="C1942" s="10"/>
      <c r="D1942" s="1038">
        <v>48061013902</v>
      </c>
      <c r="E1942" s="746">
        <v>1879</v>
      </c>
    </row>
    <row r="1943" spans="1:5" ht="14.25" customHeight="1" x14ac:dyDescent="0.25">
      <c r="A1943" s="10"/>
      <c r="B1943" s="10"/>
      <c r="C1943" s="10"/>
      <c r="D1943" s="1038">
        <v>48479001712</v>
      </c>
      <c r="E1943" s="746">
        <v>1884</v>
      </c>
    </row>
    <row r="1944" spans="1:5" ht="14.25" customHeight="1" x14ac:dyDescent="0.25">
      <c r="A1944" s="10"/>
      <c r="B1944" s="10"/>
      <c r="C1944" s="10"/>
      <c r="D1944" s="1038">
        <v>48471790400</v>
      </c>
      <c r="E1944" s="746">
        <v>1884</v>
      </c>
    </row>
    <row r="1945" spans="1:5" ht="14.25" customHeight="1" x14ac:dyDescent="0.25">
      <c r="A1945" s="10"/>
      <c r="B1945" s="10"/>
      <c r="C1945" s="10"/>
      <c r="D1945" s="1038">
        <v>48465950500</v>
      </c>
      <c r="E1945" s="746">
        <v>1884</v>
      </c>
    </row>
    <row r="1946" spans="1:5" ht="14.25" customHeight="1" x14ac:dyDescent="0.25">
      <c r="A1946" s="10"/>
      <c r="B1946" s="10"/>
      <c r="C1946" s="10"/>
      <c r="D1946" s="1038">
        <v>48453001742</v>
      </c>
      <c r="E1946" s="746">
        <v>1884</v>
      </c>
    </row>
    <row r="1947" spans="1:5" ht="14.25" customHeight="1" x14ac:dyDescent="0.25">
      <c r="A1947" s="10"/>
      <c r="B1947" s="10"/>
      <c r="C1947" s="10"/>
      <c r="D1947" s="1038">
        <v>48453001605</v>
      </c>
      <c r="E1947" s="746">
        <v>1884</v>
      </c>
    </row>
    <row r="1948" spans="1:5" ht="14.25" customHeight="1" x14ac:dyDescent="0.25">
      <c r="A1948" s="10"/>
      <c r="B1948" s="10"/>
      <c r="C1948" s="10"/>
      <c r="D1948" s="1038">
        <v>48451001706</v>
      </c>
      <c r="E1948" s="746">
        <v>1884</v>
      </c>
    </row>
    <row r="1949" spans="1:5" ht="14.25" customHeight="1" x14ac:dyDescent="0.25">
      <c r="A1949" s="10"/>
      <c r="B1949" s="10"/>
      <c r="C1949" s="10"/>
      <c r="D1949" s="1038">
        <v>48445950400</v>
      </c>
      <c r="E1949" s="746">
        <v>1884</v>
      </c>
    </row>
    <row r="1950" spans="1:5" ht="14.25" customHeight="1" x14ac:dyDescent="0.25">
      <c r="A1950" s="10"/>
      <c r="B1950" s="10"/>
      <c r="C1950" s="10"/>
      <c r="D1950" s="1038">
        <v>48439111102</v>
      </c>
      <c r="E1950" s="746">
        <v>1884</v>
      </c>
    </row>
    <row r="1951" spans="1:5" ht="14.25" customHeight="1" x14ac:dyDescent="0.25">
      <c r="A1951" s="10"/>
      <c r="B1951" s="10"/>
      <c r="C1951" s="10"/>
      <c r="D1951" s="1038">
        <v>48439111103</v>
      </c>
      <c r="E1951" s="746">
        <v>1884</v>
      </c>
    </row>
    <row r="1952" spans="1:5" ht="14.25" customHeight="1" x14ac:dyDescent="0.25">
      <c r="A1952" s="10"/>
      <c r="B1952" s="10"/>
      <c r="C1952" s="10"/>
      <c r="D1952" s="1038">
        <v>48423001404</v>
      </c>
      <c r="E1952" s="746">
        <v>1884</v>
      </c>
    </row>
    <row r="1953" spans="1:5" ht="14.25" customHeight="1" x14ac:dyDescent="0.25">
      <c r="A1953" s="10"/>
      <c r="B1953" s="10"/>
      <c r="C1953" s="10"/>
      <c r="D1953" s="1038">
        <v>48355000600</v>
      </c>
      <c r="E1953" s="746">
        <v>1884</v>
      </c>
    </row>
    <row r="1954" spans="1:5" ht="14.25" customHeight="1" x14ac:dyDescent="0.25">
      <c r="A1954" s="10"/>
      <c r="B1954" s="10"/>
      <c r="C1954" s="10"/>
      <c r="D1954" s="1038">
        <v>48307950300</v>
      </c>
      <c r="E1954" s="746">
        <v>1884</v>
      </c>
    </row>
    <row r="1955" spans="1:5" ht="14.25" customHeight="1" x14ac:dyDescent="0.25">
      <c r="A1955" s="10"/>
      <c r="B1955" s="10"/>
      <c r="C1955" s="10"/>
      <c r="D1955" s="1038">
        <v>48277000401</v>
      </c>
      <c r="E1955" s="746">
        <v>1884</v>
      </c>
    </row>
    <row r="1956" spans="1:5" ht="14.25" customHeight="1" x14ac:dyDescent="0.25">
      <c r="A1956" s="10"/>
      <c r="B1956" s="10"/>
      <c r="C1956" s="10"/>
      <c r="D1956" s="1038">
        <v>48265960100</v>
      </c>
      <c r="E1956" s="746">
        <v>1884</v>
      </c>
    </row>
    <row r="1957" spans="1:5" ht="14.25" customHeight="1" x14ac:dyDescent="0.25">
      <c r="A1957" s="10"/>
      <c r="B1957" s="10"/>
      <c r="C1957" s="10"/>
      <c r="D1957" s="1038">
        <v>48215023509</v>
      </c>
      <c r="E1957" s="746">
        <v>1884</v>
      </c>
    </row>
    <row r="1958" spans="1:5" ht="14.25" customHeight="1" x14ac:dyDescent="0.25">
      <c r="A1958" s="10"/>
      <c r="B1958" s="10"/>
      <c r="C1958" s="10"/>
      <c r="D1958" s="1038">
        <v>48201550800</v>
      </c>
      <c r="E1958" s="746">
        <v>1884</v>
      </c>
    </row>
    <row r="1959" spans="1:5" ht="14.25" customHeight="1" x14ac:dyDescent="0.25">
      <c r="A1959" s="10"/>
      <c r="B1959" s="10"/>
      <c r="C1959" s="10"/>
      <c r="D1959" s="1038">
        <v>48201550601</v>
      </c>
      <c r="E1959" s="746">
        <v>1884</v>
      </c>
    </row>
    <row r="1960" spans="1:5" ht="14.25" customHeight="1" x14ac:dyDescent="0.25">
      <c r="A1960" s="10"/>
      <c r="B1960" s="10"/>
      <c r="C1960" s="10"/>
      <c r="D1960" s="1038">
        <v>48201542500</v>
      </c>
      <c r="E1960" s="746">
        <v>1884</v>
      </c>
    </row>
    <row r="1961" spans="1:5" ht="14.25" customHeight="1" x14ac:dyDescent="0.25">
      <c r="A1961" s="10"/>
      <c r="B1961" s="10"/>
      <c r="C1961" s="10"/>
      <c r="D1961" s="1038">
        <v>48201521500</v>
      </c>
      <c r="E1961" s="746">
        <v>1884</v>
      </c>
    </row>
    <row r="1962" spans="1:5" ht="14.25" customHeight="1" x14ac:dyDescent="0.25">
      <c r="A1962" s="10"/>
      <c r="B1962" s="10"/>
      <c r="C1962" s="10"/>
      <c r="D1962" s="1038">
        <v>48201520200</v>
      </c>
      <c r="E1962" s="746">
        <v>1884</v>
      </c>
    </row>
    <row r="1963" spans="1:5" ht="14.25" customHeight="1" x14ac:dyDescent="0.25">
      <c r="A1963" s="10"/>
      <c r="B1963" s="10"/>
      <c r="C1963" s="10"/>
      <c r="D1963" s="1038">
        <v>48201411300</v>
      </c>
      <c r="E1963" s="746">
        <v>1884</v>
      </c>
    </row>
    <row r="1964" spans="1:5" ht="14.25" customHeight="1" x14ac:dyDescent="0.25">
      <c r="A1964" s="10"/>
      <c r="B1964" s="10"/>
      <c r="C1964" s="10"/>
      <c r="D1964" s="1038">
        <v>48201233500</v>
      </c>
      <c r="E1964" s="746">
        <v>1884</v>
      </c>
    </row>
    <row r="1965" spans="1:5" ht="14.25" customHeight="1" x14ac:dyDescent="0.25">
      <c r="A1965" s="10"/>
      <c r="B1965" s="10"/>
      <c r="C1965" s="10"/>
      <c r="D1965" s="1038">
        <v>48139061400</v>
      </c>
      <c r="E1965" s="746">
        <v>1884</v>
      </c>
    </row>
    <row r="1966" spans="1:5" ht="14.25" customHeight="1" x14ac:dyDescent="0.25">
      <c r="A1966" s="10"/>
      <c r="B1966" s="10"/>
      <c r="C1966" s="10"/>
      <c r="D1966" s="1038">
        <v>48135003100</v>
      </c>
      <c r="E1966" s="746">
        <v>1884</v>
      </c>
    </row>
    <row r="1967" spans="1:5" ht="14.25" customHeight="1" x14ac:dyDescent="0.25">
      <c r="A1967" s="10"/>
      <c r="B1967" s="10"/>
      <c r="C1967" s="10"/>
      <c r="D1967" s="1038">
        <v>48121021305</v>
      </c>
      <c r="E1967" s="746">
        <v>1884</v>
      </c>
    </row>
    <row r="1968" spans="1:5" ht="14.25" customHeight="1" x14ac:dyDescent="0.25">
      <c r="A1968" s="10"/>
      <c r="B1968" s="10"/>
      <c r="C1968" s="10"/>
      <c r="D1968" s="1038">
        <v>48113019033</v>
      </c>
      <c r="E1968" s="746">
        <v>1884</v>
      </c>
    </row>
    <row r="1969" spans="1:5" ht="14.25" customHeight="1" x14ac:dyDescent="0.25">
      <c r="A1969" s="10"/>
      <c r="B1969" s="10"/>
      <c r="C1969" s="10"/>
      <c r="D1969" s="1038">
        <v>48113016612</v>
      </c>
      <c r="E1969" s="746">
        <v>1884</v>
      </c>
    </row>
    <row r="1970" spans="1:5" ht="14.25" customHeight="1" x14ac:dyDescent="0.25">
      <c r="A1970" s="10"/>
      <c r="B1970" s="10"/>
      <c r="C1970" s="10"/>
      <c r="D1970" s="1038">
        <v>48113013719</v>
      </c>
      <c r="E1970" s="746">
        <v>1884</v>
      </c>
    </row>
    <row r="1971" spans="1:5" ht="14.25" customHeight="1" x14ac:dyDescent="0.25">
      <c r="A1971" s="10"/>
      <c r="B1971" s="10"/>
      <c r="C1971" s="10"/>
      <c r="D1971" s="1038">
        <v>48113012204</v>
      </c>
      <c r="E1971" s="746">
        <v>1884</v>
      </c>
    </row>
    <row r="1972" spans="1:5" ht="14.25" customHeight="1" x14ac:dyDescent="0.25">
      <c r="A1972" s="10"/>
      <c r="B1972" s="10"/>
      <c r="C1972" s="10"/>
      <c r="D1972" s="1038">
        <v>48113003700</v>
      </c>
      <c r="E1972" s="746">
        <v>1884</v>
      </c>
    </row>
    <row r="1973" spans="1:5" ht="14.25" customHeight="1" x14ac:dyDescent="0.25">
      <c r="A1973" s="10"/>
      <c r="B1973" s="10"/>
      <c r="C1973" s="10"/>
      <c r="D1973" s="1038">
        <v>48113001301</v>
      </c>
      <c r="E1973" s="746">
        <v>1884</v>
      </c>
    </row>
    <row r="1974" spans="1:5" ht="14.25" customHeight="1" x14ac:dyDescent="0.25">
      <c r="A1974" s="10"/>
      <c r="B1974" s="10"/>
      <c r="C1974" s="10"/>
      <c r="D1974" s="1038">
        <v>48113000701</v>
      </c>
      <c r="E1974" s="746">
        <v>1884</v>
      </c>
    </row>
    <row r="1975" spans="1:5" ht="14.25" customHeight="1" x14ac:dyDescent="0.25">
      <c r="A1975" s="10"/>
      <c r="B1975" s="10"/>
      <c r="C1975" s="10"/>
      <c r="D1975" s="1038">
        <v>48099010202</v>
      </c>
      <c r="E1975" s="746">
        <v>1884</v>
      </c>
    </row>
    <row r="1976" spans="1:5" ht="14.25" customHeight="1" x14ac:dyDescent="0.25">
      <c r="A1976" s="10"/>
      <c r="B1976" s="10"/>
      <c r="C1976" s="10"/>
      <c r="D1976" s="1038">
        <v>48091310902</v>
      </c>
      <c r="E1976" s="746">
        <v>1884</v>
      </c>
    </row>
    <row r="1977" spans="1:5" ht="14.25" customHeight="1" x14ac:dyDescent="0.25">
      <c r="A1977" s="10"/>
      <c r="B1977" s="10"/>
      <c r="C1977" s="10"/>
      <c r="D1977" s="1038">
        <v>48091310503</v>
      </c>
      <c r="E1977" s="746">
        <v>1884</v>
      </c>
    </row>
    <row r="1978" spans="1:5" ht="14.25" customHeight="1" x14ac:dyDescent="0.25">
      <c r="A1978" s="10"/>
      <c r="B1978" s="10"/>
      <c r="C1978" s="10"/>
      <c r="D1978" s="1038">
        <v>48085031806</v>
      </c>
      <c r="E1978" s="746">
        <v>1884</v>
      </c>
    </row>
    <row r="1979" spans="1:5" ht="14.25" customHeight="1" x14ac:dyDescent="0.25">
      <c r="A1979" s="10"/>
      <c r="B1979" s="10"/>
      <c r="C1979" s="10"/>
      <c r="D1979" s="1038">
        <v>48073950600</v>
      </c>
      <c r="E1979" s="746">
        <v>1884</v>
      </c>
    </row>
    <row r="1980" spans="1:5" ht="14.25" customHeight="1" x14ac:dyDescent="0.25">
      <c r="A1980" s="10"/>
      <c r="B1980" s="10"/>
      <c r="C1980" s="10"/>
      <c r="D1980" s="1038">
        <v>48085030203</v>
      </c>
      <c r="E1980" s="746">
        <v>1884</v>
      </c>
    </row>
    <row r="1981" spans="1:5" ht="14.25" customHeight="1" x14ac:dyDescent="0.25">
      <c r="A1981" s="10"/>
      <c r="B1981" s="10"/>
      <c r="C1981" s="10"/>
      <c r="D1981" s="1038">
        <v>48027021800</v>
      </c>
      <c r="E1981" s="746">
        <v>1884</v>
      </c>
    </row>
    <row r="1982" spans="1:5" ht="14.25" customHeight="1" x14ac:dyDescent="0.25">
      <c r="A1982" s="10"/>
      <c r="B1982" s="10"/>
      <c r="C1982" s="10"/>
      <c r="D1982" s="1038">
        <v>48485011000</v>
      </c>
      <c r="E1982" s="746">
        <v>1923</v>
      </c>
    </row>
    <row r="1983" spans="1:5" ht="14.25" customHeight="1" x14ac:dyDescent="0.25">
      <c r="A1983" s="10"/>
      <c r="B1983" s="10"/>
      <c r="C1983" s="10"/>
      <c r="D1983" s="1038">
        <v>48121020504</v>
      </c>
      <c r="E1983" s="746">
        <v>1923</v>
      </c>
    </row>
    <row r="1984" spans="1:5" ht="14.25" customHeight="1" x14ac:dyDescent="0.25">
      <c r="A1984" s="10"/>
      <c r="B1984" s="10"/>
      <c r="C1984" s="10"/>
      <c r="D1984" s="1038">
        <v>48029160400</v>
      </c>
      <c r="E1984" s="746">
        <v>1923</v>
      </c>
    </row>
    <row r="1985" spans="1:5" ht="14.25" customHeight="1" x14ac:dyDescent="0.25">
      <c r="A1985" s="10"/>
      <c r="B1985" s="10"/>
      <c r="C1985" s="10"/>
      <c r="D1985" s="1038">
        <v>48029131506</v>
      </c>
      <c r="E1985" s="746">
        <v>1923</v>
      </c>
    </row>
    <row r="1986" spans="1:5" ht="14.25" customHeight="1" x14ac:dyDescent="0.25">
      <c r="A1986" s="10"/>
      <c r="B1986" s="10"/>
      <c r="C1986" s="10"/>
      <c r="D1986" s="1038">
        <v>48439123400</v>
      </c>
      <c r="E1986" s="746">
        <v>1927</v>
      </c>
    </row>
    <row r="1987" spans="1:5" ht="14.25" customHeight="1" x14ac:dyDescent="0.25">
      <c r="A1987" s="10"/>
      <c r="B1987" s="10"/>
      <c r="C1987" s="10"/>
      <c r="D1987" s="1038">
        <v>48453000206</v>
      </c>
      <c r="E1987" s="746">
        <v>1928</v>
      </c>
    </row>
    <row r="1988" spans="1:5" ht="14.25" customHeight="1" x14ac:dyDescent="0.25">
      <c r="A1988" s="10"/>
      <c r="B1988" s="10"/>
      <c r="C1988" s="10"/>
      <c r="D1988" s="1038">
        <v>48439110204</v>
      </c>
      <c r="E1988" s="746">
        <v>1928</v>
      </c>
    </row>
    <row r="1989" spans="1:5" ht="14.25" customHeight="1" x14ac:dyDescent="0.25">
      <c r="A1989" s="10"/>
      <c r="B1989" s="10"/>
      <c r="C1989" s="10"/>
      <c r="D1989" s="1038">
        <v>48439100300</v>
      </c>
      <c r="E1989" s="746">
        <v>1928</v>
      </c>
    </row>
    <row r="1990" spans="1:5" ht="14.25" customHeight="1" x14ac:dyDescent="0.25">
      <c r="A1990" s="10"/>
      <c r="B1990" s="10"/>
      <c r="C1990" s="10"/>
      <c r="D1990" s="1038">
        <v>48375011500</v>
      </c>
      <c r="E1990" s="746">
        <v>1928</v>
      </c>
    </row>
    <row r="1991" spans="1:5" ht="14.25" customHeight="1" x14ac:dyDescent="0.25">
      <c r="A1991" s="10"/>
      <c r="B1991" s="10"/>
      <c r="C1991" s="10"/>
      <c r="D1991" s="1038">
        <v>48355002400</v>
      </c>
      <c r="E1991" s="746">
        <v>1928</v>
      </c>
    </row>
    <row r="1992" spans="1:5" ht="14.25" customHeight="1" x14ac:dyDescent="0.25">
      <c r="A1992" s="10"/>
      <c r="B1992" s="10"/>
      <c r="C1992" s="10"/>
      <c r="D1992" s="1038">
        <v>48323950500</v>
      </c>
      <c r="E1992" s="746">
        <v>1928</v>
      </c>
    </row>
    <row r="1993" spans="1:5" ht="14.25" customHeight="1" x14ac:dyDescent="0.25">
      <c r="A1993" s="10"/>
      <c r="B1993" s="10"/>
      <c r="C1993" s="10"/>
      <c r="D1993" s="1038">
        <v>48303002202</v>
      </c>
      <c r="E1993" s="746">
        <v>1928</v>
      </c>
    </row>
    <row r="1994" spans="1:5" ht="14.25" customHeight="1" x14ac:dyDescent="0.25">
      <c r="A1994" s="10"/>
      <c r="B1994" s="10"/>
      <c r="C1994" s="10"/>
      <c r="D1994" s="1038">
        <v>48265960500</v>
      </c>
      <c r="E1994" s="746">
        <v>1928</v>
      </c>
    </row>
    <row r="1995" spans="1:5" ht="14.25" customHeight="1" x14ac:dyDescent="0.25">
      <c r="A1995" s="10"/>
      <c r="B1995" s="10"/>
      <c r="C1995" s="10"/>
      <c r="D1995" s="1038">
        <v>48215023902</v>
      </c>
      <c r="E1995" s="746">
        <v>1928</v>
      </c>
    </row>
    <row r="1996" spans="1:5" ht="14.25" customHeight="1" x14ac:dyDescent="0.25">
      <c r="A1996" s="10"/>
      <c r="B1996" s="10"/>
      <c r="C1996" s="10"/>
      <c r="D1996" s="1038">
        <v>48201453601</v>
      </c>
      <c r="E1996" s="746">
        <v>1928</v>
      </c>
    </row>
    <row r="1997" spans="1:5" ht="14.25" customHeight="1" x14ac:dyDescent="0.25">
      <c r="A1997" s="10"/>
      <c r="B1997" s="10"/>
      <c r="C1997" s="10"/>
      <c r="D1997" s="1038">
        <v>48201420300</v>
      </c>
      <c r="E1997" s="746">
        <v>1928</v>
      </c>
    </row>
    <row r="1998" spans="1:5" ht="14.25" customHeight="1" x14ac:dyDescent="0.25">
      <c r="A1998" s="10"/>
      <c r="B1998" s="10"/>
      <c r="C1998" s="10"/>
      <c r="D1998" s="1038">
        <v>48201331602</v>
      </c>
      <c r="E1998" s="746">
        <v>1928</v>
      </c>
    </row>
    <row r="1999" spans="1:5" ht="14.25" customHeight="1" x14ac:dyDescent="0.25">
      <c r="A1999" s="10"/>
      <c r="B1999" s="10"/>
      <c r="C1999" s="10"/>
      <c r="D1999" s="1038">
        <v>48185180200</v>
      </c>
      <c r="E1999" s="746">
        <v>1928</v>
      </c>
    </row>
    <row r="2000" spans="1:5" ht="14.25" customHeight="1" x14ac:dyDescent="0.25">
      <c r="A2000" s="10"/>
      <c r="B2000" s="10"/>
      <c r="C2000" s="10"/>
      <c r="D2000" s="1038">
        <v>48187210100</v>
      </c>
      <c r="E2000" s="746">
        <v>1928</v>
      </c>
    </row>
    <row r="2001" spans="1:5" ht="14.25" customHeight="1" x14ac:dyDescent="0.25">
      <c r="A2001" s="10"/>
      <c r="B2001" s="10"/>
      <c r="C2001" s="10"/>
      <c r="D2001" s="1038">
        <v>48143950202</v>
      </c>
      <c r="E2001" s="746">
        <v>1928</v>
      </c>
    </row>
    <row r="2002" spans="1:5" ht="14.25" customHeight="1" x14ac:dyDescent="0.25">
      <c r="A2002" s="10"/>
      <c r="B2002" s="10"/>
      <c r="C2002" s="10"/>
      <c r="D2002" s="1038">
        <v>48141010339</v>
      </c>
      <c r="E2002" s="746">
        <v>1928</v>
      </c>
    </row>
    <row r="2003" spans="1:5" ht="14.25" customHeight="1" x14ac:dyDescent="0.25">
      <c r="A2003" s="10"/>
      <c r="B2003" s="10"/>
      <c r="C2003" s="10"/>
      <c r="D2003" s="1038">
        <v>48113016511</v>
      </c>
      <c r="E2003" s="746">
        <v>1928</v>
      </c>
    </row>
    <row r="2004" spans="1:5" ht="14.25" customHeight="1" x14ac:dyDescent="0.25">
      <c r="A2004" s="10"/>
      <c r="B2004" s="10"/>
      <c r="C2004" s="10"/>
      <c r="D2004" s="1038">
        <v>48113013726</v>
      </c>
      <c r="E2004" s="746">
        <v>1928</v>
      </c>
    </row>
    <row r="2005" spans="1:5" ht="14.25" customHeight="1" x14ac:dyDescent="0.25">
      <c r="A2005" s="10"/>
      <c r="B2005" s="10"/>
      <c r="C2005" s="10"/>
      <c r="D2005" s="1038">
        <v>48113008200</v>
      </c>
      <c r="E2005" s="746">
        <v>1928</v>
      </c>
    </row>
    <row r="2006" spans="1:5" ht="14.25" customHeight="1" x14ac:dyDescent="0.25">
      <c r="A2006" s="10"/>
      <c r="B2006" s="10"/>
      <c r="C2006" s="10"/>
      <c r="D2006" s="1038">
        <v>48113004700</v>
      </c>
      <c r="E2006" s="746">
        <v>1928</v>
      </c>
    </row>
    <row r="2007" spans="1:5" ht="14.25" customHeight="1" x14ac:dyDescent="0.25">
      <c r="A2007" s="10"/>
      <c r="B2007" s="10"/>
      <c r="C2007" s="10"/>
      <c r="D2007" s="1038">
        <v>48085031309</v>
      </c>
      <c r="E2007" s="746">
        <v>1928</v>
      </c>
    </row>
    <row r="2008" spans="1:5" ht="14.25" customHeight="1" x14ac:dyDescent="0.25">
      <c r="A2008" s="10"/>
      <c r="B2008" s="10"/>
      <c r="C2008" s="10"/>
      <c r="D2008" s="1038">
        <v>48041000202</v>
      </c>
      <c r="E2008" s="746">
        <v>1928</v>
      </c>
    </row>
    <row r="2009" spans="1:5" ht="14.25" customHeight="1" x14ac:dyDescent="0.25">
      <c r="A2009" s="10"/>
      <c r="B2009" s="10"/>
      <c r="C2009" s="10"/>
      <c r="D2009" s="1038">
        <v>48039661300</v>
      </c>
      <c r="E2009" s="746">
        <v>1928</v>
      </c>
    </row>
    <row r="2010" spans="1:5" ht="14.25" customHeight="1" x14ac:dyDescent="0.25">
      <c r="A2010" s="10"/>
      <c r="B2010" s="10"/>
      <c r="C2010" s="10"/>
      <c r="D2010" s="1038">
        <v>48029180901</v>
      </c>
      <c r="E2010" s="746">
        <v>1928</v>
      </c>
    </row>
    <row r="2011" spans="1:5" ht="14.25" customHeight="1" x14ac:dyDescent="0.25">
      <c r="A2011" s="10"/>
      <c r="B2011" s="10"/>
      <c r="C2011" s="10"/>
      <c r="D2011" s="1038">
        <v>48029151900</v>
      </c>
      <c r="E2011" s="746">
        <v>1928</v>
      </c>
    </row>
    <row r="2012" spans="1:5" ht="14.25" customHeight="1" x14ac:dyDescent="0.25">
      <c r="A2012" s="10"/>
      <c r="B2012" s="10"/>
      <c r="C2012" s="10"/>
      <c r="D2012" s="1038">
        <v>48029141403</v>
      </c>
      <c r="E2012" s="746">
        <v>1928</v>
      </c>
    </row>
    <row r="2013" spans="1:5" ht="14.25" customHeight="1" x14ac:dyDescent="0.25">
      <c r="A2013" s="10"/>
      <c r="B2013" s="10"/>
      <c r="C2013" s="10"/>
      <c r="D2013" s="1038">
        <v>48029121802</v>
      </c>
      <c r="E2013" s="746">
        <v>1928</v>
      </c>
    </row>
    <row r="2014" spans="1:5" ht="14.25" customHeight="1" x14ac:dyDescent="0.25">
      <c r="A2014" s="10"/>
      <c r="B2014" s="10"/>
      <c r="C2014" s="10"/>
      <c r="D2014" s="1038">
        <v>48027020701</v>
      </c>
      <c r="E2014" s="746">
        <v>1928</v>
      </c>
    </row>
    <row r="2015" spans="1:5" ht="14.25" customHeight="1" x14ac:dyDescent="0.25">
      <c r="A2015" s="10"/>
      <c r="B2015" s="10"/>
      <c r="C2015" s="10"/>
      <c r="D2015" s="1038">
        <v>48439103601</v>
      </c>
      <c r="E2015" s="746">
        <v>1956</v>
      </c>
    </row>
    <row r="2016" spans="1:5" ht="14.25" customHeight="1" x14ac:dyDescent="0.25">
      <c r="A2016" s="10"/>
      <c r="B2016" s="10"/>
      <c r="C2016" s="10"/>
      <c r="D2016" s="1038">
        <v>48241950600</v>
      </c>
      <c r="E2016" s="746">
        <v>1956</v>
      </c>
    </row>
    <row r="2017" spans="1:5" ht="14.25" customHeight="1" x14ac:dyDescent="0.25">
      <c r="A2017" s="10"/>
      <c r="B2017" s="10"/>
      <c r="C2017" s="10"/>
      <c r="D2017" s="1038">
        <v>48201232402</v>
      </c>
      <c r="E2017" s="746">
        <v>1956</v>
      </c>
    </row>
    <row r="2018" spans="1:5" ht="14.25" customHeight="1" x14ac:dyDescent="0.25">
      <c r="A2018" s="10"/>
      <c r="B2018" s="10"/>
      <c r="C2018" s="10"/>
      <c r="D2018" s="1038">
        <v>48141001001</v>
      </c>
      <c r="E2018" s="746">
        <v>1956</v>
      </c>
    </row>
    <row r="2019" spans="1:5" ht="14.25" customHeight="1" x14ac:dyDescent="0.25">
      <c r="A2019" s="10"/>
      <c r="B2019" s="10"/>
      <c r="C2019" s="10"/>
      <c r="D2019" s="1038">
        <v>48453002433</v>
      </c>
      <c r="E2019" s="746">
        <v>1960</v>
      </c>
    </row>
    <row r="2020" spans="1:5" ht="14.25" customHeight="1" x14ac:dyDescent="0.25">
      <c r="A2020" s="10"/>
      <c r="B2020" s="10"/>
      <c r="C2020" s="10"/>
      <c r="D2020" s="1038">
        <v>48453001761</v>
      </c>
      <c r="E2020" s="746">
        <v>1960</v>
      </c>
    </row>
    <row r="2021" spans="1:5" ht="14.25" customHeight="1" x14ac:dyDescent="0.25">
      <c r="A2021" s="10"/>
      <c r="B2021" s="10"/>
      <c r="C2021" s="10"/>
      <c r="D2021" s="1038">
        <v>48439104502</v>
      </c>
      <c r="E2021" s="746">
        <v>1960</v>
      </c>
    </row>
    <row r="2022" spans="1:5" ht="14.25" customHeight="1" x14ac:dyDescent="0.25">
      <c r="A2022" s="10"/>
      <c r="B2022" s="10"/>
      <c r="C2022" s="10"/>
      <c r="D2022" s="1038">
        <v>48329000305</v>
      </c>
      <c r="E2022" s="746">
        <v>1960</v>
      </c>
    </row>
    <row r="2023" spans="1:5" ht="14.25" customHeight="1" x14ac:dyDescent="0.25">
      <c r="A2023" s="10"/>
      <c r="B2023" s="10"/>
      <c r="C2023" s="10"/>
      <c r="D2023" s="1038">
        <v>48303000500</v>
      </c>
      <c r="E2023" s="746">
        <v>1960</v>
      </c>
    </row>
    <row r="2024" spans="1:5" ht="14.25" customHeight="1" x14ac:dyDescent="0.25">
      <c r="A2024" s="10"/>
      <c r="B2024" s="10"/>
      <c r="C2024" s="10"/>
      <c r="D2024" s="1038">
        <v>48251130700</v>
      </c>
      <c r="E2024" s="746">
        <v>1960</v>
      </c>
    </row>
    <row r="2025" spans="1:5" ht="14.25" customHeight="1" x14ac:dyDescent="0.25">
      <c r="A2025" s="10"/>
      <c r="B2025" s="10"/>
      <c r="C2025" s="10"/>
      <c r="D2025" s="1038">
        <v>48223950402</v>
      </c>
      <c r="E2025" s="746">
        <v>1960</v>
      </c>
    </row>
    <row r="2026" spans="1:5" ht="14.25" customHeight="1" x14ac:dyDescent="0.25">
      <c r="A2026" s="10"/>
      <c r="B2026" s="10"/>
      <c r="C2026" s="10"/>
      <c r="D2026" s="1038">
        <v>48221160206</v>
      </c>
      <c r="E2026" s="746">
        <v>1960</v>
      </c>
    </row>
    <row r="2027" spans="1:5" ht="14.25" customHeight="1" x14ac:dyDescent="0.25">
      <c r="A2027" s="10"/>
      <c r="B2027" s="10"/>
      <c r="C2027" s="10"/>
      <c r="D2027" s="1038">
        <v>48201410402</v>
      </c>
      <c r="E2027" s="746">
        <v>1960</v>
      </c>
    </row>
    <row r="2028" spans="1:5" ht="14.25" customHeight="1" x14ac:dyDescent="0.25">
      <c r="A2028" s="10"/>
      <c r="B2028" s="10"/>
      <c r="C2028" s="10"/>
      <c r="D2028" s="1038">
        <v>48201334002</v>
      </c>
      <c r="E2028" s="746">
        <v>1960</v>
      </c>
    </row>
    <row r="2029" spans="1:5" ht="14.25" customHeight="1" x14ac:dyDescent="0.25">
      <c r="A2029" s="10"/>
      <c r="B2029" s="10"/>
      <c r="C2029" s="10"/>
      <c r="D2029" s="1038">
        <v>48201230400</v>
      </c>
      <c r="E2029" s="746">
        <v>1960</v>
      </c>
    </row>
    <row r="2030" spans="1:5" ht="14.25" customHeight="1" x14ac:dyDescent="0.25">
      <c r="A2030" s="10"/>
      <c r="B2030" s="10"/>
      <c r="C2030" s="10"/>
      <c r="D2030" s="1038">
        <v>48199030700</v>
      </c>
      <c r="E2030" s="746">
        <v>1960</v>
      </c>
    </row>
    <row r="2031" spans="1:5" ht="14.25" customHeight="1" x14ac:dyDescent="0.25">
      <c r="A2031" s="10"/>
      <c r="B2031" s="10"/>
      <c r="C2031" s="10"/>
      <c r="D2031" s="1038">
        <v>48167725400</v>
      </c>
      <c r="E2031" s="746">
        <v>1960</v>
      </c>
    </row>
    <row r="2032" spans="1:5" ht="14.25" customHeight="1" x14ac:dyDescent="0.25">
      <c r="A2032" s="10"/>
      <c r="B2032" s="10"/>
      <c r="C2032" s="10"/>
      <c r="D2032" s="1038">
        <v>48167724400</v>
      </c>
      <c r="E2032" s="746">
        <v>1960</v>
      </c>
    </row>
    <row r="2033" spans="1:5" ht="14.25" customHeight="1" x14ac:dyDescent="0.25">
      <c r="A2033" s="10"/>
      <c r="B2033" s="10"/>
      <c r="C2033" s="10"/>
      <c r="D2033" s="1038">
        <v>48167722002</v>
      </c>
      <c r="E2033" s="746">
        <v>1960</v>
      </c>
    </row>
    <row r="2034" spans="1:5" ht="14.25" customHeight="1" x14ac:dyDescent="0.25">
      <c r="A2034" s="10"/>
      <c r="B2034" s="10"/>
      <c r="C2034" s="10"/>
      <c r="D2034" s="1038">
        <v>48141010336</v>
      </c>
      <c r="E2034" s="746">
        <v>1960</v>
      </c>
    </row>
    <row r="2035" spans="1:5" ht="14.25" customHeight="1" x14ac:dyDescent="0.25">
      <c r="A2035" s="10"/>
      <c r="B2035" s="10"/>
      <c r="C2035" s="10"/>
      <c r="D2035" s="1038">
        <v>48141003804</v>
      </c>
      <c r="E2035" s="746">
        <v>1960</v>
      </c>
    </row>
    <row r="2036" spans="1:5" ht="14.25" customHeight="1" x14ac:dyDescent="0.25">
      <c r="A2036" s="10"/>
      <c r="B2036" s="10"/>
      <c r="C2036" s="10"/>
      <c r="D2036" s="1038">
        <v>48141003901</v>
      </c>
      <c r="E2036" s="746">
        <v>1960</v>
      </c>
    </row>
    <row r="2037" spans="1:5" ht="14.25" customHeight="1" x14ac:dyDescent="0.25">
      <c r="A2037" s="10"/>
      <c r="B2037" s="10"/>
      <c r="C2037" s="10"/>
      <c r="D2037" s="1038">
        <v>48121021736</v>
      </c>
      <c r="E2037" s="746">
        <v>1960</v>
      </c>
    </row>
    <row r="2038" spans="1:5" ht="14.25" customHeight="1" x14ac:dyDescent="0.25">
      <c r="A2038" s="10"/>
      <c r="B2038" s="10"/>
      <c r="C2038" s="10"/>
      <c r="D2038" s="1038">
        <v>48113019900</v>
      </c>
      <c r="E2038" s="746">
        <v>1960</v>
      </c>
    </row>
    <row r="2039" spans="1:5" ht="14.25" customHeight="1" x14ac:dyDescent="0.25">
      <c r="A2039" s="10"/>
      <c r="B2039" s="10"/>
      <c r="C2039" s="10"/>
      <c r="D2039" s="1038">
        <v>48085031717</v>
      </c>
      <c r="E2039" s="746">
        <v>1960</v>
      </c>
    </row>
    <row r="2040" spans="1:5" ht="14.25" customHeight="1" x14ac:dyDescent="0.25">
      <c r="A2040" s="10"/>
      <c r="B2040" s="10"/>
      <c r="C2040" s="10"/>
      <c r="D2040" s="1038">
        <v>48085031656</v>
      </c>
      <c r="E2040" s="746">
        <v>1960</v>
      </c>
    </row>
    <row r="2041" spans="1:5" ht="14.25" customHeight="1" x14ac:dyDescent="0.25">
      <c r="A2041" s="10"/>
      <c r="B2041" s="10"/>
      <c r="C2041" s="10"/>
      <c r="D2041" s="1038">
        <v>48085030305</v>
      </c>
      <c r="E2041" s="746">
        <v>1960</v>
      </c>
    </row>
    <row r="2042" spans="1:5" ht="14.25" customHeight="1" x14ac:dyDescent="0.25">
      <c r="A2042" s="10"/>
      <c r="B2042" s="10"/>
      <c r="C2042" s="10"/>
      <c r="D2042" s="1038">
        <v>48061013207</v>
      </c>
      <c r="E2042" s="746">
        <v>1960</v>
      </c>
    </row>
    <row r="2043" spans="1:5" ht="14.25" customHeight="1" x14ac:dyDescent="0.25">
      <c r="A2043" s="10"/>
      <c r="B2043" s="10"/>
      <c r="C2043" s="10"/>
      <c r="D2043" s="1038">
        <v>48029121606</v>
      </c>
      <c r="E2043" s="746">
        <v>1960</v>
      </c>
    </row>
    <row r="2044" spans="1:5" ht="14.25" customHeight="1" x14ac:dyDescent="0.25">
      <c r="A2044" s="10"/>
      <c r="B2044" s="10"/>
      <c r="C2044" s="10"/>
      <c r="D2044" s="1038">
        <v>48029121508</v>
      </c>
      <c r="E2044" s="746">
        <v>1960</v>
      </c>
    </row>
    <row r="2045" spans="1:5" ht="14.25" customHeight="1" x14ac:dyDescent="0.25">
      <c r="A2045" s="10"/>
      <c r="B2045" s="10"/>
      <c r="C2045" s="10"/>
      <c r="D2045" s="1038">
        <v>48027021601</v>
      </c>
      <c r="E2045" s="746">
        <v>1960</v>
      </c>
    </row>
    <row r="2046" spans="1:5" ht="14.25" customHeight="1" x14ac:dyDescent="0.25">
      <c r="A2046" s="10"/>
      <c r="B2046" s="10"/>
      <c r="C2046" s="10"/>
      <c r="D2046" s="1038">
        <v>48367140405</v>
      </c>
      <c r="E2046" s="746">
        <v>1987</v>
      </c>
    </row>
    <row r="2047" spans="1:5" ht="14.25" customHeight="1" x14ac:dyDescent="0.25">
      <c r="A2047" s="10"/>
      <c r="B2047" s="10"/>
      <c r="C2047" s="10"/>
      <c r="D2047" s="1038">
        <v>48201450801</v>
      </c>
      <c r="E2047" s="746">
        <v>1987</v>
      </c>
    </row>
    <row r="2048" spans="1:5" ht="14.25" customHeight="1" x14ac:dyDescent="0.25">
      <c r="A2048" s="10"/>
      <c r="B2048" s="10"/>
      <c r="C2048" s="10"/>
      <c r="D2048" s="1038">
        <v>48201313100</v>
      </c>
      <c r="E2048" s="746">
        <v>1987</v>
      </c>
    </row>
    <row r="2049" spans="1:5" ht="14.25" customHeight="1" x14ac:dyDescent="0.25">
      <c r="A2049" s="10"/>
      <c r="B2049" s="10"/>
      <c r="C2049" s="10"/>
      <c r="D2049" s="1038">
        <v>48201230500</v>
      </c>
      <c r="E2049" s="746">
        <v>1987</v>
      </c>
    </row>
    <row r="2050" spans="1:5" ht="14.25" customHeight="1" x14ac:dyDescent="0.25">
      <c r="A2050" s="10"/>
      <c r="B2050" s="10"/>
      <c r="C2050" s="10"/>
      <c r="D2050" s="1038">
        <v>48113014135</v>
      </c>
      <c r="E2050" s="746">
        <v>1987</v>
      </c>
    </row>
    <row r="2051" spans="1:5" ht="14.25" customHeight="1" x14ac:dyDescent="0.25">
      <c r="A2051" s="10"/>
      <c r="B2051" s="10"/>
      <c r="C2051" s="10"/>
      <c r="D2051" s="1038">
        <v>48349970900</v>
      </c>
      <c r="E2051" s="746">
        <v>1992</v>
      </c>
    </row>
    <row r="2052" spans="1:5" ht="14.25" customHeight="1" x14ac:dyDescent="0.25">
      <c r="A2052" s="10"/>
      <c r="B2052" s="10"/>
      <c r="C2052" s="10"/>
      <c r="D2052" s="1038">
        <v>48113009103</v>
      </c>
      <c r="E2052" s="746">
        <v>1992</v>
      </c>
    </row>
    <row r="2053" spans="1:5" ht="14.25" customHeight="1" x14ac:dyDescent="0.25">
      <c r="A2053" s="10"/>
      <c r="B2053" s="10"/>
      <c r="C2053" s="10"/>
      <c r="D2053" s="1038">
        <v>48491020510</v>
      </c>
      <c r="E2053" s="746">
        <v>1994</v>
      </c>
    </row>
    <row r="2054" spans="1:5" ht="14.25" customHeight="1" x14ac:dyDescent="0.25">
      <c r="A2054" s="10"/>
      <c r="B2054" s="10"/>
      <c r="C2054" s="10"/>
      <c r="D2054" s="1038">
        <v>48491020313</v>
      </c>
      <c r="E2054" s="746">
        <v>1994</v>
      </c>
    </row>
    <row r="2055" spans="1:5" ht="14.25" customHeight="1" x14ac:dyDescent="0.25">
      <c r="A2055" s="10"/>
      <c r="B2055" s="10"/>
      <c r="C2055" s="10"/>
      <c r="D2055" s="1038">
        <v>48463950200</v>
      </c>
      <c r="E2055" s="746">
        <v>1994</v>
      </c>
    </row>
    <row r="2056" spans="1:5" ht="14.25" customHeight="1" x14ac:dyDescent="0.25">
      <c r="A2056" s="10"/>
      <c r="B2056" s="10"/>
      <c r="C2056" s="10"/>
      <c r="D2056" s="1038">
        <v>48453001773</v>
      </c>
      <c r="E2056" s="746">
        <v>1994</v>
      </c>
    </row>
    <row r="2057" spans="1:5" ht="14.25" customHeight="1" x14ac:dyDescent="0.25">
      <c r="A2057" s="10"/>
      <c r="B2057" s="10"/>
      <c r="C2057" s="10"/>
      <c r="D2057" s="1038">
        <v>48453001403</v>
      </c>
      <c r="E2057" s="746">
        <v>1994</v>
      </c>
    </row>
    <row r="2058" spans="1:5" ht="14.25" customHeight="1" x14ac:dyDescent="0.25">
      <c r="A2058" s="10"/>
      <c r="B2058" s="10"/>
      <c r="C2058" s="10"/>
      <c r="D2058" s="1038">
        <v>48453001304</v>
      </c>
      <c r="E2058" s="746">
        <v>1994</v>
      </c>
    </row>
    <row r="2059" spans="1:5" ht="14.25" customHeight="1" x14ac:dyDescent="0.25">
      <c r="A2059" s="10"/>
      <c r="B2059" s="10"/>
      <c r="C2059" s="10"/>
      <c r="D2059" s="1038">
        <v>48439110807</v>
      </c>
      <c r="E2059" s="746">
        <v>1994</v>
      </c>
    </row>
    <row r="2060" spans="1:5" ht="14.25" customHeight="1" x14ac:dyDescent="0.25">
      <c r="A2060" s="10"/>
      <c r="B2060" s="10"/>
      <c r="C2060" s="10"/>
      <c r="D2060" s="1038">
        <v>48439104701</v>
      </c>
      <c r="E2060" s="746">
        <v>1994</v>
      </c>
    </row>
    <row r="2061" spans="1:5" ht="14.25" customHeight="1" x14ac:dyDescent="0.25">
      <c r="A2061" s="10"/>
      <c r="B2061" s="10"/>
      <c r="C2061" s="10"/>
      <c r="D2061" s="1038">
        <v>48439103500</v>
      </c>
      <c r="E2061" s="746">
        <v>1994</v>
      </c>
    </row>
    <row r="2062" spans="1:5" ht="14.25" customHeight="1" x14ac:dyDescent="0.25">
      <c r="A2062" s="10"/>
      <c r="B2062" s="10"/>
      <c r="C2062" s="10"/>
      <c r="D2062" s="1038">
        <v>48381020500</v>
      </c>
      <c r="E2062" s="746">
        <v>1994</v>
      </c>
    </row>
    <row r="2063" spans="1:5" ht="14.25" customHeight="1" x14ac:dyDescent="0.25">
      <c r="A2063" s="10"/>
      <c r="B2063" s="10"/>
      <c r="C2063" s="10"/>
      <c r="D2063" s="1038">
        <v>48309000800</v>
      </c>
      <c r="E2063" s="746">
        <v>1994</v>
      </c>
    </row>
    <row r="2064" spans="1:5" ht="14.25" customHeight="1" x14ac:dyDescent="0.25">
      <c r="A2064" s="10"/>
      <c r="B2064" s="10"/>
      <c r="C2064" s="10"/>
      <c r="D2064" s="1038">
        <v>48303001601</v>
      </c>
      <c r="E2064" s="746">
        <v>1994</v>
      </c>
    </row>
    <row r="2065" spans="1:5" ht="14.25" customHeight="1" x14ac:dyDescent="0.25">
      <c r="A2065" s="10"/>
      <c r="B2065" s="10"/>
      <c r="C2065" s="10"/>
      <c r="D2065" s="1038">
        <v>48291701200</v>
      </c>
      <c r="E2065" s="746">
        <v>1994</v>
      </c>
    </row>
    <row r="2066" spans="1:5" ht="14.25" customHeight="1" x14ac:dyDescent="0.25">
      <c r="A2066" s="10"/>
      <c r="B2066" s="10"/>
      <c r="C2066" s="10"/>
      <c r="D2066" s="1038">
        <v>48251130601</v>
      </c>
      <c r="E2066" s="746">
        <v>1994</v>
      </c>
    </row>
    <row r="2067" spans="1:5" ht="14.25" customHeight="1" x14ac:dyDescent="0.25">
      <c r="A2067" s="10"/>
      <c r="B2067" s="10"/>
      <c r="C2067" s="10"/>
      <c r="D2067" s="1038">
        <v>48245001100</v>
      </c>
      <c r="E2067" s="746">
        <v>1994</v>
      </c>
    </row>
    <row r="2068" spans="1:5" ht="14.25" customHeight="1" x14ac:dyDescent="0.25">
      <c r="A2068" s="10"/>
      <c r="B2068" s="10"/>
      <c r="C2068" s="10"/>
      <c r="D2068" s="1038">
        <v>48201510900</v>
      </c>
      <c r="E2068" s="746">
        <v>1994</v>
      </c>
    </row>
    <row r="2069" spans="1:5" ht="14.25" customHeight="1" x14ac:dyDescent="0.25">
      <c r="A2069" s="10"/>
      <c r="B2069" s="10"/>
      <c r="C2069" s="10"/>
      <c r="D2069" s="1038">
        <v>48201320800</v>
      </c>
      <c r="E2069" s="746">
        <v>1994</v>
      </c>
    </row>
    <row r="2070" spans="1:5" ht="14.25" customHeight="1" x14ac:dyDescent="0.25">
      <c r="A2070" s="10"/>
      <c r="B2070" s="10"/>
      <c r="C2070" s="10"/>
      <c r="D2070" s="1038">
        <v>48201311300</v>
      </c>
      <c r="E2070" s="746">
        <v>1994</v>
      </c>
    </row>
    <row r="2071" spans="1:5" ht="14.25" customHeight="1" x14ac:dyDescent="0.25">
      <c r="A2071" s="10"/>
      <c r="B2071" s="10"/>
      <c r="C2071" s="10"/>
      <c r="D2071" s="1038">
        <v>48201211200</v>
      </c>
      <c r="E2071" s="746">
        <v>1994</v>
      </c>
    </row>
    <row r="2072" spans="1:5" ht="14.25" customHeight="1" x14ac:dyDescent="0.25">
      <c r="A2072" s="10"/>
      <c r="B2072" s="10"/>
      <c r="C2072" s="10"/>
      <c r="D2072" s="1038">
        <v>48199030502</v>
      </c>
      <c r="E2072" s="746">
        <v>1994</v>
      </c>
    </row>
    <row r="2073" spans="1:5" ht="14.25" customHeight="1" x14ac:dyDescent="0.25">
      <c r="A2073" s="10"/>
      <c r="B2073" s="10"/>
      <c r="C2073" s="10"/>
      <c r="D2073" s="1038">
        <v>48177000300</v>
      </c>
      <c r="E2073" s="746">
        <v>1994</v>
      </c>
    </row>
    <row r="2074" spans="1:5" ht="14.25" customHeight="1" x14ac:dyDescent="0.25">
      <c r="A2074" s="10"/>
      <c r="B2074" s="10"/>
      <c r="C2074" s="10"/>
      <c r="D2074" s="1038">
        <v>48167723502</v>
      </c>
      <c r="E2074" s="746">
        <v>1994</v>
      </c>
    </row>
    <row r="2075" spans="1:5" ht="14.25" customHeight="1" x14ac:dyDescent="0.25">
      <c r="A2075" s="10"/>
      <c r="B2075" s="10"/>
      <c r="C2075" s="10"/>
      <c r="D2075" s="1038">
        <v>48167720900</v>
      </c>
      <c r="E2075" s="746">
        <v>1994</v>
      </c>
    </row>
    <row r="2076" spans="1:5" ht="14.25" customHeight="1" x14ac:dyDescent="0.25">
      <c r="A2076" s="10"/>
      <c r="B2076" s="10"/>
      <c r="C2076" s="10"/>
      <c r="D2076" s="1038">
        <v>48143950600</v>
      </c>
      <c r="E2076" s="746">
        <v>1994</v>
      </c>
    </row>
    <row r="2077" spans="1:5" ht="14.25" customHeight="1" x14ac:dyDescent="0.25">
      <c r="A2077" s="10"/>
      <c r="B2077" s="10"/>
      <c r="C2077" s="10"/>
      <c r="D2077" s="1038">
        <v>48141002000</v>
      </c>
      <c r="E2077" s="746">
        <v>1994</v>
      </c>
    </row>
    <row r="2078" spans="1:5" ht="14.25" customHeight="1" x14ac:dyDescent="0.25">
      <c r="A2078" s="10"/>
      <c r="B2078" s="10"/>
      <c r="C2078" s="10"/>
      <c r="D2078" s="1038">
        <v>48113017305</v>
      </c>
      <c r="E2078" s="746">
        <v>1994</v>
      </c>
    </row>
    <row r="2079" spans="1:5" ht="14.25" customHeight="1" x14ac:dyDescent="0.25">
      <c r="A2079" s="10"/>
      <c r="B2079" s="10"/>
      <c r="C2079" s="10"/>
      <c r="D2079" s="1038">
        <v>48113014702</v>
      </c>
      <c r="E2079" s="746">
        <v>1994</v>
      </c>
    </row>
    <row r="2080" spans="1:5" ht="14.25" customHeight="1" x14ac:dyDescent="0.25">
      <c r="A2080" s="10"/>
      <c r="B2080" s="10"/>
      <c r="C2080" s="10"/>
      <c r="D2080" s="1038">
        <v>48113014129</v>
      </c>
      <c r="E2080" s="746">
        <v>1994</v>
      </c>
    </row>
    <row r="2081" spans="1:5" ht="14.25" customHeight="1" x14ac:dyDescent="0.25">
      <c r="A2081" s="10"/>
      <c r="B2081" s="10"/>
      <c r="C2081" s="10"/>
      <c r="D2081" s="1038">
        <v>48113013806</v>
      </c>
      <c r="E2081" s="746">
        <v>1994</v>
      </c>
    </row>
    <row r="2082" spans="1:5" ht="14.25" customHeight="1" x14ac:dyDescent="0.25">
      <c r="A2082" s="10"/>
      <c r="B2082" s="10"/>
      <c r="C2082" s="10"/>
      <c r="D2082" s="1038">
        <v>48113013004</v>
      </c>
      <c r="E2082" s="746">
        <v>1994</v>
      </c>
    </row>
    <row r="2083" spans="1:5" ht="14.25" customHeight="1" x14ac:dyDescent="0.25">
      <c r="A2083" s="10"/>
      <c r="B2083" s="10"/>
      <c r="C2083" s="10"/>
      <c r="D2083" s="1038">
        <v>48113010101</v>
      </c>
      <c r="E2083" s="746">
        <v>1994</v>
      </c>
    </row>
    <row r="2084" spans="1:5" ht="14.25" customHeight="1" x14ac:dyDescent="0.25">
      <c r="A2084" s="10"/>
      <c r="B2084" s="10"/>
      <c r="C2084" s="10"/>
      <c r="D2084" s="1038">
        <v>48113007913</v>
      </c>
      <c r="E2084" s="746">
        <v>1994</v>
      </c>
    </row>
    <row r="2085" spans="1:5" ht="14.25" customHeight="1" x14ac:dyDescent="0.25">
      <c r="A2085" s="10"/>
      <c r="B2085" s="10"/>
      <c r="C2085" s="10"/>
      <c r="D2085" s="1038">
        <v>48113007805</v>
      </c>
      <c r="E2085" s="746">
        <v>1994</v>
      </c>
    </row>
    <row r="2086" spans="1:5" ht="14.25" customHeight="1" x14ac:dyDescent="0.25">
      <c r="A2086" s="10"/>
      <c r="B2086" s="10"/>
      <c r="C2086" s="10"/>
      <c r="D2086" s="1038">
        <v>48061013802</v>
      </c>
      <c r="E2086" s="746">
        <v>1994</v>
      </c>
    </row>
    <row r="2087" spans="1:5" ht="14.25" customHeight="1" x14ac:dyDescent="0.25">
      <c r="A2087" s="10"/>
      <c r="B2087" s="10"/>
      <c r="C2087" s="10"/>
      <c r="D2087" s="1038">
        <v>48039662400</v>
      </c>
      <c r="E2087" s="746">
        <v>1994</v>
      </c>
    </row>
    <row r="2088" spans="1:5" ht="14.25" customHeight="1" x14ac:dyDescent="0.25">
      <c r="A2088" s="10"/>
      <c r="B2088" s="10"/>
      <c r="C2088" s="10"/>
      <c r="D2088" s="1038">
        <v>48037011000</v>
      </c>
      <c r="E2088" s="746">
        <v>1994</v>
      </c>
    </row>
    <row r="2089" spans="1:5" ht="14.25" customHeight="1" x14ac:dyDescent="0.25">
      <c r="A2089" s="10"/>
      <c r="B2089" s="10"/>
      <c r="C2089" s="10"/>
      <c r="D2089" s="1038">
        <v>48029121111</v>
      </c>
      <c r="E2089" s="746">
        <v>1994</v>
      </c>
    </row>
    <row r="2090" spans="1:5" ht="14.25" customHeight="1" x14ac:dyDescent="0.25">
      <c r="A2090" s="10"/>
      <c r="B2090" s="10"/>
      <c r="C2090" s="10"/>
      <c r="D2090" s="1038">
        <v>48013960600</v>
      </c>
      <c r="E2090" s="746">
        <v>1994</v>
      </c>
    </row>
    <row r="2091" spans="1:5" ht="14.25" customHeight="1" x14ac:dyDescent="0.25">
      <c r="A2091" s="10"/>
      <c r="B2091" s="10"/>
      <c r="C2091" s="10"/>
      <c r="D2091" s="1038">
        <v>48489950300</v>
      </c>
      <c r="E2091" s="746">
        <v>2032</v>
      </c>
    </row>
    <row r="2092" spans="1:5" ht="14.25" customHeight="1" x14ac:dyDescent="0.25">
      <c r="A2092" s="10"/>
      <c r="B2092" s="10"/>
      <c r="C2092" s="10"/>
      <c r="D2092" s="1038">
        <v>48439111309</v>
      </c>
      <c r="E2092" s="746">
        <v>2032</v>
      </c>
    </row>
    <row r="2093" spans="1:5" ht="14.25" customHeight="1" x14ac:dyDescent="0.25">
      <c r="A2093" s="10"/>
      <c r="B2093" s="10"/>
      <c r="C2093" s="10"/>
      <c r="D2093" s="1038">
        <v>48439102602</v>
      </c>
      <c r="E2093" s="746">
        <v>2032</v>
      </c>
    </row>
    <row r="2094" spans="1:5" ht="14.25" customHeight="1" x14ac:dyDescent="0.25">
      <c r="A2094" s="10"/>
      <c r="B2094" s="10"/>
      <c r="C2094" s="10"/>
      <c r="D2094" s="1038">
        <v>48121020403</v>
      </c>
      <c r="E2094" s="746">
        <v>2032</v>
      </c>
    </row>
    <row r="2095" spans="1:5" ht="14.25" customHeight="1" x14ac:dyDescent="0.25">
      <c r="A2095" s="10"/>
      <c r="B2095" s="10"/>
      <c r="C2095" s="10"/>
      <c r="D2095" s="1038">
        <v>48029181601</v>
      </c>
      <c r="E2095" s="746">
        <v>2032</v>
      </c>
    </row>
    <row r="2096" spans="1:5" ht="14.25" customHeight="1" x14ac:dyDescent="0.25">
      <c r="A2096" s="10"/>
      <c r="B2096" s="10"/>
      <c r="C2096" s="10"/>
      <c r="D2096" s="1038">
        <v>48465950201</v>
      </c>
      <c r="E2096" s="746">
        <v>2037</v>
      </c>
    </row>
    <row r="2097" spans="1:5" ht="14.25" customHeight="1" x14ac:dyDescent="0.25">
      <c r="A2097" s="10"/>
      <c r="B2097" s="10"/>
      <c r="C2097" s="10"/>
      <c r="D2097" s="1038">
        <v>48439123100</v>
      </c>
      <c r="E2097" s="746">
        <v>2037</v>
      </c>
    </row>
    <row r="2098" spans="1:5" ht="14.25" customHeight="1" x14ac:dyDescent="0.25">
      <c r="A2098" s="10"/>
      <c r="B2098" s="10"/>
      <c r="C2098" s="10"/>
      <c r="D2098" s="1038">
        <v>48439113408</v>
      </c>
      <c r="E2098" s="746">
        <v>2037</v>
      </c>
    </row>
    <row r="2099" spans="1:5" ht="14.25" customHeight="1" x14ac:dyDescent="0.25">
      <c r="A2099" s="10"/>
      <c r="B2099" s="10"/>
      <c r="C2099" s="10"/>
      <c r="D2099" s="1038">
        <v>48423000900</v>
      </c>
      <c r="E2099" s="746">
        <v>2037</v>
      </c>
    </row>
    <row r="2100" spans="1:5" ht="14.25" customHeight="1" x14ac:dyDescent="0.25">
      <c r="A2100" s="10"/>
      <c r="B2100" s="10"/>
      <c r="C2100" s="10"/>
      <c r="D2100" s="1038">
        <v>48409011300</v>
      </c>
      <c r="E2100" s="746">
        <v>2037</v>
      </c>
    </row>
    <row r="2101" spans="1:5" ht="14.25" customHeight="1" x14ac:dyDescent="0.25">
      <c r="A2101" s="10"/>
      <c r="B2101" s="10"/>
      <c r="C2101" s="10"/>
      <c r="D2101" s="1038">
        <v>48329010108</v>
      </c>
      <c r="E2101" s="746">
        <v>2037</v>
      </c>
    </row>
    <row r="2102" spans="1:5" ht="14.25" customHeight="1" x14ac:dyDescent="0.25">
      <c r="A2102" s="10"/>
      <c r="B2102" s="10"/>
      <c r="C2102" s="10"/>
      <c r="D2102" s="1038">
        <v>48245011101</v>
      </c>
      <c r="E2102" s="746">
        <v>2037</v>
      </c>
    </row>
    <row r="2103" spans="1:5" ht="14.25" customHeight="1" x14ac:dyDescent="0.25">
      <c r="A2103" s="10"/>
      <c r="B2103" s="10"/>
      <c r="C2103" s="10"/>
      <c r="D2103" s="1038">
        <v>48245000302</v>
      </c>
      <c r="E2103" s="746">
        <v>2037</v>
      </c>
    </row>
    <row r="2104" spans="1:5" ht="14.25" customHeight="1" x14ac:dyDescent="0.25">
      <c r="A2104" s="10"/>
      <c r="B2104" s="10"/>
      <c r="C2104" s="10"/>
      <c r="D2104" s="1038">
        <v>48227950700</v>
      </c>
      <c r="E2104" s="746">
        <v>2037</v>
      </c>
    </row>
    <row r="2105" spans="1:5" ht="14.25" customHeight="1" x14ac:dyDescent="0.25">
      <c r="A2105" s="10"/>
      <c r="B2105" s="10"/>
      <c r="C2105" s="10"/>
      <c r="D2105" s="1038">
        <v>48215023513</v>
      </c>
      <c r="E2105" s="746">
        <v>2037</v>
      </c>
    </row>
    <row r="2106" spans="1:5" ht="14.25" customHeight="1" x14ac:dyDescent="0.25">
      <c r="A2106" s="10"/>
      <c r="B2106" s="10"/>
      <c r="C2106" s="10"/>
      <c r="D2106" s="1038">
        <v>48201554200</v>
      </c>
      <c r="E2106" s="746">
        <v>2037</v>
      </c>
    </row>
    <row r="2107" spans="1:5" ht="14.25" customHeight="1" x14ac:dyDescent="0.25">
      <c r="A2107" s="10"/>
      <c r="B2107" s="10"/>
      <c r="C2107" s="10"/>
      <c r="D2107" s="1038">
        <v>48201431000</v>
      </c>
      <c r="E2107" s="746">
        <v>2037</v>
      </c>
    </row>
    <row r="2108" spans="1:5" ht="14.25" customHeight="1" x14ac:dyDescent="0.25">
      <c r="A2108" s="10"/>
      <c r="B2108" s="10"/>
      <c r="C2108" s="10"/>
      <c r="D2108" s="1038">
        <v>48201332400</v>
      </c>
      <c r="E2108" s="746">
        <v>2037</v>
      </c>
    </row>
    <row r="2109" spans="1:5" ht="14.25" customHeight="1" x14ac:dyDescent="0.25">
      <c r="A2109" s="10"/>
      <c r="B2109" s="10"/>
      <c r="C2109" s="10"/>
      <c r="D2109" s="1038">
        <v>48201321500</v>
      </c>
      <c r="E2109" s="746">
        <v>2037</v>
      </c>
    </row>
    <row r="2110" spans="1:5" ht="14.25" customHeight="1" x14ac:dyDescent="0.25">
      <c r="A2110" s="10"/>
      <c r="B2110" s="10"/>
      <c r="C2110" s="10"/>
      <c r="D2110" s="1038">
        <v>48201251402</v>
      </c>
      <c r="E2110" s="746">
        <v>2037</v>
      </c>
    </row>
    <row r="2111" spans="1:5" ht="14.25" customHeight="1" x14ac:dyDescent="0.25">
      <c r="A2111" s="10"/>
      <c r="B2111" s="10"/>
      <c r="C2111" s="10"/>
      <c r="D2111" s="1038">
        <v>48201232100</v>
      </c>
      <c r="E2111" s="746">
        <v>2037</v>
      </c>
    </row>
    <row r="2112" spans="1:5" ht="14.25" customHeight="1" x14ac:dyDescent="0.25">
      <c r="A2112" s="10"/>
      <c r="B2112" s="10"/>
      <c r="C2112" s="10"/>
      <c r="D2112" s="1038">
        <v>48183000900</v>
      </c>
      <c r="E2112" s="746">
        <v>2037</v>
      </c>
    </row>
    <row r="2113" spans="1:5" ht="14.25" customHeight="1" x14ac:dyDescent="0.25">
      <c r="A2113" s="10"/>
      <c r="B2113" s="10"/>
      <c r="C2113" s="10"/>
      <c r="D2113" s="1038">
        <v>48113018203</v>
      </c>
      <c r="E2113" s="746">
        <v>2037</v>
      </c>
    </row>
    <row r="2114" spans="1:5" ht="14.25" customHeight="1" x14ac:dyDescent="0.25">
      <c r="A2114" s="10"/>
      <c r="B2114" s="10"/>
      <c r="C2114" s="10"/>
      <c r="D2114" s="1038">
        <v>48113018137</v>
      </c>
      <c r="E2114" s="746">
        <v>2037</v>
      </c>
    </row>
    <row r="2115" spans="1:5" ht="14.25" customHeight="1" x14ac:dyDescent="0.25">
      <c r="A2115" s="10"/>
      <c r="B2115" s="10"/>
      <c r="C2115" s="10"/>
      <c r="D2115" s="1038">
        <v>48113008703</v>
      </c>
      <c r="E2115" s="746">
        <v>2037</v>
      </c>
    </row>
    <row r="2116" spans="1:5" ht="14.25" customHeight="1" x14ac:dyDescent="0.25">
      <c r="A2116" s="10"/>
      <c r="B2116" s="10"/>
      <c r="C2116" s="10"/>
      <c r="D2116" s="1038">
        <v>48113005300</v>
      </c>
      <c r="E2116" s="746">
        <v>2037</v>
      </c>
    </row>
    <row r="2117" spans="1:5" ht="14.25" customHeight="1" x14ac:dyDescent="0.25">
      <c r="A2117" s="10"/>
      <c r="B2117" s="10"/>
      <c r="C2117" s="10"/>
      <c r="D2117" s="1038">
        <v>48085031311</v>
      </c>
      <c r="E2117" s="746">
        <v>2037</v>
      </c>
    </row>
    <row r="2118" spans="1:5" ht="14.25" customHeight="1" x14ac:dyDescent="0.25">
      <c r="A2118" s="10"/>
      <c r="B2118" s="10"/>
      <c r="C2118" s="10"/>
      <c r="D2118" s="1038">
        <v>48085030530</v>
      </c>
      <c r="E2118" s="746">
        <v>2037</v>
      </c>
    </row>
    <row r="2119" spans="1:5" ht="14.25" customHeight="1" x14ac:dyDescent="0.25">
      <c r="A2119" s="10"/>
      <c r="B2119" s="10"/>
      <c r="C2119" s="10"/>
      <c r="D2119" s="1038">
        <v>48075950200</v>
      </c>
      <c r="E2119" s="746">
        <v>2037</v>
      </c>
    </row>
    <row r="2120" spans="1:5" ht="14.25" customHeight="1" x14ac:dyDescent="0.25">
      <c r="A2120" s="10"/>
      <c r="B2120" s="10"/>
      <c r="C2120" s="10"/>
      <c r="D2120" s="1038">
        <v>48029190501</v>
      </c>
      <c r="E2120" s="746">
        <v>2037</v>
      </c>
    </row>
    <row r="2121" spans="1:5" ht="14.25" customHeight="1" x14ac:dyDescent="0.25">
      <c r="A2121" s="10"/>
      <c r="B2121" s="10"/>
      <c r="C2121" s="10"/>
      <c r="D2121" s="1038">
        <v>48029130700</v>
      </c>
      <c r="E2121" s="746">
        <v>2037</v>
      </c>
    </row>
    <row r="2122" spans="1:5" ht="14.25" customHeight="1" x14ac:dyDescent="0.25">
      <c r="A2122" s="10"/>
      <c r="B2122" s="10"/>
      <c r="C2122" s="10"/>
      <c r="D2122" s="1038">
        <v>48027021500</v>
      </c>
      <c r="E2122" s="746">
        <v>2037</v>
      </c>
    </row>
    <row r="2123" spans="1:5" ht="14.25" customHeight="1" x14ac:dyDescent="0.25">
      <c r="A2123" s="10"/>
      <c r="B2123" s="10"/>
      <c r="C2123" s="10"/>
      <c r="D2123" s="1038">
        <v>48027021203</v>
      </c>
      <c r="E2123" s="746">
        <v>2037</v>
      </c>
    </row>
    <row r="2124" spans="1:5" ht="14.25" customHeight="1" x14ac:dyDescent="0.25">
      <c r="A2124" s="10"/>
      <c r="B2124" s="10"/>
      <c r="C2124" s="10"/>
      <c r="D2124" s="1038">
        <v>48439105901</v>
      </c>
      <c r="E2124" s="746">
        <v>2065</v>
      </c>
    </row>
    <row r="2125" spans="1:5" ht="14.25" customHeight="1" x14ac:dyDescent="0.25">
      <c r="A2125" s="10"/>
      <c r="B2125" s="10"/>
      <c r="C2125" s="10"/>
      <c r="D2125" s="1038">
        <v>48251130303</v>
      </c>
      <c r="E2125" s="746">
        <v>2065</v>
      </c>
    </row>
    <row r="2126" spans="1:5" ht="14.25" customHeight="1" x14ac:dyDescent="0.25">
      <c r="A2126" s="10"/>
      <c r="B2126" s="10"/>
      <c r="C2126" s="10"/>
      <c r="D2126" s="1038">
        <v>48201223001</v>
      </c>
      <c r="E2126" s="746">
        <v>2065</v>
      </c>
    </row>
    <row r="2127" spans="1:5" ht="14.25" customHeight="1" x14ac:dyDescent="0.25">
      <c r="A2127" s="10"/>
      <c r="B2127" s="10"/>
      <c r="C2127" s="10"/>
      <c r="D2127" s="1038">
        <v>48121021744</v>
      </c>
      <c r="E2127" s="746">
        <v>2065</v>
      </c>
    </row>
    <row r="2128" spans="1:5" ht="14.25" customHeight="1" x14ac:dyDescent="0.25">
      <c r="A2128" s="10"/>
      <c r="B2128" s="10"/>
      <c r="C2128" s="10"/>
      <c r="D2128" s="1038">
        <v>48047950200</v>
      </c>
      <c r="E2128" s="746">
        <v>2065</v>
      </c>
    </row>
    <row r="2129" spans="1:5" ht="14.25" customHeight="1" x14ac:dyDescent="0.25">
      <c r="A2129" s="10"/>
      <c r="B2129" s="10"/>
      <c r="C2129" s="10"/>
      <c r="D2129" s="1038">
        <v>48493000300</v>
      </c>
      <c r="E2129" s="746">
        <v>2070</v>
      </c>
    </row>
    <row r="2130" spans="1:5" ht="14.25" customHeight="1" x14ac:dyDescent="0.25">
      <c r="A2130" s="10"/>
      <c r="B2130" s="10"/>
      <c r="C2130" s="10"/>
      <c r="D2130" s="1038">
        <v>48491020319</v>
      </c>
      <c r="E2130" s="746">
        <v>2070</v>
      </c>
    </row>
    <row r="2131" spans="1:5" ht="14.25" customHeight="1" x14ac:dyDescent="0.25">
      <c r="A2131" s="10"/>
      <c r="B2131" s="10"/>
      <c r="C2131" s="10"/>
      <c r="D2131" s="1038">
        <v>48491020311</v>
      </c>
      <c r="E2131" s="746">
        <v>2070</v>
      </c>
    </row>
    <row r="2132" spans="1:5" ht="14.25" customHeight="1" x14ac:dyDescent="0.25">
      <c r="A2132" s="10"/>
      <c r="B2132" s="10"/>
      <c r="C2132" s="10"/>
      <c r="D2132" s="1038">
        <v>48485012600</v>
      </c>
      <c r="E2132" s="746">
        <v>2070</v>
      </c>
    </row>
    <row r="2133" spans="1:5" ht="14.25" customHeight="1" x14ac:dyDescent="0.25">
      <c r="A2133" s="10"/>
      <c r="B2133" s="10"/>
      <c r="C2133" s="10"/>
      <c r="D2133" s="1038">
        <v>48481740800</v>
      </c>
      <c r="E2133" s="746">
        <v>2070</v>
      </c>
    </row>
    <row r="2134" spans="1:5" ht="14.25" customHeight="1" x14ac:dyDescent="0.25">
      <c r="A2134" s="10"/>
      <c r="B2134" s="10"/>
      <c r="C2134" s="10"/>
      <c r="D2134" s="1038">
        <v>48479000700</v>
      </c>
      <c r="E2134" s="746">
        <v>2070</v>
      </c>
    </row>
    <row r="2135" spans="1:5" ht="14.25" customHeight="1" x14ac:dyDescent="0.25">
      <c r="A2135" s="10"/>
      <c r="B2135" s="10"/>
      <c r="C2135" s="10"/>
      <c r="D2135" s="1038">
        <v>48463950500</v>
      </c>
      <c r="E2135" s="746">
        <v>2070</v>
      </c>
    </row>
    <row r="2136" spans="1:5" ht="14.25" customHeight="1" x14ac:dyDescent="0.25">
      <c r="A2136" s="10"/>
      <c r="B2136" s="10"/>
      <c r="C2136" s="10"/>
      <c r="D2136" s="1038">
        <v>48453002209</v>
      </c>
      <c r="E2136" s="746">
        <v>2070</v>
      </c>
    </row>
    <row r="2137" spans="1:5" ht="14.25" customHeight="1" x14ac:dyDescent="0.25">
      <c r="A2137" s="10"/>
      <c r="B2137" s="10"/>
      <c r="C2137" s="10"/>
      <c r="D2137" s="1038">
        <v>48453001706</v>
      </c>
      <c r="E2137" s="746">
        <v>2070</v>
      </c>
    </row>
    <row r="2138" spans="1:5" ht="14.25" customHeight="1" x14ac:dyDescent="0.25">
      <c r="A2138" s="10"/>
      <c r="B2138" s="10"/>
      <c r="C2138" s="10"/>
      <c r="D2138" s="1038">
        <v>48439111526</v>
      </c>
      <c r="E2138" s="746">
        <v>2070</v>
      </c>
    </row>
    <row r="2139" spans="1:5" ht="14.25" customHeight="1" x14ac:dyDescent="0.25">
      <c r="A2139" s="10"/>
      <c r="B2139" s="10"/>
      <c r="C2139" s="10"/>
      <c r="D2139" s="1038">
        <v>48439102000</v>
      </c>
      <c r="E2139" s="746">
        <v>2070</v>
      </c>
    </row>
    <row r="2140" spans="1:5" ht="14.25" customHeight="1" x14ac:dyDescent="0.25">
      <c r="A2140" s="10"/>
      <c r="B2140" s="10"/>
      <c r="C2140" s="10"/>
      <c r="D2140" s="1038">
        <v>48423001801</v>
      </c>
      <c r="E2140" s="746">
        <v>2070</v>
      </c>
    </row>
    <row r="2141" spans="1:5" ht="14.25" customHeight="1" x14ac:dyDescent="0.25">
      <c r="A2141" s="10"/>
      <c r="B2141" s="10"/>
      <c r="C2141" s="10"/>
      <c r="D2141" s="1038">
        <v>48423001602</v>
      </c>
      <c r="E2141" s="746">
        <v>2070</v>
      </c>
    </row>
    <row r="2142" spans="1:5" ht="14.25" customHeight="1" x14ac:dyDescent="0.25">
      <c r="A2142" s="10"/>
      <c r="B2142" s="10"/>
      <c r="C2142" s="10"/>
      <c r="D2142" s="1038">
        <v>48423001101</v>
      </c>
      <c r="E2142" s="746">
        <v>2070</v>
      </c>
    </row>
    <row r="2143" spans="1:5" ht="14.25" customHeight="1" x14ac:dyDescent="0.25">
      <c r="A2143" s="10"/>
      <c r="B2143" s="10"/>
      <c r="C2143" s="10"/>
      <c r="D2143" s="1038">
        <v>48373210400</v>
      </c>
      <c r="E2143" s="746">
        <v>2070</v>
      </c>
    </row>
    <row r="2144" spans="1:5" ht="14.25" customHeight="1" x14ac:dyDescent="0.25">
      <c r="A2144" s="10"/>
      <c r="B2144" s="10"/>
      <c r="C2144" s="10"/>
      <c r="D2144" s="1038">
        <v>48375010100</v>
      </c>
      <c r="E2144" s="746">
        <v>2070</v>
      </c>
    </row>
    <row r="2145" spans="1:5" ht="14.25" customHeight="1" x14ac:dyDescent="0.25">
      <c r="A2145" s="10"/>
      <c r="B2145" s="10"/>
      <c r="C2145" s="10"/>
      <c r="D2145" s="1038">
        <v>48355005408</v>
      </c>
      <c r="E2145" s="746">
        <v>2070</v>
      </c>
    </row>
    <row r="2146" spans="1:5" ht="14.25" customHeight="1" x14ac:dyDescent="0.25">
      <c r="A2146" s="10"/>
      <c r="B2146" s="10"/>
      <c r="C2146" s="10"/>
      <c r="D2146" s="1038">
        <v>48355003204</v>
      </c>
      <c r="E2146" s="746">
        <v>2070</v>
      </c>
    </row>
    <row r="2147" spans="1:5" ht="14.25" customHeight="1" x14ac:dyDescent="0.25">
      <c r="A2147" s="10"/>
      <c r="B2147" s="10"/>
      <c r="C2147" s="10"/>
      <c r="D2147" s="1038">
        <v>48329010105</v>
      </c>
      <c r="E2147" s="746">
        <v>2070</v>
      </c>
    </row>
    <row r="2148" spans="1:5" ht="14.25" customHeight="1" x14ac:dyDescent="0.25">
      <c r="A2148" s="10"/>
      <c r="B2148" s="10"/>
      <c r="C2148" s="10"/>
      <c r="D2148" s="1038">
        <v>48309001500</v>
      </c>
      <c r="E2148" s="746">
        <v>2070</v>
      </c>
    </row>
    <row r="2149" spans="1:5" ht="14.25" customHeight="1" x14ac:dyDescent="0.25">
      <c r="A2149" s="10"/>
      <c r="B2149" s="10"/>
      <c r="C2149" s="10"/>
      <c r="D2149" s="1038">
        <v>48221160207</v>
      </c>
      <c r="E2149" s="746">
        <v>2070</v>
      </c>
    </row>
    <row r="2150" spans="1:5" ht="14.25" customHeight="1" x14ac:dyDescent="0.25">
      <c r="A2150" s="10"/>
      <c r="B2150" s="10"/>
      <c r="C2150" s="10"/>
      <c r="D2150" s="1038">
        <v>48201220400</v>
      </c>
      <c r="E2150" s="746">
        <v>2070</v>
      </c>
    </row>
    <row r="2151" spans="1:5" ht="14.25" customHeight="1" x14ac:dyDescent="0.25">
      <c r="A2151" s="10"/>
      <c r="B2151" s="10"/>
      <c r="C2151" s="10"/>
      <c r="D2151" s="1038">
        <v>48183000501</v>
      </c>
      <c r="E2151" s="746">
        <v>2070</v>
      </c>
    </row>
    <row r="2152" spans="1:5" ht="14.25" customHeight="1" x14ac:dyDescent="0.25">
      <c r="A2152" s="10"/>
      <c r="B2152" s="10"/>
      <c r="C2152" s="10"/>
      <c r="D2152" s="1038">
        <v>48147950402</v>
      </c>
      <c r="E2152" s="746">
        <v>2070</v>
      </c>
    </row>
    <row r="2153" spans="1:5" ht="14.25" customHeight="1" x14ac:dyDescent="0.25">
      <c r="A2153" s="10"/>
      <c r="B2153" s="10"/>
      <c r="C2153" s="10"/>
      <c r="D2153" s="1038">
        <v>48113019042</v>
      </c>
      <c r="E2153" s="746">
        <v>2070</v>
      </c>
    </row>
    <row r="2154" spans="1:5" ht="14.25" customHeight="1" x14ac:dyDescent="0.25">
      <c r="A2154" s="10"/>
      <c r="B2154" s="10"/>
      <c r="C2154" s="10"/>
      <c r="D2154" s="1038">
        <v>48113018122</v>
      </c>
      <c r="E2154" s="746">
        <v>2070</v>
      </c>
    </row>
    <row r="2155" spans="1:5" ht="14.25" customHeight="1" x14ac:dyDescent="0.25">
      <c r="A2155" s="10"/>
      <c r="B2155" s="10"/>
      <c r="C2155" s="10"/>
      <c r="D2155" s="1038">
        <v>48113017001</v>
      </c>
      <c r="E2155" s="746">
        <v>2070</v>
      </c>
    </row>
    <row r="2156" spans="1:5" ht="14.25" customHeight="1" x14ac:dyDescent="0.25">
      <c r="A2156" s="10"/>
      <c r="B2156" s="10"/>
      <c r="C2156" s="10"/>
      <c r="D2156" s="1038">
        <v>48113014130</v>
      </c>
      <c r="E2156" s="746">
        <v>2070</v>
      </c>
    </row>
    <row r="2157" spans="1:5" ht="14.25" customHeight="1" x14ac:dyDescent="0.25">
      <c r="A2157" s="10"/>
      <c r="B2157" s="10"/>
      <c r="C2157" s="10"/>
      <c r="D2157" s="1038">
        <v>48113013716</v>
      </c>
      <c r="E2157" s="746">
        <v>2070</v>
      </c>
    </row>
    <row r="2158" spans="1:5" ht="14.25" customHeight="1" x14ac:dyDescent="0.25">
      <c r="A2158" s="10"/>
      <c r="B2158" s="10"/>
      <c r="C2158" s="10"/>
      <c r="D2158" s="1038">
        <v>48113013626</v>
      </c>
      <c r="E2158" s="746">
        <v>2070</v>
      </c>
    </row>
    <row r="2159" spans="1:5" ht="14.25" customHeight="1" x14ac:dyDescent="0.25">
      <c r="A2159" s="10"/>
      <c r="B2159" s="10"/>
      <c r="C2159" s="10"/>
      <c r="D2159" s="1038">
        <v>48085031716</v>
      </c>
      <c r="E2159" s="746">
        <v>2070</v>
      </c>
    </row>
    <row r="2160" spans="1:5" ht="14.25" customHeight="1" x14ac:dyDescent="0.25">
      <c r="A2160" s="10"/>
      <c r="B2160" s="10"/>
      <c r="C2160" s="10"/>
      <c r="D2160" s="1038">
        <v>48073950700</v>
      </c>
      <c r="E2160" s="746">
        <v>2070</v>
      </c>
    </row>
    <row r="2161" spans="1:5" ht="14.25" customHeight="1" x14ac:dyDescent="0.25">
      <c r="A2161" s="10"/>
      <c r="B2161" s="10"/>
      <c r="C2161" s="10"/>
      <c r="D2161" s="1038">
        <v>48071710200</v>
      </c>
      <c r="E2161" s="746">
        <v>2070</v>
      </c>
    </row>
    <row r="2162" spans="1:5" ht="14.25" customHeight="1" x14ac:dyDescent="0.25">
      <c r="A2162" s="10"/>
      <c r="B2162" s="10"/>
      <c r="C2162" s="10"/>
      <c r="D2162" s="1038">
        <v>48041000101</v>
      </c>
      <c r="E2162" s="746">
        <v>2070</v>
      </c>
    </row>
    <row r="2163" spans="1:5" ht="14.25" customHeight="1" x14ac:dyDescent="0.25">
      <c r="A2163" s="10"/>
      <c r="B2163" s="10"/>
      <c r="C2163" s="10"/>
      <c r="D2163" s="1038">
        <v>48039662300</v>
      </c>
      <c r="E2163" s="746">
        <v>2070</v>
      </c>
    </row>
    <row r="2164" spans="1:5" ht="14.25" customHeight="1" x14ac:dyDescent="0.25">
      <c r="A2164" s="10"/>
      <c r="B2164" s="10"/>
      <c r="C2164" s="10"/>
      <c r="D2164" s="1038">
        <v>48039660900</v>
      </c>
      <c r="E2164" s="746">
        <v>2070</v>
      </c>
    </row>
    <row r="2165" spans="1:5" ht="14.25" customHeight="1" x14ac:dyDescent="0.25">
      <c r="A2165" s="10"/>
      <c r="B2165" s="10"/>
      <c r="C2165" s="10"/>
      <c r="D2165" s="1038">
        <v>48029180300</v>
      </c>
      <c r="E2165" s="746">
        <v>2070</v>
      </c>
    </row>
    <row r="2166" spans="1:5" ht="14.25" customHeight="1" x14ac:dyDescent="0.25">
      <c r="A2166" s="10"/>
      <c r="B2166" s="10"/>
      <c r="C2166" s="10"/>
      <c r="D2166" s="1038">
        <v>48029171920</v>
      </c>
      <c r="E2166" s="746">
        <v>2070</v>
      </c>
    </row>
    <row r="2167" spans="1:5" ht="14.25" customHeight="1" x14ac:dyDescent="0.25">
      <c r="A2167" s="10"/>
      <c r="B2167" s="10"/>
      <c r="C2167" s="10"/>
      <c r="D2167" s="1038">
        <v>48029171602</v>
      </c>
      <c r="E2167" s="746">
        <v>2070</v>
      </c>
    </row>
    <row r="2168" spans="1:5" ht="14.25" customHeight="1" x14ac:dyDescent="0.25">
      <c r="A2168" s="10"/>
      <c r="B2168" s="10"/>
      <c r="C2168" s="10"/>
      <c r="D2168" s="1038">
        <v>48029140600</v>
      </c>
      <c r="E2168" s="746">
        <v>2070</v>
      </c>
    </row>
    <row r="2169" spans="1:5" ht="14.25" customHeight="1" x14ac:dyDescent="0.25">
      <c r="A2169" s="10"/>
      <c r="B2169" s="10"/>
      <c r="C2169" s="10"/>
      <c r="D2169" s="1038">
        <v>48029121506</v>
      </c>
      <c r="E2169" s="746">
        <v>2070</v>
      </c>
    </row>
    <row r="2170" spans="1:5" ht="14.25" customHeight="1" x14ac:dyDescent="0.25">
      <c r="A2170" s="10"/>
      <c r="B2170" s="10"/>
      <c r="C2170" s="10"/>
      <c r="D2170" s="1038">
        <v>48029111000</v>
      </c>
      <c r="E2170" s="746">
        <v>2070</v>
      </c>
    </row>
    <row r="2171" spans="1:5" ht="14.25" customHeight="1" x14ac:dyDescent="0.25">
      <c r="A2171" s="10"/>
      <c r="B2171" s="10"/>
      <c r="C2171" s="10"/>
      <c r="D2171" s="1038">
        <v>48303002203</v>
      </c>
      <c r="E2171" s="746">
        <v>2112</v>
      </c>
    </row>
    <row r="2172" spans="1:5" ht="14.25" customHeight="1" x14ac:dyDescent="0.25">
      <c r="A2172" s="10"/>
      <c r="B2172" s="10"/>
      <c r="C2172" s="10"/>
      <c r="D2172" s="1038">
        <v>48167724600</v>
      </c>
      <c r="E2172" s="746">
        <v>2112</v>
      </c>
    </row>
    <row r="2173" spans="1:5" ht="14.25" customHeight="1" x14ac:dyDescent="0.25">
      <c r="A2173" s="10"/>
      <c r="B2173" s="10"/>
      <c r="C2173" s="10"/>
      <c r="D2173" s="1038">
        <v>48121021611</v>
      </c>
      <c r="E2173" s="746">
        <v>2114</v>
      </c>
    </row>
    <row r="2174" spans="1:5" ht="14.25" customHeight="1" x14ac:dyDescent="0.25">
      <c r="A2174" s="10"/>
      <c r="B2174" s="10"/>
      <c r="C2174" s="10"/>
      <c r="D2174" s="1038">
        <v>48491021401</v>
      </c>
      <c r="E2174" s="746">
        <v>2115</v>
      </c>
    </row>
    <row r="2175" spans="1:5" ht="14.25" customHeight="1" x14ac:dyDescent="0.25">
      <c r="A2175" s="10"/>
      <c r="B2175" s="10"/>
      <c r="C2175" s="10"/>
      <c r="D2175" s="1038">
        <v>48479001201</v>
      </c>
      <c r="E2175" s="746">
        <v>2115</v>
      </c>
    </row>
    <row r="2176" spans="1:5" ht="14.25" customHeight="1" x14ac:dyDescent="0.25">
      <c r="A2176" s="10"/>
      <c r="B2176" s="10"/>
      <c r="C2176" s="10"/>
      <c r="D2176" s="1038">
        <v>48453001746</v>
      </c>
      <c r="E2176" s="746">
        <v>2115</v>
      </c>
    </row>
    <row r="2177" spans="1:5" ht="14.25" customHeight="1" x14ac:dyDescent="0.25">
      <c r="A2177" s="10"/>
      <c r="B2177" s="10"/>
      <c r="C2177" s="10"/>
      <c r="D2177" s="1038">
        <v>48453001402</v>
      </c>
      <c r="E2177" s="746">
        <v>2115</v>
      </c>
    </row>
    <row r="2178" spans="1:5" ht="14.25" customHeight="1" x14ac:dyDescent="0.25">
      <c r="A2178" s="10"/>
      <c r="B2178" s="10"/>
      <c r="C2178" s="10"/>
      <c r="D2178" s="1038">
        <v>48453001000</v>
      </c>
      <c r="E2178" s="746">
        <v>2115</v>
      </c>
    </row>
    <row r="2179" spans="1:5" ht="14.25" customHeight="1" x14ac:dyDescent="0.25">
      <c r="A2179" s="10"/>
      <c r="B2179" s="10"/>
      <c r="C2179" s="10"/>
      <c r="D2179" s="1038">
        <v>48451001800</v>
      </c>
      <c r="E2179" s="746">
        <v>2115</v>
      </c>
    </row>
    <row r="2180" spans="1:5" ht="14.25" customHeight="1" x14ac:dyDescent="0.25">
      <c r="A2180" s="10"/>
      <c r="B2180" s="10"/>
      <c r="C2180" s="10"/>
      <c r="D2180" s="1038">
        <v>48441013401</v>
      </c>
      <c r="E2180" s="746">
        <v>2115</v>
      </c>
    </row>
    <row r="2181" spans="1:5" ht="14.25" customHeight="1" x14ac:dyDescent="0.25">
      <c r="A2181" s="10"/>
      <c r="B2181" s="10"/>
      <c r="C2181" s="10"/>
      <c r="D2181" s="1038">
        <v>48439113519</v>
      </c>
      <c r="E2181" s="746">
        <v>2115</v>
      </c>
    </row>
    <row r="2182" spans="1:5" ht="14.25" customHeight="1" x14ac:dyDescent="0.25">
      <c r="A2182" s="10"/>
      <c r="B2182" s="10"/>
      <c r="C2182" s="10"/>
      <c r="D2182" s="1038">
        <v>48439111008</v>
      </c>
      <c r="E2182" s="746">
        <v>2115</v>
      </c>
    </row>
    <row r="2183" spans="1:5" ht="14.25" customHeight="1" x14ac:dyDescent="0.25">
      <c r="A2183" s="10"/>
      <c r="B2183" s="10"/>
      <c r="C2183" s="10"/>
      <c r="D2183" s="1038">
        <v>48425000100</v>
      </c>
      <c r="E2183" s="746">
        <v>2115</v>
      </c>
    </row>
    <row r="2184" spans="1:5" ht="14.25" customHeight="1" x14ac:dyDescent="0.25">
      <c r="A2184" s="10"/>
      <c r="B2184" s="10"/>
      <c r="C2184" s="10"/>
      <c r="D2184" s="1038">
        <v>48423002008</v>
      </c>
      <c r="E2184" s="746">
        <v>2115</v>
      </c>
    </row>
    <row r="2185" spans="1:5" ht="14.25" customHeight="1" x14ac:dyDescent="0.25">
      <c r="A2185" s="10"/>
      <c r="B2185" s="10"/>
      <c r="C2185" s="10"/>
      <c r="D2185" s="1038">
        <v>48423001000</v>
      </c>
      <c r="E2185" s="746">
        <v>2115</v>
      </c>
    </row>
    <row r="2186" spans="1:5" ht="14.25" customHeight="1" x14ac:dyDescent="0.25">
      <c r="A2186" s="10"/>
      <c r="B2186" s="10"/>
      <c r="C2186" s="10"/>
      <c r="D2186" s="1038">
        <v>48397040401</v>
      </c>
      <c r="E2186" s="746">
        <v>2115</v>
      </c>
    </row>
    <row r="2187" spans="1:5" ht="14.25" customHeight="1" x14ac:dyDescent="0.25">
      <c r="A2187" s="10"/>
      <c r="B2187" s="10"/>
      <c r="C2187" s="10"/>
      <c r="D2187" s="1038">
        <v>48355001601</v>
      </c>
      <c r="E2187" s="746">
        <v>2115</v>
      </c>
    </row>
    <row r="2188" spans="1:5" ht="14.25" customHeight="1" x14ac:dyDescent="0.25">
      <c r="A2188" s="10"/>
      <c r="B2188" s="10"/>
      <c r="C2188" s="10"/>
      <c r="D2188" s="1038">
        <v>48309002503</v>
      </c>
      <c r="E2188" s="746">
        <v>2115</v>
      </c>
    </row>
    <row r="2189" spans="1:5" ht="14.25" customHeight="1" x14ac:dyDescent="0.25">
      <c r="A2189" s="10"/>
      <c r="B2189" s="10"/>
      <c r="C2189" s="10"/>
      <c r="D2189" s="1038">
        <v>48259970301</v>
      </c>
      <c r="E2189" s="746">
        <v>2115</v>
      </c>
    </row>
    <row r="2190" spans="1:5" ht="14.25" customHeight="1" x14ac:dyDescent="0.25">
      <c r="A2190" s="10"/>
      <c r="B2190" s="10"/>
      <c r="C2190" s="10"/>
      <c r="D2190" s="1038">
        <v>48215023103</v>
      </c>
      <c r="E2190" s="746">
        <v>2115</v>
      </c>
    </row>
    <row r="2191" spans="1:5" ht="14.25" customHeight="1" x14ac:dyDescent="0.25">
      <c r="A2191" s="10"/>
      <c r="B2191" s="10"/>
      <c r="C2191" s="10"/>
      <c r="D2191" s="1038">
        <v>48215022001</v>
      </c>
      <c r="E2191" s="746">
        <v>2115</v>
      </c>
    </row>
    <row r="2192" spans="1:5" ht="14.25" customHeight="1" x14ac:dyDescent="0.25">
      <c r="A2192" s="10"/>
      <c r="B2192" s="10"/>
      <c r="C2192" s="10"/>
      <c r="D2192" s="1038">
        <v>48213951200</v>
      </c>
      <c r="E2192" s="746">
        <v>2115</v>
      </c>
    </row>
    <row r="2193" spans="1:5" ht="14.25" customHeight="1" x14ac:dyDescent="0.25">
      <c r="A2193" s="10"/>
      <c r="B2193" s="10"/>
      <c r="C2193" s="10"/>
      <c r="D2193" s="1038">
        <v>48201554801</v>
      </c>
      <c r="E2193" s="746">
        <v>2115</v>
      </c>
    </row>
    <row r="2194" spans="1:5" ht="14.25" customHeight="1" x14ac:dyDescent="0.25">
      <c r="A2194" s="10"/>
      <c r="B2194" s="10"/>
      <c r="C2194" s="10"/>
      <c r="D2194" s="1038">
        <v>48201454900</v>
      </c>
      <c r="E2194" s="746">
        <v>2115</v>
      </c>
    </row>
    <row r="2195" spans="1:5" ht="14.25" customHeight="1" x14ac:dyDescent="0.25">
      <c r="A2195" s="10"/>
      <c r="B2195" s="10"/>
      <c r="C2195" s="10"/>
      <c r="D2195" s="1038">
        <v>48201322600</v>
      </c>
      <c r="E2195" s="746">
        <v>2115</v>
      </c>
    </row>
    <row r="2196" spans="1:5" ht="14.25" customHeight="1" x14ac:dyDescent="0.25">
      <c r="A2196" s="10"/>
      <c r="B2196" s="10"/>
      <c r="C2196" s="10"/>
      <c r="D2196" s="1038">
        <v>48201252700</v>
      </c>
      <c r="E2196" s="746">
        <v>2115</v>
      </c>
    </row>
    <row r="2197" spans="1:5" ht="14.25" customHeight="1" x14ac:dyDescent="0.25">
      <c r="A2197" s="10"/>
      <c r="B2197" s="10"/>
      <c r="C2197" s="10"/>
      <c r="D2197" s="1038">
        <v>48201250800</v>
      </c>
      <c r="E2197" s="746">
        <v>2115</v>
      </c>
    </row>
    <row r="2198" spans="1:5" ht="14.25" customHeight="1" x14ac:dyDescent="0.25">
      <c r="A2198" s="10"/>
      <c r="B2198" s="10"/>
      <c r="C2198" s="10"/>
      <c r="D2198" s="1038">
        <v>48201221000</v>
      </c>
      <c r="E2198" s="746">
        <v>2115</v>
      </c>
    </row>
    <row r="2199" spans="1:5" ht="14.25" customHeight="1" x14ac:dyDescent="0.25">
      <c r="A2199" s="10"/>
      <c r="B2199" s="10"/>
      <c r="C2199" s="10"/>
      <c r="D2199" s="1038">
        <v>48201220600</v>
      </c>
      <c r="E2199" s="746">
        <v>2115</v>
      </c>
    </row>
    <row r="2200" spans="1:5" ht="14.25" customHeight="1" x14ac:dyDescent="0.25">
      <c r="A2200" s="10"/>
      <c r="B2200" s="10"/>
      <c r="C2200" s="10"/>
      <c r="D2200" s="1038">
        <v>48167724700</v>
      </c>
      <c r="E2200" s="746">
        <v>2115</v>
      </c>
    </row>
    <row r="2201" spans="1:5" ht="14.25" customHeight="1" x14ac:dyDescent="0.25">
      <c r="A2201" s="10"/>
      <c r="B2201" s="10"/>
      <c r="C2201" s="10"/>
      <c r="D2201" s="1038">
        <v>48157673500</v>
      </c>
      <c r="E2201" s="746">
        <v>2115</v>
      </c>
    </row>
    <row r="2202" spans="1:5" ht="14.25" customHeight="1" x14ac:dyDescent="0.25">
      <c r="A2202" s="10"/>
      <c r="B2202" s="10"/>
      <c r="C2202" s="10"/>
      <c r="D2202" s="1038">
        <v>48157674000</v>
      </c>
      <c r="E2202" s="746">
        <v>2115</v>
      </c>
    </row>
    <row r="2203" spans="1:5" ht="14.25" customHeight="1" x14ac:dyDescent="0.25">
      <c r="A2203" s="10"/>
      <c r="B2203" s="10"/>
      <c r="C2203" s="10"/>
      <c r="D2203" s="1038">
        <v>48141010215</v>
      </c>
      <c r="E2203" s="746">
        <v>2115</v>
      </c>
    </row>
    <row r="2204" spans="1:5" ht="14.25" customHeight="1" x14ac:dyDescent="0.25">
      <c r="A2204" s="10"/>
      <c r="B2204" s="10"/>
      <c r="C2204" s="10"/>
      <c r="D2204" s="1038">
        <v>48141004314</v>
      </c>
      <c r="E2204" s="746">
        <v>2115</v>
      </c>
    </row>
    <row r="2205" spans="1:5" ht="14.25" customHeight="1" x14ac:dyDescent="0.25">
      <c r="A2205" s="10"/>
      <c r="B2205" s="10"/>
      <c r="C2205" s="10"/>
      <c r="D2205" s="1038">
        <v>48141002500</v>
      </c>
      <c r="E2205" s="746">
        <v>2115</v>
      </c>
    </row>
    <row r="2206" spans="1:5" ht="14.25" customHeight="1" x14ac:dyDescent="0.25">
      <c r="A2206" s="10"/>
      <c r="B2206" s="10"/>
      <c r="C2206" s="10"/>
      <c r="D2206" s="1038">
        <v>48121021619</v>
      </c>
      <c r="E2206" s="746">
        <v>2115</v>
      </c>
    </row>
    <row r="2207" spans="1:5" ht="14.25" customHeight="1" x14ac:dyDescent="0.25">
      <c r="A2207" s="10"/>
      <c r="B2207" s="10"/>
      <c r="C2207" s="10"/>
      <c r="D2207" s="1038">
        <v>48117950500</v>
      </c>
      <c r="E2207" s="746">
        <v>2115</v>
      </c>
    </row>
    <row r="2208" spans="1:5" ht="14.25" customHeight="1" x14ac:dyDescent="0.25">
      <c r="A2208" s="10"/>
      <c r="B2208" s="10"/>
      <c r="C2208" s="10"/>
      <c r="D2208" s="1038">
        <v>48113018127</v>
      </c>
      <c r="E2208" s="746">
        <v>2115</v>
      </c>
    </row>
    <row r="2209" spans="1:5" ht="14.25" customHeight="1" x14ac:dyDescent="0.25">
      <c r="A2209" s="10"/>
      <c r="B2209" s="10"/>
      <c r="C2209" s="10"/>
      <c r="D2209" s="1038">
        <v>48113015305</v>
      </c>
      <c r="E2209" s="746">
        <v>2115</v>
      </c>
    </row>
    <row r="2210" spans="1:5" ht="14.25" customHeight="1" x14ac:dyDescent="0.25">
      <c r="A2210" s="10"/>
      <c r="B2210" s="10"/>
      <c r="C2210" s="10"/>
      <c r="D2210" s="1038">
        <v>48113012206</v>
      </c>
      <c r="E2210" s="746">
        <v>2115</v>
      </c>
    </row>
    <row r="2211" spans="1:5" ht="14.25" customHeight="1" x14ac:dyDescent="0.25">
      <c r="A2211" s="10"/>
      <c r="B2211" s="10"/>
      <c r="C2211" s="10"/>
      <c r="D2211" s="1038">
        <v>48113007302</v>
      </c>
      <c r="E2211" s="746">
        <v>2115</v>
      </c>
    </row>
    <row r="2212" spans="1:5" ht="14.25" customHeight="1" x14ac:dyDescent="0.25">
      <c r="A2212" s="10"/>
      <c r="B2212" s="10"/>
      <c r="C2212" s="10"/>
      <c r="D2212" s="1038">
        <v>48113001101</v>
      </c>
      <c r="E2212" s="746">
        <v>2115</v>
      </c>
    </row>
    <row r="2213" spans="1:5" ht="14.25" customHeight="1" x14ac:dyDescent="0.25">
      <c r="A2213" s="10"/>
      <c r="B2213" s="10"/>
      <c r="C2213" s="10"/>
      <c r="D2213" s="1038">
        <v>48061013401</v>
      </c>
      <c r="E2213" s="746">
        <v>2115</v>
      </c>
    </row>
    <row r="2214" spans="1:5" ht="14.25" customHeight="1" x14ac:dyDescent="0.25">
      <c r="A2214" s="10"/>
      <c r="B2214" s="10"/>
      <c r="C2214" s="10"/>
      <c r="D2214" s="1038">
        <v>48029121501</v>
      </c>
      <c r="E2214" s="746">
        <v>2115</v>
      </c>
    </row>
    <row r="2215" spans="1:5" ht="14.25" customHeight="1" x14ac:dyDescent="0.25">
      <c r="A2215" s="10"/>
      <c r="B2215" s="10"/>
      <c r="C2215" s="10"/>
      <c r="D2215" s="1038">
        <v>48029120300</v>
      </c>
      <c r="E2215" s="746">
        <v>2115</v>
      </c>
    </row>
    <row r="2216" spans="1:5" ht="14.25" customHeight="1" x14ac:dyDescent="0.25">
      <c r="A2216" s="10"/>
      <c r="B2216" s="10"/>
      <c r="C2216" s="10"/>
      <c r="D2216" s="1038">
        <v>48439113918</v>
      </c>
      <c r="E2216" s="746">
        <v>2157</v>
      </c>
    </row>
    <row r="2217" spans="1:5" ht="14.25" customHeight="1" x14ac:dyDescent="0.25">
      <c r="A2217" s="10"/>
      <c r="B2217" s="10"/>
      <c r="C2217" s="10"/>
      <c r="D2217" s="1038">
        <v>48201432600</v>
      </c>
      <c r="E2217" s="746">
        <v>2157</v>
      </c>
    </row>
    <row r="2218" spans="1:5" ht="14.25" customHeight="1" x14ac:dyDescent="0.25">
      <c r="A2218" s="10"/>
      <c r="B2218" s="10"/>
      <c r="C2218" s="10"/>
      <c r="D2218" s="1038">
        <v>48187210707</v>
      </c>
      <c r="E2218" s="746">
        <v>2157</v>
      </c>
    </row>
    <row r="2219" spans="1:5" ht="14.25" customHeight="1" x14ac:dyDescent="0.25">
      <c r="A2219" s="10"/>
      <c r="B2219" s="10"/>
      <c r="C2219" s="10"/>
      <c r="D2219" s="1038">
        <v>48113016301</v>
      </c>
      <c r="E2219" s="746">
        <v>2157</v>
      </c>
    </row>
    <row r="2220" spans="1:5" ht="14.25" customHeight="1" x14ac:dyDescent="0.25">
      <c r="A2220" s="10"/>
      <c r="B2220" s="10"/>
      <c r="C2220" s="10"/>
      <c r="D2220" s="1038">
        <v>48113005600</v>
      </c>
      <c r="E2220" s="746">
        <v>2157</v>
      </c>
    </row>
    <row r="2221" spans="1:5" ht="14.25" customHeight="1" x14ac:dyDescent="0.25">
      <c r="A2221" s="10"/>
      <c r="B2221" s="10"/>
      <c r="C2221" s="10"/>
      <c r="D2221" s="1038">
        <v>48453002310</v>
      </c>
      <c r="E2221" s="746">
        <v>2162</v>
      </c>
    </row>
    <row r="2222" spans="1:5" ht="14.25" customHeight="1" x14ac:dyDescent="0.25">
      <c r="A2222" s="10"/>
      <c r="B2222" s="10"/>
      <c r="C2222" s="10"/>
      <c r="D2222" s="1038">
        <v>48453001737</v>
      </c>
      <c r="E2222" s="746">
        <v>2162</v>
      </c>
    </row>
    <row r="2223" spans="1:5" ht="14.25" customHeight="1" x14ac:dyDescent="0.25">
      <c r="A2223" s="10"/>
      <c r="B2223" s="10"/>
      <c r="C2223" s="10"/>
      <c r="D2223" s="1038">
        <v>48441010200</v>
      </c>
      <c r="E2223" s="746">
        <v>2162</v>
      </c>
    </row>
    <row r="2224" spans="1:5" ht="14.25" customHeight="1" x14ac:dyDescent="0.25">
      <c r="A2224" s="10"/>
      <c r="B2224" s="10"/>
      <c r="C2224" s="10"/>
      <c r="D2224" s="1038">
        <v>48441010500</v>
      </c>
      <c r="E2224" s="746">
        <v>2162</v>
      </c>
    </row>
    <row r="2225" spans="1:5" ht="14.25" customHeight="1" x14ac:dyDescent="0.25">
      <c r="A2225" s="10"/>
      <c r="B2225" s="10"/>
      <c r="C2225" s="10"/>
      <c r="D2225" s="1038">
        <v>48439113916</v>
      </c>
      <c r="E2225" s="746">
        <v>2162</v>
      </c>
    </row>
    <row r="2226" spans="1:5" ht="14.25" customHeight="1" x14ac:dyDescent="0.25">
      <c r="A2226" s="10"/>
      <c r="B2226" s="10"/>
      <c r="C2226" s="10"/>
      <c r="D2226" s="1038">
        <v>48439113212</v>
      </c>
      <c r="E2226" s="746">
        <v>2162</v>
      </c>
    </row>
    <row r="2227" spans="1:5" ht="14.25" customHeight="1" x14ac:dyDescent="0.25">
      <c r="A2227" s="10"/>
      <c r="B2227" s="10"/>
      <c r="C2227" s="10"/>
      <c r="D2227" s="1038">
        <v>48439106513</v>
      </c>
      <c r="E2227" s="746">
        <v>2162</v>
      </c>
    </row>
    <row r="2228" spans="1:5" ht="14.25" customHeight="1" x14ac:dyDescent="0.25">
      <c r="A2228" s="10"/>
      <c r="B2228" s="10"/>
      <c r="C2228" s="10"/>
      <c r="D2228" s="1038">
        <v>48439104604</v>
      </c>
      <c r="E2228" s="746">
        <v>2162</v>
      </c>
    </row>
    <row r="2229" spans="1:5" ht="14.25" customHeight="1" x14ac:dyDescent="0.25">
      <c r="A2229" s="10"/>
      <c r="B2229" s="10"/>
      <c r="C2229" s="10"/>
      <c r="D2229" s="1038">
        <v>48439103800</v>
      </c>
      <c r="E2229" s="746">
        <v>2162</v>
      </c>
    </row>
    <row r="2230" spans="1:5" ht="14.25" customHeight="1" x14ac:dyDescent="0.25">
      <c r="A2230" s="10"/>
      <c r="B2230" s="10"/>
      <c r="C2230" s="10"/>
      <c r="D2230" s="1038">
        <v>48439100800</v>
      </c>
      <c r="E2230" s="746">
        <v>2162</v>
      </c>
    </row>
    <row r="2231" spans="1:5" ht="14.25" customHeight="1" x14ac:dyDescent="0.25">
      <c r="A2231" s="10"/>
      <c r="B2231" s="10"/>
      <c r="C2231" s="10"/>
      <c r="D2231" s="1038">
        <v>48381022002</v>
      </c>
      <c r="E2231" s="746">
        <v>2162</v>
      </c>
    </row>
    <row r="2232" spans="1:5" ht="14.25" customHeight="1" x14ac:dyDescent="0.25">
      <c r="A2232" s="10"/>
      <c r="B2232" s="10"/>
      <c r="C2232" s="10"/>
      <c r="D2232" s="1038">
        <v>48381021608</v>
      </c>
      <c r="E2232" s="746">
        <v>2162</v>
      </c>
    </row>
    <row r="2233" spans="1:5" ht="14.25" customHeight="1" x14ac:dyDescent="0.25">
      <c r="A2233" s="10"/>
      <c r="B2233" s="10"/>
      <c r="C2233" s="10"/>
      <c r="D2233" s="1038">
        <v>48377950200</v>
      </c>
      <c r="E2233" s="746">
        <v>2162</v>
      </c>
    </row>
    <row r="2234" spans="1:5" ht="14.25" customHeight="1" x14ac:dyDescent="0.25">
      <c r="A2234" s="10"/>
      <c r="B2234" s="10"/>
      <c r="C2234" s="10"/>
      <c r="D2234" s="1038">
        <v>48355001801</v>
      </c>
      <c r="E2234" s="746">
        <v>2162</v>
      </c>
    </row>
    <row r="2235" spans="1:5" ht="14.25" customHeight="1" x14ac:dyDescent="0.25">
      <c r="A2235" s="10"/>
      <c r="B2235" s="10"/>
      <c r="C2235" s="10"/>
      <c r="D2235" s="1038">
        <v>48355000800</v>
      </c>
      <c r="E2235" s="746">
        <v>2162</v>
      </c>
    </row>
    <row r="2236" spans="1:5" ht="14.25" customHeight="1" x14ac:dyDescent="0.25">
      <c r="A2236" s="10"/>
      <c r="B2236" s="10"/>
      <c r="C2236" s="10"/>
      <c r="D2236" s="1038">
        <v>48309003708</v>
      </c>
      <c r="E2236" s="746">
        <v>2162</v>
      </c>
    </row>
    <row r="2237" spans="1:5" ht="14.25" customHeight="1" x14ac:dyDescent="0.25">
      <c r="A2237" s="10"/>
      <c r="B2237" s="10"/>
      <c r="C2237" s="10"/>
      <c r="D2237" s="1038">
        <v>48309003900</v>
      </c>
      <c r="E2237" s="746">
        <v>2162</v>
      </c>
    </row>
    <row r="2238" spans="1:5" ht="14.25" customHeight="1" x14ac:dyDescent="0.25">
      <c r="A2238" s="10"/>
      <c r="B2238" s="10"/>
      <c r="C2238" s="10"/>
      <c r="D2238" s="1038">
        <v>48277000600</v>
      </c>
      <c r="E2238" s="746">
        <v>2162</v>
      </c>
    </row>
    <row r="2239" spans="1:5" ht="14.25" customHeight="1" x14ac:dyDescent="0.25">
      <c r="A2239" s="10"/>
      <c r="B2239" s="10"/>
      <c r="C2239" s="10"/>
      <c r="D2239" s="1038">
        <v>48251130304</v>
      </c>
      <c r="E2239" s="746">
        <v>2162</v>
      </c>
    </row>
    <row r="2240" spans="1:5" ht="14.25" customHeight="1" x14ac:dyDescent="0.25">
      <c r="A2240" s="10"/>
      <c r="B2240" s="10"/>
      <c r="C2240" s="10"/>
      <c r="D2240" s="1038">
        <v>48215023503</v>
      </c>
      <c r="E2240" s="746">
        <v>2162</v>
      </c>
    </row>
    <row r="2241" spans="1:5" ht="14.25" customHeight="1" x14ac:dyDescent="0.25">
      <c r="A2241" s="10"/>
      <c r="B2241" s="10"/>
      <c r="C2241" s="10"/>
      <c r="D2241" s="1038">
        <v>48215021804</v>
      </c>
      <c r="E2241" s="746">
        <v>2162</v>
      </c>
    </row>
    <row r="2242" spans="1:5" ht="14.25" customHeight="1" x14ac:dyDescent="0.25">
      <c r="A2242" s="10"/>
      <c r="B2242" s="10"/>
      <c r="C2242" s="10"/>
      <c r="D2242" s="1038">
        <v>48201331500</v>
      </c>
      <c r="E2242" s="746">
        <v>2162</v>
      </c>
    </row>
    <row r="2243" spans="1:5" ht="14.25" customHeight="1" x14ac:dyDescent="0.25">
      <c r="A2243" s="10"/>
      <c r="B2243" s="10"/>
      <c r="C2243" s="10"/>
      <c r="D2243" s="1038">
        <v>48201312800</v>
      </c>
      <c r="E2243" s="746">
        <v>2162</v>
      </c>
    </row>
    <row r="2244" spans="1:5" ht="14.25" customHeight="1" x14ac:dyDescent="0.25">
      <c r="A2244" s="10"/>
      <c r="B2244" s="10"/>
      <c r="C2244" s="10"/>
      <c r="D2244" s="1038">
        <v>48141010337</v>
      </c>
      <c r="E2244" s="746">
        <v>2162</v>
      </c>
    </row>
    <row r="2245" spans="1:5" ht="14.25" customHeight="1" x14ac:dyDescent="0.25">
      <c r="A2245" s="10"/>
      <c r="B2245" s="10"/>
      <c r="C2245" s="10"/>
      <c r="D2245" s="1038">
        <v>48141010221</v>
      </c>
      <c r="E2245" s="746">
        <v>2162</v>
      </c>
    </row>
    <row r="2246" spans="1:5" ht="14.25" customHeight="1" x14ac:dyDescent="0.25">
      <c r="A2246" s="10"/>
      <c r="B2246" s="10"/>
      <c r="C2246" s="10"/>
      <c r="D2246" s="1038">
        <v>48141002400</v>
      </c>
      <c r="E2246" s="746">
        <v>2162</v>
      </c>
    </row>
    <row r="2247" spans="1:5" ht="14.25" customHeight="1" x14ac:dyDescent="0.25">
      <c r="A2247" s="10"/>
      <c r="B2247" s="10"/>
      <c r="C2247" s="10"/>
      <c r="D2247" s="1038">
        <v>48113017811</v>
      </c>
      <c r="E2247" s="746">
        <v>2162</v>
      </c>
    </row>
    <row r="2248" spans="1:5" ht="14.25" customHeight="1" x14ac:dyDescent="0.25">
      <c r="A2248" s="10"/>
      <c r="B2248" s="10"/>
      <c r="C2248" s="10"/>
      <c r="D2248" s="1038">
        <v>48113017101</v>
      </c>
      <c r="E2248" s="746">
        <v>2162</v>
      </c>
    </row>
    <row r="2249" spans="1:5" ht="14.25" customHeight="1" x14ac:dyDescent="0.25">
      <c r="A2249" s="10"/>
      <c r="B2249" s="10"/>
      <c r="C2249" s="10"/>
      <c r="D2249" s="1038">
        <v>48113016701</v>
      </c>
      <c r="E2249" s="746">
        <v>2162</v>
      </c>
    </row>
    <row r="2250" spans="1:5" ht="14.25" customHeight="1" x14ac:dyDescent="0.25">
      <c r="A2250" s="10"/>
      <c r="B2250" s="10"/>
      <c r="C2250" s="10"/>
      <c r="D2250" s="1038">
        <v>48113014115</v>
      </c>
      <c r="E2250" s="746">
        <v>2162</v>
      </c>
    </row>
    <row r="2251" spans="1:5" ht="14.25" customHeight="1" x14ac:dyDescent="0.25">
      <c r="A2251" s="10"/>
      <c r="B2251" s="10"/>
      <c r="C2251" s="10"/>
      <c r="D2251" s="1038">
        <v>48113007912</v>
      </c>
      <c r="E2251" s="746">
        <v>2162</v>
      </c>
    </row>
    <row r="2252" spans="1:5" ht="14.25" customHeight="1" x14ac:dyDescent="0.25">
      <c r="A2252" s="10"/>
      <c r="B2252" s="10"/>
      <c r="C2252" s="10"/>
      <c r="D2252" s="1038">
        <v>48085031623</v>
      </c>
      <c r="E2252" s="746">
        <v>2162</v>
      </c>
    </row>
    <row r="2253" spans="1:5" ht="14.25" customHeight="1" x14ac:dyDescent="0.25">
      <c r="A2253" s="10"/>
      <c r="B2253" s="10"/>
      <c r="C2253" s="10"/>
      <c r="D2253" s="1038">
        <v>48339694202</v>
      </c>
      <c r="E2253" s="746">
        <v>2194</v>
      </c>
    </row>
    <row r="2254" spans="1:5" ht="14.25" customHeight="1" x14ac:dyDescent="0.25">
      <c r="A2254" s="10"/>
      <c r="B2254" s="10"/>
      <c r="C2254" s="10"/>
      <c r="D2254" s="1038">
        <v>48201530300</v>
      </c>
      <c r="E2254" s="746">
        <v>2194</v>
      </c>
    </row>
    <row r="2255" spans="1:5" ht="14.25" customHeight="1" x14ac:dyDescent="0.25">
      <c r="A2255" s="10"/>
      <c r="B2255" s="10"/>
      <c r="C2255" s="10"/>
      <c r="D2255" s="1038">
        <v>48027023203</v>
      </c>
      <c r="E2255" s="746">
        <v>2194</v>
      </c>
    </row>
    <row r="2256" spans="1:5" ht="14.25" customHeight="1" x14ac:dyDescent="0.25">
      <c r="A2256" s="10"/>
      <c r="B2256" s="10"/>
      <c r="C2256" s="10"/>
      <c r="D2256" s="1038">
        <v>48481740500</v>
      </c>
      <c r="E2256" s="746">
        <v>2197</v>
      </c>
    </row>
    <row r="2257" spans="1:5" ht="14.25" customHeight="1" x14ac:dyDescent="0.25">
      <c r="A2257" s="10"/>
      <c r="B2257" s="10"/>
      <c r="C2257" s="10"/>
      <c r="D2257" s="1038">
        <v>48459950300</v>
      </c>
      <c r="E2257" s="746">
        <v>2197</v>
      </c>
    </row>
    <row r="2258" spans="1:5" ht="14.25" customHeight="1" x14ac:dyDescent="0.25">
      <c r="A2258" s="10"/>
      <c r="B2258" s="10"/>
      <c r="C2258" s="10"/>
      <c r="D2258" s="1038">
        <v>48453002403</v>
      </c>
      <c r="E2258" s="746">
        <v>2197</v>
      </c>
    </row>
    <row r="2259" spans="1:5" ht="14.25" customHeight="1" x14ac:dyDescent="0.25">
      <c r="A2259" s="10"/>
      <c r="B2259" s="10"/>
      <c r="C2259" s="10"/>
      <c r="D2259" s="1038">
        <v>48453000804</v>
      </c>
      <c r="E2259" s="746">
        <v>2197</v>
      </c>
    </row>
    <row r="2260" spans="1:5" ht="14.25" customHeight="1" x14ac:dyDescent="0.25">
      <c r="A2260" s="10"/>
      <c r="B2260" s="10"/>
      <c r="C2260" s="10"/>
      <c r="D2260" s="1038">
        <v>48439123300</v>
      </c>
      <c r="E2260" s="746">
        <v>2197</v>
      </c>
    </row>
    <row r="2261" spans="1:5" ht="14.25" customHeight="1" x14ac:dyDescent="0.25">
      <c r="A2261" s="10"/>
      <c r="B2261" s="10"/>
      <c r="C2261" s="10"/>
      <c r="D2261" s="1038">
        <v>48439114204</v>
      </c>
      <c r="E2261" s="746">
        <v>2197</v>
      </c>
    </row>
    <row r="2262" spans="1:5" ht="14.25" customHeight="1" x14ac:dyDescent="0.25">
      <c r="A2262" s="10"/>
      <c r="B2262" s="10"/>
      <c r="C2262" s="10"/>
      <c r="D2262" s="1038">
        <v>48439113710</v>
      </c>
      <c r="E2262" s="746">
        <v>2197</v>
      </c>
    </row>
    <row r="2263" spans="1:5" ht="14.25" customHeight="1" x14ac:dyDescent="0.25">
      <c r="A2263" s="10"/>
      <c r="B2263" s="10"/>
      <c r="C2263" s="10"/>
      <c r="D2263" s="1038">
        <v>48439104602</v>
      </c>
      <c r="E2263" s="746">
        <v>2197</v>
      </c>
    </row>
    <row r="2264" spans="1:5" ht="14.25" customHeight="1" x14ac:dyDescent="0.25">
      <c r="A2264" s="10"/>
      <c r="B2264" s="10"/>
      <c r="C2264" s="10"/>
      <c r="D2264" s="1038">
        <v>48339692200</v>
      </c>
      <c r="E2264" s="746">
        <v>2197</v>
      </c>
    </row>
    <row r="2265" spans="1:5" ht="14.25" customHeight="1" x14ac:dyDescent="0.25">
      <c r="A2265" s="10"/>
      <c r="B2265" s="10"/>
      <c r="C2265" s="10"/>
      <c r="D2265" s="1038">
        <v>48303010502</v>
      </c>
      <c r="E2265" s="746">
        <v>2197</v>
      </c>
    </row>
    <row r="2266" spans="1:5" ht="14.25" customHeight="1" x14ac:dyDescent="0.25">
      <c r="A2266" s="10"/>
      <c r="B2266" s="10"/>
      <c r="C2266" s="10"/>
      <c r="D2266" s="1038">
        <v>48257050800</v>
      </c>
      <c r="E2266" s="746">
        <v>2197</v>
      </c>
    </row>
    <row r="2267" spans="1:5" ht="14.25" customHeight="1" x14ac:dyDescent="0.25">
      <c r="A2267" s="10"/>
      <c r="B2267" s="10"/>
      <c r="C2267" s="10"/>
      <c r="D2267" s="1038">
        <v>48251130214</v>
      </c>
      <c r="E2267" s="746">
        <v>2197</v>
      </c>
    </row>
    <row r="2268" spans="1:5" ht="14.25" customHeight="1" x14ac:dyDescent="0.25">
      <c r="A2268" s="10"/>
      <c r="B2268" s="10"/>
      <c r="C2268" s="10"/>
      <c r="D2268" s="1038">
        <v>48239950200</v>
      </c>
      <c r="E2268" s="746">
        <v>2197</v>
      </c>
    </row>
    <row r="2269" spans="1:5" ht="14.25" customHeight="1" x14ac:dyDescent="0.25">
      <c r="A2269" s="10"/>
      <c r="B2269" s="10"/>
      <c r="C2269" s="10"/>
      <c r="D2269" s="1038">
        <v>48215023104</v>
      </c>
      <c r="E2269" s="746">
        <v>2197</v>
      </c>
    </row>
    <row r="2270" spans="1:5" ht="14.25" customHeight="1" x14ac:dyDescent="0.25">
      <c r="A2270" s="10"/>
      <c r="B2270" s="10"/>
      <c r="C2270" s="10"/>
      <c r="D2270" s="1038">
        <v>48209010804</v>
      </c>
      <c r="E2270" s="746">
        <v>2197</v>
      </c>
    </row>
    <row r="2271" spans="1:5" ht="14.25" customHeight="1" x14ac:dyDescent="0.25">
      <c r="A2271" s="10"/>
      <c r="B2271" s="10"/>
      <c r="C2271" s="10"/>
      <c r="D2271" s="1038">
        <v>48201554802</v>
      </c>
      <c r="E2271" s="746">
        <v>2197</v>
      </c>
    </row>
    <row r="2272" spans="1:5" ht="14.25" customHeight="1" x14ac:dyDescent="0.25">
      <c r="A2272" s="10"/>
      <c r="B2272" s="10"/>
      <c r="C2272" s="10"/>
      <c r="D2272" s="1038">
        <v>48201552101</v>
      </c>
      <c r="E2272" s="746">
        <v>2197</v>
      </c>
    </row>
    <row r="2273" spans="1:5" ht="14.25" customHeight="1" x14ac:dyDescent="0.25">
      <c r="A2273" s="10"/>
      <c r="B2273" s="10"/>
      <c r="C2273" s="10"/>
      <c r="D2273" s="1038">
        <v>48201412200</v>
      </c>
      <c r="E2273" s="746">
        <v>2197</v>
      </c>
    </row>
    <row r="2274" spans="1:5" ht="14.25" customHeight="1" x14ac:dyDescent="0.25">
      <c r="A2274" s="10"/>
      <c r="B2274" s="10"/>
      <c r="C2274" s="10"/>
      <c r="D2274" s="1038">
        <v>48201342400</v>
      </c>
      <c r="E2274" s="746">
        <v>2197</v>
      </c>
    </row>
    <row r="2275" spans="1:5" ht="14.25" customHeight="1" x14ac:dyDescent="0.25">
      <c r="A2275" s="10"/>
      <c r="B2275" s="10"/>
      <c r="C2275" s="10"/>
      <c r="D2275" s="1038">
        <v>48201252302</v>
      </c>
      <c r="E2275" s="746">
        <v>2197</v>
      </c>
    </row>
    <row r="2276" spans="1:5" ht="14.25" customHeight="1" x14ac:dyDescent="0.25">
      <c r="A2276" s="10"/>
      <c r="B2276" s="10"/>
      <c r="C2276" s="10"/>
      <c r="D2276" s="1038">
        <v>48201231900</v>
      </c>
      <c r="E2276" s="746">
        <v>2197</v>
      </c>
    </row>
    <row r="2277" spans="1:5" ht="14.25" customHeight="1" x14ac:dyDescent="0.25">
      <c r="A2277" s="10"/>
      <c r="B2277" s="10"/>
      <c r="C2277" s="10"/>
      <c r="D2277" s="1038">
        <v>48157674501</v>
      </c>
      <c r="E2277" s="746">
        <v>2197</v>
      </c>
    </row>
    <row r="2278" spans="1:5" ht="14.25" customHeight="1" x14ac:dyDescent="0.25">
      <c r="A2278" s="10"/>
      <c r="B2278" s="10"/>
      <c r="C2278" s="10"/>
      <c r="D2278" s="1038">
        <v>48121021733</v>
      </c>
      <c r="E2278" s="746">
        <v>2197</v>
      </c>
    </row>
    <row r="2279" spans="1:5" ht="14.25" customHeight="1" x14ac:dyDescent="0.25">
      <c r="A2279" s="10"/>
      <c r="B2279" s="10"/>
      <c r="C2279" s="10"/>
      <c r="D2279" s="1038">
        <v>48121021409</v>
      </c>
      <c r="E2279" s="746">
        <v>2197</v>
      </c>
    </row>
    <row r="2280" spans="1:5" ht="14.25" customHeight="1" x14ac:dyDescent="0.25">
      <c r="A2280" s="10"/>
      <c r="B2280" s="10"/>
      <c r="C2280" s="10"/>
      <c r="D2280" s="1038">
        <v>48121020204</v>
      </c>
      <c r="E2280" s="746">
        <v>2197</v>
      </c>
    </row>
    <row r="2281" spans="1:5" ht="14.25" customHeight="1" x14ac:dyDescent="0.25">
      <c r="A2281" s="10"/>
      <c r="B2281" s="10"/>
      <c r="C2281" s="10"/>
      <c r="D2281" s="1038">
        <v>48113017900</v>
      </c>
      <c r="E2281" s="746">
        <v>2197</v>
      </c>
    </row>
    <row r="2282" spans="1:5" ht="14.25" customHeight="1" x14ac:dyDescent="0.25">
      <c r="A2282" s="10"/>
      <c r="B2282" s="10"/>
      <c r="C2282" s="10"/>
      <c r="D2282" s="1038">
        <v>48099010502</v>
      </c>
      <c r="E2282" s="746">
        <v>2197</v>
      </c>
    </row>
    <row r="2283" spans="1:5" ht="14.25" customHeight="1" x14ac:dyDescent="0.25">
      <c r="A2283" s="10"/>
      <c r="B2283" s="10"/>
      <c r="C2283" s="10"/>
      <c r="D2283" s="1038">
        <v>48091310501</v>
      </c>
      <c r="E2283" s="746">
        <v>2197</v>
      </c>
    </row>
    <row r="2284" spans="1:5" ht="14.25" customHeight="1" x14ac:dyDescent="0.25">
      <c r="A2284" s="10"/>
      <c r="B2284" s="10"/>
      <c r="C2284" s="10"/>
      <c r="D2284" s="1038">
        <v>48085030504</v>
      </c>
      <c r="E2284" s="746">
        <v>2197</v>
      </c>
    </row>
    <row r="2285" spans="1:5" ht="14.25" customHeight="1" x14ac:dyDescent="0.25">
      <c r="A2285" s="10"/>
      <c r="B2285" s="10"/>
      <c r="C2285" s="10"/>
      <c r="D2285" s="1038">
        <v>48061014002</v>
      </c>
      <c r="E2285" s="746">
        <v>2197</v>
      </c>
    </row>
    <row r="2286" spans="1:5" ht="14.25" customHeight="1" x14ac:dyDescent="0.25">
      <c r="A2286" s="10"/>
      <c r="B2286" s="10"/>
      <c r="C2286" s="10"/>
      <c r="D2286" s="1038">
        <v>48061012609</v>
      </c>
      <c r="E2286" s="746">
        <v>2197</v>
      </c>
    </row>
    <row r="2287" spans="1:5" ht="14.25" customHeight="1" x14ac:dyDescent="0.25">
      <c r="A2287" s="10"/>
      <c r="B2287" s="10"/>
      <c r="C2287" s="10"/>
      <c r="D2287" s="1038">
        <v>48061012305</v>
      </c>
      <c r="E2287" s="746">
        <v>2197</v>
      </c>
    </row>
    <row r="2288" spans="1:5" ht="14.25" customHeight="1" x14ac:dyDescent="0.25">
      <c r="A2288" s="10"/>
      <c r="B2288" s="10"/>
      <c r="C2288" s="10"/>
      <c r="D2288" s="1038">
        <v>48061012402</v>
      </c>
      <c r="E2288" s="746">
        <v>2197</v>
      </c>
    </row>
    <row r="2289" spans="1:5" ht="14.25" customHeight="1" x14ac:dyDescent="0.25">
      <c r="A2289" s="10"/>
      <c r="B2289" s="10"/>
      <c r="C2289" s="10"/>
      <c r="D2289" s="1038">
        <v>48029170500</v>
      </c>
      <c r="E2289" s="746">
        <v>2197</v>
      </c>
    </row>
    <row r="2290" spans="1:5" ht="14.25" customHeight="1" x14ac:dyDescent="0.25">
      <c r="A2290" s="10"/>
      <c r="B2290" s="10"/>
      <c r="C2290" s="10"/>
      <c r="D2290" s="1038">
        <v>48491021203</v>
      </c>
      <c r="E2290" s="746">
        <v>2231</v>
      </c>
    </row>
    <row r="2291" spans="1:5" ht="14.25" customHeight="1" x14ac:dyDescent="0.25">
      <c r="A2291" s="10"/>
      <c r="B2291" s="10"/>
      <c r="C2291" s="10"/>
      <c r="D2291" s="1038">
        <v>48381020200</v>
      </c>
      <c r="E2291" s="746">
        <v>2231</v>
      </c>
    </row>
    <row r="2292" spans="1:5" ht="14.25" customHeight="1" x14ac:dyDescent="0.25">
      <c r="A2292" s="10"/>
      <c r="B2292" s="10"/>
      <c r="C2292" s="10"/>
      <c r="D2292" s="1038">
        <v>48201330200</v>
      </c>
      <c r="E2292" s="746">
        <v>2231</v>
      </c>
    </row>
    <row r="2293" spans="1:5" ht="14.25" customHeight="1" x14ac:dyDescent="0.25">
      <c r="A2293" s="10"/>
      <c r="B2293" s="10"/>
      <c r="C2293" s="10"/>
      <c r="D2293" s="1038">
        <v>48061013305</v>
      </c>
      <c r="E2293" s="746">
        <v>2231</v>
      </c>
    </row>
    <row r="2294" spans="1:5" ht="14.25" customHeight="1" x14ac:dyDescent="0.25">
      <c r="A2294" s="10"/>
      <c r="B2294" s="10"/>
      <c r="C2294" s="10"/>
      <c r="D2294" s="1038">
        <v>48491020316</v>
      </c>
      <c r="E2294" s="746">
        <v>2235</v>
      </c>
    </row>
    <row r="2295" spans="1:5" ht="14.25" customHeight="1" x14ac:dyDescent="0.25">
      <c r="A2295" s="10"/>
      <c r="B2295" s="10"/>
      <c r="C2295" s="10"/>
      <c r="D2295" s="1038">
        <v>48491020317</v>
      </c>
      <c r="E2295" s="746">
        <v>2235</v>
      </c>
    </row>
    <row r="2296" spans="1:5" ht="14.25" customHeight="1" x14ac:dyDescent="0.25">
      <c r="A2296" s="10"/>
      <c r="B2296" s="10"/>
      <c r="C2296" s="10"/>
      <c r="D2296" s="1038">
        <v>48485010800</v>
      </c>
      <c r="E2296" s="746">
        <v>2235</v>
      </c>
    </row>
    <row r="2297" spans="1:5" ht="14.25" customHeight="1" x14ac:dyDescent="0.25">
      <c r="A2297" s="10"/>
      <c r="B2297" s="10"/>
      <c r="C2297" s="10"/>
      <c r="D2297" s="1038">
        <v>48479001809</v>
      </c>
      <c r="E2297" s="746">
        <v>2235</v>
      </c>
    </row>
    <row r="2298" spans="1:5" ht="14.25" customHeight="1" x14ac:dyDescent="0.25">
      <c r="A2298" s="10"/>
      <c r="B2298" s="10"/>
      <c r="C2298" s="10"/>
      <c r="D2298" s="1038">
        <v>48479000108</v>
      </c>
      <c r="E2298" s="746">
        <v>2235</v>
      </c>
    </row>
    <row r="2299" spans="1:5" ht="14.25" customHeight="1" x14ac:dyDescent="0.25">
      <c r="A2299" s="10"/>
      <c r="B2299" s="10"/>
      <c r="C2299" s="10"/>
      <c r="D2299" s="1038">
        <v>48477170300</v>
      </c>
      <c r="E2299" s="746">
        <v>2235</v>
      </c>
    </row>
    <row r="2300" spans="1:5" ht="14.25" customHeight="1" x14ac:dyDescent="0.25">
      <c r="A2300" s="10"/>
      <c r="B2300" s="10"/>
      <c r="C2300" s="10"/>
      <c r="D2300" s="1038">
        <v>48465950301</v>
      </c>
      <c r="E2300" s="746">
        <v>2235</v>
      </c>
    </row>
    <row r="2301" spans="1:5" ht="14.25" customHeight="1" x14ac:dyDescent="0.25">
      <c r="A2301" s="10"/>
      <c r="B2301" s="10"/>
      <c r="C2301" s="10"/>
      <c r="D2301" s="1038">
        <v>48441012900</v>
      </c>
      <c r="E2301" s="746">
        <v>2235</v>
      </c>
    </row>
    <row r="2302" spans="1:5" ht="14.25" customHeight="1" x14ac:dyDescent="0.25">
      <c r="A2302" s="10"/>
      <c r="B2302" s="10"/>
      <c r="C2302" s="10"/>
      <c r="D2302" s="1038">
        <v>48439106507</v>
      </c>
      <c r="E2302" s="746">
        <v>2235</v>
      </c>
    </row>
    <row r="2303" spans="1:5" ht="14.25" customHeight="1" x14ac:dyDescent="0.25">
      <c r="A2303" s="10"/>
      <c r="B2303" s="10"/>
      <c r="C2303" s="10"/>
      <c r="D2303" s="1038">
        <v>48439100201</v>
      </c>
      <c r="E2303" s="746">
        <v>2235</v>
      </c>
    </row>
    <row r="2304" spans="1:5" ht="14.25" customHeight="1" x14ac:dyDescent="0.25">
      <c r="A2304" s="10"/>
      <c r="B2304" s="10"/>
      <c r="C2304" s="10"/>
      <c r="D2304" s="1038">
        <v>48427950204</v>
      </c>
      <c r="E2304" s="746">
        <v>2235</v>
      </c>
    </row>
    <row r="2305" spans="1:5" ht="14.25" customHeight="1" x14ac:dyDescent="0.25">
      <c r="A2305" s="10"/>
      <c r="B2305" s="10"/>
      <c r="C2305" s="10"/>
      <c r="D2305" s="1038">
        <v>48401950700</v>
      </c>
      <c r="E2305" s="746">
        <v>2235</v>
      </c>
    </row>
    <row r="2306" spans="1:5" ht="14.25" customHeight="1" x14ac:dyDescent="0.25">
      <c r="A2306" s="10"/>
      <c r="B2306" s="10"/>
      <c r="C2306" s="10"/>
      <c r="D2306" s="1038">
        <v>48375010600</v>
      </c>
      <c r="E2306" s="746">
        <v>2235</v>
      </c>
    </row>
    <row r="2307" spans="1:5" ht="14.25" customHeight="1" x14ac:dyDescent="0.25">
      <c r="A2307" s="10"/>
      <c r="B2307" s="10"/>
      <c r="C2307" s="10"/>
      <c r="D2307" s="1038">
        <v>48363000900</v>
      </c>
      <c r="E2307" s="746">
        <v>2235</v>
      </c>
    </row>
    <row r="2308" spans="1:5" ht="14.25" customHeight="1" x14ac:dyDescent="0.25">
      <c r="A2308" s="10"/>
      <c r="B2308" s="10"/>
      <c r="C2308" s="10"/>
      <c r="D2308" s="1038">
        <v>48355001701</v>
      </c>
      <c r="E2308" s="746">
        <v>2235</v>
      </c>
    </row>
    <row r="2309" spans="1:5" ht="14.25" customHeight="1" x14ac:dyDescent="0.25">
      <c r="A2309" s="10"/>
      <c r="B2309" s="10"/>
      <c r="C2309" s="10"/>
      <c r="D2309" s="1038">
        <v>48353950400</v>
      </c>
      <c r="E2309" s="746">
        <v>2235</v>
      </c>
    </row>
    <row r="2310" spans="1:5" ht="14.25" customHeight="1" x14ac:dyDescent="0.25">
      <c r="A2310" s="10"/>
      <c r="B2310" s="10"/>
      <c r="C2310" s="10"/>
      <c r="D2310" s="1038">
        <v>48323950700</v>
      </c>
      <c r="E2310" s="746">
        <v>2235</v>
      </c>
    </row>
    <row r="2311" spans="1:5" ht="14.25" customHeight="1" x14ac:dyDescent="0.25">
      <c r="A2311" s="10"/>
      <c r="B2311" s="10"/>
      <c r="C2311" s="10"/>
      <c r="D2311" s="1038">
        <v>48303002001</v>
      </c>
      <c r="E2311" s="746">
        <v>2235</v>
      </c>
    </row>
    <row r="2312" spans="1:5" ht="14.25" customHeight="1" x14ac:dyDescent="0.25">
      <c r="A2312" s="10"/>
      <c r="B2312" s="10"/>
      <c r="C2312" s="10"/>
      <c r="D2312" s="1038">
        <v>48231961600</v>
      </c>
      <c r="E2312" s="746">
        <v>2235</v>
      </c>
    </row>
    <row r="2313" spans="1:5" ht="14.25" customHeight="1" x14ac:dyDescent="0.25">
      <c r="A2313" s="10"/>
      <c r="B2313" s="10"/>
      <c r="C2313" s="10"/>
      <c r="D2313" s="1038">
        <v>48215024114</v>
      </c>
      <c r="E2313" s="746">
        <v>2235</v>
      </c>
    </row>
    <row r="2314" spans="1:5" ht="14.25" customHeight="1" x14ac:dyDescent="0.25">
      <c r="A2314" s="10"/>
      <c r="B2314" s="10"/>
      <c r="C2314" s="10"/>
      <c r="D2314" s="1038">
        <v>48215024109</v>
      </c>
      <c r="E2314" s="746">
        <v>2235</v>
      </c>
    </row>
    <row r="2315" spans="1:5" ht="14.25" customHeight="1" x14ac:dyDescent="0.25">
      <c r="A2315" s="10"/>
      <c r="B2315" s="10"/>
      <c r="C2315" s="10"/>
      <c r="D2315" s="1038">
        <v>48215022401</v>
      </c>
      <c r="E2315" s="746">
        <v>2235</v>
      </c>
    </row>
    <row r="2316" spans="1:5" ht="14.25" customHeight="1" x14ac:dyDescent="0.25">
      <c r="A2316" s="10"/>
      <c r="B2316" s="10"/>
      <c r="C2316" s="10"/>
      <c r="D2316" s="1038">
        <v>48215020102</v>
      </c>
      <c r="E2316" s="746">
        <v>2235</v>
      </c>
    </row>
    <row r="2317" spans="1:5" ht="14.25" customHeight="1" x14ac:dyDescent="0.25">
      <c r="A2317" s="10"/>
      <c r="B2317" s="10"/>
      <c r="C2317" s="10"/>
      <c r="D2317" s="1038">
        <v>48215020201</v>
      </c>
      <c r="E2317" s="746">
        <v>2235</v>
      </c>
    </row>
    <row r="2318" spans="1:5" ht="14.25" customHeight="1" x14ac:dyDescent="0.25">
      <c r="A2318" s="10"/>
      <c r="B2318" s="10"/>
      <c r="C2318" s="10"/>
      <c r="D2318" s="1038">
        <v>48215020202</v>
      </c>
      <c r="E2318" s="746">
        <v>2235</v>
      </c>
    </row>
    <row r="2319" spans="1:5" ht="14.25" customHeight="1" x14ac:dyDescent="0.25">
      <c r="A2319" s="10"/>
      <c r="B2319" s="10"/>
      <c r="C2319" s="10"/>
      <c r="D2319" s="1038">
        <v>48201554401</v>
      </c>
      <c r="E2319" s="746">
        <v>2235</v>
      </c>
    </row>
    <row r="2320" spans="1:5" ht="14.25" customHeight="1" x14ac:dyDescent="0.25">
      <c r="A2320" s="10"/>
      <c r="B2320" s="10"/>
      <c r="C2320" s="10"/>
      <c r="D2320" s="1038">
        <v>48201552602</v>
      </c>
      <c r="E2320" s="746">
        <v>2235</v>
      </c>
    </row>
    <row r="2321" spans="1:5" ht="14.25" customHeight="1" x14ac:dyDescent="0.25">
      <c r="A2321" s="10"/>
      <c r="B2321" s="10"/>
      <c r="C2321" s="10"/>
      <c r="D2321" s="1038">
        <v>48201530200</v>
      </c>
      <c r="E2321" s="746">
        <v>2235</v>
      </c>
    </row>
    <row r="2322" spans="1:5" ht="14.25" customHeight="1" x14ac:dyDescent="0.25">
      <c r="A2322" s="10"/>
      <c r="B2322" s="10"/>
      <c r="C2322" s="10"/>
      <c r="D2322" s="1038">
        <v>48201521100</v>
      </c>
      <c r="E2322" s="746">
        <v>2235</v>
      </c>
    </row>
    <row r="2323" spans="1:5" ht="14.25" customHeight="1" x14ac:dyDescent="0.25">
      <c r="A2323" s="10"/>
      <c r="B2323" s="10"/>
      <c r="C2323" s="10"/>
      <c r="D2323" s="1038">
        <v>48201313500</v>
      </c>
      <c r="E2323" s="746">
        <v>2235</v>
      </c>
    </row>
    <row r="2324" spans="1:5" ht="14.25" customHeight="1" x14ac:dyDescent="0.25">
      <c r="A2324" s="10"/>
      <c r="B2324" s="10"/>
      <c r="C2324" s="10"/>
      <c r="D2324" s="1038">
        <v>48201232401</v>
      </c>
      <c r="E2324" s="746">
        <v>2235</v>
      </c>
    </row>
    <row r="2325" spans="1:5" ht="14.25" customHeight="1" x14ac:dyDescent="0.25">
      <c r="A2325" s="10"/>
      <c r="B2325" s="10"/>
      <c r="C2325" s="10"/>
      <c r="D2325" s="1038">
        <v>48201211900</v>
      </c>
      <c r="E2325" s="746">
        <v>2235</v>
      </c>
    </row>
    <row r="2326" spans="1:5" ht="14.25" customHeight="1" x14ac:dyDescent="0.25">
      <c r="A2326" s="10"/>
      <c r="B2326" s="10"/>
      <c r="C2326" s="10"/>
      <c r="D2326" s="1038">
        <v>48189950500</v>
      </c>
      <c r="E2326" s="746">
        <v>2235</v>
      </c>
    </row>
    <row r="2327" spans="1:5" ht="14.25" customHeight="1" x14ac:dyDescent="0.25">
      <c r="A2327" s="10"/>
      <c r="B2327" s="10"/>
      <c r="C2327" s="10"/>
      <c r="D2327" s="1038">
        <v>48187210705</v>
      </c>
      <c r="E2327" s="746">
        <v>2235</v>
      </c>
    </row>
    <row r="2328" spans="1:5" ht="14.25" customHeight="1" x14ac:dyDescent="0.25">
      <c r="A2328" s="10"/>
      <c r="B2328" s="10"/>
      <c r="C2328" s="10"/>
      <c r="D2328" s="1038">
        <v>48181000901</v>
      </c>
      <c r="E2328" s="746">
        <v>2235</v>
      </c>
    </row>
    <row r="2329" spans="1:5" ht="14.25" customHeight="1" x14ac:dyDescent="0.25">
      <c r="A2329" s="10"/>
      <c r="B2329" s="10"/>
      <c r="C2329" s="10"/>
      <c r="D2329" s="1038">
        <v>48181000400</v>
      </c>
      <c r="E2329" s="746">
        <v>2235</v>
      </c>
    </row>
    <row r="2330" spans="1:5" ht="14.25" customHeight="1" x14ac:dyDescent="0.25">
      <c r="A2330" s="10"/>
      <c r="B2330" s="10"/>
      <c r="C2330" s="10"/>
      <c r="D2330" s="1038">
        <v>48141010326</v>
      </c>
      <c r="E2330" s="746">
        <v>2235</v>
      </c>
    </row>
    <row r="2331" spans="1:5" ht="14.25" customHeight="1" x14ac:dyDescent="0.25">
      <c r="A2331" s="10"/>
      <c r="B2331" s="10"/>
      <c r="C2331" s="10"/>
      <c r="D2331" s="1038">
        <v>48141004311</v>
      </c>
      <c r="E2331" s="746">
        <v>2235</v>
      </c>
    </row>
    <row r="2332" spans="1:5" ht="14.25" customHeight="1" x14ac:dyDescent="0.25">
      <c r="A2332" s="10"/>
      <c r="B2332" s="10"/>
      <c r="C2332" s="10"/>
      <c r="D2332" s="1038">
        <v>48141003702</v>
      </c>
      <c r="E2332" s="746">
        <v>2235</v>
      </c>
    </row>
    <row r="2333" spans="1:5" ht="14.25" customHeight="1" x14ac:dyDescent="0.25">
      <c r="A2333" s="10"/>
      <c r="B2333" s="10"/>
      <c r="C2333" s="10"/>
      <c r="D2333" s="1038">
        <v>48141003501</v>
      </c>
      <c r="E2333" s="746">
        <v>2235</v>
      </c>
    </row>
    <row r="2334" spans="1:5" ht="14.25" customHeight="1" x14ac:dyDescent="0.25">
      <c r="A2334" s="10"/>
      <c r="B2334" s="10"/>
      <c r="C2334" s="10"/>
      <c r="D2334" s="1038">
        <v>48135003000</v>
      </c>
      <c r="E2334" s="746">
        <v>2235</v>
      </c>
    </row>
    <row r="2335" spans="1:5" ht="14.25" customHeight="1" x14ac:dyDescent="0.25">
      <c r="A2335" s="10"/>
      <c r="B2335" s="10"/>
      <c r="C2335" s="10"/>
      <c r="D2335" s="1038">
        <v>48135001800</v>
      </c>
      <c r="E2335" s="746">
        <v>2235</v>
      </c>
    </row>
    <row r="2336" spans="1:5" ht="14.25" customHeight="1" x14ac:dyDescent="0.25">
      <c r="A2336" s="10"/>
      <c r="B2336" s="10"/>
      <c r="C2336" s="10"/>
      <c r="D2336" s="1038">
        <v>48113018900</v>
      </c>
      <c r="E2336" s="746">
        <v>2235</v>
      </c>
    </row>
    <row r="2337" spans="1:5" ht="14.25" customHeight="1" x14ac:dyDescent="0.25">
      <c r="A2337" s="10"/>
      <c r="B2337" s="10"/>
      <c r="C2337" s="10"/>
      <c r="D2337" s="1038">
        <v>48113015306</v>
      </c>
      <c r="E2337" s="746">
        <v>2235</v>
      </c>
    </row>
    <row r="2338" spans="1:5" ht="14.25" customHeight="1" x14ac:dyDescent="0.25">
      <c r="A2338" s="10"/>
      <c r="B2338" s="10"/>
      <c r="C2338" s="10"/>
      <c r="D2338" s="1038">
        <v>48113013617</v>
      </c>
      <c r="E2338" s="746">
        <v>2235</v>
      </c>
    </row>
    <row r="2339" spans="1:5" ht="14.25" customHeight="1" x14ac:dyDescent="0.25">
      <c r="A2339" s="10"/>
      <c r="B2339" s="10"/>
      <c r="C2339" s="10"/>
      <c r="D2339" s="1038">
        <v>48113012301</v>
      </c>
      <c r="E2339" s="746">
        <v>2235</v>
      </c>
    </row>
    <row r="2340" spans="1:5" ht="14.25" customHeight="1" x14ac:dyDescent="0.25">
      <c r="A2340" s="10"/>
      <c r="B2340" s="10"/>
      <c r="C2340" s="10"/>
      <c r="D2340" s="1038">
        <v>48113012209</v>
      </c>
      <c r="E2340" s="746">
        <v>2235</v>
      </c>
    </row>
    <row r="2341" spans="1:5" ht="14.25" customHeight="1" x14ac:dyDescent="0.25">
      <c r="A2341" s="10"/>
      <c r="B2341" s="10"/>
      <c r="C2341" s="10"/>
      <c r="D2341" s="1038">
        <v>48113011602</v>
      </c>
      <c r="E2341" s="746">
        <v>2235</v>
      </c>
    </row>
    <row r="2342" spans="1:5" ht="14.25" customHeight="1" x14ac:dyDescent="0.25">
      <c r="A2342" s="10"/>
      <c r="B2342" s="10"/>
      <c r="C2342" s="10"/>
      <c r="D2342" s="1038">
        <v>48061013600</v>
      </c>
      <c r="E2342" s="746">
        <v>2235</v>
      </c>
    </row>
    <row r="2343" spans="1:5" ht="14.25" customHeight="1" x14ac:dyDescent="0.25">
      <c r="A2343" s="10"/>
      <c r="B2343" s="10"/>
      <c r="C2343" s="10"/>
      <c r="D2343" s="1038">
        <v>48055960400</v>
      </c>
      <c r="E2343" s="746">
        <v>2235</v>
      </c>
    </row>
    <row r="2344" spans="1:5" ht="14.25" customHeight="1" x14ac:dyDescent="0.25">
      <c r="A2344" s="10"/>
      <c r="B2344" s="10"/>
      <c r="C2344" s="10"/>
      <c r="D2344" s="1038">
        <v>48029160600</v>
      </c>
      <c r="E2344" s="746">
        <v>2235</v>
      </c>
    </row>
    <row r="2345" spans="1:5" ht="14.25" customHeight="1" x14ac:dyDescent="0.25">
      <c r="A2345" s="10"/>
      <c r="B2345" s="10"/>
      <c r="C2345" s="10"/>
      <c r="D2345" s="1038">
        <v>48407200101</v>
      </c>
      <c r="E2345" s="746">
        <v>2286</v>
      </c>
    </row>
    <row r="2346" spans="1:5" ht="14.25" customHeight="1" x14ac:dyDescent="0.25">
      <c r="A2346" s="10"/>
      <c r="B2346" s="10"/>
      <c r="C2346" s="10"/>
      <c r="D2346" s="1038">
        <v>48339693102</v>
      </c>
      <c r="E2346" s="746">
        <v>2286</v>
      </c>
    </row>
    <row r="2347" spans="1:5" ht="14.25" customHeight="1" x14ac:dyDescent="0.25">
      <c r="A2347" s="10"/>
      <c r="B2347" s="10"/>
      <c r="C2347" s="10"/>
      <c r="D2347" s="1038">
        <v>48171950500</v>
      </c>
      <c r="E2347" s="746">
        <v>2286</v>
      </c>
    </row>
    <row r="2348" spans="1:5" ht="14.25" customHeight="1" x14ac:dyDescent="0.25">
      <c r="A2348" s="10"/>
      <c r="B2348" s="10"/>
      <c r="C2348" s="10"/>
      <c r="D2348" s="1038">
        <v>48167722600</v>
      </c>
      <c r="E2348" s="746">
        <v>2286</v>
      </c>
    </row>
    <row r="2349" spans="1:5" ht="14.25" customHeight="1" x14ac:dyDescent="0.25">
      <c r="A2349" s="10"/>
      <c r="B2349" s="10"/>
      <c r="C2349" s="10"/>
      <c r="D2349" s="1038">
        <v>48157671800</v>
      </c>
      <c r="E2349" s="746">
        <v>2286</v>
      </c>
    </row>
    <row r="2350" spans="1:5" ht="14.25" customHeight="1" x14ac:dyDescent="0.25">
      <c r="A2350" s="10"/>
      <c r="B2350" s="10"/>
      <c r="C2350" s="10"/>
      <c r="D2350" s="1038">
        <v>48085031704</v>
      </c>
      <c r="E2350" s="746">
        <v>2286</v>
      </c>
    </row>
    <row r="2351" spans="1:5" ht="14.25" customHeight="1" x14ac:dyDescent="0.25">
      <c r="A2351" s="10"/>
      <c r="B2351" s="10"/>
      <c r="C2351" s="10"/>
      <c r="D2351" s="1038">
        <v>48061011901</v>
      </c>
      <c r="E2351" s="746">
        <v>2286</v>
      </c>
    </row>
    <row r="2352" spans="1:5" ht="14.25" customHeight="1" x14ac:dyDescent="0.25">
      <c r="A2352" s="10"/>
      <c r="B2352" s="10"/>
      <c r="C2352" s="10"/>
      <c r="D2352" s="1038">
        <v>48479001401</v>
      </c>
      <c r="E2352" s="746">
        <v>2293</v>
      </c>
    </row>
    <row r="2353" spans="1:5" ht="14.25" customHeight="1" x14ac:dyDescent="0.25">
      <c r="A2353" s="10"/>
      <c r="B2353" s="10"/>
      <c r="C2353" s="10"/>
      <c r="D2353" s="1038">
        <v>48453002429</v>
      </c>
      <c r="E2353" s="746">
        <v>2293</v>
      </c>
    </row>
    <row r="2354" spans="1:5" ht="14.25" customHeight="1" x14ac:dyDescent="0.25">
      <c r="A2354" s="10"/>
      <c r="B2354" s="10"/>
      <c r="C2354" s="10"/>
      <c r="D2354" s="1038">
        <v>48453002412</v>
      </c>
      <c r="E2354" s="746">
        <v>2293</v>
      </c>
    </row>
    <row r="2355" spans="1:5" ht="14.25" customHeight="1" x14ac:dyDescent="0.25">
      <c r="A2355" s="10"/>
      <c r="B2355" s="10"/>
      <c r="C2355" s="10"/>
      <c r="D2355" s="1038">
        <v>48451001000</v>
      </c>
      <c r="E2355" s="746">
        <v>2293</v>
      </c>
    </row>
    <row r="2356" spans="1:5" ht="14.25" customHeight="1" x14ac:dyDescent="0.25">
      <c r="A2356" s="10"/>
      <c r="B2356" s="10"/>
      <c r="C2356" s="10"/>
      <c r="D2356" s="1038">
        <v>48441013402</v>
      </c>
      <c r="E2356" s="746">
        <v>2293</v>
      </c>
    </row>
    <row r="2357" spans="1:5" ht="14.25" customHeight="1" x14ac:dyDescent="0.25">
      <c r="A2357" s="10"/>
      <c r="B2357" s="10"/>
      <c r="C2357" s="10"/>
      <c r="D2357" s="1038">
        <v>48439113511</v>
      </c>
      <c r="E2357" s="746">
        <v>2293</v>
      </c>
    </row>
    <row r="2358" spans="1:5" ht="14.25" customHeight="1" x14ac:dyDescent="0.25">
      <c r="A2358" s="10"/>
      <c r="B2358" s="10"/>
      <c r="C2358" s="10"/>
      <c r="D2358" s="1038">
        <v>48439111010</v>
      </c>
      <c r="E2358" s="746">
        <v>2293</v>
      </c>
    </row>
    <row r="2359" spans="1:5" ht="14.25" customHeight="1" x14ac:dyDescent="0.25">
      <c r="A2359" s="10"/>
      <c r="B2359" s="10"/>
      <c r="C2359" s="10"/>
      <c r="D2359" s="1038">
        <v>48439111011</v>
      </c>
      <c r="E2359" s="746">
        <v>2293</v>
      </c>
    </row>
    <row r="2360" spans="1:5" ht="14.25" customHeight="1" x14ac:dyDescent="0.25">
      <c r="A2360" s="10"/>
      <c r="B2360" s="10"/>
      <c r="C2360" s="10"/>
      <c r="D2360" s="1038">
        <v>48439111012</v>
      </c>
      <c r="E2360" s="746">
        <v>2293</v>
      </c>
    </row>
    <row r="2361" spans="1:5" ht="14.25" customHeight="1" x14ac:dyDescent="0.25">
      <c r="A2361" s="10"/>
      <c r="B2361" s="10"/>
      <c r="C2361" s="10"/>
      <c r="D2361" s="1038">
        <v>48439106502</v>
      </c>
      <c r="E2361" s="746">
        <v>2293</v>
      </c>
    </row>
    <row r="2362" spans="1:5" ht="14.25" customHeight="1" x14ac:dyDescent="0.25">
      <c r="A2362" s="10"/>
      <c r="B2362" s="10"/>
      <c r="C2362" s="10"/>
      <c r="D2362" s="1038">
        <v>48439105800</v>
      </c>
      <c r="E2362" s="746">
        <v>2293</v>
      </c>
    </row>
    <row r="2363" spans="1:5" ht="14.25" customHeight="1" x14ac:dyDescent="0.25">
      <c r="A2363" s="10"/>
      <c r="B2363" s="10"/>
      <c r="C2363" s="10"/>
      <c r="D2363" s="1038">
        <v>48409010201</v>
      </c>
      <c r="E2363" s="746">
        <v>2293</v>
      </c>
    </row>
    <row r="2364" spans="1:5" ht="14.25" customHeight="1" x14ac:dyDescent="0.25">
      <c r="A2364" s="10"/>
      <c r="B2364" s="10"/>
      <c r="C2364" s="10"/>
      <c r="D2364" s="1038">
        <v>48329010200</v>
      </c>
      <c r="E2364" s="746">
        <v>2293</v>
      </c>
    </row>
    <row r="2365" spans="1:5" ht="14.25" customHeight="1" x14ac:dyDescent="0.25">
      <c r="A2365" s="10"/>
      <c r="B2365" s="10"/>
      <c r="C2365" s="10"/>
      <c r="D2365" s="1038">
        <v>48329000500</v>
      </c>
      <c r="E2365" s="746">
        <v>2293</v>
      </c>
    </row>
    <row r="2366" spans="1:5" ht="14.25" customHeight="1" x14ac:dyDescent="0.25">
      <c r="A2366" s="10"/>
      <c r="B2366" s="10"/>
      <c r="C2366" s="10"/>
      <c r="D2366" s="1038">
        <v>48329001200</v>
      </c>
      <c r="E2366" s="746">
        <v>2293</v>
      </c>
    </row>
    <row r="2367" spans="1:5" ht="14.25" customHeight="1" x14ac:dyDescent="0.25">
      <c r="A2367" s="10"/>
      <c r="B2367" s="10"/>
      <c r="C2367" s="10"/>
      <c r="D2367" s="1038">
        <v>48329001500</v>
      </c>
      <c r="E2367" s="746">
        <v>2293</v>
      </c>
    </row>
    <row r="2368" spans="1:5" ht="14.25" customHeight="1" x14ac:dyDescent="0.25">
      <c r="A2368" s="10"/>
      <c r="B2368" s="10"/>
      <c r="C2368" s="10"/>
      <c r="D2368" s="1038">
        <v>48303010406</v>
      </c>
      <c r="E2368" s="746">
        <v>2293</v>
      </c>
    </row>
    <row r="2369" spans="1:5" ht="14.25" customHeight="1" x14ac:dyDescent="0.25">
      <c r="A2369" s="10"/>
      <c r="B2369" s="10"/>
      <c r="C2369" s="10"/>
      <c r="D2369" s="1038">
        <v>48303000202</v>
      </c>
      <c r="E2369" s="746">
        <v>2293</v>
      </c>
    </row>
    <row r="2370" spans="1:5" ht="14.25" customHeight="1" x14ac:dyDescent="0.25">
      <c r="A2370" s="10"/>
      <c r="B2370" s="10"/>
      <c r="C2370" s="10"/>
      <c r="D2370" s="1038">
        <v>48251130207</v>
      </c>
      <c r="E2370" s="746">
        <v>2293</v>
      </c>
    </row>
    <row r="2371" spans="1:5" ht="14.25" customHeight="1" x14ac:dyDescent="0.25">
      <c r="A2371" s="10"/>
      <c r="B2371" s="10"/>
      <c r="C2371" s="10"/>
      <c r="D2371" s="1038">
        <v>48215022502</v>
      </c>
      <c r="E2371" s="746">
        <v>2293</v>
      </c>
    </row>
    <row r="2372" spans="1:5" ht="14.25" customHeight="1" x14ac:dyDescent="0.25">
      <c r="A2372" s="10"/>
      <c r="B2372" s="10"/>
      <c r="C2372" s="10"/>
      <c r="D2372" s="1038">
        <v>48201533100</v>
      </c>
      <c r="E2372" s="746">
        <v>2293</v>
      </c>
    </row>
    <row r="2373" spans="1:5" ht="14.25" customHeight="1" x14ac:dyDescent="0.25">
      <c r="A2373" s="10"/>
      <c r="B2373" s="10"/>
      <c r="C2373" s="10"/>
      <c r="D2373" s="1038">
        <v>48201433300</v>
      </c>
      <c r="E2373" s="746">
        <v>2293</v>
      </c>
    </row>
    <row r="2374" spans="1:5" ht="14.25" customHeight="1" x14ac:dyDescent="0.25">
      <c r="A2374" s="10"/>
      <c r="B2374" s="10"/>
      <c r="C2374" s="10"/>
      <c r="D2374" s="1038">
        <v>48201321600</v>
      </c>
      <c r="E2374" s="746">
        <v>2293</v>
      </c>
    </row>
    <row r="2375" spans="1:5" ht="14.25" customHeight="1" x14ac:dyDescent="0.25">
      <c r="A2375" s="10"/>
      <c r="B2375" s="10"/>
      <c r="C2375" s="10"/>
      <c r="D2375" s="1038">
        <v>48201250900</v>
      </c>
      <c r="E2375" s="746">
        <v>2293</v>
      </c>
    </row>
    <row r="2376" spans="1:5" ht="14.25" customHeight="1" x14ac:dyDescent="0.25">
      <c r="A2376" s="10"/>
      <c r="B2376" s="10"/>
      <c r="C2376" s="10"/>
      <c r="D2376" s="1038">
        <v>48201251000</v>
      </c>
      <c r="E2376" s="746">
        <v>2293</v>
      </c>
    </row>
    <row r="2377" spans="1:5" ht="14.25" customHeight="1" x14ac:dyDescent="0.25">
      <c r="A2377" s="10"/>
      <c r="B2377" s="10"/>
      <c r="C2377" s="10"/>
      <c r="D2377" s="1038">
        <v>48157670300</v>
      </c>
      <c r="E2377" s="746">
        <v>2293</v>
      </c>
    </row>
    <row r="2378" spans="1:5" ht="14.25" customHeight="1" x14ac:dyDescent="0.25">
      <c r="A2378" s="10"/>
      <c r="B2378" s="10"/>
      <c r="C2378" s="10"/>
      <c r="D2378" s="1038">
        <v>48141003801</v>
      </c>
      <c r="E2378" s="746">
        <v>2293</v>
      </c>
    </row>
    <row r="2379" spans="1:5" ht="14.25" customHeight="1" x14ac:dyDescent="0.25">
      <c r="A2379" s="10"/>
      <c r="B2379" s="10"/>
      <c r="C2379" s="10"/>
      <c r="D2379" s="1038">
        <v>48141000111</v>
      </c>
      <c r="E2379" s="746">
        <v>2293</v>
      </c>
    </row>
    <row r="2380" spans="1:5" ht="14.25" customHeight="1" x14ac:dyDescent="0.25">
      <c r="A2380" s="10"/>
      <c r="B2380" s="10"/>
      <c r="C2380" s="10"/>
      <c r="D2380" s="1038">
        <v>48135001100</v>
      </c>
      <c r="E2380" s="746">
        <v>2293</v>
      </c>
    </row>
    <row r="2381" spans="1:5" ht="14.25" customHeight="1" x14ac:dyDescent="0.25">
      <c r="A2381" s="10"/>
      <c r="B2381" s="10"/>
      <c r="C2381" s="10"/>
      <c r="D2381" s="1038">
        <v>48121021728</v>
      </c>
      <c r="E2381" s="746">
        <v>2293</v>
      </c>
    </row>
    <row r="2382" spans="1:5" ht="14.25" customHeight="1" x14ac:dyDescent="0.25">
      <c r="A2382" s="10"/>
      <c r="B2382" s="10"/>
      <c r="C2382" s="10"/>
      <c r="D2382" s="1038">
        <v>48113020200</v>
      </c>
      <c r="E2382" s="746">
        <v>2293</v>
      </c>
    </row>
    <row r="2383" spans="1:5" ht="14.25" customHeight="1" x14ac:dyDescent="0.25">
      <c r="A2383" s="10"/>
      <c r="B2383" s="10"/>
      <c r="C2383" s="10"/>
      <c r="D2383" s="1038">
        <v>48113018204</v>
      </c>
      <c r="E2383" s="746">
        <v>2293</v>
      </c>
    </row>
    <row r="2384" spans="1:5" ht="14.25" customHeight="1" x14ac:dyDescent="0.25">
      <c r="A2384" s="10"/>
      <c r="B2384" s="10"/>
      <c r="C2384" s="10"/>
      <c r="D2384" s="1038">
        <v>48113018105</v>
      </c>
      <c r="E2384" s="746">
        <v>2293</v>
      </c>
    </row>
    <row r="2385" spans="1:5" ht="14.25" customHeight="1" x14ac:dyDescent="0.25">
      <c r="A2385" s="10"/>
      <c r="B2385" s="10"/>
      <c r="C2385" s="10"/>
      <c r="D2385" s="1038">
        <v>48113005200</v>
      </c>
      <c r="E2385" s="746">
        <v>2293</v>
      </c>
    </row>
    <row r="2386" spans="1:5" ht="14.25" customHeight="1" x14ac:dyDescent="0.25">
      <c r="A2386" s="10"/>
      <c r="B2386" s="10"/>
      <c r="C2386" s="10"/>
      <c r="D2386" s="1038">
        <v>48085031647</v>
      </c>
      <c r="E2386" s="746">
        <v>2293</v>
      </c>
    </row>
    <row r="2387" spans="1:5" ht="14.25" customHeight="1" x14ac:dyDescent="0.25">
      <c r="A2387" s="10"/>
      <c r="B2387" s="10"/>
      <c r="C2387" s="10"/>
      <c r="D2387" s="1038">
        <v>48085031410</v>
      </c>
      <c r="E2387" s="746">
        <v>2293</v>
      </c>
    </row>
    <row r="2388" spans="1:5" ht="14.25" customHeight="1" x14ac:dyDescent="0.25">
      <c r="A2388" s="10"/>
      <c r="B2388" s="10"/>
      <c r="C2388" s="10"/>
      <c r="D2388" s="1038">
        <v>48061013206</v>
      </c>
      <c r="E2388" s="746">
        <v>2293</v>
      </c>
    </row>
    <row r="2389" spans="1:5" ht="14.25" customHeight="1" x14ac:dyDescent="0.25">
      <c r="A2389" s="10"/>
      <c r="B2389" s="10"/>
      <c r="C2389" s="10"/>
      <c r="D2389" s="1038">
        <v>48029181704</v>
      </c>
      <c r="E2389" s="746">
        <v>2293</v>
      </c>
    </row>
    <row r="2390" spans="1:5" ht="14.25" customHeight="1" x14ac:dyDescent="0.25">
      <c r="A2390" s="10"/>
      <c r="B2390" s="10"/>
      <c r="C2390" s="10"/>
      <c r="D2390" s="1038">
        <v>48029170102</v>
      </c>
      <c r="E2390" s="746">
        <v>2293</v>
      </c>
    </row>
    <row r="2391" spans="1:5" ht="14.25" customHeight="1" x14ac:dyDescent="0.25">
      <c r="A2391" s="10"/>
      <c r="B2391" s="10"/>
      <c r="C2391" s="10"/>
      <c r="D2391" s="1038">
        <v>48029161504</v>
      </c>
      <c r="E2391" s="746">
        <v>2293</v>
      </c>
    </row>
    <row r="2392" spans="1:5" ht="14.25" customHeight="1" x14ac:dyDescent="0.25">
      <c r="A2392" s="10"/>
      <c r="B2392" s="10"/>
      <c r="C2392" s="10"/>
      <c r="D2392" s="1038">
        <v>48027021202</v>
      </c>
      <c r="E2392" s="746">
        <v>2293</v>
      </c>
    </row>
    <row r="2393" spans="1:5" ht="14.25" customHeight="1" x14ac:dyDescent="0.25">
      <c r="A2393" s="10"/>
      <c r="B2393" s="10"/>
      <c r="C2393" s="10"/>
      <c r="D2393" s="1038">
        <v>48439104802</v>
      </c>
      <c r="E2393" s="746">
        <v>2334</v>
      </c>
    </row>
    <row r="2394" spans="1:5" ht="14.25" customHeight="1" x14ac:dyDescent="0.25">
      <c r="A2394" s="10"/>
      <c r="B2394" s="10"/>
      <c r="C2394" s="10"/>
      <c r="D2394" s="1038">
        <v>48215021305</v>
      </c>
      <c r="E2394" s="746">
        <v>2334</v>
      </c>
    </row>
    <row r="2395" spans="1:5" ht="14.25" customHeight="1" x14ac:dyDescent="0.25">
      <c r="A2395" s="10"/>
      <c r="B2395" s="10"/>
      <c r="C2395" s="10"/>
      <c r="D2395" s="1038">
        <v>48479001402</v>
      </c>
      <c r="E2395" s="746">
        <v>2336</v>
      </c>
    </row>
    <row r="2396" spans="1:5" ht="14.25" customHeight="1" x14ac:dyDescent="0.25">
      <c r="A2396" s="10"/>
      <c r="B2396" s="10"/>
      <c r="C2396" s="10"/>
      <c r="D2396" s="1038">
        <v>48491021403</v>
      </c>
      <c r="E2396" s="746">
        <v>2337</v>
      </c>
    </row>
    <row r="2397" spans="1:5" ht="14.25" customHeight="1" x14ac:dyDescent="0.25">
      <c r="A2397" s="10"/>
      <c r="B2397" s="10"/>
      <c r="C2397" s="10"/>
      <c r="D2397" s="1038">
        <v>48491020602</v>
      </c>
      <c r="E2397" s="746">
        <v>2337</v>
      </c>
    </row>
    <row r="2398" spans="1:5" ht="14.25" customHeight="1" x14ac:dyDescent="0.25">
      <c r="A2398" s="10"/>
      <c r="B2398" s="10"/>
      <c r="C2398" s="10"/>
      <c r="D2398" s="1038">
        <v>48479001105</v>
      </c>
      <c r="E2398" s="746">
        <v>2337</v>
      </c>
    </row>
    <row r="2399" spans="1:5" ht="14.25" customHeight="1" x14ac:dyDescent="0.25">
      <c r="A2399" s="10"/>
      <c r="B2399" s="10"/>
      <c r="C2399" s="10"/>
      <c r="D2399" s="1038">
        <v>48479000200</v>
      </c>
      <c r="E2399" s="746">
        <v>2337</v>
      </c>
    </row>
    <row r="2400" spans="1:5" ht="14.25" customHeight="1" x14ac:dyDescent="0.25">
      <c r="A2400" s="10"/>
      <c r="B2400" s="10"/>
      <c r="C2400" s="10"/>
      <c r="D2400" s="1038">
        <v>48479000107</v>
      </c>
      <c r="E2400" s="746">
        <v>2337</v>
      </c>
    </row>
    <row r="2401" spans="1:5" ht="14.25" customHeight="1" x14ac:dyDescent="0.25">
      <c r="A2401" s="10"/>
      <c r="B2401" s="10"/>
      <c r="C2401" s="10"/>
      <c r="D2401" s="1038">
        <v>48457950300</v>
      </c>
      <c r="E2401" s="746">
        <v>2337</v>
      </c>
    </row>
    <row r="2402" spans="1:5" ht="14.25" customHeight="1" x14ac:dyDescent="0.25">
      <c r="A2402" s="10"/>
      <c r="B2402" s="10"/>
      <c r="C2402" s="10"/>
      <c r="D2402" s="1038">
        <v>48453002104</v>
      </c>
      <c r="E2402" s="746">
        <v>2337</v>
      </c>
    </row>
    <row r="2403" spans="1:5" ht="14.25" customHeight="1" x14ac:dyDescent="0.25">
      <c r="A2403" s="10"/>
      <c r="B2403" s="10"/>
      <c r="C2403" s="10"/>
      <c r="D2403" s="1038">
        <v>48451001707</v>
      </c>
      <c r="E2403" s="746">
        <v>2337</v>
      </c>
    </row>
    <row r="2404" spans="1:5" ht="14.25" customHeight="1" x14ac:dyDescent="0.25">
      <c r="A2404" s="10"/>
      <c r="B2404" s="10"/>
      <c r="C2404" s="10"/>
      <c r="D2404" s="1038">
        <v>48439113811</v>
      </c>
      <c r="E2404" s="746">
        <v>2337</v>
      </c>
    </row>
    <row r="2405" spans="1:5" ht="14.25" customHeight="1" x14ac:dyDescent="0.25">
      <c r="A2405" s="10"/>
      <c r="B2405" s="10"/>
      <c r="C2405" s="10"/>
      <c r="D2405" s="1038">
        <v>48439113215</v>
      </c>
      <c r="E2405" s="746">
        <v>2337</v>
      </c>
    </row>
    <row r="2406" spans="1:5" ht="14.25" customHeight="1" x14ac:dyDescent="0.25">
      <c r="A2406" s="10"/>
      <c r="B2406" s="10"/>
      <c r="C2406" s="10"/>
      <c r="D2406" s="1038">
        <v>48439111541</v>
      </c>
      <c r="E2406" s="746">
        <v>2337</v>
      </c>
    </row>
    <row r="2407" spans="1:5" ht="14.25" customHeight="1" x14ac:dyDescent="0.25">
      <c r="A2407" s="10"/>
      <c r="B2407" s="10"/>
      <c r="C2407" s="10"/>
      <c r="D2407" s="1038">
        <v>48439100202</v>
      </c>
      <c r="E2407" s="746">
        <v>2337</v>
      </c>
    </row>
    <row r="2408" spans="1:5" ht="14.25" customHeight="1" x14ac:dyDescent="0.25">
      <c r="A2408" s="10"/>
      <c r="B2408" s="10"/>
      <c r="C2408" s="10"/>
      <c r="D2408" s="1038">
        <v>48409011000</v>
      </c>
      <c r="E2408" s="746">
        <v>2337</v>
      </c>
    </row>
    <row r="2409" spans="1:5" ht="14.25" customHeight="1" x14ac:dyDescent="0.25">
      <c r="A2409" s="10"/>
      <c r="B2409" s="10"/>
      <c r="C2409" s="10"/>
      <c r="D2409" s="1038">
        <v>48397040402</v>
      </c>
      <c r="E2409" s="746">
        <v>2337</v>
      </c>
    </row>
    <row r="2410" spans="1:5" ht="14.25" customHeight="1" x14ac:dyDescent="0.25">
      <c r="A2410" s="10"/>
      <c r="B2410" s="10"/>
      <c r="C2410" s="10"/>
      <c r="D2410" s="1038">
        <v>48373210204</v>
      </c>
      <c r="E2410" s="746">
        <v>2337</v>
      </c>
    </row>
    <row r="2411" spans="1:5" ht="14.25" customHeight="1" x14ac:dyDescent="0.25">
      <c r="A2411" s="10"/>
      <c r="B2411" s="10"/>
      <c r="C2411" s="10"/>
      <c r="D2411" s="1038">
        <v>48355005601</v>
      </c>
      <c r="E2411" s="746">
        <v>2337</v>
      </c>
    </row>
    <row r="2412" spans="1:5" ht="14.25" customHeight="1" x14ac:dyDescent="0.25">
      <c r="A2412" s="10"/>
      <c r="B2412" s="10"/>
      <c r="C2412" s="10"/>
      <c r="D2412" s="1038">
        <v>48355002603</v>
      </c>
      <c r="E2412" s="746">
        <v>2337</v>
      </c>
    </row>
    <row r="2413" spans="1:5" ht="14.25" customHeight="1" x14ac:dyDescent="0.25">
      <c r="A2413" s="10"/>
      <c r="B2413" s="10"/>
      <c r="C2413" s="10"/>
      <c r="D2413" s="1038">
        <v>48339691601</v>
      </c>
      <c r="E2413" s="746">
        <v>2337</v>
      </c>
    </row>
    <row r="2414" spans="1:5" ht="14.25" customHeight="1" x14ac:dyDescent="0.25">
      <c r="A2414" s="10"/>
      <c r="B2414" s="10"/>
      <c r="C2414" s="10"/>
      <c r="D2414" s="1038">
        <v>48339690201</v>
      </c>
      <c r="E2414" s="746">
        <v>2337</v>
      </c>
    </row>
    <row r="2415" spans="1:5" ht="14.25" customHeight="1" x14ac:dyDescent="0.25">
      <c r="A2415" s="10"/>
      <c r="B2415" s="10"/>
      <c r="C2415" s="10"/>
      <c r="D2415" s="1038">
        <v>48245011400</v>
      </c>
      <c r="E2415" s="746">
        <v>2337</v>
      </c>
    </row>
    <row r="2416" spans="1:5" ht="14.25" customHeight="1" x14ac:dyDescent="0.25">
      <c r="A2416" s="10"/>
      <c r="B2416" s="10"/>
      <c r="C2416" s="10"/>
      <c r="D2416" s="1038">
        <v>48219950300</v>
      </c>
      <c r="E2416" s="746">
        <v>2337</v>
      </c>
    </row>
    <row r="2417" spans="1:5" ht="14.25" customHeight="1" x14ac:dyDescent="0.25">
      <c r="A2417" s="10"/>
      <c r="B2417" s="10"/>
      <c r="C2417" s="10"/>
      <c r="D2417" s="1038">
        <v>48215020901</v>
      </c>
      <c r="E2417" s="746">
        <v>2337</v>
      </c>
    </row>
    <row r="2418" spans="1:5" ht="14.25" customHeight="1" x14ac:dyDescent="0.25">
      <c r="A2418" s="10"/>
      <c r="B2418" s="10"/>
      <c r="C2418" s="10"/>
      <c r="D2418" s="1038">
        <v>48201411900</v>
      </c>
      <c r="E2418" s="746">
        <v>2337</v>
      </c>
    </row>
    <row r="2419" spans="1:5" ht="14.25" customHeight="1" x14ac:dyDescent="0.25">
      <c r="A2419" s="10"/>
      <c r="B2419" s="10"/>
      <c r="C2419" s="10"/>
      <c r="D2419" s="1038">
        <v>48201250302</v>
      </c>
      <c r="E2419" s="746">
        <v>2337</v>
      </c>
    </row>
    <row r="2420" spans="1:5" ht="14.25" customHeight="1" x14ac:dyDescent="0.25">
      <c r="A2420" s="10"/>
      <c r="B2420" s="10"/>
      <c r="C2420" s="10"/>
      <c r="D2420" s="1038">
        <v>48201240400</v>
      </c>
      <c r="E2420" s="746">
        <v>2337</v>
      </c>
    </row>
    <row r="2421" spans="1:5" ht="14.25" customHeight="1" x14ac:dyDescent="0.25">
      <c r="A2421" s="10"/>
      <c r="B2421" s="10"/>
      <c r="C2421" s="10"/>
      <c r="D2421" s="1038">
        <v>48157674700</v>
      </c>
      <c r="E2421" s="746">
        <v>2337</v>
      </c>
    </row>
    <row r="2422" spans="1:5" ht="14.25" customHeight="1" x14ac:dyDescent="0.25">
      <c r="A2422" s="10"/>
      <c r="B2422" s="10"/>
      <c r="C2422" s="10"/>
      <c r="D2422" s="1038">
        <v>48141010317</v>
      </c>
      <c r="E2422" s="746">
        <v>2337</v>
      </c>
    </row>
    <row r="2423" spans="1:5" ht="14.25" customHeight="1" x14ac:dyDescent="0.25">
      <c r="A2423" s="10"/>
      <c r="B2423" s="10"/>
      <c r="C2423" s="10"/>
      <c r="D2423" s="1038">
        <v>48135002502</v>
      </c>
      <c r="E2423" s="746">
        <v>2337</v>
      </c>
    </row>
    <row r="2424" spans="1:5" ht="14.25" customHeight="1" x14ac:dyDescent="0.25">
      <c r="A2424" s="10"/>
      <c r="B2424" s="10"/>
      <c r="C2424" s="10"/>
      <c r="D2424" s="1038">
        <v>48113018801</v>
      </c>
      <c r="E2424" s="746">
        <v>2337</v>
      </c>
    </row>
    <row r="2425" spans="1:5" ht="14.25" customHeight="1" x14ac:dyDescent="0.25">
      <c r="A2425" s="10"/>
      <c r="B2425" s="10"/>
      <c r="C2425" s="10"/>
      <c r="D2425" s="1038">
        <v>48113016408</v>
      </c>
      <c r="E2425" s="746">
        <v>2337</v>
      </c>
    </row>
    <row r="2426" spans="1:5" ht="14.25" customHeight="1" x14ac:dyDescent="0.25">
      <c r="A2426" s="10"/>
      <c r="B2426" s="10"/>
      <c r="C2426" s="10"/>
      <c r="D2426" s="1038">
        <v>48113014307</v>
      </c>
      <c r="E2426" s="746">
        <v>2337</v>
      </c>
    </row>
    <row r="2427" spans="1:5" ht="14.25" customHeight="1" x14ac:dyDescent="0.25">
      <c r="A2427" s="10"/>
      <c r="B2427" s="10"/>
      <c r="C2427" s="10"/>
      <c r="D2427" s="1038">
        <v>48113012900</v>
      </c>
      <c r="E2427" s="746">
        <v>2337</v>
      </c>
    </row>
    <row r="2428" spans="1:5" ht="14.25" customHeight="1" x14ac:dyDescent="0.25">
      <c r="A2428" s="10"/>
      <c r="B2428" s="10"/>
      <c r="C2428" s="10"/>
      <c r="D2428" s="1038">
        <v>48099010603</v>
      </c>
      <c r="E2428" s="746">
        <v>2337</v>
      </c>
    </row>
    <row r="2429" spans="1:5" ht="14.25" customHeight="1" x14ac:dyDescent="0.25">
      <c r="A2429" s="10"/>
      <c r="B2429" s="10"/>
      <c r="C2429" s="10"/>
      <c r="D2429" s="1038">
        <v>48091310100</v>
      </c>
      <c r="E2429" s="746">
        <v>2337</v>
      </c>
    </row>
    <row r="2430" spans="1:5" ht="14.25" customHeight="1" x14ac:dyDescent="0.25">
      <c r="A2430" s="10"/>
      <c r="B2430" s="10"/>
      <c r="C2430" s="10"/>
      <c r="D2430" s="1038">
        <v>48085032012</v>
      </c>
      <c r="E2430" s="746">
        <v>2337</v>
      </c>
    </row>
    <row r="2431" spans="1:5" ht="14.25" customHeight="1" x14ac:dyDescent="0.25">
      <c r="A2431" s="10"/>
      <c r="B2431" s="10"/>
      <c r="C2431" s="10"/>
      <c r="D2431" s="1038">
        <v>48085031001</v>
      </c>
      <c r="E2431" s="746">
        <v>2337</v>
      </c>
    </row>
    <row r="2432" spans="1:5" ht="14.25" customHeight="1" x14ac:dyDescent="0.25">
      <c r="A2432" s="10"/>
      <c r="B2432" s="10"/>
      <c r="C2432" s="10"/>
      <c r="D2432" s="1038">
        <v>48049950900</v>
      </c>
      <c r="E2432" s="746">
        <v>2337</v>
      </c>
    </row>
    <row r="2433" spans="1:5" ht="14.25" customHeight="1" x14ac:dyDescent="0.25">
      <c r="A2433" s="10"/>
      <c r="B2433" s="10"/>
      <c r="C2433" s="10"/>
      <c r="D2433" s="1038">
        <v>48051970300</v>
      </c>
      <c r="E2433" s="746">
        <v>2337</v>
      </c>
    </row>
    <row r="2434" spans="1:5" ht="14.25" customHeight="1" x14ac:dyDescent="0.25">
      <c r="A2434" s="10"/>
      <c r="B2434" s="10"/>
      <c r="C2434" s="10"/>
      <c r="D2434" s="1038">
        <v>48037010901</v>
      </c>
      <c r="E2434" s="746">
        <v>2337</v>
      </c>
    </row>
    <row r="2435" spans="1:5" ht="14.25" customHeight="1" x14ac:dyDescent="0.25">
      <c r="A2435" s="10"/>
      <c r="B2435" s="10"/>
      <c r="C2435" s="10"/>
      <c r="D2435" s="1038">
        <v>48029161801</v>
      </c>
      <c r="E2435" s="746">
        <v>2337</v>
      </c>
    </row>
    <row r="2436" spans="1:5" ht="14.25" customHeight="1" x14ac:dyDescent="0.25">
      <c r="A2436" s="10"/>
      <c r="B2436" s="10"/>
      <c r="C2436" s="10"/>
      <c r="D2436" s="1038">
        <v>48027022404</v>
      </c>
      <c r="E2436" s="746">
        <v>2337</v>
      </c>
    </row>
    <row r="2437" spans="1:5" ht="14.25" customHeight="1" x14ac:dyDescent="0.25">
      <c r="A2437" s="10"/>
      <c r="B2437" s="10"/>
      <c r="C2437" s="10"/>
      <c r="D2437" s="1038">
        <v>48027022501</v>
      </c>
      <c r="E2437" s="746">
        <v>2337</v>
      </c>
    </row>
    <row r="2438" spans="1:5" ht="14.25" customHeight="1" x14ac:dyDescent="0.25">
      <c r="A2438" s="10"/>
      <c r="B2438" s="10"/>
      <c r="C2438" s="10"/>
      <c r="D2438" s="1038">
        <v>48479000800</v>
      </c>
      <c r="E2438" s="746">
        <v>2379</v>
      </c>
    </row>
    <row r="2439" spans="1:5" ht="14.25" customHeight="1" x14ac:dyDescent="0.25">
      <c r="A2439" s="10"/>
      <c r="B2439" s="10"/>
      <c r="C2439" s="10"/>
      <c r="D2439" s="1038">
        <v>48453001910</v>
      </c>
      <c r="E2439" s="746">
        <v>2379</v>
      </c>
    </row>
    <row r="2440" spans="1:5" ht="14.25" customHeight="1" x14ac:dyDescent="0.25">
      <c r="A2440" s="10"/>
      <c r="B2440" s="10"/>
      <c r="C2440" s="10"/>
      <c r="D2440" s="1038">
        <v>48251130409</v>
      </c>
      <c r="E2440" s="746">
        <v>2379</v>
      </c>
    </row>
    <row r="2441" spans="1:5" ht="14.25" customHeight="1" x14ac:dyDescent="0.25">
      <c r="A2441" s="10"/>
      <c r="B2441" s="10"/>
      <c r="C2441" s="10"/>
      <c r="D2441" s="1038">
        <v>48245000900</v>
      </c>
      <c r="E2441" s="746">
        <v>2379</v>
      </c>
    </row>
    <row r="2442" spans="1:5" ht="14.25" customHeight="1" x14ac:dyDescent="0.25">
      <c r="A2442" s="10"/>
      <c r="B2442" s="10"/>
      <c r="C2442" s="10"/>
      <c r="D2442" s="1038">
        <v>48201231500</v>
      </c>
      <c r="E2442" s="746">
        <v>2379</v>
      </c>
    </row>
    <row r="2443" spans="1:5" ht="14.25" customHeight="1" x14ac:dyDescent="0.25">
      <c r="A2443" s="10"/>
      <c r="B2443" s="10"/>
      <c r="C2443" s="10"/>
      <c r="D2443" s="1038">
        <v>48085031629</v>
      </c>
      <c r="E2443" s="746">
        <v>2379</v>
      </c>
    </row>
    <row r="2444" spans="1:5" ht="14.25" customHeight="1" x14ac:dyDescent="0.25">
      <c r="A2444" s="10"/>
      <c r="B2444" s="10"/>
      <c r="C2444" s="10"/>
      <c r="D2444" s="1038">
        <v>48499950800</v>
      </c>
      <c r="E2444" s="746">
        <v>2385</v>
      </c>
    </row>
    <row r="2445" spans="1:5" ht="14.25" customHeight="1" x14ac:dyDescent="0.25">
      <c r="A2445" s="10"/>
      <c r="B2445" s="10"/>
      <c r="C2445" s="10"/>
      <c r="D2445" s="1038">
        <v>48485012300</v>
      </c>
      <c r="E2445" s="746">
        <v>2385</v>
      </c>
    </row>
    <row r="2446" spans="1:5" ht="14.25" customHeight="1" x14ac:dyDescent="0.25">
      <c r="A2446" s="10"/>
      <c r="B2446" s="10"/>
      <c r="C2446" s="10"/>
      <c r="D2446" s="1038">
        <v>48479001709</v>
      </c>
      <c r="E2446" s="746">
        <v>2385</v>
      </c>
    </row>
    <row r="2447" spans="1:5" ht="14.25" customHeight="1" x14ac:dyDescent="0.25">
      <c r="A2447" s="10"/>
      <c r="B2447" s="10"/>
      <c r="C2447" s="10"/>
      <c r="D2447" s="1038">
        <v>48469001605</v>
      </c>
      <c r="E2447" s="746">
        <v>2385</v>
      </c>
    </row>
    <row r="2448" spans="1:5" ht="14.25" customHeight="1" x14ac:dyDescent="0.25">
      <c r="A2448" s="10"/>
      <c r="B2448" s="10"/>
      <c r="C2448" s="10"/>
      <c r="D2448" s="1038">
        <v>48453002435</v>
      </c>
      <c r="E2448" s="746">
        <v>2385</v>
      </c>
    </row>
    <row r="2449" spans="1:5" ht="14.25" customHeight="1" x14ac:dyDescent="0.25">
      <c r="A2449" s="10"/>
      <c r="B2449" s="10"/>
      <c r="C2449" s="10"/>
      <c r="D2449" s="1038">
        <v>48453002109</v>
      </c>
      <c r="E2449" s="746">
        <v>2385</v>
      </c>
    </row>
    <row r="2450" spans="1:5" ht="14.25" customHeight="1" x14ac:dyDescent="0.25">
      <c r="A2450" s="10"/>
      <c r="B2450" s="10"/>
      <c r="C2450" s="10"/>
      <c r="D2450" s="1038">
        <v>48453001765</v>
      </c>
      <c r="E2450" s="746">
        <v>2385</v>
      </c>
    </row>
    <row r="2451" spans="1:5" ht="14.25" customHeight="1" x14ac:dyDescent="0.25">
      <c r="A2451" s="10"/>
      <c r="B2451" s="10"/>
      <c r="C2451" s="10"/>
      <c r="D2451" s="1038">
        <v>48441011500</v>
      </c>
      <c r="E2451" s="746">
        <v>2385</v>
      </c>
    </row>
    <row r="2452" spans="1:5" ht="14.25" customHeight="1" x14ac:dyDescent="0.25">
      <c r="A2452" s="10"/>
      <c r="B2452" s="10"/>
      <c r="C2452" s="10"/>
      <c r="D2452" s="1038">
        <v>48439114203</v>
      </c>
      <c r="E2452" s="746">
        <v>2385</v>
      </c>
    </row>
    <row r="2453" spans="1:5" ht="14.25" customHeight="1" x14ac:dyDescent="0.25">
      <c r="A2453" s="10"/>
      <c r="B2453" s="10"/>
      <c r="C2453" s="10"/>
      <c r="D2453" s="1038">
        <v>48439113927</v>
      </c>
      <c r="E2453" s="746">
        <v>2385</v>
      </c>
    </row>
    <row r="2454" spans="1:5" ht="14.25" customHeight="1" x14ac:dyDescent="0.25">
      <c r="A2454" s="10"/>
      <c r="B2454" s="10"/>
      <c r="C2454" s="10"/>
      <c r="D2454" s="1038">
        <v>48439106002</v>
      </c>
      <c r="E2454" s="746">
        <v>2385</v>
      </c>
    </row>
    <row r="2455" spans="1:5" ht="14.25" customHeight="1" x14ac:dyDescent="0.25">
      <c r="A2455" s="10"/>
      <c r="B2455" s="10"/>
      <c r="C2455" s="10"/>
      <c r="D2455" s="1038">
        <v>48439102202</v>
      </c>
      <c r="E2455" s="746">
        <v>2385</v>
      </c>
    </row>
    <row r="2456" spans="1:5" ht="14.25" customHeight="1" x14ac:dyDescent="0.25">
      <c r="A2456" s="10"/>
      <c r="B2456" s="10"/>
      <c r="C2456" s="10"/>
      <c r="D2456" s="1038">
        <v>48439101401</v>
      </c>
      <c r="E2456" s="746">
        <v>2385</v>
      </c>
    </row>
    <row r="2457" spans="1:5" ht="14.25" customHeight="1" x14ac:dyDescent="0.25">
      <c r="A2457" s="10"/>
      <c r="B2457" s="10"/>
      <c r="C2457" s="10"/>
      <c r="D2457" s="1038">
        <v>48419950100</v>
      </c>
      <c r="E2457" s="746">
        <v>2385</v>
      </c>
    </row>
    <row r="2458" spans="1:5" ht="14.25" customHeight="1" x14ac:dyDescent="0.25">
      <c r="A2458" s="10"/>
      <c r="B2458" s="10"/>
      <c r="C2458" s="10"/>
      <c r="D2458" s="1038">
        <v>48407200102</v>
      </c>
      <c r="E2458" s="746">
        <v>2385</v>
      </c>
    </row>
    <row r="2459" spans="1:5" ht="14.25" customHeight="1" x14ac:dyDescent="0.25">
      <c r="A2459" s="10"/>
      <c r="B2459" s="10"/>
      <c r="C2459" s="10"/>
      <c r="D2459" s="1038">
        <v>48375014800</v>
      </c>
      <c r="E2459" s="746">
        <v>2385</v>
      </c>
    </row>
    <row r="2460" spans="1:5" ht="14.25" customHeight="1" x14ac:dyDescent="0.25">
      <c r="A2460" s="10"/>
      <c r="B2460" s="10"/>
      <c r="C2460" s="10"/>
      <c r="D2460" s="1038">
        <v>48365950400</v>
      </c>
      <c r="E2460" s="746">
        <v>2385</v>
      </c>
    </row>
    <row r="2461" spans="1:5" ht="14.25" customHeight="1" x14ac:dyDescent="0.25">
      <c r="A2461" s="10"/>
      <c r="B2461" s="10"/>
      <c r="C2461" s="10"/>
      <c r="D2461" s="1038">
        <v>48339690402</v>
      </c>
      <c r="E2461" s="746">
        <v>2385</v>
      </c>
    </row>
    <row r="2462" spans="1:5" ht="14.25" customHeight="1" x14ac:dyDescent="0.25">
      <c r="A2462" s="10"/>
      <c r="B2462" s="10"/>
      <c r="C2462" s="10"/>
      <c r="D2462" s="1038">
        <v>48303001901</v>
      </c>
      <c r="E2462" s="746">
        <v>2385</v>
      </c>
    </row>
    <row r="2463" spans="1:5" ht="14.25" customHeight="1" x14ac:dyDescent="0.25">
      <c r="A2463" s="10"/>
      <c r="B2463" s="10"/>
      <c r="C2463" s="10"/>
      <c r="D2463" s="1038">
        <v>48245001900</v>
      </c>
      <c r="E2463" s="746">
        <v>2385</v>
      </c>
    </row>
    <row r="2464" spans="1:5" ht="14.25" customHeight="1" x14ac:dyDescent="0.25">
      <c r="A2464" s="10"/>
      <c r="B2464" s="10"/>
      <c r="C2464" s="10"/>
      <c r="D2464" s="1038">
        <v>48215021702</v>
      </c>
      <c r="E2464" s="746">
        <v>2385</v>
      </c>
    </row>
    <row r="2465" spans="1:5" ht="14.25" customHeight="1" x14ac:dyDescent="0.25">
      <c r="A2465" s="10"/>
      <c r="B2465" s="10"/>
      <c r="C2465" s="10"/>
      <c r="D2465" s="1038">
        <v>48213951000</v>
      </c>
      <c r="E2465" s="746">
        <v>2385</v>
      </c>
    </row>
    <row r="2466" spans="1:5" ht="14.25" customHeight="1" x14ac:dyDescent="0.25">
      <c r="A2466" s="10"/>
      <c r="B2466" s="10"/>
      <c r="C2466" s="10"/>
      <c r="D2466" s="1038">
        <v>48201555200</v>
      </c>
      <c r="E2466" s="746">
        <v>2385</v>
      </c>
    </row>
    <row r="2467" spans="1:5" ht="14.25" customHeight="1" x14ac:dyDescent="0.25">
      <c r="A2467" s="10"/>
      <c r="B2467" s="10"/>
      <c r="C2467" s="10"/>
      <c r="D2467" s="1038">
        <v>48201530400</v>
      </c>
      <c r="E2467" s="746">
        <v>2385</v>
      </c>
    </row>
    <row r="2468" spans="1:5" ht="14.25" customHeight="1" x14ac:dyDescent="0.25">
      <c r="A2468" s="10"/>
      <c r="B2468" s="10"/>
      <c r="C2468" s="10"/>
      <c r="D2468" s="1038">
        <v>48201510600</v>
      </c>
      <c r="E2468" s="746">
        <v>2385</v>
      </c>
    </row>
    <row r="2469" spans="1:5" ht="14.25" customHeight="1" x14ac:dyDescent="0.25">
      <c r="A2469" s="10"/>
      <c r="B2469" s="10"/>
      <c r="C2469" s="10"/>
      <c r="D2469" s="1038">
        <v>48201452900</v>
      </c>
      <c r="E2469" s="746">
        <v>2385</v>
      </c>
    </row>
    <row r="2470" spans="1:5" ht="14.25" customHeight="1" x14ac:dyDescent="0.25">
      <c r="A2470" s="10"/>
      <c r="B2470" s="10"/>
      <c r="C2470" s="10"/>
      <c r="D2470" s="1038">
        <v>48201343700</v>
      </c>
      <c r="E2470" s="746">
        <v>2385</v>
      </c>
    </row>
    <row r="2471" spans="1:5" ht="14.25" customHeight="1" x14ac:dyDescent="0.25">
      <c r="A2471" s="10"/>
      <c r="B2471" s="10"/>
      <c r="C2471" s="10"/>
      <c r="D2471" s="1038">
        <v>48201334003</v>
      </c>
      <c r="E2471" s="746">
        <v>2385</v>
      </c>
    </row>
    <row r="2472" spans="1:5" ht="14.25" customHeight="1" x14ac:dyDescent="0.25">
      <c r="A2472" s="10"/>
      <c r="B2472" s="10"/>
      <c r="C2472" s="10"/>
      <c r="D2472" s="1038">
        <v>48189950100</v>
      </c>
      <c r="E2472" s="746">
        <v>2385</v>
      </c>
    </row>
    <row r="2473" spans="1:5" ht="14.25" customHeight="1" x14ac:dyDescent="0.25">
      <c r="A2473" s="10"/>
      <c r="B2473" s="10"/>
      <c r="C2473" s="10"/>
      <c r="D2473" s="1038">
        <v>48179950400</v>
      </c>
      <c r="E2473" s="746">
        <v>2385</v>
      </c>
    </row>
    <row r="2474" spans="1:5" ht="14.25" customHeight="1" x14ac:dyDescent="0.25">
      <c r="A2474" s="10"/>
      <c r="B2474" s="10"/>
      <c r="C2474" s="10"/>
      <c r="D2474" s="1038">
        <v>48167722800</v>
      </c>
      <c r="E2474" s="746">
        <v>2385</v>
      </c>
    </row>
    <row r="2475" spans="1:5" ht="14.25" customHeight="1" x14ac:dyDescent="0.25">
      <c r="A2475" s="10"/>
      <c r="B2475" s="10"/>
      <c r="C2475" s="10"/>
      <c r="D2475" s="1038">
        <v>48157672701</v>
      </c>
      <c r="E2475" s="746">
        <v>2385</v>
      </c>
    </row>
    <row r="2476" spans="1:5" ht="14.25" customHeight="1" x14ac:dyDescent="0.25">
      <c r="A2476" s="10"/>
      <c r="B2476" s="10"/>
      <c r="C2476" s="10"/>
      <c r="D2476" s="1038">
        <v>48141010210</v>
      </c>
      <c r="E2476" s="746">
        <v>2385</v>
      </c>
    </row>
    <row r="2477" spans="1:5" ht="14.25" customHeight="1" x14ac:dyDescent="0.25">
      <c r="A2477" s="10"/>
      <c r="B2477" s="10"/>
      <c r="C2477" s="10"/>
      <c r="D2477" s="1038">
        <v>48121021629</v>
      </c>
      <c r="E2477" s="746">
        <v>2385</v>
      </c>
    </row>
    <row r="2478" spans="1:5" ht="14.25" customHeight="1" x14ac:dyDescent="0.25">
      <c r="A2478" s="10"/>
      <c r="B2478" s="10"/>
      <c r="C2478" s="10"/>
      <c r="D2478" s="1038">
        <v>48121020308</v>
      </c>
      <c r="E2478" s="746">
        <v>2385</v>
      </c>
    </row>
    <row r="2479" spans="1:5" ht="14.25" customHeight="1" x14ac:dyDescent="0.25">
      <c r="A2479" s="10"/>
      <c r="B2479" s="10"/>
      <c r="C2479" s="10"/>
      <c r="D2479" s="1038">
        <v>48113018600</v>
      </c>
      <c r="E2479" s="746">
        <v>2385</v>
      </c>
    </row>
    <row r="2480" spans="1:5" ht="14.25" customHeight="1" x14ac:dyDescent="0.25">
      <c r="A2480" s="10"/>
      <c r="B2480" s="10"/>
      <c r="C2480" s="10"/>
      <c r="D2480" s="1038">
        <v>48113018002</v>
      </c>
      <c r="E2480" s="746">
        <v>2385</v>
      </c>
    </row>
    <row r="2481" spans="1:5" ht="14.25" customHeight="1" x14ac:dyDescent="0.25">
      <c r="A2481" s="10"/>
      <c r="B2481" s="10"/>
      <c r="C2481" s="10"/>
      <c r="D2481" s="1038">
        <v>48113016509</v>
      </c>
      <c r="E2481" s="746">
        <v>2385</v>
      </c>
    </row>
    <row r="2482" spans="1:5" ht="14.25" customHeight="1" x14ac:dyDescent="0.25">
      <c r="A2482" s="10"/>
      <c r="B2482" s="10"/>
      <c r="C2482" s="10"/>
      <c r="D2482" s="1038">
        <v>48113013610</v>
      </c>
      <c r="E2482" s="746">
        <v>2385</v>
      </c>
    </row>
    <row r="2483" spans="1:5" ht="14.25" customHeight="1" x14ac:dyDescent="0.25">
      <c r="A2483" s="10"/>
      <c r="B2483" s="10"/>
      <c r="C2483" s="10"/>
      <c r="D2483" s="1038">
        <v>48113010703</v>
      </c>
      <c r="E2483" s="746">
        <v>2385</v>
      </c>
    </row>
    <row r="2484" spans="1:5" ht="14.25" customHeight="1" x14ac:dyDescent="0.25">
      <c r="A2484" s="10"/>
      <c r="B2484" s="10"/>
      <c r="C2484" s="10"/>
      <c r="D2484" s="1038">
        <v>48113009701</v>
      </c>
      <c r="E2484" s="746">
        <v>2385</v>
      </c>
    </row>
    <row r="2485" spans="1:5" ht="14.25" customHeight="1" x14ac:dyDescent="0.25">
      <c r="A2485" s="10"/>
      <c r="B2485" s="10"/>
      <c r="C2485" s="10"/>
      <c r="D2485" s="1038">
        <v>48049950800</v>
      </c>
      <c r="E2485" s="746">
        <v>2385</v>
      </c>
    </row>
    <row r="2486" spans="1:5" ht="14.25" customHeight="1" x14ac:dyDescent="0.25">
      <c r="A2486" s="10"/>
      <c r="B2486" s="10"/>
      <c r="C2486" s="10"/>
      <c r="D2486" s="1038">
        <v>48041000300</v>
      </c>
      <c r="E2486" s="746">
        <v>2385</v>
      </c>
    </row>
    <row r="2487" spans="1:5" ht="14.25" customHeight="1" x14ac:dyDescent="0.25">
      <c r="A2487" s="10"/>
      <c r="B2487" s="10"/>
      <c r="C2487" s="10"/>
      <c r="D2487" s="1038">
        <v>48037011300</v>
      </c>
      <c r="E2487" s="746">
        <v>2385</v>
      </c>
    </row>
    <row r="2488" spans="1:5" ht="14.25" customHeight="1" x14ac:dyDescent="0.25">
      <c r="A2488" s="10"/>
      <c r="B2488" s="10"/>
      <c r="C2488" s="10"/>
      <c r="D2488" s="1038">
        <v>48029190604</v>
      </c>
      <c r="E2488" s="746">
        <v>2385</v>
      </c>
    </row>
    <row r="2489" spans="1:5" ht="14.25" customHeight="1" x14ac:dyDescent="0.25">
      <c r="A2489" s="10"/>
      <c r="B2489" s="10"/>
      <c r="C2489" s="10"/>
      <c r="D2489" s="1038">
        <v>48029190504</v>
      </c>
      <c r="E2489" s="746">
        <v>2385</v>
      </c>
    </row>
    <row r="2490" spans="1:5" ht="14.25" customHeight="1" x14ac:dyDescent="0.25">
      <c r="A2490" s="10"/>
      <c r="B2490" s="10"/>
      <c r="C2490" s="10"/>
      <c r="D2490" s="1038">
        <v>48029121909</v>
      </c>
      <c r="E2490" s="746">
        <v>2385</v>
      </c>
    </row>
    <row r="2491" spans="1:5" ht="14.25" customHeight="1" x14ac:dyDescent="0.25">
      <c r="A2491" s="10"/>
      <c r="B2491" s="10"/>
      <c r="C2491" s="10"/>
      <c r="D2491" s="1038">
        <v>48027020702</v>
      </c>
      <c r="E2491" s="746">
        <v>2385</v>
      </c>
    </row>
    <row r="2492" spans="1:5" ht="14.25" customHeight="1" x14ac:dyDescent="0.25">
      <c r="A2492" s="10"/>
      <c r="B2492" s="10"/>
      <c r="C2492" s="10"/>
      <c r="D2492" s="1038">
        <v>48309003200</v>
      </c>
      <c r="E2492" s="746">
        <v>2433</v>
      </c>
    </row>
    <row r="2493" spans="1:5" ht="14.25" customHeight="1" x14ac:dyDescent="0.25">
      <c r="A2493" s="10"/>
      <c r="B2493" s="10"/>
      <c r="C2493" s="10"/>
      <c r="D2493" s="1038">
        <v>48289950100</v>
      </c>
      <c r="E2493" s="746">
        <v>2433</v>
      </c>
    </row>
    <row r="2494" spans="1:5" ht="14.25" customHeight="1" x14ac:dyDescent="0.25">
      <c r="A2494" s="10"/>
      <c r="B2494" s="10"/>
      <c r="C2494" s="10"/>
      <c r="D2494" s="1038">
        <v>48113018501</v>
      </c>
      <c r="E2494" s="746">
        <v>2433</v>
      </c>
    </row>
    <row r="2495" spans="1:5" ht="14.25" customHeight="1" x14ac:dyDescent="0.25">
      <c r="A2495" s="10"/>
      <c r="B2495" s="10"/>
      <c r="C2495" s="10"/>
      <c r="D2495" s="1038">
        <v>48029171200</v>
      </c>
      <c r="E2495" s="746">
        <v>2433</v>
      </c>
    </row>
    <row r="2496" spans="1:5" ht="14.25" customHeight="1" x14ac:dyDescent="0.25">
      <c r="A2496" s="10"/>
      <c r="B2496" s="10"/>
      <c r="C2496" s="10"/>
      <c r="D2496" s="1038">
        <v>48303010200</v>
      </c>
      <c r="E2496" s="746">
        <v>2437</v>
      </c>
    </row>
    <row r="2497" spans="1:5" ht="14.25" customHeight="1" x14ac:dyDescent="0.25">
      <c r="A2497" s="10"/>
      <c r="B2497" s="10"/>
      <c r="C2497" s="10"/>
      <c r="D2497" s="1038">
        <v>48213950100</v>
      </c>
      <c r="E2497" s="746">
        <v>2437</v>
      </c>
    </row>
    <row r="2498" spans="1:5" ht="14.25" customHeight="1" x14ac:dyDescent="0.25">
      <c r="A2498" s="10"/>
      <c r="B2498" s="10"/>
      <c r="C2498" s="10"/>
      <c r="D2498" s="1038">
        <v>48485013600</v>
      </c>
      <c r="E2498" s="746">
        <v>2439</v>
      </c>
    </row>
    <row r="2499" spans="1:5" ht="14.25" customHeight="1" x14ac:dyDescent="0.25">
      <c r="A2499" s="10"/>
      <c r="B2499" s="10"/>
      <c r="C2499" s="10"/>
      <c r="D2499" s="1038">
        <v>48479001812</v>
      </c>
      <c r="E2499" s="746">
        <v>2439</v>
      </c>
    </row>
    <row r="2500" spans="1:5" ht="14.25" customHeight="1" x14ac:dyDescent="0.25">
      <c r="A2500" s="10"/>
      <c r="B2500" s="10"/>
      <c r="C2500" s="10"/>
      <c r="D2500" s="1038">
        <v>48477170100</v>
      </c>
      <c r="E2500" s="746">
        <v>2439</v>
      </c>
    </row>
    <row r="2501" spans="1:5" ht="14.25" customHeight="1" x14ac:dyDescent="0.25">
      <c r="A2501" s="10"/>
      <c r="B2501" s="10"/>
      <c r="C2501" s="10"/>
      <c r="D2501" s="1038">
        <v>48467950200</v>
      </c>
      <c r="E2501" s="746">
        <v>2439</v>
      </c>
    </row>
    <row r="2502" spans="1:5" ht="14.25" customHeight="1" x14ac:dyDescent="0.25">
      <c r="A2502" s="10"/>
      <c r="B2502" s="10"/>
      <c r="C2502" s="10"/>
      <c r="D2502" s="1038">
        <v>48441012700</v>
      </c>
      <c r="E2502" s="746">
        <v>2439</v>
      </c>
    </row>
    <row r="2503" spans="1:5" ht="14.25" customHeight="1" x14ac:dyDescent="0.25">
      <c r="A2503" s="10"/>
      <c r="B2503" s="10"/>
      <c r="C2503" s="10"/>
      <c r="D2503" s="1038">
        <v>48439113516</v>
      </c>
      <c r="E2503" s="746">
        <v>2439</v>
      </c>
    </row>
    <row r="2504" spans="1:5" ht="14.25" customHeight="1" x14ac:dyDescent="0.25">
      <c r="A2504" s="10"/>
      <c r="B2504" s="10"/>
      <c r="C2504" s="10"/>
      <c r="D2504" s="1038">
        <v>48439111202</v>
      </c>
      <c r="E2504" s="746">
        <v>2439</v>
      </c>
    </row>
    <row r="2505" spans="1:5" ht="14.25" customHeight="1" x14ac:dyDescent="0.25">
      <c r="A2505" s="10"/>
      <c r="B2505" s="10"/>
      <c r="C2505" s="10"/>
      <c r="D2505" s="1038">
        <v>48363000700</v>
      </c>
      <c r="E2505" s="746">
        <v>2439</v>
      </c>
    </row>
    <row r="2506" spans="1:5" ht="14.25" customHeight="1" x14ac:dyDescent="0.25">
      <c r="A2506" s="10"/>
      <c r="B2506" s="10"/>
      <c r="C2506" s="10"/>
      <c r="D2506" s="1038">
        <v>48355005410</v>
      </c>
      <c r="E2506" s="746">
        <v>2439</v>
      </c>
    </row>
    <row r="2507" spans="1:5" ht="14.25" customHeight="1" x14ac:dyDescent="0.25">
      <c r="A2507" s="10"/>
      <c r="B2507" s="10"/>
      <c r="C2507" s="10"/>
      <c r="D2507" s="1038">
        <v>48355001602</v>
      </c>
      <c r="E2507" s="746">
        <v>2439</v>
      </c>
    </row>
    <row r="2508" spans="1:5" ht="14.25" customHeight="1" x14ac:dyDescent="0.25">
      <c r="A2508" s="10"/>
      <c r="B2508" s="10"/>
      <c r="C2508" s="10"/>
      <c r="D2508" s="1038">
        <v>48339693000</v>
      </c>
      <c r="E2508" s="746">
        <v>2439</v>
      </c>
    </row>
    <row r="2509" spans="1:5" ht="14.25" customHeight="1" x14ac:dyDescent="0.25">
      <c r="A2509" s="10"/>
      <c r="B2509" s="10"/>
      <c r="C2509" s="10"/>
      <c r="D2509" s="1038">
        <v>48313000400</v>
      </c>
      <c r="E2509" s="746">
        <v>2439</v>
      </c>
    </row>
    <row r="2510" spans="1:5" ht="14.25" customHeight="1" x14ac:dyDescent="0.25">
      <c r="A2510" s="10"/>
      <c r="B2510" s="10"/>
      <c r="C2510" s="10"/>
      <c r="D2510" s="1038">
        <v>48303001000</v>
      </c>
      <c r="E2510" s="746">
        <v>2439</v>
      </c>
    </row>
    <row r="2511" spans="1:5" ht="14.25" customHeight="1" x14ac:dyDescent="0.25">
      <c r="A2511" s="10"/>
      <c r="B2511" s="10"/>
      <c r="C2511" s="10"/>
      <c r="D2511" s="1038">
        <v>48293970600</v>
      </c>
      <c r="E2511" s="746">
        <v>2439</v>
      </c>
    </row>
    <row r="2512" spans="1:5" ht="14.25" customHeight="1" x14ac:dyDescent="0.25">
      <c r="A2512" s="10"/>
      <c r="B2512" s="10"/>
      <c r="C2512" s="10"/>
      <c r="D2512" s="1038">
        <v>48291700400</v>
      </c>
      <c r="E2512" s="746">
        <v>2439</v>
      </c>
    </row>
    <row r="2513" spans="1:5" ht="14.25" customHeight="1" x14ac:dyDescent="0.25">
      <c r="A2513" s="10"/>
      <c r="B2513" s="10"/>
      <c r="C2513" s="10"/>
      <c r="D2513" s="1038">
        <v>48259970401</v>
      </c>
      <c r="E2513" s="746">
        <v>2439</v>
      </c>
    </row>
    <row r="2514" spans="1:5" ht="14.25" customHeight="1" x14ac:dyDescent="0.25">
      <c r="A2514" s="10"/>
      <c r="B2514" s="10"/>
      <c r="C2514" s="10"/>
      <c r="D2514" s="1038">
        <v>48231961503</v>
      </c>
      <c r="E2514" s="746">
        <v>2439</v>
      </c>
    </row>
    <row r="2515" spans="1:5" ht="14.25" customHeight="1" x14ac:dyDescent="0.25">
      <c r="A2515" s="10"/>
      <c r="B2515" s="10"/>
      <c r="C2515" s="10"/>
      <c r="D2515" s="1038">
        <v>48225950500</v>
      </c>
      <c r="E2515" s="746">
        <v>2439</v>
      </c>
    </row>
    <row r="2516" spans="1:5" ht="14.25" customHeight="1" x14ac:dyDescent="0.25">
      <c r="A2516" s="10"/>
      <c r="B2516" s="10"/>
      <c r="C2516" s="10"/>
      <c r="D2516" s="1038">
        <v>48219950500</v>
      </c>
      <c r="E2516" s="746">
        <v>2439</v>
      </c>
    </row>
    <row r="2517" spans="1:5" ht="14.25" customHeight="1" x14ac:dyDescent="0.25">
      <c r="A2517" s="10"/>
      <c r="B2517" s="10"/>
      <c r="C2517" s="10"/>
      <c r="D2517" s="1038">
        <v>48215024108</v>
      </c>
      <c r="E2517" s="746">
        <v>2439</v>
      </c>
    </row>
    <row r="2518" spans="1:5" ht="14.25" customHeight="1" x14ac:dyDescent="0.25">
      <c r="A2518" s="10"/>
      <c r="B2518" s="10"/>
      <c r="C2518" s="10"/>
      <c r="D2518" s="1038">
        <v>48215023507</v>
      </c>
      <c r="E2518" s="746">
        <v>2439</v>
      </c>
    </row>
    <row r="2519" spans="1:5" ht="14.25" customHeight="1" x14ac:dyDescent="0.25">
      <c r="A2519" s="10"/>
      <c r="B2519" s="10"/>
      <c r="C2519" s="10"/>
      <c r="D2519" s="1038">
        <v>48215021806</v>
      </c>
      <c r="E2519" s="746">
        <v>2439</v>
      </c>
    </row>
    <row r="2520" spans="1:5" ht="14.25" customHeight="1" x14ac:dyDescent="0.25">
      <c r="A2520" s="10"/>
      <c r="B2520" s="10"/>
      <c r="C2520" s="10"/>
      <c r="D2520" s="1038">
        <v>48201541002</v>
      </c>
      <c r="E2520" s="746">
        <v>2439</v>
      </c>
    </row>
    <row r="2521" spans="1:5" ht="14.25" customHeight="1" x14ac:dyDescent="0.25">
      <c r="A2521" s="10"/>
      <c r="B2521" s="10"/>
      <c r="C2521" s="10"/>
      <c r="D2521" s="1038">
        <v>48201534100</v>
      </c>
      <c r="E2521" s="746">
        <v>2439</v>
      </c>
    </row>
    <row r="2522" spans="1:5" ht="14.25" customHeight="1" x14ac:dyDescent="0.25">
      <c r="A2522" s="10"/>
      <c r="B2522" s="10"/>
      <c r="C2522" s="10"/>
      <c r="D2522" s="1038">
        <v>48201510800</v>
      </c>
      <c r="E2522" s="746">
        <v>2439</v>
      </c>
    </row>
    <row r="2523" spans="1:5" ht="14.25" customHeight="1" x14ac:dyDescent="0.25">
      <c r="A2523" s="10"/>
      <c r="B2523" s="10"/>
      <c r="C2523" s="10"/>
      <c r="D2523" s="1038">
        <v>48201343100</v>
      </c>
      <c r="E2523" s="746">
        <v>2439</v>
      </c>
    </row>
    <row r="2524" spans="1:5" ht="14.25" customHeight="1" x14ac:dyDescent="0.25">
      <c r="A2524" s="10"/>
      <c r="B2524" s="10"/>
      <c r="C2524" s="10"/>
      <c r="D2524" s="1038">
        <v>48201342500</v>
      </c>
      <c r="E2524" s="746">
        <v>2439</v>
      </c>
    </row>
    <row r="2525" spans="1:5" ht="14.25" customHeight="1" x14ac:dyDescent="0.25">
      <c r="A2525" s="10"/>
      <c r="B2525" s="10"/>
      <c r="C2525" s="10"/>
      <c r="D2525" s="1038">
        <v>48201342700</v>
      </c>
      <c r="E2525" s="746">
        <v>2439</v>
      </c>
    </row>
    <row r="2526" spans="1:5" ht="14.25" customHeight="1" x14ac:dyDescent="0.25">
      <c r="A2526" s="10"/>
      <c r="B2526" s="10"/>
      <c r="C2526" s="10"/>
      <c r="D2526" s="1038">
        <v>48181001400</v>
      </c>
      <c r="E2526" s="746">
        <v>2439</v>
      </c>
    </row>
    <row r="2527" spans="1:5" ht="14.25" customHeight="1" x14ac:dyDescent="0.25">
      <c r="A2527" s="10"/>
      <c r="B2527" s="10"/>
      <c r="C2527" s="10"/>
      <c r="D2527" s="1038">
        <v>48171950300</v>
      </c>
      <c r="E2527" s="746">
        <v>2439</v>
      </c>
    </row>
    <row r="2528" spans="1:5" ht="14.25" customHeight="1" x14ac:dyDescent="0.25">
      <c r="A2528" s="10"/>
      <c r="B2528" s="10"/>
      <c r="C2528" s="10"/>
      <c r="D2528" s="1038">
        <v>48167723700</v>
      </c>
      <c r="E2528" s="746">
        <v>2439</v>
      </c>
    </row>
    <row r="2529" spans="1:5" ht="14.25" customHeight="1" x14ac:dyDescent="0.25">
      <c r="A2529" s="10"/>
      <c r="B2529" s="10"/>
      <c r="C2529" s="10"/>
      <c r="D2529" s="1038">
        <v>48167720502</v>
      </c>
      <c r="E2529" s="746">
        <v>2439</v>
      </c>
    </row>
    <row r="2530" spans="1:5" ht="14.25" customHeight="1" x14ac:dyDescent="0.25">
      <c r="A2530" s="10"/>
      <c r="B2530" s="10"/>
      <c r="C2530" s="10"/>
      <c r="D2530" s="1038">
        <v>48141010322</v>
      </c>
      <c r="E2530" s="746">
        <v>2439</v>
      </c>
    </row>
    <row r="2531" spans="1:5" ht="14.25" customHeight="1" x14ac:dyDescent="0.25">
      <c r="A2531" s="10"/>
      <c r="B2531" s="10"/>
      <c r="C2531" s="10"/>
      <c r="D2531" s="1038">
        <v>48141000107</v>
      </c>
      <c r="E2531" s="746">
        <v>2439</v>
      </c>
    </row>
    <row r="2532" spans="1:5" ht="14.25" customHeight="1" x14ac:dyDescent="0.25">
      <c r="A2532" s="10"/>
      <c r="B2532" s="10"/>
      <c r="C2532" s="10"/>
      <c r="D2532" s="1038">
        <v>48121021732</v>
      </c>
      <c r="E2532" s="746">
        <v>2439</v>
      </c>
    </row>
    <row r="2533" spans="1:5" ht="14.25" customHeight="1" x14ac:dyDescent="0.25">
      <c r="A2533" s="10"/>
      <c r="B2533" s="10"/>
      <c r="C2533" s="10"/>
      <c r="D2533" s="1038">
        <v>48113019026</v>
      </c>
      <c r="E2533" s="746">
        <v>2439</v>
      </c>
    </row>
    <row r="2534" spans="1:5" ht="14.25" customHeight="1" x14ac:dyDescent="0.25">
      <c r="A2534" s="10"/>
      <c r="B2534" s="10"/>
      <c r="C2534" s="10"/>
      <c r="D2534" s="1038">
        <v>48113016616</v>
      </c>
      <c r="E2534" s="746">
        <v>2439</v>
      </c>
    </row>
    <row r="2535" spans="1:5" ht="14.25" customHeight="1" x14ac:dyDescent="0.25">
      <c r="A2535" s="10"/>
      <c r="B2535" s="10"/>
      <c r="C2535" s="10"/>
      <c r="D2535" s="1038">
        <v>48113016413</v>
      </c>
      <c r="E2535" s="746">
        <v>2439</v>
      </c>
    </row>
    <row r="2536" spans="1:5" ht="14.25" customHeight="1" x14ac:dyDescent="0.25">
      <c r="A2536" s="10"/>
      <c r="B2536" s="10"/>
      <c r="C2536" s="10"/>
      <c r="D2536" s="1038">
        <v>48113012400</v>
      </c>
      <c r="E2536" s="746">
        <v>2439</v>
      </c>
    </row>
    <row r="2537" spans="1:5" ht="14.25" customHeight="1" x14ac:dyDescent="0.25">
      <c r="A2537" s="10"/>
      <c r="B2537" s="10"/>
      <c r="C2537" s="10"/>
      <c r="D2537" s="1038">
        <v>48113005500</v>
      </c>
      <c r="E2537" s="746">
        <v>2439</v>
      </c>
    </row>
    <row r="2538" spans="1:5" ht="14.25" customHeight="1" x14ac:dyDescent="0.25">
      <c r="A2538" s="10"/>
      <c r="B2538" s="10"/>
      <c r="C2538" s="10"/>
      <c r="D2538" s="1038">
        <v>48113004202</v>
      </c>
      <c r="E2538" s="746">
        <v>2439</v>
      </c>
    </row>
    <row r="2539" spans="1:5" ht="14.25" customHeight="1" x14ac:dyDescent="0.25">
      <c r="A2539" s="10"/>
      <c r="B2539" s="10"/>
      <c r="C2539" s="10"/>
      <c r="D2539" s="1038">
        <v>48085031711</v>
      </c>
      <c r="E2539" s="746">
        <v>2439</v>
      </c>
    </row>
    <row r="2540" spans="1:5" ht="14.25" customHeight="1" x14ac:dyDescent="0.25">
      <c r="A2540" s="10"/>
      <c r="B2540" s="10"/>
      <c r="C2540" s="10"/>
      <c r="D2540" s="1038">
        <v>48061013004</v>
      </c>
      <c r="E2540" s="746">
        <v>2439</v>
      </c>
    </row>
    <row r="2541" spans="1:5" ht="14.25" customHeight="1" x14ac:dyDescent="0.25">
      <c r="A2541" s="10"/>
      <c r="B2541" s="10"/>
      <c r="C2541" s="10"/>
      <c r="D2541" s="1038">
        <v>48061012401</v>
      </c>
      <c r="E2541" s="746">
        <v>2439</v>
      </c>
    </row>
    <row r="2542" spans="1:5" ht="14.25" customHeight="1" x14ac:dyDescent="0.25">
      <c r="A2542" s="10"/>
      <c r="B2542" s="10"/>
      <c r="C2542" s="10"/>
      <c r="D2542" s="1038">
        <v>48039662200</v>
      </c>
      <c r="E2542" s="746">
        <v>2439</v>
      </c>
    </row>
    <row r="2543" spans="1:5" ht="14.25" customHeight="1" x14ac:dyDescent="0.25">
      <c r="A2543" s="10"/>
      <c r="B2543" s="10"/>
      <c r="C2543" s="10"/>
      <c r="D2543" s="1038">
        <v>48029190400</v>
      </c>
      <c r="E2543" s="746">
        <v>2439</v>
      </c>
    </row>
    <row r="2544" spans="1:5" ht="14.25" customHeight="1" x14ac:dyDescent="0.25">
      <c r="A2544" s="10"/>
      <c r="B2544" s="10"/>
      <c r="C2544" s="10"/>
      <c r="D2544" s="1038">
        <v>48029161302</v>
      </c>
      <c r="E2544" s="746">
        <v>2439</v>
      </c>
    </row>
    <row r="2545" spans="1:5" ht="14.25" customHeight="1" x14ac:dyDescent="0.25">
      <c r="A2545" s="10"/>
      <c r="B2545" s="10"/>
      <c r="C2545" s="10"/>
      <c r="D2545" s="1038">
        <v>48029152000</v>
      </c>
      <c r="E2545" s="746">
        <v>2439</v>
      </c>
    </row>
    <row r="2546" spans="1:5" ht="14.25" customHeight="1" x14ac:dyDescent="0.25">
      <c r="A2546" s="10"/>
      <c r="B2546" s="10"/>
      <c r="C2546" s="10"/>
      <c r="D2546" s="1038">
        <v>48029151000</v>
      </c>
      <c r="E2546" s="746">
        <v>2439</v>
      </c>
    </row>
    <row r="2547" spans="1:5" ht="14.25" customHeight="1" x14ac:dyDescent="0.25">
      <c r="A2547" s="10"/>
      <c r="B2547" s="10"/>
      <c r="C2547" s="10"/>
      <c r="D2547" s="1038">
        <v>48029130300</v>
      </c>
      <c r="E2547" s="746">
        <v>2439</v>
      </c>
    </row>
    <row r="2548" spans="1:5" ht="14.25" customHeight="1" x14ac:dyDescent="0.25">
      <c r="A2548" s="10"/>
      <c r="B2548" s="10"/>
      <c r="C2548" s="10"/>
      <c r="D2548" s="1038">
        <v>48029121507</v>
      </c>
      <c r="E2548" s="746">
        <v>2439</v>
      </c>
    </row>
    <row r="2549" spans="1:5" ht="14.25" customHeight="1" x14ac:dyDescent="0.25">
      <c r="A2549" s="10"/>
      <c r="B2549" s="10"/>
      <c r="C2549" s="10"/>
      <c r="D2549" s="1038">
        <v>48027022103</v>
      </c>
      <c r="E2549" s="746">
        <v>2439</v>
      </c>
    </row>
    <row r="2550" spans="1:5" ht="14.25" customHeight="1" x14ac:dyDescent="0.25">
      <c r="A2550" s="10"/>
      <c r="B2550" s="10"/>
      <c r="C2550" s="10"/>
      <c r="D2550" s="1038">
        <v>48003950200</v>
      </c>
      <c r="E2550" s="746">
        <v>2439</v>
      </c>
    </row>
    <row r="2551" spans="1:5" ht="14.25" customHeight="1" x14ac:dyDescent="0.25">
      <c r="A2551" s="10"/>
      <c r="B2551" s="10"/>
      <c r="C2551" s="10"/>
      <c r="D2551" s="1038">
        <v>48001950700</v>
      </c>
      <c r="E2551" s="746">
        <v>2439</v>
      </c>
    </row>
    <row r="2552" spans="1:5" ht="14.25" customHeight="1" x14ac:dyDescent="0.25">
      <c r="A2552" s="10"/>
      <c r="B2552" s="10"/>
      <c r="C2552" s="10"/>
      <c r="D2552" s="1038">
        <v>48469000100</v>
      </c>
      <c r="E2552" s="746">
        <v>2493</v>
      </c>
    </row>
    <row r="2553" spans="1:5" ht="14.25" customHeight="1" x14ac:dyDescent="0.25">
      <c r="A2553" s="10"/>
      <c r="B2553" s="10"/>
      <c r="C2553" s="10"/>
      <c r="D2553" s="1038">
        <v>48441011700</v>
      </c>
      <c r="E2553" s="746">
        <v>2493</v>
      </c>
    </row>
    <row r="2554" spans="1:5" ht="14.25" customHeight="1" x14ac:dyDescent="0.25">
      <c r="A2554" s="10"/>
      <c r="B2554" s="10"/>
      <c r="C2554" s="10"/>
      <c r="D2554" s="1038">
        <v>48201521000</v>
      </c>
      <c r="E2554" s="746">
        <v>2493</v>
      </c>
    </row>
    <row r="2555" spans="1:5" ht="14.25" customHeight="1" x14ac:dyDescent="0.25">
      <c r="A2555" s="10"/>
      <c r="B2555" s="10"/>
      <c r="C2555" s="10"/>
      <c r="D2555" s="1038">
        <v>48141000112</v>
      </c>
      <c r="E2555" s="746">
        <v>2493</v>
      </c>
    </row>
    <row r="2556" spans="1:5" ht="14.25" customHeight="1" x14ac:dyDescent="0.25">
      <c r="A2556" s="10"/>
      <c r="B2556" s="10"/>
      <c r="C2556" s="10"/>
      <c r="D2556" s="1038">
        <v>48113014128</v>
      </c>
      <c r="E2556" s="746">
        <v>2493</v>
      </c>
    </row>
    <row r="2557" spans="1:5" ht="14.25" customHeight="1" x14ac:dyDescent="0.25">
      <c r="A2557" s="10"/>
      <c r="B2557" s="10"/>
      <c r="C2557" s="10"/>
      <c r="D2557" s="1038">
        <v>48055960101</v>
      </c>
      <c r="E2557" s="746">
        <v>2493</v>
      </c>
    </row>
    <row r="2558" spans="1:5" ht="14.25" customHeight="1" x14ac:dyDescent="0.25">
      <c r="A2558" s="10"/>
      <c r="B2558" s="10"/>
      <c r="C2558" s="10"/>
      <c r="D2558" s="1038">
        <v>48049951100</v>
      </c>
      <c r="E2558" s="746">
        <v>2493</v>
      </c>
    </row>
    <row r="2559" spans="1:5" ht="14.25" customHeight="1" x14ac:dyDescent="0.25">
      <c r="A2559" s="10"/>
      <c r="B2559" s="10"/>
      <c r="C2559" s="10"/>
      <c r="D2559" s="1038">
        <v>48037010600</v>
      </c>
      <c r="E2559" s="746">
        <v>2493</v>
      </c>
    </row>
    <row r="2560" spans="1:5" ht="14.25" customHeight="1" x14ac:dyDescent="0.25">
      <c r="A2560" s="10"/>
      <c r="B2560" s="10"/>
      <c r="C2560" s="10"/>
      <c r="D2560" s="1038">
        <v>48491020315</v>
      </c>
      <c r="E2560" s="746">
        <v>2501</v>
      </c>
    </row>
    <row r="2561" spans="1:5" ht="14.25" customHeight="1" x14ac:dyDescent="0.25">
      <c r="A2561" s="10"/>
      <c r="B2561" s="10"/>
      <c r="C2561" s="10"/>
      <c r="D2561" s="1038">
        <v>48487950500</v>
      </c>
      <c r="E2561" s="746">
        <v>2501</v>
      </c>
    </row>
    <row r="2562" spans="1:5" ht="14.25" customHeight="1" x14ac:dyDescent="0.25">
      <c r="A2562" s="10"/>
      <c r="B2562" s="10"/>
      <c r="C2562" s="10"/>
      <c r="D2562" s="1038">
        <v>48471790200</v>
      </c>
      <c r="E2562" s="746">
        <v>2501</v>
      </c>
    </row>
    <row r="2563" spans="1:5" ht="14.25" customHeight="1" x14ac:dyDescent="0.25">
      <c r="A2563" s="10"/>
      <c r="B2563" s="10"/>
      <c r="C2563" s="10"/>
      <c r="D2563" s="1038">
        <v>48459950400</v>
      </c>
      <c r="E2563" s="746">
        <v>2501</v>
      </c>
    </row>
    <row r="2564" spans="1:5" ht="14.25" customHeight="1" x14ac:dyDescent="0.25">
      <c r="A2564" s="10"/>
      <c r="B2564" s="10"/>
      <c r="C2564" s="10"/>
      <c r="D2564" s="1038">
        <v>48453001784</v>
      </c>
      <c r="E2564" s="746">
        <v>2501</v>
      </c>
    </row>
    <row r="2565" spans="1:5" ht="14.25" customHeight="1" x14ac:dyDescent="0.25">
      <c r="A2565" s="10"/>
      <c r="B2565" s="10"/>
      <c r="C2565" s="10"/>
      <c r="D2565" s="1038">
        <v>48453001778</v>
      </c>
      <c r="E2565" s="746">
        <v>2501</v>
      </c>
    </row>
    <row r="2566" spans="1:5" ht="14.25" customHeight="1" x14ac:dyDescent="0.25">
      <c r="A2566" s="10"/>
      <c r="B2566" s="10"/>
      <c r="C2566" s="10"/>
      <c r="D2566" s="1038">
        <v>48381021200</v>
      </c>
      <c r="E2566" s="746">
        <v>2501</v>
      </c>
    </row>
    <row r="2567" spans="1:5" ht="14.25" customHeight="1" x14ac:dyDescent="0.25">
      <c r="A2567" s="10"/>
      <c r="B2567" s="10"/>
      <c r="C2567" s="10"/>
      <c r="D2567" s="1038">
        <v>48355003102</v>
      </c>
      <c r="E2567" s="746">
        <v>2501</v>
      </c>
    </row>
    <row r="2568" spans="1:5" ht="14.25" customHeight="1" x14ac:dyDescent="0.25">
      <c r="A2568" s="10"/>
      <c r="B2568" s="10"/>
      <c r="C2568" s="10"/>
      <c r="D2568" s="1038">
        <v>48349970200</v>
      </c>
      <c r="E2568" s="746">
        <v>2501</v>
      </c>
    </row>
    <row r="2569" spans="1:5" ht="14.25" customHeight="1" x14ac:dyDescent="0.25">
      <c r="A2569" s="10"/>
      <c r="B2569" s="10"/>
      <c r="C2569" s="10"/>
      <c r="D2569" s="1038">
        <v>48323950205</v>
      </c>
      <c r="E2569" s="746">
        <v>2501</v>
      </c>
    </row>
    <row r="2570" spans="1:5" ht="14.25" customHeight="1" x14ac:dyDescent="0.25">
      <c r="A2570" s="10"/>
      <c r="B2570" s="10"/>
      <c r="C2570" s="10"/>
      <c r="D2570" s="1038">
        <v>48309003400</v>
      </c>
      <c r="E2570" s="746">
        <v>2501</v>
      </c>
    </row>
    <row r="2571" spans="1:5" ht="14.25" customHeight="1" x14ac:dyDescent="0.25">
      <c r="A2571" s="10"/>
      <c r="B2571" s="10"/>
      <c r="C2571" s="10"/>
      <c r="D2571" s="1038">
        <v>48303010508</v>
      </c>
      <c r="E2571" s="746">
        <v>2501</v>
      </c>
    </row>
    <row r="2572" spans="1:5" ht="14.25" customHeight="1" x14ac:dyDescent="0.25">
      <c r="A2572" s="10"/>
      <c r="B2572" s="10"/>
      <c r="C2572" s="10"/>
      <c r="D2572" s="1038">
        <v>48245011201</v>
      </c>
      <c r="E2572" s="746">
        <v>2501</v>
      </c>
    </row>
    <row r="2573" spans="1:5" ht="14.25" customHeight="1" x14ac:dyDescent="0.25">
      <c r="A2573" s="10"/>
      <c r="B2573" s="10"/>
      <c r="C2573" s="10"/>
      <c r="D2573" s="1038">
        <v>48231961200</v>
      </c>
      <c r="E2573" s="746">
        <v>2501</v>
      </c>
    </row>
    <row r="2574" spans="1:5" ht="14.25" customHeight="1" x14ac:dyDescent="0.25">
      <c r="A2574" s="10"/>
      <c r="B2574" s="10"/>
      <c r="C2574" s="10"/>
      <c r="D2574" s="1038">
        <v>48215022900</v>
      </c>
      <c r="E2574" s="746">
        <v>2501</v>
      </c>
    </row>
    <row r="2575" spans="1:5" ht="14.25" customHeight="1" x14ac:dyDescent="0.25">
      <c r="A2575" s="10"/>
      <c r="B2575" s="10"/>
      <c r="C2575" s="10"/>
      <c r="D2575" s="1038">
        <v>48215022104</v>
      </c>
      <c r="E2575" s="746">
        <v>2501</v>
      </c>
    </row>
    <row r="2576" spans="1:5" ht="14.25" customHeight="1" x14ac:dyDescent="0.25">
      <c r="A2576" s="10"/>
      <c r="B2576" s="10"/>
      <c r="C2576" s="10"/>
      <c r="D2576" s="1038">
        <v>48203020501</v>
      </c>
      <c r="E2576" s="746">
        <v>2501</v>
      </c>
    </row>
    <row r="2577" spans="1:5" ht="14.25" customHeight="1" x14ac:dyDescent="0.25">
      <c r="A2577" s="10"/>
      <c r="B2577" s="10"/>
      <c r="C2577" s="10"/>
      <c r="D2577" s="1038">
        <v>48201555000</v>
      </c>
      <c r="E2577" s="746">
        <v>2501</v>
      </c>
    </row>
    <row r="2578" spans="1:5" ht="14.25" customHeight="1" x14ac:dyDescent="0.25">
      <c r="A2578" s="10"/>
      <c r="B2578" s="10"/>
      <c r="C2578" s="10"/>
      <c r="D2578" s="1038">
        <v>48201553402</v>
      </c>
      <c r="E2578" s="746">
        <v>2501</v>
      </c>
    </row>
    <row r="2579" spans="1:5" ht="14.25" customHeight="1" x14ac:dyDescent="0.25">
      <c r="A2579" s="10"/>
      <c r="B2579" s="10"/>
      <c r="C2579" s="10"/>
      <c r="D2579" s="1038">
        <v>48201311900</v>
      </c>
      <c r="E2579" s="746">
        <v>2501</v>
      </c>
    </row>
    <row r="2580" spans="1:5" ht="14.25" customHeight="1" x14ac:dyDescent="0.25">
      <c r="A2580" s="10"/>
      <c r="B2580" s="10"/>
      <c r="C2580" s="10"/>
      <c r="D2580" s="1038">
        <v>48201252800</v>
      </c>
      <c r="E2580" s="746">
        <v>2501</v>
      </c>
    </row>
    <row r="2581" spans="1:5" ht="14.25" customHeight="1" x14ac:dyDescent="0.25">
      <c r="A2581" s="10"/>
      <c r="B2581" s="10"/>
      <c r="C2581" s="10"/>
      <c r="D2581" s="1038">
        <v>48187210200</v>
      </c>
      <c r="E2581" s="746">
        <v>2501</v>
      </c>
    </row>
    <row r="2582" spans="1:5" ht="14.25" customHeight="1" x14ac:dyDescent="0.25">
      <c r="A2582" s="10"/>
      <c r="B2582" s="10"/>
      <c r="C2582" s="10"/>
      <c r="D2582" s="1038">
        <v>48167723400</v>
      </c>
      <c r="E2582" s="746">
        <v>2501</v>
      </c>
    </row>
    <row r="2583" spans="1:5" ht="14.25" customHeight="1" x14ac:dyDescent="0.25">
      <c r="A2583" s="10"/>
      <c r="B2583" s="10"/>
      <c r="C2583" s="10"/>
      <c r="D2583" s="1038">
        <v>48121021632</v>
      </c>
      <c r="E2583" s="746">
        <v>2501</v>
      </c>
    </row>
    <row r="2584" spans="1:5" ht="14.25" customHeight="1" x14ac:dyDescent="0.25">
      <c r="A2584" s="10"/>
      <c r="B2584" s="10"/>
      <c r="C2584" s="10"/>
      <c r="D2584" s="1038">
        <v>48121020203</v>
      </c>
      <c r="E2584" s="746">
        <v>2501</v>
      </c>
    </row>
    <row r="2585" spans="1:5" ht="14.25" customHeight="1" x14ac:dyDescent="0.25">
      <c r="A2585" s="10"/>
      <c r="B2585" s="10"/>
      <c r="C2585" s="10"/>
      <c r="D2585" s="1038">
        <v>48113019028</v>
      </c>
      <c r="E2585" s="746">
        <v>2501</v>
      </c>
    </row>
    <row r="2586" spans="1:5" ht="14.25" customHeight="1" x14ac:dyDescent="0.25">
      <c r="A2586" s="10"/>
      <c r="B2586" s="10"/>
      <c r="C2586" s="10"/>
      <c r="D2586" s="1038">
        <v>48113016624</v>
      </c>
      <c r="E2586" s="746">
        <v>2501</v>
      </c>
    </row>
    <row r="2587" spans="1:5" ht="14.25" customHeight="1" x14ac:dyDescent="0.25">
      <c r="A2587" s="10"/>
      <c r="B2587" s="10"/>
      <c r="C2587" s="10"/>
      <c r="D2587" s="1038">
        <v>48113009605</v>
      </c>
      <c r="E2587" s="746">
        <v>2501</v>
      </c>
    </row>
    <row r="2588" spans="1:5" ht="14.25" customHeight="1" x14ac:dyDescent="0.25">
      <c r="A2588" s="10"/>
      <c r="B2588" s="10"/>
      <c r="C2588" s="10"/>
      <c r="D2588" s="1038">
        <v>48113000605</v>
      </c>
      <c r="E2588" s="746">
        <v>2501</v>
      </c>
    </row>
    <row r="2589" spans="1:5" ht="14.25" customHeight="1" x14ac:dyDescent="0.25">
      <c r="A2589" s="10"/>
      <c r="B2589" s="10"/>
      <c r="C2589" s="10"/>
      <c r="D2589" s="1038">
        <v>48085030515</v>
      </c>
      <c r="E2589" s="746">
        <v>2501</v>
      </c>
    </row>
    <row r="2590" spans="1:5" ht="14.25" customHeight="1" x14ac:dyDescent="0.25">
      <c r="A2590" s="10"/>
      <c r="B2590" s="10"/>
      <c r="C2590" s="10"/>
      <c r="D2590" s="1038">
        <v>48061013003</v>
      </c>
      <c r="E2590" s="746">
        <v>2501</v>
      </c>
    </row>
    <row r="2591" spans="1:5" ht="14.25" customHeight="1" x14ac:dyDescent="0.25">
      <c r="A2591" s="10"/>
      <c r="B2591" s="10"/>
      <c r="C2591" s="10"/>
      <c r="D2591" s="1038">
        <v>48049950600</v>
      </c>
      <c r="E2591" s="746">
        <v>2501</v>
      </c>
    </row>
    <row r="2592" spans="1:5" ht="14.25" customHeight="1" x14ac:dyDescent="0.25">
      <c r="A2592" s="10"/>
      <c r="B2592" s="10"/>
      <c r="C2592" s="10"/>
      <c r="D2592" s="1038">
        <v>48039662800</v>
      </c>
      <c r="E2592" s="746">
        <v>2501</v>
      </c>
    </row>
    <row r="2593" spans="1:5" ht="14.25" customHeight="1" x14ac:dyDescent="0.25">
      <c r="A2593" s="10"/>
      <c r="B2593" s="10"/>
      <c r="C2593" s="10"/>
      <c r="D2593" s="1038">
        <v>48039662100</v>
      </c>
      <c r="E2593" s="746">
        <v>2501</v>
      </c>
    </row>
    <row r="2594" spans="1:5" ht="14.25" customHeight="1" x14ac:dyDescent="0.25">
      <c r="A2594" s="10"/>
      <c r="B2594" s="10"/>
      <c r="C2594" s="10"/>
      <c r="D2594" s="1038">
        <v>48029191102</v>
      </c>
      <c r="E2594" s="746">
        <v>2501</v>
      </c>
    </row>
    <row r="2595" spans="1:5" ht="14.25" customHeight="1" x14ac:dyDescent="0.25">
      <c r="A2595" s="10"/>
      <c r="B2595" s="10"/>
      <c r="C2595" s="10"/>
      <c r="D2595" s="1038">
        <v>48029121300</v>
      </c>
      <c r="E2595" s="746">
        <v>2501</v>
      </c>
    </row>
    <row r="2596" spans="1:5" ht="14.25" customHeight="1" x14ac:dyDescent="0.25">
      <c r="A2596" s="10"/>
      <c r="B2596" s="10"/>
      <c r="C2596" s="10"/>
      <c r="D2596" s="1038">
        <v>48453001716</v>
      </c>
      <c r="E2596" s="746">
        <v>2537</v>
      </c>
    </row>
    <row r="2597" spans="1:5" ht="14.25" customHeight="1" x14ac:dyDescent="0.25">
      <c r="A2597" s="10"/>
      <c r="B2597" s="10"/>
      <c r="C2597" s="10"/>
      <c r="D2597" s="1038">
        <v>48409010301</v>
      </c>
      <c r="E2597" s="746">
        <v>2537</v>
      </c>
    </row>
    <row r="2598" spans="1:5" ht="14.25" customHeight="1" x14ac:dyDescent="0.25">
      <c r="A2598" s="10"/>
      <c r="B2598" s="10"/>
      <c r="C2598" s="10"/>
      <c r="D2598" s="1038">
        <v>48367140300</v>
      </c>
      <c r="E2598" s="746">
        <v>2537</v>
      </c>
    </row>
    <row r="2599" spans="1:5" ht="14.25" customHeight="1" x14ac:dyDescent="0.25">
      <c r="A2599" s="10"/>
      <c r="B2599" s="10"/>
      <c r="C2599" s="10"/>
      <c r="D2599" s="1038">
        <v>48141001800</v>
      </c>
      <c r="E2599" s="746">
        <v>2537</v>
      </c>
    </row>
    <row r="2600" spans="1:5" ht="14.25" customHeight="1" x14ac:dyDescent="0.25">
      <c r="A2600" s="10"/>
      <c r="B2600" s="10"/>
      <c r="C2600" s="10"/>
      <c r="D2600" s="1038">
        <v>48113014601</v>
      </c>
      <c r="E2600" s="746">
        <v>2537</v>
      </c>
    </row>
    <row r="2601" spans="1:5" ht="14.25" customHeight="1" x14ac:dyDescent="0.25">
      <c r="A2601" s="10"/>
      <c r="B2601" s="10"/>
      <c r="C2601" s="10"/>
      <c r="D2601" s="1038">
        <v>48061010402</v>
      </c>
      <c r="E2601" s="746">
        <v>2537</v>
      </c>
    </row>
    <row r="2602" spans="1:5" ht="14.25" customHeight="1" x14ac:dyDescent="0.25">
      <c r="A2602" s="10"/>
      <c r="B2602" s="10"/>
      <c r="C2602" s="10"/>
      <c r="D2602" s="1038">
        <v>48167725100</v>
      </c>
      <c r="E2602" s="746">
        <v>2543</v>
      </c>
    </row>
    <row r="2603" spans="1:5" ht="14.25" customHeight="1" x14ac:dyDescent="0.25">
      <c r="A2603" s="10"/>
      <c r="B2603" s="10"/>
      <c r="C2603" s="10"/>
      <c r="D2603" s="1038">
        <v>48479001713</v>
      </c>
      <c r="E2603" s="746">
        <v>2544</v>
      </c>
    </row>
    <row r="2604" spans="1:5" ht="14.25" customHeight="1" x14ac:dyDescent="0.25">
      <c r="A2604" s="10"/>
      <c r="B2604" s="10"/>
      <c r="C2604" s="10"/>
      <c r="D2604" s="1038">
        <v>48479000904</v>
      </c>
      <c r="E2604" s="746">
        <v>2544</v>
      </c>
    </row>
    <row r="2605" spans="1:5" ht="14.25" customHeight="1" x14ac:dyDescent="0.25">
      <c r="A2605" s="10"/>
      <c r="B2605" s="10"/>
      <c r="C2605" s="10"/>
      <c r="D2605" s="1038">
        <v>48459950500</v>
      </c>
      <c r="E2605" s="746">
        <v>2544</v>
      </c>
    </row>
    <row r="2606" spans="1:5" ht="14.25" customHeight="1" x14ac:dyDescent="0.25">
      <c r="A2606" s="10"/>
      <c r="B2606" s="10"/>
      <c r="C2606" s="10"/>
      <c r="D2606" s="1038">
        <v>48455950500</v>
      </c>
      <c r="E2606" s="746">
        <v>2544</v>
      </c>
    </row>
    <row r="2607" spans="1:5" ht="14.25" customHeight="1" x14ac:dyDescent="0.25">
      <c r="A2607" s="10"/>
      <c r="B2607" s="10"/>
      <c r="C2607" s="10"/>
      <c r="D2607" s="1038">
        <v>48439111522</v>
      </c>
      <c r="E2607" s="746">
        <v>2544</v>
      </c>
    </row>
    <row r="2608" spans="1:5" ht="14.25" customHeight="1" x14ac:dyDescent="0.25">
      <c r="A2608" s="10"/>
      <c r="B2608" s="10"/>
      <c r="C2608" s="10"/>
      <c r="D2608" s="1038">
        <v>48439111203</v>
      </c>
      <c r="E2608" s="746">
        <v>2544</v>
      </c>
    </row>
    <row r="2609" spans="1:5" ht="14.25" customHeight="1" x14ac:dyDescent="0.25">
      <c r="A2609" s="10"/>
      <c r="B2609" s="10"/>
      <c r="C2609" s="10"/>
      <c r="D2609" s="1038">
        <v>48439102700</v>
      </c>
      <c r="E2609" s="746">
        <v>2544</v>
      </c>
    </row>
    <row r="2610" spans="1:5" ht="14.25" customHeight="1" x14ac:dyDescent="0.25">
      <c r="A2610" s="10"/>
      <c r="B2610" s="10"/>
      <c r="C2610" s="10"/>
      <c r="D2610" s="1038">
        <v>48409010602</v>
      </c>
      <c r="E2610" s="746">
        <v>2544</v>
      </c>
    </row>
    <row r="2611" spans="1:5" ht="14.25" customHeight="1" x14ac:dyDescent="0.25">
      <c r="A2611" s="10"/>
      <c r="B2611" s="10"/>
      <c r="C2611" s="10"/>
      <c r="D2611" s="1038">
        <v>48375012000</v>
      </c>
      <c r="E2611" s="746">
        <v>2544</v>
      </c>
    </row>
    <row r="2612" spans="1:5" ht="14.25" customHeight="1" x14ac:dyDescent="0.25">
      <c r="A2612" s="10"/>
      <c r="B2612" s="10"/>
      <c r="C2612" s="10"/>
      <c r="D2612" s="1038">
        <v>48361021502</v>
      </c>
      <c r="E2612" s="746">
        <v>2544</v>
      </c>
    </row>
    <row r="2613" spans="1:5" ht="14.25" customHeight="1" x14ac:dyDescent="0.25">
      <c r="A2613" s="10"/>
      <c r="B2613" s="10"/>
      <c r="C2613" s="10"/>
      <c r="D2613" s="1038">
        <v>48329001100</v>
      </c>
      <c r="E2613" s="746">
        <v>2544</v>
      </c>
    </row>
    <row r="2614" spans="1:5" ht="14.25" customHeight="1" x14ac:dyDescent="0.25">
      <c r="A2614" s="10"/>
      <c r="B2614" s="10"/>
      <c r="C2614" s="10"/>
      <c r="D2614" s="1038">
        <v>48309000598</v>
      </c>
      <c r="E2614" s="746">
        <v>2544</v>
      </c>
    </row>
    <row r="2615" spans="1:5" ht="14.25" customHeight="1" x14ac:dyDescent="0.25">
      <c r="A2615" s="10"/>
      <c r="B2615" s="10"/>
      <c r="C2615" s="10"/>
      <c r="D2615" s="1038">
        <v>48303000403</v>
      </c>
      <c r="E2615" s="746">
        <v>2544</v>
      </c>
    </row>
    <row r="2616" spans="1:5" ht="14.25" customHeight="1" x14ac:dyDescent="0.25">
      <c r="A2616" s="10"/>
      <c r="B2616" s="10"/>
      <c r="C2616" s="10"/>
      <c r="D2616" s="1038">
        <v>48215022004</v>
      </c>
      <c r="E2616" s="746">
        <v>2544</v>
      </c>
    </row>
    <row r="2617" spans="1:5" ht="14.25" customHeight="1" x14ac:dyDescent="0.25">
      <c r="A2617" s="10"/>
      <c r="B2617" s="10"/>
      <c r="C2617" s="10"/>
      <c r="D2617" s="1038">
        <v>48215021903</v>
      </c>
      <c r="E2617" s="746">
        <v>2544</v>
      </c>
    </row>
    <row r="2618" spans="1:5" ht="14.25" customHeight="1" x14ac:dyDescent="0.25">
      <c r="A2618" s="10"/>
      <c r="B2618" s="10"/>
      <c r="C2618" s="10"/>
      <c r="D2618" s="1038">
        <v>48201531200</v>
      </c>
      <c r="E2618" s="746">
        <v>2544</v>
      </c>
    </row>
    <row r="2619" spans="1:5" ht="14.25" customHeight="1" x14ac:dyDescent="0.25">
      <c r="A2619" s="10"/>
      <c r="B2619" s="10"/>
      <c r="C2619" s="10"/>
      <c r="D2619" s="1038">
        <v>48201350602</v>
      </c>
      <c r="E2619" s="746">
        <v>2544</v>
      </c>
    </row>
    <row r="2620" spans="1:5" ht="14.25" customHeight="1" x14ac:dyDescent="0.25">
      <c r="A2620" s="10"/>
      <c r="B2620" s="10"/>
      <c r="C2620" s="10"/>
      <c r="D2620" s="1038">
        <v>48157672400</v>
      </c>
      <c r="E2620" s="746">
        <v>2544</v>
      </c>
    </row>
    <row r="2621" spans="1:5" ht="14.25" customHeight="1" x14ac:dyDescent="0.25">
      <c r="A2621" s="10"/>
      <c r="B2621" s="10"/>
      <c r="C2621" s="10"/>
      <c r="D2621" s="1038">
        <v>48141004202</v>
      </c>
      <c r="E2621" s="746">
        <v>2544</v>
      </c>
    </row>
    <row r="2622" spans="1:5" ht="14.25" customHeight="1" x14ac:dyDescent="0.25">
      <c r="A2622" s="10"/>
      <c r="B2622" s="10"/>
      <c r="C2622" s="10"/>
      <c r="D2622" s="1038">
        <v>48141003404</v>
      </c>
      <c r="E2622" s="746">
        <v>2544</v>
      </c>
    </row>
    <row r="2623" spans="1:5" ht="14.25" customHeight="1" x14ac:dyDescent="0.25">
      <c r="A2623" s="10"/>
      <c r="B2623" s="10"/>
      <c r="C2623" s="10"/>
      <c r="D2623" s="1038">
        <v>48127950200</v>
      </c>
      <c r="E2623" s="746">
        <v>2544</v>
      </c>
    </row>
    <row r="2624" spans="1:5" ht="14.25" customHeight="1" x14ac:dyDescent="0.25">
      <c r="A2624" s="10"/>
      <c r="B2624" s="10"/>
      <c r="C2624" s="10"/>
      <c r="D2624" s="1038">
        <v>48113018124</v>
      </c>
      <c r="E2624" s="746">
        <v>2544</v>
      </c>
    </row>
    <row r="2625" spans="1:5" ht="14.25" customHeight="1" x14ac:dyDescent="0.25">
      <c r="A2625" s="10"/>
      <c r="B2625" s="10"/>
      <c r="C2625" s="10"/>
      <c r="D2625" s="1038">
        <v>48113016903</v>
      </c>
      <c r="E2625" s="746">
        <v>2544</v>
      </c>
    </row>
    <row r="2626" spans="1:5" ht="14.25" customHeight="1" x14ac:dyDescent="0.25">
      <c r="A2626" s="10"/>
      <c r="B2626" s="10"/>
      <c r="C2626" s="10"/>
      <c r="D2626" s="1038">
        <v>48113009603</v>
      </c>
      <c r="E2626" s="746">
        <v>2544</v>
      </c>
    </row>
    <row r="2627" spans="1:5" ht="14.25" customHeight="1" x14ac:dyDescent="0.25">
      <c r="A2627" s="10"/>
      <c r="B2627" s="10"/>
      <c r="C2627" s="10"/>
      <c r="D2627" s="1038">
        <v>48113008801</v>
      </c>
      <c r="E2627" s="746">
        <v>2544</v>
      </c>
    </row>
    <row r="2628" spans="1:5" ht="14.25" customHeight="1" x14ac:dyDescent="0.25">
      <c r="A2628" s="10"/>
      <c r="B2628" s="10"/>
      <c r="C2628" s="10"/>
      <c r="D2628" s="1038">
        <v>48113004800</v>
      </c>
      <c r="E2628" s="746">
        <v>2544</v>
      </c>
    </row>
    <row r="2629" spans="1:5" ht="14.25" customHeight="1" x14ac:dyDescent="0.25">
      <c r="A2629" s="10"/>
      <c r="B2629" s="10"/>
      <c r="C2629" s="10"/>
      <c r="D2629" s="1038">
        <v>48099010504</v>
      </c>
      <c r="E2629" s="746">
        <v>2544</v>
      </c>
    </row>
    <row r="2630" spans="1:5" ht="14.25" customHeight="1" x14ac:dyDescent="0.25">
      <c r="A2630" s="10"/>
      <c r="B2630" s="10"/>
      <c r="C2630" s="10"/>
      <c r="D2630" s="1038">
        <v>48039663700</v>
      </c>
      <c r="E2630" s="746">
        <v>2544</v>
      </c>
    </row>
    <row r="2631" spans="1:5" ht="14.25" customHeight="1" x14ac:dyDescent="0.25">
      <c r="A2631" s="10"/>
      <c r="B2631" s="10"/>
      <c r="C2631" s="10"/>
      <c r="D2631" s="1038">
        <v>48037011401</v>
      </c>
      <c r="E2631" s="746">
        <v>2544</v>
      </c>
    </row>
    <row r="2632" spans="1:5" ht="14.25" customHeight="1" x14ac:dyDescent="0.25">
      <c r="A2632" s="10"/>
      <c r="B2632" s="10"/>
      <c r="C2632" s="10"/>
      <c r="D2632" s="1038">
        <v>48029181822</v>
      </c>
      <c r="E2632" s="746">
        <v>2544</v>
      </c>
    </row>
    <row r="2633" spans="1:5" ht="14.25" customHeight="1" x14ac:dyDescent="0.25">
      <c r="A2633" s="10"/>
      <c r="B2633" s="10"/>
      <c r="C2633" s="10"/>
      <c r="D2633" s="1038">
        <v>48029181715</v>
      </c>
      <c r="E2633" s="746">
        <v>2544</v>
      </c>
    </row>
    <row r="2634" spans="1:5" ht="14.25" customHeight="1" x14ac:dyDescent="0.25">
      <c r="A2634" s="10"/>
      <c r="B2634" s="10"/>
      <c r="C2634" s="10"/>
      <c r="D2634" s="1038">
        <v>48029131300</v>
      </c>
      <c r="E2634" s="746">
        <v>2544</v>
      </c>
    </row>
    <row r="2635" spans="1:5" ht="14.25" customHeight="1" x14ac:dyDescent="0.25">
      <c r="A2635" s="10"/>
      <c r="B2635" s="10"/>
      <c r="C2635" s="10"/>
      <c r="D2635" s="1038">
        <v>48027020401</v>
      </c>
      <c r="E2635" s="746">
        <v>2544</v>
      </c>
    </row>
    <row r="2636" spans="1:5" ht="14.25" customHeight="1" x14ac:dyDescent="0.25">
      <c r="A2636" s="10"/>
      <c r="B2636" s="10"/>
      <c r="C2636" s="10"/>
      <c r="D2636" s="1038">
        <v>48491020302</v>
      </c>
      <c r="E2636" s="746">
        <v>2577</v>
      </c>
    </row>
    <row r="2637" spans="1:5" ht="14.25" customHeight="1" x14ac:dyDescent="0.25">
      <c r="A2637" s="10"/>
      <c r="B2637" s="10"/>
      <c r="C2637" s="10"/>
      <c r="D2637" s="1038">
        <v>48439105600</v>
      </c>
      <c r="E2637" s="746">
        <v>2577</v>
      </c>
    </row>
    <row r="2638" spans="1:5" ht="14.25" customHeight="1" x14ac:dyDescent="0.25">
      <c r="A2638" s="10"/>
      <c r="B2638" s="10"/>
      <c r="C2638" s="10"/>
      <c r="D2638" s="1038">
        <v>48423000400</v>
      </c>
      <c r="E2638" s="746">
        <v>2577</v>
      </c>
    </row>
    <row r="2639" spans="1:5" ht="14.25" customHeight="1" x14ac:dyDescent="0.25">
      <c r="A2639" s="10"/>
      <c r="B2639" s="10"/>
      <c r="C2639" s="10"/>
      <c r="D2639" s="1038">
        <v>48303001501</v>
      </c>
      <c r="E2639" s="746">
        <v>2577</v>
      </c>
    </row>
    <row r="2640" spans="1:5" ht="14.25" customHeight="1" x14ac:dyDescent="0.25">
      <c r="A2640" s="10"/>
      <c r="B2640" s="10"/>
      <c r="C2640" s="10"/>
      <c r="D2640" s="1038">
        <v>48281950500</v>
      </c>
      <c r="E2640" s="746">
        <v>2577</v>
      </c>
    </row>
    <row r="2641" spans="1:5" ht="14.25" customHeight="1" x14ac:dyDescent="0.25">
      <c r="A2641" s="10"/>
      <c r="B2641" s="10"/>
      <c r="C2641" s="10"/>
      <c r="D2641" s="1038">
        <v>48167724800</v>
      </c>
      <c r="E2641" s="746">
        <v>2577</v>
      </c>
    </row>
    <row r="2642" spans="1:5" ht="14.25" customHeight="1" x14ac:dyDescent="0.25">
      <c r="A2642" s="10"/>
      <c r="B2642" s="10"/>
      <c r="C2642" s="10"/>
      <c r="D2642" s="1038">
        <v>48141003200</v>
      </c>
      <c r="E2642" s="746">
        <v>2577</v>
      </c>
    </row>
    <row r="2643" spans="1:5" ht="14.25" customHeight="1" x14ac:dyDescent="0.25">
      <c r="A2643" s="10"/>
      <c r="B2643" s="10"/>
      <c r="C2643" s="10"/>
      <c r="D2643" s="1038">
        <v>48121021612</v>
      </c>
      <c r="E2643" s="746">
        <v>2577</v>
      </c>
    </row>
    <row r="2644" spans="1:5" ht="14.25" customHeight="1" x14ac:dyDescent="0.25">
      <c r="A2644" s="10"/>
      <c r="B2644" s="10"/>
      <c r="C2644" s="10"/>
      <c r="D2644" s="1038">
        <v>48113003400</v>
      </c>
      <c r="E2644" s="746">
        <v>2577</v>
      </c>
    </row>
    <row r="2645" spans="1:5" ht="14.25" customHeight="1" x14ac:dyDescent="0.25">
      <c r="A2645" s="10"/>
      <c r="B2645" s="10"/>
      <c r="C2645" s="10"/>
      <c r="D2645" s="1038">
        <v>48039663900</v>
      </c>
      <c r="E2645" s="746">
        <v>2577</v>
      </c>
    </row>
    <row r="2646" spans="1:5" ht="14.25" customHeight="1" x14ac:dyDescent="0.25">
      <c r="A2646" s="10"/>
      <c r="B2646" s="10"/>
      <c r="C2646" s="10"/>
      <c r="D2646" s="1038">
        <v>48029181727</v>
      </c>
      <c r="E2646" s="746">
        <v>2577</v>
      </c>
    </row>
    <row r="2647" spans="1:5" ht="14.25" customHeight="1" x14ac:dyDescent="0.25">
      <c r="A2647" s="10"/>
      <c r="B2647" s="10"/>
      <c r="C2647" s="10"/>
      <c r="D2647" s="1038">
        <v>48029131505</v>
      </c>
      <c r="E2647" s="746">
        <v>2577</v>
      </c>
    </row>
    <row r="2648" spans="1:5" ht="14.25" customHeight="1" x14ac:dyDescent="0.25">
      <c r="A2648" s="10"/>
      <c r="B2648" s="10"/>
      <c r="C2648" s="10"/>
      <c r="D2648" s="1038">
        <v>48449950800</v>
      </c>
      <c r="E2648" s="746">
        <v>2589</v>
      </c>
    </row>
    <row r="2649" spans="1:5" ht="14.25" customHeight="1" x14ac:dyDescent="0.25">
      <c r="A2649" s="10"/>
      <c r="B2649" s="10"/>
      <c r="C2649" s="10"/>
      <c r="D2649" s="1038">
        <v>48439122001</v>
      </c>
      <c r="E2649" s="746">
        <v>2589</v>
      </c>
    </row>
    <row r="2650" spans="1:5" ht="14.25" customHeight="1" x14ac:dyDescent="0.25">
      <c r="A2650" s="10"/>
      <c r="B2650" s="10"/>
      <c r="C2650" s="10"/>
      <c r="D2650" s="1038">
        <v>48439113924</v>
      </c>
      <c r="E2650" s="746">
        <v>2589</v>
      </c>
    </row>
    <row r="2651" spans="1:5" ht="14.25" customHeight="1" x14ac:dyDescent="0.25">
      <c r="A2651" s="10"/>
      <c r="B2651" s="10"/>
      <c r="C2651" s="10"/>
      <c r="D2651" s="1038">
        <v>48439111304</v>
      </c>
      <c r="E2651" s="746">
        <v>2589</v>
      </c>
    </row>
    <row r="2652" spans="1:5" ht="14.25" customHeight="1" x14ac:dyDescent="0.25">
      <c r="A2652" s="10"/>
      <c r="B2652" s="10"/>
      <c r="C2652" s="10"/>
      <c r="D2652" s="1038">
        <v>48439105701</v>
      </c>
      <c r="E2652" s="746">
        <v>2589</v>
      </c>
    </row>
    <row r="2653" spans="1:5" ht="14.25" customHeight="1" x14ac:dyDescent="0.25">
      <c r="A2653" s="10"/>
      <c r="B2653" s="10"/>
      <c r="C2653" s="10"/>
      <c r="D2653" s="1038">
        <v>48439102500</v>
      </c>
      <c r="E2653" s="746">
        <v>2589</v>
      </c>
    </row>
    <row r="2654" spans="1:5" ht="14.25" customHeight="1" x14ac:dyDescent="0.25">
      <c r="A2654" s="10"/>
      <c r="B2654" s="10"/>
      <c r="C2654" s="10"/>
      <c r="D2654" s="1038">
        <v>48427950107</v>
      </c>
      <c r="E2654" s="746">
        <v>2589</v>
      </c>
    </row>
    <row r="2655" spans="1:5" ht="14.25" customHeight="1" x14ac:dyDescent="0.25">
      <c r="A2655" s="10"/>
      <c r="B2655" s="10"/>
      <c r="C2655" s="10"/>
      <c r="D2655" s="1038">
        <v>48401950501</v>
      </c>
      <c r="E2655" s="746">
        <v>2589</v>
      </c>
    </row>
    <row r="2656" spans="1:5" ht="14.25" customHeight="1" x14ac:dyDescent="0.25">
      <c r="A2656" s="10"/>
      <c r="B2656" s="10"/>
      <c r="C2656" s="10"/>
      <c r="D2656" s="1038">
        <v>48387950500</v>
      </c>
      <c r="E2656" s="746">
        <v>2589</v>
      </c>
    </row>
    <row r="2657" spans="1:5" ht="14.25" customHeight="1" x14ac:dyDescent="0.25">
      <c r="A2657" s="10"/>
      <c r="B2657" s="10"/>
      <c r="C2657" s="10"/>
      <c r="D2657" s="1038">
        <v>48373210500</v>
      </c>
      <c r="E2657" s="746">
        <v>2589</v>
      </c>
    </row>
    <row r="2658" spans="1:5" ht="14.25" customHeight="1" x14ac:dyDescent="0.25">
      <c r="A2658" s="10"/>
      <c r="B2658" s="10"/>
      <c r="C2658" s="10"/>
      <c r="D2658" s="1038">
        <v>48355002703</v>
      </c>
      <c r="E2658" s="746">
        <v>2589</v>
      </c>
    </row>
    <row r="2659" spans="1:5" ht="14.25" customHeight="1" x14ac:dyDescent="0.25">
      <c r="A2659" s="10"/>
      <c r="B2659" s="10"/>
      <c r="C2659" s="10"/>
      <c r="D2659" s="1038">
        <v>48355001904</v>
      </c>
      <c r="E2659" s="746">
        <v>2589</v>
      </c>
    </row>
    <row r="2660" spans="1:5" ht="14.25" customHeight="1" x14ac:dyDescent="0.25">
      <c r="A2660" s="10"/>
      <c r="B2660" s="10"/>
      <c r="C2660" s="10"/>
      <c r="D2660" s="1038">
        <v>48349970800</v>
      </c>
      <c r="E2660" s="746">
        <v>2589</v>
      </c>
    </row>
    <row r="2661" spans="1:5" ht="14.25" customHeight="1" x14ac:dyDescent="0.25">
      <c r="A2661" s="10"/>
      <c r="B2661" s="10"/>
      <c r="C2661" s="10"/>
      <c r="D2661" s="1038">
        <v>48325000300</v>
      </c>
      <c r="E2661" s="746">
        <v>2589</v>
      </c>
    </row>
    <row r="2662" spans="1:5" ht="14.25" customHeight="1" x14ac:dyDescent="0.25">
      <c r="A2662" s="10"/>
      <c r="B2662" s="10"/>
      <c r="C2662" s="10"/>
      <c r="D2662" s="1038">
        <v>48245010100</v>
      </c>
      <c r="E2662" s="746">
        <v>2589</v>
      </c>
    </row>
    <row r="2663" spans="1:5" ht="14.25" customHeight="1" x14ac:dyDescent="0.25">
      <c r="A2663" s="10"/>
      <c r="B2663" s="10"/>
      <c r="C2663" s="10"/>
      <c r="D2663" s="1038">
        <v>48215023514</v>
      </c>
      <c r="E2663" s="746">
        <v>2589</v>
      </c>
    </row>
    <row r="2664" spans="1:5" ht="14.25" customHeight="1" x14ac:dyDescent="0.25">
      <c r="A2664" s="10"/>
      <c r="B2664" s="10"/>
      <c r="C2664" s="10"/>
      <c r="D2664" s="1038">
        <v>48203020603</v>
      </c>
      <c r="E2664" s="746">
        <v>2589</v>
      </c>
    </row>
    <row r="2665" spans="1:5" ht="14.25" customHeight="1" x14ac:dyDescent="0.25">
      <c r="A2665" s="10"/>
      <c r="B2665" s="10"/>
      <c r="C2665" s="10"/>
      <c r="D2665" s="1038">
        <v>48201551000</v>
      </c>
      <c r="E2665" s="746">
        <v>2589</v>
      </c>
    </row>
    <row r="2666" spans="1:5" ht="14.25" customHeight="1" x14ac:dyDescent="0.25">
      <c r="A2666" s="10"/>
      <c r="B2666" s="10"/>
      <c r="C2666" s="10"/>
      <c r="D2666" s="1038">
        <v>48201422702</v>
      </c>
      <c r="E2666" s="746">
        <v>2589</v>
      </c>
    </row>
    <row r="2667" spans="1:5" ht="14.25" customHeight="1" x14ac:dyDescent="0.25">
      <c r="A2667" s="10"/>
      <c r="B2667" s="10"/>
      <c r="C2667" s="10"/>
      <c r="D2667" s="1038">
        <v>48201411502</v>
      </c>
      <c r="E2667" s="746">
        <v>2589</v>
      </c>
    </row>
    <row r="2668" spans="1:5" ht="14.25" customHeight="1" x14ac:dyDescent="0.25">
      <c r="A2668" s="10"/>
      <c r="B2668" s="10"/>
      <c r="C2668" s="10"/>
      <c r="D2668" s="1038">
        <v>48201410200</v>
      </c>
      <c r="E2668" s="746">
        <v>2589</v>
      </c>
    </row>
    <row r="2669" spans="1:5" ht="14.25" customHeight="1" x14ac:dyDescent="0.25">
      <c r="A2669" s="10"/>
      <c r="B2669" s="10"/>
      <c r="C2669" s="10"/>
      <c r="D2669" s="1038">
        <v>48201410401</v>
      </c>
      <c r="E2669" s="746">
        <v>2589</v>
      </c>
    </row>
    <row r="2670" spans="1:5" ht="14.25" customHeight="1" x14ac:dyDescent="0.25">
      <c r="A2670" s="10"/>
      <c r="B2670" s="10"/>
      <c r="C2670" s="10"/>
      <c r="D2670" s="1038">
        <v>48201350100</v>
      </c>
      <c r="E2670" s="746">
        <v>2589</v>
      </c>
    </row>
    <row r="2671" spans="1:5" ht="14.25" customHeight="1" x14ac:dyDescent="0.25">
      <c r="A2671" s="10"/>
      <c r="B2671" s="10"/>
      <c r="C2671" s="10"/>
      <c r="D2671" s="1038">
        <v>48201332500</v>
      </c>
      <c r="E2671" s="746">
        <v>2589</v>
      </c>
    </row>
    <row r="2672" spans="1:5" ht="14.25" customHeight="1" x14ac:dyDescent="0.25">
      <c r="A2672" s="10"/>
      <c r="B2672" s="10"/>
      <c r="C2672" s="10"/>
      <c r="D2672" s="1038">
        <v>48157675700</v>
      </c>
      <c r="E2672" s="746">
        <v>2589</v>
      </c>
    </row>
    <row r="2673" spans="1:5" ht="14.25" customHeight="1" x14ac:dyDescent="0.25">
      <c r="A2673" s="10"/>
      <c r="B2673" s="10"/>
      <c r="C2673" s="10"/>
      <c r="D2673" s="1038">
        <v>48157673902</v>
      </c>
      <c r="E2673" s="746">
        <v>2589</v>
      </c>
    </row>
    <row r="2674" spans="1:5" ht="14.25" customHeight="1" x14ac:dyDescent="0.25">
      <c r="A2674" s="10"/>
      <c r="B2674" s="10"/>
      <c r="C2674" s="10"/>
      <c r="D2674" s="1038">
        <v>48141003601</v>
      </c>
      <c r="E2674" s="746">
        <v>2589</v>
      </c>
    </row>
    <row r="2675" spans="1:5" ht="14.25" customHeight="1" x14ac:dyDescent="0.25">
      <c r="A2675" s="10"/>
      <c r="B2675" s="10"/>
      <c r="C2675" s="10"/>
      <c r="D2675" s="1038">
        <v>48135001300</v>
      </c>
      <c r="E2675" s="746">
        <v>2589</v>
      </c>
    </row>
    <row r="2676" spans="1:5" ht="14.25" customHeight="1" x14ac:dyDescent="0.25">
      <c r="A2676" s="10"/>
      <c r="B2676" s="10"/>
      <c r="C2676" s="10"/>
      <c r="D2676" s="1038">
        <v>48113010602</v>
      </c>
      <c r="E2676" s="746">
        <v>2589</v>
      </c>
    </row>
    <row r="2677" spans="1:5" ht="14.25" customHeight="1" x14ac:dyDescent="0.25">
      <c r="A2677" s="10"/>
      <c r="B2677" s="10"/>
      <c r="C2677" s="10"/>
      <c r="D2677" s="1038">
        <v>48099010702</v>
      </c>
      <c r="E2677" s="746">
        <v>2589</v>
      </c>
    </row>
    <row r="2678" spans="1:5" ht="14.25" customHeight="1" x14ac:dyDescent="0.25">
      <c r="A2678" s="10"/>
      <c r="B2678" s="10"/>
      <c r="C2678" s="10"/>
      <c r="D2678" s="1038">
        <v>48085031807</v>
      </c>
      <c r="E2678" s="746">
        <v>2589</v>
      </c>
    </row>
    <row r="2679" spans="1:5" ht="14.25" customHeight="1" x14ac:dyDescent="0.25">
      <c r="A2679" s="10"/>
      <c r="B2679" s="10"/>
      <c r="C2679" s="10"/>
      <c r="D2679" s="1038">
        <v>48029181200</v>
      </c>
      <c r="E2679" s="746">
        <v>2589</v>
      </c>
    </row>
    <row r="2680" spans="1:5" ht="14.25" customHeight="1" x14ac:dyDescent="0.25">
      <c r="A2680" s="10"/>
      <c r="B2680" s="10"/>
      <c r="C2680" s="10"/>
      <c r="D2680" s="1038">
        <v>48029171402</v>
      </c>
      <c r="E2680" s="746">
        <v>2589</v>
      </c>
    </row>
    <row r="2681" spans="1:5" ht="14.25" customHeight="1" x14ac:dyDescent="0.25">
      <c r="A2681" s="10"/>
      <c r="B2681" s="10"/>
      <c r="C2681" s="10"/>
      <c r="D2681" s="1038">
        <v>48029140500</v>
      </c>
      <c r="E2681" s="746">
        <v>2589</v>
      </c>
    </row>
    <row r="2682" spans="1:5" ht="14.25" customHeight="1" x14ac:dyDescent="0.25">
      <c r="A2682" s="10"/>
      <c r="B2682" s="10"/>
      <c r="C2682" s="10"/>
      <c r="D2682" s="1038">
        <v>48027020600</v>
      </c>
      <c r="E2682" s="746">
        <v>2589</v>
      </c>
    </row>
    <row r="2683" spans="1:5" ht="14.25" customHeight="1" x14ac:dyDescent="0.25">
      <c r="A2683" s="10"/>
      <c r="B2683" s="10"/>
      <c r="C2683" s="10"/>
      <c r="D2683" s="1038">
        <v>48007950500</v>
      </c>
      <c r="E2683" s="746">
        <v>2589</v>
      </c>
    </row>
    <row r="2684" spans="1:5" ht="14.25" customHeight="1" x14ac:dyDescent="0.25">
      <c r="A2684" s="10"/>
      <c r="B2684" s="10"/>
      <c r="C2684" s="10"/>
      <c r="D2684" s="1038">
        <v>48491020312</v>
      </c>
      <c r="E2684" s="746">
        <v>2625</v>
      </c>
    </row>
    <row r="2685" spans="1:5" ht="14.25" customHeight="1" x14ac:dyDescent="0.25">
      <c r="A2685" s="10"/>
      <c r="B2685" s="10"/>
      <c r="C2685" s="10"/>
      <c r="D2685" s="1038">
        <v>48415950300</v>
      </c>
      <c r="E2685" s="746">
        <v>2625</v>
      </c>
    </row>
    <row r="2686" spans="1:5" ht="14.25" customHeight="1" x14ac:dyDescent="0.25">
      <c r="A2686" s="10"/>
      <c r="B2686" s="10"/>
      <c r="C2686" s="10"/>
      <c r="D2686" s="1038">
        <v>48339692802</v>
      </c>
      <c r="E2686" s="746">
        <v>2625</v>
      </c>
    </row>
    <row r="2687" spans="1:5" ht="14.25" customHeight="1" x14ac:dyDescent="0.25">
      <c r="A2687" s="10"/>
      <c r="B2687" s="10"/>
      <c r="C2687" s="10"/>
      <c r="D2687" s="1038">
        <v>48245000500</v>
      </c>
      <c r="E2687" s="746">
        <v>2625</v>
      </c>
    </row>
    <row r="2688" spans="1:5" ht="14.25" customHeight="1" x14ac:dyDescent="0.25">
      <c r="A2688" s="10"/>
      <c r="B2688" s="10"/>
      <c r="C2688" s="10"/>
      <c r="D2688" s="1038">
        <v>48225950100</v>
      </c>
      <c r="E2688" s="746">
        <v>2625</v>
      </c>
    </row>
    <row r="2689" spans="1:5" ht="14.25" customHeight="1" x14ac:dyDescent="0.25">
      <c r="A2689" s="10"/>
      <c r="B2689" s="10"/>
      <c r="C2689" s="10"/>
      <c r="D2689" s="1038">
        <v>48215020803</v>
      </c>
      <c r="E2689" s="746">
        <v>2625</v>
      </c>
    </row>
    <row r="2690" spans="1:5" ht="14.25" customHeight="1" x14ac:dyDescent="0.25">
      <c r="A2690" s="10"/>
      <c r="B2690" s="10"/>
      <c r="C2690" s="10"/>
      <c r="D2690" s="1038">
        <v>48139060703</v>
      </c>
      <c r="E2690" s="746">
        <v>2625</v>
      </c>
    </row>
    <row r="2691" spans="1:5" ht="14.25" customHeight="1" x14ac:dyDescent="0.25">
      <c r="A2691" s="10"/>
      <c r="B2691" s="10"/>
      <c r="C2691" s="10"/>
      <c r="D2691" s="1038">
        <v>48113013005</v>
      </c>
      <c r="E2691" s="746">
        <v>2625</v>
      </c>
    </row>
    <row r="2692" spans="1:5" ht="14.25" customHeight="1" x14ac:dyDescent="0.25">
      <c r="A2692" s="10"/>
      <c r="B2692" s="10"/>
      <c r="C2692" s="10"/>
      <c r="D2692" s="1038">
        <v>48113009105</v>
      </c>
      <c r="E2692" s="746">
        <v>2625</v>
      </c>
    </row>
    <row r="2693" spans="1:5" ht="14.25" customHeight="1" x14ac:dyDescent="0.25">
      <c r="A2693" s="10"/>
      <c r="B2693" s="10"/>
      <c r="C2693" s="10"/>
      <c r="D2693" s="1038">
        <v>48491020411</v>
      </c>
      <c r="E2693" s="746">
        <v>2634</v>
      </c>
    </row>
    <row r="2694" spans="1:5" ht="14.25" customHeight="1" x14ac:dyDescent="0.25">
      <c r="A2694" s="10"/>
      <c r="B2694" s="10"/>
      <c r="C2694" s="10"/>
      <c r="D2694" s="1038">
        <v>48469000700</v>
      </c>
      <c r="E2694" s="746">
        <v>2634</v>
      </c>
    </row>
    <row r="2695" spans="1:5" ht="14.25" customHeight="1" x14ac:dyDescent="0.25">
      <c r="A2695" s="10"/>
      <c r="B2695" s="10"/>
      <c r="C2695" s="10"/>
      <c r="D2695" s="1038">
        <v>48467950500</v>
      </c>
      <c r="E2695" s="746">
        <v>2634</v>
      </c>
    </row>
    <row r="2696" spans="1:5" ht="14.25" customHeight="1" x14ac:dyDescent="0.25">
      <c r="A2696" s="10"/>
      <c r="B2696" s="10"/>
      <c r="C2696" s="10"/>
      <c r="D2696" s="1038">
        <v>48439123200</v>
      </c>
      <c r="E2696" s="746">
        <v>2634</v>
      </c>
    </row>
    <row r="2697" spans="1:5" ht="14.25" customHeight="1" x14ac:dyDescent="0.25">
      <c r="A2697" s="10"/>
      <c r="B2697" s="10"/>
      <c r="C2697" s="10"/>
      <c r="D2697" s="1038">
        <v>48439111310</v>
      </c>
      <c r="E2697" s="746">
        <v>2634</v>
      </c>
    </row>
    <row r="2698" spans="1:5" ht="14.25" customHeight="1" x14ac:dyDescent="0.25">
      <c r="A2698" s="10"/>
      <c r="B2698" s="10"/>
      <c r="C2698" s="10"/>
      <c r="D2698" s="1038">
        <v>48439111016</v>
      </c>
      <c r="E2698" s="746">
        <v>2634</v>
      </c>
    </row>
    <row r="2699" spans="1:5" ht="14.25" customHeight="1" x14ac:dyDescent="0.25">
      <c r="A2699" s="10"/>
      <c r="B2699" s="10"/>
      <c r="C2699" s="10"/>
      <c r="D2699" s="1038">
        <v>48439103701</v>
      </c>
      <c r="E2699" s="746">
        <v>2634</v>
      </c>
    </row>
    <row r="2700" spans="1:5" ht="14.25" customHeight="1" x14ac:dyDescent="0.25">
      <c r="A2700" s="10"/>
      <c r="B2700" s="10"/>
      <c r="C2700" s="10"/>
      <c r="D2700" s="1038">
        <v>48399950600</v>
      </c>
      <c r="E2700" s="746">
        <v>2634</v>
      </c>
    </row>
    <row r="2701" spans="1:5" ht="14.25" customHeight="1" x14ac:dyDescent="0.25">
      <c r="A2701" s="10"/>
      <c r="B2701" s="10"/>
      <c r="C2701" s="10"/>
      <c r="D2701" s="1038">
        <v>48381021602</v>
      </c>
      <c r="E2701" s="746">
        <v>2634</v>
      </c>
    </row>
    <row r="2702" spans="1:5" ht="14.25" customHeight="1" x14ac:dyDescent="0.25">
      <c r="A2702" s="10"/>
      <c r="B2702" s="10"/>
      <c r="C2702" s="10"/>
      <c r="D2702" s="1038">
        <v>48347950400</v>
      </c>
      <c r="E2702" s="746">
        <v>2634</v>
      </c>
    </row>
    <row r="2703" spans="1:5" ht="14.25" customHeight="1" x14ac:dyDescent="0.25">
      <c r="A2703" s="10"/>
      <c r="B2703" s="10"/>
      <c r="C2703" s="10"/>
      <c r="D2703" s="1038">
        <v>48339694302</v>
      </c>
      <c r="E2703" s="746">
        <v>2634</v>
      </c>
    </row>
    <row r="2704" spans="1:5" ht="14.25" customHeight="1" x14ac:dyDescent="0.25">
      <c r="A2704" s="10"/>
      <c r="B2704" s="10"/>
      <c r="C2704" s="10"/>
      <c r="D2704" s="1038">
        <v>48339692601</v>
      </c>
      <c r="E2704" s="746">
        <v>2634</v>
      </c>
    </row>
    <row r="2705" spans="1:5" ht="14.25" customHeight="1" x14ac:dyDescent="0.25">
      <c r="A2705" s="10"/>
      <c r="B2705" s="10"/>
      <c r="C2705" s="10"/>
      <c r="D2705" s="1038">
        <v>48329001400</v>
      </c>
      <c r="E2705" s="746">
        <v>2634</v>
      </c>
    </row>
    <row r="2706" spans="1:5" ht="14.25" customHeight="1" x14ac:dyDescent="0.25">
      <c r="A2706" s="10"/>
      <c r="B2706" s="10"/>
      <c r="C2706" s="10"/>
      <c r="D2706" s="1038">
        <v>48315950400</v>
      </c>
      <c r="E2706" s="746">
        <v>2634</v>
      </c>
    </row>
    <row r="2707" spans="1:5" ht="14.25" customHeight="1" x14ac:dyDescent="0.25">
      <c r="A2707" s="10"/>
      <c r="B2707" s="10"/>
      <c r="C2707" s="10"/>
      <c r="D2707" s="1038">
        <v>48303010506</v>
      </c>
      <c r="E2707" s="746">
        <v>2634</v>
      </c>
    </row>
    <row r="2708" spans="1:5" ht="14.25" customHeight="1" x14ac:dyDescent="0.25">
      <c r="A2708" s="10"/>
      <c r="B2708" s="10"/>
      <c r="C2708" s="10"/>
      <c r="D2708" s="1038">
        <v>48265960302</v>
      </c>
      <c r="E2708" s="746">
        <v>2634</v>
      </c>
    </row>
    <row r="2709" spans="1:5" ht="14.25" customHeight="1" x14ac:dyDescent="0.25">
      <c r="A2709" s="10"/>
      <c r="B2709" s="10"/>
      <c r="C2709" s="10"/>
      <c r="D2709" s="1038">
        <v>48215023102</v>
      </c>
      <c r="E2709" s="746">
        <v>2634</v>
      </c>
    </row>
    <row r="2710" spans="1:5" ht="14.25" customHeight="1" x14ac:dyDescent="0.25">
      <c r="A2710" s="10"/>
      <c r="B2710" s="10"/>
      <c r="C2710" s="10"/>
      <c r="D2710" s="1038">
        <v>48215022203</v>
      </c>
      <c r="E2710" s="746">
        <v>2634</v>
      </c>
    </row>
    <row r="2711" spans="1:5" ht="14.25" customHeight="1" x14ac:dyDescent="0.25">
      <c r="A2711" s="10"/>
      <c r="B2711" s="10"/>
      <c r="C2711" s="10"/>
      <c r="D2711" s="1038">
        <v>48215020301</v>
      </c>
      <c r="E2711" s="746">
        <v>2634</v>
      </c>
    </row>
    <row r="2712" spans="1:5" ht="14.25" customHeight="1" x14ac:dyDescent="0.25">
      <c r="A2712" s="10"/>
      <c r="B2712" s="10"/>
      <c r="C2712" s="10"/>
      <c r="D2712" s="1038">
        <v>48201553001</v>
      </c>
      <c r="E2712" s="746">
        <v>2634</v>
      </c>
    </row>
    <row r="2713" spans="1:5" ht="14.25" customHeight="1" x14ac:dyDescent="0.25">
      <c r="A2713" s="10"/>
      <c r="B2713" s="10"/>
      <c r="C2713" s="10"/>
      <c r="D2713" s="1038">
        <v>48201551400</v>
      </c>
      <c r="E2713" s="746">
        <v>2634</v>
      </c>
    </row>
    <row r="2714" spans="1:5" ht="14.25" customHeight="1" x14ac:dyDescent="0.25">
      <c r="A2714" s="10"/>
      <c r="B2714" s="10"/>
      <c r="C2714" s="10"/>
      <c r="D2714" s="1038">
        <v>48201423402</v>
      </c>
      <c r="E2714" s="746">
        <v>2634</v>
      </c>
    </row>
    <row r="2715" spans="1:5" ht="14.25" customHeight="1" x14ac:dyDescent="0.25">
      <c r="A2715" s="10"/>
      <c r="B2715" s="10"/>
      <c r="C2715" s="10"/>
      <c r="D2715" s="1038">
        <v>48201320100</v>
      </c>
      <c r="E2715" s="746">
        <v>2634</v>
      </c>
    </row>
    <row r="2716" spans="1:5" ht="14.25" customHeight="1" x14ac:dyDescent="0.25">
      <c r="A2716" s="10"/>
      <c r="B2716" s="10"/>
      <c r="C2716" s="10"/>
      <c r="D2716" s="1038">
        <v>48201233701</v>
      </c>
      <c r="E2716" s="746">
        <v>2634</v>
      </c>
    </row>
    <row r="2717" spans="1:5" ht="14.25" customHeight="1" x14ac:dyDescent="0.25">
      <c r="A2717" s="10"/>
      <c r="B2717" s="10"/>
      <c r="C2717" s="10"/>
      <c r="D2717" s="1038">
        <v>48201232500</v>
      </c>
      <c r="E2717" s="746">
        <v>2634</v>
      </c>
    </row>
    <row r="2718" spans="1:5" ht="14.25" customHeight="1" x14ac:dyDescent="0.25">
      <c r="A2718" s="10"/>
      <c r="B2718" s="10"/>
      <c r="C2718" s="10"/>
      <c r="D2718" s="1038">
        <v>48201221100</v>
      </c>
      <c r="E2718" s="746">
        <v>2634</v>
      </c>
    </row>
    <row r="2719" spans="1:5" ht="14.25" customHeight="1" x14ac:dyDescent="0.25">
      <c r="A2719" s="10"/>
      <c r="B2719" s="10"/>
      <c r="C2719" s="10"/>
      <c r="D2719" s="1038">
        <v>48201220200</v>
      </c>
      <c r="E2719" s="746">
        <v>2634</v>
      </c>
    </row>
    <row r="2720" spans="1:5" ht="14.25" customHeight="1" x14ac:dyDescent="0.25">
      <c r="A2720" s="10"/>
      <c r="B2720" s="10"/>
      <c r="C2720" s="10"/>
      <c r="D2720" s="1038">
        <v>48185180101</v>
      </c>
      <c r="E2720" s="746">
        <v>2634</v>
      </c>
    </row>
    <row r="2721" spans="1:5" ht="14.25" customHeight="1" x14ac:dyDescent="0.25">
      <c r="A2721" s="10"/>
      <c r="B2721" s="10"/>
      <c r="C2721" s="10"/>
      <c r="D2721" s="1038">
        <v>48157670102</v>
      </c>
      <c r="E2721" s="746">
        <v>2634</v>
      </c>
    </row>
    <row r="2722" spans="1:5" ht="14.25" customHeight="1" x14ac:dyDescent="0.25">
      <c r="A2722" s="10"/>
      <c r="B2722" s="10"/>
      <c r="C2722" s="10"/>
      <c r="D2722" s="1038">
        <v>48147950401</v>
      </c>
      <c r="E2722" s="746">
        <v>2634</v>
      </c>
    </row>
    <row r="2723" spans="1:5" ht="14.25" customHeight="1" x14ac:dyDescent="0.25">
      <c r="A2723" s="10"/>
      <c r="B2723" s="10"/>
      <c r="C2723" s="10"/>
      <c r="D2723" s="1038">
        <v>48141010401</v>
      </c>
      <c r="E2723" s="746">
        <v>2634</v>
      </c>
    </row>
    <row r="2724" spans="1:5" ht="14.25" customHeight="1" x14ac:dyDescent="0.25">
      <c r="A2724" s="10"/>
      <c r="B2724" s="10"/>
      <c r="C2724" s="10"/>
      <c r="D2724" s="1038">
        <v>48141004105</v>
      </c>
      <c r="E2724" s="746">
        <v>2634</v>
      </c>
    </row>
    <row r="2725" spans="1:5" ht="14.25" customHeight="1" x14ac:dyDescent="0.25">
      <c r="A2725" s="10"/>
      <c r="B2725" s="10"/>
      <c r="C2725" s="10"/>
      <c r="D2725" s="1038">
        <v>48113019032</v>
      </c>
      <c r="E2725" s="746">
        <v>2634</v>
      </c>
    </row>
    <row r="2726" spans="1:5" ht="14.25" customHeight="1" x14ac:dyDescent="0.25">
      <c r="A2726" s="10"/>
      <c r="B2726" s="10"/>
      <c r="C2726" s="10"/>
      <c r="D2726" s="1038">
        <v>48113018402</v>
      </c>
      <c r="E2726" s="746">
        <v>2634</v>
      </c>
    </row>
    <row r="2727" spans="1:5" ht="14.25" customHeight="1" x14ac:dyDescent="0.25">
      <c r="A2727" s="10"/>
      <c r="B2727" s="10"/>
      <c r="C2727" s="10"/>
      <c r="D2727" s="1038">
        <v>48113016902</v>
      </c>
      <c r="E2727" s="746">
        <v>2634</v>
      </c>
    </row>
    <row r="2728" spans="1:5" ht="14.25" customHeight="1" x14ac:dyDescent="0.25">
      <c r="A2728" s="10"/>
      <c r="B2728" s="10"/>
      <c r="C2728" s="10"/>
      <c r="D2728" s="1038">
        <v>48113014902</v>
      </c>
      <c r="E2728" s="746">
        <v>2634</v>
      </c>
    </row>
    <row r="2729" spans="1:5" ht="14.25" customHeight="1" x14ac:dyDescent="0.25">
      <c r="A2729" s="10"/>
      <c r="B2729" s="10"/>
      <c r="C2729" s="10"/>
      <c r="D2729" s="1038">
        <v>48113006302</v>
      </c>
      <c r="E2729" s="746">
        <v>2634</v>
      </c>
    </row>
    <row r="2730" spans="1:5" ht="14.25" customHeight="1" x14ac:dyDescent="0.25">
      <c r="A2730" s="10"/>
      <c r="B2730" s="10"/>
      <c r="C2730" s="10"/>
      <c r="D2730" s="1038">
        <v>48091310606</v>
      </c>
      <c r="E2730" s="746">
        <v>2634</v>
      </c>
    </row>
    <row r="2731" spans="1:5" ht="14.25" customHeight="1" x14ac:dyDescent="0.25">
      <c r="A2731" s="10"/>
      <c r="B2731" s="10"/>
      <c r="C2731" s="10"/>
      <c r="D2731" s="1038">
        <v>48085031004</v>
      </c>
      <c r="E2731" s="746">
        <v>2634</v>
      </c>
    </row>
    <row r="2732" spans="1:5" ht="14.25" customHeight="1" x14ac:dyDescent="0.25">
      <c r="A2732" s="10"/>
      <c r="B2732" s="10"/>
      <c r="C2732" s="10"/>
      <c r="D2732" s="1038">
        <v>48085030403</v>
      </c>
      <c r="E2732" s="746">
        <v>2634</v>
      </c>
    </row>
    <row r="2733" spans="1:5" ht="14.25" customHeight="1" x14ac:dyDescent="0.25">
      <c r="A2733" s="10"/>
      <c r="B2733" s="10"/>
      <c r="C2733" s="10"/>
      <c r="D2733" s="1038">
        <v>48067950700</v>
      </c>
      <c r="E2733" s="746">
        <v>2634</v>
      </c>
    </row>
    <row r="2734" spans="1:5" ht="14.25" customHeight="1" x14ac:dyDescent="0.25">
      <c r="A2734" s="10"/>
      <c r="B2734" s="10"/>
      <c r="C2734" s="10"/>
      <c r="D2734" s="1038">
        <v>48061011802</v>
      </c>
      <c r="E2734" s="746">
        <v>2634</v>
      </c>
    </row>
    <row r="2735" spans="1:5" ht="14.25" customHeight="1" x14ac:dyDescent="0.25">
      <c r="A2735" s="10"/>
      <c r="B2735" s="10"/>
      <c r="C2735" s="10"/>
      <c r="D2735" s="1038">
        <v>48039660500</v>
      </c>
      <c r="E2735" s="746">
        <v>2634</v>
      </c>
    </row>
    <row r="2736" spans="1:5" ht="14.25" customHeight="1" x14ac:dyDescent="0.25">
      <c r="A2736" s="10"/>
      <c r="B2736" s="10"/>
      <c r="C2736" s="10"/>
      <c r="D2736" s="1038">
        <v>48029191813</v>
      </c>
      <c r="E2736" s="746">
        <v>2634</v>
      </c>
    </row>
    <row r="2737" spans="1:5" ht="14.25" customHeight="1" x14ac:dyDescent="0.25">
      <c r="A2737" s="10"/>
      <c r="B2737" s="10"/>
      <c r="C2737" s="10"/>
      <c r="D2737" s="1038">
        <v>48029150700</v>
      </c>
      <c r="E2737" s="746">
        <v>2634</v>
      </c>
    </row>
    <row r="2738" spans="1:5" ht="14.25" customHeight="1" x14ac:dyDescent="0.25">
      <c r="A2738" s="10"/>
      <c r="B2738" s="10"/>
      <c r="C2738" s="10"/>
      <c r="D2738" s="1038">
        <v>48029141404</v>
      </c>
      <c r="E2738" s="746">
        <v>2634</v>
      </c>
    </row>
    <row r="2739" spans="1:5" ht="14.25" customHeight="1" x14ac:dyDescent="0.25">
      <c r="A2739" s="10"/>
      <c r="B2739" s="10"/>
      <c r="C2739" s="10"/>
      <c r="D2739" s="1038">
        <v>48027020300</v>
      </c>
      <c r="E2739" s="746">
        <v>2634</v>
      </c>
    </row>
    <row r="2740" spans="1:5" ht="14.25" customHeight="1" x14ac:dyDescent="0.25">
      <c r="A2740" s="10"/>
      <c r="B2740" s="10"/>
      <c r="C2740" s="10"/>
      <c r="D2740" s="1038">
        <v>48021950700</v>
      </c>
      <c r="E2740" s="746">
        <v>2634</v>
      </c>
    </row>
    <row r="2741" spans="1:5" ht="14.25" customHeight="1" x14ac:dyDescent="0.25">
      <c r="A2741" s="10"/>
      <c r="B2741" s="10"/>
      <c r="C2741" s="10"/>
      <c r="D2741" s="1038">
        <v>48015760300</v>
      </c>
      <c r="E2741" s="746">
        <v>2634</v>
      </c>
    </row>
    <row r="2742" spans="1:5" ht="14.25" customHeight="1" x14ac:dyDescent="0.25">
      <c r="A2742" s="10"/>
      <c r="B2742" s="10"/>
      <c r="C2742" s="10"/>
      <c r="D2742" s="1038">
        <v>48491020204</v>
      </c>
      <c r="E2742" s="746">
        <v>2683</v>
      </c>
    </row>
    <row r="2743" spans="1:5" ht="14.25" customHeight="1" x14ac:dyDescent="0.25">
      <c r="A2743" s="10"/>
      <c r="B2743" s="10"/>
      <c r="C2743" s="10"/>
      <c r="D2743" s="1038">
        <v>48453000601</v>
      </c>
      <c r="E2743" s="746">
        <v>2683</v>
      </c>
    </row>
    <row r="2744" spans="1:5" ht="14.25" customHeight="1" x14ac:dyDescent="0.25">
      <c r="A2744" s="10"/>
      <c r="B2744" s="10"/>
      <c r="C2744" s="10"/>
      <c r="D2744" s="1038">
        <v>48355000500</v>
      </c>
      <c r="E2744" s="746">
        <v>2683</v>
      </c>
    </row>
    <row r="2745" spans="1:5" ht="14.25" customHeight="1" x14ac:dyDescent="0.25">
      <c r="A2745" s="10"/>
      <c r="B2745" s="10"/>
      <c r="C2745" s="10"/>
      <c r="D2745" s="1038">
        <v>48201222401</v>
      </c>
      <c r="E2745" s="746">
        <v>2683</v>
      </c>
    </row>
    <row r="2746" spans="1:5" ht="14.25" customHeight="1" x14ac:dyDescent="0.25">
      <c r="A2746" s="10"/>
      <c r="B2746" s="10"/>
      <c r="C2746" s="10"/>
      <c r="D2746" s="1038">
        <v>48167724101</v>
      </c>
      <c r="E2746" s="746">
        <v>2683</v>
      </c>
    </row>
    <row r="2747" spans="1:5" ht="14.25" customHeight="1" x14ac:dyDescent="0.25">
      <c r="A2747" s="10"/>
      <c r="B2747" s="10"/>
      <c r="C2747" s="10"/>
      <c r="D2747" s="1038">
        <v>48113017102</v>
      </c>
      <c r="E2747" s="746">
        <v>2683</v>
      </c>
    </row>
    <row r="2748" spans="1:5" ht="14.25" customHeight="1" x14ac:dyDescent="0.25">
      <c r="A2748" s="10"/>
      <c r="B2748" s="10"/>
      <c r="C2748" s="10"/>
      <c r="D2748" s="1038">
        <v>48097000600</v>
      </c>
      <c r="E2748" s="746">
        <v>2683</v>
      </c>
    </row>
    <row r="2749" spans="1:5" ht="14.25" customHeight="1" x14ac:dyDescent="0.25">
      <c r="A2749" s="10"/>
      <c r="B2749" s="10"/>
      <c r="C2749" s="10"/>
      <c r="D2749" s="1038">
        <v>48061010301</v>
      </c>
      <c r="E2749" s="746">
        <v>2683</v>
      </c>
    </row>
    <row r="2750" spans="1:5" ht="14.25" customHeight="1" x14ac:dyDescent="0.25">
      <c r="A2750" s="10"/>
      <c r="B2750" s="10"/>
      <c r="C2750" s="10"/>
      <c r="D2750" s="1038">
        <v>48017950100</v>
      </c>
      <c r="E2750" s="746">
        <v>2683</v>
      </c>
    </row>
    <row r="2751" spans="1:5" ht="14.25" customHeight="1" x14ac:dyDescent="0.25">
      <c r="A2751" s="10"/>
      <c r="B2751" s="10"/>
      <c r="C2751" s="10"/>
      <c r="D2751" s="1038">
        <v>48113017604</v>
      </c>
      <c r="E2751" s="746">
        <v>2692</v>
      </c>
    </row>
    <row r="2752" spans="1:5" ht="14.25" customHeight="1" x14ac:dyDescent="0.25">
      <c r="A2752" s="10"/>
      <c r="B2752" s="10"/>
      <c r="C2752" s="10"/>
      <c r="D2752" s="1038">
        <v>48479001720</v>
      </c>
      <c r="E2752" s="746">
        <v>2693</v>
      </c>
    </row>
    <row r="2753" spans="1:5" ht="14.25" customHeight="1" x14ac:dyDescent="0.25">
      <c r="A2753" s="10"/>
      <c r="B2753" s="10"/>
      <c r="C2753" s="10"/>
      <c r="D2753" s="1038">
        <v>48479001501</v>
      </c>
      <c r="E2753" s="746">
        <v>2693</v>
      </c>
    </row>
    <row r="2754" spans="1:5" ht="14.25" customHeight="1" x14ac:dyDescent="0.25">
      <c r="A2754" s="10"/>
      <c r="B2754" s="10"/>
      <c r="C2754" s="10"/>
      <c r="D2754" s="1038">
        <v>48479000106</v>
      </c>
      <c r="E2754" s="746">
        <v>2693</v>
      </c>
    </row>
    <row r="2755" spans="1:5" ht="14.25" customHeight="1" x14ac:dyDescent="0.25">
      <c r="A2755" s="10"/>
      <c r="B2755" s="10"/>
      <c r="C2755" s="10"/>
      <c r="D2755" s="1038">
        <v>48459950100</v>
      </c>
      <c r="E2755" s="746">
        <v>2693</v>
      </c>
    </row>
    <row r="2756" spans="1:5" ht="14.25" customHeight="1" x14ac:dyDescent="0.25">
      <c r="A2756" s="10"/>
      <c r="B2756" s="10"/>
      <c r="C2756" s="10"/>
      <c r="D2756" s="1038">
        <v>48449950600</v>
      </c>
      <c r="E2756" s="746">
        <v>2693</v>
      </c>
    </row>
    <row r="2757" spans="1:5" ht="14.25" customHeight="1" x14ac:dyDescent="0.25">
      <c r="A2757" s="10"/>
      <c r="B2757" s="10"/>
      <c r="C2757" s="10"/>
      <c r="D2757" s="1038">
        <v>48441012400</v>
      </c>
      <c r="E2757" s="746">
        <v>2693</v>
      </c>
    </row>
    <row r="2758" spans="1:5" ht="14.25" customHeight="1" x14ac:dyDescent="0.25">
      <c r="A2758" s="10"/>
      <c r="B2758" s="10"/>
      <c r="C2758" s="10"/>
      <c r="D2758" s="1038">
        <v>48439111530</v>
      </c>
      <c r="E2758" s="746">
        <v>2693</v>
      </c>
    </row>
    <row r="2759" spans="1:5" ht="14.25" customHeight="1" x14ac:dyDescent="0.25">
      <c r="A2759" s="10"/>
      <c r="B2759" s="10"/>
      <c r="C2759" s="10"/>
      <c r="D2759" s="1038">
        <v>48439104603</v>
      </c>
      <c r="E2759" s="746">
        <v>2693</v>
      </c>
    </row>
    <row r="2760" spans="1:5" ht="14.25" customHeight="1" x14ac:dyDescent="0.25">
      <c r="A2760" s="10"/>
      <c r="B2760" s="10"/>
      <c r="C2760" s="10"/>
      <c r="D2760" s="1038">
        <v>48427950500</v>
      </c>
      <c r="E2760" s="746">
        <v>2693</v>
      </c>
    </row>
    <row r="2761" spans="1:5" ht="14.25" customHeight="1" x14ac:dyDescent="0.25">
      <c r="A2761" s="10"/>
      <c r="B2761" s="10"/>
      <c r="C2761" s="10"/>
      <c r="D2761" s="1038">
        <v>48355003402</v>
      </c>
      <c r="E2761" s="746">
        <v>2693</v>
      </c>
    </row>
    <row r="2762" spans="1:5" ht="14.25" customHeight="1" x14ac:dyDescent="0.25">
      <c r="A2762" s="10"/>
      <c r="B2762" s="10"/>
      <c r="C2762" s="10"/>
      <c r="D2762" s="1038">
        <v>48329010109</v>
      </c>
      <c r="E2762" s="746">
        <v>2693</v>
      </c>
    </row>
    <row r="2763" spans="1:5" ht="14.25" customHeight="1" x14ac:dyDescent="0.25">
      <c r="A2763" s="10"/>
      <c r="B2763" s="10"/>
      <c r="C2763" s="10"/>
      <c r="D2763" s="1038">
        <v>48277000700</v>
      </c>
      <c r="E2763" s="746">
        <v>2693</v>
      </c>
    </row>
    <row r="2764" spans="1:5" ht="14.25" customHeight="1" x14ac:dyDescent="0.25">
      <c r="A2764" s="10"/>
      <c r="B2764" s="10"/>
      <c r="C2764" s="10"/>
      <c r="D2764" s="1038">
        <v>48245010500</v>
      </c>
      <c r="E2764" s="746">
        <v>2693</v>
      </c>
    </row>
    <row r="2765" spans="1:5" ht="14.25" customHeight="1" x14ac:dyDescent="0.25">
      <c r="A2765" s="10"/>
      <c r="B2765" s="10"/>
      <c r="C2765" s="10"/>
      <c r="D2765" s="1038">
        <v>48215024113</v>
      </c>
      <c r="E2765" s="746">
        <v>2693</v>
      </c>
    </row>
    <row r="2766" spans="1:5" ht="14.25" customHeight="1" x14ac:dyDescent="0.25">
      <c r="A2766" s="10"/>
      <c r="B2766" s="10"/>
      <c r="C2766" s="10"/>
      <c r="D2766" s="1038">
        <v>48215024106</v>
      </c>
      <c r="E2766" s="746">
        <v>2693</v>
      </c>
    </row>
    <row r="2767" spans="1:5" ht="14.25" customHeight="1" x14ac:dyDescent="0.25">
      <c r="A2767" s="10"/>
      <c r="B2767" s="10"/>
      <c r="C2767" s="10"/>
      <c r="D2767" s="1038">
        <v>48215023000</v>
      </c>
      <c r="E2767" s="746">
        <v>2693</v>
      </c>
    </row>
    <row r="2768" spans="1:5" ht="14.25" customHeight="1" x14ac:dyDescent="0.25">
      <c r="A2768" s="10"/>
      <c r="B2768" s="10"/>
      <c r="C2768" s="10"/>
      <c r="D2768" s="1038">
        <v>48203020302</v>
      </c>
      <c r="E2768" s="746">
        <v>2693</v>
      </c>
    </row>
    <row r="2769" spans="1:5" ht="14.25" customHeight="1" x14ac:dyDescent="0.25">
      <c r="A2769" s="10"/>
      <c r="B2769" s="10"/>
      <c r="C2769" s="10"/>
      <c r="D2769" s="1038">
        <v>48201554402</v>
      </c>
      <c r="E2769" s="746">
        <v>2693</v>
      </c>
    </row>
    <row r="2770" spans="1:5" ht="14.25" customHeight="1" x14ac:dyDescent="0.25">
      <c r="A2770" s="10"/>
      <c r="B2770" s="10"/>
      <c r="C2770" s="10"/>
      <c r="D2770" s="1038">
        <v>48201511302</v>
      </c>
      <c r="E2770" s="746">
        <v>2693</v>
      </c>
    </row>
    <row r="2771" spans="1:5" ht="14.25" customHeight="1" x14ac:dyDescent="0.25">
      <c r="A2771" s="10"/>
      <c r="B2771" s="10"/>
      <c r="C2771" s="10"/>
      <c r="D2771" s="1038">
        <v>48201431302</v>
      </c>
      <c r="E2771" s="746">
        <v>2693</v>
      </c>
    </row>
    <row r="2772" spans="1:5" ht="14.25" customHeight="1" x14ac:dyDescent="0.25">
      <c r="A2772" s="10"/>
      <c r="B2772" s="10"/>
      <c r="C2772" s="10"/>
      <c r="D2772" s="1038">
        <v>48201312700</v>
      </c>
      <c r="E2772" s="746">
        <v>2693</v>
      </c>
    </row>
    <row r="2773" spans="1:5" ht="14.25" customHeight="1" x14ac:dyDescent="0.25">
      <c r="A2773" s="10"/>
      <c r="B2773" s="10"/>
      <c r="C2773" s="10"/>
      <c r="D2773" s="1038">
        <v>48201251600</v>
      </c>
      <c r="E2773" s="746">
        <v>2693</v>
      </c>
    </row>
    <row r="2774" spans="1:5" ht="14.25" customHeight="1" x14ac:dyDescent="0.25">
      <c r="A2774" s="10"/>
      <c r="B2774" s="10"/>
      <c r="C2774" s="10"/>
      <c r="D2774" s="1038">
        <v>48187210902</v>
      </c>
      <c r="E2774" s="746">
        <v>2693</v>
      </c>
    </row>
    <row r="2775" spans="1:5" ht="14.25" customHeight="1" x14ac:dyDescent="0.25">
      <c r="A2775" s="10"/>
      <c r="B2775" s="10"/>
      <c r="C2775" s="10"/>
      <c r="D2775" s="1038">
        <v>48157673800</v>
      </c>
      <c r="E2775" s="746">
        <v>2693</v>
      </c>
    </row>
    <row r="2776" spans="1:5" ht="14.25" customHeight="1" x14ac:dyDescent="0.25">
      <c r="A2776" s="10"/>
      <c r="B2776" s="10"/>
      <c r="C2776" s="10"/>
      <c r="D2776" s="1038">
        <v>48145000300</v>
      </c>
      <c r="E2776" s="746">
        <v>2693</v>
      </c>
    </row>
    <row r="2777" spans="1:5" ht="14.25" customHeight="1" x14ac:dyDescent="0.25">
      <c r="A2777" s="10"/>
      <c r="B2777" s="10"/>
      <c r="C2777" s="10"/>
      <c r="D2777" s="1038">
        <v>48141010207</v>
      </c>
      <c r="E2777" s="746">
        <v>2693</v>
      </c>
    </row>
    <row r="2778" spans="1:5" ht="14.25" customHeight="1" x14ac:dyDescent="0.25">
      <c r="A2778" s="10"/>
      <c r="B2778" s="10"/>
      <c r="C2778" s="10"/>
      <c r="D2778" s="1038">
        <v>48121021618</v>
      </c>
      <c r="E2778" s="746">
        <v>2693</v>
      </c>
    </row>
    <row r="2779" spans="1:5" ht="14.25" customHeight="1" x14ac:dyDescent="0.25">
      <c r="A2779" s="10"/>
      <c r="B2779" s="10"/>
      <c r="C2779" s="10"/>
      <c r="D2779" s="1038">
        <v>48113019031</v>
      </c>
      <c r="E2779" s="746">
        <v>2693</v>
      </c>
    </row>
    <row r="2780" spans="1:5" ht="14.25" customHeight="1" x14ac:dyDescent="0.25">
      <c r="A2780" s="10"/>
      <c r="B2780" s="10"/>
      <c r="C2780" s="10"/>
      <c r="D2780" s="1038">
        <v>48113016623</v>
      </c>
      <c r="E2780" s="746">
        <v>2693</v>
      </c>
    </row>
    <row r="2781" spans="1:5" ht="14.25" customHeight="1" x14ac:dyDescent="0.25">
      <c r="A2781" s="10"/>
      <c r="B2781" s="10"/>
      <c r="C2781" s="10"/>
      <c r="D2781" s="1038">
        <v>48113016401</v>
      </c>
      <c r="E2781" s="746">
        <v>2693</v>
      </c>
    </row>
    <row r="2782" spans="1:5" ht="14.25" customHeight="1" x14ac:dyDescent="0.25">
      <c r="A2782" s="10"/>
      <c r="B2782" s="10"/>
      <c r="C2782" s="10"/>
      <c r="D2782" s="1038">
        <v>48071710100</v>
      </c>
      <c r="E2782" s="746">
        <v>2693</v>
      </c>
    </row>
    <row r="2783" spans="1:5" ht="14.25" customHeight="1" x14ac:dyDescent="0.25">
      <c r="A2783" s="10"/>
      <c r="B2783" s="10"/>
      <c r="C2783" s="10"/>
      <c r="D2783" s="1038">
        <v>48061011302</v>
      </c>
      <c r="E2783" s="746">
        <v>2693</v>
      </c>
    </row>
    <row r="2784" spans="1:5" ht="14.25" customHeight="1" x14ac:dyDescent="0.25">
      <c r="A2784" s="10"/>
      <c r="B2784" s="10"/>
      <c r="C2784" s="10"/>
      <c r="D2784" s="1038">
        <v>48029191810</v>
      </c>
      <c r="E2784" s="746">
        <v>2693</v>
      </c>
    </row>
    <row r="2785" spans="1:5" ht="14.25" customHeight="1" x14ac:dyDescent="0.25">
      <c r="A2785" s="10"/>
      <c r="B2785" s="10"/>
      <c r="C2785" s="10"/>
      <c r="D2785" s="1038">
        <v>48005000200</v>
      </c>
      <c r="E2785" s="746">
        <v>2693</v>
      </c>
    </row>
    <row r="2786" spans="1:5" ht="14.25" customHeight="1" x14ac:dyDescent="0.25">
      <c r="A2786" s="10"/>
      <c r="B2786" s="10"/>
      <c r="C2786" s="10"/>
      <c r="D2786" s="1038">
        <v>48439113923</v>
      </c>
      <c r="E2786" s="746">
        <v>2727</v>
      </c>
    </row>
    <row r="2787" spans="1:5" ht="14.25" customHeight="1" x14ac:dyDescent="0.25">
      <c r="A2787" s="10"/>
      <c r="B2787" s="10"/>
      <c r="C2787" s="10"/>
      <c r="D2787" s="1038">
        <v>48367140408</v>
      </c>
      <c r="E2787" s="746">
        <v>2727</v>
      </c>
    </row>
    <row r="2788" spans="1:5" ht="14.25" customHeight="1" x14ac:dyDescent="0.25">
      <c r="A2788" s="10"/>
      <c r="B2788" s="10"/>
      <c r="C2788" s="10"/>
      <c r="D2788" s="1038">
        <v>48355001100</v>
      </c>
      <c r="E2788" s="746">
        <v>2727</v>
      </c>
    </row>
    <row r="2789" spans="1:5" ht="14.25" customHeight="1" x14ac:dyDescent="0.25">
      <c r="A2789" s="10"/>
      <c r="B2789" s="10"/>
      <c r="C2789" s="10"/>
      <c r="D2789" s="1038">
        <v>48141003602</v>
      </c>
      <c r="E2789" s="746">
        <v>2727</v>
      </c>
    </row>
    <row r="2790" spans="1:5" ht="14.25" customHeight="1" x14ac:dyDescent="0.25">
      <c r="A2790" s="10"/>
      <c r="B2790" s="10"/>
      <c r="C2790" s="10"/>
      <c r="D2790" s="1038">
        <v>48121021515</v>
      </c>
      <c r="E2790" s="746">
        <v>2727</v>
      </c>
    </row>
    <row r="2791" spans="1:5" ht="14.25" customHeight="1" x14ac:dyDescent="0.25">
      <c r="A2791" s="10"/>
      <c r="B2791" s="10"/>
      <c r="C2791" s="10"/>
      <c r="D2791" s="1038">
        <v>48119950200</v>
      </c>
      <c r="E2791" s="746">
        <v>2727</v>
      </c>
    </row>
    <row r="2792" spans="1:5" ht="14.25" customHeight="1" x14ac:dyDescent="0.25">
      <c r="A2792" s="10"/>
      <c r="B2792" s="10"/>
      <c r="C2792" s="10"/>
      <c r="D2792" s="1038">
        <v>48113016001</v>
      </c>
      <c r="E2792" s="746">
        <v>2727</v>
      </c>
    </row>
    <row r="2793" spans="1:5" ht="14.25" customHeight="1" x14ac:dyDescent="0.25">
      <c r="A2793" s="10"/>
      <c r="B2793" s="10"/>
      <c r="C2793" s="10"/>
      <c r="D2793" s="1038">
        <v>48113009401</v>
      </c>
      <c r="E2793" s="746">
        <v>2727</v>
      </c>
    </row>
    <row r="2794" spans="1:5" ht="14.25" customHeight="1" x14ac:dyDescent="0.25">
      <c r="A2794" s="10"/>
      <c r="B2794" s="10"/>
      <c r="C2794" s="10"/>
      <c r="D2794" s="1038">
        <v>48453002113</v>
      </c>
      <c r="E2794" s="746">
        <v>2735</v>
      </c>
    </row>
    <row r="2795" spans="1:5" ht="14.25" customHeight="1" x14ac:dyDescent="0.25">
      <c r="A2795" s="10"/>
      <c r="B2795" s="10"/>
      <c r="C2795" s="10"/>
      <c r="D2795" s="1038">
        <v>48491020323</v>
      </c>
      <c r="E2795" s="746">
        <v>2736</v>
      </c>
    </row>
    <row r="2796" spans="1:5" ht="14.25" customHeight="1" x14ac:dyDescent="0.25">
      <c r="A2796" s="10"/>
      <c r="B2796" s="10"/>
      <c r="C2796" s="10"/>
      <c r="D2796" s="1038">
        <v>48469001504</v>
      </c>
      <c r="E2796" s="746">
        <v>2736</v>
      </c>
    </row>
    <row r="2797" spans="1:5" ht="14.25" customHeight="1" x14ac:dyDescent="0.25">
      <c r="A2797" s="10"/>
      <c r="B2797" s="10"/>
      <c r="C2797" s="10"/>
      <c r="D2797" s="1038">
        <v>48453002409</v>
      </c>
      <c r="E2797" s="746">
        <v>2736</v>
      </c>
    </row>
    <row r="2798" spans="1:5" ht="14.25" customHeight="1" x14ac:dyDescent="0.25">
      <c r="A2798" s="10"/>
      <c r="B2798" s="10"/>
      <c r="C2798" s="10"/>
      <c r="D2798" s="1038">
        <v>48451000200</v>
      </c>
      <c r="E2798" s="746">
        <v>2736</v>
      </c>
    </row>
    <row r="2799" spans="1:5" ht="14.25" customHeight="1" x14ac:dyDescent="0.25">
      <c r="A2799" s="10"/>
      <c r="B2799" s="10"/>
      <c r="C2799" s="10"/>
      <c r="D2799" s="1038">
        <v>48441011400</v>
      </c>
      <c r="E2799" s="746">
        <v>2736</v>
      </c>
    </row>
    <row r="2800" spans="1:5" ht="14.25" customHeight="1" x14ac:dyDescent="0.25">
      <c r="A2800" s="10"/>
      <c r="B2800" s="10"/>
      <c r="C2800" s="10"/>
      <c r="D2800" s="1038">
        <v>48441011200</v>
      </c>
      <c r="E2800" s="746">
        <v>2736</v>
      </c>
    </row>
    <row r="2801" spans="1:5" ht="14.25" customHeight="1" x14ac:dyDescent="0.25">
      <c r="A2801" s="10"/>
      <c r="B2801" s="10"/>
      <c r="C2801" s="10"/>
      <c r="D2801" s="1038">
        <v>48439113711</v>
      </c>
      <c r="E2801" s="746">
        <v>2736</v>
      </c>
    </row>
    <row r="2802" spans="1:5" ht="14.25" customHeight="1" x14ac:dyDescent="0.25">
      <c r="A2802" s="10"/>
      <c r="B2802" s="10"/>
      <c r="C2802" s="10"/>
      <c r="D2802" s="1038">
        <v>48439113214</v>
      </c>
      <c r="E2802" s="746">
        <v>2736</v>
      </c>
    </row>
    <row r="2803" spans="1:5" ht="14.25" customHeight="1" x14ac:dyDescent="0.25">
      <c r="A2803" s="10"/>
      <c r="B2803" s="10"/>
      <c r="C2803" s="10"/>
      <c r="D2803" s="1038">
        <v>48439111514</v>
      </c>
      <c r="E2803" s="746">
        <v>2736</v>
      </c>
    </row>
    <row r="2804" spans="1:5" ht="14.25" customHeight="1" x14ac:dyDescent="0.25">
      <c r="A2804" s="10"/>
      <c r="B2804" s="10"/>
      <c r="C2804" s="10"/>
      <c r="D2804" s="1038">
        <v>48439101202</v>
      </c>
      <c r="E2804" s="746">
        <v>2736</v>
      </c>
    </row>
    <row r="2805" spans="1:5" ht="14.25" customHeight="1" x14ac:dyDescent="0.25">
      <c r="A2805" s="10"/>
      <c r="B2805" s="10"/>
      <c r="C2805" s="10"/>
      <c r="D2805" s="1038">
        <v>48381020300</v>
      </c>
      <c r="E2805" s="746">
        <v>2736</v>
      </c>
    </row>
    <row r="2806" spans="1:5" ht="14.25" customHeight="1" x14ac:dyDescent="0.25">
      <c r="A2806" s="10"/>
      <c r="B2806" s="10"/>
      <c r="C2806" s="10"/>
      <c r="D2806" s="1038">
        <v>48379950200</v>
      </c>
      <c r="E2806" s="746">
        <v>2736</v>
      </c>
    </row>
    <row r="2807" spans="1:5" ht="14.25" customHeight="1" x14ac:dyDescent="0.25">
      <c r="A2807" s="10"/>
      <c r="B2807" s="10"/>
      <c r="C2807" s="10"/>
      <c r="D2807" s="1038">
        <v>48361021300</v>
      </c>
      <c r="E2807" s="746">
        <v>2736</v>
      </c>
    </row>
    <row r="2808" spans="1:5" ht="14.25" customHeight="1" x14ac:dyDescent="0.25">
      <c r="A2808" s="10"/>
      <c r="B2808" s="10"/>
      <c r="C2808" s="10"/>
      <c r="D2808" s="1038">
        <v>48339691900</v>
      </c>
      <c r="E2808" s="746">
        <v>2736</v>
      </c>
    </row>
    <row r="2809" spans="1:5" ht="14.25" customHeight="1" x14ac:dyDescent="0.25">
      <c r="A2809" s="10"/>
      <c r="B2809" s="10"/>
      <c r="C2809" s="10"/>
      <c r="D2809" s="1038">
        <v>48245010901</v>
      </c>
      <c r="E2809" s="746">
        <v>2736</v>
      </c>
    </row>
    <row r="2810" spans="1:5" ht="14.25" customHeight="1" x14ac:dyDescent="0.25">
      <c r="A2810" s="10"/>
      <c r="B2810" s="10"/>
      <c r="C2810" s="10"/>
      <c r="D2810" s="1038">
        <v>48221160209</v>
      </c>
      <c r="E2810" s="746">
        <v>2736</v>
      </c>
    </row>
    <row r="2811" spans="1:5" ht="14.25" customHeight="1" x14ac:dyDescent="0.25">
      <c r="A2811" s="10"/>
      <c r="B2811" s="10"/>
      <c r="C2811" s="10"/>
      <c r="D2811" s="1038">
        <v>48201540200</v>
      </c>
      <c r="E2811" s="746">
        <v>2736</v>
      </c>
    </row>
    <row r="2812" spans="1:5" ht="14.25" customHeight="1" x14ac:dyDescent="0.25">
      <c r="A2812" s="10"/>
      <c r="B2812" s="10"/>
      <c r="C2812" s="10"/>
      <c r="D2812" s="1038">
        <v>48201530900</v>
      </c>
      <c r="E2812" s="746">
        <v>2736</v>
      </c>
    </row>
    <row r="2813" spans="1:5" ht="14.25" customHeight="1" x14ac:dyDescent="0.25">
      <c r="A2813" s="10"/>
      <c r="B2813" s="10"/>
      <c r="C2813" s="10"/>
      <c r="D2813" s="1038">
        <v>48201522302</v>
      </c>
      <c r="E2813" s="746">
        <v>2736</v>
      </c>
    </row>
    <row r="2814" spans="1:5" ht="14.25" customHeight="1" x14ac:dyDescent="0.25">
      <c r="A2814" s="10"/>
      <c r="B2814" s="10"/>
      <c r="C2814" s="10"/>
      <c r="D2814" s="1038">
        <v>48201511200</v>
      </c>
      <c r="E2814" s="746">
        <v>2736</v>
      </c>
    </row>
    <row r="2815" spans="1:5" ht="14.25" customHeight="1" x14ac:dyDescent="0.25">
      <c r="A2815" s="10"/>
      <c r="B2815" s="10"/>
      <c r="C2815" s="10"/>
      <c r="D2815" s="1038">
        <v>48201250301</v>
      </c>
      <c r="E2815" s="746">
        <v>2736</v>
      </c>
    </row>
    <row r="2816" spans="1:5" ht="14.25" customHeight="1" x14ac:dyDescent="0.25">
      <c r="A2816" s="10"/>
      <c r="B2816" s="10"/>
      <c r="C2816" s="10"/>
      <c r="D2816" s="1038">
        <v>48189950400</v>
      </c>
      <c r="E2816" s="746">
        <v>2736</v>
      </c>
    </row>
    <row r="2817" spans="1:5" ht="14.25" customHeight="1" x14ac:dyDescent="0.25">
      <c r="A2817" s="10"/>
      <c r="B2817" s="10"/>
      <c r="C2817" s="10"/>
      <c r="D2817" s="1038">
        <v>48139060212</v>
      </c>
      <c r="E2817" s="746">
        <v>2736</v>
      </c>
    </row>
    <row r="2818" spans="1:5" ht="14.25" customHeight="1" x14ac:dyDescent="0.25">
      <c r="A2818" s="10"/>
      <c r="B2818" s="10"/>
      <c r="C2818" s="10"/>
      <c r="D2818" s="1038">
        <v>48131950100</v>
      </c>
      <c r="E2818" s="746">
        <v>2736</v>
      </c>
    </row>
    <row r="2819" spans="1:5" ht="14.25" customHeight="1" x14ac:dyDescent="0.25">
      <c r="A2819" s="10"/>
      <c r="B2819" s="10"/>
      <c r="C2819" s="10"/>
      <c r="D2819" s="1038">
        <v>48121021745</v>
      </c>
      <c r="E2819" s="746">
        <v>2736</v>
      </c>
    </row>
    <row r="2820" spans="1:5" ht="14.25" customHeight="1" x14ac:dyDescent="0.25">
      <c r="A2820" s="10"/>
      <c r="B2820" s="10"/>
      <c r="C2820" s="10"/>
      <c r="D2820" s="1038">
        <v>48113019302</v>
      </c>
      <c r="E2820" s="746">
        <v>2736</v>
      </c>
    </row>
    <row r="2821" spans="1:5" ht="14.25" customHeight="1" x14ac:dyDescent="0.25">
      <c r="A2821" s="10"/>
      <c r="B2821" s="10"/>
      <c r="C2821" s="10"/>
      <c r="D2821" s="1038">
        <v>48113018139</v>
      </c>
      <c r="E2821" s="746">
        <v>2736</v>
      </c>
    </row>
    <row r="2822" spans="1:5" ht="14.25" customHeight="1" x14ac:dyDescent="0.25">
      <c r="A2822" s="10"/>
      <c r="B2822" s="10"/>
      <c r="C2822" s="10"/>
      <c r="D2822" s="1038">
        <v>48113015100</v>
      </c>
      <c r="E2822" s="746">
        <v>2736</v>
      </c>
    </row>
    <row r="2823" spans="1:5" ht="14.25" customHeight="1" x14ac:dyDescent="0.25">
      <c r="A2823" s="10"/>
      <c r="B2823" s="10"/>
      <c r="C2823" s="10"/>
      <c r="D2823" s="1038">
        <v>48113013804</v>
      </c>
      <c r="E2823" s="746">
        <v>2736</v>
      </c>
    </row>
    <row r="2824" spans="1:5" ht="14.25" customHeight="1" x14ac:dyDescent="0.25">
      <c r="A2824" s="10"/>
      <c r="B2824" s="10"/>
      <c r="C2824" s="10"/>
      <c r="D2824" s="1038">
        <v>48113009611</v>
      </c>
      <c r="E2824" s="746">
        <v>2736</v>
      </c>
    </row>
    <row r="2825" spans="1:5" ht="14.25" customHeight="1" x14ac:dyDescent="0.25">
      <c r="A2825" s="10"/>
      <c r="B2825" s="10"/>
      <c r="C2825" s="10"/>
      <c r="D2825" s="1038">
        <v>48113004000</v>
      </c>
      <c r="E2825" s="746">
        <v>2736</v>
      </c>
    </row>
    <row r="2826" spans="1:5" ht="14.25" customHeight="1" x14ac:dyDescent="0.25">
      <c r="A2826" s="10"/>
      <c r="B2826" s="10"/>
      <c r="C2826" s="10"/>
      <c r="D2826" s="1038">
        <v>48113002400</v>
      </c>
      <c r="E2826" s="746">
        <v>2736</v>
      </c>
    </row>
    <row r="2827" spans="1:5" ht="14.25" customHeight="1" x14ac:dyDescent="0.25">
      <c r="A2827" s="10"/>
      <c r="B2827" s="10"/>
      <c r="C2827" s="10"/>
      <c r="D2827" s="1038">
        <v>48099010701</v>
      </c>
      <c r="E2827" s="746">
        <v>2736</v>
      </c>
    </row>
    <row r="2828" spans="1:5" ht="14.25" customHeight="1" x14ac:dyDescent="0.25">
      <c r="A2828" s="10"/>
      <c r="B2828" s="10"/>
      <c r="C2828" s="10"/>
      <c r="D2828" s="1038">
        <v>48091310607</v>
      </c>
      <c r="E2828" s="746">
        <v>2736</v>
      </c>
    </row>
    <row r="2829" spans="1:5" ht="14.25" customHeight="1" x14ac:dyDescent="0.25">
      <c r="A2829" s="10"/>
      <c r="B2829" s="10"/>
      <c r="C2829" s="10"/>
      <c r="D2829" s="1038">
        <v>48083950300</v>
      </c>
      <c r="E2829" s="746">
        <v>2736</v>
      </c>
    </row>
    <row r="2830" spans="1:5" ht="14.25" customHeight="1" x14ac:dyDescent="0.25">
      <c r="A2830" s="10"/>
      <c r="B2830" s="10"/>
      <c r="C2830" s="10"/>
      <c r="D2830" s="1038">
        <v>48073950200</v>
      </c>
      <c r="E2830" s="746">
        <v>2736</v>
      </c>
    </row>
    <row r="2831" spans="1:5" ht="14.25" customHeight="1" x14ac:dyDescent="0.25">
      <c r="A2831" s="10"/>
      <c r="B2831" s="10"/>
      <c r="C2831" s="10"/>
      <c r="D2831" s="1038">
        <v>48061010700</v>
      </c>
      <c r="E2831" s="746">
        <v>2736</v>
      </c>
    </row>
    <row r="2832" spans="1:5" ht="14.25" customHeight="1" x14ac:dyDescent="0.25">
      <c r="A2832" s="10"/>
      <c r="B2832" s="10"/>
      <c r="C2832" s="10"/>
      <c r="D2832" s="1038">
        <v>48039664000</v>
      </c>
      <c r="E2832" s="746">
        <v>2736</v>
      </c>
    </row>
    <row r="2833" spans="1:5" ht="14.25" customHeight="1" x14ac:dyDescent="0.25">
      <c r="A2833" s="10"/>
      <c r="B2833" s="10"/>
      <c r="C2833" s="10"/>
      <c r="D2833" s="1038">
        <v>48029161303</v>
      </c>
      <c r="E2833" s="746">
        <v>2736</v>
      </c>
    </row>
    <row r="2834" spans="1:5" ht="14.25" customHeight="1" x14ac:dyDescent="0.25">
      <c r="A2834" s="10"/>
      <c r="B2834" s="10"/>
      <c r="C2834" s="10"/>
      <c r="D2834" s="1038">
        <v>48029121812</v>
      </c>
      <c r="E2834" s="746">
        <v>2736</v>
      </c>
    </row>
    <row r="2835" spans="1:5" ht="14.25" customHeight="1" x14ac:dyDescent="0.25">
      <c r="A2835" s="10"/>
      <c r="B2835" s="10"/>
      <c r="C2835" s="10"/>
      <c r="D2835" s="1038">
        <v>48005000101</v>
      </c>
      <c r="E2835" s="746">
        <v>2736</v>
      </c>
    </row>
    <row r="2836" spans="1:5" ht="14.25" customHeight="1" x14ac:dyDescent="0.25">
      <c r="A2836" s="10"/>
      <c r="B2836" s="10"/>
      <c r="C2836" s="10"/>
      <c r="D2836" s="1038">
        <v>48331950402</v>
      </c>
      <c r="E2836" s="746">
        <v>2777</v>
      </c>
    </row>
    <row r="2837" spans="1:5" ht="14.25" customHeight="1" x14ac:dyDescent="0.25">
      <c r="A2837" s="10"/>
      <c r="B2837" s="10"/>
      <c r="C2837" s="10"/>
      <c r="D2837" s="1038">
        <v>48245011002</v>
      </c>
      <c r="E2837" s="746">
        <v>2777</v>
      </c>
    </row>
    <row r="2838" spans="1:5" ht="14.25" customHeight="1" x14ac:dyDescent="0.25">
      <c r="A2838" s="10"/>
      <c r="B2838" s="10"/>
      <c r="C2838" s="10"/>
      <c r="D2838" s="1038">
        <v>48201323802</v>
      </c>
      <c r="E2838" s="746">
        <v>2777</v>
      </c>
    </row>
    <row r="2839" spans="1:5" ht="14.25" customHeight="1" x14ac:dyDescent="0.25">
      <c r="A2839" s="10"/>
      <c r="B2839" s="10"/>
      <c r="C2839" s="10"/>
      <c r="D2839" s="1038">
        <v>48181000302</v>
      </c>
      <c r="E2839" s="746">
        <v>2777</v>
      </c>
    </row>
    <row r="2840" spans="1:5" ht="14.25" customHeight="1" x14ac:dyDescent="0.25">
      <c r="A2840" s="10"/>
      <c r="B2840" s="10"/>
      <c r="C2840" s="10"/>
      <c r="D2840" s="1038">
        <v>48157675400</v>
      </c>
      <c r="E2840" s="746">
        <v>2777</v>
      </c>
    </row>
    <row r="2841" spans="1:5" ht="14.25" customHeight="1" x14ac:dyDescent="0.25">
      <c r="A2841" s="10"/>
      <c r="B2841" s="10"/>
      <c r="C2841" s="10"/>
      <c r="D2841" s="1038">
        <v>48113016622</v>
      </c>
      <c r="E2841" s="746">
        <v>2777</v>
      </c>
    </row>
    <row r="2842" spans="1:5" ht="14.25" customHeight="1" x14ac:dyDescent="0.25">
      <c r="A2842" s="10"/>
      <c r="B2842" s="10"/>
      <c r="C2842" s="10"/>
      <c r="D2842" s="1038">
        <v>48073950500</v>
      </c>
      <c r="E2842" s="746">
        <v>2777</v>
      </c>
    </row>
    <row r="2843" spans="1:5" ht="14.25" customHeight="1" x14ac:dyDescent="0.25">
      <c r="A2843" s="10"/>
      <c r="B2843" s="10"/>
      <c r="C2843" s="10"/>
      <c r="D2843" s="1038">
        <v>48029181825</v>
      </c>
      <c r="E2843" s="746">
        <v>2777</v>
      </c>
    </row>
    <row r="2844" spans="1:5" ht="14.25" customHeight="1" x14ac:dyDescent="0.25">
      <c r="A2844" s="10"/>
      <c r="B2844" s="10"/>
      <c r="C2844" s="10"/>
      <c r="D2844" s="1038">
        <v>48029150400</v>
      </c>
      <c r="E2844" s="746">
        <v>2777</v>
      </c>
    </row>
    <row r="2845" spans="1:5" ht="14.25" customHeight="1" x14ac:dyDescent="0.25">
      <c r="A2845" s="10"/>
      <c r="B2845" s="10"/>
      <c r="C2845" s="10"/>
      <c r="D2845" s="1038">
        <v>48013960300</v>
      </c>
      <c r="E2845" s="746">
        <v>2777</v>
      </c>
    </row>
    <row r="2846" spans="1:5" ht="14.25" customHeight="1" x14ac:dyDescent="0.25">
      <c r="A2846" s="10"/>
      <c r="B2846" s="10"/>
      <c r="C2846" s="10"/>
      <c r="D2846" s="1038">
        <v>48439104601</v>
      </c>
      <c r="E2846" s="746">
        <v>2787</v>
      </c>
    </row>
    <row r="2847" spans="1:5" ht="14.25" customHeight="1" x14ac:dyDescent="0.25">
      <c r="A2847" s="10"/>
      <c r="B2847" s="10"/>
      <c r="C2847" s="10"/>
      <c r="D2847" s="1038">
        <v>48339694600</v>
      </c>
      <c r="E2847" s="746">
        <v>2787</v>
      </c>
    </row>
    <row r="2848" spans="1:5" ht="14.25" customHeight="1" x14ac:dyDescent="0.25">
      <c r="A2848" s="10"/>
      <c r="B2848" s="10"/>
      <c r="C2848" s="10"/>
      <c r="D2848" s="1038">
        <v>48499950400</v>
      </c>
      <c r="E2848" s="746">
        <v>2789</v>
      </c>
    </row>
    <row r="2849" spans="1:5" ht="14.25" customHeight="1" x14ac:dyDescent="0.25">
      <c r="A2849" s="10"/>
      <c r="B2849" s="10"/>
      <c r="C2849" s="10"/>
      <c r="D2849" s="1038">
        <v>48453000307</v>
      </c>
      <c r="E2849" s="746">
        <v>2789</v>
      </c>
    </row>
    <row r="2850" spans="1:5" ht="14.25" customHeight="1" x14ac:dyDescent="0.25">
      <c r="A2850" s="10"/>
      <c r="B2850" s="10"/>
      <c r="C2850" s="10"/>
      <c r="D2850" s="1038">
        <v>48439111301</v>
      </c>
      <c r="E2850" s="746">
        <v>2789</v>
      </c>
    </row>
    <row r="2851" spans="1:5" ht="14.25" customHeight="1" x14ac:dyDescent="0.25">
      <c r="A2851" s="10"/>
      <c r="B2851" s="10"/>
      <c r="C2851" s="10"/>
      <c r="D2851" s="1038">
        <v>48439104202</v>
      </c>
      <c r="E2851" s="746">
        <v>2789</v>
      </c>
    </row>
    <row r="2852" spans="1:5" ht="14.25" customHeight="1" x14ac:dyDescent="0.25">
      <c r="A2852" s="10"/>
      <c r="B2852" s="10"/>
      <c r="C2852" s="10"/>
      <c r="D2852" s="1038">
        <v>48423002004</v>
      </c>
      <c r="E2852" s="746">
        <v>2789</v>
      </c>
    </row>
    <row r="2853" spans="1:5" ht="14.25" customHeight="1" x14ac:dyDescent="0.25">
      <c r="A2853" s="10"/>
      <c r="B2853" s="10"/>
      <c r="C2853" s="10"/>
      <c r="D2853" s="1038">
        <v>48371950300</v>
      </c>
      <c r="E2853" s="746">
        <v>2789</v>
      </c>
    </row>
    <row r="2854" spans="1:5" ht="14.25" customHeight="1" x14ac:dyDescent="0.25">
      <c r="A2854" s="10"/>
      <c r="B2854" s="10"/>
      <c r="C2854" s="10"/>
      <c r="D2854" s="1038">
        <v>48339694400</v>
      </c>
      <c r="E2854" s="746">
        <v>2789</v>
      </c>
    </row>
    <row r="2855" spans="1:5" ht="14.25" customHeight="1" x14ac:dyDescent="0.25">
      <c r="A2855" s="10"/>
      <c r="B2855" s="10"/>
      <c r="C2855" s="10"/>
      <c r="D2855" s="1038">
        <v>48303000605</v>
      </c>
      <c r="E2855" s="746">
        <v>2789</v>
      </c>
    </row>
    <row r="2856" spans="1:5" ht="14.25" customHeight="1" x14ac:dyDescent="0.25">
      <c r="A2856" s="10"/>
      <c r="B2856" s="10"/>
      <c r="C2856" s="10"/>
      <c r="D2856" s="1038">
        <v>48245010800</v>
      </c>
      <c r="E2856" s="746">
        <v>2789</v>
      </c>
    </row>
    <row r="2857" spans="1:5" ht="14.25" customHeight="1" x14ac:dyDescent="0.25">
      <c r="A2857" s="10"/>
      <c r="B2857" s="10"/>
      <c r="C2857" s="10"/>
      <c r="D2857" s="1038">
        <v>48215021805</v>
      </c>
      <c r="E2857" s="746">
        <v>2789</v>
      </c>
    </row>
    <row r="2858" spans="1:5" ht="14.25" customHeight="1" x14ac:dyDescent="0.25">
      <c r="A2858" s="10"/>
      <c r="B2858" s="10"/>
      <c r="C2858" s="10"/>
      <c r="D2858" s="1038">
        <v>48213950300</v>
      </c>
      <c r="E2858" s="746">
        <v>2789</v>
      </c>
    </row>
    <row r="2859" spans="1:5" ht="14.25" customHeight="1" x14ac:dyDescent="0.25">
      <c r="A2859" s="10"/>
      <c r="B2859" s="10"/>
      <c r="C2859" s="10"/>
      <c r="D2859" s="1038">
        <v>48201543002</v>
      </c>
      <c r="E2859" s="746">
        <v>2789</v>
      </c>
    </row>
    <row r="2860" spans="1:5" ht="14.25" customHeight="1" x14ac:dyDescent="0.25">
      <c r="A2860" s="10"/>
      <c r="B2860" s="10"/>
      <c r="C2860" s="10"/>
      <c r="D2860" s="1038">
        <v>48201323200</v>
      </c>
      <c r="E2860" s="746">
        <v>2789</v>
      </c>
    </row>
    <row r="2861" spans="1:5" ht="14.25" customHeight="1" x14ac:dyDescent="0.25">
      <c r="A2861" s="10"/>
      <c r="B2861" s="10"/>
      <c r="C2861" s="10"/>
      <c r="D2861" s="1038">
        <v>48201254700</v>
      </c>
      <c r="E2861" s="746">
        <v>2789</v>
      </c>
    </row>
    <row r="2862" spans="1:5" ht="14.25" customHeight="1" x14ac:dyDescent="0.25">
      <c r="A2862" s="10"/>
      <c r="B2862" s="10"/>
      <c r="C2862" s="10"/>
      <c r="D2862" s="1038">
        <v>48183001000</v>
      </c>
      <c r="E2862" s="746">
        <v>2789</v>
      </c>
    </row>
    <row r="2863" spans="1:5" ht="14.25" customHeight="1" x14ac:dyDescent="0.25">
      <c r="A2863" s="10"/>
      <c r="B2863" s="10"/>
      <c r="C2863" s="10"/>
      <c r="D2863" s="1038">
        <v>48167721800</v>
      </c>
      <c r="E2863" s="746">
        <v>2789</v>
      </c>
    </row>
    <row r="2864" spans="1:5" ht="14.25" customHeight="1" x14ac:dyDescent="0.25">
      <c r="A2864" s="10"/>
      <c r="B2864" s="10"/>
      <c r="C2864" s="10"/>
      <c r="D2864" s="1038">
        <v>48141010409</v>
      </c>
      <c r="E2864" s="746">
        <v>2789</v>
      </c>
    </row>
    <row r="2865" spans="1:5" ht="14.25" customHeight="1" x14ac:dyDescent="0.25">
      <c r="A2865" s="10"/>
      <c r="B2865" s="10"/>
      <c r="C2865" s="10"/>
      <c r="D2865" s="1038">
        <v>48113009101</v>
      </c>
      <c r="E2865" s="746">
        <v>2789</v>
      </c>
    </row>
    <row r="2866" spans="1:5" ht="14.25" customHeight="1" x14ac:dyDescent="0.25">
      <c r="A2866" s="10"/>
      <c r="B2866" s="10"/>
      <c r="C2866" s="10"/>
      <c r="D2866" s="1038">
        <v>48091310200</v>
      </c>
      <c r="E2866" s="746">
        <v>2789</v>
      </c>
    </row>
    <row r="2867" spans="1:5" ht="14.25" customHeight="1" x14ac:dyDescent="0.25">
      <c r="A2867" s="10"/>
      <c r="B2867" s="10"/>
      <c r="C2867" s="10"/>
      <c r="D2867" s="1038">
        <v>48061013102</v>
      </c>
      <c r="E2867" s="746">
        <v>2789</v>
      </c>
    </row>
    <row r="2868" spans="1:5" ht="14.25" customHeight="1" x14ac:dyDescent="0.25">
      <c r="A2868" s="10"/>
      <c r="B2868" s="10"/>
      <c r="C2868" s="10"/>
      <c r="D2868" s="1038">
        <v>48061011400</v>
      </c>
      <c r="E2868" s="746">
        <v>2789</v>
      </c>
    </row>
    <row r="2869" spans="1:5" ht="14.25" customHeight="1" x14ac:dyDescent="0.25">
      <c r="A2869" s="10"/>
      <c r="B2869" s="10"/>
      <c r="C2869" s="10"/>
      <c r="D2869" s="1038">
        <v>48039661602</v>
      </c>
      <c r="E2869" s="746">
        <v>2789</v>
      </c>
    </row>
    <row r="2870" spans="1:5" ht="14.25" customHeight="1" x14ac:dyDescent="0.25">
      <c r="A2870" s="10"/>
      <c r="B2870" s="10"/>
      <c r="C2870" s="10"/>
      <c r="D2870" s="1038">
        <v>48029160502</v>
      </c>
      <c r="E2870" s="746">
        <v>2789</v>
      </c>
    </row>
    <row r="2871" spans="1:5" ht="14.25" customHeight="1" x14ac:dyDescent="0.25">
      <c r="A2871" s="10"/>
      <c r="B2871" s="10"/>
      <c r="C2871" s="10"/>
      <c r="D2871" s="1038">
        <v>48029131100</v>
      </c>
      <c r="E2871" s="746">
        <v>2789</v>
      </c>
    </row>
    <row r="2872" spans="1:5" ht="14.25" customHeight="1" x14ac:dyDescent="0.25">
      <c r="A2872" s="10"/>
      <c r="B2872" s="10"/>
      <c r="C2872" s="10"/>
      <c r="D2872" s="1038">
        <v>48491021504</v>
      </c>
      <c r="E2872" s="746">
        <v>2813</v>
      </c>
    </row>
    <row r="2873" spans="1:5" ht="14.25" customHeight="1" x14ac:dyDescent="0.25">
      <c r="A2873" s="10"/>
      <c r="B2873" s="10"/>
      <c r="C2873" s="10"/>
      <c r="D2873" s="1038">
        <v>48485011200</v>
      </c>
      <c r="E2873" s="746">
        <v>2813</v>
      </c>
    </row>
    <row r="2874" spans="1:5" ht="14.25" customHeight="1" x14ac:dyDescent="0.25">
      <c r="A2874" s="10"/>
      <c r="B2874" s="10"/>
      <c r="C2874" s="10"/>
      <c r="D2874" s="1038">
        <v>48453001504</v>
      </c>
      <c r="E2874" s="746">
        <v>2813</v>
      </c>
    </row>
    <row r="2875" spans="1:5" ht="14.25" customHeight="1" x14ac:dyDescent="0.25">
      <c r="A2875" s="10"/>
      <c r="B2875" s="10"/>
      <c r="C2875" s="10"/>
      <c r="D2875" s="1038">
        <v>48361020300</v>
      </c>
      <c r="E2875" s="746">
        <v>2813</v>
      </c>
    </row>
    <row r="2876" spans="1:5" ht="14.25" customHeight="1" x14ac:dyDescent="0.25">
      <c r="A2876" s="10"/>
      <c r="B2876" s="10"/>
      <c r="C2876" s="10"/>
      <c r="D2876" s="1038">
        <v>48241950200</v>
      </c>
      <c r="E2876" s="746">
        <v>2813</v>
      </c>
    </row>
    <row r="2877" spans="1:5" ht="14.25" customHeight="1" x14ac:dyDescent="0.25">
      <c r="A2877" s="10"/>
      <c r="B2877" s="10"/>
      <c r="C2877" s="10"/>
      <c r="D2877" s="1038">
        <v>48209010803</v>
      </c>
      <c r="E2877" s="746">
        <v>2813</v>
      </c>
    </row>
    <row r="2878" spans="1:5" ht="14.25" customHeight="1" x14ac:dyDescent="0.25">
      <c r="A2878" s="10"/>
      <c r="B2878" s="10"/>
      <c r="C2878" s="10"/>
      <c r="D2878" s="1038">
        <v>48201252500</v>
      </c>
      <c r="E2878" s="746">
        <v>2813</v>
      </c>
    </row>
    <row r="2879" spans="1:5" ht="14.25" customHeight="1" x14ac:dyDescent="0.25">
      <c r="A2879" s="10"/>
      <c r="B2879" s="10"/>
      <c r="C2879" s="10"/>
      <c r="D2879" s="1038">
        <v>48189950200</v>
      </c>
      <c r="E2879" s="746">
        <v>2813</v>
      </c>
    </row>
    <row r="2880" spans="1:5" ht="14.25" customHeight="1" x14ac:dyDescent="0.25">
      <c r="A2880" s="10"/>
      <c r="B2880" s="10"/>
      <c r="C2880" s="10"/>
      <c r="D2880" s="1038">
        <v>48157670601</v>
      </c>
      <c r="E2880" s="746">
        <v>2813</v>
      </c>
    </row>
    <row r="2881" spans="1:5" ht="14.25" customHeight="1" x14ac:dyDescent="0.25">
      <c r="A2881" s="10"/>
      <c r="B2881" s="10"/>
      <c r="C2881" s="10"/>
      <c r="D2881" s="1038">
        <v>48135002000</v>
      </c>
      <c r="E2881" s="746">
        <v>2813</v>
      </c>
    </row>
    <row r="2882" spans="1:5" ht="14.25" customHeight="1" x14ac:dyDescent="0.25">
      <c r="A2882" s="10"/>
      <c r="B2882" s="10"/>
      <c r="C2882" s="10"/>
      <c r="D2882" s="1038">
        <v>48113007101</v>
      </c>
      <c r="E2882" s="746">
        <v>2813</v>
      </c>
    </row>
    <row r="2883" spans="1:5" ht="14.25" customHeight="1" x14ac:dyDescent="0.25">
      <c r="A2883" s="10"/>
      <c r="B2883" s="10"/>
      <c r="C2883" s="10"/>
      <c r="D2883" s="1038">
        <v>48055960300</v>
      </c>
      <c r="E2883" s="746">
        <v>2813</v>
      </c>
    </row>
    <row r="2884" spans="1:5" ht="14.25" customHeight="1" x14ac:dyDescent="0.25">
      <c r="A2884" s="10"/>
      <c r="B2884" s="10"/>
      <c r="C2884" s="10"/>
      <c r="D2884" s="1038">
        <v>48491020325</v>
      </c>
      <c r="E2884" s="746">
        <v>2825</v>
      </c>
    </row>
    <row r="2885" spans="1:5" ht="14.25" customHeight="1" x14ac:dyDescent="0.25">
      <c r="A2885" s="10"/>
      <c r="B2885" s="10"/>
      <c r="C2885" s="10"/>
      <c r="D2885" s="1038">
        <v>48485010600</v>
      </c>
      <c r="E2885" s="746">
        <v>2825</v>
      </c>
    </row>
    <row r="2886" spans="1:5" ht="14.25" customHeight="1" x14ac:dyDescent="0.25">
      <c r="A2886" s="10"/>
      <c r="B2886" s="10"/>
      <c r="C2886" s="10"/>
      <c r="D2886" s="1038">
        <v>48479001808</v>
      </c>
      <c r="E2886" s="746">
        <v>2825</v>
      </c>
    </row>
    <row r="2887" spans="1:5" ht="14.25" customHeight="1" x14ac:dyDescent="0.25">
      <c r="A2887" s="10"/>
      <c r="B2887" s="10"/>
      <c r="C2887" s="10"/>
      <c r="D2887" s="1038">
        <v>48453002425</v>
      </c>
      <c r="E2887" s="746">
        <v>2825</v>
      </c>
    </row>
    <row r="2888" spans="1:5" ht="14.25" customHeight="1" x14ac:dyDescent="0.25">
      <c r="A2888" s="10"/>
      <c r="B2888" s="10"/>
      <c r="C2888" s="10"/>
      <c r="D2888" s="1038">
        <v>48453001915</v>
      </c>
      <c r="E2888" s="746">
        <v>2825</v>
      </c>
    </row>
    <row r="2889" spans="1:5" ht="14.25" customHeight="1" x14ac:dyDescent="0.25">
      <c r="A2889" s="10"/>
      <c r="B2889" s="10"/>
      <c r="C2889" s="10"/>
      <c r="D2889" s="1038">
        <v>48453002002</v>
      </c>
      <c r="E2889" s="746">
        <v>2825</v>
      </c>
    </row>
    <row r="2890" spans="1:5" ht="14.25" customHeight="1" x14ac:dyDescent="0.25">
      <c r="A2890" s="10"/>
      <c r="B2890" s="10"/>
      <c r="C2890" s="10"/>
      <c r="D2890" s="1038">
        <v>48453001845</v>
      </c>
      <c r="E2890" s="746">
        <v>2825</v>
      </c>
    </row>
    <row r="2891" spans="1:5" ht="14.25" customHeight="1" x14ac:dyDescent="0.25">
      <c r="A2891" s="10"/>
      <c r="B2891" s="10"/>
      <c r="C2891" s="10"/>
      <c r="D2891" s="1038">
        <v>48453001705</v>
      </c>
      <c r="E2891" s="746">
        <v>2825</v>
      </c>
    </row>
    <row r="2892" spans="1:5" ht="14.25" customHeight="1" x14ac:dyDescent="0.25">
      <c r="A2892" s="10"/>
      <c r="B2892" s="10"/>
      <c r="C2892" s="10"/>
      <c r="D2892" s="1038">
        <v>48441012500</v>
      </c>
      <c r="E2892" s="746">
        <v>2825</v>
      </c>
    </row>
    <row r="2893" spans="1:5" ht="14.25" customHeight="1" x14ac:dyDescent="0.25">
      <c r="A2893" s="10"/>
      <c r="B2893" s="10"/>
      <c r="C2893" s="10"/>
      <c r="D2893" s="1038">
        <v>48439113217</v>
      </c>
      <c r="E2893" s="746">
        <v>2825</v>
      </c>
    </row>
    <row r="2894" spans="1:5" ht="14.25" customHeight="1" x14ac:dyDescent="0.25">
      <c r="A2894" s="10"/>
      <c r="B2894" s="10"/>
      <c r="C2894" s="10"/>
      <c r="D2894" s="1038">
        <v>48439111544</v>
      </c>
      <c r="E2894" s="746">
        <v>2825</v>
      </c>
    </row>
    <row r="2895" spans="1:5" ht="14.25" customHeight="1" x14ac:dyDescent="0.25">
      <c r="A2895" s="10"/>
      <c r="B2895" s="10"/>
      <c r="C2895" s="10"/>
      <c r="D2895" s="1038">
        <v>48439110402</v>
      </c>
      <c r="E2895" s="746">
        <v>2825</v>
      </c>
    </row>
    <row r="2896" spans="1:5" ht="14.25" customHeight="1" x14ac:dyDescent="0.25">
      <c r="A2896" s="10"/>
      <c r="B2896" s="10"/>
      <c r="C2896" s="10"/>
      <c r="D2896" s="1038">
        <v>48439106503</v>
      </c>
      <c r="E2896" s="746">
        <v>2825</v>
      </c>
    </row>
    <row r="2897" spans="1:5" ht="14.25" customHeight="1" x14ac:dyDescent="0.25">
      <c r="A2897" s="10"/>
      <c r="B2897" s="10"/>
      <c r="C2897" s="10"/>
      <c r="D2897" s="1038">
        <v>48375010400</v>
      </c>
      <c r="E2897" s="746">
        <v>2825</v>
      </c>
    </row>
    <row r="2898" spans="1:5" ht="14.25" customHeight="1" x14ac:dyDescent="0.25">
      <c r="A2898" s="10"/>
      <c r="B2898" s="10"/>
      <c r="C2898" s="10"/>
      <c r="D2898" s="1038">
        <v>48355005801</v>
      </c>
      <c r="E2898" s="746">
        <v>2825</v>
      </c>
    </row>
    <row r="2899" spans="1:5" ht="14.25" customHeight="1" x14ac:dyDescent="0.25">
      <c r="A2899" s="10"/>
      <c r="B2899" s="10"/>
      <c r="C2899" s="10"/>
      <c r="D2899" s="1038">
        <v>48339692700</v>
      </c>
      <c r="E2899" s="746">
        <v>2825</v>
      </c>
    </row>
    <row r="2900" spans="1:5" ht="14.25" customHeight="1" x14ac:dyDescent="0.25">
      <c r="A2900" s="10"/>
      <c r="B2900" s="10"/>
      <c r="C2900" s="10"/>
      <c r="D2900" s="1038">
        <v>48309002600</v>
      </c>
      <c r="E2900" s="746">
        <v>2825</v>
      </c>
    </row>
    <row r="2901" spans="1:5" ht="14.25" customHeight="1" x14ac:dyDescent="0.25">
      <c r="A2901" s="10"/>
      <c r="B2901" s="10"/>
      <c r="C2901" s="10"/>
      <c r="D2901" s="1038">
        <v>48299970200</v>
      </c>
      <c r="E2901" s="746">
        <v>2825</v>
      </c>
    </row>
    <row r="2902" spans="1:5" ht="14.25" customHeight="1" x14ac:dyDescent="0.25">
      <c r="A2902" s="10"/>
      <c r="B2902" s="10"/>
      <c r="C2902" s="10"/>
      <c r="D2902" s="1038">
        <v>48245002000</v>
      </c>
      <c r="E2902" s="746">
        <v>2825</v>
      </c>
    </row>
    <row r="2903" spans="1:5" ht="14.25" customHeight="1" x14ac:dyDescent="0.25">
      <c r="A2903" s="10"/>
      <c r="B2903" s="10"/>
      <c r="C2903" s="10"/>
      <c r="D2903" s="1038">
        <v>48231960400</v>
      </c>
      <c r="E2903" s="746">
        <v>2825</v>
      </c>
    </row>
    <row r="2904" spans="1:5" ht="14.25" customHeight="1" x14ac:dyDescent="0.25">
      <c r="A2904" s="10"/>
      <c r="B2904" s="10"/>
      <c r="C2904" s="10"/>
      <c r="D2904" s="1038">
        <v>48215022106</v>
      </c>
      <c r="E2904" s="746">
        <v>2825</v>
      </c>
    </row>
    <row r="2905" spans="1:5" ht="14.25" customHeight="1" x14ac:dyDescent="0.25">
      <c r="A2905" s="10"/>
      <c r="B2905" s="10"/>
      <c r="C2905" s="10"/>
      <c r="D2905" s="1038">
        <v>48215021201</v>
      </c>
      <c r="E2905" s="746">
        <v>2825</v>
      </c>
    </row>
    <row r="2906" spans="1:5" ht="14.25" customHeight="1" x14ac:dyDescent="0.25">
      <c r="A2906" s="10"/>
      <c r="B2906" s="10"/>
      <c r="C2906" s="10"/>
      <c r="D2906" s="1038">
        <v>48201555501</v>
      </c>
      <c r="E2906" s="746">
        <v>2825</v>
      </c>
    </row>
    <row r="2907" spans="1:5" ht="14.25" customHeight="1" x14ac:dyDescent="0.25">
      <c r="A2907" s="10"/>
      <c r="B2907" s="10"/>
      <c r="C2907" s="10"/>
      <c r="D2907" s="1038">
        <v>48201531500</v>
      </c>
      <c r="E2907" s="746">
        <v>2825</v>
      </c>
    </row>
    <row r="2908" spans="1:5" ht="14.25" customHeight="1" x14ac:dyDescent="0.25">
      <c r="A2908" s="10"/>
      <c r="B2908" s="10"/>
      <c r="C2908" s="10"/>
      <c r="D2908" s="1038">
        <v>48201531800</v>
      </c>
      <c r="E2908" s="746">
        <v>2825</v>
      </c>
    </row>
    <row r="2909" spans="1:5" ht="14.25" customHeight="1" x14ac:dyDescent="0.25">
      <c r="A2909" s="10"/>
      <c r="B2909" s="10"/>
      <c r="C2909" s="10"/>
      <c r="D2909" s="1038">
        <v>48201450200</v>
      </c>
      <c r="E2909" s="746">
        <v>2825</v>
      </c>
    </row>
    <row r="2910" spans="1:5" ht="14.25" customHeight="1" x14ac:dyDescent="0.25">
      <c r="A2910" s="10"/>
      <c r="B2910" s="10"/>
      <c r="C2910" s="10"/>
      <c r="D2910" s="1038">
        <v>48201332200</v>
      </c>
      <c r="E2910" s="746">
        <v>2825</v>
      </c>
    </row>
    <row r="2911" spans="1:5" ht="14.25" customHeight="1" x14ac:dyDescent="0.25">
      <c r="A2911" s="10"/>
      <c r="B2911" s="10"/>
      <c r="C2911" s="10"/>
      <c r="D2911" s="1038">
        <v>48201221900</v>
      </c>
      <c r="E2911" s="746">
        <v>2825</v>
      </c>
    </row>
    <row r="2912" spans="1:5" ht="14.25" customHeight="1" x14ac:dyDescent="0.25">
      <c r="A2912" s="10"/>
      <c r="B2912" s="10"/>
      <c r="C2912" s="10"/>
      <c r="D2912" s="1038">
        <v>48183010700</v>
      </c>
      <c r="E2912" s="746">
        <v>2825</v>
      </c>
    </row>
    <row r="2913" spans="1:5" ht="14.25" customHeight="1" x14ac:dyDescent="0.25">
      <c r="A2913" s="10"/>
      <c r="B2913" s="10"/>
      <c r="C2913" s="10"/>
      <c r="D2913" s="1038">
        <v>48181000200</v>
      </c>
      <c r="E2913" s="746">
        <v>2825</v>
      </c>
    </row>
    <row r="2914" spans="1:5" ht="14.25" customHeight="1" x14ac:dyDescent="0.25">
      <c r="A2914" s="10"/>
      <c r="B2914" s="10"/>
      <c r="C2914" s="10"/>
      <c r="D2914" s="1038">
        <v>48167723300</v>
      </c>
      <c r="E2914" s="746">
        <v>2825</v>
      </c>
    </row>
    <row r="2915" spans="1:5" ht="14.25" customHeight="1" x14ac:dyDescent="0.25">
      <c r="A2915" s="10"/>
      <c r="B2915" s="10"/>
      <c r="C2915" s="10"/>
      <c r="D2915" s="1038">
        <v>48147950701</v>
      </c>
      <c r="E2915" s="746">
        <v>2825</v>
      </c>
    </row>
    <row r="2916" spans="1:5" ht="14.25" customHeight="1" x14ac:dyDescent="0.25">
      <c r="A2916" s="10"/>
      <c r="B2916" s="10"/>
      <c r="C2916" s="10"/>
      <c r="D2916" s="1038">
        <v>48141010327</v>
      </c>
      <c r="E2916" s="746">
        <v>2825</v>
      </c>
    </row>
    <row r="2917" spans="1:5" ht="14.25" customHeight="1" x14ac:dyDescent="0.25">
      <c r="A2917" s="10"/>
      <c r="B2917" s="10"/>
      <c r="C2917" s="10"/>
      <c r="D2917" s="1038">
        <v>48139060900</v>
      </c>
      <c r="E2917" s="746">
        <v>2825</v>
      </c>
    </row>
    <row r="2918" spans="1:5" ht="14.25" customHeight="1" x14ac:dyDescent="0.25">
      <c r="A2918" s="10"/>
      <c r="B2918" s="10"/>
      <c r="C2918" s="10"/>
      <c r="D2918" s="1038">
        <v>48139060101</v>
      </c>
      <c r="E2918" s="746">
        <v>2825</v>
      </c>
    </row>
    <row r="2919" spans="1:5" ht="14.25" customHeight="1" x14ac:dyDescent="0.25">
      <c r="A2919" s="10"/>
      <c r="B2919" s="10"/>
      <c r="C2919" s="10"/>
      <c r="D2919" s="1038">
        <v>48121020505</v>
      </c>
      <c r="E2919" s="746">
        <v>2825</v>
      </c>
    </row>
    <row r="2920" spans="1:5" ht="14.25" customHeight="1" x14ac:dyDescent="0.25">
      <c r="A2920" s="10"/>
      <c r="B2920" s="10"/>
      <c r="C2920" s="10"/>
      <c r="D2920" s="1038">
        <v>48121020113</v>
      </c>
      <c r="E2920" s="746">
        <v>2825</v>
      </c>
    </row>
    <row r="2921" spans="1:5" ht="14.25" customHeight="1" x14ac:dyDescent="0.25">
      <c r="A2921" s="10"/>
      <c r="B2921" s="10"/>
      <c r="C2921" s="10"/>
      <c r="D2921" s="1038">
        <v>48113017306</v>
      </c>
      <c r="E2921" s="746">
        <v>2825</v>
      </c>
    </row>
    <row r="2922" spans="1:5" ht="14.25" customHeight="1" x14ac:dyDescent="0.25">
      <c r="A2922" s="10"/>
      <c r="B2922" s="10"/>
      <c r="C2922" s="10"/>
      <c r="D2922" s="1038">
        <v>48113016514</v>
      </c>
      <c r="E2922" s="746">
        <v>2825</v>
      </c>
    </row>
    <row r="2923" spans="1:5" ht="14.25" customHeight="1" x14ac:dyDescent="0.25">
      <c r="A2923" s="10"/>
      <c r="B2923" s="10"/>
      <c r="C2923" s="10"/>
      <c r="D2923" s="1038">
        <v>48113016201</v>
      </c>
      <c r="E2923" s="746">
        <v>2825</v>
      </c>
    </row>
    <row r="2924" spans="1:5" ht="14.25" customHeight="1" x14ac:dyDescent="0.25">
      <c r="A2924" s="10"/>
      <c r="B2924" s="10"/>
      <c r="C2924" s="10"/>
      <c r="D2924" s="1038">
        <v>48113014138</v>
      </c>
      <c r="E2924" s="746">
        <v>2825</v>
      </c>
    </row>
    <row r="2925" spans="1:5" ht="14.25" customHeight="1" x14ac:dyDescent="0.25">
      <c r="A2925" s="10"/>
      <c r="B2925" s="10"/>
      <c r="C2925" s="10"/>
      <c r="D2925" s="1038">
        <v>48085031648</v>
      </c>
      <c r="E2925" s="746">
        <v>2825</v>
      </c>
    </row>
    <row r="2926" spans="1:5" ht="14.25" customHeight="1" x14ac:dyDescent="0.25">
      <c r="A2926" s="10"/>
      <c r="B2926" s="10"/>
      <c r="C2926" s="10"/>
      <c r="D2926" s="1038">
        <v>48061013903</v>
      </c>
      <c r="E2926" s="746">
        <v>2825</v>
      </c>
    </row>
    <row r="2927" spans="1:5" ht="14.25" customHeight="1" x14ac:dyDescent="0.25">
      <c r="A2927" s="10"/>
      <c r="B2927" s="10"/>
      <c r="C2927" s="10"/>
      <c r="D2927" s="1038">
        <v>48057000100</v>
      </c>
      <c r="E2927" s="746">
        <v>2825</v>
      </c>
    </row>
    <row r="2928" spans="1:5" ht="14.25" customHeight="1" x14ac:dyDescent="0.25">
      <c r="A2928" s="10"/>
      <c r="B2928" s="10"/>
      <c r="C2928" s="10"/>
      <c r="D2928" s="1038">
        <v>48029181815</v>
      </c>
      <c r="E2928" s="746">
        <v>2825</v>
      </c>
    </row>
    <row r="2929" spans="1:5" ht="14.25" customHeight="1" x14ac:dyDescent="0.25">
      <c r="A2929" s="10"/>
      <c r="B2929" s="10"/>
      <c r="C2929" s="10"/>
      <c r="D2929" s="1038">
        <v>48029181711</v>
      </c>
      <c r="E2929" s="746">
        <v>2825</v>
      </c>
    </row>
    <row r="2930" spans="1:5" ht="14.25" customHeight="1" x14ac:dyDescent="0.25">
      <c r="A2930" s="10"/>
      <c r="B2930" s="10"/>
      <c r="C2930" s="10"/>
      <c r="D2930" s="1038">
        <v>48029171916</v>
      </c>
      <c r="E2930" s="746">
        <v>2825</v>
      </c>
    </row>
    <row r="2931" spans="1:5" ht="14.25" customHeight="1" x14ac:dyDescent="0.25">
      <c r="A2931" s="10"/>
      <c r="B2931" s="10"/>
      <c r="C2931" s="10"/>
      <c r="D2931" s="1038">
        <v>48029152201</v>
      </c>
      <c r="E2931" s="746">
        <v>2825</v>
      </c>
    </row>
    <row r="2932" spans="1:5" ht="14.25" customHeight="1" x14ac:dyDescent="0.25">
      <c r="A2932" s="10"/>
      <c r="B2932" s="10"/>
      <c r="C2932" s="10"/>
      <c r="D2932" s="1038">
        <v>48029150502</v>
      </c>
      <c r="E2932" s="746">
        <v>2825</v>
      </c>
    </row>
    <row r="2933" spans="1:5" ht="14.25" customHeight="1" x14ac:dyDescent="0.25">
      <c r="A2933" s="10"/>
      <c r="B2933" s="10"/>
      <c r="C2933" s="10"/>
      <c r="D2933" s="1038">
        <v>48029150300</v>
      </c>
      <c r="E2933" s="746">
        <v>2825</v>
      </c>
    </row>
    <row r="2934" spans="1:5" ht="14.25" customHeight="1" x14ac:dyDescent="0.25">
      <c r="A2934" s="10"/>
      <c r="B2934" s="10"/>
      <c r="C2934" s="10"/>
      <c r="D2934" s="1038">
        <v>48479000105</v>
      </c>
      <c r="E2934" s="746">
        <v>2875</v>
      </c>
    </row>
    <row r="2935" spans="1:5" ht="14.25" customHeight="1" x14ac:dyDescent="0.25">
      <c r="A2935" s="10"/>
      <c r="B2935" s="10"/>
      <c r="C2935" s="10"/>
      <c r="D2935" s="1038">
        <v>48373210102</v>
      </c>
      <c r="E2935" s="746">
        <v>2875</v>
      </c>
    </row>
    <row r="2936" spans="1:5" ht="14.25" customHeight="1" x14ac:dyDescent="0.25">
      <c r="A2936" s="10"/>
      <c r="B2936" s="10"/>
      <c r="C2936" s="10"/>
      <c r="D2936" s="1038">
        <v>48341950200</v>
      </c>
      <c r="E2936" s="746">
        <v>2875</v>
      </c>
    </row>
    <row r="2937" spans="1:5" ht="14.25" customHeight="1" x14ac:dyDescent="0.25">
      <c r="A2937" s="10"/>
      <c r="B2937" s="10"/>
      <c r="C2937" s="10"/>
      <c r="D2937" s="1038">
        <v>48201531000</v>
      </c>
      <c r="E2937" s="746">
        <v>2875</v>
      </c>
    </row>
    <row r="2938" spans="1:5" ht="14.25" customHeight="1" x14ac:dyDescent="0.25">
      <c r="A2938" s="10"/>
      <c r="B2938" s="10"/>
      <c r="C2938" s="10"/>
      <c r="D2938" s="1038">
        <v>48201322800</v>
      </c>
      <c r="E2938" s="746">
        <v>2875</v>
      </c>
    </row>
    <row r="2939" spans="1:5" ht="14.25" customHeight="1" x14ac:dyDescent="0.25">
      <c r="A2939" s="10"/>
      <c r="B2939" s="10"/>
      <c r="C2939" s="10"/>
      <c r="D2939" s="1038">
        <v>48181000502</v>
      </c>
      <c r="E2939" s="746">
        <v>2875</v>
      </c>
    </row>
    <row r="2940" spans="1:5" ht="14.25" customHeight="1" x14ac:dyDescent="0.25">
      <c r="A2940" s="10"/>
      <c r="B2940" s="10"/>
      <c r="C2940" s="10"/>
      <c r="D2940" s="1038">
        <v>48113018142</v>
      </c>
      <c r="E2940" s="746">
        <v>2875</v>
      </c>
    </row>
    <row r="2941" spans="1:5" ht="14.25" customHeight="1" x14ac:dyDescent="0.25">
      <c r="A2941" s="10"/>
      <c r="B2941" s="10"/>
      <c r="C2941" s="10"/>
      <c r="D2941" s="1038">
        <v>48113016617</v>
      </c>
      <c r="E2941" s="746">
        <v>2875</v>
      </c>
    </row>
    <row r="2942" spans="1:5" ht="14.25" customHeight="1" x14ac:dyDescent="0.25">
      <c r="A2942" s="10"/>
      <c r="B2942" s="10"/>
      <c r="C2942" s="10"/>
      <c r="D2942" s="1038">
        <v>48113011002</v>
      </c>
      <c r="E2942" s="746">
        <v>2875</v>
      </c>
    </row>
    <row r="2943" spans="1:5" ht="14.25" customHeight="1" x14ac:dyDescent="0.25">
      <c r="A2943" s="10"/>
      <c r="B2943" s="10"/>
      <c r="C2943" s="10"/>
      <c r="D2943" s="1038">
        <v>48061013901</v>
      </c>
      <c r="E2943" s="746">
        <v>2875</v>
      </c>
    </row>
    <row r="2944" spans="1:5" ht="14.25" customHeight="1" x14ac:dyDescent="0.25">
      <c r="A2944" s="10"/>
      <c r="B2944" s="10"/>
      <c r="C2944" s="10"/>
      <c r="D2944" s="1038">
        <v>48041002006</v>
      </c>
      <c r="E2944" s="746">
        <v>2875</v>
      </c>
    </row>
    <row r="2945" spans="1:5" ht="14.25" customHeight="1" x14ac:dyDescent="0.25">
      <c r="A2945" s="10"/>
      <c r="B2945" s="10"/>
      <c r="C2945" s="10"/>
      <c r="D2945" s="1038">
        <v>48029160902</v>
      </c>
      <c r="E2945" s="746">
        <v>2875</v>
      </c>
    </row>
    <row r="2946" spans="1:5" ht="14.25" customHeight="1" x14ac:dyDescent="0.25">
      <c r="A2946" s="10"/>
      <c r="B2946" s="10"/>
      <c r="C2946" s="10"/>
      <c r="D2946" s="1038">
        <v>48029110700</v>
      </c>
      <c r="E2946" s="746">
        <v>2875</v>
      </c>
    </row>
    <row r="2947" spans="1:5" ht="14.25" customHeight="1" x14ac:dyDescent="0.25">
      <c r="A2947" s="10"/>
      <c r="B2947" s="10"/>
      <c r="C2947" s="10"/>
      <c r="D2947" s="1038">
        <v>48375013200</v>
      </c>
      <c r="E2947" s="746">
        <v>2888</v>
      </c>
    </row>
    <row r="2948" spans="1:5" ht="14.25" customHeight="1" x14ac:dyDescent="0.25">
      <c r="A2948" s="10"/>
      <c r="B2948" s="10"/>
      <c r="C2948" s="10"/>
      <c r="D2948" s="1038">
        <v>48491020809</v>
      </c>
      <c r="E2948" s="746">
        <v>2889</v>
      </c>
    </row>
    <row r="2949" spans="1:5" ht="14.25" customHeight="1" x14ac:dyDescent="0.25">
      <c r="A2949" s="10"/>
      <c r="B2949" s="10"/>
      <c r="C2949" s="10"/>
      <c r="D2949" s="1038">
        <v>48491020107</v>
      </c>
      <c r="E2949" s="746">
        <v>2889</v>
      </c>
    </row>
    <row r="2950" spans="1:5" ht="14.25" customHeight="1" x14ac:dyDescent="0.25">
      <c r="A2950" s="10"/>
      <c r="B2950" s="10"/>
      <c r="C2950" s="10"/>
      <c r="D2950" s="1038">
        <v>48479001300</v>
      </c>
      <c r="E2950" s="746">
        <v>2889</v>
      </c>
    </row>
    <row r="2951" spans="1:5" ht="14.25" customHeight="1" x14ac:dyDescent="0.25">
      <c r="A2951" s="10"/>
      <c r="B2951" s="10"/>
      <c r="C2951" s="10"/>
      <c r="D2951" s="1038">
        <v>48469001606</v>
      </c>
      <c r="E2951" s="746">
        <v>2889</v>
      </c>
    </row>
    <row r="2952" spans="1:5" ht="14.25" customHeight="1" x14ac:dyDescent="0.25">
      <c r="A2952" s="10"/>
      <c r="B2952" s="10"/>
      <c r="C2952" s="10"/>
      <c r="D2952" s="1038">
        <v>48463950300</v>
      </c>
      <c r="E2952" s="746">
        <v>2889</v>
      </c>
    </row>
    <row r="2953" spans="1:5" ht="14.25" customHeight="1" x14ac:dyDescent="0.25">
      <c r="A2953" s="10"/>
      <c r="B2953" s="10"/>
      <c r="C2953" s="10"/>
      <c r="D2953" s="1038">
        <v>48439104504</v>
      </c>
      <c r="E2953" s="746">
        <v>2889</v>
      </c>
    </row>
    <row r="2954" spans="1:5" ht="14.25" customHeight="1" x14ac:dyDescent="0.25">
      <c r="A2954" s="10"/>
      <c r="B2954" s="10"/>
      <c r="C2954" s="10"/>
      <c r="D2954" s="1038">
        <v>48439102201</v>
      </c>
      <c r="E2954" s="746">
        <v>2889</v>
      </c>
    </row>
    <row r="2955" spans="1:5" ht="14.25" customHeight="1" x14ac:dyDescent="0.25">
      <c r="A2955" s="10"/>
      <c r="B2955" s="10"/>
      <c r="C2955" s="10"/>
      <c r="D2955" s="1038">
        <v>48423001604</v>
      </c>
      <c r="E2955" s="746">
        <v>2889</v>
      </c>
    </row>
    <row r="2956" spans="1:5" ht="14.25" customHeight="1" x14ac:dyDescent="0.25">
      <c r="A2956" s="10"/>
      <c r="B2956" s="10"/>
      <c r="C2956" s="10"/>
      <c r="D2956" s="1038">
        <v>48375012200</v>
      </c>
      <c r="E2956" s="746">
        <v>2889</v>
      </c>
    </row>
    <row r="2957" spans="1:5" ht="14.25" customHeight="1" x14ac:dyDescent="0.25">
      <c r="A2957" s="10"/>
      <c r="B2957" s="10"/>
      <c r="C2957" s="10"/>
      <c r="D2957" s="1038">
        <v>48375011800</v>
      </c>
      <c r="E2957" s="746">
        <v>2889</v>
      </c>
    </row>
    <row r="2958" spans="1:5" ht="14.25" customHeight="1" x14ac:dyDescent="0.25">
      <c r="A2958" s="10"/>
      <c r="B2958" s="10"/>
      <c r="C2958" s="10"/>
      <c r="D2958" s="1038">
        <v>48361022000</v>
      </c>
      <c r="E2958" s="746">
        <v>2889</v>
      </c>
    </row>
    <row r="2959" spans="1:5" ht="14.25" customHeight="1" x14ac:dyDescent="0.25">
      <c r="A2959" s="10"/>
      <c r="B2959" s="10"/>
      <c r="C2959" s="10"/>
      <c r="D2959" s="1038">
        <v>48355002500</v>
      </c>
      <c r="E2959" s="746">
        <v>2889</v>
      </c>
    </row>
    <row r="2960" spans="1:5" ht="14.25" customHeight="1" x14ac:dyDescent="0.25">
      <c r="A2960" s="10"/>
      <c r="B2960" s="10"/>
      <c r="C2960" s="10"/>
      <c r="D2960" s="1038">
        <v>48245010400</v>
      </c>
      <c r="E2960" s="746">
        <v>2889</v>
      </c>
    </row>
    <row r="2961" spans="1:5" ht="14.25" customHeight="1" x14ac:dyDescent="0.25">
      <c r="A2961" s="10"/>
      <c r="B2961" s="10"/>
      <c r="C2961" s="10"/>
      <c r="D2961" s="1038">
        <v>48241950400</v>
      </c>
      <c r="E2961" s="746">
        <v>2889</v>
      </c>
    </row>
    <row r="2962" spans="1:5" ht="14.25" customHeight="1" x14ac:dyDescent="0.25">
      <c r="A2962" s="10"/>
      <c r="B2962" s="10"/>
      <c r="C2962" s="10"/>
      <c r="D2962" s="1038">
        <v>48219950400</v>
      </c>
      <c r="E2962" s="746">
        <v>2889</v>
      </c>
    </row>
    <row r="2963" spans="1:5" ht="14.25" customHeight="1" x14ac:dyDescent="0.25">
      <c r="A2963" s="10"/>
      <c r="B2963" s="10"/>
      <c r="C2963" s="10"/>
      <c r="D2963" s="1038">
        <v>48215023511</v>
      </c>
      <c r="E2963" s="746">
        <v>2889</v>
      </c>
    </row>
    <row r="2964" spans="1:5" ht="14.25" customHeight="1" x14ac:dyDescent="0.25">
      <c r="A2964" s="10"/>
      <c r="B2964" s="10"/>
      <c r="C2964" s="10"/>
      <c r="D2964" s="1038">
        <v>48215021500</v>
      </c>
      <c r="E2964" s="746">
        <v>2889</v>
      </c>
    </row>
    <row r="2965" spans="1:5" ht="14.25" customHeight="1" x14ac:dyDescent="0.25">
      <c r="A2965" s="10"/>
      <c r="B2965" s="10"/>
      <c r="C2965" s="10"/>
      <c r="D2965" s="1038">
        <v>48215021701</v>
      </c>
      <c r="E2965" s="746">
        <v>2889</v>
      </c>
    </row>
    <row r="2966" spans="1:5" ht="14.25" customHeight="1" x14ac:dyDescent="0.25">
      <c r="A2966" s="10"/>
      <c r="B2966" s="10"/>
      <c r="C2966" s="10"/>
      <c r="D2966" s="1038">
        <v>48201541900</v>
      </c>
      <c r="E2966" s="746">
        <v>2889</v>
      </c>
    </row>
    <row r="2967" spans="1:5" ht="14.25" customHeight="1" x14ac:dyDescent="0.25">
      <c r="A2967" s="10"/>
      <c r="B2967" s="10"/>
      <c r="C2967" s="10"/>
      <c r="D2967" s="1038">
        <v>48201532400</v>
      </c>
      <c r="E2967" s="746">
        <v>2889</v>
      </c>
    </row>
    <row r="2968" spans="1:5" ht="14.25" customHeight="1" x14ac:dyDescent="0.25">
      <c r="A2968" s="10"/>
      <c r="B2968" s="10"/>
      <c r="C2968" s="10"/>
      <c r="D2968" s="1038">
        <v>48201410300</v>
      </c>
      <c r="E2968" s="746">
        <v>2889</v>
      </c>
    </row>
    <row r="2969" spans="1:5" ht="14.25" customHeight="1" x14ac:dyDescent="0.25">
      <c r="A2969" s="10"/>
      <c r="B2969" s="10"/>
      <c r="C2969" s="10"/>
      <c r="D2969" s="1038">
        <v>48201321900</v>
      </c>
      <c r="E2969" s="746">
        <v>2889</v>
      </c>
    </row>
    <row r="2970" spans="1:5" ht="14.25" customHeight="1" x14ac:dyDescent="0.25">
      <c r="A2970" s="10"/>
      <c r="B2970" s="10"/>
      <c r="C2970" s="10"/>
      <c r="D2970" s="1038">
        <v>48201313700</v>
      </c>
      <c r="E2970" s="746">
        <v>2889</v>
      </c>
    </row>
    <row r="2971" spans="1:5" ht="14.25" customHeight="1" x14ac:dyDescent="0.25">
      <c r="A2971" s="10"/>
      <c r="B2971" s="10"/>
      <c r="C2971" s="10"/>
      <c r="D2971" s="1038">
        <v>48201252900</v>
      </c>
      <c r="E2971" s="746">
        <v>2889</v>
      </c>
    </row>
    <row r="2972" spans="1:5" ht="14.25" customHeight="1" x14ac:dyDescent="0.25">
      <c r="A2972" s="10"/>
      <c r="B2972" s="10"/>
      <c r="C2972" s="10"/>
      <c r="D2972" s="1038">
        <v>48187210706</v>
      </c>
      <c r="E2972" s="746">
        <v>2889</v>
      </c>
    </row>
    <row r="2973" spans="1:5" ht="14.25" customHeight="1" x14ac:dyDescent="0.25">
      <c r="A2973" s="10"/>
      <c r="B2973" s="10"/>
      <c r="C2973" s="10"/>
      <c r="D2973" s="1038">
        <v>48181001803</v>
      </c>
      <c r="E2973" s="746">
        <v>2889</v>
      </c>
    </row>
    <row r="2974" spans="1:5" ht="14.25" customHeight="1" x14ac:dyDescent="0.25">
      <c r="A2974" s="10"/>
      <c r="B2974" s="10"/>
      <c r="C2974" s="10"/>
      <c r="D2974" s="1038">
        <v>48157672702</v>
      </c>
      <c r="E2974" s="746">
        <v>2889</v>
      </c>
    </row>
    <row r="2975" spans="1:5" ht="14.25" customHeight="1" x14ac:dyDescent="0.25">
      <c r="A2975" s="10"/>
      <c r="B2975" s="10"/>
      <c r="C2975" s="10"/>
      <c r="D2975" s="1038">
        <v>48157670902</v>
      </c>
      <c r="E2975" s="746">
        <v>2889</v>
      </c>
    </row>
    <row r="2976" spans="1:5" ht="14.25" customHeight="1" x14ac:dyDescent="0.25">
      <c r="A2976" s="10"/>
      <c r="B2976" s="10"/>
      <c r="C2976" s="10"/>
      <c r="D2976" s="1038">
        <v>48141010311</v>
      </c>
      <c r="E2976" s="746">
        <v>2889</v>
      </c>
    </row>
    <row r="2977" spans="1:5" ht="14.25" customHeight="1" x14ac:dyDescent="0.25">
      <c r="A2977" s="10"/>
      <c r="B2977" s="10"/>
      <c r="C2977" s="10"/>
      <c r="D2977" s="1038">
        <v>48141010212</v>
      </c>
      <c r="E2977" s="746">
        <v>2889</v>
      </c>
    </row>
    <row r="2978" spans="1:5" ht="14.25" customHeight="1" x14ac:dyDescent="0.25">
      <c r="A2978" s="10"/>
      <c r="B2978" s="10"/>
      <c r="C2978" s="10"/>
      <c r="D2978" s="1038">
        <v>48141010203</v>
      </c>
      <c r="E2978" s="746">
        <v>2889</v>
      </c>
    </row>
    <row r="2979" spans="1:5" ht="14.25" customHeight="1" x14ac:dyDescent="0.25">
      <c r="A2979" s="10"/>
      <c r="B2979" s="10"/>
      <c r="C2979" s="10"/>
      <c r="D2979" s="1038">
        <v>48141003701</v>
      </c>
      <c r="E2979" s="746">
        <v>2889</v>
      </c>
    </row>
    <row r="2980" spans="1:5" ht="14.25" customHeight="1" x14ac:dyDescent="0.25">
      <c r="A2980" s="10"/>
      <c r="B2980" s="10"/>
      <c r="C2980" s="10"/>
      <c r="D2980" s="1038">
        <v>48141003100</v>
      </c>
      <c r="E2980" s="746">
        <v>2889</v>
      </c>
    </row>
    <row r="2981" spans="1:5" ht="14.25" customHeight="1" x14ac:dyDescent="0.25">
      <c r="A2981" s="10"/>
      <c r="B2981" s="10"/>
      <c r="C2981" s="10"/>
      <c r="D2981" s="1038">
        <v>48141001301</v>
      </c>
      <c r="E2981" s="746">
        <v>2889</v>
      </c>
    </row>
    <row r="2982" spans="1:5" ht="14.25" customHeight="1" x14ac:dyDescent="0.25">
      <c r="A2982" s="10"/>
      <c r="B2982" s="10"/>
      <c r="C2982" s="10"/>
      <c r="D2982" s="1038">
        <v>48135002700</v>
      </c>
      <c r="E2982" s="746">
        <v>2889</v>
      </c>
    </row>
    <row r="2983" spans="1:5" ht="14.25" customHeight="1" x14ac:dyDescent="0.25">
      <c r="A2983" s="10"/>
      <c r="B2983" s="10"/>
      <c r="C2983" s="10"/>
      <c r="D2983" s="1038">
        <v>48121021526</v>
      </c>
      <c r="E2983" s="746">
        <v>2889</v>
      </c>
    </row>
    <row r="2984" spans="1:5" ht="14.25" customHeight="1" x14ac:dyDescent="0.25">
      <c r="A2984" s="10"/>
      <c r="B2984" s="10"/>
      <c r="C2984" s="10"/>
      <c r="D2984" s="1038">
        <v>48121020108</v>
      </c>
      <c r="E2984" s="746">
        <v>2889</v>
      </c>
    </row>
    <row r="2985" spans="1:5" ht="14.25" customHeight="1" x14ac:dyDescent="0.25">
      <c r="A2985" s="10"/>
      <c r="B2985" s="10"/>
      <c r="C2985" s="10"/>
      <c r="D2985" s="1038">
        <v>48113000606</v>
      </c>
      <c r="E2985" s="746">
        <v>2889</v>
      </c>
    </row>
    <row r="2986" spans="1:5" ht="14.25" customHeight="1" x14ac:dyDescent="0.25">
      <c r="A2986" s="10"/>
      <c r="B2986" s="10"/>
      <c r="C2986" s="10"/>
      <c r="D2986" s="1038">
        <v>48085031639</v>
      </c>
      <c r="E2986" s="746">
        <v>2889</v>
      </c>
    </row>
    <row r="2987" spans="1:5" ht="14.25" customHeight="1" x14ac:dyDescent="0.25">
      <c r="A2987" s="10"/>
      <c r="B2987" s="10"/>
      <c r="C2987" s="10"/>
      <c r="D2987" s="1038">
        <v>48085031405</v>
      </c>
      <c r="E2987" s="746">
        <v>2889</v>
      </c>
    </row>
    <row r="2988" spans="1:5" ht="14.25" customHeight="1" x14ac:dyDescent="0.25">
      <c r="A2988" s="10"/>
      <c r="B2988" s="10"/>
      <c r="C2988" s="10"/>
      <c r="D2988" s="1038">
        <v>48085030303</v>
      </c>
      <c r="E2988" s="746">
        <v>2889</v>
      </c>
    </row>
    <row r="2989" spans="1:5" ht="14.25" customHeight="1" x14ac:dyDescent="0.25">
      <c r="A2989" s="10"/>
      <c r="B2989" s="10"/>
      <c r="C2989" s="10"/>
      <c r="D2989" s="1038">
        <v>48061012507</v>
      </c>
      <c r="E2989" s="746">
        <v>2889</v>
      </c>
    </row>
    <row r="2990" spans="1:5" ht="14.25" customHeight="1" x14ac:dyDescent="0.25">
      <c r="A2990" s="10"/>
      <c r="B2990" s="10"/>
      <c r="C2990" s="10"/>
      <c r="D2990" s="1038">
        <v>48039661100</v>
      </c>
      <c r="E2990" s="746">
        <v>2889</v>
      </c>
    </row>
    <row r="2991" spans="1:5" ht="14.25" customHeight="1" x14ac:dyDescent="0.25">
      <c r="A2991" s="10"/>
      <c r="B2991" s="10"/>
      <c r="C2991" s="10"/>
      <c r="D2991" s="1038">
        <v>48027023402</v>
      </c>
      <c r="E2991" s="746">
        <v>2889</v>
      </c>
    </row>
    <row r="2992" spans="1:5" ht="14.25" customHeight="1" x14ac:dyDescent="0.25">
      <c r="A2992" s="10"/>
      <c r="B2992" s="10"/>
      <c r="C2992" s="10"/>
      <c r="D2992" s="1038">
        <v>48027022405</v>
      </c>
      <c r="E2992" s="746">
        <v>2889</v>
      </c>
    </row>
    <row r="2993" spans="1:5" ht="14.25" customHeight="1" x14ac:dyDescent="0.25">
      <c r="A2993" s="10"/>
      <c r="B2993" s="10"/>
      <c r="C2993" s="10"/>
      <c r="D2993" s="1038">
        <v>48027020402</v>
      </c>
      <c r="E2993" s="746">
        <v>2889</v>
      </c>
    </row>
    <row r="2994" spans="1:5" ht="14.25" customHeight="1" x14ac:dyDescent="0.25">
      <c r="A2994" s="10"/>
      <c r="B2994" s="10"/>
      <c r="C2994" s="10"/>
      <c r="D2994" s="1038">
        <v>48439110600</v>
      </c>
      <c r="E2994" s="746">
        <v>2935</v>
      </c>
    </row>
    <row r="2995" spans="1:5" ht="14.25" customHeight="1" x14ac:dyDescent="0.25">
      <c r="A2995" s="10"/>
      <c r="B2995" s="10"/>
      <c r="C2995" s="10"/>
      <c r="D2995" s="1038">
        <v>48245010300</v>
      </c>
      <c r="E2995" s="746">
        <v>2935</v>
      </c>
    </row>
    <row r="2996" spans="1:5" ht="14.25" customHeight="1" x14ac:dyDescent="0.25">
      <c r="A2996" s="10"/>
      <c r="B2996" s="10"/>
      <c r="C2996" s="10"/>
      <c r="D2996" s="1038">
        <v>48223950500</v>
      </c>
      <c r="E2996" s="746">
        <v>2935</v>
      </c>
    </row>
    <row r="2997" spans="1:5" ht="14.25" customHeight="1" x14ac:dyDescent="0.25">
      <c r="A2997" s="10"/>
      <c r="B2997" s="10"/>
      <c r="C2997" s="10"/>
      <c r="D2997" s="1038">
        <v>48201555401</v>
      </c>
      <c r="E2997" s="746">
        <v>2935</v>
      </c>
    </row>
    <row r="2998" spans="1:5" ht="14.25" customHeight="1" x14ac:dyDescent="0.25">
      <c r="A2998" s="10"/>
      <c r="B2998" s="10"/>
      <c r="C2998" s="10"/>
      <c r="D2998" s="1038">
        <v>48201211000</v>
      </c>
      <c r="E2998" s="746">
        <v>2935</v>
      </c>
    </row>
    <row r="2999" spans="1:5" ht="14.25" customHeight="1" x14ac:dyDescent="0.25">
      <c r="A2999" s="10"/>
      <c r="B2999" s="10"/>
      <c r="C2999" s="10"/>
      <c r="D2999" s="1038">
        <v>48181001900</v>
      </c>
      <c r="E2999" s="746">
        <v>2935</v>
      </c>
    </row>
    <row r="3000" spans="1:5" ht="14.25" customHeight="1" x14ac:dyDescent="0.25">
      <c r="A3000" s="10"/>
      <c r="B3000" s="10"/>
      <c r="C3000" s="10"/>
      <c r="D3000" s="1038">
        <v>48167726200</v>
      </c>
      <c r="E3000" s="746">
        <v>2935</v>
      </c>
    </row>
    <row r="3001" spans="1:5" ht="14.25" customHeight="1" x14ac:dyDescent="0.25">
      <c r="A3001" s="10"/>
      <c r="B3001" s="10"/>
      <c r="C3001" s="10"/>
      <c r="D3001" s="1038">
        <v>48141002900</v>
      </c>
      <c r="E3001" s="746">
        <v>2935</v>
      </c>
    </row>
    <row r="3002" spans="1:5" ht="14.25" customHeight="1" x14ac:dyDescent="0.25">
      <c r="A3002" s="10"/>
      <c r="B3002" s="10"/>
      <c r="C3002" s="10"/>
      <c r="D3002" s="1038">
        <v>48141000108</v>
      </c>
      <c r="E3002" s="746">
        <v>2935</v>
      </c>
    </row>
    <row r="3003" spans="1:5" ht="14.25" customHeight="1" x14ac:dyDescent="0.25">
      <c r="A3003" s="10"/>
      <c r="B3003" s="10"/>
      <c r="C3003" s="10"/>
      <c r="D3003" s="1038">
        <v>48113015500</v>
      </c>
      <c r="E3003" s="746">
        <v>2935</v>
      </c>
    </row>
    <row r="3004" spans="1:5" ht="14.25" customHeight="1" x14ac:dyDescent="0.25">
      <c r="A3004" s="10"/>
      <c r="B3004" s="10"/>
      <c r="C3004" s="10"/>
      <c r="D3004" s="1038">
        <v>48113012702</v>
      </c>
      <c r="E3004" s="746">
        <v>2935</v>
      </c>
    </row>
    <row r="3005" spans="1:5" ht="14.25" customHeight="1" x14ac:dyDescent="0.25">
      <c r="A3005" s="10"/>
      <c r="B3005" s="10"/>
      <c r="C3005" s="10"/>
      <c r="D3005" s="1038">
        <v>48067950600</v>
      </c>
      <c r="E3005" s="746">
        <v>2935</v>
      </c>
    </row>
    <row r="3006" spans="1:5" ht="14.25" customHeight="1" x14ac:dyDescent="0.25">
      <c r="A3006" s="10"/>
      <c r="B3006" s="10"/>
      <c r="C3006" s="10"/>
      <c r="D3006" s="1038">
        <v>48201342200</v>
      </c>
      <c r="E3006" s="746">
        <v>2947</v>
      </c>
    </row>
    <row r="3007" spans="1:5" ht="14.25" customHeight="1" x14ac:dyDescent="0.25">
      <c r="A3007" s="10"/>
      <c r="B3007" s="10"/>
      <c r="C3007" s="10"/>
      <c r="D3007" s="1038">
        <v>48113004600</v>
      </c>
      <c r="E3007" s="746">
        <v>2947</v>
      </c>
    </row>
    <row r="3008" spans="1:5" ht="14.25" customHeight="1" x14ac:dyDescent="0.25">
      <c r="A3008" s="10"/>
      <c r="B3008" s="10"/>
      <c r="C3008" s="10"/>
      <c r="D3008" s="1038">
        <v>48491020403</v>
      </c>
      <c r="E3008" s="746">
        <v>2949</v>
      </c>
    </row>
    <row r="3009" spans="1:5" ht="14.25" customHeight="1" x14ac:dyDescent="0.25">
      <c r="A3009" s="10"/>
      <c r="B3009" s="10"/>
      <c r="C3009" s="10"/>
      <c r="D3009" s="1038">
        <v>48485010100</v>
      </c>
      <c r="E3009" s="746">
        <v>2949</v>
      </c>
    </row>
    <row r="3010" spans="1:5" ht="14.25" customHeight="1" x14ac:dyDescent="0.25">
      <c r="A3010" s="10"/>
      <c r="B3010" s="10"/>
      <c r="C3010" s="10"/>
      <c r="D3010" s="1038">
        <v>48467950800</v>
      </c>
      <c r="E3010" s="746">
        <v>2949</v>
      </c>
    </row>
    <row r="3011" spans="1:5" ht="14.25" customHeight="1" x14ac:dyDescent="0.25">
      <c r="A3011" s="10"/>
      <c r="B3011" s="10"/>
      <c r="C3011" s="10"/>
      <c r="D3011" s="1038">
        <v>48451000900</v>
      </c>
      <c r="E3011" s="746">
        <v>2949</v>
      </c>
    </row>
    <row r="3012" spans="1:5" ht="14.25" customHeight="1" x14ac:dyDescent="0.25">
      <c r="A3012" s="10"/>
      <c r="B3012" s="10"/>
      <c r="C3012" s="10"/>
      <c r="D3012" s="1038">
        <v>48441011600</v>
      </c>
      <c r="E3012" s="746">
        <v>2949</v>
      </c>
    </row>
    <row r="3013" spans="1:5" ht="14.25" customHeight="1" x14ac:dyDescent="0.25">
      <c r="A3013" s="10"/>
      <c r="B3013" s="10"/>
      <c r="C3013" s="10"/>
      <c r="D3013" s="1038">
        <v>48439111532</v>
      </c>
      <c r="E3013" s="746">
        <v>2949</v>
      </c>
    </row>
    <row r="3014" spans="1:5" ht="14.25" customHeight="1" x14ac:dyDescent="0.25">
      <c r="A3014" s="10"/>
      <c r="B3014" s="10"/>
      <c r="C3014" s="10"/>
      <c r="D3014" s="1038">
        <v>48409010800</v>
      </c>
      <c r="E3014" s="746">
        <v>2949</v>
      </c>
    </row>
    <row r="3015" spans="1:5" ht="14.25" customHeight="1" x14ac:dyDescent="0.25">
      <c r="A3015" s="10"/>
      <c r="B3015" s="10"/>
      <c r="C3015" s="10"/>
      <c r="D3015" s="1038">
        <v>48369950300</v>
      </c>
      <c r="E3015" s="746">
        <v>2949</v>
      </c>
    </row>
    <row r="3016" spans="1:5" ht="14.25" customHeight="1" x14ac:dyDescent="0.25">
      <c r="A3016" s="10"/>
      <c r="B3016" s="10"/>
      <c r="C3016" s="10"/>
      <c r="D3016" s="1038">
        <v>48355002102</v>
      </c>
      <c r="E3016" s="746">
        <v>2949</v>
      </c>
    </row>
    <row r="3017" spans="1:5" ht="14.25" customHeight="1" x14ac:dyDescent="0.25">
      <c r="A3017" s="10"/>
      <c r="B3017" s="10"/>
      <c r="C3017" s="10"/>
      <c r="D3017" s="1038">
        <v>48329000200</v>
      </c>
      <c r="E3017" s="746">
        <v>2949</v>
      </c>
    </row>
    <row r="3018" spans="1:5" ht="14.25" customHeight="1" x14ac:dyDescent="0.25">
      <c r="A3018" s="10"/>
      <c r="B3018" s="10"/>
      <c r="C3018" s="10"/>
      <c r="D3018" s="1038">
        <v>48291700600</v>
      </c>
      <c r="E3018" s="746">
        <v>2949</v>
      </c>
    </row>
    <row r="3019" spans="1:5" ht="14.25" customHeight="1" x14ac:dyDescent="0.25">
      <c r="A3019" s="10"/>
      <c r="B3019" s="10"/>
      <c r="C3019" s="10"/>
      <c r="D3019" s="1038">
        <v>48251130410</v>
      </c>
      <c r="E3019" s="746">
        <v>2949</v>
      </c>
    </row>
    <row r="3020" spans="1:5" ht="14.25" customHeight="1" x14ac:dyDescent="0.25">
      <c r="A3020" s="10"/>
      <c r="B3020" s="10"/>
      <c r="C3020" s="10"/>
      <c r="D3020" s="1038">
        <v>48245000309</v>
      </c>
      <c r="E3020" s="746">
        <v>2949</v>
      </c>
    </row>
    <row r="3021" spans="1:5" ht="14.25" customHeight="1" x14ac:dyDescent="0.25">
      <c r="A3021" s="10"/>
      <c r="B3021" s="10"/>
      <c r="C3021" s="10"/>
      <c r="D3021" s="1038">
        <v>48233950700</v>
      </c>
      <c r="E3021" s="746">
        <v>2949</v>
      </c>
    </row>
    <row r="3022" spans="1:5" ht="14.25" customHeight="1" x14ac:dyDescent="0.25">
      <c r="A3022" s="10"/>
      <c r="B3022" s="10"/>
      <c r="C3022" s="10"/>
      <c r="D3022" s="1038">
        <v>48215021904</v>
      </c>
      <c r="E3022" s="746">
        <v>2949</v>
      </c>
    </row>
    <row r="3023" spans="1:5" ht="14.25" customHeight="1" x14ac:dyDescent="0.25">
      <c r="A3023" s="10"/>
      <c r="B3023" s="10"/>
      <c r="C3023" s="10"/>
      <c r="D3023" s="1038">
        <v>48201542700</v>
      </c>
      <c r="E3023" s="746">
        <v>2949</v>
      </c>
    </row>
    <row r="3024" spans="1:5" ht="14.25" customHeight="1" x14ac:dyDescent="0.25">
      <c r="A3024" s="10"/>
      <c r="B3024" s="10"/>
      <c r="C3024" s="10"/>
      <c r="D3024" s="1038">
        <v>48201541202</v>
      </c>
      <c r="E3024" s="746">
        <v>2949</v>
      </c>
    </row>
    <row r="3025" spans="1:5" ht="14.25" customHeight="1" x14ac:dyDescent="0.25">
      <c r="A3025" s="10"/>
      <c r="B3025" s="10"/>
      <c r="C3025" s="10"/>
      <c r="D3025" s="1038">
        <v>48201510700</v>
      </c>
      <c r="E3025" s="746">
        <v>2949</v>
      </c>
    </row>
    <row r="3026" spans="1:5" ht="14.25" customHeight="1" x14ac:dyDescent="0.25">
      <c r="A3026" s="10"/>
      <c r="B3026" s="10"/>
      <c r="C3026" s="10"/>
      <c r="D3026" s="1038">
        <v>48201330302</v>
      </c>
      <c r="E3026" s="746">
        <v>2949</v>
      </c>
    </row>
    <row r="3027" spans="1:5" ht="14.25" customHeight="1" x14ac:dyDescent="0.25">
      <c r="A3027" s="10"/>
      <c r="B3027" s="10"/>
      <c r="C3027" s="10"/>
      <c r="D3027" s="1038">
        <v>48201321401</v>
      </c>
      <c r="E3027" s="746">
        <v>2949</v>
      </c>
    </row>
    <row r="3028" spans="1:5" ht="14.25" customHeight="1" x14ac:dyDescent="0.25">
      <c r="A3028" s="10"/>
      <c r="B3028" s="10"/>
      <c r="C3028" s="10"/>
      <c r="D3028" s="1038">
        <v>48201230800</v>
      </c>
      <c r="E3028" s="746">
        <v>2949</v>
      </c>
    </row>
    <row r="3029" spans="1:5" ht="14.25" customHeight="1" x14ac:dyDescent="0.25">
      <c r="A3029" s="10"/>
      <c r="B3029" s="10"/>
      <c r="C3029" s="10"/>
      <c r="D3029" s="1038">
        <v>48201210700</v>
      </c>
      <c r="E3029" s="746">
        <v>2949</v>
      </c>
    </row>
    <row r="3030" spans="1:5" ht="14.25" customHeight="1" x14ac:dyDescent="0.25">
      <c r="A3030" s="10"/>
      <c r="B3030" s="10"/>
      <c r="C3030" s="10"/>
      <c r="D3030" s="1038">
        <v>48159950200</v>
      </c>
      <c r="E3030" s="746">
        <v>2949</v>
      </c>
    </row>
    <row r="3031" spans="1:5" ht="14.25" customHeight="1" x14ac:dyDescent="0.25">
      <c r="A3031" s="10"/>
      <c r="B3031" s="10"/>
      <c r="C3031" s="10"/>
      <c r="D3031" s="1038">
        <v>48157675000</v>
      </c>
      <c r="E3031" s="746">
        <v>2949</v>
      </c>
    </row>
    <row r="3032" spans="1:5" ht="14.25" customHeight="1" x14ac:dyDescent="0.25">
      <c r="A3032" s="10"/>
      <c r="B3032" s="10"/>
      <c r="C3032" s="10"/>
      <c r="D3032" s="1038">
        <v>48141010346</v>
      </c>
      <c r="E3032" s="746">
        <v>2949</v>
      </c>
    </row>
    <row r="3033" spans="1:5" ht="14.25" customHeight="1" x14ac:dyDescent="0.25">
      <c r="A3033" s="10"/>
      <c r="B3033" s="10"/>
      <c r="C3033" s="10"/>
      <c r="D3033" s="1038">
        <v>48141004319</v>
      </c>
      <c r="E3033" s="746">
        <v>2949</v>
      </c>
    </row>
    <row r="3034" spans="1:5" ht="14.25" customHeight="1" x14ac:dyDescent="0.25">
      <c r="A3034" s="10"/>
      <c r="B3034" s="10"/>
      <c r="C3034" s="10"/>
      <c r="D3034" s="1038">
        <v>48141004201</v>
      </c>
      <c r="E3034" s="746">
        <v>2949</v>
      </c>
    </row>
    <row r="3035" spans="1:5" ht="14.25" customHeight="1" x14ac:dyDescent="0.25">
      <c r="A3035" s="10"/>
      <c r="B3035" s="10"/>
      <c r="C3035" s="10"/>
      <c r="D3035" s="1038">
        <v>48113018403</v>
      </c>
      <c r="E3035" s="746">
        <v>2949</v>
      </c>
    </row>
    <row r="3036" spans="1:5" ht="14.25" customHeight="1" x14ac:dyDescent="0.25">
      <c r="A3036" s="10"/>
      <c r="B3036" s="10"/>
      <c r="C3036" s="10"/>
      <c r="D3036" s="1038">
        <v>48113018104</v>
      </c>
      <c r="E3036" s="746">
        <v>2949</v>
      </c>
    </row>
    <row r="3037" spans="1:5" ht="14.25" customHeight="1" x14ac:dyDescent="0.25">
      <c r="A3037" s="10"/>
      <c r="B3037" s="10"/>
      <c r="C3037" s="10"/>
      <c r="D3037" s="1038">
        <v>48113017808</v>
      </c>
      <c r="E3037" s="746">
        <v>2949</v>
      </c>
    </row>
    <row r="3038" spans="1:5" ht="14.25" customHeight="1" x14ac:dyDescent="0.25">
      <c r="A3038" s="10"/>
      <c r="B3038" s="10"/>
      <c r="C3038" s="10"/>
      <c r="D3038" s="1038">
        <v>48113013901</v>
      </c>
      <c r="E3038" s="746">
        <v>2949</v>
      </c>
    </row>
    <row r="3039" spans="1:5" ht="14.25" customHeight="1" x14ac:dyDescent="0.25">
      <c r="A3039" s="10"/>
      <c r="B3039" s="10"/>
      <c r="C3039" s="10"/>
      <c r="D3039" s="1038">
        <v>48113013008</v>
      </c>
      <c r="E3039" s="746">
        <v>2949</v>
      </c>
    </row>
    <row r="3040" spans="1:5" ht="14.25" customHeight="1" x14ac:dyDescent="0.25">
      <c r="A3040" s="10"/>
      <c r="B3040" s="10"/>
      <c r="C3040" s="10"/>
      <c r="D3040" s="1038">
        <v>48113011101</v>
      </c>
      <c r="E3040" s="746">
        <v>2949</v>
      </c>
    </row>
    <row r="3041" spans="1:5" ht="14.25" customHeight="1" x14ac:dyDescent="0.25">
      <c r="A3041" s="10"/>
      <c r="B3041" s="10"/>
      <c r="C3041" s="10"/>
      <c r="D3041" s="1038">
        <v>48113007801</v>
      </c>
      <c r="E3041" s="746">
        <v>2949</v>
      </c>
    </row>
    <row r="3042" spans="1:5" ht="14.25" customHeight="1" x14ac:dyDescent="0.25">
      <c r="A3042" s="10"/>
      <c r="B3042" s="10"/>
      <c r="C3042" s="10"/>
      <c r="D3042" s="1038">
        <v>48113001204</v>
      </c>
      <c r="E3042" s="746">
        <v>2949</v>
      </c>
    </row>
    <row r="3043" spans="1:5" ht="14.25" customHeight="1" x14ac:dyDescent="0.25">
      <c r="A3043" s="10"/>
      <c r="B3043" s="10"/>
      <c r="C3043" s="10"/>
      <c r="D3043" s="1038">
        <v>48091310802</v>
      </c>
      <c r="E3043" s="746">
        <v>2949</v>
      </c>
    </row>
    <row r="3044" spans="1:5" ht="14.25" customHeight="1" x14ac:dyDescent="0.25">
      <c r="A3044" s="10"/>
      <c r="B3044" s="10"/>
      <c r="C3044" s="10"/>
      <c r="D3044" s="1038">
        <v>48085031625</v>
      </c>
      <c r="E3044" s="746">
        <v>2949</v>
      </c>
    </row>
    <row r="3045" spans="1:5" ht="14.25" customHeight="1" x14ac:dyDescent="0.25">
      <c r="A3045" s="10"/>
      <c r="B3045" s="10"/>
      <c r="C3045" s="10"/>
      <c r="D3045" s="1038">
        <v>48061013308</v>
      </c>
      <c r="E3045" s="746">
        <v>2949</v>
      </c>
    </row>
    <row r="3046" spans="1:5" ht="14.25" customHeight="1" x14ac:dyDescent="0.25">
      <c r="A3046" s="10"/>
      <c r="B3046" s="10"/>
      <c r="C3046" s="10"/>
      <c r="D3046" s="1038">
        <v>48061011902</v>
      </c>
      <c r="E3046" s="746">
        <v>2949</v>
      </c>
    </row>
    <row r="3047" spans="1:5" ht="14.25" customHeight="1" x14ac:dyDescent="0.25">
      <c r="A3047" s="10"/>
      <c r="B3047" s="10"/>
      <c r="C3047" s="10"/>
      <c r="D3047" s="1038">
        <v>48061011000</v>
      </c>
      <c r="E3047" s="746">
        <v>2949</v>
      </c>
    </row>
    <row r="3048" spans="1:5" ht="14.25" customHeight="1" x14ac:dyDescent="0.25">
      <c r="A3048" s="10"/>
      <c r="B3048" s="10"/>
      <c r="C3048" s="10"/>
      <c r="D3048" s="1038">
        <v>48029171100</v>
      </c>
      <c r="E3048" s="746">
        <v>2949</v>
      </c>
    </row>
    <row r="3049" spans="1:5" ht="14.25" customHeight="1" x14ac:dyDescent="0.25">
      <c r="A3049" s="10"/>
      <c r="B3049" s="10"/>
      <c r="C3049" s="10"/>
      <c r="D3049" s="1038">
        <v>48029161304</v>
      </c>
      <c r="E3049" s="746">
        <v>2949</v>
      </c>
    </row>
    <row r="3050" spans="1:5" ht="14.25" customHeight="1" x14ac:dyDescent="0.25">
      <c r="A3050" s="10"/>
      <c r="B3050" s="10"/>
      <c r="C3050" s="10"/>
      <c r="D3050" s="1038">
        <v>48029131613</v>
      </c>
      <c r="E3050" s="746">
        <v>2949</v>
      </c>
    </row>
    <row r="3051" spans="1:5" ht="14.25" customHeight="1" x14ac:dyDescent="0.25">
      <c r="A3051" s="10"/>
      <c r="B3051" s="10"/>
      <c r="C3051" s="10"/>
      <c r="D3051" s="1038">
        <v>48029121907</v>
      </c>
      <c r="E3051" s="746">
        <v>2949</v>
      </c>
    </row>
    <row r="3052" spans="1:5" ht="14.25" customHeight="1" x14ac:dyDescent="0.25">
      <c r="A3052" s="10"/>
      <c r="B3052" s="10"/>
      <c r="C3052" s="10"/>
      <c r="D3052" s="1038">
        <v>48029121803</v>
      </c>
      <c r="E3052" s="746">
        <v>2949</v>
      </c>
    </row>
    <row r="3053" spans="1:5" ht="14.25" customHeight="1" x14ac:dyDescent="0.25">
      <c r="A3053" s="10"/>
      <c r="B3053" s="10"/>
      <c r="C3053" s="10"/>
      <c r="D3053" s="1038">
        <v>48027023201</v>
      </c>
      <c r="E3053" s="746">
        <v>2949</v>
      </c>
    </row>
    <row r="3054" spans="1:5" ht="14.25" customHeight="1" x14ac:dyDescent="0.25">
      <c r="A3054" s="10"/>
      <c r="B3054" s="10"/>
      <c r="C3054" s="10"/>
      <c r="D3054" s="1038">
        <v>48027021301</v>
      </c>
      <c r="E3054" s="746">
        <v>2949</v>
      </c>
    </row>
    <row r="3055" spans="1:5" ht="14.25" customHeight="1" x14ac:dyDescent="0.25">
      <c r="A3055" s="10"/>
      <c r="B3055" s="10"/>
      <c r="C3055" s="10"/>
      <c r="D3055" s="1038">
        <v>48007950300</v>
      </c>
      <c r="E3055" s="746">
        <v>2949</v>
      </c>
    </row>
    <row r="3056" spans="1:5" ht="14.25" customHeight="1" x14ac:dyDescent="0.25">
      <c r="A3056" s="10"/>
      <c r="B3056" s="10"/>
      <c r="C3056" s="10"/>
      <c r="D3056" s="1038">
        <v>48381020900</v>
      </c>
      <c r="E3056" s="746">
        <v>2997</v>
      </c>
    </row>
    <row r="3057" spans="1:5" ht="14.25" customHeight="1" x14ac:dyDescent="0.25">
      <c r="A3057" s="10"/>
      <c r="B3057" s="10"/>
      <c r="C3057" s="10"/>
      <c r="D3057" s="1038">
        <v>48113003902</v>
      </c>
      <c r="E3057" s="746">
        <v>2997</v>
      </c>
    </row>
    <row r="3058" spans="1:5" ht="14.25" customHeight="1" x14ac:dyDescent="0.25">
      <c r="A3058" s="10"/>
      <c r="B3058" s="10"/>
      <c r="C3058" s="10"/>
      <c r="D3058" s="1038">
        <v>48029192200</v>
      </c>
      <c r="E3058" s="746">
        <v>2997</v>
      </c>
    </row>
    <row r="3059" spans="1:5" ht="14.25" customHeight="1" x14ac:dyDescent="0.25">
      <c r="A3059" s="10"/>
      <c r="B3059" s="10"/>
      <c r="C3059" s="10"/>
      <c r="D3059" s="1038">
        <v>48213950700</v>
      </c>
      <c r="E3059" s="746">
        <v>3000</v>
      </c>
    </row>
    <row r="3060" spans="1:5" ht="14.25" customHeight="1" x14ac:dyDescent="0.25">
      <c r="A3060" s="10"/>
      <c r="B3060" s="10"/>
      <c r="C3060" s="10"/>
      <c r="D3060" s="1038">
        <v>48145000400</v>
      </c>
      <c r="E3060" s="746">
        <v>3000</v>
      </c>
    </row>
    <row r="3061" spans="1:5" ht="14.25" customHeight="1" x14ac:dyDescent="0.25">
      <c r="A3061" s="10"/>
      <c r="B3061" s="10"/>
      <c r="C3061" s="10"/>
      <c r="D3061" s="1038">
        <v>48491020108</v>
      </c>
      <c r="E3061" s="746">
        <v>3002</v>
      </c>
    </row>
    <row r="3062" spans="1:5" ht="14.25" customHeight="1" x14ac:dyDescent="0.25">
      <c r="A3062" s="10"/>
      <c r="B3062" s="10"/>
      <c r="C3062" s="10"/>
      <c r="D3062" s="1038">
        <v>48481740900</v>
      </c>
      <c r="E3062" s="746">
        <v>3002</v>
      </c>
    </row>
    <row r="3063" spans="1:5" ht="14.25" customHeight="1" x14ac:dyDescent="0.25">
      <c r="A3063" s="10"/>
      <c r="B3063" s="10"/>
      <c r="C3063" s="10"/>
      <c r="D3063" s="1038">
        <v>48479001715</v>
      </c>
      <c r="E3063" s="746">
        <v>3002</v>
      </c>
    </row>
    <row r="3064" spans="1:5" ht="14.25" customHeight="1" x14ac:dyDescent="0.25">
      <c r="A3064" s="10"/>
      <c r="B3064" s="10"/>
      <c r="C3064" s="10"/>
      <c r="D3064" s="1038">
        <v>48467950400</v>
      </c>
      <c r="E3064" s="746">
        <v>3002</v>
      </c>
    </row>
    <row r="3065" spans="1:5" ht="14.25" customHeight="1" x14ac:dyDescent="0.25">
      <c r="A3065" s="10"/>
      <c r="B3065" s="10"/>
      <c r="C3065" s="10"/>
      <c r="D3065" s="1038">
        <v>48453001768</v>
      </c>
      <c r="E3065" s="746">
        <v>3002</v>
      </c>
    </row>
    <row r="3066" spans="1:5" ht="14.25" customHeight="1" x14ac:dyDescent="0.25">
      <c r="A3066" s="10"/>
      <c r="B3066" s="10"/>
      <c r="C3066" s="10"/>
      <c r="D3066" s="1038">
        <v>48453000803</v>
      </c>
      <c r="E3066" s="746">
        <v>3002</v>
      </c>
    </row>
    <row r="3067" spans="1:5" ht="14.25" customHeight="1" x14ac:dyDescent="0.25">
      <c r="A3067" s="10"/>
      <c r="B3067" s="10"/>
      <c r="C3067" s="10"/>
      <c r="D3067" s="1038">
        <v>48441010800</v>
      </c>
      <c r="E3067" s="746">
        <v>3002</v>
      </c>
    </row>
    <row r="3068" spans="1:5" ht="14.25" customHeight="1" x14ac:dyDescent="0.25">
      <c r="A3068" s="10"/>
      <c r="B3068" s="10"/>
      <c r="C3068" s="10"/>
      <c r="D3068" s="1038">
        <v>48439113509</v>
      </c>
      <c r="E3068" s="746">
        <v>3002</v>
      </c>
    </row>
    <row r="3069" spans="1:5" ht="14.25" customHeight="1" x14ac:dyDescent="0.25">
      <c r="A3069" s="10"/>
      <c r="B3069" s="10"/>
      <c r="C3069" s="10"/>
      <c r="D3069" s="1038">
        <v>48439110906</v>
      </c>
      <c r="E3069" s="746">
        <v>3002</v>
      </c>
    </row>
    <row r="3070" spans="1:5" ht="14.25" customHeight="1" x14ac:dyDescent="0.25">
      <c r="A3070" s="10"/>
      <c r="B3070" s="10"/>
      <c r="C3070" s="10"/>
      <c r="D3070" s="1038">
        <v>48439110301</v>
      </c>
      <c r="E3070" s="746">
        <v>3002</v>
      </c>
    </row>
    <row r="3071" spans="1:5" ht="14.25" customHeight="1" x14ac:dyDescent="0.25">
      <c r="A3071" s="10"/>
      <c r="B3071" s="10"/>
      <c r="C3071" s="10"/>
      <c r="D3071" s="1038">
        <v>48367140501</v>
      </c>
      <c r="E3071" s="746">
        <v>3002</v>
      </c>
    </row>
    <row r="3072" spans="1:5" ht="14.25" customHeight="1" x14ac:dyDescent="0.25">
      <c r="A3072" s="10"/>
      <c r="B3072" s="10"/>
      <c r="C3072" s="10"/>
      <c r="D3072" s="1038">
        <v>48367140705</v>
      </c>
      <c r="E3072" s="746">
        <v>3002</v>
      </c>
    </row>
    <row r="3073" spans="1:5" ht="14.25" customHeight="1" x14ac:dyDescent="0.25">
      <c r="A3073" s="10"/>
      <c r="B3073" s="10"/>
      <c r="C3073" s="10"/>
      <c r="D3073" s="1038">
        <v>48355006100</v>
      </c>
      <c r="E3073" s="746">
        <v>3002</v>
      </c>
    </row>
    <row r="3074" spans="1:5" ht="14.25" customHeight="1" x14ac:dyDescent="0.25">
      <c r="A3074" s="10"/>
      <c r="B3074" s="10"/>
      <c r="C3074" s="10"/>
      <c r="D3074" s="1038">
        <v>48343950300</v>
      </c>
      <c r="E3074" s="746">
        <v>3002</v>
      </c>
    </row>
    <row r="3075" spans="1:5" ht="14.25" customHeight="1" x14ac:dyDescent="0.25">
      <c r="A3075" s="10"/>
      <c r="B3075" s="10"/>
      <c r="C3075" s="10"/>
      <c r="D3075" s="1038">
        <v>48323950300</v>
      </c>
      <c r="E3075" s="746">
        <v>3002</v>
      </c>
    </row>
    <row r="3076" spans="1:5" ht="14.25" customHeight="1" x14ac:dyDescent="0.25">
      <c r="A3076" s="10"/>
      <c r="B3076" s="10"/>
      <c r="C3076" s="10"/>
      <c r="D3076" s="1038">
        <v>48303010407</v>
      </c>
      <c r="E3076" s="746">
        <v>3002</v>
      </c>
    </row>
    <row r="3077" spans="1:5" ht="14.25" customHeight="1" x14ac:dyDescent="0.25">
      <c r="A3077" s="10"/>
      <c r="B3077" s="10"/>
      <c r="C3077" s="10"/>
      <c r="D3077" s="1038">
        <v>48215023510</v>
      </c>
      <c r="E3077" s="746">
        <v>3002</v>
      </c>
    </row>
    <row r="3078" spans="1:5" ht="14.25" customHeight="1" x14ac:dyDescent="0.25">
      <c r="A3078" s="10"/>
      <c r="B3078" s="10"/>
      <c r="C3078" s="10"/>
      <c r="D3078" s="1038">
        <v>48201554001</v>
      </c>
      <c r="E3078" s="746">
        <v>3002</v>
      </c>
    </row>
    <row r="3079" spans="1:5" ht="14.25" customHeight="1" x14ac:dyDescent="0.25">
      <c r="A3079" s="10"/>
      <c r="B3079" s="10"/>
      <c r="C3079" s="10"/>
      <c r="D3079" s="1038">
        <v>48201553700</v>
      </c>
      <c r="E3079" s="746">
        <v>3002</v>
      </c>
    </row>
    <row r="3080" spans="1:5" ht="14.25" customHeight="1" x14ac:dyDescent="0.25">
      <c r="A3080" s="10"/>
      <c r="B3080" s="10"/>
      <c r="C3080" s="10"/>
      <c r="D3080" s="1038">
        <v>48201553002</v>
      </c>
      <c r="E3080" s="746">
        <v>3002</v>
      </c>
    </row>
    <row r="3081" spans="1:5" ht="14.25" customHeight="1" x14ac:dyDescent="0.25">
      <c r="A3081" s="10"/>
      <c r="B3081" s="10"/>
      <c r="C3081" s="10"/>
      <c r="D3081" s="1038">
        <v>48201430800</v>
      </c>
      <c r="E3081" s="746">
        <v>3002</v>
      </c>
    </row>
    <row r="3082" spans="1:5" ht="14.25" customHeight="1" x14ac:dyDescent="0.25">
      <c r="A3082" s="10"/>
      <c r="B3082" s="10"/>
      <c r="C3082" s="10"/>
      <c r="D3082" s="1038">
        <v>48201410900</v>
      </c>
      <c r="E3082" s="746">
        <v>3002</v>
      </c>
    </row>
    <row r="3083" spans="1:5" ht="14.25" customHeight="1" x14ac:dyDescent="0.25">
      <c r="A3083" s="10"/>
      <c r="B3083" s="10"/>
      <c r="C3083" s="10"/>
      <c r="D3083" s="1038">
        <v>48201343600</v>
      </c>
      <c r="E3083" s="746">
        <v>3002</v>
      </c>
    </row>
    <row r="3084" spans="1:5" ht="14.25" customHeight="1" x14ac:dyDescent="0.25">
      <c r="A3084" s="10"/>
      <c r="B3084" s="10"/>
      <c r="C3084" s="10"/>
      <c r="D3084" s="1038">
        <v>48201341600</v>
      </c>
      <c r="E3084" s="746">
        <v>3002</v>
      </c>
    </row>
    <row r="3085" spans="1:5" ht="14.25" customHeight="1" x14ac:dyDescent="0.25">
      <c r="A3085" s="10"/>
      <c r="B3085" s="10"/>
      <c r="C3085" s="10"/>
      <c r="D3085" s="1038">
        <v>48201251200</v>
      </c>
      <c r="E3085" s="746">
        <v>3002</v>
      </c>
    </row>
    <row r="3086" spans="1:5" ht="14.25" customHeight="1" x14ac:dyDescent="0.25">
      <c r="A3086" s="10"/>
      <c r="B3086" s="10"/>
      <c r="C3086" s="10"/>
      <c r="D3086" s="1038">
        <v>48201222502</v>
      </c>
      <c r="E3086" s="746">
        <v>3002</v>
      </c>
    </row>
    <row r="3087" spans="1:5" ht="14.25" customHeight="1" x14ac:dyDescent="0.25">
      <c r="A3087" s="10"/>
      <c r="B3087" s="10"/>
      <c r="C3087" s="10"/>
      <c r="D3087" s="1038">
        <v>48201210900</v>
      </c>
      <c r="E3087" s="746">
        <v>3002</v>
      </c>
    </row>
    <row r="3088" spans="1:5" ht="14.25" customHeight="1" x14ac:dyDescent="0.25">
      <c r="A3088" s="10"/>
      <c r="B3088" s="10"/>
      <c r="C3088" s="10"/>
      <c r="D3088" s="1038">
        <v>48167723600</v>
      </c>
      <c r="E3088" s="746">
        <v>3002</v>
      </c>
    </row>
    <row r="3089" spans="1:5" ht="14.25" customHeight="1" x14ac:dyDescent="0.25">
      <c r="A3089" s="10"/>
      <c r="B3089" s="10"/>
      <c r="C3089" s="10"/>
      <c r="D3089" s="1038">
        <v>48141010101</v>
      </c>
      <c r="E3089" s="746">
        <v>3002</v>
      </c>
    </row>
    <row r="3090" spans="1:5" ht="14.25" customHeight="1" x14ac:dyDescent="0.25">
      <c r="A3090" s="10"/>
      <c r="B3090" s="10"/>
      <c r="C3090" s="10"/>
      <c r="D3090" s="1038">
        <v>48139060300</v>
      </c>
      <c r="E3090" s="746">
        <v>3002</v>
      </c>
    </row>
    <row r="3091" spans="1:5" ht="14.25" customHeight="1" x14ac:dyDescent="0.25">
      <c r="A3091" s="10"/>
      <c r="B3091" s="10"/>
      <c r="C3091" s="10"/>
      <c r="D3091" s="1038">
        <v>48123970100</v>
      </c>
      <c r="E3091" s="746">
        <v>3002</v>
      </c>
    </row>
    <row r="3092" spans="1:5" ht="14.25" customHeight="1" x14ac:dyDescent="0.25">
      <c r="A3092" s="10"/>
      <c r="B3092" s="10"/>
      <c r="C3092" s="10"/>
      <c r="D3092" s="1038">
        <v>48115950500</v>
      </c>
      <c r="E3092" s="746">
        <v>3002</v>
      </c>
    </row>
    <row r="3093" spans="1:5" ht="14.25" customHeight="1" x14ac:dyDescent="0.25">
      <c r="A3093" s="10"/>
      <c r="B3093" s="10"/>
      <c r="C3093" s="10"/>
      <c r="D3093" s="1038">
        <v>48113018121</v>
      </c>
      <c r="E3093" s="746">
        <v>3002</v>
      </c>
    </row>
    <row r="3094" spans="1:5" ht="14.25" customHeight="1" x14ac:dyDescent="0.25">
      <c r="A3094" s="10"/>
      <c r="B3094" s="10"/>
      <c r="C3094" s="10"/>
      <c r="D3094" s="1038">
        <v>48113016615</v>
      </c>
      <c r="E3094" s="746">
        <v>3002</v>
      </c>
    </row>
    <row r="3095" spans="1:5" ht="14.25" customHeight="1" x14ac:dyDescent="0.25">
      <c r="A3095" s="10"/>
      <c r="B3095" s="10"/>
      <c r="C3095" s="10"/>
      <c r="D3095" s="1038">
        <v>48113009301</v>
      </c>
      <c r="E3095" s="746">
        <v>3002</v>
      </c>
    </row>
    <row r="3096" spans="1:5" ht="14.25" customHeight="1" x14ac:dyDescent="0.25">
      <c r="A3096" s="10"/>
      <c r="B3096" s="10"/>
      <c r="C3096" s="10"/>
      <c r="D3096" s="1038">
        <v>48099010802</v>
      </c>
      <c r="E3096" s="746">
        <v>3002</v>
      </c>
    </row>
    <row r="3097" spans="1:5" ht="14.25" customHeight="1" x14ac:dyDescent="0.25">
      <c r="A3097" s="10"/>
      <c r="B3097" s="10"/>
      <c r="C3097" s="10"/>
      <c r="D3097" s="1038">
        <v>48093950300</v>
      </c>
      <c r="E3097" s="746">
        <v>3002</v>
      </c>
    </row>
    <row r="3098" spans="1:5" ht="14.25" customHeight="1" x14ac:dyDescent="0.25">
      <c r="A3098" s="10"/>
      <c r="B3098" s="10"/>
      <c r="C3098" s="10"/>
      <c r="D3098" s="1038">
        <v>48061014100</v>
      </c>
      <c r="E3098" s="746">
        <v>3002</v>
      </c>
    </row>
    <row r="3099" spans="1:5" ht="14.25" customHeight="1" x14ac:dyDescent="0.25">
      <c r="A3099" s="10"/>
      <c r="B3099" s="10"/>
      <c r="C3099" s="10"/>
      <c r="D3099" s="1038">
        <v>48053960800</v>
      </c>
      <c r="E3099" s="746">
        <v>3002</v>
      </c>
    </row>
    <row r="3100" spans="1:5" ht="14.25" customHeight="1" x14ac:dyDescent="0.25">
      <c r="A3100" s="10"/>
      <c r="B3100" s="10"/>
      <c r="C3100" s="10"/>
      <c r="D3100" s="1038">
        <v>48039660200</v>
      </c>
      <c r="E3100" s="746">
        <v>3002</v>
      </c>
    </row>
    <row r="3101" spans="1:5" ht="14.25" customHeight="1" x14ac:dyDescent="0.25">
      <c r="A3101" s="10"/>
      <c r="B3101" s="10"/>
      <c r="C3101" s="10"/>
      <c r="D3101" s="1038">
        <v>48029131609</v>
      </c>
      <c r="E3101" s="746">
        <v>3002</v>
      </c>
    </row>
    <row r="3102" spans="1:5" ht="14.25" customHeight="1" x14ac:dyDescent="0.25">
      <c r="A3102" s="10"/>
      <c r="B3102" s="10"/>
      <c r="C3102" s="10"/>
      <c r="D3102" s="1038">
        <v>48029121809</v>
      </c>
      <c r="E3102" s="746">
        <v>3002</v>
      </c>
    </row>
    <row r="3103" spans="1:5" ht="14.25" customHeight="1" x14ac:dyDescent="0.25">
      <c r="A3103" s="10"/>
      <c r="B3103" s="10"/>
      <c r="C3103" s="10"/>
      <c r="D3103" s="1038">
        <v>48027023300</v>
      </c>
      <c r="E3103" s="746">
        <v>3002</v>
      </c>
    </row>
    <row r="3104" spans="1:5" ht="14.25" customHeight="1" x14ac:dyDescent="0.25">
      <c r="A3104" s="10"/>
      <c r="B3104" s="10"/>
      <c r="C3104" s="10"/>
      <c r="D3104" s="1038">
        <v>48027021302</v>
      </c>
      <c r="E3104" s="746">
        <v>3002</v>
      </c>
    </row>
    <row r="3105" spans="1:5" ht="14.25" customHeight="1" x14ac:dyDescent="0.25">
      <c r="A3105" s="10"/>
      <c r="B3105" s="10"/>
      <c r="C3105" s="10"/>
      <c r="D3105" s="1038">
        <v>48027020202</v>
      </c>
      <c r="E3105" s="746">
        <v>3002</v>
      </c>
    </row>
    <row r="3106" spans="1:5" ht="14.25" customHeight="1" x14ac:dyDescent="0.25">
      <c r="A3106" s="10"/>
      <c r="B3106" s="10"/>
      <c r="C3106" s="10"/>
      <c r="D3106" s="1038">
        <v>48003950300</v>
      </c>
      <c r="E3106" s="746">
        <v>3002</v>
      </c>
    </row>
    <row r="3107" spans="1:5" ht="14.25" customHeight="1" x14ac:dyDescent="0.25">
      <c r="A3107" s="10"/>
      <c r="B3107" s="10"/>
      <c r="C3107" s="10"/>
      <c r="D3107" s="1038">
        <v>48491020301</v>
      </c>
      <c r="E3107" s="746">
        <v>3048</v>
      </c>
    </row>
    <row r="3108" spans="1:5" ht="14.25" customHeight="1" x14ac:dyDescent="0.25">
      <c r="A3108" s="10"/>
      <c r="B3108" s="10"/>
      <c r="C3108" s="10"/>
      <c r="D3108" s="1038">
        <v>48479001003</v>
      </c>
      <c r="E3108" s="746">
        <v>3048</v>
      </c>
    </row>
    <row r="3109" spans="1:5" ht="14.25" customHeight="1" x14ac:dyDescent="0.25">
      <c r="A3109" s="10"/>
      <c r="B3109" s="10"/>
      <c r="C3109" s="10"/>
      <c r="D3109" s="1038">
        <v>48479001004</v>
      </c>
      <c r="E3109" s="746">
        <v>3048</v>
      </c>
    </row>
    <row r="3110" spans="1:5" ht="14.25" customHeight="1" x14ac:dyDescent="0.25">
      <c r="A3110" s="10"/>
      <c r="B3110" s="10"/>
      <c r="C3110" s="10"/>
      <c r="D3110" s="1038">
        <v>48453002106</v>
      </c>
      <c r="E3110" s="746">
        <v>3048</v>
      </c>
    </row>
    <row r="3111" spans="1:5" ht="14.25" customHeight="1" x14ac:dyDescent="0.25">
      <c r="A3111" s="10"/>
      <c r="B3111" s="10"/>
      <c r="C3111" s="10"/>
      <c r="D3111" s="1038">
        <v>48439101402</v>
      </c>
      <c r="E3111" s="746">
        <v>3048</v>
      </c>
    </row>
    <row r="3112" spans="1:5" ht="14.25" customHeight="1" x14ac:dyDescent="0.25">
      <c r="A3112" s="10"/>
      <c r="B3112" s="10"/>
      <c r="C3112" s="10"/>
      <c r="D3112" s="1038">
        <v>48205950200</v>
      </c>
      <c r="E3112" s="746">
        <v>3048</v>
      </c>
    </row>
    <row r="3113" spans="1:5" ht="14.25" customHeight="1" x14ac:dyDescent="0.25">
      <c r="A3113" s="10"/>
      <c r="B3113" s="10"/>
      <c r="C3113" s="10"/>
      <c r="D3113" s="1038">
        <v>48201453502</v>
      </c>
      <c r="E3113" s="746">
        <v>3048</v>
      </c>
    </row>
    <row r="3114" spans="1:5" ht="14.25" customHeight="1" x14ac:dyDescent="0.25">
      <c r="A3114" s="10"/>
      <c r="B3114" s="10"/>
      <c r="C3114" s="10"/>
      <c r="D3114" s="1038">
        <v>48113017606</v>
      </c>
      <c r="E3114" s="746">
        <v>3048</v>
      </c>
    </row>
    <row r="3115" spans="1:5" ht="14.25" customHeight="1" x14ac:dyDescent="0.25">
      <c r="A3115" s="10"/>
      <c r="B3115" s="10"/>
      <c r="C3115" s="10"/>
      <c r="D3115" s="1038">
        <v>48113015700</v>
      </c>
      <c r="E3115" s="746">
        <v>3048</v>
      </c>
    </row>
    <row r="3116" spans="1:5" ht="14.25" customHeight="1" x14ac:dyDescent="0.25">
      <c r="A3116" s="10"/>
      <c r="B3116" s="10"/>
      <c r="C3116" s="10"/>
      <c r="D3116" s="1038">
        <v>48113014406</v>
      </c>
      <c r="E3116" s="746">
        <v>3048</v>
      </c>
    </row>
    <row r="3117" spans="1:5" ht="14.25" customHeight="1" x14ac:dyDescent="0.25">
      <c r="A3117" s="10"/>
      <c r="B3117" s="10"/>
      <c r="C3117" s="10"/>
      <c r="D3117" s="1038">
        <v>48113008500</v>
      </c>
      <c r="E3117" s="746">
        <v>3048</v>
      </c>
    </row>
    <row r="3118" spans="1:5" ht="14.25" customHeight="1" x14ac:dyDescent="0.25">
      <c r="A3118" s="10"/>
      <c r="B3118" s="10"/>
      <c r="C3118" s="10"/>
      <c r="D3118" s="1038">
        <v>48029161200</v>
      </c>
      <c r="E3118" s="746">
        <v>3048</v>
      </c>
    </row>
    <row r="3119" spans="1:5" ht="14.25" customHeight="1" x14ac:dyDescent="0.25">
      <c r="A3119" s="10"/>
      <c r="B3119" s="10"/>
      <c r="C3119" s="10"/>
      <c r="D3119" s="1038">
        <v>48005001001</v>
      </c>
      <c r="E3119" s="746">
        <v>3048</v>
      </c>
    </row>
    <row r="3120" spans="1:5" ht="14.25" customHeight="1" x14ac:dyDescent="0.25">
      <c r="A3120" s="10"/>
      <c r="B3120" s="10"/>
      <c r="C3120" s="10"/>
      <c r="D3120" s="1038">
        <v>48061012200</v>
      </c>
      <c r="E3120" s="746">
        <v>3061</v>
      </c>
    </row>
    <row r="3121" spans="1:5" ht="14.25" customHeight="1" x14ac:dyDescent="0.25">
      <c r="A3121" s="10"/>
      <c r="B3121" s="10"/>
      <c r="C3121" s="10"/>
      <c r="D3121" s="1038">
        <v>48497150603</v>
      </c>
      <c r="E3121" s="746">
        <v>3062</v>
      </c>
    </row>
    <row r="3122" spans="1:5" ht="14.25" customHeight="1" x14ac:dyDescent="0.25">
      <c r="A3122" s="10"/>
      <c r="B3122" s="10"/>
      <c r="C3122" s="10"/>
      <c r="D3122" s="1038">
        <v>48491020111</v>
      </c>
      <c r="E3122" s="746">
        <v>3062</v>
      </c>
    </row>
    <row r="3123" spans="1:5" ht="14.25" customHeight="1" x14ac:dyDescent="0.25">
      <c r="A3123" s="10"/>
      <c r="B3123" s="10"/>
      <c r="C3123" s="10"/>
      <c r="D3123" s="1038">
        <v>48491020113</v>
      </c>
      <c r="E3123" s="746">
        <v>3062</v>
      </c>
    </row>
    <row r="3124" spans="1:5" ht="14.25" customHeight="1" x14ac:dyDescent="0.25">
      <c r="A3124" s="10"/>
      <c r="B3124" s="10"/>
      <c r="C3124" s="10"/>
      <c r="D3124" s="1038">
        <v>48479000300</v>
      </c>
      <c r="E3124" s="746">
        <v>3062</v>
      </c>
    </row>
    <row r="3125" spans="1:5" ht="14.25" customHeight="1" x14ac:dyDescent="0.25">
      <c r="A3125" s="10"/>
      <c r="B3125" s="10"/>
      <c r="C3125" s="10"/>
      <c r="D3125" s="1038">
        <v>48469001604</v>
      </c>
      <c r="E3125" s="746">
        <v>3062</v>
      </c>
    </row>
    <row r="3126" spans="1:5" ht="14.25" customHeight="1" x14ac:dyDescent="0.25">
      <c r="A3126" s="10"/>
      <c r="B3126" s="10"/>
      <c r="C3126" s="10"/>
      <c r="D3126" s="1038">
        <v>48453002211</v>
      </c>
      <c r="E3126" s="746">
        <v>3062</v>
      </c>
    </row>
    <row r="3127" spans="1:5" ht="14.25" customHeight="1" x14ac:dyDescent="0.25">
      <c r="A3127" s="10"/>
      <c r="B3127" s="10"/>
      <c r="C3127" s="10"/>
      <c r="D3127" s="1038">
        <v>48453002201</v>
      </c>
      <c r="E3127" s="746">
        <v>3062</v>
      </c>
    </row>
    <row r="3128" spans="1:5" ht="14.25" customHeight="1" x14ac:dyDescent="0.25">
      <c r="A3128" s="10"/>
      <c r="B3128" s="10"/>
      <c r="C3128" s="10"/>
      <c r="D3128" s="1038">
        <v>48453001757</v>
      </c>
      <c r="E3128" s="746">
        <v>3062</v>
      </c>
    </row>
    <row r="3129" spans="1:5" ht="14.25" customHeight="1" x14ac:dyDescent="0.25">
      <c r="A3129" s="10"/>
      <c r="B3129" s="10"/>
      <c r="C3129" s="10"/>
      <c r="D3129" s="1038">
        <v>48439114006</v>
      </c>
      <c r="E3129" s="746">
        <v>3062</v>
      </c>
    </row>
    <row r="3130" spans="1:5" ht="14.25" customHeight="1" x14ac:dyDescent="0.25">
      <c r="A3130" s="10"/>
      <c r="B3130" s="10"/>
      <c r="C3130" s="10"/>
      <c r="D3130" s="1038">
        <v>48439113301</v>
      </c>
      <c r="E3130" s="746">
        <v>3062</v>
      </c>
    </row>
    <row r="3131" spans="1:5" ht="14.25" customHeight="1" x14ac:dyDescent="0.25">
      <c r="A3131" s="10"/>
      <c r="B3131" s="10"/>
      <c r="C3131" s="10"/>
      <c r="D3131" s="1038">
        <v>48439113213</v>
      </c>
      <c r="E3131" s="746">
        <v>3062</v>
      </c>
    </row>
    <row r="3132" spans="1:5" ht="14.25" customHeight="1" x14ac:dyDescent="0.25">
      <c r="A3132" s="10"/>
      <c r="B3132" s="10"/>
      <c r="C3132" s="10"/>
      <c r="D3132" s="1038">
        <v>48439111542</v>
      </c>
      <c r="E3132" s="746">
        <v>3062</v>
      </c>
    </row>
    <row r="3133" spans="1:5" ht="14.25" customHeight="1" x14ac:dyDescent="0.25">
      <c r="A3133" s="10"/>
      <c r="B3133" s="10"/>
      <c r="C3133" s="10"/>
      <c r="D3133" s="1038">
        <v>48439111408</v>
      </c>
      <c r="E3133" s="746">
        <v>3062</v>
      </c>
    </row>
    <row r="3134" spans="1:5" ht="14.25" customHeight="1" x14ac:dyDescent="0.25">
      <c r="A3134" s="10"/>
      <c r="B3134" s="10"/>
      <c r="C3134" s="10"/>
      <c r="D3134" s="1038">
        <v>48439111308</v>
      </c>
      <c r="E3134" s="746">
        <v>3062</v>
      </c>
    </row>
    <row r="3135" spans="1:5" ht="14.25" customHeight="1" x14ac:dyDescent="0.25">
      <c r="A3135" s="10"/>
      <c r="B3135" s="10"/>
      <c r="C3135" s="10"/>
      <c r="D3135" s="1038">
        <v>48439101302</v>
      </c>
      <c r="E3135" s="746">
        <v>3062</v>
      </c>
    </row>
    <row r="3136" spans="1:5" ht="14.25" customHeight="1" x14ac:dyDescent="0.25">
      <c r="A3136" s="10"/>
      <c r="B3136" s="10"/>
      <c r="C3136" s="10"/>
      <c r="D3136" s="1038">
        <v>48423000202</v>
      </c>
      <c r="E3136" s="746">
        <v>3062</v>
      </c>
    </row>
    <row r="3137" spans="1:5" ht="14.25" customHeight="1" x14ac:dyDescent="0.25">
      <c r="A3137" s="10"/>
      <c r="B3137" s="10"/>
      <c r="C3137" s="10"/>
      <c r="D3137" s="1038">
        <v>48343950200</v>
      </c>
      <c r="E3137" s="746">
        <v>3062</v>
      </c>
    </row>
    <row r="3138" spans="1:5" ht="14.25" customHeight="1" x14ac:dyDescent="0.25">
      <c r="A3138" s="10"/>
      <c r="B3138" s="10"/>
      <c r="C3138" s="10"/>
      <c r="D3138" s="1038">
        <v>48321730301</v>
      </c>
      <c r="E3138" s="746">
        <v>3062</v>
      </c>
    </row>
    <row r="3139" spans="1:5" ht="14.25" customHeight="1" x14ac:dyDescent="0.25">
      <c r="A3139" s="10"/>
      <c r="B3139" s="10"/>
      <c r="C3139" s="10"/>
      <c r="D3139" s="1038">
        <v>48309001200</v>
      </c>
      <c r="E3139" s="746">
        <v>3062</v>
      </c>
    </row>
    <row r="3140" spans="1:5" ht="14.25" customHeight="1" x14ac:dyDescent="0.25">
      <c r="A3140" s="10"/>
      <c r="B3140" s="10"/>
      <c r="C3140" s="10"/>
      <c r="D3140" s="1038">
        <v>48239950100</v>
      </c>
      <c r="E3140" s="746">
        <v>3062</v>
      </c>
    </row>
    <row r="3141" spans="1:5" ht="14.25" customHeight="1" x14ac:dyDescent="0.25">
      <c r="A3141" s="10"/>
      <c r="B3141" s="10"/>
      <c r="C3141" s="10"/>
      <c r="D3141" s="1038">
        <v>48221160204</v>
      </c>
      <c r="E3141" s="746">
        <v>3062</v>
      </c>
    </row>
    <row r="3142" spans="1:5" ht="14.25" customHeight="1" x14ac:dyDescent="0.25">
      <c r="A3142" s="10"/>
      <c r="B3142" s="10"/>
      <c r="C3142" s="10"/>
      <c r="D3142" s="1038">
        <v>48215020701</v>
      </c>
      <c r="E3142" s="746">
        <v>3062</v>
      </c>
    </row>
    <row r="3143" spans="1:5" ht="14.25" customHeight="1" x14ac:dyDescent="0.25">
      <c r="A3143" s="10"/>
      <c r="B3143" s="10"/>
      <c r="C3143" s="10"/>
      <c r="D3143" s="1038">
        <v>48201554403</v>
      </c>
      <c r="E3143" s="746">
        <v>3062</v>
      </c>
    </row>
    <row r="3144" spans="1:5" ht="14.25" customHeight="1" x14ac:dyDescent="0.25">
      <c r="A3144" s="10"/>
      <c r="B3144" s="10"/>
      <c r="C3144" s="10"/>
      <c r="D3144" s="1038">
        <v>48201554700</v>
      </c>
      <c r="E3144" s="746">
        <v>3062</v>
      </c>
    </row>
    <row r="3145" spans="1:5" ht="14.25" customHeight="1" x14ac:dyDescent="0.25">
      <c r="A3145" s="10"/>
      <c r="B3145" s="10"/>
      <c r="C3145" s="10"/>
      <c r="D3145" s="1038">
        <v>48201333901</v>
      </c>
      <c r="E3145" s="746">
        <v>3062</v>
      </c>
    </row>
    <row r="3146" spans="1:5" ht="14.25" customHeight="1" x14ac:dyDescent="0.25">
      <c r="A3146" s="10"/>
      <c r="B3146" s="10"/>
      <c r="C3146" s="10"/>
      <c r="D3146" s="1038">
        <v>48201320601</v>
      </c>
      <c r="E3146" s="746">
        <v>3062</v>
      </c>
    </row>
    <row r="3147" spans="1:5" ht="14.25" customHeight="1" x14ac:dyDescent="0.25">
      <c r="A3147" s="10"/>
      <c r="B3147" s="10"/>
      <c r="C3147" s="10"/>
      <c r="D3147" s="1038">
        <v>48201251100</v>
      </c>
      <c r="E3147" s="746">
        <v>3062</v>
      </c>
    </row>
    <row r="3148" spans="1:5" ht="14.25" customHeight="1" x14ac:dyDescent="0.25">
      <c r="A3148" s="10"/>
      <c r="B3148" s="10"/>
      <c r="C3148" s="10"/>
      <c r="D3148" s="1038">
        <v>48201233200</v>
      </c>
      <c r="E3148" s="746">
        <v>3062</v>
      </c>
    </row>
    <row r="3149" spans="1:5" ht="14.25" customHeight="1" x14ac:dyDescent="0.25">
      <c r="A3149" s="10"/>
      <c r="B3149" s="10"/>
      <c r="C3149" s="10"/>
      <c r="D3149" s="1038">
        <v>48201230300</v>
      </c>
      <c r="E3149" s="746">
        <v>3062</v>
      </c>
    </row>
    <row r="3150" spans="1:5" ht="14.25" customHeight="1" x14ac:dyDescent="0.25">
      <c r="A3150" s="10"/>
      <c r="B3150" s="10"/>
      <c r="C3150" s="10"/>
      <c r="D3150" s="1038">
        <v>48181000303</v>
      </c>
      <c r="E3150" s="746">
        <v>3062</v>
      </c>
    </row>
    <row r="3151" spans="1:5" ht="14.25" customHeight="1" x14ac:dyDescent="0.25">
      <c r="A3151" s="10"/>
      <c r="B3151" s="10"/>
      <c r="C3151" s="10"/>
      <c r="D3151" s="1038">
        <v>48167724500</v>
      </c>
      <c r="E3151" s="746">
        <v>3062</v>
      </c>
    </row>
    <row r="3152" spans="1:5" ht="14.25" customHeight="1" x14ac:dyDescent="0.25">
      <c r="A3152" s="10"/>
      <c r="B3152" s="10"/>
      <c r="C3152" s="10"/>
      <c r="D3152" s="1038">
        <v>48157672800</v>
      </c>
      <c r="E3152" s="746">
        <v>3062</v>
      </c>
    </row>
    <row r="3153" spans="1:5" ht="14.25" customHeight="1" x14ac:dyDescent="0.25">
      <c r="A3153" s="10"/>
      <c r="B3153" s="10"/>
      <c r="C3153" s="10"/>
      <c r="D3153" s="1038">
        <v>48157671100</v>
      </c>
      <c r="E3153" s="746">
        <v>3062</v>
      </c>
    </row>
    <row r="3154" spans="1:5" ht="14.25" customHeight="1" x14ac:dyDescent="0.25">
      <c r="A3154" s="10"/>
      <c r="B3154" s="10"/>
      <c r="C3154" s="10"/>
      <c r="D3154" s="1038">
        <v>48149970300</v>
      </c>
      <c r="E3154" s="746">
        <v>3062</v>
      </c>
    </row>
    <row r="3155" spans="1:5" ht="14.25" customHeight="1" x14ac:dyDescent="0.25">
      <c r="A3155" s="10"/>
      <c r="B3155" s="10"/>
      <c r="C3155" s="10"/>
      <c r="D3155" s="1038">
        <v>48141003300</v>
      </c>
      <c r="E3155" s="746">
        <v>3062</v>
      </c>
    </row>
    <row r="3156" spans="1:5" ht="14.25" customHeight="1" x14ac:dyDescent="0.25">
      <c r="A3156" s="10"/>
      <c r="B3156" s="10"/>
      <c r="C3156" s="10"/>
      <c r="D3156" s="1038">
        <v>48121021741</v>
      </c>
      <c r="E3156" s="746">
        <v>3062</v>
      </c>
    </row>
    <row r="3157" spans="1:5" ht="14.25" customHeight="1" x14ac:dyDescent="0.25">
      <c r="A3157" s="10"/>
      <c r="B3157" s="10"/>
      <c r="C3157" s="10"/>
      <c r="D3157" s="1038">
        <v>48113013803</v>
      </c>
      <c r="E3157" s="746">
        <v>3062</v>
      </c>
    </row>
    <row r="3158" spans="1:5" ht="14.25" customHeight="1" x14ac:dyDescent="0.25">
      <c r="A3158" s="10"/>
      <c r="B3158" s="10"/>
      <c r="C3158" s="10"/>
      <c r="D3158" s="1038">
        <v>48113011702</v>
      </c>
      <c r="E3158" s="746">
        <v>3062</v>
      </c>
    </row>
    <row r="3159" spans="1:5" ht="14.25" customHeight="1" x14ac:dyDescent="0.25">
      <c r="A3159" s="10"/>
      <c r="B3159" s="10"/>
      <c r="C3159" s="10"/>
      <c r="D3159" s="1038">
        <v>48111950300</v>
      </c>
      <c r="E3159" s="746">
        <v>3062</v>
      </c>
    </row>
    <row r="3160" spans="1:5" ht="14.25" customHeight="1" x14ac:dyDescent="0.25">
      <c r="A3160" s="10"/>
      <c r="B3160" s="10"/>
      <c r="C3160" s="10"/>
      <c r="D3160" s="1038">
        <v>48085031627</v>
      </c>
      <c r="E3160" s="746">
        <v>3062</v>
      </c>
    </row>
    <row r="3161" spans="1:5" ht="14.25" customHeight="1" x14ac:dyDescent="0.25">
      <c r="A3161" s="10"/>
      <c r="B3161" s="10"/>
      <c r="C3161" s="10"/>
      <c r="D3161" s="1038">
        <v>48085031409</v>
      </c>
      <c r="E3161" s="746">
        <v>3062</v>
      </c>
    </row>
    <row r="3162" spans="1:5" ht="14.25" customHeight="1" x14ac:dyDescent="0.25">
      <c r="A3162" s="10"/>
      <c r="B3162" s="10"/>
      <c r="C3162" s="10"/>
      <c r="D3162" s="1038">
        <v>48085031003</v>
      </c>
      <c r="E3162" s="746">
        <v>3062</v>
      </c>
    </row>
    <row r="3163" spans="1:5" ht="14.25" customHeight="1" x14ac:dyDescent="0.25">
      <c r="A3163" s="10"/>
      <c r="B3163" s="10"/>
      <c r="C3163" s="10"/>
      <c r="D3163" s="1038">
        <v>48085030516</v>
      </c>
      <c r="E3163" s="746">
        <v>3062</v>
      </c>
    </row>
    <row r="3164" spans="1:5" ht="14.25" customHeight="1" x14ac:dyDescent="0.25">
      <c r="A3164" s="10"/>
      <c r="B3164" s="10"/>
      <c r="C3164" s="10"/>
      <c r="D3164" s="1038">
        <v>48061012304</v>
      </c>
      <c r="E3164" s="746">
        <v>3062</v>
      </c>
    </row>
    <row r="3165" spans="1:5" ht="14.25" customHeight="1" x14ac:dyDescent="0.25">
      <c r="A3165" s="10"/>
      <c r="B3165" s="10"/>
      <c r="C3165" s="10"/>
      <c r="D3165" s="1038">
        <v>48031950100</v>
      </c>
      <c r="E3165" s="746">
        <v>3062</v>
      </c>
    </row>
    <row r="3166" spans="1:5" ht="14.25" customHeight="1" x14ac:dyDescent="0.25">
      <c r="A3166" s="10"/>
      <c r="B3166" s="10"/>
      <c r="C3166" s="10"/>
      <c r="D3166" s="1038">
        <v>48029181821</v>
      </c>
      <c r="E3166" s="746">
        <v>3062</v>
      </c>
    </row>
    <row r="3167" spans="1:5" ht="14.25" customHeight="1" x14ac:dyDescent="0.25">
      <c r="A3167" s="10"/>
      <c r="B3167" s="10"/>
      <c r="C3167" s="10"/>
      <c r="D3167" s="1038">
        <v>48029181726</v>
      </c>
      <c r="E3167" s="746">
        <v>3062</v>
      </c>
    </row>
    <row r="3168" spans="1:5" ht="14.25" customHeight="1" x14ac:dyDescent="0.25">
      <c r="A3168" s="10"/>
      <c r="B3168" s="10"/>
      <c r="C3168" s="10"/>
      <c r="D3168" s="1038">
        <v>48029150501</v>
      </c>
      <c r="E3168" s="746">
        <v>3062</v>
      </c>
    </row>
    <row r="3169" spans="1:5" ht="14.25" customHeight="1" x14ac:dyDescent="0.25">
      <c r="A3169" s="10"/>
      <c r="B3169" s="10"/>
      <c r="C3169" s="10"/>
      <c r="D3169" s="1038">
        <v>48021950501</v>
      </c>
      <c r="E3169" s="746">
        <v>3062</v>
      </c>
    </row>
    <row r="3170" spans="1:5" ht="14.25" customHeight="1" x14ac:dyDescent="0.25">
      <c r="A3170" s="10"/>
      <c r="B3170" s="10"/>
      <c r="C3170" s="10"/>
      <c r="D3170" s="1038">
        <v>48497150601</v>
      </c>
      <c r="E3170" s="746">
        <v>3111</v>
      </c>
    </row>
    <row r="3171" spans="1:5" ht="14.25" customHeight="1" x14ac:dyDescent="0.25">
      <c r="A3171" s="10"/>
      <c r="B3171" s="10"/>
      <c r="C3171" s="10"/>
      <c r="D3171" s="1038">
        <v>48213951100</v>
      </c>
      <c r="E3171" s="746">
        <v>3111</v>
      </c>
    </row>
    <row r="3172" spans="1:5" ht="14.25" customHeight="1" x14ac:dyDescent="0.25">
      <c r="A3172" s="10"/>
      <c r="B3172" s="10"/>
      <c r="C3172" s="10"/>
      <c r="D3172" s="1038">
        <v>48201980100</v>
      </c>
      <c r="E3172" s="746">
        <v>3111</v>
      </c>
    </row>
    <row r="3173" spans="1:5" ht="14.25" customHeight="1" x14ac:dyDescent="0.25">
      <c r="A3173" s="10"/>
      <c r="B3173" s="10"/>
      <c r="C3173" s="10"/>
      <c r="D3173" s="1038">
        <v>48201333700</v>
      </c>
      <c r="E3173" s="746">
        <v>3111</v>
      </c>
    </row>
    <row r="3174" spans="1:5" ht="14.25" customHeight="1" x14ac:dyDescent="0.25">
      <c r="A3174" s="10"/>
      <c r="B3174" s="10"/>
      <c r="C3174" s="10"/>
      <c r="D3174" s="1038">
        <v>48199030800</v>
      </c>
      <c r="E3174" s="746">
        <v>3111</v>
      </c>
    </row>
    <row r="3175" spans="1:5" ht="14.25" customHeight="1" x14ac:dyDescent="0.25">
      <c r="A3175" s="10"/>
      <c r="B3175" s="10"/>
      <c r="C3175" s="10"/>
      <c r="D3175" s="1038">
        <v>48181002000</v>
      </c>
      <c r="E3175" s="746">
        <v>3111</v>
      </c>
    </row>
    <row r="3176" spans="1:5" ht="14.25" customHeight="1" x14ac:dyDescent="0.25">
      <c r="A3176" s="10"/>
      <c r="B3176" s="10"/>
      <c r="C3176" s="10"/>
      <c r="D3176" s="1038">
        <v>48113013607</v>
      </c>
      <c r="E3176" s="746">
        <v>3111</v>
      </c>
    </row>
    <row r="3177" spans="1:5" ht="14.25" customHeight="1" x14ac:dyDescent="0.25">
      <c r="A3177" s="10"/>
      <c r="B3177" s="10"/>
      <c r="C3177" s="10"/>
      <c r="D3177" s="1038">
        <v>48061012700</v>
      </c>
      <c r="E3177" s="746">
        <v>3111</v>
      </c>
    </row>
    <row r="3178" spans="1:5" ht="14.25" customHeight="1" x14ac:dyDescent="0.25">
      <c r="A3178" s="10"/>
      <c r="B3178" s="10"/>
      <c r="C3178" s="10"/>
      <c r="D3178" s="1038">
        <v>48061010900</v>
      </c>
      <c r="E3178" s="746">
        <v>3111</v>
      </c>
    </row>
    <row r="3179" spans="1:5" ht="14.25" customHeight="1" x14ac:dyDescent="0.25">
      <c r="A3179" s="10"/>
      <c r="B3179" s="10"/>
      <c r="C3179" s="10"/>
      <c r="D3179" s="1038">
        <v>48401950400</v>
      </c>
      <c r="E3179" s="746">
        <v>3120</v>
      </c>
    </row>
    <row r="3180" spans="1:5" ht="14.25" customHeight="1" x14ac:dyDescent="0.25">
      <c r="A3180" s="10"/>
      <c r="B3180" s="10"/>
      <c r="C3180" s="10"/>
      <c r="D3180" s="1038">
        <v>48187210608</v>
      </c>
      <c r="E3180" s="746">
        <v>3120</v>
      </c>
    </row>
    <row r="3181" spans="1:5" ht="14.25" customHeight="1" x14ac:dyDescent="0.25">
      <c r="A3181" s="10"/>
      <c r="B3181" s="10"/>
      <c r="C3181" s="10"/>
      <c r="D3181" s="1038">
        <v>48183010500</v>
      </c>
      <c r="E3181" s="746">
        <v>3120</v>
      </c>
    </row>
    <row r="3182" spans="1:5" ht="14.25" customHeight="1" x14ac:dyDescent="0.25">
      <c r="A3182" s="10"/>
      <c r="B3182" s="10"/>
      <c r="C3182" s="10"/>
      <c r="D3182" s="1038">
        <v>48479001716</v>
      </c>
      <c r="E3182" s="746">
        <v>3123</v>
      </c>
    </row>
    <row r="3183" spans="1:5" ht="14.25" customHeight="1" x14ac:dyDescent="0.25">
      <c r="A3183" s="10"/>
      <c r="B3183" s="10"/>
      <c r="C3183" s="10"/>
      <c r="D3183" s="1038">
        <v>48479001103</v>
      </c>
      <c r="E3183" s="746">
        <v>3123</v>
      </c>
    </row>
    <row r="3184" spans="1:5" ht="14.25" customHeight="1" x14ac:dyDescent="0.25">
      <c r="A3184" s="10"/>
      <c r="B3184" s="10"/>
      <c r="C3184" s="10"/>
      <c r="D3184" s="1038">
        <v>48453001853</v>
      </c>
      <c r="E3184" s="746">
        <v>3123</v>
      </c>
    </row>
    <row r="3185" spans="1:5" ht="14.25" customHeight="1" x14ac:dyDescent="0.25">
      <c r="A3185" s="10"/>
      <c r="B3185" s="10"/>
      <c r="C3185" s="10"/>
      <c r="D3185" s="1038">
        <v>48439121609</v>
      </c>
      <c r="E3185" s="746">
        <v>3123</v>
      </c>
    </row>
    <row r="3186" spans="1:5" ht="14.25" customHeight="1" x14ac:dyDescent="0.25">
      <c r="A3186" s="10"/>
      <c r="B3186" s="10"/>
      <c r="C3186" s="10"/>
      <c r="D3186" s="1038">
        <v>48439113207</v>
      </c>
      <c r="E3186" s="746">
        <v>3123</v>
      </c>
    </row>
    <row r="3187" spans="1:5" ht="14.25" customHeight="1" x14ac:dyDescent="0.25">
      <c r="A3187" s="10"/>
      <c r="B3187" s="10"/>
      <c r="C3187" s="10"/>
      <c r="D3187" s="1038">
        <v>48439111539</v>
      </c>
      <c r="E3187" s="746">
        <v>3123</v>
      </c>
    </row>
    <row r="3188" spans="1:5" ht="14.25" customHeight="1" x14ac:dyDescent="0.25">
      <c r="A3188" s="10"/>
      <c r="B3188" s="10"/>
      <c r="C3188" s="10"/>
      <c r="D3188" s="1038">
        <v>48439110805</v>
      </c>
      <c r="E3188" s="746">
        <v>3123</v>
      </c>
    </row>
    <row r="3189" spans="1:5" ht="14.25" customHeight="1" x14ac:dyDescent="0.25">
      <c r="A3189" s="10"/>
      <c r="B3189" s="10"/>
      <c r="C3189" s="10"/>
      <c r="D3189" s="1038">
        <v>48415950600</v>
      </c>
      <c r="E3189" s="746">
        <v>3123</v>
      </c>
    </row>
    <row r="3190" spans="1:5" ht="14.25" customHeight="1" x14ac:dyDescent="0.25">
      <c r="A3190" s="10"/>
      <c r="B3190" s="10"/>
      <c r="C3190" s="10"/>
      <c r="D3190" s="1038">
        <v>48369950200</v>
      </c>
      <c r="E3190" s="746">
        <v>3123</v>
      </c>
    </row>
    <row r="3191" spans="1:5" ht="14.25" customHeight="1" x14ac:dyDescent="0.25">
      <c r="A3191" s="10"/>
      <c r="B3191" s="10"/>
      <c r="C3191" s="10"/>
      <c r="D3191" s="1038">
        <v>48361020800</v>
      </c>
      <c r="E3191" s="746">
        <v>3123</v>
      </c>
    </row>
    <row r="3192" spans="1:5" ht="14.25" customHeight="1" x14ac:dyDescent="0.25">
      <c r="A3192" s="10"/>
      <c r="B3192" s="10"/>
      <c r="C3192" s="10"/>
      <c r="D3192" s="1038">
        <v>48321730400</v>
      </c>
      <c r="E3192" s="746">
        <v>3123</v>
      </c>
    </row>
    <row r="3193" spans="1:5" ht="14.25" customHeight="1" x14ac:dyDescent="0.25">
      <c r="A3193" s="10"/>
      <c r="B3193" s="10"/>
      <c r="C3193" s="10"/>
      <c r="D3193" s="1038">
        <v>48323950201</v>
      </c>
      <c r="E3193" s="746">
        <v>3123</v>
      </c>
    </row>
    <row r="3194" spans="1:5" ht="14.25" customHeight="1" x14ac:dyDescent="0.25">
      <c r="A3194" s="10"/>
      <c r="B3194" s="10"/>
      <c r="C3194" s="10"/>
      <c r="D3194" s="1038">
        <v>48315950300</v>
      </c>
      <c r="E3194" s="746">
        <v>3123</v>
      </c>
    </row>
    <row r="3195" spans="1:5" ht="14.25" customHeight="1" x14ac:dyDescent="0.25">
      <c r="A3195" s="10"/>
      <c r="B3195" s="10"/>
      <c r="C3195" s="10"/>
      <c r="D3195" s="1038">
        <v>48303010511</v>
      </c>
      <c r="E3195" s="746">
        <v>3123</v>
      </c>
    </row>
    <row r="3196" spans="1:5" ht="14.25" customHeight="1" x14ac:dyDescent="0.25">
      <c r="A3196" s="10"/>
      <c r="B3196" s="10"/>
      <c r="C3196" s="10"/>
      <c r="D3196" s="1038">
        <v>48303002500</v>
      </c>
      <c r="E3196" s="746">
        <v>3123</v>
      </c>
    </row>
    <row r="3197" spans="1:5" ht="14.25" customHeight="1" x14ac:dyDescent="0.25">
      <c r="A3197" s="10"/>
      <c r="B3197" s="10"/>
      <c r="C3197" s="10"/>
      <c r="D3197" s="1038">
        <v>48303002102</v>
      </c>
      <c r="E3197" s="746">
        <v>3123</v>
      </c>
    </row>
    <row r="3198" spans="1:5" ht="14.25" customHeight="1" x14ac:dyDescent="0.25">
      <c r="A3198" s="10"/>
      <c r="B3198" s="10"/>
      <c r="C3198" s="10"/>
      <c r="D3198" s="1038">
        <v>48277000402</v>
      </c>
      <c r="E3198" s="746">
        <v>3123</v>
      </c>
    </row>
    <row r="3199" spans="1:5" ht="14.25" customHeight="1" x14ac:dyDescent="0.25">
      <c r="A3199" s="10"/>
      <c r="B3199" s="10"/>
      <c r="C3199" s="10"/>
      <c r="D3199" s="1038">
        <v>48257050201</v>
      </c>
      <c r="E3199" s="746">
        <v>3123</v>
      </c>
    </row>
    <row r="3200" spans="1:5" ht="14.25" customHeight="1" x14ac:dyDescent="0.25">
      <c r="A3200" s="10"/>
      <c r="B3200" s="10"/>
      <c r="C3200" s="10"/>
      <c r="D3200" s="1038">
        <v>48251130900</v>
      </c>
      <c r="E3200" s="746">
        <v>3123</v>
      </c>
    </row>
    <row r="3201" spans="1:5" ht="14.25" customHeight="1" x14ac:dyDescent="0.25">
      <c r="A3201" s="10"/>
      <c r="B3201" s="10"/>
      <c r="C3201" s="10"/>
      <c r="D3201" s="1038">
        <v>48249950100</v>
      </c>
      <c r="E3201" s="746">
        <v>3123</v>
      </c>
    </row>
    <row r="3202" spans="1:5" ht="14.25" customHeight="1" x14ac:dyDescent="0.25">
      <c r="A3202" s="10"/>
      <c r="B3202" s="10"/>
      <c r="C3202" s="10"/>
      <c r="D3202" s="1038">
        <v>48245000306</v>
      </c>
      <c r="E3202" s="746">
        <v>3123</v>
      </c>
    </row>
    <row r="3203" spans="1:5" ht="14.25" customHeight="1" x14ac:dyDescent="0.25">
      <c r="A3203" s="10"/>
      <c r="B3203" s="10"/>
      <c r="C3203" s="10"/>
      <c r="D3203" s="1038">
        <v>48227950801</v>
      </c>
      <c r="E3203" s="746">
        <v>3123</v>
      </c>
    </row>
    <row r="3204" spans="1:5" ht="14.25" customHeight="1" x14ac:dyDescent="0.25">
      <c r="A3204" s="10"/>
      <c r="B3204" s="10"/>
      <c r="C3204" s="10"/>
      <c r="D3204" s="1038">
        <v>48215024600</v>
      </c>
      <c r="E3204" s="746">
        <v>3123</v>
      </c>
    </row>
    <row r="3205" spans="1:5" ht="14.25" customHeight="1" x14ac:dyDescent="0.25">
      <c r="A3205" s="10"/>
      <c r="B3205" s="10"/>
      <c r="C3205" s="10"/>
      <c r="D3205" s="1038">
        <v>48215021803</v>
      </c>
      <c r="E3205" s="746">
        <v>3123</v>
      </c>
    </row>
    <row r="3206" spans="1:5" ht="14.25" customHeight="1" x14ac:dyDescent="0.25">
      <c r="A3206" s="10"/>
      <c r="B3206" s="10"/>
      <c r="C3206" s="10"/>
      <c r="D3206" s="1038">
        <v>48215020725</v>
      </c>
      <c r="E3206" s="746">
        <v>3123</v>
      </c>
    </row>
    <row r="3207" spans="1:5" ht="14.25" customHeight="1" x14ac:dyDescent="0.25">
      <c r="A3207" s="10"/>
      <c r="B3207" s="10"/>
      <c r="C3207" s="10"/>
      <c r="D3207" s="1038">
        <v>48201553403</v>
      </c>
      <c r="E3207" s="746">
        <v>3123</v>
      </c>
    </row>
    <row r="3208" spans="1:5" ht="14.25" customHeight="1" x14ac:dyDescent="0.25">
      <c r="A3208" s="10"/>
      <c r="B3208" s="10"/>
      <c r="C3208" s="10"/>
      <c r="D3208" s="1038">
        <v>48201511001</v>
      </c>
      <c r="E3208" s="746">
        <v>3123</v>
      </c>
    </row>
    <row r="3209" spans="1:5" ht="14.25" customHeight="1" x14ac:dyDescent="0.25">
      <c r="A3209" s="10"/>
      <c r="B3209" s="10"/>
      <c r="C3209" s="10"/>
      <c r="D3209" s="1038">
        <v>48201455000</v>
      </c>
      <c r="E3209" s="746">
        <v>3123</v>
      </c>
    </row>
    <row r="3210" spans="1:5" ht="14.25" customHeight="1" x14ac:dyDescent="0.25">
      <c r="A3210" s="10"/>
      <c r="B3210" s="10"/>
      <c r="C3210" s="10"/>
      <c r="D3210" s="1038">
        <v>48201453800</v>
      </c>
      <c r="E3210" s="746">
        <v>3123</v>
      </c>
    </row>
    <row r="3211" spans="1:5" ht="14.25" customHeight="1" x14ac:dyDescent="0.25">
      <c r="A3211" s="10"/>
      <c r="B3211" s="10"/>
      <c r="C3211" s="10"/>
      <c r="D3211" s="1038">
        <v>48201332700</v>
      </c>
      <c r="E3211" s="746">
        <v>3123</v>
      </c>
    </row>
    <row r="3212" spans="1:5" ht="14.25" customHeight="1" x14ac:dyDescent="0.25">
      <c r="A3212" s="10"/>
      <c r="B3212" s="10"/>
      <c r="C3212" s="10"/>
      <c r="D3212" s="1038">
        <v>48201330500</v>
      </c>
      <c r="E3212" s="746">
        <v>3123</v>
      </c>
    </row>
    <row r="3213" spans="1:5" ht="14.25" customHeight="1" x14ac:dyDescent="0.25">
      <c r="A3213" s="10"/>
      <c r="B3213" s="10"/>
      <c r="C3213" s="10"/>
      <c r="D3213" s="1038">
        <v>48201330100</v>
      </c>
      <c r="E3213" s="746">
        <v>3123</v>
      </c>
    </row>
    <row r="3214" spans="1:5" ht="14.25" customHeight="1" x14ac:dyDescent="0.25">
      <c r="A3214" s="10"/>
      <c r="B3214" s="10"/>
      <c r="C3214" s="10"/>
      <c r="D3214" s="1038">
        <v>48201251901</v>
      </c>
      <c r="E3214" s="746">
        <v>3123</v>
      </c>
    </row>
    <row r="3215" spans="1:5" ht="14.25" customHeight="1" x14ac:dyDescent="0.25">
      <c r="A3215" s="10"/>
      <c r="B3215" s="10"/>
      <c r="C3215" s="10"/>
      <c r="D3215" s="1038">
        <v>48201230600</v>
      </c>
      <c r="E3215" s="746">
        <v>3123</v>
      </c>
    </row>
    <row r="3216" spans="1:5" ht="14.25" customHeight="1" x14ac:dyDescent="0.25">
      <c r="A3216" s="10"/>
      <c r="B3216" s="10"/>
      <c r="C3216" s="10"/>
      <c r="D3216" s="1038">
        <v>48183001200</v>
      </c>
      <c r="E3216" s="746">
        <v>3123</v>
      </c>
    </row>
    <row r="3217" spans="1:5" ht="14.25" customHeight="1" x14ac:dyDescent="0.25">
      <c r="A3217" s="10"/>
      <c r="B3217" s="10"/>
      <c r="C3217" s="10"/>
      <c r="D3217" s="1038">
        <v>48167725000</v>
      </c>
      <c r="E3217" s="746">
        <v>3123</v>
      </c>
    </row>
    <row r="3218" spans="1:5" ht="14.25" customHeight="1" x14ac:dyDescent="0.25">
      <c r="A3218" s="10"/>
      <c r="B3218" s="10"/>
      <c r="C3218" s="10"/>
      <c r="D3218" s="1038">
        <v>48161000700</v>
      </c>
      <c r="E3218" s="746">
        <v>3123</v>
      </c>
    </row>
    <row r="3219" spans="1:5" ht="14.25" customHeight="1" x14ac:dyDescent="0.25">
      <c r="A3219" s="10"/>
      <c r="B3219" s="10"/>
      <c r="C3219" s="10"/>
      <c r="D3219" s="1038">
        <v>48157675500</v>
      </c>
      <c r="E3219" s="746">
        <v>3123</v>
      </c>
    </row>
    <row r="3220" spans="1:5" ht="14.25" customHeight="1" x14ac:dyDescent="0.25">
      <c r="A3220" s="10"/>
      <c r="B3220" s="10"/>
      <c r="C3220" s="10"/>
      <c r="D3220" s="1038">
        <v>48141010405</v>
      </c>
      <c r="E3220" s="746">
        <v>3123</v>
      </c>
    </row>
    <row r="3221" spans="1:5" ht="14.25" customHeight="1" x14ac:dyDescent="0.25">
      <c r="A3221" s="10"/>
      <c r="B3221" s="10"/>
      <c r="C3221" s="10"/>
      <c r="D3221" s="1038">
        <v>48141004318</v>
      </c>
      <c r="E3221" s="746">
        <v>3123</v>
      </c>
    </row>
    <row r="3222" spans="1:5" ht="14.25" customHeight="1" x14ac:dyDescent="0.25">
      <c r="A3222" s="10"/>
      <c r="B3222" s="10"/>
      <c r="C3222" s="10"/>
      <c r="D3222" s="1038">
        <v>48121021521</v>
      </c>
      <c r="E3222" s="746">
        <v>3123</v>
      </c>
    </row>
    <row r="3223" spans="1:5" ht="14.25" customHeight="1" x14ac:dyDescent="0.25">
      <c r="A3223" s="10"/>
      <c r="B3223" s="10"/>
      <c r="C3223" s="10"/>
      <c r="D3223" s="1038">
        <v>48117950400</v>
      </c>
      <c r="E3223" s="746">
        <v>3123</v>
      </c>
    </row>
    <row r="3224" spans="1:5" ht="14.25" customHeight="1" x14ac:dyDescent="0.25">
      <c r="A3224" s="10"/>
      <c r="B3224" s="10"/>
      <c r="C3224" s="10"/>
      <c r="D3224" s="1038">
        <v>48113018206</v>
      </c>
      <c r="E3224" s="746">
        <v>3123</v>
      </c>
    </row>
    <row r="3225" spans="1:5" ht="14.25" customHeight="1" x14ac:dyDescent="0.25">
      <c r="A3225" s="10"/>
      <c r="B3225" s="10"/>
      <c r="C3225" s="10"/>
      <c r="D3225" s="1038">
        <v>48085031505</v>
      </c>
      <c r="E3225" s="746">
        <v>3123</v>
      </c>
    </row>
    <row r="3226" spans="1:5" ht="14.25" customHeight="1" x14ac:dyDescent="0.25">
      <c r="A3226" s="10"/>
      <c r="B3226" s="10"/>
      <c r="C3226" s="10"/>
      <c r="D3226" s="1038">
        <v>48063950102</v>
      </c>
      <c r="E3226" s="746">
        <v>3123</v>
      </c>
    </row>
    <row r="3227" spans="1:5" ht="14.25" customHeight="1" x14ac:dyDescent="0.25">
      <c r="A3227" s="10"/>
      <c r="B3227" s="10"/>
      <c r="C3227" s="10"/>
      <c r="D3227" s="1038">
        <v>48029191816</v>
      </c>
      <c r="E3227" s="746">
        <v>3123</v>
      </c>
    </row>
    <row r="3228" spans="1:5" ht="14.25" customHeight="1" x14ac:dyDescent="0.25">
      <c r="A3228" s="10"/>
      <c r="B3228" s="10"/>
      <c r="C3228" s="10"/>
      <c r="D3228" s="1038">
        <v>48029191503</v>
      </c>
      <c r="E3228" s="746">
        <v>3123</v>
      </c>
    </row>
    <row r="3229" spans="1:5" ht="14.25" customHeight="1" x14ac:dyDescent="0.25">
      <c r="A3229" s="10"/>
      <c r="B3229" s="10"/>
      <c r="C3229" s="10"/>
      <c r="D3229" s="1038">
        <v>48029170700</v>
      </c>
      <c r="E3229" s="746">
        <v>3123</v>
      </c>
    </row>
    <row r="3230" spans="1:5" ht="14.25" customHeight="1" x14ac:dyDescent="0.25">
      <c r="A3230" s="10"/>
      <c r="B3230" s="10"/>
      <c r="C3230" s="10"/>
      <c r="D3230" s="1038">
        <v>48029161100</v>
      </c>
      <c r="E3230" s="746">
        <v>3123</v>
      </c>
    </row>
    <row r="3231" spans="1:5" ht="14.25" customHeight="1" x14ac:dyDescent="0.25">
      <c r="A3231" s="10"/>
      <c r="B3231" s="10"/>
      <c r="C3231" s="10"/>
      <c r="D3231" s="1038">
        <v>48029160901</v>
      </c>
      <c r="E3231" s="746">
        <v>3123</v>
      </c>
    </row>
    <row r="3232" spans="1:5" ht="14.25" customHeight="1" x14ac:dyDescent="0.25">
      <c r="A3232" s="10"/>
      <c r="B3232" s="10"/>
      <c r="C3232" s="10"/>
      <c r="D3232" s="1038">
        <v>48029131606</v>
      </c>
      <c r="E3232" s="746">
        <v>3123</v>
      </c>
    </row>
    <row r="3233" spans="1:5" ht="14.25" customHeight="1" x14ac:dyDescent="0.25">
      <c r="A3233" s="10"/>
      <c r="B3233" s="10"/>
      <c r="C3233" s="10"/>
      <c r="D3233" s="1038">
        <v>48507950301</v>
      </c>
      <c r="E3233" s="746">
        <v>3174</v>
      </c>
    </row>
    <row r="3234" spans="1:5" ht="14.25" customHeight="1" x14ac:dyDescent="0.25">
      <c r="A3234" s="10"/>
      <c r="B3234" s="10"/>
      <c r="C3234" s="10"/>
      <c r="D3234" s="1038">
        <v>48499950500</v>
      </c>
      <c r="E3234" s="746">
        <v>3174</v>
      </c>
    </row>
    <row r="3235" spans="1:5" ht="14.25" customHeight="1" x14ac:dyDescent="0.25">
      <c r="A3235" s="10"/>
      <c r="B3235" s="10"/>
      <c r="C3235" s="10"/>
      <c r="D3235" s="1038">
        <v>48441011900</v>
      </c>
      <c r="E3235" s="746">
        <v>3174</v>
      </c>
    </row>
    <row r="3236" spans="1:5" ht="14.25" customHeight="1" x14ac:dyDescent="0.25">
      <c r="A3236" s="10"/>
      <c r="B3236" s="10"/>
      <c r="C3236" s="10"/>
      <c r="D3236" s="1038">
        <v>48441010400</v>
      </c>
      <c r="E3236" s="746">
        <v>3174</v>
      </c>
    </row>
    <row r="3237" spans="1:5" ht="14.25" customHeight="1" x14ac:dyDescent="0.25">
      <c r="A3237" s="10"/>
      <c r="B3237" s="10"/>
      <c r="C3237" s="10"/>
      <c r="D3237" s="1038">
        <v>48407200200</v>
      </c>
      <c r="E3237" s="746">
        <v>3174</v>
      </c>
    </row>
    <row r="3238" spans="1:5" ht="14.25" customHeight="1" x14ac:dyDescent="0.25">
      <c r="A3238" s="10"/>
      <c r="B3238" s="10"/>
      <c r="C3238" s="10"/>
      <c r="D3238" s="1038">
        <v>48339694000</v>
      </c>
      <c r="E3238" s="746">
        <v>3174</v>
      </c>
    </row>
    <row r="3239" spans="1:5" ht="14.25" customHeight="1" x14ac:dyDescent="0.25">
      <c r="A3239" s="10"/>
      <c r="B3239" s="10"/>
      <c r="C3239" s="10"/>
      <c r="D3239" s="1038">
        <v>48277000300</v>
      </c>
      <c r="E3239" s="746">
        <v>3174</v>
      </c>
    </row>
    <row r="3240" spans="1:5" ht="14.25" customHeight="1" x14ac:dyDescent="0.25">
      <c r="A3240" s="10"/>
      <c r="B3240" s="10"/>
      <c r="C3240" s="10"/>
      <c r="D3240" s="1038">
        <v>48245001200</v>
      </c>
      <c r="E3240" s="746">
        <v>3174</v>
      </c>
    </row>
    <row r="3241" spans="1:5" ht="14.25" customHeight="1" x14ac:dyDescent="0.25">
      <c r="A3241" s="10"/>
      <c r="B3241" s="10"/>
      <c r="C3241" s="10"/>
      <c r="D3241" s="1038">
        <v>48217961400</v>
      </c>
      <c r="E3241" s="746">
        <v>3174</v>
      </c>
    </row>
    <row r="3242" spans="1:5" ht="14.25" customHeight="1" x14ac:dyDescent="0.25">
      <c r="A3242" s="10"/>
      <c r="B3242" s="10"/>
      <c r="C3242" s="10"/>
      <c r="D3242" s="1038">
        <v>48201554901</v>
      </c>
      <c r="E3242" s="746">
        <v>3174</v>
      </c>
    </row>
    <row r="3243" spans="1:5" ht="14.25" customHeight="1" x14ac:dyDescent="0.25">
      <c r="A3243" s="10"/>
      <c r="B3243" s="10"/>
      <c r="C3243" s="10"/>
      <c r="D3243" s="1038">
        <v>48201332100</v>
      </c>
      <c r="E3243" s="746">
        <v>3174</v>
      </c>
    </row>
    <row r="3244" spans="1:5" ht="14.25" customHeight="1" x14ac:dyDescent="0.25">
      <c r="A3244" s="10"/>
      <c r="B3244" s="10"/>
      <c r="C3244" s="10"/>
      <c r="D3244" s="1038">
        <v>48177000200</v>
      </c>
      <c r="E3244" s="746">
        <v>3174</v>
      </c>
    </row>
    <row r="3245" spans="1:5" ht="14.25" customHeight="1" x14ac:dyDescent="0.25">
      <c r="A3245" s="10"/>
      <c r="B3245" s="10"/>
      <c r="C3245" s="10"/>
      <c r="D3245" s="1038">
        <v>48141010347</v>
      </c>
      <c r="E3245" s="746">
        <v>3174</v>
      </c>
    </row>
    <row r="3246" spans="1:5" ht="14.25" customHeight="1" x14ac:dyDescent="0.25">
      <c r="A3246" s="10"/>
      <c r="B3246" s="10"/>
      <c r="C3246" s="10"/>
      <c r="D3246" s="1038">
        <v>48029171919</v>
      </c>
      <c r="E3246" s="746">
        <v>3174</v>
      </c>
    </row>
    <row r="3247" spans="1:5" ht="14.25" customHeight="1" x14ac:dyDescent="0.25">
      <c r="A3247" s="10"/>
      <c r="B3247" s="10"/>
      <c r="C3247" s="10"/>
      <c r="D3247" s="1038">
        <v>48029171501</v>
      </c>
      <c r="E3247" s="746">
        <v>3174</v>
      </c>
    </row>
    <row r="3248" spans="1:5" ht="14.25" customHeight="1" x14ac:dyDescent="0.25">
      <c r="A3248" s="10"/>
      <c r="B3248" s="10"/>
      <c r="C3248" s="10"/>
      <c r="D3248" s="1038">
        <v>48069950200</v>
      </c>
      <c r="E3248" s="746">
        <v>3189</v>
      </c>
    </row>
    <row r="3249" spans="1:5" ht="14.25" customHeight="1" x14ac:dyDescent="0.25">
      <c r="A3249" s="10"/>
      <c r="B3249" s="10"/>
      <c r="C3249" s="10"/>
      <c r="D3249" s="1038">
        <v>48039664200</v>
      </c>
      <c r="E3249" s="746">
        <v>3189</v>
      </c>
    </row>
    <row r="3250" spans="1:5" ht="14.25" customHeight="1" x14ac:dyDescent="0.25">
      <c r="A3250" s="10"/>
      <c r="B3250" s="10"/>
      <c r="C3250" s="10"/>
      <c r="D3250" s="1038">
        <v>48505950301</v>
      </c>
      <c r="E3250" s="746">
        <v>3191</v>
      </c>
    </row>
    <row r="3251" spans="1:5" ht="14.25" customHeight="1" x14ac:dyDescent="0.25">
      <c r="A3251" s="10"/>
      <c r="B3251" s="10"/>
      <c r="C3251" s="10"/>
      <c r="D3251" s="1038">
        <v>48487950600</v>
      </c>
      <c r="E3251" s="746">
        <v>3191</v>
      </c>
    </row>
    <row r="3252" spans="1:5" ht="14.25" customHeight="1" x14ac:dyDescent="0.25">
      <c r="A3252" s="10"/>
      <c r="B3252" s="10"/>
      <c r="C3252" s="10"/>
      <c r="D3252" s="1038">
        <v>48485013502</v>
      </c>
      <c r="E3252" s="746">
        <v>3191</v>
      </c>
    </row>
    <row r="3253" spans="1:5" ht="14.25" customHeight="1" x14ac:dyDescent="0.25">
      <c r="A3253" s="10"/>
      <c r="B3253" s="10"/>
      <c r="C3253" s="10"/>
      <c r="D3253" s="1038">
        <v>48467950700</v>
      </c>
      <c r="E3253" s="746">
        <v>3191</v>
      </c>
    </row>
    <row r="3254" spans="1:5" ht="14.25" customHeight="1" x14ac:dyDescent="0.25">
      <c r="A3254" s="10"/>
      <c r="B3254" s="10"/>
      <c r="C3254" s="10"/>
      <c r="D3254" s="1038">
        <v>48441010700</v>
      </c>
      <c r="E3254" s="746">
        <v>3191</v>
      </c>
    </row>
    <row r="3255" spans="1:5" ht="14.25" customHeight="1" x14ac:dyDescent="0.25">
      <c r="A3255" s="10"/>
      <c r="B3255" s="10"/>
      <c r="C3255" s="10"/>
      <c r="D3255" s="1038">
        <v>48423001300</v>
      </c>
      <c r="E3255" s="746">
        <v>3191</v>
      </c>
    </row>
    <row r="3256" spans="1:5" ht="14.25" customHeight="1" x14ac:dyDescent="0.25">
      <c r="A3256" s="10"/>
      <c r="B3256" s="10"/>
      <c r="C3256" s="10"/>
      <c r="D3256" s="1038">
        <v>48367140411</v>
      </c>
      <c r="E3256" s="746">
        <v>3191</v>
      </c>
    </row>
    <row r="3257" spans="1:5" ht="14.25" customHeight="1" x14ac:dyDescent="0.25">
      <c r="A3257" s="10"/>
      <c r="B3257" s="10"/>
      <c r="C3257" s="10"/>
      <c r="D3257" s="1038">
        <v>48325000102</v>
      </c>
      <c r="E3257" s="746">
        <v>3191</v>
      </c>
    </row>
    <row r="3258" spans="1:5" ht="14.25" customHeight="1" x14ac:dyDescent="0.25">
      <c r="A3258" s="10"/>
      <c r="B3258" s="10"/>
      <c r="C3258" s="10"/>
      <c r="D3258" s="1038">
        <v>48321730100</v>
      </c>
      <c r="E3258" s="746">
        <v>3191</v>
      </c>
    </row>
    <row r="3259" spans="1:5" ht="14.25" customHeight="1" x14ac:dyDescent="0.25">
      <c r="A3259" s="10"/>
      <c r="B3259" s="10"/>
      <c r="C3259" s="10"/>
      <c r="D3259" s="1038">
        <v>48303010408</v>
      </c>
      <c r="E3259" s="746">
        <v>3191</v>
      </c>
    </row>
    <row r="3260" spans="1:5" ht="14.25" customHeight="1" x14ac:dyDescent="0.25">
      <c r="A3260" s="10"/>
      <c r="B3260" s="10"/>
      <c r="C3260" s="10"/>
      <c r="D3260" s="1038">
        <v>48253020400</v>
      </c>
      <c r="E3260" s="746">
        <v>3191</v>
      </c>
    </row>
    <row r="3261" spans="1:5" ht="14.25" customHeight="1" x14ac:dyDescent="0.25">
      <c r="A3261" s="10"/>
      <c r="B3261" s="10"/>
      <c r="C3261" s="10"/>
      <c r="D3261" s="1038">
        <v>48215022501</v>
      </c>
      <c r="E3261" s="746">
        <v>3191</v>
      </c>
    </row>
    <row r="3262" spans="1:5" ht="14.25" customHeight="1" x14ac:dyDescent="0.25">
      <c r="A3262" s="10"/>
      <c r="B3262" s="10"/>
      <c r="C3262" s="10"/>
      <c r="D3262" s="1038">
        <v>48215021901</v>
      </c>
      <c r="E3262" s="746">
        <v>3191</v>
      </c>
    </row>
    <row r="3263" spans="1:5" ht="14.25" customHeight="1" x14ac:dyDescent="0.25">
      <c r="A3263" s="10"/>
      <c r="B3263" s="10"/>
      <c r="C3263" s="10"/>
      <c r="D3263" s="1038">
        <v>48215021600</v>
      </c>
      <c r="E3263" s="746">
        <v>3191</v>
      </c>
    </row>
    <row r="3264" spans="1:5" ht="14.25" customHeight="1" x14ac:dyDescent="0.25">
      <c r="A3264" s="10"/>
      <c r="B3264" s="10"/>
      <c r="C3264" s="10"/>
      <c r="D3264" s="1038">
        <v>48209010905</v>
      </c>
      <c r="E3264" s="746">
        <v>3191</v>
      </c>
    </row>
    <row r="3265" spans="1:5" ht="14.25" customHeight="1" x14ac:dyDescent="0.25">
      <c r="A3265" s="10"/>
      <c r="B3265" s="10"/>
      <c r="C3265" s="10"/>
      <c r="D3265" s="1038">
        <v>48203020200</v>
      </c>
      <c r="E3265" s="746">
        <v>3191</v>
      </c>
    </row>
    <row r="3266" spans="1:5" ht="14.25" customHeight="1" x14ac:dyDescent="0.25">
      <c r="A3266" s="10"/>
      <c r="B3266" s="10"/>
      <c r="C3266" s="10"/>
      <c r="D3266" s="1038">
        <v>48201431401</v>
      </c>
      <c r="E3266" s="746">
        <v>3191</v>
      </c>
    </row>
    <row r="3267" spans="1:5" ht="14.25" customHeight="1" x14ac:dyDescent="0.25">
      <c r="A3267" s="10"/>
      <c r="B3267" s="10"/>
      <c r="C3267" s="10"/>
      <c r="D3267" s="1038">
        <v>48201322900</v>
      </c>
      <c r="E3267" s="746">
        <v>3191</v>
      </c>
    </row>
    <row r="3268" spans="1:5" ht="14.25" customHeight="1" x14ac:dyDescent="0.25">
      <c r="A3268" s="10"/>
      <c r="B3268" s="10"/>
      <c r="C3268" s="10"/>
      <c r="D3268" s="1038">
        <v>48201254400</v>
      </c>
      <c r="E3268" s="746">
        <v>3191</v>
      </c>
    </row>
    <row r="3269" spans="1:5" ht="14.25" customHeight="1" x14ac:dyDescent="0.25">
      <c r="A3269" s="10"/>
      <c r="B3269" s="10"/>
      <c r="C3269" s="10"/>
      <c r="D3269" s="1038">
        <v>48201251502</v>
      </c>
      <c r="E3269" s="746">
        <v>3191</v>
      </c>
    </row>
    <row r="3270" spans="1:5" ht="14.25" customHeight="1" x14ac:dyDescent="0.25">
      <c r="A3270" s="10"/>
      <c r="B3270" s="10"/>
      <c r="C3270" s="10"/>
      <c r="D3270" s="1038">
        <v>48201231700</v>
      </c>
      <c r="E3270" s="746">
        <v>3191</v>
      </c>
    </row>
    <row r="3271" spans="1:5" ht="14.25" customHeight="1" x14ac:dyDescent="0.25">
      <c r="A3271" s="10"/>
      <c r="B3271" s="10"/>
      <c r="C3271" s="10"/>
      <c r="D3271" s="1038">
        <v>48181000800</v>
      </c>
      <c r="E3271" s="746">
        <v>3191</v>
      </c>
    </row>
    <row r="3272" spans="1:5" ht="14.25" customHeight="1" x14ac:dyDescent="0.25">
      <c r="A3272" s="10"/>
      <c r="B3272" s="10"/>
      <c r="C3272" s="10"/>
      <c r="D3272" s="1038">
        <v>48157672301</v>
      </c>
      <c r="E3272" s="746">
        <v>3191</v>
      </c>
    </row>
    <row r="3273" spans="1:5" ht="14.25" customHeight="1" x14ac:dyDescent="0.25">
      <c r="A3273" s="10"/>
      <c r="B3273" s="10"/>
      <c r="C3273" s="10"/>
      <c r="D3273" s="1038">
        <v>48157671501</v>
      </c>
      <c r="E3273" s="746">
        <v>3191</v>
      </c>
    </row>
    <row r="3274" spans="1:5" ht="14.25" customHeight="1" x14ac:dyDescent="0.25">
      <c r="A3274" s="10"/>
      <c r="B3274" s="10"/>
      <c r="C3274" s="10"/>
      <c r="D3274" s="1038">
        <v>48157670500</v>
      </c>
      <c r="E3274" s="746">
        <v>3191</v>
      </c>
    </row>
    <row r="3275" spans="1:5" ht="14.25" customHeight="1" x14ac:dyDescent="0.25">
      <c r="A3275" s="10"/>
      <c r="B3275" s="10"/>
      <c r="C3275" s="10"/>
      <c r="D3275" s="1038">
        <v>48141002600</v>
      </c>
      <c r="E3275" s="746">
        <v>3191</v>
      </c>
    </row>
    <row r="3276" spans="1:5" ht="14.25" customHeight="1" x14ac:dyDescent="0.25">
      <c r="A3276" s="10"/>
      <c r="B3276" s="10"/>
      <c r="C3276" s="10"/>
      <c r="D3276" s="1038">
        <v>48141000206</v>
      </c>
      <c r="E3276" s="746">
        <v>3191</v>
      </c>
    </row>
    <row r="3277" spans="1:5" ht="14.25" customHeight="1" x14ac:dyDescent="0.25">
      <c r="A3277" s="10"/>
      <c r="B3277" s="10"/>
      <c r="C3277" s="10"/>
      <c r="D3277" s="1038">
        <v>48139060208</v>
      </c>
      <c r="E3277" s="746">
        <v>3191</v>
      </c>
    </row>
    <row r="3278" spans="1:5" ht="14.25" customHeight="1" x14ac:dyDescent="0.25">
      <c r="A3278" s="10"/>
      <c r="B3278" s="10"/>
      <c r="C3278" s="10"/>
      <c r="D3278" s="1038">
        <v>48139060204</v>
      </c>
      <c r="E3278" s="746">
        <v>3191</v>
      </c>
    </row>
    <row r="3279" spans="1:5" ht="14.25" customHeight="1" x14ac:dyDescent="0.25">
      <c r="A3279" s="10"/>
      <c r="B3279" s="10"/>
      <c r="C3279" s="10"/>
      <c r="D3279" s="1038">
        <v>48121021747</v>
      </c>
      <c r="E3279" s="746">
        <v>3191</v>
      </c>
    </row>
    <row r="3280" spans="1:5" ht="14.25" customHeight="1" x14ac:dyDescent="0.25">
      <c r="A3280" s="10"/>
      <c r="B3280" s="10"/>
      <c r="C3280" s="10"/>
      <c r="D3280" s="1038">
        <v>48121021406</v>
      </c>
      <c r="E3280" s="746">
        <v>3191</v>
      </c>
    </row>
    <row r="3281" spans="1:5" ht="14.25" customHeight="1" x14ac:dyDescent="0.25">
      <c r="A3281" s="10"/>
      <c r="B3281" s="10"/>
      <c r="C3281" s="10"/>
      <c r="D3281" s="1038">
        <v>48117950300</v>
      </c>
      <c r="E3281" s="746">
        <v>3191</v>
      </c>
    </row>
    <row r="3282" spans="1:5" ht="14.25" customHeight="1" x14ac:dyDescent="0.25">
      <c r="A3282" s="10"/>
      <c r="B3282" s="10"/>
      <c r="C3282" s="10"/>
      <c r="D3282" s="1038">
        <v>48113019400</v>
      </c>
      <c r="E3282" s="746">
        <v>3191</v>
      </c>
    </row>
    <row r="3283" spans="1:5" ht="14.25" customHeight="1" x14ac:dyDescent="0.25">
      <c r="A3283" s="10"/>
      <c r="B3283" s="10"/>
      <c r="C3283" s="10"/>
      <c r="D3283" s="1038">
        <v>48113017500</v>
      </c>
      <c r="E3283" s="746">
        <v>3191</v>
      </c>
    </row>
    <row r="3284" spans="1:5" ht="14.25" customHeight="1" x14ac:dyDescent="0.25">
      <c r="A3284" s="10"/>
      <c r="B3284" s="10"/>
      <c r="C3284" s="10"/>
      <c r="D3284" s="1038">
        <v>48113017303</v>
      </c>
      <c r="E3284" s="746">
        <v>3191</v>
      </c>
    </row>
    <row r="3285" spans="1:5" ht="14.25" customHeight="1" x14ac:dyDescent="0.25">
      <c r="A3285" s="10"/>
      <c r="B3285" s="10"/>
      <c r="C3285" s="10"/>
      <c r="D3285" s="1038">
        <v>48105950100</v>
      </c>
      <c r="E3285" s="746">
        <v>3191</v>
      </c>
    </row>
    <row r="3286" spans="1:5" ht="14.25" customHeight="1" x14ac:dyDescent="0.25">
      <c r="A3286" s="10"/>
      <c r="B3286" s="10"/>
      <c r="C3286" s="10"/>
      <c r="D3286" s="1038">
        <v>48083950700</v>
      </c>
      <c r="E3286" s="746">
        <v>3191</v>
      </c>
    </row>
    <row r="3287" spans="1:5" ht="14.25" customHeight="1" x14ac:dyDescent="0.25">
      <c r="A3287" s="10"/>
      <c r="B3287" s="10"/>
      <c r="C3287" s="10"/>
      <c r="D3287" s="1038">
        <v>48029191809</v>
      </c>
      <c r="E3287" s="746">
        <v>3191</v>
      </c>
    </row>
    <row r="3288" spans="1:5" ht="14.25" customHeight="1" x14ac:dyDescent="0.25">
      <c r="A3288" s="10"/>
      <c r="B3288" s="10"/>
      <c r="C3288" s="10"/>
      <c r="D3288" s="1038">
        <v>48029181824</v>
      </c>
      <c r="E3288" s="746">
        <v>3191</v>
      </c>
    </row>
    <row r="3289" spans="1:5" ht="14.25" customHeight="1" x14ac:dyDescent="0.25">
      <c r="A3289" s="10"/>
      <c r="B3289" s="10"/>
      <c r="C3289" s="10"/>
      <c r="D3289" s="1038">
        <v>48029181811</v>
      </c>
      <c r="E3289" s="746">
        <v>3191</v>
      </c>
    </row>
    <row r="3290" spans="1:5" ht="14.25" customHeight="1" x14ac:dyDescent="0.25">
      <c r="A3290" s="10"/>
      <c r="B3290" s="10"/>
      <c r="C3290" s="10"/>
      <c r="D3290" s="1038">
        <v>48029140200</v>
      </c>
      <c r="E3290" s="746">
        <v>3191</v>
      </c>
    </row>
    <row r="3291" spans="1:5" ht="14.25" customHeight="1" x14ac:dyDescent="0.25">
      <c r="A3291" s="10"/>
      <c r="B3291" s="10"/>
      <c r="C3291" s="10"/>
      <c r="D3291" s="1038">
        <v>48029121402</v>
      </c>
      <c r="E3291" s="746">
        <v>3191</v>
      </c>
    </row>
    <row r="3292" spans="1:5" ht="14.25" customHeight="1" x14ac:dyDescent="0.25">
      <c r="A3292" s="10"/>
      <c r="B3292" s="10"/>
      <c r="C3292" s="10"/>
      <c r="D3292" s="1038">
        <v>48019000300</v>
      </c>
      <c r="E3292" s="746">
        <v>3191</v>
      </c>
    </row>
    <row r="3293" spans="1:5" ht="14.25" customHeight="1" x14ac:dyDescent="0.25">
      <c r="A3293" s="10"/>
      <c r="B3293" s="10"/>
      <c r="C3293" s="10"/>
      <c r="D3293" s="1038">
        <v>48441013300</v>
      </c>
      <c r="E3293" s="746">
        <v>3234</v>
      </c>
    </row>
    <row r="3294" spans="1:5" ht="14.25" customHeight="1" x14ac:dyDescent="0.25">
      <c r="A3294" s="10"/>
      <c r="B3294" s="10"/>
      <c r="C3294" s="10"/>
      <c r="D3294" s="1038">
        <v>48405950200</v>
      </c>
      <c r="E3294" s="746">
        <v>3234</v>
      </c>
    </row>
    <row r="3295" spans="1:5" ht="14.25" customHeight="1" x14ac:dyDescent="0.25">
      <c r="A3295" s="10"/>
      <c r="B3295" s="10"/>
      <c r="C3295" s="10"/>
      <c r="D3295" s="1038">
        <v>48391950200</v>
      </c>
      <c r="E3295" s="746">
        <v>3234</v>
      </c>
    </row>
    <row r="3296" spans="1:5" ht="14.25" customHeight="1" x14ac:dyDescent="0.25">
      <c r="A3296" s="10"/>
      <c r="B3296" s="10"/>
      <c r="C3296" s="10"/>
      <c r="D3296" s="1038">
        <v>48371950400</v>
      </c>
      <c r="E3296" s="746">
        <v>3234</v>
      </c>
    </row>
    <row r="3297" spans="1:5" ht="14.25" customHeight="1" x14ac:dyDescent="0.25">
      <c r="A3297" s="10"/>
      <c r="B3297" s="10"/>
      <c r="C3297" s="10"/>
      <c r="D3297" s="1038">
        <v>48367140703</v>
      </c>
      <c r="E3297" s="746">
        <v>3234</v>
      </c>
    </row>
    <row r="3298" spans="1:5" ht="14.25" customHeight="1" x14ac:dyDescent="0.25">
      <c r="A3298" s="10"/>
      <c r="B3298" s="10"/>
      <c r="C3298" s="10"/>
      <c r="D3298" s="1038">
        <v>48329000600</v>
      </c>
      <c r="E3298" s="746">
        <v>3234</v>
      </c>
    </row>
    <row r="3299" spans="1:5" ht="14.25" customHeight="1" x14ac:dyDescent="0.25">
      <c r="A3299" s="10"/>
      <c r="B3299" s="10"/>
      <c r="C3299" s="10"/>
      <c r="D3299" s="1038">
        <v>48199030200</v>
      </c>
      <c r="E3299" s="746">
        <v>3234</v>
      </c>
    </row>
    <row r="3300" spans="1:5" ht="14.25" customHeight="1" x14ac:dyDescent="0.25">
      <c r="A3300" s="10"/>
      <c r="B3300" s="10"/>
      <c r="C3300" s="10"/>
      <c r="D3300" s="1038">
        <v>48167723200</v>
      </c>
      <c r="E3300" s="746">
        <v>3234</v>
      </c>
    </row>
    <row r="3301" spans="1:5" ht="14.25" customHeight="1" x14ac:dyDescent="0.25">
      <c r="A3301" s="10"/>
      <c r="B3301" s="10"/>
      <c r="C3301" s="10"/>
      <c r="D3301" s="1038">
        <v>48167721300</v>
      </c>
      <c r="E3301" s="746">
        <v>3234</v>
      </c>
    </row>
    <row r="3302" spans="1:5" ht="14.25" customHeight="1" x14ac:dyDescent="0.25">
      <c r="A3302" s="10"/>
      <c r="B3302" s="10"/>
      <c r="C3302" s="10"/>
      <c r="D3302" s="1038">
        <v>48149970600</v>
      </c>
      <c r="E3302" s="746">
        <v>3234</v>
      </c>
    </row>
    <row r="3303" spans="1:5" ht="14.25" customHeight="1" x14ac:dyDescent="0.25">
      <c r="A3303" s="10"/>
      <c r="B3303" s="10"/>
      <c r="C3303" s="10"/>
      <c r="D3303" s="1038">
        <v>48141004106</v>
      </c>
      <c r="E3303" s="746">
        <v>3234</v>
      </c>
    </row>
    <row r="3304" spans="1:5" ht="14.25" customHeight="1" x14ac:dyDescent="0.25">
      <c r="A3304" s="10"/>
      <c r="B3304" s="10"/>
      <c r="C3304" s="10"/>
      <c r="D3304" s="1038">
        <v>48113009803</v>
      </c>
      <c r="E3304" s="746">
        <v>3234</v>
      </c>
    </row>
    <row r="3305" spans="1:5" ht="14.25" customHeight="1" x14ac:dyDescent="0.25">
      <c r="A3305" s="10"/>
      <c r="B3305" s="10"/>
      <c r="C3305" s="10"/>
      <c r="D3305" s="1038">
        <v>48113009607</v>
      </c>
      <c r="E3305" s="746">
        <v>3234</v>
      </c>
    </row>
    <row r="3306" spans="1:5" ht="14.25" customHeight="1" x14ac:dyDescent="0.25">
      <c r="A3306" s="10"/>
      <c r="B3306" s="10"/>
      <c r="C3306" s="10"/>
      <c r="D3306" s="1038">
        <v>48061012506</v>
      </c>
      <c r="E3306" s="746">
        <v>3234</v>
      </c>
    </row>
    <row r="3307" spans="1:5" ht="14.25" customHeight="1" x14ac:dyDescent="0.25">
      <c r="A3307" s="10"/>
      <c r="B3307" s="10"/>
      <c r="C3307" s="10"/>
      <c r="D3307" s="1038">
        <v>48061011100</v>
      </c>
      <c r="E3307" s="746">
        <v>3234</v>
      </c>
    </row>
    <row r="3308" spans="1:5" ht="14.25" customHeight="1" x14ac:dyDescent="0.25">
      <c r="A3308" s="10"/>
      <c r="B3308" s="10"/>
      <c r="C3308" s="10"/>
      <c r="D3308" s="1038">
        <v>48037011600</v>
      </c>
      <c r="E3308" s="746">
        <v>3234</v>
      </c>
    </row>
    <row r="3309" spans="1:5" ht="14.25" customHeight="1" x14ac:dyDescent="0.25">
      <c r="A3309" s="10"/>
      <c r="B3309" s="10"/>
      <c r="C3309" s="10"/>
      <c r="D3309" s="1038">
        <v>48499950200</v>
      </c>
      <c r="E3309" s="746">
        <v>3250</v>
      </c>
    </row>
    <row r="3310" spans="1:5" ht="14.25" customHeight="1" x14ac:dyDescent="0.25">
      <c r="A3310" s="10"/>
      <c r="B3310" s="10"/>
      <c r="C3310" s="10"/>
      <c r="D3310" s="1038">
        <v>48491021100</v>
      </c>
      <c r="E3310" s="746">
        <v>3250</v>
      </c>
    </row>
    <row r="3311" spans="1:5" ht="14.25" customHeight="1" x14ac:dyDescent="0.25">
      <c r="A3311" s="10"/>
      <c r="B3311" s="10"/>
      <c r="C3311" s="10"/>
      <c r="D3311" s="1038">
        <v>48293970200</v>
      </c>
      <c r="E3311" s="746">
        <v>3250</v>
      </c>
    </row>
    <row r="3312" spans="1:5" ht="14.25" customHeight="1" x14ac:dyDescent="0.25">
      <c r="A3312" s="10"/>
      <c r="B3312" s="10"/>
      <c r="C3312" s="10"/>
      <c r="D3312" s="1038">
        <v>48139060213</v>
      </c>
      <c r="E3312" s="746">
        <v>3250</v>
      </c>
    </row>
    <row r="3313" spans="1:5" ht="14.25" customHeight="1" x14ac:dyDescent="0.25">
      <c r="A3313" s="10"/>
      <c r="B3313" s="10"/>
      <c r="C3313" s="10"/>
      <c r="D3313" s="1038">
        <v>48251130100</v>
      </c>
      <c r="E3313" s="746">
        <v>3254</v>
      </c>
    </row>
    <row r="3314" spans="1:5" ht="14.25" customHeight="1" x14ac:dyDescent="0.25">
      <c r="A3314" s="10"/>
      <c r="B3314" s="10"/>
      <c r="C3314" s="10"/>
      <c r="D3314" s="1038">
        <v>48477170600</v>
      </c>
      <c r="E3314" s="746">
        <v>3255</v>
      </c>
    </row>
    <row r="3315" spans="1:5" ht="14.25" customHeight="1" x14ac:dyDescent="0.25">
      <c r="A3315" s="10"/>
      <c r="B3315" s="10"/>
      <c r="C3315" s="10"/>
      <c r="D3315" s="1038">
        <v>48453001738</v>
      </c>
      <c r="E3315" s="746">
        <v>3255</v>
      </c>
    </row>
    <row r="3316" spans="1:5" ht="14.25" customHeight="1" x14ac:dyDescent="0.25">
      <c r="A3316" s="10"/>
      <c r="B3316" s="10"/>
      <c r="C3316" s="10"/>
      <c r="D3316" s="1038">
        <v>48439123500</v>
      </c>
      <c r="E3316" s="746">
        <v>3255</v>
      </c>
    </row>
    <row r="3317" spans="1:5" ht="14.25" customHeight="1" x14ac:dyDescent="0.25">
      <c r="A3317" s="10"/>
      <c r="B3317" s="10"/>
      <c r="C3317" s="10"/>
      <c r="D3317" s="1038">
        <v>48439113210</v>
      </c>
      <c r="E3317" s="746">
        <v>3255</v>
      </c>
    </row>
    <row r="3318" spans="1:5" ht="14.25" customHeight="1" x14ac:dyDescent="0.25">
      <c r="A3318" s="10"/>
      <c r="B3318" s="10"/>
      <c r="C3318" s="10"/>
      <c r="D3318" s="1038">
        <v>48439111533</v>
      </c>
      <c r="E3318" s="746">
        <v>3255</v>
      </c>
    </row>
    <row r="3319" spans="1:5" ht="14.25" customHeight="1" x14ac:dyDescent="0.25">
      <c r="A3319" s="10"/>
      <c r="B3319" s="10"/>
      <c r="C3319" s="10"/>
      <c r="D3319" s="1038">
        <v>48397040504</v>
      </c>
      <c r="E3319" s="746">
        <v>3255</v>
      </c>
    </row>
    <row r="3320" spans="1:5" ht="14.25" customHeight="1" x14ac:dyDescent="0.25">
      <c r="A3320" s="10"/>
      <c r="B3320" s="10"/>
      <c r="C3320" s="10"/>
      <c r="D3320" s="1038">
        <v>48381021604</v>
      </c>
      <c r="E3320" s="746">
        <v>3255</v>
      </c>
    </row>
    <row r="3321" spans="1:5" ht="14.25" customHeight="1" x14ac:dyDescent="0.25">
      <c r="A3321" s="10"/>
      <c r="B3321" s="10"/>
      <c r="C3321" s="10"/>
      <c r="D3321" s="1038">
        <v>48379950100</v>
      </c>
      <c r="E3321" s="746">
        <v>3255</v>
      </c>
    </row>
    <row r="3322" spans="1:5" ht="14.25" customHeight="1" x14ac:dyDescent="0.25">
      <c r="A3322" s="10"/>
      <c r="B3322" s="10"/>
      <c r="C3322" s="10"/>
      <c r="D3322" s="1038">
        <v>48355003202</v>
      </c>
      <c r="E3322" s="746">
        <v>3255</v>
      </c>
    </row>
    <row r="3323" spans="1:5" ht="14.25" customHeight="1" x14ac:dyDescent="0.25">
      <c r="A3323" s="10"/>
      <c r="B3323" s="10"/>
      <c r="C3323" s="10"/>
      <c r="D3323" s="1038">
        <v>48339690300</v>
      </c>
      <c r="E3323" s="746">
        <v>3255</v>
      </c>
    </row>
    <row r="3324" spans="1:5" ht="14.25" customHeight="1" x14ac:dyDescent="0.25">
      <c r="A3324" s="10"/>
      <c r="B3324" s="10"/>
      <c r="C3324" s="10"/>
      <c r="D3324" s="1038">
        <v>48267950200</v>
      </c>
      <c r="E3324" s="746">
        <v>3255</v>
      </c>
    </row>
    <row r="3325" spans="1:5" ht="14.25" customHeight="1" x14ac:dyDescent="0.25">
      <c r="A3325" s="10"/>
      <c r="B3325" s="10"/>
      <c r="C3325" s="10"/>
      <c r="D3325" s="1038">
        <v>48257050204</v>
      </c>
      <c r="E3325" s="746">
        <v>3255</v>
      </c>
    </row>
    <row r="3326" spans="1:5" ht="14.25" customHeight="1" x14ac:dyDescent="0.25">
      <c r="A3326" s="10"/>
      <c r="B3326" s="10"/>
      <c r="C3326" s="10"/>
      <c r="D3326" s="1038">
        <v>48227950500</v>
      </c>
      <c r="E3326" s="746">
        <v>3255</v>
      </c>
    </row>
    <row r="3327" spans="1:5" ht="14.25" customHeight="1" x14ac:dyDescent="0.25">
      <c r="A3327" s="10"/>
      <c r="B3327" s="10"/>
      <c r="C3327" s="10"/>
      <c r="D3327" s="1038">
        <v>48215023515</v>
      </c>
      <c r="E3327" s="746">
        <v>3255</v>
      </c>
    </row>
    <row r="3328" spans="1:5" ht="14.25" customHeight="1" x14ac:dyDescent="0.25">
      <c r="A3328" s="10"/>
      <c r="B3328" s="10"/>
      <c r="C3328" s="10"/>
      <c r="D3328" s="1038">
        <v>48215022402</v>
      </c>
      <c r="E3328" s="746">
        <v>3255</v>
      </c>
    </row>
    <row r="3329" spans="1:5" ht="14.25" customHeight="1" x14ac:dyDescent="0.25">
      <c r="A3329" s="10"/>
      <c r="B3329" s="10"/>
      <c r="C3329" s="10"/>
      <c r="D3329" s="1038">
        <v>48215022105</v>
      </c>
      <c r="E3329" s="746">
        <v>3255</v>
      </c>
    </row>
    <row r="3330" spans="1:5" ht="14.25" customHeight="1" x14ac:dyDescent="0.25">
      <c r="A3330" s="10"/>
      <c r="B3330" s="10"/>
      <c r="C3330" s="10"/>
      <c r="D3330" s="1038">
        <v>48215021202</v>
      </c>
      <c r="E3330" s="746">
        <v>3255</v>
      </c>
    </row>
    <row r="3331" spans="1:5" ht="14.25" customHeight="1" x14ac:dyDescent="0.25">
      <c r="A3331" s="10"/>
      <c r="B3331" s="10"/>
      <c r="C3331" s="10"/>
      <c r="D3331" s="1038">
        <v>48213950800</v>
      </c>
      <c r="E3331" s="746">
        <v>3255</v>
      </c>
    </row>
    <row r="3332" spans="1:5" ht="14.25" customHeight="1" x14ac:dyDescent="0.25">
      <c r="A3332" s="10"/>
      <c r="B3332" s="10"/>
      <c r="C3332" s="10"/>
      <c r="D3332" s="1038">
        <v>48201541003</v>
      </c>
      <c r="E3332" s="746">
        <v>3255</v>
      </c>
    </row>
    <row r="3333" spans="1:5" ht="14.25" customHeight="1" x14ac:dyDescent="0.25">
      <c r="A3333" s="10"/>
      <c r="B3333" s="10"/>
      <c r="C3333" s="10"/>
      <c r="D3333" s="1038">
        <v>48201541201</v>
      </c>
      <c r="E3333" s="746">
        <v>3255</v>
      </c>
    </row>
    <row r="3334" spans="1:5" ht="14.25" customHeight="1" x14ac:dyDescent="0.25">
      <c r="A3334" s="10"/>
      <c r="B3334" s="10"/>
      <c r="C3334" s="10"/>
      <c r="D3334" s="1038">
        <v>48201533702</v>
      </c>
      <c r="E3334" s="746">
        <v>3255</v>
      </c>
    </row>
    <row r="3335" spans="1:5" ht="14.25" customHeight="1" x14ac:dyDescent="0.25">
      <c r="A3335" s="10"/>
      <c r="B3335" s="10"/>
      <c r="C3335" s="10"/>
      <c r="D3335" s="1038">
        <v>48201212400</v>
      </c>
      <c r="E3335" s="746">
        <v>3255</v>
      </c>
    </row>
    <row r="3336" spans="1:5" ht="14.25" customHeight="1" x14ac:dyDescent="0.25">
      <c r="A3336" s="10"/>
      <c r="B3336" s="10"/>
      <c r="C3336" s="10"/>
      <c r="D3336" s="1038">
        <v>48181001101</v>
      </c>
      <c r="E3336" s="746">
        <v>3255</v>
      </c>
    </row>
    <row r="3337" spans="1:5" ht="14.25" customHeight="1" x14ac:dyDescent="0.25">
      <c r="A3337" s="10"/>
      <c r="B3337" s="10"/>
      <c r="C3337" s="10"/>
      <c r="D3337" s="1038">
        <v>48181000101</v>
      </c>
      <c r="E3337" s="746">
        <v>3255</v>
      </c>
    </row>
    <row r="3338" spans="1:5" ht="14.25" customHeight="1" x14ac:dyDescent="0.25">
      <c r="A3338" s="10"/>
      <c r="B3338" s="10"/>
      <c r="C3338" s="10"/>
      <c r="D3338" s="1038">
        <v>48177000400</v>
      </c>
      <c r="E3338" s="746">
        <v>3255</v>
      </c>
    </row>
    <row r="3339" spans="1:5" ht="14.25" customHeight="1" x14ac:dyDescent="0.25">
      <c r="A3339" s="10"/>
      <c r="B3339" s="10"/>
      <c r="C3339" s="10"/>
      <c r="D3339" s="1038">
        <v>48113016411</v>
      </c>
      <c r="E3339" s="746">
        <v>3255</v>
      </c>
    </row>
    <row r="3340" spans="1:5" ht="14.25" customHeight="1" x14ac:dyDescent="0.25">
      <c r="A3340" s="10"/>
      <c r="B3340" s="10"/>
      <c r="C3340" s="10"/>
      <c r="D3340" s="1038">
        <v>48113014126</v>
      </c>
      <c r="E3340" s="746">
        <v>3255</v>
      </c>
    </row>
    <row r="3341" spans="1:5" ht="14.25" customHeight="1" x14ac:dyDescent="0.25">
      <c r="A3341" s="10"/>
      <c r="B3341" s="10"/>
      <c r="C3341" s="10"/>
      <c r="D3341" s="1038">
        <v>48113001102</v>
      </c>
      <c r="E3341" s="746">
        <v>3255</v>
      </c>
    </row>
    <row r="3342" spans="1:5" ht="14.25" customHeight="1" x14ac:dyDescent="0.25">
      <c r="A3342" s="10"/>
      <c r="B3342" s="10"/>
      <c r="C3342" s="10"/>
      <c r="D3342" s="1038">
        <v>48097000900</v>
      </c>
      <c r="E3342" s="746">
        <v>3255</v>
      </c>
    </row>
    <row r="3343" spans="1:5" ht="14.25" customHeight="1" x14ac:dyDescent="0.25">
      <c r="A3343" s="10"/>
      <c r="B3343" s="10"/>
      <c r="C3343" s="10"/>
      <c r="D3343" s="1038">
        <v>48061012001</v>
      </c>
      <c r="E3343" s="746">
        <v>3255</v>
      </c>
    </row>
    <row r="3344" spans="1:5" ht="14.25" customHeight="1" x14ac:dyDescent="0.25">
      <c r="A3344" s="10"/>
      <c r="B3344" s="10"/>
      <c r="C3344" s="10"/>
      <c r="D3344" s="1038">
        <v>48061010401</v>
      </c>
      <c r="E3344" s="746">
        <v>3255</v>
      </c>
    </row>
    <row r="3345" spans="1:5" ht="14.25" customHeight="1" x14ac:dyDescent="0.25">
      <c r="A3345" s="10"/>
      <c r="B3345" s="10"/>
      <c r="C3345" s="10"/>
      <c r="D3345" s="1038">
        <v>48039664100</v>
      </c>
      <c r="E3345" s="746">
        <v>3255</v>
      </c>
    </row>
    <row r="3346" spans="1:5" ht="14.25" customHeight="1" x14ac:dyDescent="0.25">
      <c r="A3346" s="10"/>
      <c r="B3346" s="10"/>
      <c r="C3346" s="10"/>
      <c r="D3346" s="1038">
        <v>48039661400</v>
      </c>
      <c r="E3346" s="746">
        <v>3255</v>
      </c>
    </row>
    <row r="3347" spans="1:5" ht="14.25" customHeight="1" x14ac:dyDescent="0.25">
      <c r="A3347" s="10"/>
      <c r="B3347" s="10"/>
      <c r="C3347" s="10"/>
      <c r="D3347" s="1038">
        <v>48029181723</v>
      </c>
      <c r="E3347" s="746">
        <v>3255</v>
      </c>
    </row>
    <row r="3348" spans="1:5" ht="14.25" customHeight="1" x14ac:dyDescent="0.25">
      <c r="A3348" s="10"/>
      <c r="B3348" s="10"/>
      <c r="C3348" s="10"/>
      <c r="D3348" s="1038">
        <v>48029151302</v>
      </c>
      <c r="E3348" s="746">
        <v>3255</v>
      </c>
    </row>
    <row r="3349" spans="1:5" ht="14.25" customHeight="1" x14ac:dyDescent="0.25">
      <c r="A3349" s="10"/>
      <c r="B3349" s="10"/>
      <c r="C3349" s="10"/>
      <c r="D3349" s="1038">
        <v>48029140900</v>
      </c>
      <c r="E3349" s="746">
        <v>3255</v>
      </c>
    </row>
    <row r="3350" spans="1:5" ht="14.25" customHeight="1" x14ac:dyDescent="0.25">
      <c r="A3350" s="10"/>
      <c r="B3350" s="10"/>
      <c r="C3350" s="10"/>
      <c r="D3350" s="1038">
        <v>48029140400</v>
      </c>
      <c r="E3350" s="746">
        <v>3255</v>
      </c>
    </row>
    <row r="3351" spans="1:5" ht="14.25" customHeight="1" x14ac:dyDescent="0.25">
      <c r="A3351" s="10"/>
      <c r="B3351" s="10"/>
      <c r="C3351" s="10"/>
      <c r="D3351" s="1038">
        <v>48029121906</v>
      </c>
      <c r="E3351" s="746">
        <v>3255</v>
      </c>
    </row>
    <row r="3352" spans="1:5" ht="14.25" customHeight="1" x14ac:dyDescent="0.25">
      <c r="A3352" s="10"/>
      <c r="B3352" s="10"/>
      <c r="C3352" s="10"/>
      <c r="D3352" s="1038">
        <v>48029110900</v>
      </c>
      <c r="E3352" s="746">
        <v>3255</v>
      </c>
    </row>
    <row r="3353" spans="1:5" ht="14.25" customHeight="1" x14ac:dyDescent="0.25">
      <c r="A3353" s="10"/>
      <c r="B3353" s="10"/>
      <c r="C3353" s="10"/>
      <c r="D3353" s="1038">
        <v>48013960100</v>
      </c>
      <c r="E3353" s="746">
        <v>3255</v>
      </c>
    </row>
    <row r="3354" spans="1:5" ht="14.25" customHeight="1" x14ac:dyDescent="0.25">
      <c r="A3354" s="10"/>
      <c r="B3354" s="10"/>
      <c r="C3354" s="10"/>
      <c r="D3354" s="1038">
        <v>48439121611</v>
      </c>
      <c r="E3354" s="746">
        <v>3295</v>
      </c>
    </row>
    <row r="3355" spans="1:5" ht="14.25" customHeight="1" x14ac:dyDescent="0.25">
      <c r="A3355" s="10"/>
      <c r="B3355" s="10"/>
      <c r="C3355" s="10"/>
      <c r="D3355" s="1038">
        <v>48213950601</v>
      </c>
      <c r="E3355" s="746">
        <v>3295</v>
      </c>
    </row>
    <row r="3356" spans="1:5" ht="14.25" customHeight="1" x14ac:dyDescent="0.25">
      <c r="A3356" s="10"/>
      <c r="B3356" s="10"/>
      <c r="C3356" s="10"/>
      <c r="D3356" s="1038">
        <v>48201534003</v>
      </c>
      <c r="E3356" s="746">
        <v>3295</v>
      </c>
    </row>
    <row r="3357" spans="1:5" ht="14.25" customHeight="1" x14ac:dyDescent="0.25">
      <c r="A3357" s="10"/>
      <c r="B3357" s="10"/>
      <c r="C3357" s="10"/>
      <c r="D3357" s="1038">
        <v>48201341700</v>
      </c>
      <c r="E3357" s="746">
        <v>3295</v>
      </c>
    </row>
    <row r="3358" spans="1:5" ht="14.25" customHeight="1" x14ac:dyDescent="0.25">
      <c r="A3358" s="10"/>
      <c r="B3358" s="10"/>
      <c r="C3358" s="10"/>
      <c r="D3358" s="1038">
        <v>48167723900</v>
      </c>
      <c r="E3358" s="746">
        <v>3295</v>
      </c>
    </row>
    <row r="3359" spans="1:5" ht="14.25" customHeight="1" x14ac:dyDescent="0.25">
      <c r="A3359" s="10"/>
      <c r="B3359" s="10"/>
      <c r="C3359" s="10"/>
      <c r="D3359" s="1038">
        <v>48121020106</v>
      </c>
      <c r="E3359" s="746">
        <v>3295</v>
      </c>
    </row>
    <row r="3360" spans="1:5" ht="14.25" customHeight="1" x14ac:dyDescent="0.25">
      <c r="A3360" s="10"/>
      <c r="B3360" s="10"/>
      <c r="C3360" s="10"/>
      <c r="D3360" s="1038">
        <v>48113017605</v>
      </c>
      <c r="E3360" s="746">
        <v>3295</v>
      </c>
    </row>
    <row r="3361" spans="1:5" ht="14.25" customHeight="1" x14ac:dyDescent="0.25">
      <c r="A3361" s="10"/>
      <c r="B3361" s="10"/>
      <c r="C3361" s="10"/>
      <c r="D3361" s="1038">
        <v>48113007823</v>
      </c>
      <c r="E3361" s="746">
        <v>3295</v>
      </c>
    </row>
    <row r="3362" spans="1:5" ht="14.25" customHeight="1" x14ac:dyDescent="0.25">
      <c r="A3362" s="10"/>
      <c r="B3362" s="10"/>
      <c r="C3362" s="10"/>
      <c r="D3362" s="1038">
        <v>48099010604</v>
      </c>
      <c r="E3362" s="746">
        <v>3295</v>
      </c>
    </row>
    <row r="3363" spans="1:5" ht="14.25" customHeight="1" x14ac:dyDescent="0.25">
      <c r="A3363" s="10"/>
      <c r="B3363" s="10"/>
      <c r="C3363" s="10"/>
      <c r="D3363" s="1038">
        <v>48049951000</v>
      </c>
      <c r="E3363" s="746">
        <v>3295</v>
      </c>
    </row>
    <row r="3364" spans="1:5" ht="14.25" customHeight="1" x14ac:dyDescent="0.25">
      <c r="A3364" s="10"/>
      <c r="B3364" s="10"/>
      <c r="C3364" s="10"/>
      <c r="D3364" s="1038">
        <v>48029181808</v>
      </c>
      <c r="E3364" s="746">
        <v>3295</v>
      </c>
    </row>
    <row r="3365" spans="1:5" ht="14.25" customHeight="1" x14ac:dyDescent="0.25">
      <c r="A3365" s="10"/>
      <c r="B3365" s="10"/>
      <c r="C3365" s="10"/>
      <c r="D3365" s="1038">
        <v>48029171921</v>
      </c>
      <c r="E3365" s="746">
        <v>3295</v>
      </c>
    </row>
    <row r="3366" spans="1:5" ht="14.25" customHeight="1" x14ac:dyDescent="0.25">
      <c r="A3366" s="10"/>
      <c r="B3366" s="10"/>
      <c r="C3366" s="10"/>
      <c r="D3366" s="1038">
        <v>48029151500</v>
      </c>
      <c r="E3366" s="746">
        <v>3295</v>
      </c>
    </row>
    <row r="3367" spans="1:5" ht="14.25" customHeight="1" x14ac:dyDescent="0.25">
      <c r="A3367" s="10"/>
      <c r="B3367" s="10"/>
      <c r="C3367" s="10"/>
      <c r="D3367" s="1038">
        <v>48027023204</v>
      </c>
      <c r="E3367" s="746">
        <v>3295</v>
      </c>
    </row>
    <row r="3368" spans="1:5" ht="14.25" customHeight="1" x14ac:dyDescent="0.25">
      <c r="A3368" s="10"/>
      <c r="B3368" s="10"/>
      <c r="C3368" s="10"/>
      <c r="D3368" s="1038">
        <v>48191950500</v>
      </c>
      <c r="E3368" s="746">
        <v>3309</v>
      </c>
    </row>
    <row r="3369" spans="1:5" ht="14.25" customHeight="1" x14ac:dyDescent="0.25">
      <c r="A3369" s="10"/>
      <c r="B3369" s="10"/>
      <c r="C3369" s="10"/>
      <c r="D3369" s="1038">
        <v>48141010303</v>
      </c>
      <c r="E3369" s="746">
        <v>3309</v>
      </c>
    </row>
    <row r="3370" spans="1:5" ht="14.25" customHeight="1" x14ac:dyDescent="0.25">
      <c r="A3370" s="10"/>
      <c r="B3370" s="10"/>
      <c r="C3370" s="10"/>
      <c r="D3370" s="1038">
        <v>48113018802</v>
      </c>
      <c r="E3370" s="746">
        <v>3309</v>
      </c>
    </row>
    <row r="3371" spans="1:5" ht="14.25" customHeight="1" x14ac:dyDescent="0.25">
      <c r="A3371" s="10"/>
      <c r="B3371" s="10"/>
      <c r="C3371" s="10"/>
      <c r="D3371" s="1038">
        <v>48439100900</v>
      </c>
      <c r="E3371" s="746">
        <v>3312</v>
      </c>
    </row>
    <row r="3372" spans="1:5" ht="14.25" customHeight="1" x14ac:dyDescent="0.25">
      <c r="A3372" s="10"/>
      <c r="B3372" s="10"/>
      <c r="C3372" s="10"/>
      <c r="D3372" s="1038">
        <v>48505950302</v>
      </c>
      <c r="E3372" s="746">
        <v>3313</v>
      </c>
    </row>
    <row r="3373" spans="1:5" ht="14.25" customHeight="1" x14ac:dyDescent="0.25">
      <c r="A3373" s="10"/>
      <c r="B3373" s="10"/>
      <c r="C3373" s="10"/>
      <c r="D3373" s="1038">
        <v>48497150401</v>
      </c>
      <c r="E3373" s="746">
        <v>3313</v>
      </c>
    </row>
    <row r="3374" spans="1:5" ht="14.25" customHeight="1" x14ac:dyDescent="0.25">
      <c r="A3374" s="10"/>
      <c r="B3374" s="10"/>
      <c r="C3374" s="10"/>
      <c r="D3374" s="1038">
        <v>48485012800</v>
      </c>
      <c r="E3374" s="746">
        <v>3313</v>
      </c>
    </row>
    <row r="3375" spans="1:5" ht="14.25" customHeight="1" x14ac:dyDescent="0.25">
      <c r="A3375" s="10"/>
      <c r="B3375" s="10"/>
      <c r="C3375" s="10"/>
      <c r="D3375" s="1038">
        <v>48479001601</v>
      </c>
      <c r="E3375" s="746">
        <v>3313</v>
      </c>
    </row>
    <row r="3376" spans="1:5" ht="14.25" customHeight="1" x14ac:dyDescent="0.25">
      <c r="A3376" s="10"/>
      <c r="B3376" s="10"/>
      <c r="C3376" s="10"/>
      <c r="D3376" s="1038">
        <v>48453000901</v>
      </c>
      <c r="E3376" s="746">
        <v>3313</v>
      </c>
    </row>
    <row r="3377" spans="1:5" ht="14.25" customHeight="1" x14ac:dyDescent="0.25">
      <c r="A3377" s="10"/>
      <c r="B3377" s="10"/>
      <c r="C3377" s="10"/>
      <c r="D3377" s="1038">
        <v>48441013600</v>
      </c>
      <c r="E3377" s="746">
        <v>3313</v>
      </c>
    </row>
    <row r="3378" spans="1:5" ht="14.25" customHeight="1" x14ac:dyDescent="0.25">
      <c r="A3378" s="10"/>
      <c r="B3378" s="10"/>
      <c r="C3378" s="10"/>
      <c r="D3378" s="1038">
        <v>48439113803</v>
      </c>
      <c r="E3378" s="746">
        <v>3313</v>
      </c>
    </row>
    <row r="3379" spans="1:5" ht="14.25" customHeight="1" x14ac:dyDescent="0.25">
      <c r="A3379" s="10"/>
      <c r="B3379" s="10"/>
      <c r="C3379" s="10"/>
      <c r="D3379" s="1038">
        <v>48439111405</v>
      </c>
      <c r="E3379" s="746">
        <v>3313</v>
      </c>
    </row>
    <row r="3380" spans="1:5" ht="14.25" customHeight="1" x14ac:dyDescent="0.25">
      <c r="A3380" s="10"/>
      <c r="B3380" s="10"/>
      <c r="C3380" s="10"/>
      <c r="D3380" s="1038">
        <v>48439110401</v>
      </c>
      <c r="E3380" s="746">
        <v>3313</v>
      </c>
    </row>
    <row r="3381" spans="1:5" ht="14.25" customHeight="1" x14ac:dyDescent="0.25">
      <c r="A3381" s="10"/>
      <c r="B3381" s="10"/>
      <c r="C3381" s="10"/>
      <c r="D3381" s="1038">
        <v>48439101700</v>
      </c>
      <c r="E3381" s="746">
        <v>3313</v>
      </c>
    </row>
    <row r="3382" spans="1:5" ht="14.25" customHeight="1" x14ac:dyDescent="0.25">
      <c r="A3382" s="10"/>
      <c r="B3382" s="10"/>
      <c r="C3382" s="10"/>
      <c r="D3382" s="1038">
        <v>48423001200</v>
      </c>
      <c r="E3382" s="746">
        <v>3313</v>
      </c>
    </row>
    <row r="3383" spans="1:5" ht="14.25" customHeight="1" x14ac:dyDescent="0.25">
      <c r="A3383" s="10"/>
      <c r="B3383" s="10"/>
      <c r="C3383" s="10"/>
      <c r="D3383" s="1038">
        <v>48395960200</v>
      </c>
      <c r="E3383" s="746">
        <v>3313</v>
      </c>
    </row>
    <row r="3384" spans="1:5" ht="14.25" customHeight="1" x14ac:dyDescent="0.25">
      <c r="A3384" s="10"/>
      <c r="B3384" s="10"/>
      <c r="C3384" s="10"/>
      <c r="D3384" s="1038">
        <v>48367140601</v>
      </c>
      <c r="E3384" s="746">
        <v>3313</v>
      </c>
    </row>
    <row r="3385" spans="1:5" ht="14.25" customHeight="1" x14ac:dyDescent="0.25">
      <c r="A3385" s="10"/>
      <c r="B3385" s="10"/>
      <c r="C3385" s="10"/>
      <c r="D3385" s="1038">
        <v>48361022300</v>
      </c>
      <c r="E3385" s="746">
        <v>3313</v>
      </c>
    </row>
    <row r="3386" spans="1:5" ht="14.25" customHeight="1" x14ac:dyDescent="0.25">
      <c r="A3386" s="10"/>
      <c r="B3386" s="10"/>
      <c r="C3386" s="10"/>
      <c r="D3386" s="1038">
        <v>48355005412</v>
      </c>
      <c r="E3386" s="746">
        <v>3313</v>
      </c>
    </row>
    <row r="3387" spans="1:5" ht="14.25" customHeight="1" x14ac:dyDescent="0.25">
      <c r="A3387" s="10"/>
      <c r="B3387" s="10"/>
      <c r="C3387" s="10"/>
      <c r="D3387" s="1038">
        <v>48355003101</v>
      </c>
      <c r="E3387" s="746">
        <v>3313</v>
      </c>
    </row>
    <row r="3388" spans="1:5" ht="14.25" customHeight="1" x14ac:dyDescent="0.25">
      <c r="A3388" s="10"/>
      <c r="B3388" s="10"/>
      <c r="C3388" s="10"/>
      <c r="D3388" s="1038">
        <v>48355002301</v>
      </c>
      <c r="E3388" s="746">
        <v>3313</v>
      </c>
    </row>
    <row r="3389" spans="1:5" ht="14.25" customHeight="1" x14ac:dyDescent="0.25">
      <c r="A3389" s="10"/>
      <c r="B3389" s="10"/>
      <c r="C3389" s="10"/>
      <c r="D3389" s="1038">
        <v>48339692801</v>
      </c>
      <c r="E3389" s="746">
        <v>3313</v>
      </c>
    </row>
    <row r="3390" spans="1:5" ht="14.25" customHeight="1" x14ac:dyDescent="0.25">
      <c r="A3390" s="10"/>
      <c r="B3390" s="10"/>
      <c r="C3390" s="10"/>
      <c r="D3390" s="1038">
        <v>48303010505</v>
      </c>
      <c r="E3390" s="746">
        <v>3313</v>
      </c>
    </row>
    <row r="3391" spans="1:5" ht="14.25" customHeight="1" x14ac:dyDescent="0.25">
      <c r="A3391" s="10"/>
      <c r="B3391" s="10"/>
      <c r="C3391" s="10"/>
      <c r="D3391" s="1038">
        <v>48303010404</v>
      </c>
      <c r="E3391" s="746">
        <v>3313</v>
      </c>
    </row>
    <row r="3392" spans="1:5" ht="14.25" customHeight="1" x14ac:dyDescent="0.25">
      <c r="A3392" s="10"/>
      <c r="B3392" s="10"/>
      <c r="C3392" s="10"/>
      <c r="D3392" s="1038">
        <v>48291701000</v>
      </c>
      <c r="E3392" s="746">
        <v>3313</v>
      </c>
    </row>
    <row r="3393" spans="1:5" ht="14.25" customHeight="1" x14ac:dyDescent="0.25">
      <c r="A3393" s="10"/>
      <c r="B3393" s="10"/>
      <c r="C3393" s="10"/>
      <c r="D3393" s="1038">
        <v>48251130407</v>
      </c>
      <c r="E3393" s="746">
        <v>3313</v>
      </c>
    </row>
    <row r="3394" spans="1:5" ht="14.25" customHeight="1" x14ac:dyDescent="0.25">
      <c r="A3394" s="10"/>
      <c r="B3394" s="10"/>
      <c r="C3394" s="10"/>
      <c r="D3394" s="1038">
        <v>48223950700</v>
      </c>
      <c r="E3394" s="746">
        <v>3313</v>
      </c>
    </row>
    <row r="3395" spans="1:5" ht="14.25" customHeight="1" x14ac:dyDescent="0.25">
      <c r="A3395" s="10"/>
      <c r="B3395" s="10"/>
      <c r="C3395" s="10"/>
      <c r="D3395" s="1038">
        <v>48215020724</v>
      </c>
      <c r="E3395" s="746">
        <v>3313</v>
      </c>
    </row>
    <row r="3396" spans="1:5" ht="14.25" customHeight="1" x14ac:dyDescent="0.25">
      <c r="A3396" s="10"/>
      <c r="B3396" s="10"/>
      <c r="C3396" s="10"/>
      <c r="D3396" s="1038">
        <v>48207950300</v>
      </c>
      <c r="E3396" s="746">
        <v>3313</v>
      </c>
    </row>
    <row r="3397" spans="1:5" ht="14.25" customHeight="1" x14ac:dyDescent="0.25">
      <c r="A3397" s="10"/>
      <c r="B3397" s="10"/>
      <c r="C3397" s="10"/>
      <c r="D3397" s="1038">
        <v>48203020301</v>
      </c>
      <c r="E3397" s="746">
        <v>3313</v>
      </c>
    </row>
    <row r="3398" spans="1:5" ht="14.25" customHeight="1" x14ac:dyDescent="0.25">
      <c r="A3398" s="10"/>
      <c r="B3398" s="10"/>
      <c r="C3398" s="10"/>
      <c r="D3398" s="1038">
        <v>48201511400</v>
      </c>
      <c r="E3398" s="746">
        <v>3313</v>
      </c>
    </row>
    <row r="3399" spans="1:5" ht="14.25" customHeight="1" x14ac:dyDescent="0.25">
      <c r="A3399" s="10"/>
      <c r="B3399" s="10"/>
      <c r="C3399" s="10"/>
      <c r="D3399" s="1038">
        <v>48201450900</v>
      </c>
      <c r="E3399" s="746">
        <v>3313</v>
      </c>
    </row>
    <row r="3400" spans="1:5" ht="14.25" customHeight="1" x14ac:dyDescent="0.25">
      <c r="A3400" s="10"/>
      <c r="B3400" s="10"/>
      <c r="C3400" s="10"/>
      <c r="D3400" s="1038">
        <v>48201431502</v>
      </c>
      <c r="E3400" s="746">
        <v>3313</v>
      </c>
    </row>
    <row r="3401" spans="1:5" ht="14.25" customHeight="1" x14ac:dyDescent="0.25">
      <c r="A3401" s="10"/>
      <c r="B3401" s="10"/>
      <c r="C3401" s="10"/>
      <c r="D3401" s="1038">
        <v>48201420400</v>
      </c>
      <c r="E3401" s="746">
        <v>3313</v>
      </c>
    </row>
    <row r="3402" spans="1:5" ht="14.25" customHeight="1" x14ac:dyDescent="0.25">
      <c r="A3402" s="10"/>
      <c r="B3402" s="10"/>
      <c r="C3402" s="10"/>
      <c r="D3402" s="1038">
        <v>48201231000</v>
      </c>
      <c r="E3402" s="746">
        <v>3313</v>
      </c>
    </row>
    <row r="3403" spans="1:5" ht="14.25" customHeight="1" x14ac:dyDescent="0.25">
      <c r="A3403" s="10"/>
      <c r="B3403" s="10"/>
      <c r="C3403" s="10"/>
      <c r="D3403" s="1038">
        <v>48199030300</v>
      </c>
      <c r="E3403" s="746">
        <v>3313</v>
      </c>
    </row>
    <row r="3404" spans="1:5" ht="14.25" customHeight="1" x14ac:dyDescent="0.25">
      <c r="A3404" s="10"/>
      <c r="B3404" s="10"/>
      <c r="C3404" s="10"/>
      <c r="D3404" s="1038">
        <v>48157674502</v>
      </c>
      <c r="E3404" s="746">
        <v>3313</v>
      </c>
    </row>
    <row r="3405" spans="1:5" ht="14.25" customHeight="1" x14ac:dyDescent="0.25">
      <c r="A3405" s="10"/>
      <c r="B3405" s="10"/>
      <c r="C3405" s="10"/>
      <c r="D3405" s="1038">
        <v>48141010328</v>
      </c>
      <c r="E3405" s="746">
        <v>3313</v>
      </c>
    </row>
    <row r="3406" spans="1:5" ht="14.25" customHeight="1" x14ac:dyDescent="0.25">
      <c r="A3406" s="10"/>
      <c r="B3406" s="10"/>
      <c r="C3406" s="10"/>
      <c r="D3406" s="1038">
        <v>48135001500</v>
      </c>
      <c r="E3406" s="746">
        <v>3313</v>
      </c>
    </row>
    <row r="3407" spans="1:5" ht="14.25" customHeight="1" x14ac:dyDescent="0.25">
      <c r="A3407" s="10"/>
      <c r="B3407" s="10"/>
      <c r="C3407" s="10"/>
      <c r="D3407" s="1038">
        <v>48135000400</v>
      </c>
      <c r="E3407" s="746">
        <v>3313</v>
      </c>
    </row>
    <row r="3408" spans="1:5" ht="14.25" customHeight="1" x14ac:dyDescent="0.25">
      <c r="A3408" s="10"/>
      <c r="B3408" s="10"/>
      <c r="C3408" s="10"/>
      <c r="D3408" s="1038">
        <v>48135000600</v>
      </c>
      <c r="E3408" s="746">
        <v>3313</v>
      </c>
    </row>
    <row r="3409" spans="1:5" ht="14.25" customHeight="1" x14ac:dyDescent="0.25">
      <c r="A3409" s="10"/>
      <c r="B3409" s="10"/>
      <c r="C3409" s="10"/>
      <c r="D3409" s="1038">
        <v>48123970300</v>
      </c>
      <c r="E3409" s="746">
        <v>3313</v>
      </c>
    </row>
    <row r="3410" spans="1:5" ht="14.25" customHeight="1" x14ac:dyDescent="0.25">
      <c r="A3410" s="10"/>
      <c r="B3410" s="10"/>
      <c r="C3410" s="10"/>
      <c r="D3410" s="1038">
        <v>48121020307</v>
      </c>
      <c r="E3410" s="746">
        <v>3313</v>
      </c>
    </row>
    <row r="3411" spans="1:5" ht="14.25" customHeight="1" x14ac:dyDescent="0.25">
      <c r="A3411" s="10"/>
      <c r="B3411" s="10"/>
      <c r="C3411" s="10"/>
      <c r="D3411" s="1038">
        <v>48113015206</v>
      </c>
      <c r="E3411" s="746">
        <v>3313</v>
      </c>
    </row>
    <row r="3412" spans="1:5" ht="14.25" customHeight="1" x14ac:dyDescent="0.25">
      <c r="A3412" s="10"/>
      <c r="B3412" s="10"/>
      <c r="C3412" s="10"/>
      <c r="D3412" s="1038">
        <v>48113013611</v>
      </c>
      <c r="E3412" s="746">
        <v>3313</v>
      </c>
    </row>
    <row r="3413" spans="1:5" ht="14.25" customHeight="1" x14ac:dyDescent="0.25">
      <c r="A3413" s="10"/>
      <c r="B3413" s="10"/>
      <c r="C3413" s="10"/>
      <c r="D3413" s="1038">
        <v>48113006301</v>
      </c>
      <c r="E3413" s="746">
        <v>3313</v>
      </c>
    </row>
    <row r="3414" spans="1:5" ht="14.25" customHeight="1" x14ac:dyDescent="0.25">
      <c r="A3414" s="10"/>
      <c r="B3414" s="10"/>
      <c r="C3414" s="10"/>
      <c r="D3414" s="1038">
        <v>48113005000</v>
      </c>
      <c r="E3414" s="746">
        <v>3313</v>
      </c>
    </row>
    <row r="3415" spans="1:5" ht="14.25" customHeight="1" x14ac:dyDescent="0.25">
      <c r="A3415" s="10"/>
      <c r="B3415" s="10"/>
      <c r="C3415" s="10"/>
      <c r="D3415" s="1038">
        <v>48113004400</v>
      </c>
      <c r="E3415" s="746">
        <v>3313</v>
      </c>
    </row>
    <row r="3416" spans="1:5" ht="14.25" customHeight="1" x14ac:dyDescent="0.25">
      <c r="A3416" s="10"/>
      <c r="B3416" s="10"/>
      <c r="C3416" s="10"/>
      <c r="D3416" s="1038">
        <v>48113001704</v>
      </c>
      <c r="E3416" s="746">
        <v>3313</v>
      </c>
    </row>
    <row r="3417" spans="1:5" ht="14.25" customHeight="1" x14ac:dyDescent="0.25">
      <c r="A3417" s="10"/>
      <c r="B3417" s="10"/>
      <c r="C3417" s="10"/>
      <c r="D3417" s="1038">
        <v>48113000100</v>
      </c>
      <c r="E3417" s="746">
        <v>3313</v>
      </c>
    </row>
    <row r="3418" spans="1:5" ht="14.25" customHeight="1" x14ac:dyDescent="0.25">
      <c r="A3418" s="10"/>
      <c r="B3418" s="10"/>
      <c r="C3418" s="10"/>
      <c r="D3418" s="1038">
        <v>48085031634</v>
      </c>
      <c r="E3418" s="746">
        <v>3313</v>
      </c>
    </row>
    <row r="3419" spans="1:5" ht="14.25" customHeight="1" x14ac:dyDescent="0.25">
      <c r="A3419" s="10"/>
      <c r="B3419" s="10"/>
      <c r="C3419" s="10"/>
      <c r="D3419" s="1038">
        <v>48073951000</v>
      </c>
      <c r="E3419" s="746">
        <v>3313</v>
      </c>
    </row>
    <row r="3420" spans="1:5" ht="14.25" customHeight="1" x14ac:dyDescent="0.25">
      <c r="A3420" s="10"/>
      <c r="B3420" s="10"/>
      <c r="C3420" s="10"/>
      <c r="D3420" s="1038">
        <v>48061012607</v>
      </c>
      <c r="E3420" s="746">
        <v>3313</v>
      </c>
    </row>
    <row r="3421" spans="1:5" ht="14.25" customHeight="1" x14ac:dyDescent="0.25">
      <c r="A3421" s="10"/>
      <c r="B3421" s="10"/>
      <c r="C3421" s="10"/>
      <c r="D3421" s="1038">
        <v>48029182001</v>
      </c>
      <c r="E3421" s="746">
        <v>3313</v>
      </c>
    </row>
    <row r="3422" spans="1:5" ht="14.25" customHeight="1" x14ac:dyDescent="0.25">
      <c r="A3422" s="10"/>
      <c r="B3422" s="10"/>
      <c r="C3422" s="10"/>
      <c r="D3422" s="1038">
        <v>48029181730</v>
      </c>
      <c r="E3422" s="746">
        <v>3313</v>
      </c>
    </row>
    <row r="3423" spans="1:5" ht="14.25" customHeight="1" x14ac:dyDescent="0.25">
      <c r="A3423" s="10"/>
      <c r="B3423" s="10"/>
      <c r="C3423" s="10"/>
      <c r="D3423" s="1038">
        <v>48005001002</v>
      </c>
      <c r="E3423" s="746">
        <v>3313</v>
      </c>
    </row>
    <row r="3424" spans="1:5" ht="14.25" customHeight="1" x14ac:dyDescent="0.25">
      <c r="A3424" s="10"/>
      <c r="B3424" s="10"/>
      <c r="C3424" s="10"/>
      <c r="D3424" s="1038">
        <v>48479000601</v>
      </c>
      <c r="E3424" s="746">
        <v>3365</v>
      </c>
    </row>
    <row r="3425" spans="1:5" ht="14.25" customHeight="1" x14ac:dyDescent="0.25">
      <c r="A3425" s="10"/>
      <c r="B3425" s="10"/>
      <c r="C3425" s="10"/>
      <c r="D3425" s="1038">
        <v>48449950500</v>
      </c>
      <c r="E3425" s="746">
        <v>3365</v>
      </c>
    </row>
    <row r="3426" spans="1:5" ht="14.25" customHeight="1" x14ac:dyDescent="0.25">
      <c r="A3426" s="10"/>
      <c r="B3426" s="10"/>
      <c r="C3426" s="10"/>
      <c r="D3426" s="1038">
        <v>48419950200</v>
      </c>
      <c r="E3426" s="746">
        <v>3365</v>
      </c>
    </row>
    <row r="3427" spans="1:5" ht="14.25" customHeight="1" x14ac:dyDescent="0.25">
      <c r="A3427" s="10"/>
      <c r="B3427" s="10"/>
      <c r="C3427" s="10"/>
      <c r="D3427" s="1038">
        <v>48231961400</v>
      </c>
      <c r="E3427" s="746">
        <v>3365</v>
      </c>
    </row>
    <row r="3428" spans="1:5" ht="14.25" customHeight="1" x14ac:dyDescent="0.25">
      <c r="A3428" s="10"/>
      <c r="B3428" s="10"/>
      <c r="C3428" s="10"/>
      <c r="D3428" s="1038">
        <v>48113002702</v>
      </c>
      <c r="E3428" s="746">
        <v>3365</v>
      </c>
    </row>
    <row r="3429" spans="1:5" ht="14.25" customHeight="1" x14ac:dyDescent="0.25">
      <c r="A3429" s="10"/>
      <c r="B3429" s="10"/>
      <c r="C3429" s="10"/>
      <c r="D3429" s="1038">
        <v>48061012608</v>
      </c>
      <c r="E3429" s="746">
        <v>3365</v>
      </c>
    </row>
    <row r="3430" spans="1:5" ht="14.25" customHeight="1" x14ac:dyDescent="0.25">
      <c r="A3430" s="10"/>
      <c r="B3430" s="10"/>
      <c r="C3430" s="10"/>
      <c r="D3430" s="1038">
        <v>48061012508</v>
      </c>
      <c r="E3430" s="746">
        <v>3365</v>
      </c>
    </row>
    <row r="3431" spans="1:5" ht="14.25" customHeight="1" x14ac:dyDescent="0.25">
      <c r="A3431" s="10"/>
      <c r="B3431" s="10"/>
      <c r="C3431" s="10"/>
      <c r="D3431" s="1038">
        <v>48041001804</v>
      </c>
      <c r="E3431" s="746">
        <v>3365</v>
      </c>
    </row>
    <row r="3432" spans="1:5" ht="14.25" customHeight="1" x14ac:dyDescent="0.25">
      <c r="A3432" s="10"/>
      <c r="B3432" s="10"/>
      <c r="C3432" s="10"/>
      <c r="D3432" s="1038">
        <v>48029131503</v>
      </c>
      <c r="E3432" s="746">
        <v>3365</v>
      </c>
    </row>
    <row r="3433" spans="1:5" ht="14.25" customHeight="1" x14ac:dyDescent="0.25">
      <c r="A3433" s="10"/>
      <c r="B3433" s="10"/>
      <c r="C3433" s="10"/>
      <c r="D3433" s="1038">
        <v>48027021901</v>
      </c>
      <c r="E3433" s="746">
        <v>3365</v>
      </c>
    </row>
    <row r="3434" spans="1:5" ht="14.25" customHeight="1" x14ac:dyDescent="0.25">
      <c r="A3434" s="10"/>
      <c r="B3434" s="10"/>
      <c r="C3434" s="10"/>
      <c r="D3434" s="1038">
        <v>48027020500</v>
      </c>
      <c r="E3434" s="746">
        <v>3365</v>
      </c>
    </row>
    <row r="3435" spans="1:5" ht="14.25" customHeight="1" x14ac:dyDescent="0.25">
      <c r="A3435" s="10"/>
      <c r="B3435" s="10"/>
      <c r="C3435" s="10"/>
      <c r="D3435" s="1038">
        <v>48039663300</v>
      </c>
      <c r="E3435" s="746">
        <v>3376</v>
      </c>
    </row>
    <row r="3436" spans="1:5" ht="14.25" customHeight="1" x14ac:dyDescent="0.25">
      <c r="A3436" s="10"/>
      <c r="B3436" s="10"/>
      <c r="C3436" s="10"/>
      <c r="D3436" s="1038">
        <v>48491020807</v>
      </c>
      <c r="E3436" s="746">
        <v>3377</v>
      </c>
    </row>
    <row r="3437" spans="1:5" ht="14.25" customHeight="1" x14ac:dyDescent="0.25">
      <c r="A3437" s="10"/>
      <c r="B3437" s="10"/>
      <c r="C3437" s="10"/>
      <c r="D3437" s="1038">
        <v>48491020404</v>
      </c>
      <c r="E3437" s="746">
        <v>3377</v>
      </c>
    </row>
    <row r="3438" spans="1:5" ht="14.25" customHeight="1" x14ac:dyDescent="0.25">
      <c r="A3438" s="10"/>
      <c r="B3438" s="10"/>
      <c r="C3438" s="10"/>
      <c r="D3438" s="1038">
        <v>48479000602</v>
      </c>
      <c r="E3438" s="746">
        <v>3377</v>
      </c>
    </row>
    <row r="3439" spans="1:5" ht="14.25" customHeight="1" x14ac:dyDescent="0.25">
      <c r="A3439" s="10"/>
      <c r="B3439" s="10"/>
      <c r="C3439" s="10"/>
      <c r="D3439" s="1038">
        <v>48469000302</v>
      </c>
      <c r="E3439" s="746">
        <v>3377</v>
      </c>
    </row>
    <row r="3440" spans="1:5" ht="14.25" customHeight="1" x14ac:dyDescent="0.25">
      <c r="A3440" s="10"/>
      <c r="B3440" s="10"/>
      <c r="C3440" s="10"/>
      <c r="D3440" s="1038">
        <v>48465950601</v>
      </c>
      <c r="E3440" s="746">
        <v>3377</v>
      </c>
    </row>
    <row r="3441" spans="1:5" ht="14.25" customHeight="1" x14ac:dyDescent="0.25">
      <c r="A3441" s="10"/>
      <c r="B3441" s="10"/>
      <c r="C3441" s="10"/>
      <c r="D3441" s="1038">
        <v>48453002426</v>
      </c>
      <c r="E3441" s="746">
        <v>3377</v>
      </c>
    </row>
    <row r="3442" spans="1:5" ht="14.25" customHeight="1" x14ac:dyDescent="0.25">
      <c r="A3442" s="10"/>
      <c r="B3442" s="10"/>
      <c r="C3442" s="10"/>
      <c r="D3442" s="1038">
        <v>48439111313</v>
      </c>
      <c r="E3442" s="746">
        <v>3377</v>
      </c>
    </row>
    <row r="3443" spans="1:5" ht="14.25" customHeight="1" x14ac:dyDescent="0.25">
      <c r="A3443" s="10"/>
      <c r="B3443" s="10"/>
      <c r="C3443" s="10"/>
      <c r="D3443" s="1038">
        <v>48427950702</v>
      </c>
      <c r="E3443" s="746">
        <v>3377</v>
      </c>
    </row>
    <row r="3444" spans="1:5" ht="14.25" customHeight="1" x14ac:dyDescent="0.25">
      <c r="A3444" s="10"/>
      <c r="B3444" s="10"/>
      <c r="C3444" s="10"/>
      <c r="D3444" s="1038">
        <v>48423002101</v>
      </c>
      <c r="E3444" s="746">
        <v>3377</v>
      </c>
    </row>
    <row r="3445" spans="1:5" ht="14.25" customHeight="1" x14ac:dyDescent="0.25">
      <c r="A3445" s="10"/>
      <c r="B3445" s="10"/>
      <c r="C3445" s="10"/>
      <c r="D3445" s="1038">
        <v>48411950100</v>
      </c>
      <c r="E3445" s="746">
        <v>3377</v>
      </c>
    </row>
    <row r="3446" spans="1:5" ht="14.25" customHeight="1" x14ac:dyDescent="0.25">
      <c r="A3446" s="10"/>
      <c r="B3446" s="10"/>
      <c r="C3446" s="10"/>
      <c r="D3446" s="1038">
        <v>48409010500</v>
      </c>
      <c r="E3446" s="746">
        <v>3377</v>
      </c>
    </row>
    <row r="3447" spans="1:5" ht="14.25" customHeight="1" x14ac:dyDescent="0.25">
      <c r="A3447" s="10"/>
      <c r="B3447" s="10"/>
      <c r="C3447" s="10"/>
      <c r="D3447" s="1038">
        <v>48329001300</v>
      </c>
      <c r="E3447" s="746">
        <v>3377</v>
      </c>
    </row>
    <row r="3448" spans="1:5" ht="14.25" customHeight="1" x14ac:dyDescent="0.25">
      <c r="A3448" s="10"/>
      <c r="B3448" s="10"/>
      <c r="C3448" s="10"/>
      <c r="D3448" s="1038">
        <v>48309004201</v>
      </c>
      <c r="E3448" s="746">
        <v>3377</v>
      </c>
    </row>
    <row r="3449" spans="1:5" ht="14.25" customHeight="1" x14ac:dyDescent="0.25">
      <c r="A3449" s="10"/>
      <c r="B3449" s="10"/>
      <c r="C3449" s="10"/>
      <c r="D3449" s="1038">
        <v>48303010403</v>
      </c>
      <c r="E3449" s="746">
        <v>3377</v>
      </c>
    </row>
    <row r="3450" spans="1:5" ht="14.25" customHeight="1" x14ac:dyDescent="0.25">
      <c r="A3450" s="10"/>
      <c r="B3450" s="10"/>
      <c r="C3450" s="10"/>
      <c r="D3450" s="1038">
        <v>48279950600</v>
      </c>
      <c r="E3450" s="746">
        <v>3377</v>
      </c>
    </row>
    <row r="3451" spans="1:5" ht="14.25" customHeight="1" x14ac:dyDescent="0.25">
      <c r="A3451" s="10"/>
      <c r="B3451" s="10"/>
      <c r="C3451" s="10"/>
      <c r="D3451" s="1038">
        <v>48245011102</v>
      </c>
      <c r="E3451" s="746">
        <v>3377</v>
      </c>
    </row>
    <row r="3452" spans="1:5" ht="14.25" customHeight="1" x14ac:dyDescent="0.25">
      <c r="A3452" s="10"/>
      <c r="B3452" s="10"/>
      <c r="C3452" s="10"/>
      <c r="D3452" s="1038">
        <v>48231960700</v>
      </c>
      <c r="E3452" s="746">
        <v>3377</v>
      </c>
    </row>
    <row r="3453" spans="1:5" ht="14.25" customHeight="1" x14ac:dyDescent="0.25">
      <c r="A3453" s="10"/>
      <c r="B3453" s="10"/>
      <c r="C3453" s="10"/>
      <c r="D3453" s="1038">
        <v>48215024111</v>
      </c>
      <c r="E3453" s="746">
        <v>3377</v>
      </c>
    </row>
    <row r="3454" spans="1:5" ht="14.25" customHeight="1" x14ac:dyDescent="0.25">
      <c r="A3454" s="10"/>
      <c r="B3454" s="10"/>
      <c r="C3454" s="10"/>
      <c r="D3454" s="1038">
        <v>48215024107</v>
      </c>
      <c r="E3454" s="746">
        <v>3377</v>
      </c>
    </row>
    <row r="3455" spans="1:5" ht="14.25" customHeight="1" x14ac:dyDescent="0.25">
      <c r="A3455" s="10"/>
      <c r="B3455" s="10"/>
      <c r="C3455" s="10"/>
      <c r="D3455" s="1038">
        <v>48201541500</v>
      </c>
      <c r="E3455" s="746">
        <v>3377</v>
      </c>
    </row>
    <row r="3456" spans="1:5" ht="14.25" customHeight="1" x14ac:dyDescent="0.25">
      <c r="A3456" s="10"/>
      <c r="B3456" s="10"/>
      <c r="C3456" s="10"/>
      <c r="D3456" s="1038">
        <v>48201321800</v>
      </c>
      <c r="E3456" s="746">
        <v>3377</v>
      </c>
    </row>
    <row r="3457" spans="1:5" ht="14.25" customHeight="1" x14ac:dyDescent="0.25">
      <c r="A3457" s="10"/>
      <c r="B3457" s="10"/>
      <c r="C3457" s="10"/>
      <c r="D3457" s="1038">
        <v>48201241300</v>
      </c>
      <c r="E3457" s="746">
        <v>3377</v>
      </c>
    </row>
    <row r="3458" spans="1:5" ht="14.25" customHeight="1" x14ac:dyDescent="0.25">
      <c r="A3458" s="10"/>
      <c r="B3458" s="10"/>
      <c r="C3458" s="10"/>
      <c r="D3458" s="1038">
        <v>48201233600</v>
      </c>
      <c r="E3458" s="746">
        <v>3377</v>
      </c>
    </row>
    <row r="3459" spans="1:5" ht="14.25" customHeight="1" x14ac:dyDescent="0.25">
      <c r="A3459" s="10"/>
      <c r="B3459" s="10"/>
      <c r="C3459" s="10"/>
      <c r="D3459" s="1038">
        <v>48187210507</v>
      </c>
      <c r="E3459" s="746">
        <v>3377</v>
      </c>
    </row>
    <row r="3460" spans="1:5" ht="14.25" customHeight="1" x14ac:dyDescent="0.25">
      <c r="A3460" s="10"/>
      <c r="B3460" s="10"/>
      <c r="C3460" s="10"/>
      <c r="D3460" s="1038">
        <v>48181000102</v>
      </c>
      <c r="E3460" s="746">
        <v>3377</v>
      </c>
    </row>
    <row r="3461" spans="1:5" ht="14.25" customHeight="1" x14ac:dyDescent="0.25">
      <c r="A3461" s="10"/>
      <c r="B3461" s="10"/>
      <c r="C3461" s="10"/>
      <c r="D3461" s="1038">
        <v>48157671200</v>
      </c>
      <c r="E3461" s="746">
        <v>3377</v>
      </c>
    </row>
    <row r="3462" spans="1:5" ht="14.25" customHeight="1" x14ac:dyDescent="0.25">
      <c r="A3462" s="10"/>
      <c r="B3462" s="10"/>
      <c r="C3462" s="10"/>
      <c r="D3462" s="1038">
        <v>48139061100</v>
      </c>
      <c r="E3462" s="746">
        <v>3377</v>
      </c>
    </row>
    <row r="3463" spans="1:5" ht="14.25" customHeight="1" x14ac:dyDescent="0.25">
      <c r="A3463" s="10"/>
      <c r="B3463" s="10"/>
      <c r="C3463" s="10"/>
      <c r="D3463" s="1038">
        <v>48121021722</v>
      </c>
      <c r="E3463" s="746">
        <v>3377</v>
      </c>
    </row>
    <row r="3464" spans="1:5" ht="14.25" customHeight="1" x14ac:dyDescent="0.25">
      <c r="A3464" s="10"/>
      <c r="B3464" s="10"/>
      <c r="C3464" s="10"/>
      <c r="D3464" s="1038">
        <v>48113015204</v>
      </c>
      <c r="E3464" s="746">
        <v>3377</v>
      </c>
    </row>
    <row r="3465" spans="1:5" ht="14.25" customHeight="1" x14ac:dyDescent="0.25">
      <c r="A3465" s="10"/>
      <c r="B3465" s="10"/>
      <c r="C3465" s="10"/>
      <c r="D3465" s="1038">
        <v>48113014001</v>
      </c>
      <c r="E3465" s="746">
        <v>3377</v>
      </c>
    </row>
    <row r="3466" spans="1:5" ht="14.25" customHeight="1" x14ac:dyDescent="0.25">
      <c r="A3466" s="10"/>
      <c r="B3466" s="10"/>
      <c r="C3466" s="10"/>
      <c r="D3466" s="1038">
        <v>48113013619</v>
      </c>
      <c r="E3466" s="746">
        <v>3377</v>
      </c>
    </row>
    <row r="3467" spans="1:5" ht="14.25" customHeight="1" x14ac:dyDescent="0.25">
      <c r="A3467" s="10"/>
      <c r="B3467" s="10"/>
      <c r="C3467" s="10"/>
      <c r="D3467" s="1038">
        <v>48113006502</v>
      </c>
      <c r="E3467" s="746">
        <v>3377</v>
      </c>
    </row>
    <row r="3468" spans="1:5" ht="14.25" customHeight="1" x14ac:dyDescent="0.25">
      <c r="A3468" s="10"/>
      <c r="B3468" s="10"/>
      <c r="C3468" s="10"/>
      <c r="D3468" s="1038">
        <v>48099010300</v>
      </c>
      <c r="E3468" s="746">
        <v>3377</v>
      </c>
    </row>
    <row r="3469" spans="1:5" ht="14.25" customHeight="1" x14ac:dyDescent="0.25">
      <c r="A3469" s="10"/>
      <c r="B3469" s="10"/>
      <c r="C3469" s="10"/>
      <c r="D3469" s="1038">
        <v>48085031718</v>
      </c>
      <c r="E3469" s="746">
        <v>3377</v>
      </c>
    </row>
    <row r="3470" spans="1:5" ht="14.25" customHeight="1" x14ac:dyDescent="0.25">
      <c r="A3470" s="10"/>
      <c r="B3470" s="10"/>
      <c r="C3470" s="10"/>
      <c r="D3470" s="1038">
        <v>48049951200</v>
      </c>
      <c r="E3470" s="746">
        <v>3377</v>
      </c>
    </row>
    <row r="3471" spans="1:5" ht="14.25" customHeight="1" x14ac:dyDescent="0.25">
      <c r="A3471" s="10"/>
      <c r="B3471" s="10"/>
      <c r="C3471" s="10"/>
      <c r="D3471" s="1038">
        <v>48029181505</v>
      </c>
      <c r="E3471" s="746">
        <v>3377</v>
      </c>
    </row>
    <row r="3472" spans="1:5" ht="14.25" customHeight="1" x14ac:dyDescent="0.25">
      <c r="A3472" s="10"/>
      <c r="B3472" s="10"/>
      <c r="C3472" s="10"/>
      <c r="D3472" s="1038">
        <v>48029171917</v>
      </c>
      <c r="E3472" s="746">
        <v>3377</v>
      </c>
    </row>
    <row r="3473" spans="1:5" ht="14.25" customHeight="1" x14ac:dyDescent="0.25">
      <c r="A3473" s="10"/>
      <c r="B3473" s="10"/>
      <c r="C3473" s="10"/>
      <c r="D3473" s="1038">
        <v>48029141700</v>
      </c>
      <c r="E3473" s="746">
        <v>3377</v>
      </c>
    </row>
    <row r="3474" spans="1:5" ht="14.25" customHeight="1" x14ac:dyDescent="0.25">
      <c r="A3474" s="10"/>
      <c r="B3474" s="10"/>
      <c r="C3474" s="10"/>
      <c r="D3474" s="1038">
        <v>48029131401</v>
      </c>
      <c r="E3474" s="746">
        <v>3377</v>
      </c>
    </row>
    <row r="3475" spans="1:5" ht="14.25" customHeight="1" x14ac:dyDescent="0.25">
      <c r="A3475" s="10"/>
      <c r="B3475" s="10"/>
      <c r="C3475" s="10"/>
      <c r="D3475" s="1038">
        <v>48029121115</v>
      </c>
      <c r="E3475" s="746">
        <v>3377</v>
      </c>
    </row>
    <row r="3476" spans="1:5" ht="14.25" customHeight="1" x14ac:dyDescent="0.25">
      <c r="A3476" s="10"/>
      <c r="B3476" s="10"/>
      <c r="C3476" s="10"/>
      <c r="D3476" s="1038">
        <v>48001950902</v>
      </c>
      <c r="E3476" s="746">
        <v>3377</v>
      </c>
    </row>
    <row r="3477" spans="1:5" ht="14.25" customHeight="1" x14ac:dyDescent="0.25">
      <c r="A3477" s="10"/>
      <c r="B3477" s="10"/>
      <c r="C3477" s="10"/>
      <c r="D3477" s="1038">
        <v>48001951000</v>
      </c>
      <c r="E3477" s="746">
        <v>3377</v>
      </c>
    </row>
    <row r="3478" spans="1:5" ht="14.25" customHeight="1" x14ac:dyDescent="0.25">
      <c r="A3478" s="10"/>
      <c r="B3478" s="10"/>
      <c r="C3478" s="10"/>
      <c r="D3478" s="1038">
        <v>48499950601</v>
      </c>
      <c r="E3478" s="746">
        <v>3419</v>
      </c>
    </row>
    <row r="3479" spans="1:5" ht="14.25" customHeight="1" x14ac:dyDescent="0.25">
      <c r="A3479" s="10"/>
      <c r="B3479" s="10"/>
      <c r="C3479" s="10"/>
      <c r="D3479" s="1038">
        <v>48491021300</v>
      </c>
      <c r="E3479" s="746">
        <v>3419</v>
      </c>
    </row>
    <row r="3480" spans="1:5" ht="14.25" customHeight="1" x14ac:dyDescent="0.25">
      <c r="A3480" s="10"/>
      <c r="B3480" s="10"/>
      <c r="C3480" s="10"/>
      <c r="D3480" s="1038">
        <v>48453001856</v>
      </c>
      <c r="E3480" s="746">
        <v>3419</v>
      </c>
    </row>
    <row r="3481" spans="1:5" ht="14.25" customHeight="1" x14ac:dyDescent="0.25">
      <c r="A3481" s="10"/>
      <c r="B3481" s="10"/>
      <c r="C3481" s="10"/>
      <c r="D3481" s="1038">
        <v>48441011000</v>
      </c>
      <c r="E3481" s="746">
        <v>3419</v>
      </c>
    </row>
    <row r="3482" spans="1:5" ht="14.25" customHeight="1" x14ac:dyDescent="0.25">
      <c r="A3482" s="10"/>
      <c r="B3482" s="10"/>
      <c r="C3482" s="10"/>
      <c r="D3482" s="1038">
        <v>48439104804</v>
      </c>
      <c r="E3482" s="746">
        <v>3419</v>
      </c>
    </row>
    <row r="3483" spans="1:5" ht="14.25" customHeight="1" x14ac:dyDescent="0.25">
      <c r="A3483" s="10"/>
      <c r="B3483" s="10"/>
      <c r="C3483" s="10"/>
      <c r="D3483" s="1038">
        <v>48401950100</v>
      </c>
      <c r="E3483" s="746">
        <v>3419</v>
      </c>
    </row>
    <row r="3484" spans="1:5" ht="14.25" customHeight="1" x14ac:dyDescent="0.25">
      <c r="A3484" s="10"/>
      <c r="B3484" s="10"/>
      <c r="C3484" s="10"/>
      <c r="D3484" s="1038">
        <v>48373210302</v>
      </c>
      <c r="E3484" s="746">
        <v>3419</v>
      </c>
    </row>
    <row r="3485" spans="1:5" ht="14.25" customHeight="1" x14ac:dyDescent="0.25">
      <c r="A3485" s="10"/>
      <c r="B3485" s="10"/>
      <c r="C3485" s="10"/>
      <c r="D3485" s="1038">
        <v>48347950200</v>
      </c>
      <c r="E3485" s="746">
        <v>3419</v>
      </c>
    </row>
    <row r="3486" spans="1:5" ht="14.25" customHeight="1" x14ac:dyDescent="0.25">
      <c r="A3486" s="10"/>
      <c r="B3486" s="10"/>
      <c r="C3486" s="10"/>
      <c r="D3486" s="1038">
        <v>48309003801</v>
      </c>
      <c r="E3486" s="746">
        <v>3419</v>
      </c>
    </row>
    <row r="3487" spans="1:5" ht="14.25" customHeight="1" x14ac:dyDescent="0.25">
      <c r="A3487" s="10"/>
      <c r="B3487" s="10"/>
      <c r="C3487" s="10"/>
      <c r="D3487" s="1038">
        <v>48249950200</v>
      </c>
      <c r="E3487" s="746">
        <v>3419</v>
      </c>
    </row>
    <row r="3488" spans="1:5" ht="14.25" customHeight="1" x14ac:dyDescent="0.25">
      <c r="A3488" s="10"/>
      <c r="B3488" s="10"/>
      <c r="C3488" s="10"/>
      <c r="D3488" s="1038">
        <v>48233951000</v>
      </c>
      <c r="E3488" s="746">
        <v>3419</v>
      </c>
    </row>
    <row r="3489" spans="1:5" ht="14.25" customHeight="1" x14ac:dyDescent="0.25">
      <c r="A3489" s="10"/>
      <c r="B3489" s="10"/>
      <c r="C3489" s="10"/>
      <c r="D3489" s="1038">
        <v>48217961000</v>
      </c>
      <c r="E3489" s="746">
        <v>3419</v>
      </c>
    </row>
    <row r="3490" spans="1:5" ht="14.25" customHeight="1" x14ac:dyDescent="0.25">
      <c r="A3490" s="10"/>
      <c r="B3490" s="10"/>
      <c r="C3490" s="10"/>
      <c r="D3490" s="1038">
        <v>48213951400</v>
      </c>
      <c r="E3490" s="746">
        <v>3419</v>
      </c>
    </row>
    <row r="3491" spans="1:5" ht="14.25" customHeight="1" x14ac:dyDescent="0.25">
      <c r="A3491" s="10"/>
      <c r="B3491" s="10"/>
      <c r="C3491" s="10"/>
      <c r="D3491" s="1038">
        <v>48201534002</v>
      </c>
      <c r="E3491" s="746">
        <v>3419</v>
      </c>
    </row>
    <row r="3492" spans="1:5" ht="14.25" customHeight="1" x14ac:dyDescent="0.25">
      <c r="A3492" s="10"/>
      <c r="B3492" s="10"/>
      <c r="C3492" s="10"/>
      <c r="D3492" s="1038">
        <v>48201241101</v>
      </c>
      <c r="E3492" s="746">
        <v>3419</v>
      </c>
    </row>
    <row r="3493" spans="1:5" ht="14.25" customHeight="1" x14ac:dyDescent="0.25">
      <c r="A3493" s="10"/>
      <c r="B3493" s="10"/>
      <c r="C3493" s="10"/>
      <c r="D3493" s="1038">
        <v>48193950300</v>
      </c>
      <c r="E3493" s="746">
        <v>3419</v>
      </c>
    </row>
    <row r="3494" spans="1:5" ht="14.25" customHeight="1" x14ac:dyDescent="0.25">
      <c r="A3494" s="10"/>
      <c r="B3494" s="10"/>
      <c r="C3494" s="10"/>
      <c r="D3494" s="1038">
        <v>48169950100</v>
      </c>
      <c r="E3494" s="746">
        <v>3419</v>
      </c>
    </row>
    <row r="3495" spans="1:5" ht="14.25" customHeight="1" x14ac:dyDescent="0.25">
      <c r="A3495" s="10"/>
      <c r="B3495" s="10"/>
      <c r="C3495" s="10"/>
      <c r="D3495" s="1038">
        <v>48167720800</v>
      </c>
      <c r="E3495" s="746">
        <v>3419</v>
      </c>
    </row>
    <row r="3496" spans="1:5" ht="14.25" customHeight="1" x14ac:dyDescent="0.25">
      <c r="A3496" s="10"/>
      <c r="B3496" s="10"/>
      <c r="C3496" s="10"/>
      <c r="D3496" s="1038">
        <v>48081950200</v>
      </c>
      <c r="E3496" s="746">
        <v>3419</v>
      </c>
    </row>
    <row r="3497" spans="1:5" ht="14.25" customHeight="1" x14ac:dyDescent="0.25">
      <c r="A3497" s="10"/>
      <c r="B3497" s="10"/>
      <c r="C3497" s="10"/>
      <c r="D3497" s="1038">
        <v>48029191807</v>
      </c>
      <c r="E3497" s="746">
        <v>3419</v>
      </c>
    </row>
    <row r="3498" spans="1:5" ht="14.25" customHeight="1" x14ac:dyDescent="0.25">
      <c r="A3498" s="10"/>
      <c r="B3498" s="10"/>
      <c r="C3498" s="10"/>
      <c r="D3498" s="1038">
        <v>48029170800</v>
      </c>
      <c r="E3498" s="746">
        <v>3419</v>
      </c>
    </row>
    <row r="3499" spans="1:5" ht="14.25" customHeight="1" x14ac:dyDescent="0.25">
      <c r="A3499" s="10"/>
      <c r="B3499" s="10"/>
      <c r="C3499" s="10"/>
      <c r="D3499" s="1038">
        <v>48005001300</v>
      </c>
      <c r="E3499" s="746">
        <v>3419</v>
      </c>
    </row>
    <row r="3500" spans="1:5" ht="14.25" customHeight="1" x14ac:dyDescent="0.25">
      <c r="A3500" s="10"/>
      <c r="B3500" s="10"/>
      <c r="C3500" s="10"/>
      <c r="D3500" s="1038">
        <v>48453001764</v>
      </c>
      <c r="E3500" s="746">
        <v>3441</v>
      </c>
    </row>
    <row r="3501" spans="1:5" ht="14.25" customHeight="1" x14ac:dyDescent="0.25">
      <c r="A3501" s="10"/>
      <c r="B3501" s="10"/>
      <c r="C3501" s="10"/>
      <c r="D3501" s="1038">
        <v>48329000304</v>
      </c>
      <c r="E3501" s="746">
        <v>3441</v>
      </c>
    </row>
    <row r="3502" spans="1:5" ht="14.25" customHeight="1" x14ac:dyDescent="0.25">
      <c r="A3502" s="10"/>
      <c r="B3502" s="10"/>
      <c r="C3502" s="10"/>
      <c r="D3502" s="1038">
        <v>48499950700</v>
      </c>
      <c r="E3502" s="746">
        <v>3443</v>
      </c>
    </row>
    <row r="3503" spans="1:5" ht="14.25" customHeight="1" x14ac:dyDescent="0.25">
      <c r="A3503" s="10"/>
      <c r="B3503" s="10"/>
      <c r="C3503" s="10"/>
      <c r="D3503" s="1038">
        <v>48497150102</v>
      </c>
      <c r="E3503" s="746">
        <v>3443</v>
      </c>
    </row>
    <row r="3504" spans="1:5" ht="14.25" customHeight="1" x14ac:dyDescent="0.25">
      <c r="A3504" s="10"/>
      <c r="B3504" s="10"/>
      <c r="C3504" s="10"/>
      <c r="D3504" s="1038">
        <v>48491020804</v>
      </c>
      <c r="E3504" s="746">
        <v>3443</v>
      </c>
    </row>
    <row r="3505" spans="1:5" ht="14.25" customHeight="1" x14ac:dyDescent="0.25">
      <c r="A3505" s="10"/>
      <c r="B3505" s="10"/>
      <c r="C3505" s="10"/>
      <c r="D3505" s="1038">
        <v>48479001718</v>
      </c>
      <c r="E3505" s="746">
        <v>3443</v>
      </c>
    </row>
    <row r="3506" spans="1:5" ht="14.25" customHeight="1" x14ac:dyDescent="0.25">
      <c r="A3506" s="10"/>
      <c r="B3506" s="10"/>
      <c r="C3506" s="10"/>
      <c r="D3506" s="1038">
        <v>48469000400</v>
      </c>
      <c r="E3506" s="746">
        <v>3443</v>
      </c>
    </row>
    <row r="3507" spans="1:5" ht="14.25" customHeight="1" x14ac:dyDescent="0.25">
      <c r="A3507" s="10"/>
      <c r="B3507" s="10"/>
      <c r="C3507" s="10"/>
      <c r="D3507" s="1038">
        <v>48439113809</v>
      </c>
      <c r="E3507" s="746">
        <v>3443</v>
      </c>
    </row>
    <row r="3508" spans="1:5" ht="14.25" customHeight="1" x14ac:dyDescent="0.25">
      <c r="A3508" s="10"/>
      <c r="B3508" s="10"/>
      <c r="C3508" s="10"/>
      <c r="D3508" s="1038">
        <v>48439111552</v>
      </c>
      <c r="E3508" s="746">
        <v>3443</v>
      </c>
    </row>
    <row r="3509" spans="1:5" ht="14.25" customHeight="1" x14ac:dyDescent="0.25">
      <c r="A3509" s="10"/>
      <c r="B3509" s="10"/>
      <c r="C3509" s="10"/>
      <c r="D3509" s="1038">
        <v>48425000200</v>
      </c>
      <c r="E3509" s="746">
        <v>3443</v>
      </c>
    </row>
    <row r="3510" spans="1:5" ht="14.25" customHeight="1" x14ac:dyDescent="0.25">
      <c r="A3510" s="10"/>
      <c r="B3510" s="10"/>
      <c r="C3510" s="10"/>
      <c r="D3510" s="1038">
        <v>48423001601</v>
      </c>
      <c r="E3510" s="746">
        <v>3443</v>
      </c>
    </row>
    <row r="3511" spans="1:5" ht="14.25" customHeight="1" x14ac:dyDescent="0.25">
      <c r="A3511" s="10"/>
      <c r="B3511" s="10"/>
      <c r="C3511" s="10"/>
      <c r="D3511" s="1038">
        <v>48409011100</v>
      </c>
      <c r="E3511" s="746">
        <v>3443</v>
      </c>
    </row>
    <row r="3512" spans="1:5" ht="14.25" customHeight="1" x14ac:dyDescent="0.25">
      <c r="A3512" s="10"/>
      <c r="B3512" s="10"/>
      <c r="C3512" s="10"/>
      <c r="D3512" s="1038">
        <v>48401950900</v>
      </c>
      <c r="E3512" s="746">
        <v>3443</v>
      </c>
    </row>
    <row r="3513" spans="1:5" ht="14.25" customHeight="1" x14ac:dyDescent="0.25">
      <c r="A3513" s="10"/>
      <c r="B3513" s="10"/>
      <c r="C3513" s="10"/>
      <c r="D3513" s="1038">
        <v>48381021703</v>
      </c>
      <c r="E3513" s="746">
        <v>3443</v>
      </c>
    </row>
    <row r="3514" spans="1:5" ht="14.25" customHeight="1" x14ac:dyDescent="0.25">
      <c r="A3514" s="10"/>
      <c r="B3514" s="10"/>
      <c r="C3514" s="10"/>
      <c r="D3514" s="1038">
        <v>48375014401</v>
      </c>
      <c r="E3514" s="746">
        <v>3443</v>
      </c>
    </row>
    <row r="3515" spans="1:5" ht="14.25" customHeight="1" x14ac:dyDescent="0.25">
      <c r="A3515" s="10"/>
      <c r="B3515" s="10"/>
      <c r="C3515" s="10"/>
      <c r="D3515" s="1038">
        <v>48373210205</v>
      </c>
      <c r="E3515" s="746">
        <v>3443</v>
      </c>
    </row>
    <row r="3516" spans="1:5" ht="14.25" customHeight="1" x14ac:dyDescent="0.25">
      <c r="A3516" s="10"/>
      <c r="B3516" s="10"/>
      <c r="C3516" s="10"/>
      <c r="D3516" s="1038">
        <v>48361021900</v>
      </c>
      <c r="E3516" s="746">
        <v>3443</v>
      </c>
    </row>
    <row r="3517" spans="1:5" ht="14.25" customHeight="1" x14ac:dyDescent="0.25">
      <c r="A3517" s="10"/>
      <c r="B3517" s="10"/>
      <c r="C3517" s="10"/>
      <c r="D3517" s="1038">
        <v>48329000401</v>
      </c>
      <c r="E3517" s="746">
        <v>3443</v>
      </c>
    </row>
    <row r="3518" spans="1:5" ht="14.25" customHeight="1" x14ac:dyDescent="0.25">
      <c r="A3518" s="10"/>
      <c r="B3518" s="10"/>
      <c r="C3518" s="10"/>
      <c r="D3518" s="1038">
        <v>48309003802</v>
      </c>
      <c r="E3518" s="746">
        <v>3443</v>
      </c>
    </row>
    <row r="3519" spans="1:5" ht="14.25" customHeight="1" x14ac:dyDescent="0.25">
      <c r="A3519" s="10"/>
      <c r="B3519" s="10"/>
      <c r="C3519" s="10"/>
      <c r="D3519" s="1038">
        <v>48245011700</v>
      </c>
      <c r="E3519" s="746">
        <v>3443</v>
      </c>
    </row>
    <row r="3520" spans="1:5" ht="14.25" customHeight="1" x14ac:dyDescent="0.25">
      <c r="A3520" s="10"/>
      <c r="B3520" s="10"/>
      <c r="C3520" s="10"/>
      <c r="D3520" s="1038">
        <v>48203020605</v>
      </c>
      <c r="E3520" s="746">
        <v>3443</v>
      </c>
    </row>
    <row r="3521" spans="1:5" ht="14.25" customHeight="1" x14ac:dyDescent="0.25">
      <c r="A3521" s="10"/>
      <c r="B3521" s="10"/>
      <c r="C3521" s="10"/>
      <c r="D3521" s="1038">
        <v>48201542301</v>
      </c>
      <c r="E3521" s="746">
        <v>3443</v>
      </c>
    </row>
    <row r="3522" spans="1:5" ht="14.25" customHeight="1" x14ac:dyDescent="0.25">
      <c r="A3522" s="10"/>
      <c r="B3522" s="10"/>
      <c r="C3522" s="10"/>
      <c r="D3522" s="1038">
        <v>48201534203</v>
      </c>
      <c r="E3522" s="746">
        <v>3443</v>
      </c>
    </row>
    <row r="3523" spans="1:5" ht="14.25" customHeight="1" x14ac:dyDescent="0.25">
      <c r="A3523" s="10"/>
      <c r="B3523" s="10"/>
      <c r="C3523" s="10"/>
      <c r="D3523" s="1038">
        <v>48201521800</v>
      </c>
      <c r="E3523" s="746">
        <v>3443</v>
      </c>
    </row>
    <row r="3524" spans="1:5" ht="14.25" customHeight="1" x14ac:dyDescent="0.25">
      <c r="A3524" s="10"/>
      <c r="B3524" s="10"/>
      <c r="C3524" s="10"/>
      <c r="D3524" s="1038">
        <v>48201422302</v>
      </c>
      <c r="E3524" s="746">
        <v>3443</v>
      </c>
    </row>
    <row r="3525" spans="1:5" ht="14.25" customHeight="1" x14ac:dyDescent="0.25">
      <c r="A3525" s="10"/>
      <c r="B3525" s="10"/>
      <c r="C3525" s="10"/>
      <c r="D3525" s="1038">
        <v>48201420200</v>
      </c>
      <c r="E3525" s="746">
        <v>3443</v>
      </c>
    </row>
    <row r="3526" spans="1:5" ht="14.25" customHeight="1" x14ac:dyDescent="0.25">
      <c r="A3526" s="10"/>
      <c r="B3526" s="10"/>
      <c r="C3526" s="10"/>
      <c r="D3526" s="1038">
        <v>48201320500</v>
      </c>
      <c r="E3526" s="746">
        <v>3443</v>
      </c>
    </row>
    <row r="3527" spans="1:5" ht="14.25" customHeight="1" x14ac:dyDescent="0.25">
      <c r="A3527" s="10"/>
      <c r="B3527" s="10"/>
      <c r="C3527" s="10"/>
      <c r="D3527" s="1038">
        <v>48201233702</v>
      </c>
      <c r="E3527" s="746">
        <v>3443</v>
      </c>
    </row>
    <row r="3528" spans="1:5" ht="14.25" customHeight="1" x14ac:dyDescent="0.25">
      <c r="A3528" s="10"/>
      <c r="B3528" s="10"/>
      <c r="C3528" s="10"/>
      <c r="D3528" s="1038">
        <v>48201221800</v>
      </c>
      <c r="E3528" s="746">
        <v>3443</v>
      </c>
    </row>
    <row r="3529" spans="1:5" ht="14.25" customHeight="1" x14ac:dyDescent="0.25">
      <c r="A3529" s="10"/>
      <c r="B3529" s="10"/>
      <c r="C3529" s="10"/>
      <c r="D3529" s="1038">
        <v>48187210505</v>
      </c>
      <c r="E3529" s="746">
        <v>3443</v>
      </c>
    </row>
    <row r="3530" spans="1:5" ht="14.25" customHeight="1" x14ac:dyDescent="0.25">
      <c r="A3530" s="10"/>
      <c r="B3530" s="10"/>
      <c r="C3530" s="10"/>
      <c r="D3530" s="1038">
        <v>48167720100</v>
      </c>
      <c r="E3530" s="746">
        <v>3443</v>
      </c>
    </row>
    <row r="3531" spans="1:5" ht="14.25" customHeight="1" x14ac:dyDescent="0.25">
      <c r="A3531" s="10"/>
      <c r="B3531" s="10"/>
      <c r="C3531" s="10"/>
      <c r="D3531" s="1038">
        <v>48141010505</v>
      </c>
      <c r="E3531" s="746">
        <v>3443</v>
      </c>
    </row>
    <row r="3532" spans="1:5" ht="14.25" customHeight="1" x14ac:dyDescent="0.25">
      <c r="A3532" s="10"/>
      <c r="B3532" s="10"/>
      <c r="C3532" s="10"/>
      <c r="D3532" s="1038">
        <v>48141010219</v>
      </c>
      <c r="E3532" s="746">
        <v>3443</v>
      </c>
    </row>
    <row r="3533" spans="1:5" ht="14.25" customHeight="1" x14ac:dyDescent="0.25">
      <c r="A3533" s="10"/>
      <c r="B3533" s="10"/>
      <c r="C3533" s="10"/>
      <c r="D3533" s="1038">
        <v>48141000109</v>
      </c>
      <c r="E3533" s="746">
        <v>3443</v>
      </c>
    </row>
    <row r="3534" spans="1:5" ht="14.25" customHeight="1" x14ac:dyDescent="0.25">
      <c r="A3534" s="10"/>
      <c r="B3534" s="10"/>
      <c r="C3534" s="10"/>
      <c r="D3534" s="1038">
        <v>48141000106</v>
      </c>
      <c r="E3534" s="746">
        <v>3443</v>
      </c>
    </row>
    <row r="3535" spans="1:5" ht="14.25" customHeight="1" x14ac:dyDescent="0.25">
      <c r="A3535" s="10"/>
      <c r="B3535" s="10"/>
      <c r="C3535" s="10"/>
      <c r="D3535" s="1038">
        <v>48135000100</v>
      </c>
      <c r="E3535" s="746">
        <v>3443</v>
      </c>
    </row>
    <row r="3536" spans="1:5" ht="14.25" customHeight="1" x14ac:dyDescent="0.25">
      <c r="A3536" s="10"/>
      <c r="B3536" s="10"/>
      <c r="C3536" s="10"/>
      <c r="D3536" s="1038">
        <v>48121020305</v>
      </c>
      <c r="E3536" s="746">
        <v>3443</v>
      </c>
    </row>
    <row r="3537" spans="1:5" ht="14.25" customHeight="1" x14ac:dyDescent="0.25">
      <c r="A3537" s="10"/>
      <c r="B3537" s="10"/>
      <c r="C3537" s="10"/>
      <c r="D3537" s="1038">
        <v>48113018126</v>
      </c>
      <c r="E3537" s="746">
        <v>3443</v>
      </c>
    </row>
    <row r="3538" spans="1:5" ht="14.25" customHeight="1" x14ac:dyDescent="0.25">
      <c r="A3538" s="10"/>
      <c r="B3538" s="10"/>
      <c r="C3538" s="10"/>
      <c r="D3538" s="1038">
        <v>48113017304</v>
      </c>
      <c r="E3538" s="746">
        <v>3443</v>
      </c>
    </row>
    <row r="3539" spans="1:5" ht="14.25" customHeight="1" x14ac:dyDescent="0.25">
      <c r="A3539" s="10"/>
      <c r="B3539" s="10"/>
      <c r="C3539" s="10"/>
      <c r="D3539" s="1038">
        <v>48113009608</v>
      </c>
      <c r="E3539" s="746">
        <v>3443</v>
      </c>
    </row>
    <row r="3540" spans="1:5" ht="14.25" customHeight="1" x14ac:dyDescent="0.25">
      <c r="A3540" s="10"/>
      <c r="B3540" s="10"/>
      <c r="C3540" s="10"/>
      <c r="D3540" s="1038">
        <v>48113005100</v>
      </c>
      <c r="E3540" s="746">
        <v>3443</v>
      </c>
    </row>
    <row r="3541" spans="1:5" ht="14.25" customHeight="1" x14ac:dyDescent="0.25">
      <c r="A3541" s="10"/>
      <c r="B3541" s="10"/>
      <c r="C3541" s="10"/>
      <c r="D3541" s="1038">
        <v>48113004300</v>
      </c>
      <c r="E3541" s="746">
        <v>3443</v>
      </c>
    </row>
    <row r="3542" spans="1:5" ht="14.25" customHeight="1" x14ac:dyDescent="0.25">
      <c r="A3542" s="10"/>
      <c r="B3542" s="10"/>
      <c r="C3542" s="10"/>
      <c r="D3542" s="1038">
        <v>48085031504</v>
      </c>
      <c r="E3542" s="746">
        <v>3443</v>
      </c>
    </row>
    <row r="3543" spans="1:5" ht="14.25" customHeight="1" x14ac:dyDescent="0.25">
      <c r="A3543" s="10"/>
      <c r="B3543" s="10"/>
      <c r="C3543" s="10"/>
      <c r="D3543" s="1038">
        <v>48085031313</v>
      </c>
      <c r="E3543" s="746">
        <v>3443</v>
      </c>
    </row>
    <row r="3544" spans="1:5" ht="14.25" customHeight="1" x14ac:dyDescent="0.25">
      <c r="A3544" s="10"/>
      <c r="B3544" s="10"/>
      <c r="C3544" s="10"/>
      <c r="D3544" s="1038">
        <v>48085030529</v>
      </c>
      <c r="E3544" s="746">
        <v>3443</v>
      </c>
    </row>
    <row r="3545" spans="1:5" ht="14.25" customHeight="1" x14ac:dyDescent="0.25">
      <c r="A3545" s="10"/>
      <c r="B3545" s="10"/>
      <c r="C3545" s="10"/>
      <c r="D3545" s="1038">
        <v>48085030517</v>
      </c>
      <c r="E3545" s="746">
        <v>3443</v>
      </c>
    </row>
    <row r="3546" spans="1:5" ht="14.25" customHeight="1" x14ac:dyDescent="0.25">
      <c r="A3546" s="10"/>
      <c r="B3546" s="10"/>
      <c r="C3546" s="10"/>
      <c r="D3546" s="1038">
        <v>48085030510</v>
      </c>
      <c r="E3546" s="746">
        <v>3443</v>
      </c>
    </row>
    <row r="3547" spans="1:5" ht="14.25" customHeight="1" x14ac:dyDescent="0.25">
      <c r="A3547" s="10"/>
      <c r="B3547" s="10"/>
      <c r="C3547" s="10"/>
      <c r="D3547" s="1038">
        <v>48077030200</v>
      </c>
      <c r="E3547" s="746">
        <v>3443</v>
      </c>
    </row>
    <row r="3548" spans="1:5" ht="14.25" customHeight="1" x14ac:dyDescent="0.25">
      <c r="A3548" s="10"/>
      <c r="B3548" s="10"/>
      <c r="C3548" s="10"/>
      <c r="D3548" s="1038">
        <v>48061014400</v>
      </c>
      <c r="E3548" s="746">
        <v>3443</v>
      </c>
    </row>
    <row r="3549" spans="1:5" ht="14.25" customHeight="1" x14ac:dyDescent="0.25">
      <c r="A3549" s="10"/>
      <c r="B3549" s="10"/>
      <c r="C3549" s="10"/>
      <c r="D3549" s="1038">
        <v>48061012101</v>
      </c>
      <c r="E3549" s="746">
        <v>3443</v>
      </c>
    </row>
    <row r="3550" spans="1:5" ht="14.25" customHeight="1" x14ac:dyDescent="0.25">
      <c r="A3550" s="10"/>
      <c r="B3550" s="10"/>
      <c r="C3550" s="10"/>
      <c r="D3550" s="1038">
        <v>48061010302</v>
      </c>
      <c r="E3550" s="746">
        <v>3443</v>
      </c>
    </row>
    <row r="3551" spans="1:5" ht="14.25" customHeight="1" x14ac:dyDescent="0.25">
      <c r="A3551" s="10"/>
      <c r="B3551" s="10"/>
      <c r="C3551" s="10"/>
      <c r="D3551" s="1038">
        <v>48059030200</v>
      </c>
      <c r="E3551" s="746">
        <v>3443</v>
      </c>
    </row>
    <row r="3552" spans="1:5" ht="14.25" customHeight="1" x14ac:dyDescent="0.25">
      <c r="A3552" s="10"/>
      <c r="B3552" s="10"/>
      <c r="C3552" s="10"/>
      <c r="D3552" s="1038">
        <v>48053960500</v>
      </c>
      <c r="E3552" s="746">
        <v>3443</v>
      </c>
    </row>
    <row r="3553" spans="1:5" ht="14.25" customHeight="1" x14ac:dyDescent="0.25">
      <c r="A3553" s="10"/>
      <c r="B3553" s="10"/>
      <c r="C3553" s="10"/>
      <c r="D3553" s="1038">
        <v>48037011100</v>
      </c>
      <c r="E3553" s="746">
        <v>3443</v>
      </c>
    </row>
    <row r="3554" spans="1:5" ht="14.25" customHeight="1" x14ac:dyDescent="0.25">
      <c r="A3554" s="10"/>
      <c r="B3554" s="10"/>
      <c r="C3554" s="10"/>
      <c r="D3554" s="1038">
        <v>48029171301</v>
      </c>
      <c r="E3554" s="746">
        <v>3443</v>
      </c>
    </row>
    <row r="3555" spans="1:5" ht="14.25" customHeight="1" x14ac:dyDescent="0.25">
      <c r="A3555" s="10"/>
      <c r="B3555" s="10"/>
      <c r="C3555" s="10"/>
      <c r="D3555" s="1038">
        <v>48029121120</v>
      </c>
      <c r="E3555" s="746">
        <v>3443</v>
      </c>
    </row>
    <row r="3556" spans="1:5" ht="14.25" customHeight="1" x14ac:dyDescent="0.25">
      <c r="A3556" s="10"/>
      <c r="B3556" s="10"/>
      <c r="C3556" s="10"/>
      <c r="D3556" s="1038">
        <v>48021950100</v>
      </c>
      <c r="E3556" s="746">
        <v>3443</v>
      </c>
    </row>
    <row r="3557" spans="1:5" ht="14.25" customHeight="1" x14ac:dyDescent="0.25">
      <c r="A3557" s="10"/>
      <c r="B3557" s="10"/>
      <c r="C3557" s="10"/>
      <c r="D3557" s="1038">
        <v>48005000301</v>
      </c>
      <c r="E3557" s="746">
        <v>3443</v>
      </c>
    </row>
    <row r="3558" spans="1:5" ht="14.25" customHeight="1" x14ac:dyDescent="0.25">
      <c r="A3558" s="10"/>
      <c r="B3558" s="10"/>
      <c r="C3558" s="10"/>
      <c r="D3558" s="1038">
        <v>48497150602</v>
      </c>
      <c r="E3558" s="746">
        <v>3499</v>
      </c>
    </row>
    <row r="3559" spans="1:5" ht="14.25" customHeight="1" x14ac:dyDescent="0.25">
      <c r="A3559" s="10"/>
      <c r="B3559" s="10"/>
      <c r="C3559" s="10"/>
      <c r="D3559" s="1038">
        <v>48479000903</v>
      </c>
      <c r="E3559" s="746">
        <v>3499</v>
      </c>
    </row>
    <row r="3560" spans="1:5" ht="14.25" customHeight="1" x14ac:dyDescent="0.25">
      <c r="A3560" s="10"/>
      <c r="B3560" s="10"/>
      <c r="C3560" s="10"/>
      <c r="D3560" s="1038">
        <v>48467950300</v>
      </c>
      <c r="E3560" s="746">
        <v>3499</v>
      </c>
    </row>
    <row r="3561" spans="1:5" ht="14.25" customHeight="1" x14ac:dyDescent="0.25">
      <c r="A3561" s="10"/>
      <c r="B3561" s="10"/>
      <c r="C3561" s="10"/>
      <c r="D3561" s="1038">
        <v>48439121605</v>
      </c>
      <c r="E3561" s="746">
        <v>3499</v>
      </c>
    </row>
    <row r="3562" spans="1:5" ht="14.25" customHeight="1" x14ac:dyDescent="0.25">
      <c r="A3562" s="10"/>
      <c r="B3562" s="10"/>
      <c r="C3562" s="10"/>
      <c r="D3562" s="1038">
        <v>48289950200</v>
      </c>
      <c r="E3562" s="746">
        <v>3499</v>
      </c>
    </row>
    <row r="3563" spans="1:5" ht="14.25" customHeight="1" x14ac:dyDescent="0.25">
      <c r="A3563" s="10"/>
      <c r="B3563" s="10"/>
      <c r="C3563" s="10"/>
      <c r="D3563" s="1038">
        <v>48245001302</v>
      </c>
      <c r="E3563" s="746">
        <v>3499</v>
      </c>
    </row>
    <row r="3564" spans="1:5" ht="14.25" customHeight="1" x14ac:dyDescent="0.25">
      <c r="A3564" s="10"/>
      <c r="B3564" s="10"/>
      <c r="C3564" s="10"/>
      <c r="D3564" s="1038">
        <v>48201552103</v>
      </c>
      <c r="E3564" s="746">
        <v>3499</v>
      </c>
    </row>
    <row r="3565" spans="1:5" ht="14.25" customHeight="1" x14ac:dyDescent="0.25">
      <c r="A3565" s="10"/>
      <c r="B3565" s="10"/>
      <c r="C3565" s="10"/>
      <c r="D3565" s="1038">
        <v>48201254200</v>
      </c>
      <c r="E3565" s="746">
        <v>3499</v>
      </c>
    </row>
    <row r="3566" spans="1:5" ht="14.25" customHeight="1" x14ac:dyDescent="0.25">
      <c r="A3566" s="10"/>
      <c r="B3566" s="10"/>
      <c r="C3566" s="10"/>
      <c r="D3566" s="1038">
        <v>48089750100</v>
      </c>
      <c r="E3566" s="746">
        <v>3499</v>
      </c>
    </row>
    <row r="3567" spans="1:5" ht="14.25" customHeight="1" x14ac:dyDescent="0.25">
      <c r="A3567" s="10"/>
      <c r="B3567" s="10"/>
      <c r="C3567" s="10"/>
      <c r="D3567" s="1038">
        <v>48073950801</v>
      </c>
      <c r="E3567" s="746">
        <v>3499</v>
      </c>
    </row>
    <row r="3568" spans="1:5" ht="14.25" customHeight="1" x14ac:dyDescent="0.25">
      <c r="A3568" s="10"/>
      <c r="B3568" s="10"/>
      <c r="C3568" s="10"/>
      <c r="D3568" s="1038">
        <v>48029151700</v>
      </c>
      <c r="E3568" s="746">
        <v>3499</v>
      </c>
    </row>
    <row r="3569" spans="1:5" ht="14.25" customHeight="1" x14ac:dyDescent="0.25">
      <c r="A3569" s="10"/>
      <c r="B3569" s="10"/>
      <c r="C3569" s="10"/>
      <c r="D3569" s="1038">
        <v>48201331900</v>
      </c>
      <c r="E3569" s="746">
        <v>3510</v>
      </c>
    </row>
    <row r="3570" spans="1:5" ht="14.25" customHeight="1" x14ac:dyDescent="0.25">
      <c r="A3570" s="10"/>
      <c r="B3570" s="10"/>
      <c r="C3570" s="10"/>
      <c r="D3570" s="1038">
        <v>48503950200</v>
      </c>
      <c r="E3570" s="746">
        <v>3511</v>
      </c>
    </row>
    <row r="3571" spans="1:5" ht="14.25" customHeight="1" x14ac:dyDescent="0.25">
      <c r="A3571" s="10"/>
      <c r="B3571" s="10"/>
      <c r="C3571" s="10"/>
      <c r="D3571" s="1038">
        <v>48491021000</v>
      </c>
      <c r="E3571" s="746">
        <v>3511</v>
      </c>
    </row>
    <row r="3572" spans="1:5" ht="14.25" customHeight="1" x14ac:dyDescent="0.25">
      <c r="A3572" s="10"/>
      <c r="B3572" s="10"/>
      <c r="C3572" s="10"/>
      <c r="D3572" s="1038">
        <v>48489950400</v>
      </c>
      <c r="E3572" s="746">
        <v>3511</v>
      </c>
    </row>
    <row r="3573" spans="1:5" ht="14.25" customHeight="1" x14ac:dyDescent="0.25">
      <c r="A3573" s="10"/>
      <c r="B3573" s="10"/>
      <c r="C3573" s="10"/>
      <c r="D3573" s="1038">
        <v>48485011400</v>
      </c>
      <c r="E3573" s="746">
        <v>3511</v>
      </c>
    </row>
    <row r="3574" spans="1:5" ht="14.25" customHeight="1" x14ac:dyDescent="0.25">
      <c r="A3574" s="10"/>
      <c r="B3574" s="10"/>
      <c r="C3574" s="10"/>
      <c r="D3574" s="1038">
        <v>48477170200</v>
      </c>
      <c r="E3574" s="746">
        <v>3511</v>
      </c>
    </row>
    <row r="3575" spans="1:5" ht="14.25" customHeight="1" x14ac:dyDescent="0.25">
      <c r="A3575" s="10"/>
      <c r="B3575" s="10"/>
      <c r="C3575" s="10"/>
      <c r="D3575" s="1038">
        <v>48467951000</v>
      </c>
      <c r="E3575" s="746">
        <v>3511</v>
      </c>
    </row>
    <row r="3576" spans="1:5" ht="14.25" customHeight="1" x14ac:dyDescent="0.25">
      <c r="A3576" s="10"/>
      <c r="B3576" s="10"/>
      <c r="C3576" s="10"/>
      <c r="D3576" s="1038">
        <v>48453001861</v>
      </c>
      <c r="E3576" s="746">
        <v>3511</v>
      </c>
    </row>
    <row r="3577" spans="1:5" ht="14.25" customHeight="1" x14ac:dyDescent="0.25">
      <c r="A3577" s="10"/>
      <c r="B3577" s="10"/>
      <c r="C3577" s="10"/>
      <c r="D3577" s="1038">
        <v>48453001824</v>
      </c>
      <c r="E3577" s="746">
        <v>3511</v>
      </c>
    </row>
    <row r="3578" spans="1:5" ht="14.25" customHeight="1" x14ac:dyDescent="0.25">
      <c r="A3578" s="10"/>
      <c r="B3578" s="10"/>
      <c r="C3578" s="10"/>
      <c r="D3578" s="1038">
        <v>48439113001</v>
      </c>
      <c r="E3578" s="746">
        <v>3511</v>
      </c>
    </row>
    <row r="3579" spans="1:5" ht="14.25" customHeight="1" x14ac:dyDescent="0.25">
      <c r="A3579" s="10"/>
      <c r="B3579" s="10"/>
      <c r="C3579" s="10"/>
      <c r="D3579" s="1038">
        <v>48439111513</v>
      </c>
      <c r="E3579" s="746">
        <v>3511</v>
      </c>
    </row>
    <row r="3580" spans="1:5" ht="14.25" customHeight="1" x14ac:dyDescent="0.25">
      <c r="A3580" s="10"/>
      <c r="B3580" s="10"/>
      <c r="C3580" s="10"/>
      <c r="D3580" s="1038">
        <v>48439111204</v>
      </c>
      <c r="E3580" s="746">
        <v>3511</v>
      </c>
    </row>
    <row r="3581" spans="1:5" ht="14.25" customHeight="1" x14ac:dyDescent="0.25">
      <c r="A3581" s="10"/>
      <c r="B3581" s="10"/>
      <c r="C3581" s="10"/>
      <c r="D3581" s="1038">
        <v>48439111015</v>
      </c>
      <c r="E3581" s="746">
        <v>3511</v>
      </c>
    </row>
    <row r="3582" spans="1:5" ht="14.25" customHeight="1" x14ac:dyDescent="0.25">
      <c r="A3582" s="10"/>
      <c r="B3582" s="10"/>
      <c r="C3582" s="10"/>
      <c r="D3582" s="1038">
        <v>48439110202</v>
      </c>
      <c r="E3582" s="746">
        <v>3511</v>
      </c>
    </row>
    <row r="3583" spans="1:5" ht="14.25" customHeight="1" x14ac:dyDescent="0.25">
      <c r="A3583" s="10"/>
      <c r="B3583" s="10"/>
      <c r="C3583" s="10"/>
      <c r="D3583" s="1038">
        <v>48439106700</v>
      </c>
      <c r="E3583" s="746">
        <v>3511</v>
      </c>
    </row>
    <row r="3584" spans="1:5" ht="14.25" customHeight="1" x14ac:dyDescent="0.25">
      <c r="A3584" s="10"/>
      <c r="B3584" s="10"/>
      <c r="C3584" s="10"/>
      <c r="D3584" s="1038">
        <v>48381021704</v>
      </c>
      <c r="E3584" s="746">
        <v>3511</v>
      </c>
    </row>
    <row r="3585" spans="1:5" ht="14.25" customHeight="1" x14ac:dyDescent="0.25">
      <c r="A3585" s="10"/>
      <c r="B3585" s="10"/>
      <c r="C3585" s="10"/>
      <c r="D3585" s="1038">
        <v>48373210203</v>
      </c>
      <c r="E3585" s="746">
        <v>3511</v>
      </c>
    </row>
    <row r="3586" spans="1:5" ht="14.25" customHeight="1" x14ac:dyDescent="0.25">
      <c r="A3586" s="10"/>
      <c r="B3586" s="10"/>
      <c r="C3586" s="10"/>
      <c r="D3586" s="1038">
        <v>48355005413</v>
      </c>
      <c r="E3586" s="746">
        <v>3511</v>
      </c>
    </row>
    <row r="3587" spans="1:5" ht="14.25" customHeight="1" x14ac:dyDescent="0.25">
      <c r="A3587" s="10"/>
      <c r="B3587" s="10"/>
      <c r="C3587" s="10"/>
      <c r="D3587" s="1038">
        <v>48339691700</v>
      </c>
      <c r="E3587" s="746">
        <v>3511</v>
      </c>
    </row>
    <row r="3588" spans="1:5" ht="14.25" customHeight="1" x14ac:dyDescent="0.25">
      <c r="A3588" s="10"/>
      <c r="B3588" s="10"/>
      <c r="C3588" s="10"/>
      <c r="D3588" s="1038">
        <v>48339690202</v>
      </c>
      <c r="E3588" s="746">
        <v>3511</v>
      </c>
    </row>
    <row r="3589" spans="1:5" ht="14.25" customHeight="1" x14ac:dyDescent="0.25">
      <c r="A3589" s="10"/>
      <c r="B3589" s="10"/>
      <c r="C3589" s="10"/>
      <c r="D3589" s="1038">
        <v>48285000200</v>
      </c>
      <c r="E3589" s="746">
        <v>3511</v>
      </c>
    </row>
    <row r="3590" spans="1:5" ht="14.25" customHeight="1" x14ac:dyDescent="0.25">
      <c r="A3590" s="10"/>
      <c r="B3590" s="10"/>
      <c r="C3590" s="10"/>
      <c r="D3590" s="1038">
        <v>48285000600</v>
      </c>
      <c r="E3590" s="746">
        <v>3511</v>
      </c>
    </row>
    <row r="3591" spans="1:5" ht="14.25" customHeight="1" x14ac:dyDescent="0.25">
      <c r="A3591" s="10"/>
      <c r="B3591" s="10"/>
      <c r="C3591" s="10"/>
      <c r="D3591" s="1038">
        <v>48251130408</v>
      </c>
      <c r="E3591" s="746">
        <v>3511</v>
      </c>
    </row>
    <row r="3592" spans="1:5" ht="14.25" customHeight="1" x14ac:dyDescent="0.25">
      <c r="A3592" s="10"/>
      <c r="B3592" s="10"/>
      <c r="C3592" s="10"/>
      <c r="D3592" s="1038">
        <v>48245006100</v>
      </c>
      <c r="E3592" s="746">
        <v>3511</v>
      </c>
    </row>
    <row r="3593" spans="1:5" ht="14.25" customHeight="1" x14ac:dyDescent="0.25">
      <c r="A3593" s="10"/>
      <c r="B3593" s="10"/>
      <c r="C3593" s="10"/>
      <c r="D3593" s="1038">
        <v>48209010808</v>
      </c>
      <c r="E3593" s="746">
        <v>3511</v>
      </c>
    </row>
    <row r="3594" spans="1:5" ht="14.25" customHeight="1" x14ac:dyDescent="0.25">
      <c r="A3594" s="10"/>
      <c r="B3594" s="10"/>
      <c r="C3594" s="10"/>
      <c r="D3594" s="1038">
        <v>48201422100</v>
      </c>
      <c r="E3594" s="746">
        <v>3511</v>
      </c>
    </row>
    <row r="3595" spans="1:5" ht="14.25" customHeight="1" x14ac:dyDescent="0.25">
      <c r="A3595" s="10"/>
      <c r="B3595" s="10"/>
      <c r="C3595" s="10"/>
      <c r="D3595" s="1038">
        <v>48201412700</v>
      </c>
      <c r="E3595" s="746">
        <v>3511</v>
      </c>
    </row>
    <row r="3596" spans="1:5" ht="14.25" customHeight="1" x14ac:dyDescent="0.25">
      <c r="A3596" s="10"/>
      <c r="B3596" s="10"/>
      <c r="C3596" s="10"/>
      <c r="D3596" s="1038">
        <v>48201342100</v>
      </c>
      <c r="E3596" s="746">
        <v>3511</v>
      </c>
    </row>
    <row r="3597" spans="1:5" ht="14.25" customHeight="1" x14ac:dyDescent="0.25">
      <c r="A3597" s="10"/>
      <c r="B3597" s="10"/>
      <c r="C3597" s="10"/>
      <c r="D3597" s="1038">
        <v>48201253000</v>
      </c>
      <c r="E3597" s="746">
        <v>3511</v>
      </c>
    </row>
    <row r="3598" spans="1:5" ht="14.25" customHeight="1" x14ac:dyDescent="0.25">
      <c r="A3598" s="10"/>
      <c r="B3598" s="10"/>
      <c r="C3598" s="10"/>
      <c r="D3598" s="1038">
        <v>48201250701</v>
      </c>
      <c r="E3598" s="746">
        <v>3511</v>
      </c>
    </row>
    <row r="3599" spans="1:5" ht="14.25" customHeight="1" x14ac:dyDescent="0.25">
      <c r="A3599" s="10"/>
      <c r="B3599" s="10"/>
      <c r="C3599" s="10"/>
      <c r="D3599" s="1038">
        <v>48201233703</v>
      </c>
      <c r="E3599" s="746">
        <v>3511</v>
      </c>
    </row>
    <row r="3600" spans="1:5" ht="14.25" customHeight="1" x14ac:dyDescent="0.25">
      <c r="A3600" s="10"/>
      <c r="B3600" s="10"/>
      <c r="C3600" s="10"/>
      <c r="D3600" s="1038">
        <v>48201231800</v>
      </c>
      <c r="E3600" s="746">
        <v>3511</v>
      </c>
    </row>
    <row r="3601" spans="1:5" ht="14.25" customHeight="1" x14ac:dyDescent="0.25">
      <c r="A3601" s="10"/>
      <c r="B3601" s="10"/>
      <c r="C3601" s="10"/>
      <c r="D3601" s="1038">
        <v>48183010100</v>
      </c>
      <c r="E3601" s="746">
        <v>3511</v>
      </c>
    </row>
    <row r="3602" spans="1:5" ht="14.25" customHeight="1" x14ac:dyDescent="0.25">
      <c r="A3602" s="10"/>
      <c r="B3602" s="10"/>
      <c r="C3602" s="10"/>
      <c r="D3602" s="1038">
        <v>48157673400</v>
      </c>
      <c r="E3602" s="746">
        <v>3511</v>
      </c>
    </row>
    <row r="3603" spans="1:5" ht="14.25" customHeight="1" x14ac:dyDescent="0.25">
      <c r="A3603" s="10"/>
      <c r="B3603" s="10"/>
      <c r="C3603" s="10"/>
      <c r="D3603" s="1038">
        <v>48141010220</v>
      </c>
      <c r="E3603" s="746">
        <v>3511</v>
      </c>
    </row>
    <row r="3604" spans="1:5" ht="14.25" customHeight="1" x14ac:dyDescent="0.25">
      <c r="A3604" s="10"/>
      <c r="B3604" s="10"/>
      <c r="C3604" s="10"/>
      <c r="D3604" s="1038">
        <v>48121020202</v>
      </c>
      <c r="E3604" s="746">
        <v>3511</v>
      </c>
    </row>
    <row r="3605" spans="1:5" ht="14.25" customHeight="1" x14ac:dyDescent="0.25">
      <c r="A3605" s="10"/>
      <c r="B3605" s="10"/>
      <c r="C3605" s="10"/>
      <c r="D3605" s="1038">
        <v>48113020100</v>
      </c>
      <c r="E3605" s="746">
        <v>3511</v>
      </c>
    </row>
    <row r="3606" spans="1:5" ht="14.25" customHeight="1" x14ac:dyDescent="0.25">
      <c r="A3606" s="10"/>
      <c r="B3606" s="10"/>
      <c r="C3606" s="10"/>
      <c r="D3606" s="1038">
        <v>48113018140</v>
      </c>
      <c r="E3606" s="746">
        <v>3511</v>
      </c>
    </row>
    <row r="3607" spans="1:5" ht="14.25" customHeight="1" x14ac:dyDescent="0.25">
      <c r="A3607" s="10"/>
      <c r="B3607" s="10"/>
      <c r="C3607" s="10"/>
      <c r="D3607" s="1038">
        <v>48113018135</v>
      </c>
      <c r="E3607" s="746">
        <v>3511</v>
      </c>
    </row>
    <row r="3608" spans="1:5" ht="14.25" customHeight="1" x14ac:dyDescent="0.25">
      <c r="A3608" s="10"/>
      <c r="B3608" s="10"/>
      <c r="C3608" s="10"/>
      <c r="D3608" s="1038">
        <v>48113017301</v>
      </c>
      <c r="E3608" s="746">
        <v>3511</v>
      </c>
    </row>
    <row r="3609" spans="1:5" ht="14.25" customHeight="1" x14ac:dyDescent="0.25">
      <c r="A3609" s="10"/>
      <c r="B3609" s="10"/>
      <c r="C3609" s="10"/>
      <c r="D3609" s="1038">
        <v>48113010601</v>
      </c>
      <c r="E3609" s="746">
        <v>3511</v>
      </c>
    </row>
    <row r="3610" spans="1:5" ht="14.25" customHeight="1" x14ac:dyDescent="0.25">
      <c r="A3610" s="10"/>
      <c r="B3610" s="10"/>
      <c r="C3610" s="10"/>
      <c r="D3610" s="1038">
        <v>48113001002</v>
      </c>
      <c r="E3610" s="746">
        <v>3511</v>
      </c>
    </row>
    <row r="3611" spans="1:5" ht="14.25" customHeight="1" x14ac:dyDescent="0.25">
      <c r="A3611" s="10"/>
      <c r="B3611" s="10"/>
      <c r="C3611" s="10"/>
      <c r="D3611" s="1038">
        <v>48085031646</v>
      </c>
      <c r="E3611" s="746">
        <v>3511</v>
      </c>
    </row>
    <row r="3612" spans="1:5" ht="14.25" customHeight="1" x14ac:dyDescent="0.25">
      <c r="A3612" s="10"/>
      <c r="B3612" s="10"/>
      <c r="C3612" s="10"/>
      <c r="D3612" s="1038">
        <v>48085031628</v>
      </c>
      <c r="E3612" s="746">
        <v>3511</v>
      </c>
    </row>
    <row r="3613" spans="1:5" ht="14.25" customHeight="1" x14ac:dyDescent="0.25">
      <c r="A3613" s="10"/>
      <c r="B3613" s="10"/>
      <c r="C3613" s="10"/>
      <c r="D3613" s="1038">
        <v>48067950400</v>
      </c>
      <c r="E3613" s="746">
        <v>3511</v>
      </c>
    </row>
    <row r="3614" spans="1:5" ht="14.25" customHeight="1" x14ac:dyDescent="0.25">
      <c r="A3614" s="10"/>
      <c r="B3614" s="10"/>
      <c r="C3614" s="10"/>
      <c r="D3614" s="1038">
        <v>48061012800</v>
      </c>
      <c r="E3614" s="746">
        <v>3511</v>
      </c>
    </row>
    <row r="3615" spans="1:5" ht="14.25" customHeight="1" x14ac:dyDescent="0.25">
      <c r="A3615" s="10"/>
      <c r="B3615" s="10"/>
      <c r="C3615" s="10"/>
      <c r="D3615" s="1038">
        <v>48061012612</v>
      </c>
      <c r="E3615" s="746">
        <v>3511</v>
      </c>
    </row>
    <row r="3616" spans="1:5" ht="14.25" customHeight="1" x14ac:dyDescent="0.25">
      <c r="A3616" s="10"/>
      <c r="B3616" s="10"/>
      <c r="C3616" s="10"/>
      <c r="D3616" s="1038">
        <v>48061010100</v>
      </c>
      <c r="E3616" s="746">
        <v>3511</v>
      </c>
    </row>
    <row r="3617" spans="1:5" ht="14.25" customHeight="1" x14ac:dyDescent="0.25">
      <c r="A3617" s="10"/>
      <c r="B3617" s="10"/>
      <c r="C3617" s="10"/>
      <c r="D3617" s="1038">
        <v>48053960100</v>
      </c>
      <c r="E3617" s="746">
        <v>3511</v>
      </c>
    </row>
    <row r="3618" spans="1:5" ht="14.25" customHeight="1" x14ac:dyDescent="0.25">
      <c r="A3618" s="10"/>
      <c r="B3618" s="10"/>
      <c r="C3618" s="10"/>
      <c r="D3618" s="1038">
        <v>48029141900</v>
      </c>
      <c r="E3618" s="746">
        <v>3511</v>
      </c>
    </row>
    <row r="3619" spans="1:5" ht="14.25" customHeight="1" x14ac:dyDescent="0.25">
      <c r="A3619" s="10"/>
      <c r="B3619" s="10"/>
      <c r="C3619" s="10"/>
      <c r="D3619" s="1038">
        <v>48027022403</v>
      </c>
      <c r="E3619" s="746">
        <v>3511</v>
      </c>
    </row>
    <row r="3620" spans="1:5" ht="14.25" customHeight="1" x14ac:dyDescent="0.25">
      <c r="A3620" s="10"/>
      <c r="B3620" s="10"/>
      <c r="C3620" s="10"/>
      <c r="D3620" s="1038">
        <v>48483950300</v>
      </c>
      <c r="E3620" s="746">
        <v>3561</v>
      </c>
    </row>
    <row r="3621" spans="1:5" ht="14.25" customHeight="1" x14ac:dyDescent="0.25">
      <c r="A3621" s="10"/>
      <c r="B3621" s="10"/>
      <c r="C3621" s="10"/>
      <c r="D3621" s="1038">
        <v>48457950400</v>
      </c>
      <c r="E3621" s="746">
        <v>3561</v>
      </c>
    </row>
    <row r="3622" spans="1:5" ht="14.25" customHeight="1" x14ac:dyDescent="0.25">
      <c r="A3622" s="10"/>
      <c r="B3622" s="10"/>
      <c r="C3622" s="10"/>
      <c r="D3622" s="1038">
        <v>48453001745</v>
      </c>
      <c r="E3622" s="746">
        <v>3561</v>
      </c>
    </row>
    <row r="3623" spans="1:5" ht="14.25" customHeight="1" x14ac:dyDescent="0.25">
      <c r="A3623" s="10"/>
      <c r="B3623" s="10"/>
      <c r="C3623" s="10"/>
      <c r="D3623" s="1038">
        <v>48451000801</v>
      </c>
      <c r="E3623" s="746">
        <v>3561</v>
      </c>
    </row>
    <row r="3624" spans="1:5" ht="14.25" customHeight="1" x14ac:dyDescent="0.25">
      <c r="A3624" s="10"/>
      <c r="B3624" s="10"/>
      <c r="C3624" s="10"/>
      <c r="D3624" s="1038">
        <v>48423001906</v>
      </c>
      <c r="E3624" s="746">
        <v>3561</v>
      </c>
    </row>
    <row r="3625" spans="1:5" ht="14.25" customHeight="1" x14ac:dyDescent="0.25">
      <c r="A3625" s="10"/>
      <c r="B3625" s="10"/>
      <c r="C3625" s="10"/>
      <c r="D3625" s="1038">
        <v>48381021605</v>
      </c>
      <c r="E3625" s="746">
        <v>3561</v>
      </c>
    </row>
    <row r="3626" spans="1:5" ht="14.25" customHeight="1" x14ac:dyDescent="0.25">
      <c r="A3626" s="10"/>
      <c r="B3626" s="10"/>
      <c r="C3626" s="10"/>
      <c r="D3626" s="1038">
        <v>48337950300</v>
      </c>
      <c r="E3626" s="746">
        <v>3561</v>
      </c>
    </row>
    <row r="3627" spans="1:5" ht="14.25" customHeight="1" x14ac:dyDescent="0.25">
      <c r="A3627" s="10"/>
      <c r="B3627" s="10"/>
      <c r="C3627" s="10"/>
      <c r="D3627" s="1038">
        <v>48291700100</v>
      </c>
      <c r="E3627" s="746">
        <v>3561</v>
      </c>
    </row>
    <row r="3628" spans="1:5" ht="14.25" customHeight="1" x14ac:dyDescent="0.25">
      <c r="A3628" s="10"/>
      <c r="B3628" s="10"/>
      <c r="C3628" s="10"/>
      <c r="D3628" s="1038">
        <v>48245001700</v>
      </c>
      <c r="E3628" s="746">
        <v>3561</v>
      </c>
    </row>
    <row r="3629" spans="1:5" ht="14.25" customHeight="1" x14ac:dyDescent="0.25">
      <c r="A3629" s="10"/>
      <c r="B3629" s="10"/>
      <c r="C3629" s="10"/>
      <c r="D3629" s="1038">
        <v>48217960100</v>
      </c>
      <c r="E3629" s="746">
        <v>3561</v>
      </c>
    </row>
    <row r="3630" spans="1:5" ht="14.25" customHeight="1" x14ac:dyDescent="0.25">
      <c r="A3630" s="10"/>
      <c r="B3630" s="10"/>
      <c r="C3630" s="10"/>
      <c r="D3630" s="1038">
        <v>48217960200</v>
      </c>
      <c r="E3630" s="746">
        <v>3561</v>
      </c>
    </row>
    <row r="3631" spans="1:5" ht="14.25" customHeight="1" x14ac:dyDescent="0.25">
      <c r="A3631" s="10"/>
      <c r="B3631" s="10"/>
      <c r="C3631" s="10"/>
      <c r="D3631" s="1038">
        <v>48195950300</v>
      </c>
      <c r="E3631" s="746">
        <v>3561</v>
      </c>
    </row>
    <row r="3632" spans="1:5" ht="14.25" customHeight="1" x14ac:dyDescent="0.25">
      <c r="A3632" s="10"/>
      <c r="B3632" s="10"/>
      <c r="C3632" s="10"/>
      <c r="D3632" s="1038">
        <v>48061013402</v>
      </c>
      <c r="E3632" s="746">
        <v>3561</v>
      </c>
    </row>
    <row r="3633" spans="1:5" ht="14.25" customHeight="1" x14ac:dyDescent="0.25">
      <c r="A3633" s="10"/>
      <c r="B3633" s="10"/>
      <c r="C3633" s="10"/>
      <c r="D3633" s="1038">
        <v>48061012613</v>
      </c>
      <c r="E3633" s="746">
        <v>3561</v>
      </c>
    </row>
    <row r="3634" spans="1:5" ht="14.25" customHeight="1" x14ac:dyDescent="0.25">
      <c r="A3634" s="10"/>
      <c r="B3634" s="10"/>
      <c r="C3634" s="10"/>
      <c r="D3634" s="1038">
        <v>48061011301</v>
      </c>
      <c r="E3634" s="746">
        <v>3561</v>
      </c>
    </row>
    <row r="3635" spans="1:5" ht="14.25" customHeight="1" x14ac:dyDescent="0.25">
      <c r="A3635" s="10"/>
      <c r="B3635" s="10"/>
      <c r="C3635" s="10"/>
      <c r="D3635" s="1038">
        <v>48031950200</v>
      </c>
      <c r="E3635" s="746">
        <v>3561</v>
      </c>
    </row>
    <row r="3636" spans="1:5" ht="14.25" customHeight="1" x14ac:dyDescent="0.25">
      <c r="A3636" s="10"/>
      <c r="B3636" s="10"/>
      <c r="C3636" s="10"/>
      <c r="D3636" s="1038">
        <v>48027021400</v>
      </c>
      <c r="E3636" s="746">
        <v>3561</v>
      </c>
    </row>
    <row r="3637" spans="1:5" ht="14.25" customHeight="1" x14ac:dyDescent="0.25">
      <c r="A3637" s="10"/>
      <c r="B3637" s="10"/>
      <c r="C3637" s="10"/>
      <c r="D3637" s="1038">
        <v>48343950100</v>
      </c>
      <c r="E3637" s="746">
        <v>3578</v>
      </c>
    </row>
    <row r="3638" spans="1:5" ht="14.25" customHeight="1" x14ac:dyDescent="0.25">
      <c r="A3638" s="10"/>
      <c r="B3638" s="10"/>
      <c r="C3638" s="10"/>
      <c r="D3638" s="1038">
        <v>48091310608</v>
      </c>
      <c r="E3638" s="746">
        <v>3578</v>
      </c>
    </row>
    <row r="3639" spans="1:5" ht="14.25" customHeight="1" x14ac:dyDescent="0.25">
      <c r="A3639" s="10"/>
      <c r="B3639" s="10"/>
      <c r="C3639" s="10"/>
      <c r="D3639" s="1038">
        <v>48491020803</v>
      </c>
      <c r="E3639" s="746">
        <v>3580</v>
      </c>
    </row>
    <row r="3640" spans="1:5" ht="14.25" customHeight="1" x14ac:dyDescent="0.25">
      <c r="A3640" s="10"/>
      <c r="B3640" s="10"/>
      <c r="C3640" s="10"/>
      <c r="D3640" s="1038">
        <v>48491020310</v>
      </c>
      <c r="E3640" s="746">
        <v>3580</v>
      </c>
    </row>
    <row r="3641" spans="1:5" ht="14.25" customHeight="1" x14ac:dyDescent="0.25">
      <c r="A3641" s="10"/>
      <c r="B3641" s="10"/>
      <c r="C3641" s="10"/>
      <c r="D3641" s="1038">
        <v>48485013000</v>
      </c>
      <c r="E3641" s="746">
        <v>3580</v>
      </c>
    </row>
    <row r="3642" spans="1:5" ht="14.25" customHeight="1" x14ac:dyDescent="0.25">
      <c r="A3642" s="10"/>
      <c r="B3642" s="10"/>
      <c r="C3642" s="10"/>
      <c r="D3642" s="1038">
        <v>48485010900</v>
      </c>
      <c r="E3642" s="746">
        <v>3580</v>
      </c>
    </row>
    <row r="3643" spans="1:5" ht="14.25" customHeight="1" x14ac:dyDescent="0.25">
      <c r="A3643" s="10"/>
      <c r="B3643" s="10"/>
      <c r="C3643" s="10"/>
      <c r="D3643" s="1038">
        <v>48453001753</v>
      </c>
      <c r="E3643" s="746">
        <v>3580</v>
      </c>
    </row>
    <row r="3644" spans="1:5" ht="14.25" customHeight="1" x14ac:dyDescent="0.25">
      <c r="A3644" s="10"/>
      <c r="B3644" s="10"/>
      <c r="C3644" s="10"/>
      <c r="D3644" s="1038">
        <v>48439114205</v>
      </c>
      <c r="E3644" s="746">
        <v>3580</v>
      </c>
    </row>
    <row r="3645" spans="1:5" ht="14.25" customHeight="1" x14ac:dyDescent="0.25">
      <c r="A3645" s="10"/>
      <c r="B3645" s="10"/>
      <c r="C3645" s="10"/>
      <c r="D3645" s="1038">
        <v>48439111551</v>
      </c>
      <c r="E3645" s="746">
        <v>3580</v>
      </c>
    </row>
    <row r="3646" spans="1:5" ht="14.25" customHeight="1" x14ac:dyDescent="0.25">
      <c r="A3646" s="10"/>
      <c r="B3646" s="10"/>
      <c r="C3646" s="10"/>
      <c r="D3646" s="1038">
        <v>48439110901</v>
      </c>
      <c r="E3646" s="746">
        <v>3580</v>
      </c>
    </row>
    <row r="3647" spans="1:5" ht="14.25" customHeight="1" x14ac:dyDescent="0.25">
      <c r="A3647" s="10"/>
      <c r="B3647" s="10"/>
      <c r="C3647" s="10"/>
      <c r="D3647" s="1038">
        <v>48439105512</v>
      </c>
      <c r="E3647" s="746">
        <v>3580</v>
      </c>
    </row>
    <row r="3648" spans="1:5" ht="14.25" customHeight="1" x14ac:dyDescent="0.25">
      <c r="A3648" s="10"/>
      <c r="B3648" s="10"/>
      <c r="C3648" s="10"/>
      <c r="D3648" s="1038">
        <v>48439104503</v>
      </c>
      <c r="E3648" s="746">
        <v>3580</v>
      </c>
    </row>
    <row r="3649" spans="1:5" ht="14.25" customHeight="1" x14ac:dyDescent="0.25">
      <c r="A3649" s="10"/>
      <c r="B3649" s="10"/>
      <c r="C3649" s="10"/>
      <c r="D3649" s="1038">
        <v>48427950401</v>
      </c>
      <c r="E3649" s="746">
        <v>3580</v>
      </c>
    </row>
    <row r="3650" spans="1:5" ht="14.25" customHeight="1" x14ac:dyDescent="0.25">
      <c r="A3650" s="10"/>
      <c r="B3650" s="10"/>
      <c r="C3650" s="10"/>
      <c r="D3650" s="1038">
        <v>48349970400</v>
      </c>
      <c r="E3650" s="746">
        <v>3580</v>
      </c>
    </row>
    <row r="3651" spans="1:5" ht="14.25" customHeight="1" x14ac:dyDescent="0.25">
      <c r="A3651" s="10"/>
      <c r="B3651" s="10"/>
      <c r="C3651" s="10"/>
      <c r="D3651" s="1038">
        <v>48339690401</v>
      </c>
      <c r="E3651" s="746">
        <v>3580</v>
      </c>
    </row>
    <row r="3652" spans="1:5" ht="14.25" customHeight="1" x14ac:dyDescent="0.25">
      <c r="A3652" s="10"/>
      <c r="B3652" s="10"/>
      <c r="C3652" s="10"/>
      <c r="D3652" s="1038">
        <v>48325000800</v>
      </c>
      <c r="E3652" s="746">
        <v>3580</v>
      </c>
    </row>
    <row r="3653" spans="1:5" ht="14.25" customHeight="1" x14ac:dyDescent="0.25">
      <c r="A3653" s="10"/>
      <c r="B3653" s="10"/>
      <c r="C3653" s="10"/>
      <c r="D3653" s="1038">
        <v>48309004103</v>
      </c>
      <c r="E3653" s="746">
        <v>3580</v>
      </c>
    </row>
    <row r="3654" spans="1:5" ht="14.25" customHeight="1" x14ac:dyDescent="0.25">
      <c r="A3654" s="10"/>
      <c r="B3654" s="10"/>
      <c r="C3654" s="10"/>
      <c r="D3654" s="1038">
        <v>48309001300</v>
      </c>
      <c r="E3654" s="746">
        <v>3580</v>
      </c>
    </row>
    <row r="3655" spans="1:5" ht="14.25" customHeight="1" x14ac:dyDescent="0.25">
      <c r="A3655" s="10"/>
      <c r="B3655" s="10"/>
      <c r="C3655" s="10"/>
      <c r="D3655" s="1038">
        <v>48293970300</v>
      </c>
      <c r="E3655" s="746">
        <v>3580</v>
      </c>
    </row>
    <row r="3656" spans="1:5" ht="14.25" customHeight="1" x14ac:dyDescent="0.25">
      <c r="A3656" s="10"/>
      <c r="B3656" s="10"/>
      <c r="C3656" s="10"/>
      <c r="D3656" s="1038">
        <v>48257050205</v>
      </c>
      <c r="E3656" s="746">
        <v>3580</v>
      </c>
    </row>
    <row r="3657" spans="1:5" ht="14.25" customHeight="1" x14ac:dyDescent="0.25">
      <c r="A3657" s="10"/>
      <c r="B3657" s="10"/>
      <c r="C3657" s="10"/>
      <c r="D3657" s="1038">
        <v>48245007100</v>
      </c>
      <c r="E3657" s="746">
        <v>3580</v>
      </c>
    </row>
    <row r="3658" spans="1:5" ht="14.25" customHeight="1" x14ac:dyDescent="0.25">
      <c r="A3658" s="10"/>
      <c r="B3658" s="10"/>
      <c r="C3658" s="10"/>
      <c r="D3658" s="1038">
        <v>48245002300</v>
      </c>
      <c r="E3658" s="746">
        <v>3580</v>
      </c>
    </row>
    <row r="3659" spans="1:5" ht="14.25" customHeight="1" x14ac:dyDescent="0.25">
      <c r="A3659" s="10"/>
      <c r="B3659" s="10"/>
      <c r="C3659" s="10"/>
      <c r="D3659" s="1038">
        <v>48215024203</v>
      </c>
      <c r="E3659" s="746">
        <v>3580</v>
      </c>
    </row>
    <row r="3660" spans="1:5" ht="14.25" customHeight="1" x14ac:dyDescent="0.25">
      <c r="A3660" s="10"/>
      <c r="B3660" s="10"/>
      <c r="C3660" s="10"/>
      <c r="D3660" s="1038">
        <v>48215020402</v>
      </c>
      <c r="E3660" s="746">
        <v>3580</v>
      </c>
    </row>
    <row r="3661" spans="1:5" ht="14.25" customHeight="1" x14ac:dyDescent="0.25">
      <c r="A3661" s="10"/>
      <c r="B3661" s="10"/>
      <c r="C3661" s="10"/>
      <c r="D3661" s="1038">
        <v>48201553500</v>
      </c>
      <c r="E3661" s="746">
        <v>3580</v>
      </c>
    </row>
    <row r="3662" spans="1:5" ht="14.25" customHeight="1" x14ac:dyDescent="0.25">
      <c r="A3662" s="10"/>
      <c r="B3662" s="10"/>
      <c r="C3662" s="10"/>
      <c r="D3662" s="1038">
        <v>48201552102</v>
      </c>
      <c r="E3662" s="746">
        <v>3580</v>
      </c>
    </row>
    <row r="3663" spans="1:5" ht="14.25" customHeight="1" x14ac:dyDescent="0.25">
      <c r="A3663" s="10"/>
      <c r="B3663" s="10"/>
      <c r="C3663" s="10"/>
      <c r="D3663" s="1038">
        <v>48201455200</v>
      </c>
      <c r="E3663" s="746">
        <v>3580</v>
      </c>
    </row>
    <row r="3664" spans="1:5" ht="14.25" customHeight="1" x14ac:dyDescent="0.25">
      <c r="A3664" s="10"/>
      <c r="B3664" s="10"/>
      <c r="C3664" s="10"/>
      <c r="D3664" s="1038">
        <v>48201431801</v>
      </c>
      <c r="E3664" s="746">
        <v>3580</v>
      </c>
    </row>
    <row r="3665" spans="1:5" ht="14.25" customHeight="1" x14ac:dyDescent="0.25">
      <c r="A3665" s="10"/>
      <c r="B3665" s="10"/>
      <c r="C3665" s="10"/>
      <c r="D3665" s="1038">
        <v>48201333000</v>
      </c>
      <c r="E3665" s="746">
        <v>3580</v>
      </c>
    </row>
    <row r="3666" spans="1:5" ht="14.25" customHeight="1" x14ac:dyDescent="0.25">
      <c r="A3666" s="10"/>
      <c r="B3666" s="10"/>
      <c r="C3666" s="10"/>
      <c r="D3666" s="1038">
        <v>48201311400</v>
      </c>
      <c r="E3666" s="746">
        <v>3580</v>
      </c>
    </row>
    <row r="3667" spans="1:5" ht="14.25" customHeight="1" x14ac:dyDescent="0.25">
      <c r="A3667" s="10"/>
      <c r="B3667" s="10"/>
      <c r="C3667" s="10"/>
      <c r="D3667" s="1038">
        <v>48167720503</v>
      </c>
      <c r="E3667" s="746">
        <v>3580</v>
      </c>
    </row>
    <row r="3668" spans="1:5" ht="14.25" customHeight="1" x14ac:dyDescent="0.25">
      <c r="A3668" s="10"/>
      <c r="B3668" s="10"/>
      <c r="C3668" s="10"/>
      <c r="D3668" s="1038">
        <v>48143950300</v>
      </c>
      <c r="E3668" s="746">
        <v>3580</v>
      </c>
    </row>
    <row r="3669" spans="1:5" ht="14.25" customHeight="1" x14ac:dyDescent="0.25">
      <c r="A3669" s="10"/>
      <c r="B3669" s="10"/>
      <c r="C3669" s="10"/>
      <c r="D3669" s="1038">
        <v>48141010332</v>
      </c>
      <c r="E3669" s="746">
        <v>3580</v>
      </c>
    </row>
    <row r="3670" spans="1:5" ht="14.25" customHeight="1" x14ac:dyDescent="0.25">
      <c r="A3670" s="10"/>
      <c r="B3670" s="10"/>
      <c r="C3670" s="10"/>
      <c r="D3670" s="1038">
        <v>48141010330</v>
      </c>
      <c r="E3670" s="746">
        <v>3580</v>
      </c>
    </row>
    <row r="3671" spans="1:5" ht="14.25" customHeight="1" x14ac:dyDescent="0.25">
      <c r="A3671" s="10"/>
      <c r="B3671" s="10"/>
      <c r="C3671" s="10"/>
      <c r="D3671" s="1038">
        <v>48139060801</v>
      </c>
      <c r="E3671" s="746">
        <v>3580</v>
      </c>
    </row>
    <row r="3672" spans="1:5" ht="14.25" customHeight="1" x14ac:dyDescent="0.25">
      <c r="A3672" s="10"/>
      <c r="B3672" s="10"/>
      <c r="C3672" s="10"/>
      <c r="D3672" s="1038">
        <v>48121021715</v>
      </c>
      <c r="E3672" s="746">
        <v>3580</v>
      </c>
    </row>
    <row r="3673" spans="1:5" ht="14.25" customHeight="1" x14ac:dyDescent="0.25">
      <c r="A3673" s="10"/>
      <c r="B3673" s="10"/>
      <c r="C3673" s="10"/>
      <c r="D3673" s="1038">
        <v>48113014703</v>
      </c>
      <c r="E3673" s="746">
        <v>3580</v>
      </c>
    </row>
    <row r="3674" spans="1:5" ht="14.25" customHeight="1" x14ac:dyDescent="0.25">
      <c r="A3674" s="10"/>
      <c r="B3674" s="10"/>
      <c r="C3674" s="10"/>
      <c r="D3674" s="1038">
        <v>48085031636</v>
      </c>
      <c r="E3674" s="746">
        <v>3580</v>
      </c>
    </row>
    <row r="3675" spans="1:5" ht="14.25" customHeight="1" x14ac:dyDescent="0.25">
      <c r="A3675" s="10"/>
      <c r="B3675" s="10"/>
      <c r="C3675" s="10"/>
      <c r="D3675" s="1038">
        <v>48085031613</v>
      </c>
      <c r="E3675" s="746">
        <v>3580</v>
      </c>
    </row>
    <row r="3676" spans="1:5" ht="14.25" customHeight="1" x14ac:dyDescent="0.25">
      <c r="A3676" s="10"/>
      <c r="B3676" s="10"/>
      <c r="C3676" s="10"/>
      <c r="D3676" s="1038">
        <v>48085030520</v>
      </c>
      <c r="E3676" s="746">
        <v>3580</v>
      </c>
    </row>
    <row r="3677" spans="1:5" ht="14.25" customHeight="1" x14ac:dyDescent="0.25">
      <c r="A3677" s="10"/>
      <c r="B3677" s="10"/>
      <c r="C3677" s="10"/>
      <c r="D3677" s="1038">
        <v>48039660801</v>
      </c>
      <c r="E3677" s="746">
        <v>3580</v>
      </c>
    </row>
    <row r="3678" spans="1:5" ht="14.25" customHeight="1" x14ac:dyDescent="0.25">
      <c r="A3678" s="10"/>
      <c r="B3678" s="10"/>
      <c r="C3678" s="10"/>
      <c r="D3678" s="1038">
        <v>48039660802</v>
      </c>
      <c r="E3678" s="746">
        <v>3580</v>
      </c>
    </row>
    <row r="3679" spans="1:5" ht="14.25" customHeight="1" x14ac:dyDescent="0.25">
      <c r="A3679" s="10"/>
      <c r="B3679" s="10"/>
      <c r="C3679" s="10"/>
      <c r="D3679" s="1038">
        <v>48029191808</v>
      </c>
      <c r="E3679" s="746">
        <v>3580</v>
      </c>
    </row>
    <row r="3680" spans="1:5" ht="14.25" customHeight="1" x14ac:dyDescent="0.25">
      <c r="A3680" s="10"/>
      <c r="B3680" s="10"/>
      <c r="C3680" s="10"/>
      <c r="D3680" s="1038">
        <v>48029171914</v>
      </c>
      <c r="E3680" s="746">
        <v>3580</v>
      </c>
    </row>
    <row r="3681" spans="1:5" ht="14.25" customHeight="1" x14ac:dyDescent="0.25">
      <c r="A3681" s="10"/>
      <c r="B3681" s="10"/>
      <c r="C3681" s="10"/>
      <c r="D3681" s="1038">
        <v>48029171302</v>
      </c>
      <c r="E3681" s="746">
        <v>3580</v>
      </c>
    </row>
    <row r="3682" spans="1:5" ht="14.25" customHeight="1" x14ac:dyDescent="0.25">
      <c r="A3682" s="10"/>
      <c r="B3682" s="10"/>
      <c r="C3682" s="10"/>
      <c r="D3682" s="1038">
        <v>48029120400</v>
      </c>
      <c r="E3682" s="746">
        <v>3580</v>
      </c>
    </row>
    <row r="3683" spans="1:5" ht="14.25" customHeight="1" x14ac:dyDescent="0.25">
      <c r="A3683" s="10"/>
      <c r="B3683" s="10"/>
      <c r="C3683" s="10"/>
      <c r="D3683" s="1038">
        <v>48027020100</v>
      </c>
      <c r="E3683" s="746">
        <v>3580</v>
      </c>
    </row>
    <row r="3684" spans="1:5" ht="14.25" customHeight="1" x14ac:dyDescent="0.25">
      <c r="A3684" s="10"/>
      <c r="B3684" s="10"/>
      <c r="C3684" s="10"/>
      <c r="D3684" s="1038">
        <v>48497150402</v>
      </c>
      <c r="E3684" s="746">
        <v>3625</v>
      </c>
    </row>
    <row r="3685" spans="1:5" ht="14.25" customHeight="1" x14ac:dyDescent="0.25">
      <c r="A3685" s="10"/>
      <c r="B3685" s="10"/>
      <c r="C3685" s="10"/>
      <c r="D3685" s="1038">
        <v>48453001756</v>
      </c>
      <c r="E3685" s="746">
        <v>3625</v>
      </c>
    </row>
    <row r="3686" spans="1:5" ht="14.25" customHeight="1" x14ac:dyDescent="0.25">
      <c r="A3686" s="10"/>
      <c r="B3686" s="10"/>
      <c r="C3686" s="10"/>
      <c r="D3686" s="1038">
        <v>48439103702</v>
      </c>
      <c r="E3686" s="746">
        <v>3625</v>
      </c>
    </row>
    <row r="3687" spans="1:5" ht="14.25" customHeight="1" x14ac:dyDescent="0.25">
      <c r="A3687" s="10"/>
      <c r="B3687" s="10"/>
      <c r="C3687" s="10"/>
      <c r="D3687" s="1038">
        <v>48423001500</v>
      </c>
      <c r="E3687" s="746">
        <v>3625</v>
      </c>
    </row>
    <row r="3688" spans="1:5" ht="14.25" customHeight="1" x14ac:dyDescent="0.25">
      <c r="A3688" s="10"/>
      <c r="B3688" s="10"/>
      <c r="C3688" s="10"/>
      <c r="D3688" s="1038">
        <v>48367140409</v>
      </c>
      <c r="E3688" s="746">
        <v>3625</v>
      </c>
    </row>
    <row r="3689" spans="1:5" ht="14.25" customHeight="1" x14ac:dyDescent="0.25">
      <c r="A3689" s="10"/>
      <c r="B3689" s="10"/>
      <c r="C3689" s="10"/>
      <c r="D3689" s="1038">
        <v>48281950301</v>
      </c>
      <c r="E3689" s="746">
        <v>3625</v>
      </c>
    </row>
    <row r="3690" spans="1:5" ht="14.25" customHeight="1" x14ac:dyDescent="0.25">
      <c r="A3690" s="10"/>
      <c r="B3690" s="10"/>
      <c r="C3690" s="10"/>
      <c r="D3690" s="1038">
        <v>48167722001</v>
      </c>
      <c r="E3690" s="746">
        <v>3625</v>
      </c>
    </row>
    <row r="3691" spans="1:5" ht="14.25" customHeight="1" x14ac:dyDescent="0.25">
      <c r="A3691" s="10"/>
      <c r="B3691" s="10"/>
      <c r="C3691" s="10"/>
      <c r="D3691" s="1038">
        <v>48115950401</v>
      </c>
      <c r="E3691" s="746">
        <v>3625</v>
      </c>
    </row>
    <row r="3692" spans="1:5" ht="14.25" customHeight="1" x14ac:dyDescent="0.25">
      <c r="A3692" s="10"/>
      <c r="B3692" s="10"/>
      <c r="C3692" s="10"/>
      <c r="D3692" s="1038">
        <v>48113018132</v>
      </c>
      <c r="E3692" s="746">
        <v>3625</v>
      </c>
    </row>
    <row r="3693" spans="1:5" ht="14.25" customHeight="1" x14ac:dyDescent="0.25">
      <c r="A3693" s="10"/>
      <c r="B3693" s="10"/>
      <c r="C3693" s="10"/>
      <c r="D3693" s="1038">
        <v>48043950400</v>
      </c>
      <c r="E3693" s="746">
        <v>3625</v>
      </c>
    </row>
    <row r="3694" spans="1:5" ht="14.25" customHeight="1" x14ac:dyDescent="0.25">
      <c r="A3694" s="10"/>
      <c r="B3694" s="10"/>
      <c r="C3694" s="10"/>
      <c r="D3694" s="1038">
        <v>48029190603</v>
      </c>
      <c r="E3694" s="746">
        <v>3625</v>
      </c>
    </row>
    <row r="3695" spans="1:5" ht="14.25" customHeight="1" x14ac:dyDescent="0.25">
      <c r="A3695" s="10"/>
      <c r="B3695" s="10"/>
      <c r="C3695" s="10"/>
      <c r="D3695" s="1038">
        <v>48441012200</v>
      </c>
      <c r="E3695" s="746">
        <v>3636</v>
      </c>
    </row>
    <row r="3696" spans="1:5" ht="14.25" customHeight="1" x14ac:dyDescent="0.25">
      <c r="A3696" s="10"/>
      <c r="B3696" s="10"/>
      <c r="C3696" s="10"/>
      <c r="D3696" s="1038">
        <v>48441010300</v>
      </c>
      <c r="E3696" s="746">
        <v>3636</v>
      </c>
    </row>
    <row r="3697" spans="1:5" ht="14.25" customHeight="1" x14ac:dyDescent="0.25">
      <c r="A3697" s="10"/>
      <c r="B3697" s="10"/>
      <c r="C3697" s="10"/>
      <c r="D3697" s="1038">
        <v>48439113812</v>
      </c>
      <c r="E3697" s="746">
        <v>3636</v>
      </c>
    </row>
    <row r="3698" spans="1:5" ht="14.25" customHeight="1" x14ac:dyDescent="0.25">
      <c r="A3698" s="10"/>
      <c r="B3698" s="10"/>
      <c r="C3698" s="10"/>
      <c r="D3698" s="1038">
        <v>48245006800</v>
      </c>
      <c r="E3698" s="746">
        <v>3636</v>
      </c>
    </row>
    <row r="3699" spans="1:5" ht="14.25" customHeight="1" x14ac:dyDescent="0.25">
      <c r="A3699" s="10"/>
      <c r="B3699" s="10"/>
      <c r="C3699" s="10"/>
      <c r="D3699" s="1038">
        <v>48097000400</v>
      </c>
      <c r="E3699" s="746">
        <v>3636</v>
      </c>
    </row>
    <row r="3700" spans="1:5" ht="14.25" customHeight="1" x14ac:dyDescent="0.25">
      <c r="A3700" s="10"/>
      <c r="B3700" s="10"/>
      <c r="C3700" s="10"/>
      <c r="D3700" s="1038">
        <v>48029180102</v>
      </c>
      <c r="E3700" s="746">
        <v>3636</v>
      </c>
    </row>
    <row r="3701" spans="1:5" ht="14.25" customHeight="1" x14ac:dyDescent="0.25">
      <c r="A3701" s="10"/>
      <c r="B3701" s="10"/>
      <c r="C3701" s="10"/>
      <c r="D3701" s="1038">
        <v>48505950400</v>
      </c>
      <c r="E3701" s="746">
        <v>3642</v>
      </c>
    </row>
    <row r="3702" spans="1:5" ht="14.25" customHeight="1" x14ac:dyDescent="0.25">
      <c r="A3702" s="10"/>
      <c r="B3702" s="10"/>
      <c r="C3702" s="10"/>
      <c r="D3702" s="1038">
        <v>48503950600</v>
      </c>
      <c r="E3702" s="746">
        <v>3642</v>
      </c>
    </row>
    <row r="3703" spans="1:5" ht="14.25" customHeight="1" x14ac:dyDescent="0.25">
      <c r="A3703" s="10"/>
      <c r="B3703" s="10"/>
      <c r="C3703" s="10"/>
      <c r="D3703" s="1038">
        <v>48501950200</v>
      </c>
      <c r="E3703" s="746">
        <v>3642</v>
      </c>
    </row>
    <row r="3704" spans="1:5" ht="14.25" customHeight="1" x14ac:dyDescent="0.25">
      <c r="A3704" s="10"/>
      <c r="B3704" s="10"/>
      <c r="C3704" s="10"/>
      <c r="D3704" s="1038">
        <v>48481740600</v>
      </c>
      <c r="E3704" s="746">
        <v>3642</v>
      </c>
    </row>
    <row r="3705" spans="1:5" ht="14.25" customHeight="1" x14ac:dyDescent="0.25">
      <c r="A3705" s="10"/>
      <c r="B3705" s="10"/>
      <c r="C3705" s="10"/>
      <c r="D3705" s="1038">
        <v>48475950300</v>
      </c>
      <c r="E3705" s="746">
        <v>3642</v>
      </c>
    </row>
    <row r="3706" spans="1:5" ht="14.25" customHeight="1" x14ac:dyDescent="0.25">
      <c r="A3706" s="10"/>
      <c r="B3706" s="10"/>
      <c r="C3706" s="10"/>
      <c r="D3706" s="1038">
        <v>48471790102</v>
      </c>
      <c r="E3706" s="746">
        <v>3642</v>
      </c>
    </row>
    <row r="3707" spans="1:5" ht="14.25" customHeight="1" x14ac:dyDescent="0.25">
      <c r="A3707" s="10"/>
      <c r="B3707" s="10"/>
      <c r="C3707" s="10"/>
      <c r="D3707" s="1038">
        <v>48467950900</v>
      </c>
      <c r="E3707" s="746">
        <v>3642</v>
      </c>
    </row>
    <row r="3708" spans="1:5" ht="14.25" customHeight="1" x14ac:dyDescent="0.25">
      <c r="A3708" s="10"/>
      <c r="B3708" s="10"/>
      <c r="C3708" s="10"/>
      <c r="D3708" s="1038">
        <v>48449950700</v>
      </c>
      <c r="E3708" s="746">
        <v>3642</v>
      </c>
    </row>
    <row r="3709" spans="1:5" ht="14.25" customHeight="1" x14ac:dyDescent="0.25">
      <c r="A3709" s="10"/>
      <c r="B3709" s="10"/>
      <c r="C3709" s="10"/>
      <c r="D3709" s="1038">
        <v>48439104201</v>
      </c>
      <c r="E3709" s="746">
        <v>3642</v>
      </c>
    </row>
    <row r="3710" spans="1:5" ht="14.25" customHeight="1" x14ac:dyDescent="0.25">
      <c r="A3710" s="10"/>
      <c r="B3710" s="10"/>
      <c r="C3710" s="10"/>
      <c r="D3710" s="1038">
        <v>48355003303</v>
      </c>
      <c r="E3710" s="746">
        <v>3642</v>
      </c>
    </row>
    <row r="3711" spans="1:5" ht="14.25" customHeight="1" x14ac:dyDescent="0.25">
      <c r="A3711" s="10"/>
      <c r="B3711" s="10"/>
      <c r="C3711" s="10"/>
      <c r="D3711" s="1038">
        <v>48303000100</v>
      </c>
      <c r="E3711" s="746">
        <v>3642</v>
      </c>
    </row>
    <row r="3712" spans="1:5" ht="14.25" customHeight="1" x14ac:dyDescent="0.25">
      <c r="A3712" s="10"/>
      <c r="B3712" s="10"/>
      <c r="C3712" s="10"/>
      <c r="D3712" s="1038">
        <v>48257050203</v>
      </c>
      <c r="E3712" s="746">
        <v>3642</v>
      </c>
    </row>
    <row r="3713" spans="1:5" ht="14.25" customHeight="1" x14ac:dyDescent="0.25">
      <c r="A3713" s="10"/>
      <c r="B3713" s="10"/>
      <c r="C3713" s="10"/>
      <c r="D3713" s="1038">
        <v>48215022201</v>
      </c>
      <c r="E3713" s="746">
        <v>3642</v>
      </c>
    </row>
    <row r="3714" spans="1:5" ht="14.25" customHeight="1" x14ac:dyDescent="0.25">
      <c r="A3714" s="10"/>
      <c r="B3714" s="10"/>
      <c r="C3714" s="10"/>
      <c r="D3714" s="1038">
        <v>48201552002</v>
      </c>
      <c r="E3714" s="746">
        <v>3642</v>
      </c>
    </row>
    <row r="3715" spans="1:5" ht="14.25" customHeight="1" x14ac:dyDescent="0.25">
      <c r="A3715" s="10"/>
      <c r="B3715" s="10"/>
      <c r="C3715" s="10"/>
      <c r="D3715" s="1038">
        <v>48201541100</v>
      </c>
      <c r="E3715" s="746">
        <v>3642</v>
      </c>
    </row>
    <row r="3716" spans="1:5" ht="14.25" customHeight="1" x14ac:dyDescent="0.25">
      <c r="A3716" s="10"/>
      <c r="B3716" s="10"/>
      <c r="C3716" s="10"/>
      <c r="D3716" s="1038">
        <v>48201532502</v>
      </c>
      <c r="E3716" s="746">
        <v>3642</v>
      </c>
    </row>
    <row r="3717" spans="1:5" ht="14.25" customHeight="1" x14ac:dyDescent="0.25">
      <c r="A3717" s="10"/>
      <c r="B3717" s="10"/>
      <c r="C3717" s="10"/>
      <c r="D3717" s="1038">
        <v>48201324000</v>
      </c>
      <c r="E3717" s="746">
        <v>3642</v>
      </c>
    </row>
    <row r="3718" spans="1:5" ht="14.25" customHeight="1" x14ac:dyDescent="0.25">
      <c r="A3718" s="10"/>
      <c r="B3718" s="10"/>
      <c r="C3718" s="10"/>
      <c r="D3718" s="1038">
        <v>48201322200</v>
      </c>
      <c r="E3718" s="746">
        <v>3642</v>
      </c>
    </row>
    <row r="3719" spans="1:5" ht="14.25" customHeight="1" x14ac:dyDescent="0.25">
      <c r="A3719" s="10"/>
      <c r="B3719" s="10"/>
      <c r="C3719" s="10"/>
      <c r="D3719" s="1038">
        <v>48201222800</v>
      </c>
      <c r="E3719" s="746">
        <v>3642</v>
      </c>
    </row>
    <row r="3720" spans="1:5" ht="14.25" customHeight="1" x14ac:dyDescent="0.25">
      <c r="A3720" s="10"/>
      <c r="B3720" s="10"/>
      <c r="C3720" s="10"/>
      <c r="D3720" s="1038">
        <v>48187210604</v>
      </c>
      <c r="E3720" s="746">
        <v>3642</v>
      </c>
    </row>
    <row r="3721" spans="1:5" ht="14.25" customHeight="1" x14ac:dyDescent="0.25">
      <c r="A3721" s="10"/>
      <c r="B3721" s="10"/>
      <c r="C3721" s="10"/>
      <c r="D3721" s="1038">
        <v>48183010400</v>
      </c>
      <c r="E3721" s="746">
        <v>3642</v>
      </c>
    </row>
    <row r="3722" spans="1:5" ht="14.25" customHeight="1" x14ac:dyDescent="0.25">
      <c r="A3722" s="10"/>
      <c r="B3722" s="10"/>
      <c r="C3722" s="10"/>
      <c r="D3722" s="1038">
        <v>48167724900</v>
      </c>
      <c r="E3722" s="746">
        <v>3642</v>
      </c>
    </row>
    <row r="3723" spans="1:5" ht="14.25" customHeight="1" x14ac:dyDescent="0.25">
      <c r="A3723" s="10"/>
      <c r="B3723" s="10"/>
      <c r="C3723" s="10"/>
      <c r="D3723" s="1038">
        <v>48167722900</v>
      </c>
      <c r="E3723" s="746">
        <v>3642</v>
      </c>
    </row>
    <row r="3724" spans="1:5" ht="14.25" customHeight="1" x14ac:dyDescent="0.25">
      <c r="A3724" s="10"/>
      <c r="B3724" s="10"/>
      <c r="C3724" s="10"/>
      <c r="D3724" s="1038">
        <v>48163950200</v>
      </c>
      <c r="E3724" s="746">
        <v>3642</v>
      </c>
    </row>
    <row r="3725" spans="1:5" ht="14.25" customHeight="1" x14ac:dyDescent="0.25">
      <c r="A3725" s="10"/>
      <c r="B3725" s="10"/>
      <c r="C3725" s="10"/>
      <c r="D3725" s="1038">
        <v>48161000100</v>
      </c>
      <c r="E3725" s="746">
        <v>3642</v>
      </c>
    </row>
    <row r="3726" spans="1:5" ht="14.25" customHeight="1" x14ac:dyDescent="0.25">
      <c r="A3726" s="10"/>
      <c r="B3726" s="10"/>
      <c r="C3726" s="10"/>
      <c r="D3726" s="1038">
        <v>48113019502</v>
      </c>
      <c r="E3726" s="746">
        <v>3642</v>
      </c>
    </row>
    <row r="3727" spans="1:5" ht="14.25" customHeight="1" x14ac:dyDescent="0.25">
      <c r="A3727" s="10"/>
      <c r="B3727" s="10"/>
      <c r="C3727" s="10"/>
      <c r="D3727" s="1038">
        <v>48113016523</v>
      </c>
      <c r="E3727" s="746">
        <v>3642</v>
      </c>
    </row>
    <row r="3728" spans="1:5" ht="14.25" customHeight="1" x14ac:dyDescent="0.25">
      <c r="A3728" s="10"/>
      <c r="B3728" s="10"/>
      <c r="C3728" s="10"/>
      <c r="D3728" s="1038">
        <v>48085031611</v>
      </c>
      <c r="E3728" s="746">
        <v>3642</v>
      </c>
    </row>
    <row r="3729" spans="1:5" ht="14.25" customHeight="1" x14ac:dyDescent="0.25">
      <c r="A3729" s="10"/>
      <c r="B3729" s="10"/>
      <c r="C3729" s="10"/>
      <c r="D3729" s="1038">
        <v>48029191406</v>
      </c>
      <c r="E3729" s="746">
        <v>3642</v>
      </c>
    </row>
    <row r="3730" spans="1:5" ht="14.25" customHeight="1" x14ac:dyDescent="0.25">
      <c r="A3730" s="10"/>
      <c r="B3730" s="10"/>
      <c r="C3730" s="10"/>
      <c r="D3730" s="1038">
        <v>48029191201</v>
      </c>
      <c r="E3730" s="746">
        <v>3642</v>
      </c>
    </row>
    <row r="3731" spans="1:5" ht="14.25" customHeight="1" x14ac:dyDescent="0.25">
      <c r="A3731" s="10"/>
      <c r="B3731" s="10"/>
      <c r="C3731" s="10"/>
      <c r="D3731" s="1038">
        <v>48029161902</v>
      </c>
      <c r="E3731" s="746">
        <v>3642</v>
      </c>
    </row>
    <row r="3732" spans="1:5" ht="14.25" customHeight="1" x14ac:dyDescent="0.25">
      <c r="A3732" s="10"/>
      <c r="B3732" s="10"/>
      <c r="C3732" s="10"/>
      <c r="D3732" s="1038">
        <v>48029131614</v>
      </c>
      <c r="E3732" s="746">
        <v>3642</v>
      </c>
    </row>
    <row r="3733" spans="1:5" ht="14.25" customHeight="1" x14ac:dyDescent="0.25">
      <c r="A3733" s="10"/>
      <c r="B3733" s="10"/>
      <c r="C3733" s="10"/>
      <c r="D3733" s="1038">
        <v>48029120800</v>
      </c>
      <c r="E3733" s="746">
        <v>3642</v>
      </c>
    </row>
    <row r="3734" spans="1:5" ht="14.25" customHeight="1" x14ac:dyDescent="0.25">
      <c r="A3734" s="10"/>
      <c r="B3734" s="10"/>
      <c r="C3734" s="10"/>
      <c r="D3734" s="1038">
        <v>48021950600</v>
      </c>
      <c r="E3734" s="746">
        <v>3642</v>
      </c>
    </row>
    <row r="3735" spans="1:5" ht="14.25" customHeight="1" x14ac:dyDescent="0.25">
      <c r="A3735" s="10"/>
      <c r="B3735" s="10"/>
      <c r="C3735" s="10"/>
      <c r="D3735" s="1038">
        <v>48479001719</v>
      </c>
      <c r="E3735" s="746">
        <v>3676</v>
      </c>
    </row>
    <row r="3736" spans="1:5" ht="14.25" customHeight="1" x14ac:dyDescent="0.25">
      <c r="A3736" s="10"/>
      <c r="B3736" s="10"/>
      <c r="C3736" s="10"/>
      <c r="D3736" s="1038">
        <v>48453000700</v>
      </c>
      <c r="E3736" s="746">
        <v>3676</v>
      </c>
    </row>
    <row r="3737" spans="1:5" ht="14.25" customHeight="1" x14ac:dyDescent="0.25">
      <c r="A3737" s="10"/>
      <c r="B3737" s="10"/>
      <c r="C3737" s="10"/>
      <c r="D3737" s="1038">
        <v>48409010302</v>
      </c>
      <c r="E3737" s="746">
        <v>3676</v>
      </c>
    </row>
    <row r="3738" spans="1:5" ht="14.25" customHeight="1" x14ac:dyDescent="0.25">
      <c r="A3738" s="10"/>
      <c r="B3738" s="10"/>
      <c r="C3738" s="10"/>
      <c r="D3738" s="1038">
        <v>48395960100</v>
      </c>
      <c r="E3738" s="746">
        <v>3676</v>
      </c>
    </row>
    <row r="3739" spans="1:5" ht="14.25" customHeight="1" x14ac:dyDescent="0.25">
      <c r="A3739" s="10"/>
      <c r="B3739" s="10"/>
      <c r="C3739" s="10"/>
      <c r="D3739" s="1038">
        <v>48355003700</v>
      </c>
      <c r="E3739" s="746">
        <v>3676</v>
      </c>
    </row>
    <row r="3740" spans="1:5" ht="14.25" customHeight="1" x14ac:dyDescent="0.25">
      <c r="A3740" s="10"/>
      <c r="B3740" s="10"/>
      <c r="C3740" s="10"/>
      <c r="D3740" s="1038">
        <v>48265960301</v>
      </c>
      <c r="E3740" s="746">
        <v>3676</v>
      </c>
    </row>
    <row r="3741" spans="1:5" ht="14.25" customHeight="1" x14ac:dyDescent="0.25">
      <c r="A3741" s="10"/>
      <c r="B3741" s="10"/>
      <c r="C3741" s="10"/>
      <c r="D3741" s="1038">
        <v>48249950400</v>
      </c>
      <c r="E3741" s="746">
        <v>3676</v>
      </c>
    </row>
    <row r="3742" spans="1:5" ht="14.25" customHeight="1" x14ac:dyDescent="0.25">
      <c r="A3742" s="10"/>
      <c r="B3742" s="10"/>
      <c r="C3742" s="10"/>
      <c r="D3742" s="1038">
        <v>48203020606</v>
      </c>
      <c r="E3742" s="746">
        <v>3676</v>
      </c>
    </row>
    <row r="3743" spans="1:5" ht="14.25" customHeight="1" x14ac:dyDescent="0.25">
      <c r="A3743" s="10"/>
      <c r="B3743" s="10"/>
      <c r="C3743" s="10"/>
      <c r="D3743" s="1038">
        <v>48201430200</v>
      </c>
      <c r="E3743" s="746">
        <v>3676</v>
      </c>
    </row>
    <row r="3744" spans="1:5" ht="14.25" customHeight="1" x14ac:dyDescent="0.25">
      <c r="A3744" s="10"/>
      <c r="B3744" s="10"/>
      <c r="C3744" s="10"/>
      <c r="D3744" s="1038">
        <v>48201420600</v>
      </c>
      <c r="E3744" s="746">
        <v>3676</v>
      </c>
    </row>
    <row r="3745" spans="1:5" ht="14.25" customHeight="1" x14ac:dyDescent="0.25">
      <c r="A3745" s="10"/>
      <c r="B3745" s="10"/>
      <c r="C3745" s="10"/>
      <c r="D3745" s="1038">
        <v>48177000500</v>
      </c>
      <c r="E3745" s="746">
        <v>3676</v>
      </c>
    </row>
    <row r="3746" spans="1:5" ht="14.25" customHeight="1" x14ac:dyDescent="0.25">
      <c r="A3746" s="10"/>
      <c r="B3746" s="10"/>
      <c r="C3746" s="10"/>
      <c r="D3746" s="1038">
        <v>48161000400</v>
      </c>
      <c r="E3746" s="746">
        <v>3676</v>
      </c>
    </row>
    <row r="3747" spans="1:5" ht="14.25" customHeight="1" x14ac:dyDescent="0.25">
      <c r="A3747" s="10"/>
      <c r="B3747" s="10"/>
      <c r="C3747" s="10"/>
      <c r="D3747" s="1038">
        <v>48157672602</v>
      </c>
      <c r="E3747" s="746">
        <v>3676</v>
      </c>
    </row>
    <row r="3748" spans="1:5" ht="14.25" customHeight="1" x14ac:dyDescent="0.25">
      <c r="A3748" s="10"/>
      <c r="B3748" s="10"/>
      <c r="C3748" s="10"/>
      <c r="D3748" s="1038">
        <v>48113014901</v>
      </c>
      <c r="E3748" s="746">
        <v>3676</v>
      </c>
    </row>
    <row r="3749" spans="1:5" ht="14.25" customHeight="1" x14ac:dyDescent="0.25">
      <c r="A3749" s="10"/>
      <c r="B3749" s="10"/>
      <c r="C3749" s="10"/>
      <c r="D3749" s="1038">
        <v>48113013104</v>
      </c>
      <c r="E3749" s="746">
        <v>3676</v>
      </c>
    </row>
    <row r="3750" spans="1:5" ht="14.25" customHeight="1" x14ac:dyDescent="0.25">
      <c r="A3750" s="10"/>
      <c r="B3750" s="10"/>
      <c r="C3750" s="10"/>
      <c r="D3750" s="1038">
        <v>48113007826</v>
      </c>
      <c r="E3750" s="746">
        <v>3676</v>
      </c>
    </row>
    <row r="3751" spans="1:5" ht="14.25" customHeight="1" x14ac:dyDescent="0.25">
      <c r="A3751" s="10"/>
      <c r="B3751" s="10"/>
      <c r="C3751" s="10"/>
      <c r="D3751" s="1038">
        <v>48085031719</v>
      </c>
      <c r="E3751" s="746">
        <v>3676</v>
      </c>
    </row>
    <row r="3752" spans="1:5" ht="14.25" customHeight="1" x14ac:dyDescent="0.25">
      <c r="A3752" s="10"/>
      <c r="B3752" s="10"/>
      <c r="C3752" s="10"/>
      <c r="D3752" s="1038">
        <v>48061013205</v>
      </c>
      <c r="E3752" s="746">
        <v>3676</v>
      </c>
    </row>
    <row r="3753" spans="1:5" ht="14.25" customHeight="1" x14ac:dyDescent="0.25">
      <c r="A3753" s="10"/>
      <c r="B3753" s="10"/>
      <c r="C3753" s="10"/>
      <c r="D3753" s="1038">
        <v>48061012301</v>
      </c>
      <c r="E3753" s="746">
        <v>3676</v>
      </c>
    </row>
    <row r="3754" spans="1:5" ht="14.25" customHeight="1" x14ac:dyDescent="0.25">
      <c r="A3754" s="10"/>
      <c r="B3754" s="10"/>
      <c r="C3754" s="10"/>
      <c r="D3754" s="1038">
        <v>48029181722</v>
      </c>
      <c r="E3754" s="746">
        <v>3676</v>
      </c>
    </row>
    <row r="3755" spans="1:5" ht="14.25" customHeight="1" x14ac:dyDescent="0.25">
      <c r="A3755" s="10"/>
      <c r="B3755" s="10"/>
      <c r="C3755" s="10"/>
      <c r="D3755" s="1038">
        <v>48005001100</v>
      </c>
      <c r="E3755" s="746">
        <v>3676</v>
      </c>
    </row>
    <row r="3756" spans="1:5" ht="14.25" customHeight="1" x14ac:dyDescent="0.25">
      <c r="A3756" s="10"/>
      <c r="B3756" s="10"/>
      <c r="C3756" s="10"/>
      <c r="D3756" s="1038">
        <v>48201230100</v>
      </c>
      <c r="E3756" s="746">
        <v>3697</v>
      </c>
    </row>
    <row r="3757" spans="1:5" ht="14.25" customHeight="1" x14ac:dyDescent="0.25">
      <c r="A3757" s="10"/>
      <c r="B3757" s="10"/>
      <c r="C3757" s="10"/>
      <c r="D3757" s="1038">
        <v>48181001802</v>
      </c>
      <c r="E3757" s="746">
        <v>3697</v>
      </c>
    </row>
    <row r="3758" spans="1:5" ht="14.25" customHeight="1" x14ac:dyDescent="0.25">
      <c r="A3758" s="10"/>
      <c r="B3758" s="10"/>
      <c r="C3758" s="10"/>
      <c r="D3758" s="1038">
        <v>48231960300</v>
      </c>
      <c r="E3758" s="746">
        <v>3699</v>
      </c>
    </row>
    <row r="3759" spans="1:5" ht="14.25" customHeight="1" x14ac:dyDescent="0.25">
      <c r="A3759" s="10"/>
      <c r="B3759" s="10"/>
      <c r="C3759" s="10"/>
      <c r="D3759" s="1038">
        <v>48491020805</v>
      </c>
      <c r="E3759" s="746">
        <v>3700</v>
      </c>
    </row>
    <row r="3760" spans="1:5" ht="14.25" customHeight="1" x14ac:dyDescent="0.25">
      <c r="A3760" s="10"/>
      <c r="B3760" s="10"/>
      <c r="C3760" s="10"/>
      <c r="D3760" s="1038">
        <v>48491020324</v>
      </c>
      <c r="E3760" s="746">
        <v>3700</v>
      </c>
    </row>
    <row r="3761" spans="1:5" ht="14.25" customHeight="1" x14ac:dyDescent="0.25">
      <c r="A3761" s="10"/>
      <c r="B3761" s="10"/>
      <c r="C3761" s="10"/>
      <c r="D3761" s="1038">
        <v>48485011500</v>
      </c>
      <c r="E3761" s="746">
        <v>3700</v>
      </c>
    </row>
    <row r="3762" spans="1:5" ht="14.25" customHeight="1" x14ac:dyDescent="0.25">
      <c r="A3762" s="10"/>
      <c r="B3762" s="10"/>
      <c r="C3762" s="10"/>
      <c r="D3762" s="1038">
        <v>48453002432</v>
      </c>
      <c r="E3762" s="746">
        <v>3700</v>
      </c>
    </row>
    <row r="3763" spans="1:5" ht="14.25" customHeight="1" x14ac:dyDescent="0.25">
      <c r="A3763" s="10"/>
      <c r="B3763" s="10"/>
      <c r="C3763" s="10"/>
      <c r="D3763" s="1038">
        <v>48453001780</v>
      </c>
      <c r="E3763" s="746">
        <v>3700</v>
      </c>
    </row>
    <row r="3764" spans="1:5" ht="14.25" customHeight="1" x14ac:dyDescent="0.25">
      <c r="A3764" s="10"/>
      <c r="B3764" s="10"/>
      <c r="C3764" s="10"/>
      <c r="D3764" s="1038">
        <v>48441013404</v>
      </c>
      <c r="E3764" s="746">
        <v>3700</v>
      </c>
    </row>
    <row r="3765" spans="1:5" ht="14.25" customHeight="1" x14ac:dyDescent="0.25">
      <c r="A3765" s="10"/>
      <c r="B3765" s="10"/>
      <c r="C3765" s="10"/>
      <c r="D3765" s="1038">
        <v>48439111545</v>
      </c>
      <c r="E3765" s="746">
        <v>3700</v>
      </c>
    </row>
    <row r="3766" spans="1:5" ht="14.25" customHeight="1" x14ac:dyDescent="0.25">
      <c r="A3766" s="10"/>
      <c r="B3766" s="10"/>
      <c r="C3766" s="10"/>
      <c r="D3766" s="1038">
        <v>48439111306</v>
      </c>
      <c r="E3766" s="746">
        <v>3700</v>
      </c>
    </row>
    <row r="3767" spans="1:5" ht="14.25" customHeight="1" x14ac:dyDescent="0.25">
      <c r="A3767" s="10"/>
      <c r="B3767" s="10"/>
      <c r="C3767" s="10"/>
      <c r="D3767" s="1038">
        <v>48423000600</v>
      </c>
      <c r="E3767" s="746">
        <v>3700</v>
      </c>
    </row>
    <row r="3768" spans="1:5" ht="14.25" customHeight="1" x14ac:dyDescent="0.25">
      <c r="A3768" s="10"/>
      <c r="B3768" s="10"/>
      <c r="C3768" s="10"/>
      <c r="D3768" s="1038">
        <v>48397040506</v>
      </c>
      <c r="E3768" s="746">
        <v>3700</v>
      </c>
    </row>
    <row r="3769" spans="1:5" ht="14.25" customHeight="1" x14ac:dyDescent="0.25">
      <c r="A3769" s="10"/>
      <c r="B3769" s="10"/>
      <c r="C3769" s="10"/>
      <c r="D3769" s="1038">
        <v>48367140407</v>
      </c>
      <c r="E3769" s="746">
        <v>3700</v>
      </c>
    </row>
    <row r="3770" spans="1:5" ht="14.25" customHeight="1" x14ac:dyDescent="0.25">
      <c r="A3770" s="10"/>
      <c r="B3770" s="10"/>
      <c r="C3770" s="10"/>
      <c r="D3770" s="1038">
        <v>48355001903</v>
      </c>
      <c r="E3770" s="746">
        <v>3700</v>
      </c>
    </row>
    <row r="3771" spans="1:5" ht="14.25" customHeight="1" x14ac:dyDescent="0.25">
      <c r="A3771" s="10"/>
      <c r="B3771" s="10"/>
      <c r="C3771" s="10"/>
      <c r="D3771" s="1038">
        <v>48339694700</v>
      </c>
      <c r="E3771" s="746">
        <v>3700</v>
      </c>
    </row>
    <row r="3772" spans="1:5" ht="14.25" customHeight="1" x14ac:dyDescent="0.25">
      <c r="A3772" s="10"/>
      <c r="B3772" s="10"/>
      <c r="C3772" s="10"/>
      <c r="D3772" s="1038">
        <v>48339690100</v>
      </c>
      <c r="E3772" s="746">
        <v>3700</v>
      </c>
    </row>
    <row r="3773" spans="1:5" ht="14.25" customHeight="1" x14ac:dyDescent="0.25">
      <c r="A3773" s="10"/>
      <c r="B3773" s="10"/>
      <c r="C3773" s="10"/>
      <c r="D3773" s="1038">
        <v>48319950100</v>
      </c>
      <c r="E3773" s="746">
        <v>3700</v>
      </c>
    </row>
    <row r="3774" spans="1:5" ht="14.25" customHeight="1" x14ac:dyDescent="0.25">
      <c r="A3774" s="10"/>
      <c r="B3774" s="10"/>
      <c r="C3774" s="10"/>
      <c r="D3774" s="1038">
        <v>48305950500</v>
      </c>
      <c r="E3774" s="746">
        <v>3700</v>
      </c>
    </row>
    <row r="3775" spans="1:5" ht="14.25" customHeight="1" x14ac:dyDescent="0.25">
      <c r="A3775" s="10"/>
      <c r="B3775" s="10"/>
      <c r="C3775" s="10"/>
      <c r="D3775" s="1038">
        <v>48293970500</v>
      </c>
      <c r="E3775" s="746">
        <v>3700</v>
      </c>
    </row>
    <row r="3776" spans="1:5" ht="14.25" customHeight="1" x14ac:dyDescent="0.25">
      <c r="A3776" s="10"/>
      <c r="B3776" s="10"/>
      <c r="C3776" s="10"/>
      <c r="D3776" s="1038">
        <v>48291701100</v>
      </c>
      <c r="E3776" s="746">
        <v>3700</v>
      </c>
    </row>
    <row r="3777" spans="1:5" ht="14.25" customHeight="1" x14ac:dyDescent="0.25">
      <c r="A3777" s="10"/>
      <c r="B3777" s="10"/>
      <c r="C3777" s="10"/>
      <c r="D3777" s="1038">
        <v>48257050704</v>
      </c>
      <c r="E3777" s="746">
        <v>3700</v>
      </c>
    </row>
    <row r="3778" spans="1:5" ht="14.25" customHeight="1" x14ac:dyDescent="0.25">
      <c r="A3778" s="10"/>
      <c r="B3778" s="10"/>
      <c r="C3778" s="10"/>
      <c r="D3778" s="1038">
        <v>48239950300</v>
      </c>
      <c r="E3778" s="746">
        <v>3700</v>
      </c>
    </row>
    <row r="3779" spans="1:5" ht="14.25" customHeight="1" x14ac:dyDescent="0.25">
      <c r="A3779" s="10"/>
      <c r="B3779" s="10"/>
      <c r="C3779" s="10"/>
      <c r="D3779" s="1038">
        <v>48211950300</v>
      </c>
      <c r="E3779" s="746">
        <v>3700</v>
      </c>
    </row>
    <row r="3780" spans="1:5" ht="14.25" customHeight="1" x14ac:dyDescent="0.25">
      <c r="A3780" s="10"/>
      <c r="B3780" s="10"/>
      <c r="C3780" s="10"/>
      <c r="D3780" s="1038">
        <v>48201555100</v>
      </c>
      <c r="E3780" s="746">
        <v>3700</v>
      </c>
    </row>
    <row r="3781" spans="1:5" ht="14.25" customHeight="1" x14ac:dyDescent="0.25">
      <c r="A3781" s="10"/>
      <c r="B3781" s="10"/>
      <c r="C3781" s="10"/>
      <c r="D3781" s="1038">
        <v>48201321402</v>
      </c>
      <c r="E3781" s="746">
        <v>3700</v>
      </c>
    </row>
    <row r="3782" spans="1:5" ht="14.25" customHeight="1" x14ac:dyDescent="0.25">
      <c r="A3782" s="10"/>
      <c r="B3782" s="10"/>
      <c r="C3782" s="10"/>
      <c r="D3782" s="1038">
        <v>48199030501</v>
      </c>
      <c r="E3782" s="746">
        <v>3700</v>
      </c>
    </row>
    <row r="3783" spans="1:5" ht="14.25" customHeight="1" x14ac:dyDescent="0.25">
      <c r="A3783" s="10"/>
      <c r="B3783" s="10"/>
      <c r="C3783" s="10"/>
      <c r="D3783" s="1038">
        <v>48167721600</v>
      </c>
      <c r="E3783" s="746">
        <v>3700</v>
      </c>
    </row>
    <row r="3784" spans="1:5" ht="14.25" customHeight="1" x14ac:dyDescent="0.25">
      <c r="A3784" s="10"/>
      <c r="B3784" s="10"/>
      <c r="C3784" s="10"/>
      <c r="D3784" s="1038">
        <v>48157674603</v>
      </c>
      <c r="E3784" s="746">
        <v>3700</v>
      </c>
    </row>
    <row r="3785" spans="1:5" ht="14.25" customHeight="1" x14ac:dyDescent="0.25">
      <c r="A3785" s="10"/>
      <c r="B3785" s="10"/>
      <c r="C3785" s="10"/>
      <c r="D3785" s="1038">
        <v>48157673001</v>
      </c>
      <c r="E3785" s="746">
        <v>3700</v>
      </c>
    </row>
    <row r="3786" spans="1:5" ht="14.25" customHeight="1" x14ac:dyDescent="0.25">
      <c r="A3786" s="10"/>
      <c r="B3786" s="10"/>
      <c r="C3786" s="10"/>
      <c r="D3786" s="1038">
        <v>48157672302</v>
      </c>
      <c r="E3786" s="746">
        <v>3700</v>
      </c>
    </row>
    <row r="3787" spans="1:5" ht="14.25" customHeight="1" x14ac:dyDescent="0.25">
      <c r="A3787" s="10"/>
      <c r="B3787" s="10"/>
      <c r="C3787" s="10"/>
      <c r="D3787" s="1038">
        <v>48147950100</v>
      </c>
      <c r="E3787" s="746">
        <v>3700</v>
      </c>
    </row>
    <row r="3788" spans="1:5" ht="14.25" customHeight="1" x14ac:dyDescent="0.25">
      <c r="A3788" s="10"/>
      <c r="B3788" s="10"/>
      <c r="C3788" s="10"/>
      <c r="D3788" s="1038">
        <v>48141010214</v>
      </c>
      <c r="E3788" s="746">
        <v>3700</v>
      </c>
    </row>
    <row r="3789" spans="1:5" ht="14.25" customHeight="1" x14ac:dyDescent="0.25">
      <c r="A3789" s="10"/>
      <c r="B3789" s="10"/>
      <c r="C3789" s="10"/>
      <c r="D3789" s="1038">
        <v>48141004004</v>
      </c>
      <c r="E3789" s="746">
        <v>3700</v>
      </c>
    </row>
    <row r="3790" spans="1:5" ht="14.25" customHeight="1" x14ac:dyDescent="0.25">
      <c r="A3790" s="10"/>
      <c r="B3790" s="10"/>
      <c r="C3790" s="10"/>
      <c r="D3790" s="1038">
        <v>48139060802</v>
      </c>
      <c r="E3790" s="746">
        <v>3700</v>
      </c>
    </row>
    <row r="3791" spans="1:5" ht="14.25" customHeight="1" x14ac:dyDescent="0.25">
      <c r="A3791" s="10"/>
      <c r="B3791" s="10"/>
      <c r="C3791" s="10"/>
      <c r="D3791" s="1038">
        <v>48131950500</v>
      </c>
      <c r="E3791" s="746">
        <v>3700</v>
      </c>
    </row>
    <row r="3792" spans="1:5" ht="14.25" customHeight="1" x14ac:dyDescent="0.25">
      <c r="A3792" s="10"/>
      <c r="B3792" s="10"/>
      <c r="C3792" s="10"/>
      <c r="D3792" s="1038">
        <v>48121021523</v>
      </c>
      <c r="E3792" s="746">
        <v>3700</v>
      </c>
    </row>
    <row r="3793" spans="1:5" ht="14.25" customHeight="1" x14ac:dyDescent="0.25">
      <c r="A3793" s="10"/>
      <c r="B3793" s="10"/>
      <c r="C3793" s="10"/>
      <c r="D3793" s="1038">
        <v>48113014134</v>
      </c>
      <c r="E3793" s="746">
        <v>3700</v>
      </c>
    </row>
    <row r="3794" spans="1:5" ht="14.25" customHeight="1" x14ac:dyDescent="0.25">
      <c r="A3794" s="10"/>
      <c r="B3794" s="10"/>
      <c r="C3794" s="10"/>
      <c r="D3794" s="1038">
        <v>48113013713</v>
      </c>
      <c r="E3794" s="746">
        <v>3700</v>
      </c>
    </row>
    <row r="3795" spans="1:5" ht="14.25" customHeight="1" x14ac:dyDescent="0.25">
      <c r="A3795" s="10"/>
      <c r="B3795" s="10"/>
      <c r="C3795" s="10"/>
      <c r="D3795" s="1038">
        <v>48085030523</v>
      </c>
      <c r="E3795" s="746">
        <v>3700</v>
      </c>
    </row>
    <row r="3796" spans="1:5" ht="14.25" customHeight="1" x14ac:dyDescent="0.25">
      <c r="A3796" s="10"/>
      <c r="B3796" s="10"/>
      <c r="C3796" s="10"/>
      <c r="D3796" s="1038">
        <v>48073950900</v>
      </c>
      <c r="E3796" s="746">
        <v>3700</v>
      </c>
    </row>
    <row r="3797" spans="1:5" ht="14.25" customHeight="1" x14ac:dyDescent="0.25">
      <c r="A3797" s="10"/>
      <c r="B3797" s="10"/>
      <c r="C3797" s="10"/>
      <c r="D3797" s="1038">
        <v>48063950101</v>
      </c>
      <c r="E3797" s="746">
        <v>3700</v>
      </c>
    </row>
    <row r="3798" spans="1:5" ht="14.25" customHeight="1" x14ac:dyDescent="0.25">
      <c r="A3798" s="10"/>
      <c r="B3798" s="10"/>
      <c r="C3798" s="10"/>
      <c r="D3798" s="1038">
        <v>48061013309</v>
      </c>
      <c r="E3798" s="746">
        <v>3700</v>
      </c>
    </row>
    <row r="3799" spans="1:5" ht="14.25" customHeight="1" x14ac:dyDescent="0.25">
      <c r="A3799" s="10"/>
      <c r="B3799" s="10"/>
      <c r="C3799" s="10"/>
      <c r="D3799" s="1038">
        <v>48041002001</v>
      </c>
      <c r="E3799" s="746">
        <v>3700</v>
      </c>
    </row>
    <row r="3800" spans="1:5" ht="14.25" customHeight="1" x14ac:dyDescent="0.25">
      <c r="A3800" s="10"/>
      <c r="B3800" s="10"/>
      <c r="C3800" s="10"/>
      <c r="D3800" s="1038">
        <v>48029172006</v>
      </c>
      <c r="E3800" s="746">
        <v>3700</v>
      </c>
    </row>
    <row r="3801" spans="1:5" ht="14.25" customHeight="1" x14ac:dyDescent="0.25">
      <c r="A3801" s="10"/>
      <c r="B3801" s="10"/>
      <c r="C3801" s="10"/>
      <c r="D3801" s="1038">
        <v>48029172003</v>
      </c>
      <c r="E3801" s="746">
        <v>3700</v>
      </c>
    </row>
    <row r="3802" spans="1:5" ht="14.25" customHeight="1" x14ac:dyDescent="0.25">
      <c r="A3802" s="10"/>
      <c r="B3802" s="10"/>
      <c r="C3802" s="10"/>
      <c r="D3802" s="1038">
        <v>48029131802</v>
      </c>
      <c r="E3802" s="746">
        <v>3700</v>
      </c>
    </row>
    <row r="3803" spans="1:5" ht="14.25" customHeight="1" x14ac:dyDescent="0.25">
      <c r="A3803" s="10"/>
      <c r="B3803" s="10"/>
      <c r="C3803" s="10"/>
      <c r="D3803" s="1038">
        <v>48021950801</v>
      </c>
      <c r="E3803" s="746">
        <v>3700</v>
      </c>
    </row>
    <row r="3804" spans="1:5" ht="14.25" customHeight="1" x14ac:dyDescent="0.25">
      <c r="A3804" s="10"/>
      <c r="B3804" s="10"/>
      <c r="C3804" s="10"/>
      <c r="D3804" s="1038">
        <v>48025950202</v>
      </c>
      <c r="E3804" s="746">
        <v>3700</v>
      </c>
    </row>
    <row r="3805" spans="1:5" ht="14.25" customHeight="1" x14ac:dyDescent="0.25">
      <c r="A3805" s="10"/>
      <c r="B3805" s="10"/>
      <c r="C3805" s="10"/>
      <c r="D3805" s="1038">
        <v>48481740700</v>
      </c>
      <c r="E3805" s="746">
        <v>3746</v>
      </c>
    </row>
    <row r="3806" spans="1:5" ht="14.25" customHeight="1" x14ac:dyDescent="0.25">
      <c r="A3806" s="10"/>
      <c r="B3806" s="10"/>
      <c r="C3806" s="10"/>
      <c r="D3806" s="1038">
        <v>48479001817</v>
      </c>
      <c r="E3806" s="746">
        <v>3746</v>
      </c>
    </row>
    <row r="3807" spans="1:5" ht="14.25" customHeight="1" x14ac:dyDescent="0.25">
      <c r="A3807" s="10"/>
      <c r="B3807" s="10"/>
      <c r="C3807" s="10"/>
      <c r="D3807" s="1038">
        <v>48473680100</v>
      </c>
      <c r="E3807" s="746">
        <v>3746</v>
      </c>
    </row>
    <row r="3808" spans="1:5" ht="14.25" customHeight="1" x14ac:dyDescent="0.25">
      <c r="A3808" s="10"/>
      <c r="B3808" s="10"/>
      <c r="C3808" s="10"/>
      <c r="D3808" s="1038">
        <v>48389950100</v>
      </c>
      <c r="E3808" s="746">
        <v>3746</v>
      </c>
    </row>
    <row r="3809" spans="1:5" ht="14.25" customHeight="1" x14ac:dyDescent="0.25">
      <c r="A3809" s="10"/>
      <c r="B3809" s="10"/>
      <c r="C3809" s="10"/>
      <c r="D3809" s="1038">
        <v>48309003601</v>
      </c>
      <c r="E3809" s="746">
        <v>3746</v>
      </c>
    </row>
    <row r="3810" spans="1:5" ht="14.25" customHeight="1" x14ac:dyDescent="0.25">
      <c r="A3810" s="10"/>
      <c r="B3810" s="10"/>
      <c r="C3810" s="10"/>
      <c r="D3810" s="1038">
        <v>48283950300</v>
      </c>
      <c r="E3810" s="746">
        <v>3746</v>
      </c>
    </row>
    <row r="3811" spans="1:5" ht="14.25" customHeight="1" x14ac:dyDescent="0.25">
      <c r="A3811" s="10"/>
      <c r="B3811" s="10"/>
      <c r="C3811" s="10"/>
      <c r="D3811" s="1038">
        <v>48255970200</v>
      </c>
      <c r="E3811" s="746">
        <v>3746</v>
      </c>
    </row>
    <row r="3812" spans="1:5" ht="14.25" customHeight="1" x14ac:dyDescent="0.25">
      <c r="A3812" s="10"/>
      <c r="B3812" s="10"/>
      <c r="C3812" s="10"/>
      <c r="D3812" s="1038">
        <v>48157670602</v>
      </c>
      <c r="E3812" s="746">
        <v>3746</v>
      </c>
    </row>
    <row r="3813" spans="1:5" ht="14.25" customHeight="1" x14ac:dyDescent="0.25">
      <c r="A3813" s="10"/>
      <c r="B3813" s="10"/>
      <c r="C3813" s="10"/>
      <c r="D3813" s="1038">
        <v>48153950600</v>
      </c>
      <c r="E3813" s="746">
        <v>3746</v>
      </c>
    </row>
    <row r="3814" spans="1:5" ht="14.25" customHeight="1" x14ac:dyDescent="0.25">
      <c r="A3814" s="10"/>
      <c r="B3814" s="10"/>
      <c r="C3814" s="10"/>
      <c r="D3814" s="1038">
        <v>48113019024</v>
      </c>
      <c r="E3814" s="746">
        <v>3746</v>
      </c>
    </row>
    <row r="3815" spans="1:5" ht="14.25" customHeight="1" x14ac:dyDescent="0.25">
      <c r="A3815" s="10"/>
      <c r="B3815" s="10"/>
      <c r="C3815" s="10"/>
      <c r="D3815" s="1038">
        <v>48113006401</v>
      </c>
      <c r="E3815" s="746">
        <v>3746</v>
      </c>
    </row>
    <row r="3816" spans="1:5" ht="14.25" customHeight="1" x14ac:dyDescent="0.25">
      <c r="A3816" s="10"/>
      <c r="B3816" s="10"/>
      <c r="C3816" s="10"/>
      <c r="D3816" s="1038">
        <v>48085030301</v>
      </c>
      <c r="E3816" s="746">
        <v>3746</v>
      </c>
    </row>
    <row r="3817" spans="1:5" ht="14.25" customHeight="1" x14ac:dyDescent="0.25">
      <c r="A3817" s="10"/>
      <c r="B3817" s="10"/>
      <c r="C3817" s="10"/>
      <c r="D3817" s="1038">
        <v>48041000102</v>
      </c>
      <c r="E3817" s="746">
        <v>3746</v>
      </c>
    </row>
    <row r="3818" spans="1:5" ht="14.25" customHeight="1" x14ac:dyDescent="0.25">
      <c r="A3818" s="10"/>
      <c r="B3818" s="10"/>
      <c r="C3818" s="10"/>
      <c r="D3818" s="1038">
        <v>48029180603</v>
      </c>
      <c r="E3818" s="746">
        <v>3746</v>
      </c>
    </row>
    <row r="3819" spans="1:5" ht="14.25" customHeight="1" x14ac:dyDescent="0.25">
      <c r="A3819" s="10"/>
      <c r="B3819" s="10"/>
      <c r="C3819" s="10"/>
      <c r="D3819" s="1038">
        <v>48029162003</v>
      </c>
      <c r="E3819" s="746">
        <v>3746</v>
      </c>
    </row>
    <row r="3820" spans="1:5" ht="14.25" customHeight="1" x14ac:dyDescent="0.25">
      <c r="A3820" s="10"/>
      <c r="B3820" s="10"/>
      <c r="C3820" s="10"/>
      <c r="D3820" s="1038">
        <v>48029130200</v>
      </c>
      <c r="E3820" s="746">
        <v>3746</v>
      </c>
    </row>
    <row r="3821" spans="1:5" ht="14.25" customHeight="1" x14ac:dyDescent="0.25">
      <c r="A3821" s="10"/>
      <c r="B3821" s="10"/>
      <c r="C3821" s="10"/>
      <c r="D3821" s="1038">
        <v>48349971000</v>
      </c>
      <c r="E3821" s="746">
        <v>3762</v>
      </c>
    </row>
    <row r="3822" spans="1:5" ht="14.25" customHeight="1" x14ac:dyDescent="0.25">
      <c r="A3822" s="10"/>
      <c r="B3822" s="10"/>
      <c r="C3822" s="10"/>
      <c r="D3822" s="1038">
        <v>48201312000</v>
      </c>
      <c r="E3822" s="746">
        <v>3762</v>
      </c>
    </row>
    <row r="3823" spans="1:5" ht="14.25" customHeight="1" x14ac:dyDescent="0.25">
      <c r="A3823" s="10"/>
      <c r="B3823" s="10"/>
      <c r="C3823" s="10"/>
      <c r="D3823" s="1038">
        <v>48493000402</v>
      </c>
      <c r="E3823" s="746">
        <v>3764</v>
      </c>
    </row>
    <row r="3824" spans="1:5" ht="14.25" customHeight="1" x14ac:dyDescent="0.25">
      <c r="A3824" s="10"/>
      <c r="B3824" s="10"/>
      <c r="C3824" s="10"/>
      <c r="D3824" s="1038">
        <v>48491020327</v>
      </c>
      <c r="E3824" s="746">
        <v>3765</v>
      </c>
    </row>
    <row r="3825" spans="1:5" ht="14.25" customHeight="1" x14ac:dyDescent="0.25">
      <c r="A3825" s="10"/>
      <c r="B3825" s="10"/>
      <c r="C3825" s="10"/>
      <c r="D3825" s="1038">
        <v>48485012100</v>
      </c>
      <c r="E3825" s="746">
        <v>3765</v>
      </c>
    </row>
    <row r="3826" spans="1:5" ht="14.25" customHeight="1" x14ac:dyDescent="0.25">
      <c r="A3826" s="10"/>
      <c r="B3826" s="10"/>
      <c r="C3826" s="10"/>
      <c r="D3826" s="1038">
        <v>48465950302</v>
      </c>
      <c r="E3826" s="746">
        <v>3765</v>
      </c>
    </row>
    <row r="3827" spans="1:5" ht="14.25" customHeight="1" x14ac:dyDescent="0.25">
      <c r="A3827" s="10"/>
      <c r="B3827" s="10"/>
      <c r="C3827" s="10"/>
      <c r="D3827" s="1038">
        <v>48453001854</v>
      </c>
      <c r="E3827" s="746">
        <v>3765</v>
      </c>
    </row>
    <row r="3828" spans="1:5" ht="14.25" customHeight="1" x14ac:dyDescent="0.25">
      <c r="A3828" s="10"/>
      <c r="B3828" s="10"/>
      <c r="C3828" s="10"/>
      <c r="D3828" s="1038">
        <v>48439113928</v>
      </c>
      <c r="E3828" s="746">
        <v>3765</v>
      </c>
    </row>
    <row r="3829" spans="1:5" ht="14.25" customHeight="1" x14ac:dyDescent="0.25">
      <c r="A3829" s="10"/>
      <c r="B3829" s="10"/>
      <c r="C3829" s="10"/>
      <c r="D3829" s="1038">
        <v>48439113709</v>
      </c>
      <c r="E3829" s="746">
        <v>3765</v>
      </c>
    </row>
    <row r="3830" spans="1:5" ht="14.25" customHeight="1" x14ac:dyDescent="0.25">
      <c r="A3830" s="10"/>
      <c r="B3830" s="10"/>
      <c r="C3830" s="10"/>
      <c r="D3830" s="1038">
        <v>48439102402</v>
      </c>
      <c r="E3830" s="746">
        <v>3765</v>
      </c>
    </row>
    <row r="3831" spans="1:5" ht="14.25" customHeight="1" x14ac:dyDescent="0.25">
      <c r="A3831" s="10"/>
      <c r="B3831" s="10"/>
      <c r="C3831" s="10"/>
      <c r="D3831" s="1038">
        <v>48397040505</v>
      </c>
      <c r="E3831" s="746">
        <v>3765</v>
      </c>
    </row>
    <row r="3832" spans="1:5" ht="14.25" customHeight="1" x14ac:dyDescent="0.25">
      <c r="A3832" s="10"/>
      <c r="B3832" s="10"/>
      <c r="C3832" s="10"/>
      <c r="D3832" s="1038">
        <v>48375015200</v>
      </c>
      <c r="E3832" s="746">
        <v>3765</v>
      </c>
    </row>
    <row r="3833" spans="1:5" ht="14.25" customHeight="1" x14ac:dyDescent="0.25">
      <c r="A3833" s="10"/>
      <c r="B3833" s="10"/>
      <c r="C3833" s="10"/>
      <c r="D3833" s="1038">
        <v>48339692002</v>
      </c>
      <c r="E3833" s="746">
        <v>3765</v>
      </c>
    </row>
    <row r="3834" spans="1:5" ht="14.25" customHeight="1" x14ac:dyDescent="0.25">
      <c r="A3834" s="10"/>
      <c r="B3834" s="10"/>
      <c r="C3834" s="10"/>
      <c r="D3834" s="1038">
        <v>48339690500</v>
      </c>
      <c r="E3834" s="746">
        <v>3765</v>
      </c>
    </row>
    <row r="3835" spans="1:5" ht="14.25" customHeight="1" x14ac:dyDescent="0.25">
      <c r="A3835" s="10"/>
      <c r="B3835" s="10"/>
      <c r="C3835" s="10"/>
      <c r="D3835" s="1038">
        <v>48323950601</v>
      </c>
      <c r="E3835" s="746">
        <v>3765</v>
      </c>
    </row>
    <row r="3836" spans="1:5" ht="14.25" customHeight="1" x14ac:dyDescent="0.25">
      <c r="A3836" s="10"/>
      <c r="B3836" s="10"/>
      <c r="C3836" s="10"/>
      <c r="D3836" s="1038">
        <v>48289950300</v>
      </c>
      <c r="E3836" s="746">
        <v>3765</v>
      </c>
    </row>
    <row r="3837" spans="1:5" ht="14.25" customHeight="1" x14ac:dyDescent="0.25">
      <c r="A3837" s="10"/>
      <c r="B3837" s="10"/>
      <c r="C3837" s="10"/>
      <c r="D3837" s="1038">
        <v>48259970302</v>
      </c>
      <c r="E3837" s="746">
        <v>3765</v>
      </c>
    </row>
    <row r="3838" spans="1:5" ht="14.25" customHeight="1" x14ac:dyDescent="0.25">
      <c r="A3838" s="10"/>
      <c r="B3838" s="10"/>
      <c r="C3838" s="10"/>
      <c r="D3838" s="1038">
        <v>48251131000</v>
      </c>
      <c r="E3838" s="746">
        <v>3765</v>
      </c>
    </row>
    <row r="3839" spans="1:5" ht="14.25" customHeight="1" x14ac:dyDescent="0.25">
      <c r="A3839" s="10"/>
      <c r="B3839" s="10"/>
      <c r="C3839" s="10"/>
      <c r="D3839" s="1038">
        <v>48247950200</v>
      </c>
      <c r="E3839" s="746">
        <v>3765</v>
      </c>
    </row>
    <row r="3840" spans="1:5" ht="14.25" customHeight="1" x14ac:dyDescent="0.25">
      <c r="A3840" s="10"/>
      <c r="B3840" s="10"/>
      <c r="C3840" s="10"/>
      <c r="D3840" s="1038">
        <v>48245011304</v>
      </c>
      <c r="E3840" s="746">
        <v>3765</v>
      </c>
    </row>
    <row r="3841" spans="1:5" ht="14.25" customHeight="1" x14ac:dyDescent="0.25">
      <c r="A3841" s="10"/>
      <c r="B3841" s="10"/>
      <c r="C3841" s="10"/>
      <c r="D3841" s="1038">
        <v>48245002400</v>
      </c>
      <c r="E3841" s="746">
        <v>3765</v>
      </c>
    </row>
    <row r="3842" spans="1:5" ht="14.25" customHeight="1" x14ac:dyDescent="0.25">
      <c r="A3842" s="10"/>
      <c r="B3842" s="10"/>
      <c r="C3842" s="10"/>
      <c r="D3842" s="1038">
        <v>48227950802</v>
      </c>
      <c r="E3842" s="746">
        <v>3765</v>
      </c>
    </row>
    <row r="3843" spans="1:5" ht="14.25" customHeight="1" x14ac:dyDescent="0.25">
      <c r="A3843" s="10"/>
      <c r="B3843" s="10"/>
      <c r="C3843" s="10"/>
      <c r="D3843" s="1038">
        <v>48231960100</v>
      </c>
      <c r="E3843" s="746">
        <v>3765</v>
      </c>
    </row>
    <row r="3844" spans="1:5" ht="14.25" customHeight="1" x14ac:dyDescent="0.25">
      <c r="A3844" s="10"/>
      <c r="B3844" s="10"/>
      <c r="C3844" s="10"/>
      <c r="D3844" s="1038">
        <v>48221160210</v>
      </c>
      <c r="E3844" s="746">
        <v>3765</v>
      </c>
    </row>
    <row r="3845" spans="1:5" ht="14.25" customHeight="1" x14ac:dyDescent="0.25">
      <c r="A3845" s="10"/>
      <c r="B3845" s="10"/>
      <c r="C3845" s="10"/>
      <c r="D3845" s="1038">
        <v>48201551300</v>
      </c>
      <c r="E3845" s="746">
        <v>3765</v>
      </c>
    </row>
    <row r="3846" spans="1:5" ht="14.25" customHeight="1" x14ac:dyDescent="0.25">
      <c r="A3846" s="10"/>
      <c r="B3846" s="10"/>
      <c r="C3846" s="10"/>
      <c r="D3846" s="1038">
        <v>48201540700</v>
      </c>
      <c r="E3846" s="746">
        <v>3765</v>
      </c>
    </row>
    <row r="3847" spans="1:5" ht="14.25" customHeight="1" x14ac:dyDescent="0.25">
      <c r="A3847" s="10"/>
      <c r="B3847" s="10"/>
      <c r="C3847" s="10"/>
      <c r="D3847" s="1038">
        <v>48201511100</v>
      </c>
      <c r="E3847" s="746">
        <v>3765</v>
      </c>
    </row>
    <row r="3848" spans="1:5" ht="14.25" customHeight="1" x14ac:dyDescent="0.25">
      <c r="A3848" s="10"/>
      <c r="B3848" s="10"/>
      <c r="C3848" s="10"/>
      <c r="D3848" s="1038">
        <v>48201510100</v>
      </c>
      <c r="E3848" s="746">
        <v>3765</v>
      </c>
    </row>
    <row r="3849" spans="1:5" ht="14.25" customHeight="1" x14ac:dyDescent="0.25">
      <c r="A3849" s="10"/>
      <c r="B3849" s="10"/>
      <c r="C3849" s="10"/>
      <c r="D3849" s="1038">
        <v>48201332300</v>
      </c>
      <c r="E3849" s="746">
        <v>3765</v>
      </c>
    </row>
    <row r="3850" spans="1:5" ht="14.25" customHeight="1" x14ac:dyDescent="0.25">
      <c r="A3850" s="10"/>
      <c r="B3850" s="10"/>
      <c r="C3850" s="10"/>
      <c r="D3850" s="1038">
        <v>48201254500</v>
      </c>
      <c r="E3850" s="746">
        <v>3765</v>
      </c>
    </row>
    <row r="3851" spans="1:5" ht="14.25" customHeight="1" x14ac:dyDescent="0.25">
      <c r="A3851" s="10"/>
      <c r="B3851" s="10"/>
      <c r="C3851" s="10"/>
      <c r="D3851" s="1038">
        <v>48201250100</v>
      </c>
      <c r="E3851" s="746">
        <v>3765</v>
      </c>
    </row>
    <row r="3852" spans="1:5" ht="14.25" customHeight="1" x14ac:dyDescent="0.25">
      <c r="A3852" s="10"/>
      <c r="B3852" s="10"/>
      <c r="C3852" s="10"/>
      <c r="D3852" s="1038">
        <v>48179950500</v>
      </c>
      <c r="E3852" s="746">
        <v>3765</v>
      </c>
    </row>
    <row r="3853" spans="1:5" ht="14.25" customHeight="1" x14ac:dyDescent="0.25">
      <c r="A3853" s="10"/>
      <c r="B3853" s="10"/>
      <c r="C3853" s="10"/>
      <c r="D3853" s="1038">
        <v>48179950100</v>
      </c>
      <c r="E3853" s="746">
        <v>3765</v>
      </c>
    </row>
    <row r="3854" spans="1:5" ht="14.25" customHeight="1" x14ac:dyDescent="0.25">
      <c r="A3854" s="10"/>
      <c r="B3854" s="10"/>
      <c r="C3854" s="10"/>
      <c r="D3854" s="1038">
        <v>48167720302</v>
      </c>
      <c r="E3854" s="746">
        <v>3765</v>
      </c>
    </row>
    <row r="3855" spans="1:5" ht="14.25" customHeight="1" x14ac:dyDescent="0.25">
      <c r="A3855" s="10"/>
      <c r="B3855" s="10"/>
      <c r="C3855" s="10"/>
      <c r="D3855" s="1038">
        <v>48165950300</v>
      </c>
      <c r="E3855" s="746">
        <v>3765</v>
      </c>
    </row>
    <row r="3856" spans="1:5" ht="14.25" customHeight="1" x14ac:dyDescent="0.25">
      <c r="A3856" s="10"/>
      <c r="B3856" s="10"/>
      <c r="C3856" s="10"/>
      <c r="D3856" s="1038">
        <v>48163950100</v>
      </c>
      <c r="E3856" s="746">
        <v>3765</v>
      </c>
    </row>
    <row r="3857" spans="1:5" ht="14.25" customHeight="1" x14ac:dyDescent="0.25">
      <c r="A3857" s="10"/>
      <c r="B3857" s="10"/>
      <c r="C3857" s="10"/>
      <c r="D3857" s="1038">
        <v>48157674601</v>
      </c>
      <c r="E3857" s="746">
        <v>3765</v>
      </c>
    </row>
    <row r="3858" spans="1:5" ht="14.25" customHeight="1" x14ac:dyDescent="0.25">
      <c r="A3858" s="10"/>
      <c r="B3858" s="10"/>
      <c r="C3858" s="10"/>
      <c r="D3858" s="1038">
        <v>48147950300</v>
      </c>
      <c r="E3858" s="746">
        <v>3765</v>
      </c>
    </row>
    <row r="3859" spans="1:5" ht="14.25" customHeight="1" x14ac:dyDescent="0.25">
      <c r="A3859" s="10"/>
      <c r="B3859" s="10"/>
      <c r="C3859" s="10"/>
      <c r="D3859" s="1038">
        <v>48141001502</v>
      </c>
      <c r="E3859" s="746">
        <v>3765</v>
      </c>
    </row>
    <row r="3860" spans="1:5" ht="14.25" customHeight="1" x14ac:dyDescent="0.25">
      <c r="A3860" s="10"/>
      <c r="B3860" s="10"/>
      <c r="C3860" s="10"/>
      <c r="D3860" s="1038">
        <v>48133950200</v>
      </c>
      <c r="E3860" s="746">
        <v>3765</v>
      </c>
    </row>
    <row r="3861" spans="1:5" ht="14.25" customHeight="1" x14ac:dyDescent="0.25">
      <c r="A3861" s="10"/>
      <c r="B3861" s="10"/>
      <c r="C3861" s="10"/>
      <c r="D3861" s="1038">
        <v>48121021407</v>
      </c>
      <c r="E3861" s="746">
        <v>3765</v>
      </c>
    </row>
    <row r="3862" spans="1:5" ht="14.25" customHeight="1" x14ac:dyDescent="0.25">
      <c r="A3862" s="10"/>
      <c r="B3862" s="10"/>
      <c r="C3862" s="10"/>
      <c r="D3862" s="1038">
        <v>48085030404</v>
      </c>
      <c r="E3862" s="746">
        <v>3765</v>
      </c>
    </row>
    <row r="3863" spans="1:5" ht="14.25" customHeight="1" x14ac:dyDescent="0.25">
      <c r="A3863" s="10"/>
      <c r="B3863" s="10"/>
      <c r="C3863" s="10"/>
      <c r="D3863" s="1038">
        <v>48071710401</v>
      </c>
      <c r="E3863" s="746">
        <v>3765</v>
      </c>
    </row>
    <row r="3864" spans="1:5" ht="14.25" customHeight="1" x14ac:dyDescent="0.25">
      <c r="A3864" s="10"/>
      <c r="B3864" s="10"/>
      <c r="C3864" s="10"/>
      <c r="D3864" s="1038">
        <v>48061013203</v>
      </c>
      <c r="E3864" s="746">
        <v>3765</v>
      </c>
    </row>
    <row r="3865" spans="1:5" ht="14.25" customHeight="1" x14ac:dyDescent="0.25">
      <c r="A3865" s="10"/>
      <c r="B3865" s="10"/>
      <c r="C3865" s="10"/>
      <c r="D3865" s="1038">
        <v>48039663000</v>
      </c>
      <c r="E3865" s="746">
        <v>3765</v>
      </c>
    </row>
    <row r="3866" spans="1:5" ht="14.25" customHeight="1" x14ac:dyDescent="0.25">
      <c r="A3866" s="10"/>
      <c r="B3866" s="10"/>
      <c r="C3866" s="10"/>
      <c r="D3866" s="1038">
        <v>48029191815</v>
      </c>
      <c r="E3866" s="746">
        <v>3765</v>
      </c>
    </row>
    <row r="3867" spans="1:5" ht="14.25" customHeight="1" x14ac:dyDescent="0.25">
      <c r="A3867" s="10"/>
      <c r="B3867" s="10"/>
      <c r="C3867" s="10"/>
      <c r="D3867" s="1038">
        <v>48029191806</v>
      </c>
      <c r="E3867" s="746">
        <v>3765</v>
      </c>
    </row>
    <row r="3868" spans="1:5" ht="14.25" customHeight="1" x14ac:dyDescent="0.25">
      <c r="A3868" s="10"/>
      <c r="B3868" s="10"/>
      <c r="C3868" s="10"/>
      <c r="D3868" s="1038">
        <v>48029190902</v>
      </c>
      <c r="E3868" s="746">
        <v>3765</v>
      </c>
    </row>
    <row r="3869" spans="1:5" ht="14.25" customHeight="1" x14ac:dyDescent="0.25">
      <c r="A3869" s="10"/>
      <c r="B3869" s="10"/>
      <c r="C3869" s="10"/>
      <c r="D3869" s="1038">
        <v>48029180504</v>
      </c>
      <c r="E3869" s="746">
        <v>3765</v>
      </c>
    </row>
    <row r="3870" spans="1:5" ht="14.25" customHeight="1" x14ac:dyDescent="0.25">
      <c r="A3870" s="10"/>
      <c r="B3870" s="10"/>
      <c r="C3870" s="10"/>
      <c r="D3870" s="1038">
        <v>48023950300</v>
      </c>
      <c r="E3870" s="746">
        <v>3765</v>
      </c>
    </row>
    <row r="3871" spans="1:5" ht="14.25" customHeight="1" x14ac:dyDescent="0.25">
      <c r="A3871" s="10"/>
      <c r="B3871" s="10"/>
      <c r="C3871" s="10"/>
      <c r="D3871" s="1038">
        <v>48015760100</v>
      </c>
      <c r="E3871" s="746">
        <v>3765</v>
      </c>
    </row>
    <row r="3872" spans="1:5" ht="14.25" customHeight="1" x14ac:dyDescent="0.25">
      <c r="A3872" s="10"/>
      <c r="B3872" s="10"/>
      <c r="C3872" s="10"/>
      <c r="D3872" s="1038">
        <v>48009020200</v>
      </c>
      <c r="E3872" s="746">
        <v>3765</v>
      </c>
    </row>
    <row r="3873" spans="1:5" ht="14.25" customHeight="1" x14ac:dyDescent="0.25">
      <c r="A3873" s="10"/>
      <c r="B3873" s="10"/>
      <c r="C3873" s="10"/>
      <c r="D3873" s="1038">
        <v>48491020900</v>
      </c>
      <c r="E3873" s="746">
        <v>3814</v>
      </c>
    </row>
    <row r="3874" spans="1:5" ht="14.25" customHeight="1" x14ac:dyDescent="0.25">
      <c r="A3874" s="10"/>
      <c r="B3874" s="10"/>
      <c r="C3874" s="10"/>
      <c r="D3874" s="1038">
        <v>48479001810</v>
      </c>
      <c r="E3874" s="746">
        <v>3814</v>
      </c>
    </row>
    <row r="3875" spans="1:5" ht="14.25" customHeight="1" x14ac:dyDescent="0.25">
      <c r="A3875" s="10"/>
      <c r="B3875" s="10"/>
      <c r="C3875" s="10"/>
      <c r="D3875" s="1038">
        <v>48467950100</v>
      </c>
      <c r="E3875" s="746">
        <v>3814</v>
      </c>
    </row>
    <row r="3876" spans="1:5" ht="14.25" customHeight="1" x14ac:dyDescent="0.25">
      <c r="A3876" s="10"/>
      <c r="B3876" s="10"/>
      <c r="C3876" s="10"/>
      <c r="D3876" s="1038">
        <v>48439111529</v>
      </c>
      <c r="E3876" s="746">
        <v>3814</v>
      </c>
    </row>
    <row r="3877" spans="1:5" ht="14.25" customHeight="1" x14ac:dyDescent="0.25">
      <c r="A3877" s="10"/>
      <c r="B3877" s="10"/>
      <c r="C3877" s="10"/>
      <c r="D3877" s="1038">
        <v>48403950200</v>
      </c>
      <c r="E3877" s="746">
        <v>3814</v>
      </c>
    </row>
    <row r="3878" spans="1:5" ht="14.25" customHeight="1" x14ac:dyDescent="0.25">
      <c r="A3878" s="10"/>
      <c r="B3878" s="10"/>
      <c r="C3878" s="10"/>
      <c r="D3878" s="1038">
        <v>48399950200</v>
      </c>
      <c r="E3878" s="746">
        <v>3814</v>
      </c>
    </row>
    <row r="3879" spans="1:5" ht="14.25" customHeight="1" x14ac:dyDescent="0.25">
      <c r="A3879" s="10"/>
      <c r="B3879" s="10"/>
      <c r="C3879" s="10"/>
      <c r="D3879" s="1038">
        <v>48395960300</v>
      </c>
      <c r="E3879" s="746">
        <v>3814</v>
      </c>
    </row>
    <row r="3880" spans="1:5" ht="14.25" customHeight="1" x14ac:dyDescent="0.25">
      <c r="A3880" s="10"/>
      <c r="B3880" s="10"/>
      <c r="C3880" s="10"/>
      <c r="D3880" s="1038">
        <v>48381021900</v>
      </c>
      <c r="E3880" s="746">
        <v>3814</v>
      </c>
    </row>
    <row r="3881" spans="1:5" ht="14.25" customHeight="1" x14ac:dyDescent="0.25">
      <c r="A3881" s="10"/>
      <c r="B3881" s="10"/>
      <c r="C3881" s="10"/>
      <c r="D3881" s="1038">
        <v>48375011000</v>
      </c>
      <c r="E3881" s="746">
        <v>3814</v>
      </c>
    </row>
    <row r="3882" spans="1:5" ht="14.25" customHeight="1" x14ac:dyDescent="0.25">
      <c r="A3882" s="10"/>
      <c r="B3882" s="10"/>
      <c r="C3882" s="10"/>
      <c r="D3882" s="1038">
        <v>48185180302</v>
      </c>
      <c r="E3882" s="746">
        <v>3814</v>
      </c>
    </row>
    <row r="3883" spans="1:5" ht="14.25" customHeight="1" x14ac:dyDescent="0.25">
      <c r="A3883" s="10"/>
      <c r="B3883" s="10"/>
      <c r="C3883" s="10"/>
      <c r="D3883" s="1038">
        <v>48167725300</v>
      </c>
      <c r="E3883" s="746">
        <v>3814</v>
      </c>
    </row>
    <row r="3884" spans="1:5" ht="14.25" customHeight="1" x14ac:dyDescent="0.25">
      <c r="A3884" s="10"/>
      <c r="B3884" s="10"/>
      <c r="C3884" s="10"/>
      <c r="D3884" s="1038">
        <v>48167723800</v>
      </c>
      <c r="E3884" s="746">
        <v>3814</v>
      </c>
    </row>
    <row r="3885" spans="1:5" ht="14.25" customHeight="1" x14ac:dyDescent="0.25">
      <c r="A3885" s="10"/>
      <c r="B3885" s="10"/>
      <c r="C3885" s="10"/>
      <c r="D3885" s="1038">
        <v>48141004320</v>
      </c>
      <c r="E3885" s="746">
        <v>3814</v>
      </c>
    </row>
    <row r="3886" spans="1:5" ht="14.25" customHeight="1" x14ac:dyDescent="0.25">
      <c r="A3886" s="10"/>
      <c r="B3886" s="10"/>
      <c r="C3886" s="10"/>
      <c r="D3886" s="1038">
        <v>48141003902</v>
      </c>
      <c r="E3886" s="746">
        <v>3814</v>
      </c>
    </row>
    <row r="3887" spans="1:5" ht="14.25" customHeight="1" x14ac:dyDescent="0.25">
      <c r="A3887" s="10"/>
      <c r="B3887" s="10"/>
      <c r="C3887" s="10"/>
      <c r="D3887" s="1038">
        <v>48141000208</v>
      </c>
      <c r="E3887" s="746">
        <v>3814</v>
      </c>
    </row>
    <row r="3888" spans="1:5" ht="14.25" customHeight="1" x14ac:dyDescent="0.25">
      <c r="A3888" s="10"/>
      <c r="B3888" s="10"/>
      <c r="C3888" s="10"/>
      <c r="D3888" s="1038">
        <v>48113015800</v>
      </c>
      <c r="E3888" s="746">
        <v>3814</v>
      </c>
    </row>
    <row r="3889" spans="1:5" ht="14.25" customHeight="1" x14ac:dyDescent="0.25">
      <c r="A3889" s="10"/>
      <c r="B3889" s="10"/>
      <c r="C3889" s="10"/>
      <c r="D3889" s="1038">
        <v>48079950100</v>
      </c>
      <c r="E3889" s="746">
        <v>3814</v>
      </c>
    </row>
    <row r="3890" spans="1:5" ht="14.25" customHeight="1" x14ac:dyDescent="0.25">
      <c r="A3890" s="10"/>
      <c r="B3890" s="10"/>
      <c r="C3890" s="10"/>
      <c r="D3890" s="1038">
        <v>48061013306</v>
      </c>
      <c r="E3890" s="746">
        <v>3814</v>
      </c>
    </row>
    <row r="3891" spans="1:5" ht="14.25" customHeight="1" x14ac:dyDescent="0.25">
      <c r="A3891" s="10"/>
      <c r="B3891" s="10"/>
      <c r="C3891" s="10"/>
      <c r="D3891" s="1038">
        <v>48061011200</v>
      </c>
      <c r="E3891" s="746">
        <v>3814</v>
      </c>
    </row>
    <row r="3892" spans="1:5" ht="14.25" customHeight="1" x14ac:dyDescent="0.25">
      <c r="A3892" s="10"/>
      <c r="B3892" s="10"/>
      <c r="C3892" s="10"/>
      <c r="D3892" s="1038">
        <v>48061010500</v>
      </c>
      <c r="E3892" s="746">
        <v>3814</v>
      </c>
    </row>
    <row r="3893" spans="1:5" ht="14.25" customHeight="1" x14ac:dyDescent="0.25">
      <c r="A3893" s="10"/>
      <c r="B3893" s="10"/>
      <c r="C3893" s="10"/>
      <c r="D3893" s="1038">
        <v>48051970500</v>
      </c>
      <c r="E3893" s="746">
        <v>3814</v>
      </c>
    </row>
    <row r="3894" spans="1:5" ht="14.25" customHeight="1" x14ac:dyDescent="0.25">
      <c r="A3894" s="10"/>
      <c r="B3894" s="10"/>
      <c r="C3894" s="10"/>
      <c r="D3894" s="1038">
        <v>48029182002</v>
      </c>
      <c r="E3894" s="746">
        <v>3814</v>
      </c>
    </row>
    <row r="3895" spans="1:5" ht="14.25" customHeight="1" x14ac:dyDescent="0.25">
      <c r="A3895" s="10"/>
      <c r="B3895" s="10"/>
      <c r="C3895" s="10"/>
      <c r="D3895" s="1038">
        <v>48029141600</v>
      </c>
      <c r="E3895" s="746">
        <v>3814</v>
      </c>
    </row>
    <row r="3896" spans="1:5" ht="14.25" customHeight="1" x14ac:dyDescent="0.25">
      <c r="A3896" s="10"/>
      <c r="B3896" s="10"/>
      <c r="C3896" s="10"/>
      <c r="D3896" s="1038">
        <v>48027023404</v>
      </c>
      <c r="E3896" s="746">
        <v>3814</v>
      </c>
    </row>
    <row r="3897" spans="1:5" ht="14.25" customHeight="1" x14ac:dyDescent="0.25">
      <c r="A3897" s="10"/>
      <c r="B3897" s="10"/>
      <c r="C3897" s="10"/>
      <c r="D3897" s="1038">
        <v>48001951100</v>
      </c>
      <c r="E3897" s="746">
        <v>3814</v>
      </c>
    </row>
    <row r="3898" spans="1:5" ht="14.25" customHeight="1" x14ac:dyDescent="0.25">
      <c r="A3898" s="10"/>
      <c r="B3898" s="10"/>
      <c r="C3898" s="10"/>
      <c r="D3898" s="1038">
        <v>48453000801</v>
      </c>
      <c r="E3898" s="746">
        <v>3839</v>
      </c>
    </row>
    <row r="3899" spans="1:5" ht="14.25" customHeight="1" x14ac:dyDescent="0.25">
      <c r="A3899" s="10"/>
      <c r="B3899" s="10"/>
      <c r="C3899" s="10"/>
      <c r="D3899" s="1038">
        <v>48439121610</v>
      </c>
      <c r="E3899" s="746">
        <v>3839</v>
      </c>
    </row>
    <row r="3900" spans="1:5" ht="14.25" customHeight="1" x14ac:dyDescent="0.25">
      <c r="A3900" s="10"/>
      <c r="B3900" s="10"/>
      <c r="C3900" s="10"/>
      <c r="D3900" s="1038">
        <v>48407200300</v>
      </c>
      <c r="E3900" s="746">
        <v>3839</v>
      </c>
    </row>
    <row r="3901" spans="1:5" ht="14.25" customHeight="1" x14ac:dyDescent="0.25">
      <c r="A3901" s="10"/>
      <c r="B3901" s="10"/>
      <c r="C3901" s="10"/>
      <c r="D3901" s="1038">
        <v>48245005500</v>
      </c>
      <c r="E3901" s="746">
        <v>3839</v>
      </c>
    </row>
    <row r="3902" spans="1:5" ht="14.25" customHeight="1" x14ac:dyDescent="0.25">
      <c r="A3902" s="10"/>
      <c r="B3902" s="10"/>
      <c r="C3902" s="10"/>
      <c r="D3902" s="1038">
        <v>48121021522</v>
      </c>
      <c r="E3902" s="746">
        <v>3839</v>
      </c>
    </row>
    <row r="3903" spans="1:5" ht="14.25" customHeight="1" x14ac:dyDescent="0.25">
      <c r="A3903" s="10"/>
      <c r="B3903" s="10"/>
      <c r="C3903" s="10"/>
      <c r="D3903" s="1038">
        <v>48039661900</v>
      </c>
      <c r="E3903" s="746">
        <v>3839</v>
      </c>
    </row>
    <row r="3904" spans="1:5" ht="14.25" customHeight="1" x14ac:dyDescent="0.25">
      <c r="A3904" s="10"/>
      <c r="B3904" s="10"/>
      <c r="C3904" s="10"/>
      <c r="D3904" s="1038">
        <v>48113014603</v>
      </c>
      <c r="E3904" s="746">
        <v>3845</v>
      </c>
    </row>
    <row r="3905" spans="1:5" ht="14.25" customHeight="1" x14ac:dyDescent="0.25">
      <c r="A3905" s="10"/>
      <c r="B3905" s="10"/>
      <c r="C3905" s="10"/>
      <c r="D3905" s="1038">
        <v>48037011402</v>
      </c>
      <c r="E3905" s="746">
        <v>3845</v>
      </c>
    </row>
    <row r="3906" spans="1:5" ht="14.25" customHeight="1" x14ac:dyDescent="0.25">
      <c r="A3906" s="10"/>
      <c r="B3906" s="10"/>
      <c r="C3906" s="10"/>
      <c r="D3906" s="1038">
        <v>48495950200</v>
      </c>
      <c r="E3906" s="746">
        <v>3847</v>
      </c>
    </row>
    <row r="3907" spans="1:5" ht="14.25" customHeight="1" x14ac:dyDescent="0.25">
      <c r="A3907" s="10"/>
      <c r="B3907" s="10"/>
      <c r="C3907" s="10"/>
      <c r="D3907" s="1038">
        <v>48491020808</v>
      </c>
      <c r="E3907" s="746">
        <v>3847</v>
      </c>
    </row>
    <row r="3908" spans="1:5" ht="14.25" customHeight="1" x14ac:dyDescent="0.25">
      <c r="A3908" s="10"/>
      <c r="B3908" s="10"/>
      <c r="C3908" s="10"/>
      <c r="D3908" s="1038">
        <v>48491020507</v>
      </c>
      <c r="E3908" s="746">
        <v>3847</v>
      </c>
    </row>
    <row r="3909" spans="1:5" ht="14.25" customHeight="1" x14ac:dyDescent="0.25">
      <c r="A3909" s="10"/>
      <c r="B3909" s="10"/>
      <c r="C3909" s="10"/>
      <c r="D3909" s="1038">
        <v>48485011300</v>
      </c>
      <c r="E3909" s="746">
        <v>3847</v>
      </c>
    </row>
    <row r="3910" spans="1:5" ht="14.25" customHeight="1" x14ac:dyDescent="0.25">
      <c r="A3910" s="10"/>
      <c r="B3910" s="10"/>
      <c r="C3910" s="10"/>
      <c r="D3910" s="1038">
        <v>48481740200</v>
      </c>
      <c r="E3910" s="746">
        <v>3847</v>
      </c>
    </row>
    <row r="3911" spans="1:5" ht="14.25" customHeight="1" x14ac:dyDescent="0.25">
      <c r="A3911" s="10"/>
      <c r="B3911" s="10"/>
      <c r="C3911" s="10"/>
      <c r="D3911" s="1038">
        <v>48481740300</v>
      </c>
      <c r="E3911" s="746">
        <v>3847</v>
      </c>
    </row>
    <row r="3912" spans="1:5" ht="14.25" customHeight="1" x14ac:dyDescent="0.25">
      <c r="A3912" s="10"/>
      <c r="B3912" s="10"/>
      <c r="C3912" s="10"/>
      <c r="D3912" s="1038">
        <v>48453001782</v>
      </c>
      <c r="E3912" s="746">
        <v>3847</v>
      </c>
    </row>
    <row r="3913" spans="1:5" ht="14.25" customHeight="1" x14ac:dyDescent="0.25">
      <c r="A3913" s="10"/>
      <c r="B3913" s="10"/>
      <c r="C3913" s="10"/>
      <c r="D3913" s="1038">
        <v>48453001770</v>
      </c>
      <c r="E3913" s="746">
        <v>3847</v>
      </c>
    </row>
    <row r="3914" spans="1:5" ht="14.25" customHeight="1" x14ac:dyDescent="0.25">
      <c r="A3914" s="10"/>
      <c r="B3914" s="10"/>
      <c r="C3914" s="10"/>
      <c r="D3914" s="1038">
        <v>48451001708</v>
      </c>
      <c r="E3914" s="746">
        <v>3847</v>
      </c>
    </row>
    <row r="3915" spans="1:5" ht="14.25" customHeight="1" x14ac:dyDescent="0.25">
      <c r="A3915" s="10"/>
      <c r="B3915" s="10"/>
      <c r="C3915" s="10"/>
      <c r="D3915" s="1038">
        <v>48439113925</v>
      </c>
      <c r="E3915" s="746">
        <v>3847</v>
      </c>
    </row>
    <row r="3916" spans="1:5" ht="14.25" customHeight="1" x14ac:dyDescent="0.25">
      <c r="A3916" s="10"/>
      <c r="B3916" s="10"/>
      <c r="C3916" s="10"/>
      <c r="D3916" s="1038">
        <v>48439113403</v>
      </c>
      <c r="E3916" s="746">
        <v>3847</v>
      </c>
    </row>
    <row r="3917" spans="1:5" ht="14.25" customHeight="1" x14ac:dyDescent="0.25">
      <c r="A3917" s="10"/>
      <c r="B3917" s="10"/>
      <c r="C3917" s="10"/>
      <c r="D3917" s="1038">
        <v>48439106201</v>
      </c>
      <c r="E3917" s="746">
        <v>3847</v>
      </c>
    </row>
    <row r="3918" spans="1:5" ht="14.25" customHeight="1" x14ac:dyDescent="0.25">
      <c r="A3918" s="10"/>
      <c r="B3918" s="10"/>
      <c r="C3918" s="10"/>
      <c r="D3918" s="1038">
        <v>48429950200</v>
      </c>
      <c r="E3918" s="746">
        <v>3847</v>
      </c>
    </row>
    <row r="3919" spans="1:5" ht="14.25" customHeight="1" x14ac:dyDescent="0.25">
      <c r="A3919" s="10"/>
      <c r="B3919" s="10"/>
      <c r="C3919" s="10"/>
      <c r="D3919" s="1038">
        <v>48397040102</v>
      </c>
      <c r="E3919" s="746">
        <v>3847</v>
      </c>
    </row>
    <row r="3920" spans="1:5" ht="14.25" customHeight="1" x14ac:dyDescent="0.25">
      <c r="A3920" s="10"/>
      <c r="B3920" s="10"/>
      <c r="C3920" s="10"/>
      <c r="D3920" s="1038">
        <v>48397040301</v>
      </c>
      <c r="E3920" s="746">
        <v>3847</v>
      </c>
    </row>
    <row r="3921" spans="1:5" ht="14.25" customHeight="1" x14ac:dyDescent="0.25">
      <c r="A3921" s="10"/>
      <c r="B3921" s="10"/>
      <c r="C3921" s="10"/>
      <c r="D3921" s="1038">
        <v>48381021101</v>
      </c>
      <c r="E3921" s="746">
        <v>3847</v>
      </c>
    </row>
    <row r="3922" spans="1:5" ht="14.25" customHeight="1" x14ac:dyDescent="0.25">
      <c r="A3922" s="10"/>
      <c r="B3922" s="10"/>
      <c r="C3922" s="10"/>
      <c r="D3922" s="1038">
        <v>48375013000</v>
      </c>
      <c r="E3922" s="746">
        <v>3847</v>
      </c>
    </row>
    <row r="3923" spans="1:5" ht="14.25" customHeight="1" x14ac:dyDescent="0.25">
      <c r="A3923" s="10"/>
      <c r="B3923" s="10"/>
      <c r="C3923" s="10"/>
      <c r="D3923" s="1038">
        <v>48373210301</v>
      </c>
      <c r="E3923" s="746">
        <v>3847</v>
      </c>
    </row>
    <row r="3924" spans="1:5" ht="14.25" customHeight="1" x14ac:dyDescent="0.25">
      <c r="A3924" s="10"/>
      <c r="B3924" s="10"/>
      <c r="C3924" s="10"/>
      <c r="D3924" s="1038">
        <v>48361021400</v>
      </c>
      <c r="E3924" s="746">
        <v>3847</v>
      </c>
    </row>
    <row r="3925" spans="1:5" ht="14.25" customHeight="1" x14ac:dyDescent="0.25">
      <c r="A3925" s="10"/>
      <c r="B3925" s="10"/>
      <c r="C3925" s="10"/>
      <c r="D3925" s="1038">
        <v>48355002900</v>
      </c>
      <c r="E3925" s="746">
        <v>3847</v>
      </c>
    </row>
    <row r="3926" spans="1:5" ht="14.25" customHeight="1" x14ac:dyDescent="0.25">
      <c r="A3926" s="10"/>
      <c r="B3926" s="10"/>
      <c r="C3926" s="10"/>
      <c r="D3926" s="1038">
        <v>48353950300</v>
      </c>
      <c r="E3926" s="746">
        <v>3847</v>
      </c>
    </row>
    <row r="3927" spans="1:5" ht="14.25" customHeight="1" x14ac:dyDescent="0.25">
      <c r="A3927" s="10"/>
      <c r="B3927" s="10"/>
      <c r="C3927" s="10"/>
      <c r="D3927" s="1038">
        <v>48349970600</v>
      </c>
      <c r="E3927" s="746">
        <v>3847</v>
      </c>
    </row>
    <row r="3928" spans="1:5" ht="14.25" customHeight="1" x14ac:dyDescent="0.25">
      <c r="A3928" s="10"/>
      <c r="B3928" s="10"/>
      <c r="C3928" s="10"/>
      <c r="D3928" s="1038">
        <v>48339693200</v>
      </c>
      <c r="E3928" s="746">
        <v>3847</v>
      </c>
    </row>
    <row r="3929" spans="1:5" ht="14.25" customHeight="1" x14ac:dyDescent="0.25">
      <c r="A3929" s="10"/>
      <c r="B3929" s="10"/>
      <c r="C3929" s="10"/>
      <c r="D3929" s="1038">
        <v>48323950204</v>
      </c>
      <c r="E3929" s="746">
        <v>3847</v>
      </c>
    </row>
    <row r="3930" spans="1:5" ht="14.25" customHeight="1" x14ac:dyDescent="0.25">
      <c r="A3930" s="10"/>
      <c r="B3930" s="10"/>
      <c r="C3930" s="10"/>
      <c r="D3930" s="1038">
        <v>48257050206</v>
      </c>
      <c r="E3930" s="746">
        <v>3847</v>
      </c>
    </row>
    <row r="3931" spans="1:5" ht="14.25" customHeight="1" x14ac:dyDescent="0.25">
      <c r="A3931" s="10"/>
      <c r="B3931" s="10"/>
      <c r="C3931" s="10"/>
      <c r="D3931" s="1038">
        <v>48245006700</v>
      </c>
      <c r="E3931" s="746">
        <v>3847</v>
      </c>
    </row>
    <row r="3932" spans="1:5" ht="14.25" customHeight="1" x14ac:dyDescent="0.25">
      <c r="A3932" s="10"/>
      <c r="B3932" s="10"/>
      <c r="C3932" s="10"/>
      <c r="D3932" s="1038">
        <v>48245006500</v>
      </c>
      <c r="E3932" s="746">
        <v>3847</v>
      </c>
    </row>
    <row r="3933" spans="1:5" ht="14.25" customHeight="1" x14ac:dyDescent="0.25">
      <c r="A3933" s="10"/>
      <c r="B3933" s="10"/>
      <c r="C3933" s="10"/>
      <c r="D3933" s="1038">
        <v>48231961700</v>
      </c>
      <c r="E3933" s="746">
        <v>3847</v>
      </c>
    </row>
    <row r="3934" spans="1:5" ht="14.25" customHeight="1" x14ac:dyDescent="0.25">
      <c r="A3934" s="10"/>
      <c r="B3934" s="10"/>
      <c r="C3934" s="10"/>
      <c r="D3934" s="1038">
        <v>48231961100</v>
      </c>
      <c r="E3934" s="746">
        <v>3847</v>
      </c>
    </row>
    <row r="3935" spans="1:5" ht="14.25" customHeight="1" x14ac:dyDescent="0.25">
      <c r="A3935" s="10"/>
      <c r="B3935" s="10"/>
      <c r="C3935" s="10"/>
      <c r="D3935" s="1038">
        <v>48227950600</v>
      </c>
      <c r="E3935" s="746">
        <v>3847</v>
      </c>
    </row>
    <row r="3936" spans="1:5" ht="14.25" customHeight="1" x14ac:dyDescent="0.25">
      <c r="A3936" s="10"/>
      <c r="B3936" s="10"/>
      <c r="C3936" s="10"/>
      <c r="D3936" s="1038">
        <v>48221160205</v>
      </c>
      <c r="E3936" s="746">
        <v>3847</v>
      </c>
    </row>
    <row r="3937" spans="1:5" ht="14.25" customHeight="1" x14ac:dyDescent="0.25">
      <c r="A3937" s="10"/>
      <c r="B3937" s="10"/>
      <c r="C3937" s="10"/>
      <c r="D3937" s="1038">
        <v>48217960900</v>
      </c>
      <c r="E3937" s="746">
        <v>3847</v>
      </c>
    </row>
    <row r="3938" spans="1:5" ht="14.25" customHeight="1" x14ac:dyDescent="0.25">
      <c r="A3938" s="10"/>
      <c r="B3938" s="10"/>
      <c r="C3938" s="10"/>
      <c r="D3938" s="1038">
        <v>48215024402</v>
      </c>
      <c r="E3938" s="746">
        <v>3847</v>
      </c>
    </row>
    <row r="3939" spans="1:5" ht="14.25" customHeight="1" x14ac:dyDescent="0.25">
      <c r="A3939" s="10"/>
      <c r="B3939" s="10"/>
      <c r="C3939" s="10"/>
      <c r="D3939" s="1038">
        <v>48201556000</v>
      </c>
      <c r="E3939" s="746">
        <v>3847</v>
      </c>
    </row>
    <row r="3940" spans="1:5" ht="14.25" customHeight="1" x14ac:dyDescent="0.25">
      <c r="A3940" s="10"/>
      <c r="B3940" s="10"/>
      <c r="C3940" s="10"/>
      <c r="D3940" s="1038">
        <v>48201555302</v>
      </c>
      <c r="E3940" s="746">
        <v>3847</v>
      </c>
    </row>
    <row r="3941" spans="1:5" ht="14.25" customHeight="1" x14ac:dyDescent="0.25">
      <c r="A3941" s="10"/>
      <c r="B3941" s="10"/>
      <c r="C3941" s="10"/>
      <c r="D3941" s="1038">
        <v>48201540601</v>
      </c>
      <c r="E3941" s="746">
        <v>3847</v>
      </c>
    </row>
    <row r="3942" spans="1:5" ht="14.25" customHeight="1" x14ac:dyDescent="0.25">
      <c r="A3942" s="10"/>
      <c r="B3942" s="10"/>
      <c r="C3942" s="10"/>
      <c r="D3942" s="1038">
        <v>48201454700</v>
      </c>
      <c r="E3942" s="746">
        <v>3847</v>
      </c>
    </row>
    <row r="3943" spans="1:5" ht="14.25" customHeight="1" x14ac:dyDescent="0.25">
      <c r="A3943" s="10"/>
      <c r="B3943" s="10"/>
      <c r="C3943" s="10"/>
      <c r="D3943" s="1038">
        <v>48201454000</v>
      </c>
      <c r="E3943" s="746">
        <v>3847</v>
      </c>
    </row>
    <row r="3944" spans="1:5" ht="14.25" customHeight="1" x14ac:dyDescent="0.25">
      <c r="A3944" s="10"/>
      <c r="B3944" s="10"/>
      <c r="C3944" s="10"/>
      <c r="D3944" s="1038">
        <v>48201324200</v>
      </c>
      <c r="E3944" s="746">
        <v>3847</v>
      </c>
    </row>
    <row r="3945" spans="1:5" ht="14.25" customHeight="1" x14ac:dyDescent="0.25">
      <c r="A3945" s="10"/>
      <c r="B3945" s="10"/>
      <c r="C3945" s="10"/>
      <c r="D3945" s="1038">
        <v>48201310200</v>
      </c>
      <c r="E3945" s="746">
        <v>3847</v>
      </c>
    </row>
    <row r="3946" spans="1:5" ht="14.25" customHeight="1" x14ac:dyDescent="0.25">
      <c r="A3946" s="10"/>
      <c r="B3946" s="10"/>
      <c r="C3946" s="10"/>
      <c r="D3946" s="1038">
        <v>48201254600</v>
      </c>
      <c r="E3946" s="746">
        <v>3847</v>
      </c>
    </row>
    <row r="3947" spans="1:5" ht="14.25" customHeight="1" x14ac:dyDescent="0.25">
      <c r="A3947" s="10"/>
      <c r="B3947" s="10"/>
      <c r="C3947" s="10"/>
      <c r="D3947" s="1038">
        <v>48201220900</v>
      </c>
      <c r="E3947" s="746">
        <v>3847</v>
      </c>
    </row>
    <row r="3948" spans="1:5" ht="14.25" customHeight="1" x14ac:dyDescent="0.25">
      <c r="A3948" s="10"/>
      <c r="B3948" s="10"/>
      <c r="C3948" s="10"/>
      <c r="D3948" s="1038">
        <v>48179950800</v>
      </c>
      <c r="E3948" s="746">
        <v>3847</v>
      </c>
    </row>
    <row r="3949" spans="1:5" ht="14.25" customHeight="1" x14ac:dyDescent="0.25">
      <c r="A3949" s="10"/>
      <c r="B3949" s="10"/>
      <c r="C3949" s="10"/>
      <c r="D3949" s="1038">
        <v>48167720301</v>
      </c>
      <c r="E3949" s="746">
        <v>3847</v>
      </c>
    </row>
    <row r="3950" spans="1:5" ht="14.25" customHeight="1" x14ac:dyDescent="0.25">
      <c r="A3950" s="10"/>
      <c r="B3950" s="10"/>
      <c r="C3950" s="10"/>
      <c r="D3950" s="1038">
        <v>48141010408</v>
      </c>
      <c r="E3950" s="746">
        <v>3847</v>
      </c>
    </row>
    <row r="3951" spans="1:5" ht="14.25" customHeight="1" x14ac:dyDescent="0.25">
      <c r="A3951" s="10"/>
      <c r="B3951" s="10"/>
      <c r="C3951" s="10"/>
      <c r="D3951" s="1038">
        <v>48141010338</v>
      </c>
      <c r="E3951" s="746">
        <v>3847</v>
      </c>
    </row>
    <row r="3952" spans="1:5" ht="14.25" customHeight="1" x14ac:dyDescent="0.25">
      <c r="A3952" s="10"/>
      <c r="B3952" s="10"/>
      <c r="C3952" s="10"/>
      <c r="D3952" s="1038">
        <v>48141010312</v>
      </c>
      <c r="E3952" s="746">
        <v>3847</v>
      </c>
    </row>
    <row r="3953" spans="1:5" ht="14.25" customHeight="1" x14ac:dyDescent="0.25">
      <c r="A3953" s="10"/>
      <c r="B3953" s="10"/>
      <c r="C3953" s="10"/>
      <c r="D3953" s="1038">
        <v>48135000500</v>
      </c>
      <c r="E3953" s="746">
        <v>3847</v>
      </c>
    </row>
    <row r="3954" spans="1:5" ht="14.25" customHeight="1" x14ac:dyDescent="0.25">
      <c r="A3954" s="10"/>
      <c r="B3954" s="10"/>
      <c r="C3954" s="10"/>
      <c r="D3954" s="1038">
        <v>48135000300</v>
      </c>
      <c r="E3954" s="746">
        <v>3847</v>
      </c>
    </row>
    <row r="3955" spans="1:5" ht="14.25" customHeight="1" x14ac:dyDescent="0.25">
      <c r="A3955" s="10"/>
      <c r="B3955" s="10"/>
      <c r="C3955" s="10"/>
      <c r="D3955" s="1038">
        <v>48129950200</v>
      </c>
      <c r="E3955" s="746">
        <v>3847</v>
      </c>
    </row>
    <row r="3956" spans="1:5" ht="14.25" customHeight="1" x14ac:dyDescent="0.25">
      <c r="A3956" s="10"/>
      <c r="B3956" s="10"/>
      <c r="C3956" s="10"/>
      <c r="D3956" s="1038">
        <v>48121021527</v>
      </c>
      <c r="E3956" s="746">
        <v>3847</v>
      </c>
    </row>
    <row r="3957" spans="1:5" ht="14.25" customHeight="1" x14ac:dyDescent="0.25">
      <c r="A3957" s="10"/>
      <c r="B3957" s="10"/>
      <c r="C3957" s="10"/>
      <c r="D3957" s="1038">
        <v>48121021520</v>
      </c>
      <c r="E3957" s="746">
        <v>3847</v>
      </c>
    </row>
    <row r="3958" spans="1:5" ht="14.25" customHeight="1" x14ac:dyDescent="0.25">
      <c r="A3958" s="10"/>
      <c r="B3958" s="10"/>
      <c r="C3958" s="10"/>
      <c r="D3958" s="1038">
        <v>48121021516</v>
      </c>
      <c r="E3958" s="746">
        <v>3847</v>
      </c>
    </row>
    <row r="3959" spans="1:5" ht="14.25" customHeight="1" x14ac:dyDescent="0.25">
      <c r="A3959" s="10"/>
      <c r="B3959" s="10"/>
      <c r="C3959" s="10"/>
      <c r="D3959" s="1038">
        <v>48121021303</v>
      </c>
      <c r="E3959" s="746">
        <v>3847</v>
      </c>
    </row>
    <row r="3960" spans="1:5" ht="14.25" customHeight="1" x14ac:dyDescent="0.25">
      <c r="A3960" s="10"/>
      <c r="B3960" s="10"/>
      <c r="C3960" s="10"/>
      <c r="D3960" s="1038">
        <v>48113013605</v>
      </c>
      <c r="E3960" s="746">
        <v>3847</v>
      </c>
    </row>
    <row r="3961" spans="1:5" ht="14.25" customHeight="1" x14ac:dyDescent="0.25">
      <c r="A3961" s="10"/>
      <c r="B3961" s="10"/>
      <c r="C3961" s="10"/>
      <c r="D3961" s="1038">
        <v>48099010400</v>
      </c>
      <c r="E3961" s="746">
        <v>3847</v>
      </c>
    </row>
    <row r="3962" spans="1:5" ht="14.25" customHeight="1" x14ac:dyDescent="0.25">
      <c r="A3962" s="10"/>
      <c r="B3962" s="10"/>
      <c r="C3962" s="10"/>
      <c r="D3962" s="1038">
        <v>48097000700</v>
      </c>
      <c r="E3962" s="746">
        <v>3847</v>
      </c>
    </row>
    <row r="3963" spans="1:5" ht="14.25" customHeight="1" x14ac:dyDescent="0.25">
      <c r="A3963" s="10"/>
      <c r="B3963" s="10"/>
      <c r="C3963" s="10"/>
      <c r="D3963" s="1038">
        <v>48085031202</v>
      </c>
      <c r="E3963" s="746">
        <v>3847</v>
      </c>
    </row>
    <row r="3964" spans="1:5" ht="14.25" customHeight="1" x14ac:dyDescent="0.25">
      <c r="A3964" s="10"/>
      <c r="B3964" s="10"/>
      <c r="C3964" s="10"/>
      <c r="D3964" s="1038">
        <v>48085030525</v>
      </c>
      <c r="E3964" s="746">
        <v>3847</v>
      </c>
    </row>
    <row r="3965" spans="1:5" ht="14.25" customHeight="1" x14ac:dyDescent="0.25">
      <c r="A3965" s="10"/>
      <c r="B3965" s="10"/>
      <c r="C3965" s="10"/>
      <c r="D3965" s="1038">
        <v>48085030514</v>
      </c>
      <c r="E3965" s="746">
        <v>3847</v>
      </c>
    </row>
    <row r="3966" spans="1:5" ht="14.25" customHeight="1" x14ac:dyDescent="0.25">
      <c r="A3966" s="10"/>
      <c r="B3966" s="10"/>
      <c r="C3966" s="10"/>
      <c r="D3966" s="1038">
        <v>48029181718</v>
      </c>
      <c r="E3966" s="746">
        <v>3847</v>
      </c>
    </row>
    <row r="3967" spans="1:5" ht="14.25" customHeight="1" x14ac:dyDescent="0.25">
      <c r="A3967" s="10"/>
      <c r="B3967" s="10"/>
      <c r="C3967" s="10"/>
      <c r="D3967" s="1038">
        <v>48029162004</v>
      </c>
      <c r="E3967" s="746">
        <v>3847</v>
      </c>
    </row>
    <row r="3968" spans="1:5" ht="14.25" customHeight="1" x14ac:dyDescent="0.25">
      <c r="A3968" s="10"/>
      <c r="B3968" s="10"/>
      <c r="C3968" s="10"/>
      <c r="D3968" s="1038">
        <v>48027021903</v>
      </c>
      <c r="E3968" s="746">
        <v>3847</v>
      </c>
    </row>
    <row r="3969" spans="1:5" ht="14.25" customHeight="1" x14ac:dyDescent="0.25">
      <c r="A3969" s="10"/>
      <c r="B3969" s="10"/>
      <c r="C3969" s="10"/>
      <c r="D3969" s="1038">
        <v>48021950802</v>
      </c>
      <c r="E3969" s="746">
        <v>3847</v>
      </c>
    </row>
    <row r="3970" spans="1:5" ht="14.25" customHeight="1" x14ac:dyDescent="0.25">
      <c r="A3970" s="10"/>
      <c r="B3970" s="10"/>
      <c r="C3970" s="10"/>
      <c r="D3970" s="1038">
        <v>48491021602</v>
      </c>
      <c r="E3970" s="746">
        <v>3911</v>
      </c>
    </row>
    <row r="3971" spans="1:5" ht="14.25" customHeight="1" x14ac:dyDescent="0.25">
      <c r="A3971" s="10"/>
      <c r="B3971" s="10"/>
      <c r="C3971" s="10"/>
      <c r="D3971" s="1038">
        <v>48485013300</v>
      </c>
      <c r="E3971" s="746">
        <v>3911</v>
      </c>
    </row>
    <row r="3972" spans="1:5" ht="14.25" customHeight="1" x14ac:dyDescent="0.25">
      <c r="A3972" s="10"/>
      <c r="B3972" s="10"/>
      <c r="C3972" s="10"/>
      <c r="D3972" s="1038">
        <v>48465950602</v>
      </c>
      <c r="E3972" s="746">
        <v>3911</v>
      </c>
    </row>
    <row r="3973" spans="1:5" ht="14.25" customHeight="1" x14ac:dyDescent="0.25">
      <c r="A3973" s="10"/>
      <c r="B3973" s="10"/>
      <c r="C3973" s="10"/>
      <c r="D3973" s="1038">
        <v>48439111402</v>
      </c>
      <c r="E3973" s="746">
        <v>3911</v>
      </c>
    </row>
    <row r="3974" spans="1:5" ht="14.25" customHeight="1" x14ac:dyDescent="0.25">
      <c r="A3974" s="10"/>
      <c r="B3974" s="10"/>
      <c r="C3974" s="10"/>
      <c r="D3974" s="1038">
        <v>48391950400</v>
      </c>
      <c r="E3974" s="746">
        <v>3911</v>
      </c>
    </row>
    <row r="3975" spans="1:5" ht="14.25" customHeight="1" x14ac:dyDescent="0.25">
      <c r="A3975" s="10"/>
      <c r="B3975" s="10"/>
      <c r="C3975" s="10"/>
      <c r="D3975" s="1038">
        <v>48375015100</v>
      </c>
      <c r="E3975" s="746">
        <v>3911</v>
      </c>
    </row>
    <row r="3976" spans="1:5" ht="14.25" customHeight="1" x14ac:dyDescent="0.25">
      <c r="A3976" s="10"/>
      <c r="B3976" s="10"/>
      <c r="C3976" s="10"/>
      <c r="D3976" s="1038">
        <v>48353950200</v>
      </c>
      <c r="E3976" s="746">
        <v>3911</v>
      </c>
    </row>
    <row r="3977" spans="1:5" ht="14.25" customHeight="1" x14ac:dyDescent="0.25">
      <c r="A3977" s="10"/>
      <c r="B3977" s="10"/>
      <c r="C3977" s="10"/>
      <c r="D3977" s="1038">
        <v>48349970700</v>
      </c>
      <c r="E3977" s="746">
        <v>3911</v>
      </c>
    </row>
    <row r="3978" spans="1:5" ht="14.25" customHeight="1" x14ac:dyDescent="0.25">
      <c r="A3978" s="10"/>
      <c r="B3978" s="10"/>
      <c r="C3978" s="10"/>
      <c r="D3978" s="1038">
        <v>48309003701</v>
      </c>
      <c r="E3978" s="746">
        <v>3911</v>
      </c>
    </row>
    <row r="3979" spans="1:5" ht="14.25" customHeight="1" x14ac:dyDescent="0.25">
      <c r="A3979" s="10"/>
      <c r="B3979" s="10"/>
      <c r="C3979" s="10"/>
      <c r="D3979" s="1038">
        <v>48303010402</v>
      </c>
      <c r="E3979" s="746">
        <v>3911</v>
      </c>
    </row>
    <row r="3980" spans="1:5" ht="14.25" customHeight="1" x14ac:dyDescent="0.25">
      <c r="A3980" s="10"/>
      <c r="B3980" s="10"/>
      <c r="C3980" s="10"/>
      <c r="D3980" s="1038">
        <v>48299970600</v>
      </c>
      <c r="E3980" s="746">
        <v>3911</v>
      </c>
    </row>
    <row r="3981" spans="1:5" ht="14.25" customHeight="1" x14ac:dyDescent="0.25">
      <c r="A3981" s="10"/>
      <c r="B3981" s="10"/>
      <c r="C3981" s="10"/>
      <c r="D3981" s="1038">
        <v>48245005600</v>
      </c>
      <c r="E3981" s="746">
        <v>3911</v>
      </c>
    </row>
    <row r="3982" spans="1:5" ht="14.25" customHeight="1" x14ac:dyDescent="0.25">
      <c r="A3982" s="10"/>
      <c r="B3982" s="10"/>
      <c r="C3982" s="10"/>
      <c r="D3982" s="1038">
        <v>48201231400</v>
      </c>
      <c r="E3982" s="746">
        <v>3911</v>
      </c>
    </row>
    <row r="3983" spans="1:5" ht="14.25" customHeight="1" x14ac:dyDescent="0.25">
      <c r="A3983" s="10"/>
      <c r="B3983" s="10"/>
      <c r="C3983" s="10"/>
      <c r="D3983" s="1038">
        <v>48141010406</v>
      </c>
      <c r="E3983" s="746">
        <v>3911</v>
      </c>
    </row>
    <row r="3984" spans="1:5" ht="14.25" customHeight="1" x14ac:dyDescent="0.25">
      <c r="A3984" s="10"/>
      <c r="B3984" s="10"/>
      <c r="C3984" s="10"/>
      <c r="D3984" s="1038">
        <v>48121020107</v>
      </c>
      <c r="E3984" s="746">
        <v>3911</v>
      </c>
    </row>
    <row r="3985" spans="1:5" ht="14.25" customHeight="1" x14ac:dyDescent="0.25">
      <c r="A3985" s="10"/>
      <c r="B3985" s="10"/>
      <c r="C3985" s="10"/>
      <c r="D3985" s="1038">
        <v>48113016302</v>
      </c>
      <c r="E3985" s="746">
        <v>3911</v>
      </c>
    </row>
    <row r="3986" spans="1:5" ht="14.25" customHeight="1" x14ac:dyDescent="0.25">
      <c r="A3986" s="10"/>
      <c r="B3986" s="10"/>
      <c r="C3986" s="10"/>
      <c r="D3986" s="1038">
        <v>48085031659</v>
      </c>
      <c r="E3986" s="746">
        <v>3911</v>
      </c>
    </row>
    <row r="3987" spans="1:5" ht="14.25" customHeight="1" x14ac:dyDescent="0.25">
      <c r="A3987" s="10"/>
      <c r="B3987" s="10"/>
      <c r="C3987" s="10"/>
      <c r="D3987" s="1038">
        <v>48061013307</v>
      </c>
      <c r="E3987" s="746">
        <v>3911</v>
      </c>
    </row>
    <row r="3988" spans="1:5" ht="14.25" customHeight="1" x14ac:dyDescent="0.25">
      <c r="A3988" s="10"/>
      <c r="B3988" s="10"/>
      <c r="C3988" s="10"/>
      <c r="D3988" s="1038">
        <v>48347950100</v>
      </c>
      <c r="E3988" s="746">
        <v>3929</v>
      </c>
    </row>
    <row r="3989" spans="1:5" ht="14.25" customHeight="1" x14ac:dyDescent="0.25">
      <c r="A3989" s="10"/>
      <c r="B3989" s="10"/>
      <c r="C3989" s="10"/>
      <c r="D3989" s="1038">
        <v>48213950902</v>
      </c>
      <c r="E3989" s="746">
        <v>3929</v>
      </c>
    </row>
    <row r="3990" spans="1:5" ht="14.25" customHeight="1" x14ac:dyDescent="0.25">
      <c r="A3990" s="10"/>
      <c r="B3990" s="10"/>
      <c r="C3990" s="10"/>
      <c r="D3990" s="1038">
        <v>48141001700</v>
      </c>
      <c r="E3990" s="746">
        <v>3929</v>
      </c>
    </row>
    <row r="3991" spans="1:5" ht="14.25" customHeight="1" x14ac:dyDescent="0.25">
      <c r="A3991" s="10"/>
      <c r="B3991" s="10"/>
      <c r="C3991" s="10"/>
      <c r="D3991" s="1038">
        <v>48103950100</v>
      </c>
      <c r="E3991" s="746">
        <v>3929</v>
      </c>
    </row>
    <row r="3992" spans="1:5" ht="14.25" customHeight="1" x14ac:dyDescent="0.25">
      <c r="A3992" s="10"/>
      <c r="B3992" s="10"/>
      <c r="C3992" s="10"/>
      <c r="D3992" s="1038">
        <v>48097000100</v>
      </c>
      <c r="E3992" s="746">
        <v>3929</v>
      </c>
    </row>
    <row r="3993" spans="1:5" ht="14.25" customHeight="1" x14ac:dyDescent="0.25">
      <c r="A3993" s="10"/>
      <c r="B3993" s="10"/>
      <c r="C3993" s="10"/>
      <c r="D3993" s="1038">
        <v>48499950602</v>
      </c>
      <c r="E3993" s="746">
        <v>3934</v>
      </c>
    </row>
    <row r="3994" spans="1:5" ht="14.25" customHeight="1" x14ac:dyDescent="0.25">
      <c r="A3994" s="10"/>
      <c r="B3994" s="10"/>
      <c r="C3994" s="10"/>
      <c r="D3994" s="1038">
        <v>48453001604</v>
      </c>
      <c r="E3994" s="746">
        <v>3934</v>
      </c>
    </row>
    <row r="3995" spans="1:5" ht="14.25" customHeight="1" x14ac:dyDescent="0.25">
      <c r="A3995" s="10"/>
      <c r="B3995" s="10"/>
      <c r="C3995" s="10"/>
      <c r="D3995" s="1038">
        <v>48439113613</v>
      </c>
      <c r="E3995" s="746">
        <v>3934</v>
      </c>
    </row>
    <row r="3996" spans="1:5" ht="14.25" customHeight="1" x14ac:dyDescent="0.25">
      <c r="A3996" s="10"/>
      <c r="B3996" s="10"/>
      <c r="C3996" s="10"/>
      <c r="D3996" s="1038">
        <v>48401950502</v>
      </c>
      <c r="E3996" s="746">
        <v>3934</v>
      </c>
    </row>
    <row r="3997" spans="1:5" ht="14.25" customHeight="1" x14ac:dyDescent="0.25">
      <c r="A3997" s="10"/>
      <c r="B3997" s="10"/>
      <c r="C3997" s="10"/>
      <c r="D3997" s="1038">
        <v>48373210206</v>
      </c>
      <c r="E3997" s="746">
        <v>3934</v>
      </c>
    </row>
    <row r="3998" spans="1:5" ht="14.25" customHeight="1" x14ac:dyDescent="0.25">
      <c r="A3998" s="10"/>
      <c r="B3998" s="10"/>
      <c r="C3998" s="10"/>
      <c r="D3998" s="1038">
        <v>48355005417</v>
      </c>
      <c r="E3998" s="746">
        <v>3934</v>
      </c>
    </row>
    <row r="3999" spans="1:5" ht="14.25" customHeight="1" x14ac:dyDescent="0.25">
      <c r="A3999" s="10"/>
      <c r="B3999" s="10"/>
      <c r="C3999" s="10"/>
      <c r="D3999" s="1038">
        <v>48355003603</v>
      </c>
      <c r="E3999" s="746">
        <v>3934</v>
      </c>
    </row>
    <row r="4000" spans="1:5" ht="14.25" customHeight="1" x14ac:dyDescent="0.25">
      <c r="A4000" s="10"/>
      <c r="B4000" s="10"/>
      <c r="C4000" s="10"/>
      <c r="D4000" s="1038">
        <v>48335950200</v>
      </c>
      <c r="E4000" s="746">
        <v>3934</v>
      </c>
    </row>
    <row r="4001" spans="1:5" ht="14.25" customHeight="1" x14ac:dyDescent="0.25">
      <c r="A4001" s="10"/>
      <c r="B4001" s="10"/>
      <c r="C4001" s="10"/>
      <c r="D4001" s="1038">
        <v>48323950602</v>
      </c>
      <c r="E4001" s="746">
        <v>3934</v>
      </c>
    </row>
    <row r="4002" spans="1:5" ht="14.25" customHeight="1" x14ac:dyDescent="0.25">
      <c r="A4002" s="10"/>
      <c r="B4002" s="10"/>
      <c r="C4002" s="10"/>
      <c r="D4002" s="1038">
        <v>48315950200</v>
      </c>
      <c r="E4002" s="746">
        <v>3934</v>
      </c>
    </row>
    <row r="4003" spans="1:5" ht="14.25" customHeight="1" x14ac:dyDescent="0.25">
      <c r="A4003" s="10"/>
      <c r="B4003" s="10"/>
      <c r="C4003" s="10"/>
      <c r="D4003" s="1038">
        <v>48309003703</v>
      </c>
      <c r="E4003" s="746">
        <v>3934</v>
      </c>
    </row>
    <row r="4004" spans="1:5" ht="14.25" customHeight="1" x14ac:dyDescent="0.25">
      <c r="A4004" s="10"/>
      <c r="B4004" s="10"/>
      <c r="C4004" s="10"/>
      <c r="D4004" s="1038">
        <v>48245010902</v>
      </c>
      <c r="E4004" s="746">
        <v>3934</v>
      </c>
    </row>
    <row r="4005" spans="1:5" ht="14.25" customHeight="1" x14ac:dyDescent="0.25">
      <c r="A4005" s="10"/>
      <c r="B4005" s="10"/>
      <c r="C4005" s="10"/>
      <c r="D4005" s="1038">
        <v>48215022800</v>
      </c>
      <c r="E4005" s="746">
        <v>3934</v>
      </c>
    </row>
    <row r="4006" spans="1:5" ht="14.25" customHeight="1" x14ac:dyDescent="0.25">
      <c r="A4006" s="10"/>
      <c r="B4006" s="10"/>
      <c r="C4006" s="10"/>
      <c r="D4006" s="1038">
        <v>48201533500</v>
      </c>
      <c r="E4006" s="746">
        <v>3934</v>
      </c>
    </row>
    <row r="4007" spans="1:5" ht="14.25" customHeight="1" x14ac:dyDescent="0.25">
      <c r="A4007" s="10"/>
      <c r="B4007" s="10"/>
      <c r="C4007" s="10"/>
      <c r="D4007" s="1038">
        <v>48201510500</v>
      </c>
      <c r="E4007" s="746">
        <v>3934</v>
      </c>
    </row>
    <row r="4008" spans="1:5" ht="14.25" customHeight="1" x14ac:dyDescent="0.25">
      <c r="A4008" s="10"/>
      <c r="B4008" s="10"/>
      <c r="C4008" s="10"/>
      <c r="D4008" s="1038">
        <v>48201232600</v>
      </c>
      <c r="E4008" s="746">
        <v>3934</v>
      </c>
    </row>
    <row r="4009" spans="1:5" ht="14.25" customHeight="1" x14ac:dyDescent="0.25">
      <c r="A4009" s="10"/>
      <c r="B4009" s="10"/>
      <c r="C4009" s="10"/>
      <c r="D4009" s="1038">
        <v>48163950300</v>
      </c>
      <c r="E4009" s="746">
        <v>3934</v>
      </c>
    </row>
    <row r="4010" spans="1:5" ht="14.25" customHeight="1" x14ac:dyDescent="0.25">
      <c r="A4010" s="10"/>
      <c r="B4010" s="10"/>
      <c r="C4010" s="10"/>
      <c r="D4010" s="1038">
        <v>48159950300</v>
      </c>
      <c r="E4010" s="746">
        <v>3934</v>
      </c>
    </row>
    <row r="4011" spans="1:5" ht="14.25" customHeight="1" x14ac:dyDescent="0.25">
      <c r="A4011" s="10"/>
      <c r="B4011" s="10"/>
      <c r="C4011" s="10"/>
      <c r="D4011" s="1038">
        <v>48157672500</v>
      </c>
      <c r="E4011" s="746">
        <v>3934</v>
      </c>
    </row>
    <row r="4012" spans="1:5" ht="14.25" customHeight="1" x14ac:dyDescent="0.25">
      <c r="A4012" s="10"/>
      <c r="B4012" s="10"/>
      <c r="C4012" s="10"/>
      <c r="D4012" s="1038">
        <v>48141010502</v>
      </c>
      <c r="E4012" s="746">
        <v>3934</v>
      </c>
    </row>
    <row r="4013" spans="1:5" ht="14.25" customHeight="1" x14ac:dyDescent="0.25">
      <c r="A4013" s="10"/>
      <c r="B4013" s="10"/>
      <c r="C4013" s="10"/>
      <c r="D4013" s="1038">
        <v>48135001900</v>
      </c>
      <c r="E4013" s="746">
        <v>3934</v>
      </c>
    </row>
    <row r="4014" spans="1:5" ht="14.25" customHeight="1" x14ac:dyDescent="0.25">
      <c r="A4014" s="10"/>
      <c r="B4014" s="10"/>
      <c r="C4014" s="10"/>
      <c r="D4014" s="1038">
        <v>48135001000</v>
      </c>
      <c r="E4014" s="746">
        <v>3934</v>
      </c>
    </row>
    <row r="4015" spans="1:5" ht="14.25" customHeight="1" x14ac:dyDescent="0.25">
      <c r="A4015" s="10"/>
      <c r="B4015" s="10"/>
      <c r="C4015" s="10"/>
      <c r="D4015" s="1038">
        <v>48121021518</v>
      </c>
      <c r="E4015" s="746">
        <v>3934</v>
      </c>
    </row>
    <row r="4016" spans="1:5" ht="14.25" customHeight="1" x14ac:dyDescent="0.25">
      <c r="A4016" s="10"/>
      <c r="B4016" s="10"/>
      <c r="C4016" s="10"/>
      <c r="D4016" s="1038">
        <v>48085032009</v>
      </c>
      <c r="E4016" s="746">
        <v>3934</v>
      </c>
    </row>
    <row r="4017" spans="1:5" ht="14.25" customHeight="1" x14ac:dyDescent="0.25">
      <c r="A4017" s="10"/>
      <c r="B4017" s="10"/>
      <c r="C4017" s="10"/>
      <c r="D4017" s="1038">
        <v>48085031316</v>
      </c>
      <c r="E4017" s="746">
        <v>3934</v>
      </c>
    </row>
    <row r="4018" spans="1:5" ht="14.25" customHeight="1" x14ac:dyDescent="0.25">
      <c r="A4018" s="10"/>
      <c r="B4018" s="10"/>
      <c r="C4018" s="10"/>
      <c r="D4018" s="1038">
        <v>48085030201</v>
      </c>
      <c r="E4018" s="746">
        <v>3934</v>
      </c>
    </row>
    <row r="4019" spans="1:5" ht="14.25" customHeight="1" x14ac:dyDescent="0.25">
      <c r="A4019" s="10"/>
      <c r="B4019" s="10"/>
      <c r="C4019" s="10"/>
      <c r="D4019" s="1038">
        <v>48049950500</v>
      </c>
      <c r="E4019" s="746">
        <v>3934</v>
      </c>
    </row>
    <row r="4020" spans="1:5" ht="14.25" customHeight="1" x14ac:dyDescent="0.25">
      <c r="A4020" s="10"/>
      <c r="B4020" s="10"/>
      <c r="C4020" s="10"/>
      <c r="D4020" s="1038">
        <v>48029152202</v>
      </c>
      <c r="E4020" s="746">
        <v>3934</v>
      </c>
    </row>
    <row r="4021" spans="1:5" ht="14.25" customHeight="1" x14ac:dyDescent="0.25">
      <c r="A4021" s="10"/>
      <c r="B4021" s="10"/>
      <c r="C4021" s="10"/>
      <c r="D4021" s="1038">
        <v>48453001766</v>
      </c>
      <c r="E4021" s="746">
        <v>3962</v>
      </c>
    </row>
    <row r="4022" spans="1:5" ht="14.25" customHeight="1" x14ac:dyDescent="0.25">
      <c r="A4022" s="10"/>
      <c r="B4022" s="10"/>
      <c r="C4022" s="10"/>
      <c r="D4022" s="1038">
        <v>48439106400</v>
      </c>
      <c r="E4022" s="746">
        <v>3962</v>
      </c>
    </row>
    <row r="4023" spans="1:5" ht="14.25" customHeight="1" x14ac:dyDescent="0.25">
      <c r="A4023" s="10"/>
      <c r="B4023" s="10"/>
      <c r="C4023" s="10"/>
      <c r="D4023" s="1038">
        <v>48439104900</v>
      </c>
      <c r="E4023" s="746">
        <v>3962</v>
      </c>
    </row>
    <row r="4024" spans="1:5" ht="14.25" customHeight="1" x14ac:dyDescent="0.25">
      <c r="A4024" s="10"/>
      <c r="B4024" s="10"/>
      <c r="C4024" s="10"/>
      <c r="D4024" s="1038">
        <v>48439100601</v>
      </c>
      <c r="E4024" s="746">
        <v>3962</v>
      </c>
    </row>
    <row r="4025" spans="1:5" ht="14.25" customHeight="1" x14ac:dyDescent="0.25">
      <c r="A4025" s="10"/>
      <c r="B4025" s="10"/>
      <c r="C4025" s="10"/>
      <c r="D4025" s="1038">
        <v>48381021609</v>
      </c>
      <c r="E4025" s="746">
        <v>3962</v>
      </c>
    </row>
    <row r="4026" spans="1:5" ht="14.25" customHeight="1" x14ac:dyDescent="0.25">
      <c r="A4026" s="10"/>
      <c r="B4026" s="10"/>
      <c r="C4026" s="10"/>
      <c r="D4026" s="1038">
        <v>48375015400</v>
      </c>
      <c r="E4026" s="746">
        <v>3962</v>
      </c>
    </row>
    <row r="4027" spans="1:5" ht="14.25" customHeight="1" x14ac:dyDescent="0.25">
      <c r="A4027" s="10"/>
      <c r="B4027" s="10"/>
      <c r="C4027" s="10"/>
      <c r="D4027" s="1038">
        <v>48363000500</v>
      </c>
      <c r="E4027" s="746">
        <v>3962</v>
      </c>
    </row>
    <row r="4028" spans="1:5" ht="14.25" customHeight="1" x14ac:dyDescent="0.25">
      <c r="A4028" s="10"/>
      <c r="B4028" s="10"/>
      <c r="C4028" s="10"/>
      <c r="D4028" s="1038">
        <v>48331950800</v>
      </c>
      <c r="E4028" s="746">
        <v>3962</v>
      </c>
    </row>
    <row r="4029" spans="1:5" ht="14.25" customHeight="1" x14ac:dyDescent="0.25">
      <c r="A4029" s="10"/>
      <c r="B4029" s="10"/>
      <c r="C4029" s="10"/>
      <c r="D4029" s="1038">
        <v>48321730202</v>
      </c>
      <c r="E4029" s="746">
        <v>3962</v>
      </c>
    </row>
    <row r="4030" spans="1:5" ht="14.25" customHeight="1" x14ac:dyDescent="0.25">
      <c r="A4030" s="10"/>
      <c r="B4030" s="10"/>
      <c r="C4030" s="10"/>
      <c r="D4030" s="1038">
        <v>48303010301</v>
      </c>
      <c r="E4030" s="746">
        <v>3962</v>
      </c>
    </row>
    <row r="4031" spans="1:5" ht="14.25" customHeight="1" x14ac:dyDescent="0.25">
      <c r="A4031" s="10"/>
      <c r="B4031" s="10"/>
      <c r="C4031" s="10"/>
      <c r="D4031" s="1038">
        <v>48287000100</v>
      </c>
      <c r="E4031" s="746">
        <v>3962</v>
      </c>
    </row>
    <row r="4032" spans="1:5" ht="14.25" customHeight="1" x14ac:dyDescent="0.25">
      <c r="A4032" s="10"/>
      <c r="B4032" s="10"/>
      <c r="C4032" s="10"/>
      <c r="D4032" s="1038">
        <v>48233950600</v>
      </c>
      <c r="E4032" s="746">
        <v>3962</v>
      </c>
    </row>
    <row r="4033" spans="1:5" ht="14.25" customHeight="1" x14ac:dyDescent="0.25">
      <c r="A4033" s="10"/>
      <c r="B4033" s="10"/>
      <c r="C4033" s="10"/>
      <c r="D4033" s="1038">
        <v>48203020502</v>
      </c>
      <c r="E4033" s="746">
        <v>3962</v>
      </c>
    </row>
    <row r="4034" spans="1:5" ht="14.25" customHeight="1" x14ac:dyDescent="0.25">
      <c r="A4034" s="10"/>
      <c r="B4034" s="10"/>
      <c r="C4034" s="10"/>
      <c r="D4034" s="1038">
        <v>48201532800</v>
      </c>
      <c r="E4034" s="746">
        <v>3962</v>
      </c>
    </row>
    <row r="4035" spans="1:5" ht="14.25" customHeight="1" x14ac:dyDescent="0.25">
      <c r="A4035" s="10"/>
      <c r="B4035" s="10"/>
      <c r="C4035" s="10"/>
      <c r="D4035" s="1038">
        <v>48201454100</v>
      </c>
      <c r="E4035" s="746">
        <v>3962</v>
      </c>
    </row>
    <row r="4036" spans="1:5" ht="14.25" customHeight="1" x14ac:dyDescent="0.25">
      <c r="A4036" s="10"/>
      <c r="B4036" s="10"/>
      <c r="C4036" s="10"/>
      <c r="D4036" s="1038">
        <v>48141010506</v>
      </c>
      <c r="E4036" s="746">
        <v>3962</v>
      </c>
    </row>
    <row r="4037" spans="1:5" ht="14.25" customHeight="1" x14ac:dyDescent="0.25">
      <c r="A4037" s="10"/>
      <c r="B4037" s="10"/>
      <c r="C4037" s="10"/>
      <c r="D4037" s="1038">
        <v>48039664501</v>
      </c>
      <c r="E4037" s="746">
        <v>3962</v>
      </c>
    </row>
    <row r="4038" spans="1:5" ht="14.25" customHeight="1" x14ac:dyDescent="0.25">
      <c r="A4038" s="10"/>
      <c r="B4038" s="10"/>
      <c r="C4038" s="10"/>
      <c r="D4038" s="1038">
        <v>48029161503</v>
      </c>
      <c r="E4038" s="746">
        <v>3962</v>
      </c>
    </row>
    <row r="4039" spans="1:5" ht="14.25" customHeight="1" x14ac:dyDescent="0.25">
      <c r="A4039" s="10"/>
      <c r="B4039" s="10"/>
      <c r="C4039" s="10"/>
      <c r="D4039" s="1038">
        <v>48029161400</v>
      </c>
      <c r="E4039" s="746">
        <v>3962</v>
      </c>
    </row>
    <row r="4040" spans="1:5" ht="14.25" customHeight="1" x14ac:dyDescent="0.25">
      <c r="A4040" s="10"/>
      <c r="B4040" s="10"/>
      <c r="C4040" s="10"/>
      <c r="D4040" s="1038">
        <v>48453001843</v>
      </c>
      <c r="E4040" s="746">
        <v>3981</v>
      </c>
    </row>
    <row r="4041" spans="1:5" ht="14.25" customHeight="1" x14ac:dyDescent="0.25">
      <c r="A4041" s="10"/>
      <c r="B4041" s="10"/>
      <c r="C4041" s="10"/>
      <c r="D4041" s="1038">
        <v>48429950300</v>
      </c>
      <c r="E4041" s="746">
        <v>3981</v>
      </c>
    </row>
    <row r="4042" spans="1:5" ht="14.25" customHeight="1" x14ac:dyDescent="0.25">
      <c r="A4042" s="10"/>
      <c r="B4042" s="10"/>
      <c r="C4042" s="10"/>
      <c r="D4042" s="1038">
        <v>48227950300</v>
      </c>
      <c r="E4042" s="746">
        <v>3981</v>
      </c>
    </row>
    <row r="4043" spans="1:5" ht="14.25" customHeight="1" x14ac:dyDescent="0.25">
      <c r="A4043" s="10"/>
      <c r="B4043" s="10"/>
      <c r="C4043" s="10"/>
      <c r="D4043" s="1038">
        <v>48121020115</v>
      </c>
      <c r="E4043" s="746">
        <v>3981</v>
      </c>
    </row>
    <row r="4044" spans="1:5" ht="14.25" customHeight="1" x14ac:dyDescent="0.25">
      <c r="A4044" s="10"/>
      <c r="B4044" s="10"/>
      <c r="C4044" s="10"/>
      <c r="D4044" s="1038">
        <v>48085030519</v>
      </c>
      <c r="E4044" s="746">
        <v>3981</v>
      </c>
    </row>
    <row r="4045" spans="1:5" ht="14.25" customHeight="1" x14ac:dyDescent="0.25">
      <c r="A4045" s="10"/>
      <c r="B4045" s="10"/>
      <c r="C4045" s="10"/>
      <c r="D4045" s="1038">
        <v>48039662000</v>
      </c>
      <c r="E4045" s="746">
        <v>3981</v>
      </c>
    </row>
    <row r="4046" spans="1:5" ht="14.25" customHeight="1" x14ac:dyDescent="0.25">
      <c r="A4046" s="10"/>
      <c r="B4046" s="10"/>
      <c r="C4046" s="10"/>
      <c r="D4046" s="1038">
        <v>48499950301</v>
      </c>
      <c r="E4046" s="746">
        <v>3987</v>
      </c>
    </row>
    <row r="4047" spans="1:5" ht="14.25" customHeight="1" x14ac:dyDescent="0.25">
      <c r="A4047" s="10"/>
      <c r="B4047" s="10"/>
      <c r="C4047" s="10"/>
      <c r="D4047" s="1038">
        <v>48473680600</v>
      </c>
      <c r="E4047" s="746">
        <v>3987</v>
      </c>
    </row>
    <row r="4048" spans="1:5" ht="14.25" customHeight="1" x14ac:dyDescent="0.25">
      <c r="A4048" s="10"/>
      <c r="B4048" s="10"/>
      <c r="C4048" s="10"/>
      <c r="D4048" s="1038">
        <v>48467950600</v>
      </c>
      <c r="E4048" s="746">
        <v>3987</v>
      </c>
    </row>
    <row r="4049" spans="1:5" ht="14.25" customHeight="1" x14ac:dyDescent="0.25">
      <c r="A4049" s="10"/>
      <c r="B4049" s="10"/>
      <c r="C4049" s="10"/>
      <c r="D4049" s="1038">
        <v>48455950300</v>
      </c>
      <c r="E4049" s="746">
        <v>3987</v>
      </c>
    </row>
    <row r="4050" spans="1:5" ht="14.25" customHeight="1" x14ac:dyDescent="0.25">
      <c r="A4050" s="10"/>
      <c r="B4050" s="10"/>
      <c r="C4050" s="10"/>
      <c r="D4050" s="1038">
        <v>48455950400</v>
      </c>
      <c r="E4050" s="746">
        <v>3987</v>
      </c>
    </row>
    <row r="4051" spans="1:5" ht="14.25" customHeight="1" x14ac:dyDescent="0.25">
      <c r="A4051" s="10"/>
      <c r="B4051" s="10"/>
      <c r="C4051" s="10"/>
      <c r="D4051" s="1038">
        <v>48453001719</v>
      </c>
      <c r="E4051" s="746">
        <v>3987</v>
      </c>
    </row>
    <row r="4052" spans="1:5" ht="14.25" customHeight="1" x14ac:dyDescent="0.25">
      <c r="A4052" s="10"/>
      <c r="B4052" s="10"/>
      <c r="C4052" s="10"/>
      <c r="D4052" s="1038">
        <v>48439111549</v>
      </c>
      <c r="E4052" s="746">
        <v>3987</v>
      </c>
    </row>
    <row r="4053" spans="1:5" ht="14.25" customHeight="1" x14ac:dyDescent="0.25">
      <c r="A4053" s="10"/>
      <c r="B4053" s="10"/>
      <c r="C4053" s="10"/>
      <c r="D4053" s="1038">
        <v>48439111534</v>
      </c>
      <c r="E4053" s="746">
        <v>3987</v>
      </c>
    </row>
    <row r="4054" spans="1:5" ht="14.25" customHeight="1" x14ac:dyDescent="0.25">
      <c r="A4054" s="10"/>
      <c r="B4054" s="10"/>
      <c r="C4054" s="10"/>
      <c r="D4054" s="1038">
        <v>48309002000</v>
      </c>
      <c r="E4054" s="746">
        <v>3987</v>
      </c>
    </row>
    <row r="4055" spans="1:5" ht="14.25" customHeight="1" x14ac:dyDescent="0.25">
      <c r="A4055" s="10"/>
      <c r="B4055" s="10"/>
      <c r="C4055" s="10"/>
      <c r="D4055" s="1038">
        <v>48277000200</v>
      </c>
      <c r="E4055" s="746">
        <v>3987</v>
      </c>
    </row>
    <row r="4056" spans="1:5" ht="14.25" customHeight="1" x14ac:dyDescent="0.25">
      <c r="A4056" s="10"/>
      <c r="B4056" s="10"/>
      <c r="C4056" s="10"/>
      <c r="D4056" s="1038">
        <v>48273020100</v>
      </c>
      <c r="E4056" s="746">
        <v>3987</v>
      </c>
    </row>
    <row r="4057" spans="1:5" ht="14.25" customHeight="1" x14ac:dyDescent="0.25">
      <c r="A4057" s="10"/>
      <c r="B4057" s="10"/>
      <c r="C4057" s="10"/>
      <c r="D4057" s="1038">
        <v>48245010600</v>
      </c>
      <c r="E4057" s="746">
        <v>3987</v>
      </c>
    </row>
    <row r="4058" spans="1:5" ht="14.25" customHeight="1" x14ac:dyDescent="0.25">
      <c r="A4058" s="10"/>
      <c r="B4058" s="10"/>
      <c r="C4058" s="10"/>
      <c r="D4058" s="1038">
        <v>48201540100</v>
      </c>
      <c r="E4058" s="746">
        <v>3987</v>
      </c>
    </row>
    <row r="4059" spans="1:5" ht="14.25" customHeight="1" x14ac:dyDescent="0.25">
      <c r="A4059" s="10"/>
      <c r="B4059" s="10"/>
      <c r="C4059" s="10"/>
      <c r="D4059" s="1038">
        <v>48201534201</v>
      </c>
      <c r="E4059" s="746">
        <v>3987</v>
      </c>
    </row>
    <row r="4060" spans="1:5" ht="14.25" customHeight="1" x14ac:dyDescent="0.25">
      <c r="A4060" s="10"/>
      <c r="B4060" s="10"/>
      <c r="C4060" s="10"/>
      <c r="D4060" s="1038">
        <v>48201520700</v>
      </c>
      <c r="E4060" s="746">
        <v>3987</v>
      </c>
    </row>
    <row r="4061" spans="1:5" ht="14.25" customHeight="1" x14ac:dyDescent="0.25">
      <c r="A4061" s="10"/>
      <c r="B4061" s="10"/>
      <c r="C4061" s="10"/>
      <c r="D4061" s="1038">
        <v>48201431402</v>
      </c>
      <c r="E4061" s="746">
        <v>3987</v>
      </c>
    </row>
    <row r="4062" spans="1:5" ht="14.25" customHeight="1" x14ac:dyDescent="0.25">
      <c r="A4062" s="10"/>
      <c r="B4062" s="10"/>
      <c r="C4062" s="10"/>
      <c r="D4062" s="1038">
        <v>48171950100</v>
      </c>
      <c r="E4062" s="746">
        <v>3987</v>
      </c>
    </row>
    <row r="4063" spans="1:5" ht="14.25" customHeight="1" x14ac:dyDescent="0.25">
      <c r="A4063" s="10"/>
      <c r="B4063" s="10"/>
      <c r="C4063" s="10"/>
      <c r="D4063" s="1038">
        <v>48167721202</v>
      </c>
      <c r="E4063" s="746">
        <v>3987</v>
      </c>
    </row>
    <row r="4064" spans="1:5" ht="14.25" customHeight="1" x14ac:dyDescent="0.25">
      <c r="A4064" s="10"/>
      <c r="B4064" s="10"/>
      <c r="C4064" s="10"/>
      <c r="D4064" s="1038">
        <v>48167721000</v>
      </c>
      <c r="E4064" s="746">
        <v>3987</v>
      </c>
    </row>
    <row r="4065" spans="1:5" ht="14.25" customHeight="1" x14ac:dyDescent="0.25">
      <c r="A4065" s="10"/>
      <c r="B4065" s="10"/>
      <c r="C4065" s="10"/>
      <c r="D4065" s="1038">
        <v>48161000600</v>
      </c>
      <c r="E4065" s="746">
        <v>3987</v>
      </c>
    </row>
    <row r="4066" spans="1:5" ht="14.25" customHeight="1" x14ac:dyDescent="0.25">
      <c r="A4066" s="10"/>
      <c r="B4066" s="10"/>
      <c r="C4066" s="10"/>
      <c r="D4066" s="1038">
        <v>48141010324</v>
      </c>
      <c r="E4066" s="746">
        <v>3987</v>
      </c>
    </row>
    <row r="4067" spans="1:5" ht="14.25" customHeight="1" x14ac:dyDescent="0.25">
      <c r="A4067" s="10"/>
      <c r="B4067" s="10"/>
      <c r="C4067" s="10"/>
      <c r="D4067" s="1038">
        <v>48133950300</v>
      </c>
      <c r="E4067" s="746">
        <v>3987</v>
      </c>
    </row>
    <row r="4068" spans="1:5" ht="14.25" customHeight="1" x14ac:dyDescent="0.25">
      <c r="A4068" s="10"/>
      <c r="B4068" s="10"/>
      <c r="C4068" s="10"/>
      <c r="D4068" s="1038">
        <v>48121021727</v>
      </c>
      <c r="E4068" s="746">
        <v>3987</v>
      </c>
    </row>
    <row r="4069" spans="1:5" ht="14.25" customHeight="1" x14ac:dyDescent="0.25">
      <c r="A4069" s="10"/>
      <c r="B4069" s="10"/>
      <c r="C4069" s="10"/>
      <c r="D4069" s="1038">
        <v>48121021404</v>
      </c>
      <c r="E4069" s="746">
        <v>3987</v>
      </c>
    </row>
    <row r="4070" spans="1:5" ht="14.25" customHeight="1" x14ac:dyDescent="0.25">
      <c r="A4070" s="10"/>
      <c r="B4070" s="10"/>
      <c r="C4070" s="10"/>
      <c r="D4070" s="1038">
        <v>48121020303</v>
      </c>
      <c r="E4070" s="746">
        <v>3987</v>
      </c>
    </row>
    <row r="4071" spans="1:5" ht="14.25" customHeight="1" x14ac:dyDescent="0.25">
      <c r="A4071" s="10"/>
      <c r="B4071" s="10"/>
      <c r="C4071" s="10"/>
      <c r="D4071" s="1038">
        <v>48113018134</v>
      </c>
      <c r="E4071" s="746">
        <v>3987</v>
      </c>
    </row>
    <row r="4072" spans="1:5" ht="14.25" customHeight="1" x14ac:dyDescent="0.25">
      <c r="A4072" s="10"/>
      <c r="B4072" s="10"/>
      <c r="C4072" s="10"/>
      <c r="D4072" s="1038">
        <v>48113017812</v>
      </c>
      <c r="E4072" s="746">
        <v>3987</v>
      </c>
    </row>
    <row r="4073" spans="1:5" ht="14.25" customHeight="1" x14ac:dyDescent="0.25">
      <c r="A4073" s="10"/>
      <c r="B4073" s="10"/>
      <c r="C4073" s="10"/>
      <c r="D4073" s="1038">
        <v>48113010500</v>
      </c>
      <c r="E4073" s="746">
        <v>3987</v>
      </c>
    </row>
    <row r="4074" spans="1:5" ht="14.25" customHeight="1" x14ac:dyDescent="0.25">
      <c r="A4074" s="10"/>
      <c r="B4074" s="10"/>
      <c r="C4074" s="10"/>
      <c r="D4074" s="1038">
        <v>48113004100</v>
      </c>
      <c r="E4074" s="746">
        <v>3987</v>
      </c>
    </row>
    <row r="4075" spans="1:5" ht="14.25" customHeight="1" x14ac:dyDescent="0.25">
      <c r="A4075" s="10"/>
      <c r="B4075" s="10"/>
      <c r="C4075" s="10"/>
      <c r="D4075" s="1038">
        <v>48061013204</v>
      </c>
      <c r="E4075" s="746">
        <v>3987</v>
      </c>
    </row>
    <row r="4076" spans="1:5" ht="14.25" customHeight="1" x14ac:dyDescent="0.25">
      <c r="A4076" s="10"/>
      <c r="B4076" s="10"/>
      <c r="C4076" s="10"/>
      <c r="D4076" s="1038">
        <v>48057000400</v>
      </c>
      <c r="E4076" s="746">
        <v>3987</v>
      </c>
    </row>
    <row r="4077" spans="1:5" ht="14.25" customHeight="1" x14ac:dyDescent="0.25">
      <c r="A4077" s="10"/>
      <c r="B4077" s="10"/>
      <c r="C4077" s="10"/>
      <c r="D4077" s="1038">
        <v>48035950600</v>
      </c>
      <c r="E4077" s="746">
        <v>3987</v>
      </c>
    </row>
    <row r="4078" spans="1:5" ht="14.25" customHeight="1" x14ac:dyDescent="0.25">
      <c r="A4078" s="10"/>
      <c r="B4078" s="10"/>
      <c r="C4078" s="10"/>
      <c r="D4078" s="1038">
        <v>48029171912</v>
      </c>
      <c r="E4078" s="746">
        <v>3987</v>
      </c>
    </row>
    <row r="4079" spans="1:5" ht="14.25" customHeight="1" x14ac:dyDescent="0.25">
      <c r="A4079" s="10"/>
      <c r="B4079" s="10"/>
      <c r="C4079" s="10"/>
      <c r="D4079" s="1038">
        <v>48029131610</v>
      </c>
      <c r="E4079" s="746">
        <v>3987</v>
      </c>
    </row>
    <row r="4080" spans="1:5" ht="14.25" customHeight="1" x14ac:dyDescent="0.25">
      <c r="A4080" s="10"/>
      <c r="B4080" s="10"/>
      <c r="C4080" s="10"/>
      <c r="D4080" s="1038">
        <v>48491021601</v>
      </c>
      <c r="E4080" s="746">
        <v>4021</v>
      </c>
    </row>
    <row r="4081" spans="1:5" ht="14.25" customHeight="1" x14ac:dyDescent="0.25">
      <c r="A4081" s="10"/>
      <c r="B4081" s="10"/>
      <c r="C4081" s="10"/>
      <c r="D4081" s="1038">
        <v>48475950100</v>
      </c>
      <c r="E4081" s="746">
        <v>4021</v>
      </c>
    </row>
    <row r="4082" spans="1:5" ht="14.25" customHeight="1" x14ac:dyDescent="0.25">
      <c r="A4082" s="10"/>
      <c r="B4082" s="10"/>
      <c r="C4082" s="10"/>
      <c r="D4082" s="1038">
        <v>48457950200</v>
      </c>
      <c r="E4082" s="746">
        <v>4021</v>
      </c>
    </row>
    <row r="4083" spans="1:5" ht="14.25" customHeight="1" x14ac:dyDescent="0.25">
      <c r="A4083" s="10"/>
      <c r="B4083" s="10"/>
      <c r="C4083" s="10"/>
      <c r="D4083" s="1038">
        <v>48455950200</v>
      </c>
      <c r="E4083" s="746">
        <v>4021</v>
      </c>
    </row>
    <row r="4084" spans="1:5" ht="14.25" customHeight="1" x14ac:dyDescent="0.25">
      <c r="A4084" s="10"/>
      <c r="B4084" s="10"/>
      <c r="C4084" s="10"/>
      <c r="D4084" s="1038">
        <v>48451001704</v>
      </c>
      <c r="E4084" s="746">
        <v>4021</v>
      </c>
    </row>
    <row r="4085" spans="1:5" ht="14.25" customHeight="1" x14ac:dyDescent="0.25">
      <c r="A4085" s="10"/>
      <c r="B4085" s="10"/>
      <c r="C4085" s="10"/>
      <c r="D4085" s="1038">
        <v>48439110903</v>
      </c>
      <c r="E4085" s="746">
        <v>4021</v>
      </c>
    </row>
    <row r="4086" spans="1:5" ht="14.25" customHeight="1" x14ac:dyDescent="0.25">
      <c r="A4086" s="10"/>
      <c r="B4086" s="10"/>
      <c r="C4086" s="10"/>
      <c r="D4086" s="1038">
        <v>48439103602</v>
      </c>
      <c r="E4086" s="746">
        <v>4021</v>
      </c>
    </row>
    <row r="4087" spans="1:5" ht="14.25" customHeight="1" x14ac:dyDescent="0.25">
      <c r="A4087" s="10"/>
      <c r="B4087" s="10"/>
      <c r="C4087" s="10"/>
      <c r="D4087" s="1038">
        <v>48427950402</v>
      </c>
      <c r="E4087" s="746">
        <v>4021</v>
      </c>
    </row>
    <row r="4088" spans="1:5" ht="14.25" customHeight="1" x14ac:dyDescent="0.25">
      <c r="A4088" s="10"/>
      <c r="B4088" s="10"/>
      <c r="C4088" s="10"/>
      <c r="D4088" s="1038">
        <v>48365950100</v>
      </c>
      <c r="E4088" s="746">
        <v>4021</v>
      </c>
    </row>
    <row r="4089" spans="1:5" ht="14.25" customHeight="1" x14ac:dyDescent="0.25">
      <c r="A4089" s="10"/>
      <c r="B4089" s="10"/>
      <c r="C4089" s="10"/>
      <c r="D4089" s="1038">
        <v>48363000100</v>
      </c>
      <c r="E4089" s="746">
        <v>4021</v>
      </c>
    </row>
    <row r="4090" spans="1:5" ht="14.25" customHeight="1" x14ac:dyDescent="0.25">
      <c r="A4090" s="10"/>
      <c r="B4090" s="10"/>
      <c r="C4090" s="10"/>
      <c r="D4090" s="1038">
        <v>48341950300</v>
      </c>
      <c r="E4090" s="746">
        <v>4021</v>
      </c>
    </row>
    <row r="4091" spans="1:5" ht="14.25" customHeight="1" x14ac:dyDescent="0.25">
      <c r="A4091" s="10"/>
      <c r="B4091" s="10"/>
      <c r="C4091" s="10"/>
      <c r="D4091" s="1038">
        <v>48327950300</v>
      </c>
      <c r="E4091" s="746">
        <v>4021</v>
      </c>
    </row>
    <row r="4092" spans="1:5" ht="14.25" customHeight="1" x14ac:dyDescent="0.25">
      <c r="A4092" s="10"/>
      <c r="B4092" s="10"/>
      <c r="C4092" s="10"/>
      <c r="D4092" s="1038">
        <v>48203020102</v>
      </c>
      <c r="E4092" s="746">
        <v>4021</v>
      </c>
    </row>
    <row r="4093" spans="1:5" ht="14.25" customHeight="1" x14ac:dyDescent="0.25">
      <c r="A4093" s="10"/>
      <c r="B4093" s="10"/>
      <c r="C4093" s="10"/>
      <c r="D4093" s="1038">
        <v>48201531400</v>
      </c>
      <c r="E4093" s="746">
        <v>4021</v>
      </c>
    </row>
    <row r="4094" spans="1:5" ht="14.25" customHeight="1" x14ac:dyDescent="0.25">
      <c r="A4094" s="10"/>
      <c r="B4094" s="10"/>
      <c r="C4094" s="10"/>
      <c r="D4094" s="1038">
        <v>48201411400</v>
      </c>
      <c r="E4094" s="746">
        <v>4021</v>
      </c>
    </row>
    <row r="4095" spans="1:5" ht="14.25" customHeight="1" x14ac:dyDescent="0.25">
      <c r="A4095" s="10"/>
      <c r="B4095" s="10"/>
      <c r="C4095" s="10"/>
      <c r="D4095" s="1038">
        <v>48141010345</v>
      </c>
      <c r="E4095" s="746">
        <v>4021</v>
      </c>
    </row>
    <row r="4096" spans="1:5" ht="14.25" customHeight="1" x14ac:dyDescent="0.25">
      <c r="A4096" s="10"/>
      <c r="B4096" s="10"/>
      <c r="C4096" s="10"/>
      <c r="D4096" s="1038">
        <v>48139060702</v>
      </c>
      <c r="E4096" s="746">
        <v>4021</v>
      </c>
    </row>
    <row r="4097" spans="1:5" ht="14.25" customHeight="1" x14ac:dyDescent="0.25">
      <c r="A4097" s="10"/>
      <c r="B4097" s="10"/>
      <c r="C4097" s="10"/>
      <c r="D4097" s="1038">
        <v>48113017602</v>
      </c>
      <c r="E4097" s="746">
        <v>4021</v>
      </c>
    </row>
    <row r="4098" spans="1:5" ht="14.25" customHeight="1" x14ac:dyDescent="0.25">
      <c r="A4098" s="10"/>
      <c r="B4098" s="10"/>
      <c r="C4098" s="10"/>
      <c r="D4098" s="1038">
        <v>48113015304</v>
      </c>
      <c r="E4098" s="746">
        <v>4021</v>
      </c>
    </row>
    <row r="4099" spans="1:5" ht="14.25" customHeight="1" x14ac:dyDescent="0.25">
      <c r="A4099" s="10"/>
      <c r="B4099" s="10"/>
      <c r="C4099" s="10"/>
      <c r="D4099" s="1038">
        <v>48113014203</v>
      </c>
      <c r="E4099" s="746">
        <v>4021</v>
      </c>
    </row>
    <row r="4100" spans="1:5" ht="14.25" customHeight="1" x14ac:dyDescent="0.25">
      <c r="A4100" s="10"/>
      <c r="B4100" s="10"/>
      <c r="C4100" s="10"/>
      <c r="D4100" s="1038">
        <v>48109950300</v>
      </c>
      <c r="E4100" s="746">
        <v>4021</v>
      </c>
    </row>
    <row r="4101" spans="1:5" ht="14.25" customHeight="1" x14ac:dyDescent="0.25">
      <c r="A4101" s="10"/>
      <c r="B4101" s="10"/>
      <c r="C4101" s="10"/>
      <c r="D4101" s="1038">
        <v>48093950100</v>
      </c>
      <c r="E4101" s="746">
        <v>4021</v>
      </c>
    </row>
    <row r="4102" spans="1:5" ht="14.25" customHeight="1" x14ac:dyDescent="0.25">
      <c r="A4102" s="10"/>
      <c r="B4102" s="10"/>
      <c r="C4102" s="10"/>
      <c r="D4102" s="1038">
        <v>48073950300</v>
      </c>
      <c r="E4102" s="746">
        <v>4021</v>
      </c>
    </row>
    <row r="4103" spans="1:5" ht="14.25" customHeight="1" x14ac:dyDescent="0.25">
      <c r="A4103" s="10"/>
      <c r="B4103" s="10"/>
      <c r="C4103" s="10"/>
      <c r="D4103" s="1038">
        <v>48073950400</v>
      </c>
      <c r="E4103" s="746">
        <v>4021</v>
      </c>
    </row>
    <row r="4104" spans="1:5" ht="14.25" customHeight="1" x14ac:dyDescent="0.25">
      <c r="A4104" s="10"/>
      <c r="B4104" s="10"/>
      <c r="C4104" s="10"/>
      <c r="D4104" s="1038">
        <v>48071710500</v>
      </c>
      <c r="E4104" s="746">
        <v>4021</v>
      </c>
    </row>
    <row r="4105" spans="1:5" ht="14.25" customHeight="1" x14ac:dyDescent="0.25">
      <c r="A4105" s="10"/>
      <c r="B4105" s="10"/>
      <c r="C4105" s="10"/>
      <c r="D4105" s="1038">
        <v>48001950901</v>
      </c>
      <c r="E4105" s="746">
        <v>4021</v>
      </c>
    </row>
    <row r="4106" spans="1:5" ht="14.25" customHeight="1" x14ac:dyDescent="0.25">
      <c r="A4106" s="10"/>
      <c r="B4106" s="10"/>
      <c r="C4106" s="10"/>
      <c r="D4106" s="1038">
        <v>48001950100</v>
      </c>
      <c r="E4106" s="746">
        <v>4021</v>
      </c>
    </row>
    <row r="4107" spans="1:5" ht="14.25" customHeight="1" x14ac:dyDescent="0.25">
      <c r="A4107" s="10"/>
      <c r="B4107" s="10"/>
      <c r="C4107" s="10"/>
      <c r="D4107" s="1038">
        <v>48485010200</v>
      </c>
      <c r="E4107" s="746">
        <v>4048</v>
      </c>
    </row>
    <row r="4108" spans="1:5" ht="14.25" customHeight="1" x14ac:dyDescent="0.25">
      <c r="A4108" s="10"/>
      <c r="B4108" s="10"/>
      <c r="C4108" s="10"/>
      <c r="D4108" s="1038">
        <v>48203020104</v>
      </c>
      <c r="E4108" s="746">
        <v>4048</v>
      </c>
    </row>
    <row r="4109" spans="1:5" ht="14.25" customHeight="1" x14ac:dyDescent="0.25">
      <c r="A4109" s="10"/>
      <c r="B4109" s="10"/>
      <c r="C4109" s="10"/>
      <c r="D4109" s="1038">
        <v>48201331700</v>
      </c>
      <c r="E4109" s="746">
        <v>4048</v>
      </c>
    </row>
    <row r="4110" spans="1:5" ht="14.25" customHeight="1" x14ac:dyDescent="0.25">
      <c r="A4110" s="10"/>
      <c r="B4110" s="10"/>
      <c r="C4110" s="10"/>
      <c r="D4110" s="1038">
        <v>48293970800</v>
      </c>
      <c r="E4110" s="746">
        <v>4051</v>
      </c>
    </row>
    <row r="4111" spans="1:5" ht="14.25" customHeight="1" x14ac:dyDescent="0.25">
      <c r="A4111" s="10"/>
      <c r="B4111" s="10"/>
      <c r="C4111" s="10"/>
      <c r="D4111" s="1038">
        <v>48157675800</v>
      </c>
      <c r="E4111" s="746">
        <v>4051</v>
      </c>
    </row>
    <row r="4112" spans="1:5" ht="14.25" customHeight="1" x14ac:dyDescent="0.25">
      <c r="A4112" s="10"/>
      <c r="B4112" s="10"/>
      <c r="C4112" s="10"/>
      <c r="D4112" s="1038">
        <v>48503950500</v>
      </c>
      <c r="E4112" s="746">
        <v>4053</v>
      </c>
    </row>
    <row r="4113" spans="1:5" ht="14.25" customHeight="1" x14ac:dyDescent="0.25">
      <c r="A4113" s="10"/>
      <c r="B4113" s="10"/>
      <c r="C4113" s="10"/>
      <c r="D4113" s="1038">
        <v>48469000301</v>
      </c>
      <c r="E4113" s="746">
        <v>4053</v>
      </c>
    </row>
    <row r="4114" spans="1:5" ht="14.25" customHeight="1" x14ac:dyDescent="0.25">
      <c r="A4114" s="10"/>
      <c r="B4114" s="10"/>
      <c r="C4114" s="10"/>
      <c r="D4114" s="1038">
        <v>48453002436</v>
      </c>
      <c r="E4114" s="746">
        <v>4053</v>
      </c>
    </row>
    <row r="4115" spans="1:5" ht="14.25" customHeight="1" x14ac:dyDescent="0.25">
      <c r="A4115" s="10"/>
      <c r="B4115" s="10"/>
      <c r="C4115" s="10"/>
      <c r="D4115" s="1038">
        <v>48453002430</v>
      </c>
      <c r="E4115" s="746">
        <v>4053</v>
      </c>
    </row>
    <row r="4116" spans="1:5" ht="14.25" customHeight="1" x14ac:dyDescent="0.25">
      <c r="A4116" s="10"/>
      <c r="B4116" s="10"/>
      <c r="C4116" s="10"/>
      <c r="D4116" s="1038">
        <v>48453001774</v>
      </c>
      <c r="E4116" s="746">
        <v>4053</v>
      </c>
    </row>
    <row r="4117" spans="1:5" ht="14.25" customHeight="1" x14ac:dyDescent="0.25">
      <c r="A4117" s="10"/>
      <c r="B4117" s="10"/>
      <c r="C4117" s="10"/>
      <c r="D4117" s="1038">
        <v>48453001776</v>
      </c>
      <c r="E4117" s="746">
        <v>4053</v>
      </c>
    </row>
    <row r="4118" spans="1:5" ht="14.25" customHeight="1" x14ac:dyDescent="0.25">
      <c r="A4118" s="10"/>
      <c r="B4118" s="10"/>
      <c r="C4118" s="10"/>
      <c r="D4118" s="1038">
        <v>48453001741</v>
      </c>
      <c r="E4118" s="746">
        <v>4053</v>
      </c>
    </row>
    <row r="4119" spans="1:5" ht="14.25" customHeight="1" x14ac:dyDescent="0.25">
      <c r="A4119" s="10"/>
      <c r="B4119" s="10"/>
      <c r="C4119" s="10"/>
      <c r="D4119" s="1038">
        <v>48453001603</v>
      </c>
      <c r="E4119" s="746">
        <v>4053</v>
      </c>
    </row>
    <row r="4120" spans="1:5" ht="14.25" customHeight="1" x14ac:dyDescent="0.25">
      <c r="A4120" s="10"/>
      <c r="B4120" s="10"/>
      <c r="C4120" s="10"/>
      <c r="D4120" s="1038">
        <v>48439113808</v>
      </c>
      <c r="E4120" s="746">
        <v>4053</v>
      </c>
    </row>
    <row r="4121" spans="1:5" ht="14.25" customHeight="1" x14ac:dyDescent="0.25">
      <c r="A4121" s="10"/>
      <c r="B4121" s="10"/>
      <c r="C4121" s="10"/>
      <c r="D4121" s="1038">
        <v>48439113626</v>
      </c>
      <c r="E4121" s="746">
        <v>4053</v>
      </c>
    </row>
    <row r="4122" spans="1:5" ht="14.25" customHeight="1" x14ac:dyDescent="0.25">
      <c r="A4122" s="10"/>
      <c r="B4122" s="10"/>
      <c r="C4122" s="10"/>
      <c r="D4122" s="1038">
        <v>48363000400</v>
      </c>
      <c r="E4122" s="746">
        <v>4053</v>
      </c>
    </row>
    <row r="4123" spans="1:5" ht="14.25" customHeight="1" x14ac:dyDescent="0.25">
      <c r="A4123" s="10"/>
      <c r="B4123" s="10"/>
      <c r="C4123" s="10"/>
      <c r="D4123" s="1038">
        <v>48355003500</v>
      </c>
      <c r="E4123" s="746">
        <v>4053</v>
      </c>
    </row>
    <row r="4124" spans="1:5" ht="14.25" customHeight="1" x14ac:dyDescent="0.25">
      <c r="A4124" s="10"/>
      <c r="B4124" s="10"/>
      <c r="C4124" s="10"/>
      <c r="D4124" s="1038">
        <v>48325000500</v>
      </c>
      <c r="E4124" s="746">
        <v>4053</v>
      </c>
    </row>
    <row r="4125" spans="1:5" ht="14.25" customHeight="1" x14ac:dyDescent="0.25">
      <c r="A4125" s="10"/>
      <c r="B4125" s="10"/>
      <c r="C4125" s="10"/>
      <c r="D4125" s="1038">
        <v>48309003706</v>
      </c>
      <c r="E4125" s="746">
        <v>4053</v>
      </c>
    </row>
    <row r="4126" spans="1:5" ht="14.25" customHeight="1" x14ac:dyDescent="0.25">
      <c r="A4126" s="10"/>
      <c r="B4126" s="10"/>
      <c r="C4126" s="10"/>
      <c r="D4126" s="1038">
        <v>48247950400</v>
      </c>
      <c r="E4126" s="746">
        <v>4053</v>
      </c>
    </row>
    <row r="4127" spans="1:5" ht="14.25" customHeight="1" x14ac:dyDescent="0.25">
      <c r="A4127" s="10"/>
      <c r="B4127" s="10"/>
      <c r="C4127" s="10"/>
      <c r="D4127" s="1038">
        <v>48245006300</v>
      </c>
      <c r="E4127" s="746">
        <v>4053</v>
      </c>
    </row>
    <row r="4128" spans="1:5" ht="14.25" customHeight="1" x14ac:dyDescent="0.25">
      <c r="A4128" s="10"/>
      <c r="B4128" s="10"/>
      <c r="C4128" s="10"/>
      <c r="D4128" s="1038">
        <v>48245005900</v>
      </c>
      <c r="E4128" s="746">
        <v>4053</v>
      </c>
    </row>
    <row r="4129" spans="1:5" ht="14.25" customHeight="1" x14ac:dyDescent="0.25">
      <c r="A4129" s="10"/>
      <c r="B4129" s="10"/>
      <c r="C4129" s="10"/>
      <c r="D4129" s="1038">
        <v>48215022600</v>
      </c>
      <c r="E4129" s="746">
        <v>4053</v>
      </c>
    </row>
    <row r="4130" spans="1:5" ht="14.25" customHeight="1" x14ac:dyDescent="0.25">
      <c r="A4130" s="10"/>
      <c r="B4130" s="10"/>
      <c r="C4130" s="10"/>
      <c r="D4130" s="1038">
        <v>48207950400</v>
      </c>
      <c r="E4130" s="746">
        <v>4053</v>
      </c>
    </row>
    <row r="4131" spans="1:5" ht="14.25" customHeight="1" x14ac:dyDescent="0.25">
      <c r="A4131" s="10"/>
      <c r="B4131" s="10"/>
      <c r="C4131" s="10"/>
      <c r="D4131" s="1038">
        <v>48203020604</v>
      </c>
      <c r="E4131" s="746">
        <v>4053</v>
      </c>
    </row>
    <row r="4132" spans="1:5" ht="14.25" customHeight="1" x14ac:dyDescent="0.25">
      <c r="A4132" s="10"/>
      <c r="B4132" s="10"/>
      <c r="C4132" s="10"/>
      <c r="D4132" s="1038">
        <v>48201412000</v>
      </c>
      <c r="E4132" s="746">
        <v>4053</v>
      </c>
    </row>
    <row r="4133" spans="1:5" ht="14.25" customHeight="1" x14ac:dyDescent="0.25">
      <c r="A4133" s="10"/>
      <c r="B4133" s="10"/>
      <c r="C4133" s="10"/>
      <c r="D4133" s="1038">
        <v>48201411100</v>
      </c>
      <c r="E4133" s="746">
        <v>4053</v>
      </c>
    </row>
    <row r="4134" spans="1:5" ht="14.25" customHeight="1" x14ac:dyDescent="0.25">
      <c r="A4134" s="10"/>
      <c r="B4134" s="10"/>
      <c r="C4134" s="10"/>
      <c r="D4134" s="1038">
        <v>48201340201</v>
      </c>
      <c r="E4134" s="746">
        <v>4053</v>
      </c>
    </row>
    <row r="4135" spans="1:5" ht="14.25" customHeight="1" x14ac:dyDescent="0.25">
      <c r="A4135" s="10"/>
      <c r="B4135" s="10"/>
      <c r="C4135" s="10"/>
      <c r="D4135" s="1038">
        <v>48201330301</v>
      </c>
      <c r="E4135" s="746">
        <v>4053</v>
      </c>
    </row>
    <row r="4136" spans="1:5" ht="14.25" customHeight="1" x14ac:dyDescent="0.25">
      <c r="A4136" s="10"/>
      <c r="B4136" s="10"/>
      <c r="C4136" s="10"/>
      <c r="D4136" s="1038">
        <v>48201252000</v>
      </c>
      <c r="E4136" s="746">
        <v>4053</v>
      </c>
    </row>
    <row r="4137" spans="1:5" ht="14.25" customHeight="1" x14ac:dyDescent="0.25">
      <c r="A4137" s="10"/>
      <c r="B4137" s="10"/>
      <c r="C4137" s="10"/>
      <c r="D4137" s="1038">
        <v>48199031000</v>
      </c>
      <c r="E4137" s="746">
        <v>4053</v>
      </c>
    </row>
    <row r="4138" spans="1:5" ht="14.25" customHeight="1" x14ac:dyDescent="0.25">
      <c r="A4138" s="10"/>
      <c r="B4138" s="10"/>
      <c r="C4138" s="10"/>
      <c r="D4138" s="1038">
        <v>48161000900</v>
      </c>
      <c r="E4138" s="746">
        <v>4053</v>
      </c>
    </row>
    <row r="4139" spans="1:5" ht="14.25" customHeight="1" x14ac:dyDescent="0.25">
      <c r="A4139" s="10"/>
      <c r="B4139" s="10"/>
      <c r="C4139" s="10"/>
      <c r="D4139" s="1038">
        <v>48141003803</v>
      </c>
      <c r="E4139" s="746">
        <v>4053</v>
      </c>
    </row>
    <row r="4140" spans="1:5" ht="14.25" customHeight="1" x14ac:dyDescent="0.25">
      <c r="A4140" s="10"/>
      <c r="B4140" s="10"/>
      <c r="C4140" s="10"/>
      <c r="D4140" s="1038">
        <v>48139060701</v>
      </c>
      <c r="E4140" s="746">
        <v>4053</v>
      </c>
    </row>
    <row r="4141" spans="1:5" ht="14.25" customHeight="1" x14ac:dyDescent="0.25">
      <c r="A4141" s="10"/>
      <c r="B4141" s="10"/>
      <c r="C4141" s="10"/>
      <c r="D4141" s="1038">
        <v>48121021615</v>
      </c>
      <c r="E4141" s="746">
        <v>4053</v>
      </c>
    </row>
    <row r="4142" spans="1:5" ht="14.25" customHeight="1" x14ac:dyDescent="0.25">
      <c r="A4142" s="10"/>
      <c r="B4142" s="10"/>
      <c r="C4142" s="10"/>
      <c r="D4142" s="1038">
        <v>48113020000</v>
      </c>
      <c r="E4142" s="746">
        <v>4053</v>
      </c>
    </row>
    <row r="4143" spans="1:5" ht="14.25" customHeight="1" x14ac:dyDescent="0.25">
      <c r="A4143" s="10"/>
      <c r="B4143" s="10"/>
      <c r="C4143" s="10"/>
      <c r="D4143" s="1038">
        <v>48113016522</v>
      </c>
      <c r="E4143" s="746">
        <v>4053</v>
      </c>
    </row>
    <row r="4144" spans="1:5" ht="14.25" customHeight="1" x14ac:dyDescent="0.25">
      <c r="A4144" s="10"/>
      <c r="B4144" s="10"/>
      <c r="C4144" s="10"/>
      <c r="D4144" s="1038">
        <v>48113007903</v>
      </c>
      <c r="E4144" s="746">
        <v>4053</v>
      </c>
    </row>
    <row r="4145" spans="1:5" ht="14.25" customHeight="1" x14ac:dyDescent="0.25">
      <c r="A4145" s="10"/>
      <c r="B4145" s="10"/>
      <c r="C4145" s="10"/>
      <c r="D4145" s="1038">
        <v>48099010803</v>
      </c>
      <c r="E4145" s="746">
        <v>4053</v>
      </c>
    </row>
    <row r="4146" spans="1:5" ht="14.25" customHeight="1" x14ac:dyDescent="0.25">
      <c r="A4146" s="10"/>
      <c r="B4146" s="10"/>
      <c r="C4146" s="10"/>
      <c r="D4146" s="1038">
        <v>48085031612</v>
      </c>
      <c r="E4146" s="746">
        <v>4053</v>
      </c>
    </row>
    <row r="4147" spans="1:5" ht="14.25" customHeight="1" x14ac:dyDescent="0.25">
      <c r="A4147" s="10"/>
      <c r="B4147" s="10"/>
      <c r="C4147" s="10"/>
      <c r="D4147" s="1038">
        <v>48071710300</v>
      </c>
      <c r="E4147" s="746">
        <v>4053</v>
      </c>
    </row>
    <row r="4148" spans="1:5" ht="14.25" customHeight="1" x14ac:dyDescent="0.25">
      <c r="A4148" s="10"/>
      <c r="B4148" s="10"/>
      <c r="C4148" s="10"/>
      <c r="D4148" s="1038">
        <v>48061012505</v>
      </c>
      <c r="E4148" s="746">
        <v>4053</v>
      </c>
    </row>
    <row r="4149" spans="1:5" ht="14.25" customHeight="1" x14ac:dyDescent="0.25">
      <c r="A4149" s="10"/>
      <c r="B4149" s="10"/>
      <c r="C4149" s="10"/>
      <c r="D4149" s="1038">
        <v>48057000500</v>
      </c>
      <c r="E4149" s="746">
        <v>4053</v>
      </c>
    </row>
    <row r="4150" spans="1:5" ht="14.25" customHeight="1" x14ac:dyDescent="0.25">
      <c r="A4150" s="10"/>
      <c r="B4150" s="10"/>
      <c r="C4150" s="10"/>
      <c r="D4150" s="1038">
        <v>48029152100</v>
      </c>
      <c r="E4150" s="746">
        <v>4053</v>
      </c>
    </row>
    <row r="4151" spans="1:5" ht="14.25" customHeight="1" x14ac:dyDescent="0.25">
      <c r="A4151" s="10"/>
      <c r="B4151" s="10"/>
      <c r="C4151" s="10"/>
      <c r="D4151" s="1038">
        <v>48029141800</v>
      </c>
      <c r="E4151" s="746">
        <v>4053</v>
      </c>
    </row>
    <row r="4152" spans="1:5" ht="14.25" customHeight="1" x14ac:dyDescent="0.25">
      <c r="A4152" s="10"/>
      <c r="B4152" s="10"/>
      <c r="C4152" s="10"/>
      <c r="D4152" s="1038">
        <v>48029141402</v>
      </c>
      <c r="E4152" s="746">
        <v>4053</v>
      </c>
    </row>
    <row r="4153" spans="1:5" ht="14.25" customHeight="1" x14ac:dyDescent="0.25">
      <c r="A4153" s="10"/>
      <c r="B4153" s="10"/>
      <c r="C4153" s="10"/>
      <c r="D4153" s="1038">
        <v>48019000400</v>
      </c>
      <c r="E4153" s="746">
        <v>4053</v>
      </c>
    </row>
    <row r="4154" spans="1:5" ht="14.25" customHeight="1" x14ac:dyDescent="0.25">
      <c r="A4154" s="10"/>
      <c r="B4154" s="10"/>
      <c r="C4154" s="10"/>
      <c r="D4154" s="1038">
        <v>48485013100</v>
      </c>
      <c r="E4154" s="746">
        <v>4095</v>
      </c>
    </row>
    <row r="4155" spans="1:5" ht="14.25" customHeight="1" x14ac:dyDescent="0.25">
      <c r="A4155" s="10"/>
      <c r="B4155" s="10"/>
      <c r="C4155" s="10"/>
      <c r="D4155" s="1038">
        <v>48481741000</v>
      </c>
      <c r="E4155" s="746">
        <v>4095</v>
      </c>
    </row>
    <row r="4156" spans="1:5" ht="14.25" customHeight="1" x14ac:dyDescent="0.25">
      <c r="A4156" s="10"/>
      <c r="B4156" s="10"/>
      <c r="C4156" s="10"/>
      <c r="D4156" s="1038">
        <v>48459950700</v>
      </c>
      <c r="E4156" s="746">
        <v>4095</v>
      </c>
    </row>
    <row r="4157" spans="1:5" ht="14.25" customHeight="1" x14ac:dyDescent="0.25">
      <c r="A4157" s="10"/>
      <c r="B4157" s="10"/>
      <c r="C4157" s="10"/>
      <c r="D4157" s="1038">
        <v>48421950200</v>
      </c>
      <c r="E4157" s="746">
        <v>4095</v>
      </c>
    </row>
    <row r="4158" spans="1:5" ht="14.25" customHeight="1" x14ac:dyDescent="0.25">
      <c r="A4158" s="10"/>
      <c r="B4158" s="10"/>
      <c r="C4158" s="10"/>
      <c r="D4158" s="1038">
        <v>48373210101</v>
      </c>
      <c r="E4158" s="746">
        <v>4095</v>
      </c>
    </row>
    <row r="4159" spans="1:5" ht="14.25" customHeight="1" x14ac:dyDescent="0.25">
      <c r="A4159" s="10"/>
      <c r="B4159" s="10"/>
      <c r="C4159" s="10"/>
      <c r="D4159" s="1038">
        <v>48355002602</v>
      </c>
      <c r="E4159" s="746">
        <v>4095</v>
      </c>
    </row>
    <row r="4160" spans="1:5" ht="14.25" customHeight="1" x14ac:dyDescent="0.25">
      <c r="A4160" s="10"/>
      <c r="B4160" s="10"/>
      <c r="C4160" s="10"/>
      <c r="D4160" s="1038">
        <v>48355001802</v>
      </c>
      <c r="E4160" s="746">
        <v>4095</v>
      </c>
    </row>
    <row r="4161" spans="1:5" ht="14.25" customHeight="1" x14ac:dyDescent="0.25">
      <c r="A4161" s="10"/>
      <c r="B4161" s="10"/>
      <c r="C4161" s="10"/>
      <c r="D4161" s="1038">
        <v>48257051202</v>
      </c>
      <c r="E4161" s="746">
        <v>4095</v>
      </c>
    </row>
    <row r="4162" spans="1:5" ht="14.25" customHeight="1" x14ac:dyDescent="0.25">
      <c r="A4162" s="10"/>
      <c r="B4162" s="10"/>
      <c r="C4162" s="10"/>
      <c r="D4162" s="1038">
        <v>48201543100</v>
      </c>
      <c r="E4162" s="746">
        <v>4095</v>
      </c>
    </row>
    <row r="4163" spans="1:5" ht="14.25" customHeight="1" x14ac:dyDescent="0.25">
      <c r="A4163" s="10"/>
      <c r="B4163" s="10"/>
      <c r="C4163" s="10"/>
      <c r="D4163" s="1038">
        <v>48201430500</v>
      </c>
      <c r="E4163" s="746">
        <v>4095</v>
      </c>
    </row>
    <row r="4164" spans="1:5" ht="14.25" customHeight="1" x14ac:dyDescent="0.25">
      <c r="A4164" s="10"/>
      <c r="B4164" s="10"/>
      <c r="C4164" s="10"/>
      <c r="D4164" s="1038">
        <v>48187210508</v>
      </c>
      <c r="E4164" s="746">
        <v>4095</v>
      </c>
    </row>
    <row r="4165" spans="1:5" ht="14.25" customHeight="1" x14ac:dyDescent="0.25">
      <c r="A4165" s="10"/>
      <c r="B4165" s="10"/>
      <c r="C4165" s="10"/>
      <c r="D4165" s="1038">
        <v>48175960100</v>
      </c>
      <c r="E4165" s="746">
        <v>4095</v>
      </c>
    </row>
    <row r="4166" spans="1:5" ht="14.25" customHeight="1" x14ac:dyDescent="0.25">
      <c r="A4166" s="10"/>
      <c r="B4166" s="10"/>
      <c r="C4166" s="10"/>
      <c r="D4166" s="1038">
        <v>48157672100</v>
      </c>
      <c r="E4166" s="746">
        <v>4095</v>
      </c>
    </row>
    <row r="4167" spans="1:5" ht="14.25" customHeight="1" x14ac:dyDescent="0.25">
      <c r="A4167" s="10"/>
      <c r="B4167" s="10"/>
      <c r="C4167" s="10"/>
      <c r="D4167" s="1038">
        <v>48141010103</v>
      </c>
      <c r="E4167" s="746">
        <v>4095</v>
      </c>
    </row>
    <row r="4168" spans="1:5" ht="14.25" customHeight="1" x14ac:dyDescent="0.25">
      <c r="A4168" s="10"/>
      <c r="B4168" s="10"/>
      <c r="C4168" s="10"/>
      <c r="D4168" s="1038">
        <v>48113013007</v>
      </c>
      <c r="E4168" s="746">
        <v>4095</v>
      </c>
    </row>
    <row r="4169" spans="1:5" ht="14.25" customHeight="1" x14ac:dyDescent="0.25">
      <c r="A4169" s="10"/>
      <c r="B4169" s="10"/>
      <c r="C4169" s="10"/>
      <c r="D4169" s="1038">
        <v>48085030509</v>
      </c>
      <c r="E4169" s="746">
        <v>4095</v>
      </c>
    </row>
    <row r="4170" spans="1:5" ht="14.25" customHeight="1" x14ac:dyDescent="0.25">
      <c r="A4170" s="10"/>
      <c r="B4170" s="10"/>
      <c r="C4170" s="10"/>
      <c r="D4170" s="1038">
        <v>48039662900</v>
      </c>
      <c r="E4170" s="746">
        <v>4095</v>
      </c>
    </row>
    <row r="4171" spans="1:5" ht="14.25" customHeight="1" x14ac:dyDescent="0.25">
      <c r="A4171" s="10"/>
      <c r="B4171" s="10"/>
      <c r="C4171" s="10"/>
      <c r="D4171" s="1038">
        <v>48035950500</v>
      </c>
      <c r="E4171" s="746">
        <v>4095</v>
      </c>
    </row>
    <row r="4172" spans="1:5" ht="14.25" customHeight="1" x14ac:dyDescent="0.25">
      <c r="A4172" s="10"/>
      <c r="B4172" s="10"/>
      <c r="C4172" s="10"/>
      <c r="D4172" s="1038">
        <v>48029171915</v>
      </c>
      <c r="E4172" s="746">
        <v>4095</v>
      </c>
    </row>
    <row r="4173" spans="1:5" ht="14.25" customHeight="1" x14ac:dyDescent="0.25">
      <c r="A4173" s="10"/>
      <c r="B4173" s="10"/>
      <c r="C4173" s="10"/>
      <c r="D4173" s="1038">
        <v>48029160701</v>
      </c>
      <c r="E4173" s="746">
        <v>4095</v>
      </c>
    </row>
    <row r="4174" spans="1:5" ht="14.25" customHeight="1" x14ac:dyDescent="0.25">
      <c r="A4174" s="10"/>
      <c r="B4174" s="10"/>
      <c r="C4174" s="10"/>
      <c r="D4174" s="1038">
        <v>48025950400</v>
      </c>
      <c r="E4174" s="746">
        <v>4095</v>
      </c>
    </row>
    <row r="4175" spans="1:5" ht="14.25" customHeight="1" x14ac:dyDescent="0.25">
      <c r="A4175" s="10"/>
      <c r="B4175" s="10"/>
      <c r="C4175" s="10"/>
      <c r="D4175" s="1038">
        <v>48019000101</v>
      </c>
      <c r="E4175" s="746">
        <v>4095</v>
      </c>
    </row>
    <row r="4176" spans="1:5" ht="14.25" customHeight="1" x14ac:dyDescent="0.25">
      <c r="A4176" s="10"/>
      <c r="B4176" s="10"/>
      <c r="C4176" s="10"/>
      <c r="D4176" s="1038">
        <v>48351950200</v>
      </c>
      <c r="E4176" s="746">
        <v>4117</v>
      </c>
    </row>
    <row r="4177" spans="1:5" ht="14.25" customHeight="1" x14ac:dyDescent="0.25">
      <c r="A4177" s="10"/>
      <c r="B4177" s="10"/>
      <c r="C4177" s="10"/>
      <c r="D4177" s="1038">
        <v>48219950200</v>
      </c>
      <c r="E4177" s="746">
        <v>4117</v>
      </c>
    </row>
    <row r="4178" spans="1:5" ht="14.25" customHeight="1" x14ac:dyDescent="0.25">
      <c r="A4178" s="10"/>
      <c r="B4178" s="10"/>
      <c r="C4178" s="10"/>
      <c r="D4178" s="1038">
        <v>48217960500</v>
      </c>
      <c r="E4178" s="746">
        <v>4117</v>
      </c>
    </row>
    <row r="4179" spans="1:5" ht="14.25" customHeight="1" x14ac:dyDescent="0.25">
      <c r="A4179" s="10"/>
      <c r="B4179" s="10"/>
      <c r="C4179" s="10"/>
      <c r="D4179" s="1038">
        <v>48181001102</v>
      </c>
      <c r="E4179" s="746">
        <v>4117</v>
      </c>
    </row>
    <row r="4180" spans="1:5" ht="14.25" customHeight="1" x14ac:dyDescent="0.25">
      <c r="A4180" s="10"/>
      <c r="B4180" s="10"/>
      <c r="C4180" s="10"/>
      <c r="D4180" s="1038">
        <v>48035950100</v>
      </c>
      <c r="E4180" s="746">
        <v>4117</v>
      </c>
    </row>
    <row r="4181" spans="1:5" ht="14.25" customHeight="1" x14ac:dyDescent="0.25">
      <c r="A4181" s="10"/>
      <c r="B4181" s="10"/>
      <c r="C4181" s="10"/>
      <c r="D4181" s="1038">
        <v>48423002102</v>
      </c>
      <c r="E4181" s="746">
        <v>4122</v>
      </c>
    </row>
    <row r="4182" spans="1:5" ht="14.25" customHeight="1" x14ac:dyDescent="0.25">
      <c r="A4182" s="10"/>
      <c r="B4182" s="10"/>
      <c r="C4182" s="10"/>
      <c r="D4182" s="1038">
        <v>48097000200</v>
      </c>
      <c r="E4182" s="746">
        <v>4123</v>
      </c>
    </row>
    <row r="4183" spans="1:5" ht="14.25" customHeight="1" x14ac:dyDescent="0.25">
      <c r="A4183" s="10"/>
      <c r="B4183" s="10"/>
      <c r="C4183" s="10"/>
      <c r="D4183" s="1038">
        <v>48491020506</v>
      </c>
      <c r="E4183" s="746">
        <v>4124</v>
      </c>
    </row>
    <row r="4184" spans="1:5" ht="14.25" customHeight="1" x14ac:dyDescent="0.25">
      <c r="A4184" s="10"/>
      <c r="B4184" s="10"/>
      <c r="C4184" s="10"/>
      <c r="D4184" s="1038">
        <v>48485013800</v>
      </c>
      <c r="E4184" s="746">
        <v>4124</v>
      </c>
    </row>
    <row r="4185" spans="1:5" ht="14.25" customHeight="1" x14ac:dyDescent="0.25">
      <c r="A4185" s="10"/>
      <c r="B4185" s="10"/>
      <c r="C4185" s="10"/>
      <c r="D4185" s="1038">
        <v>48439121608</v>
      </c>
      <c r="E4185" s="746">
        <v>4124</v>
      </c>
    </row>
    <row r="4186" spans="1:5" ht="14.25" customHeight="1" x14ac:dyDescent="0.25">
      <c r="A4186" s="10"/>
      <c r="B4186" s="10"/>
      <c r="C4186" s="10"/>
      <c r="D4186" s="1038">
        <v>48439113810</v>
      </c>
      <c r="E4186" s="746">
        <v>4124</v>
      </c>
    </row>
    <row r="4187" spans="1:5" ht="14.25" customHeight="1" x14ac:dyDescent="0.25">
      <c r="A4187" s="10"/>
      <c r="B4187" s="10"/>
      <c r="C4187" s="10"/>
      <c r="D4187" s="1038">
        <v>48439110907</v>
      </c>
      <c r="E4187" s="746">
        <v>4124</v>
      </c>
    </row>
    <row r="4188" spans="1:5" ht="14.25" customHeight="1" x14ac:dyDescent="0.25">
      <c r="A4188" s="10"/>
      <c r="B4188" s="10"/>
      <c r="C4188" s="10"/>
      <c r="D4188" s="1038">
        <v>48413950300</v>
      </c>
      <c r="E4188" s="746">
        <v>4124</v>
      </c>
    </row>
    <row r="4189" spans="1:5" ht="14.25" customHeight="1" x14ac:dyDescent="0.25">
      <c r="A4189" s="10"/>
      <c r="B4189" s="10"/>
      <c r="C4189" s="10"/>
      <c r="D4189" s="1038">
        <v>48383950100</v>
      </c>
      <c r="E4189" s="746">
        <v>4124</v>
      </c>
    </row>
    <row r="4190" spans="1:5" ht="14.25" customHeight="1" x14ac:dyDescent="0.25">
      <c r="A4190" s="10"/>
      <c r="B4190" s="10"/>
      <c r="C4190" s="10"/>
      <c r="D4190" s="1038">
        <v>48381021500</v>
      </c>
      <c r="E4190" s="746">
        <v>4124</v>
      </c>
    </row>
    <row r="4191" spans="1:5" ht="14.25" customHeight="1" x14ac:dyDescent="0.25">
      <c r="A4191" s="10"/>
      <c r="B4191" s="10"/>
      <c r="C4191" s="10"/>
      <c r="D4191" s="1038">
        <v>48381020100</v>
      </c>
      <c r="E4191" s="746">
        <v>4124</v>
      </c>
    </row>
    <row r="4192" spans="1:5" ht="14.25" customHeight="1" x14ac:dyDescent="0.25">
      <c r="A4192" s="10"/>
      <c r="B4192" s="10"/>
      <c r="C4192" s="10"/>
      <c r="D4192" s="1038">
        <v>48375013300</v>
      </c>
      <c r="E4192" s="746">
        <v>4124</v>
      </c>
    </row>
    <row r="4193" spans="1:5" ht="14.25" customHeight="1" x14ac:dyDescent="0.25">
      <c r="A4193" s="10"/>
      <c r="B4193" s="10"/>
      <c r="C4193" s="10"/>
      <c r="D4193" s="1038">
        <v>48367140602</v>
      </c>
      <c r="E4193" s="746">
        <v>4124</v>
      </c>
    </row>
    <row r="4194" spans="1:5" ht="14.25" customHeight="1" x14ac:dyDescent="0.25">
      <c r="A4194" s="10"/>
      <c r="B4194" s="10"/>
      <c r="C4194" s="10"/>
      <c r="D4194" s="1038">
        <v>48357950300</v>
      </c>
      <c r="E4194" s="746">
        <v>4124</v>
      </c>
    </row>
    <row r="4195" spans="1:5" ht="14.25" customHeight="1" x14ac:dyDescent="0.25">
      <c r="A4195" s="10"/>
      <c r="B4195" s="10"/>
      <c r="C4195" s="10"/>
      <c r="D4195" s="1038">
        <v>48297950400</v>
      </c>
      <c r="E4195" s="746">
        <v>4124</v>
      </c>
    </row>
    <row r="4196" spans="1:5" ht="14.25" customHeight="1" x14ac:dyDescent="0.25">
      <c r="A4196" s="10"/>
      <c r="B4196" s="10"/>
      <c r="C4196" s="10"/>
      <c r="D4196" s="1038">
        <v>48279950500</v>
      </c>
      <c r="E4196" s="746">
        <v>4124</v>
      </c>
    </row>
    <row r="4197" spans="1:5" ht="14.25" customHeight="1" x14ac:dyDescent="0.25">
      <c r="A4197" s="10"/>
      <c r="B4197" s="10"/>
      <c r="C4197" s="10"/>
      <c r="D4197" s="1038">
        <v>48259970402</v>
      </c>
      <c r="E4197" s="746">
        <v>4124</v>
      </c>
    </row>
    <row r="4198" spans="1:5" ht="14.25" customHeight="1" x14ac:dyDescent="0.25">
      <c r="A4198" s="10"/>
      <c r="B4198" s="10"/>
      <c r="C4198" s="10"/>
      <c r="D4198" s="1038">
        <v>48251130405</v>
      </c>
      <c r="E4198" s="746">
        <v>4124</v>
      </c>
    </row>
    <row r="4199" spans="1:5" ht="14.25" customHeight="1" x14ac:dyDescent="0.25">
      <c r="A4199" s="10"/>
      <c r="B4199" s="10"/>
      <c r="C4199" s="10"/>
      <c r="D4199" s="1038">
        <v>48251130215</v>
      </c>
      <c r="E4199" s="746">
        <v>4124</v>
      </c>
    </row>
    <row r="4200" spans="1:5" ht="14.25" customHeight="1" x14ac:dyDescent="0.25">
      <c r="A4200" s="10"/>
      <c r="B4200" s="10"/>
      <c r="C4200" s="10"/>
      <c r="D4200" s="1038">
        <v>48245011001</v>
      </c>
      <c r="E4200" s="746">
        <v>4124</v>
      </c>
    </row>
    <row r="4201" spans="1:5" ht="14.25" customHeight="1" x14ac:dyDescent="0.25">
      <c r="A4201" s="10"/>
      <c r="B4201" s="10"/>
      <c r="C4201" s="10"/>
      <c r="D4201" s="1038">
        <v>48245005100</v>
      </c>
      <c r="E4201" s="746">
        <v>4124</v>
      </c>
    </row>
    <row r="4202" spans="1:5" ht="14.25" customHeight="1" x14ac:dyDescent="0.25">
      <c r="A4202" s="10"/>
      <c r="B4202" s="10"/>
      <c r="C4202" s="10"/>
      <c r="D4202" s="1038">
        <v>48231960200</v>
      </c>
      <c r="E4202" s="746">
        <v>4124</v>
      </c>
    </row>
    <row r="4203" spans="1:5" ht="14.25" customHeight="1" x14ac:dyDescent="0.25">
      <c r="A4203" s="10"/>
      <c r="B4203" s="10"/>
      <c r="C4203" s="10"/>
      <c r="D4203" s="1038">
        <v>48225950700</v>
      </c>
      <c r="E4203" s="746">
        <v>4124</v>
      </c>
    </row>
    <row r="4204" spans="1:5" ht="14.25" customHeight="1" x14ac:dyDescent="0.25">
      <c r="A4204" s="10"/>
      <c r="B4204" s="10"/>
      <c r="C4204" s="10"/>
      <c r="D4204" s="1038">
        <v>48209010805</v>
      </c>
      <c r="E4204" s="746">
        <v>4124</v>
      </c>
    </row>
    <row r="4205" spans="1:5" ht="14.25" customHeight="1" x14ac:dyDescent="0.25">
      <c r="A4205" s="10"/>
      <c r="B4205" s="10"/>
      <c r="C4205" s="10"/>
      <c r="D4205" s="1038">
        <v>48201554902</v>
      </c>
      <c r="E4205" s="746">
        <v>4124</v>
      </c>
    </row>
    <row r="4206" spans="1:5" ht="14.25" customHeight="1" x14ac:dyDescent="0.25">
      <c r="A4206" s="10"/>
      <c r="B4206" s="10"/>
      <c r="C4206" s="10"/>
      <c r="D4206" s="1038">
        <v>48201250401</v>
      </c>
      <c r="E4206" s="746">
        <v>4124</v>
      </c>
    </row>
    <row r="4207" spans="1:5" ht="14.25" customHeight="1" x14ac:dyDescent="0.25">
      <c r="A4207" s="10"/>
      <c r="B4207" s="10"/>
      <c r="C4207" s="10"/>
      <c r="D4207" s="1038">
        <v>48201222300</v>
      </c>
      <c r="E4207" s="746">
        <v>4124</v>
      </c>
    </row>
    <row r="4208" spans="1:5" ht="14.25" customHeight="1" x14ac:dyDescent="0.25">
      <c r="A4208" s="10"/>
      <c r="B4208" s="10"/>
      <c r="C4208" s="10"/>
      <c r="D4208" s="1038">
        <v>48201220100</v>
      </c>
      <c r="E4208" s="746">
        <v>4124</v>
      </c>
    </row>
    <row r="4209" spans="1:5" ht="14.25" customHeight="1" x14ac:dyDescent="0.25">
      <c r="A4209" s="10"/>
      <c r="B4209" s="10"/>
      <c r="C4209" s="10"/>
      <c r="D4209" s="1038">
        <v>48167726100</v>
      </c>
      <c r="E4209" s="746">
        <v>4124</v>
      </c>
    </row>
    <row r="4210" spans="1:5" ht="14.25" customHeight="1" x14ac:dyDescent="0.25">
      <c r="A4210" s="10"/>
      <c r="B4210" s="10"/>
      <c r="C4210" s="10"/>
      <c r="D4210" s="1038">
        <v>48157672200</v>
      </c>
      <c r="E4210" s="746">
        <v>4124</v>
      </c>
    </row>
    <row r="4211" spans="1:5" ht="14.25" customHeight="1" x14ac:dyDescent="0.25">
      <c r="A4211" s="10"/>
      <c r="B4211" s="10"/>
      <c r="C4211" s="10"/>
      <c r="D4211" s="1038">
        <v>48141004303</v>
      </c>
      <c r="E4211" s="746">
        <v>4124</v>
      </c>
    </row>
    <row r="4212" spans="1:5" ht="14.25" customHeight="1" x14ac:dyDescent="0.25">
      <c r="A4212" s="10"/>
      <c r="B4212" s="10"/>
      <c r="C4212" s="10"/>
      <c r="D4212" s="1038">
        <v>48135002900</v>
      </c>
      <c r="E4212" s="746">
        <v>4124</v>
      </c>
    </row>
    <row r="4213" spans="1:5" ht="14.25" customHeight="1" x14ac:dyDescent="0.25">
      <c r="A4213" s="10"/>
      <c r="B4213" s="10"/>
      <c r="C4213" s="10"/>
      <c r="D4213" s="1038">
        <v>48113019203</v>
      </c>
      <c r="E4213" s="746">
        <v>4124</v>
      </c>
    </row>
    <row r="4214" spans="1:5" ht="14.25" customHeight="1" x14ac:dyDescent="0.25">
      <c r="A4214" s="10"/>
      <c r="B4214" s="10"/>
      <c r="C4214" s="10"/>
      <c r="D4214" s="1038">
        <v>48113019041</v>
      </c>
      <c r="E4214" s="746">
        <v>4124</v>
      </c>
    </row>
    <row r="4215" spans="1:5" ht="14.25" customHeight="1" x14ac:dyDescent="0.25">
      <c r="A4215" s="10"/>
      <c r="B4215" s="10"/>
      <c r="C4215" s="10"/>
      <c r="D4215" s="1038">
        <v>48113016620</v>
      </c>
      <c r="E4215" s="746">
        <v>4124</v>
      </c>
    </row>
    <row r="4216" spans="1:5" ht="14.25" customHeight="1" x14ac:dyDescent="0.25">
      <c r="A4216" s="10"/>
      <c r="B4216" s="10"/>
      <c r="C4216" s="10"/>
      <c r="D4216" s="1038">
        <v>48113013721</v>
      </c>
      <c r="E4216" s="746">
        <v>4124</v>
      </c>
    </row>
    <row r="4217" spans="1:5" ht="14.25" customHeight="1" x14ac:dyDescent="0.25">
      <c r="A4217" s="10"/>
      <c r="B4217" s="10"/>
      <c r="C4217" s="10"/>
      <c r="D4217" s="1038">
        <v>48113009303</v>
      </c>
      <c r="E4217" s="746">
        <v>4124</v>
      </c>
    </row>
    <row r="4218" spans="1:5" ht="14.25" customHeight="1" x14ac:dyDescent="0.25">
      <c r="A4218" s="10"/>
      <c r="B4218" s="10"/>
      <c r="C4218" s="10"/>
      <c r="D4218" s="1038">
        <v>48089750500</v>
      </c>
      <c r="E4218" s="746">
        <v>4124</v>
      </c>
    </row>
    <row r="4219" spans="1:5" ht="14.25" customHeight="1" x14ac:dyDescent="0.25">
      <c r="A4219" s="10"/>
      <c r="B4219" s="10"/>
      <c r="C4219" s="10"/>
      <c r="D4219" s="1038">
        <v>48067950200</v>
      </c>
      <c r="E4219" s="746">
        <v>4124</v>
      </c>
    </row>
    <row r="4220" spans="1:5" ht="14.25" customHeight="1" x14ac:dyDescent="0.25">
      <c r="A4220" s="10"/>
      <c r="B4220" s="10"/>
      <c r="C4220" s="10"/>
      <c r="D4220" s="1038">
        <v>48043950500</v>
      </c>
      <c r="E4220" s="746">
        <v>4124</v>
      </c>
    </row>
    <row r="4221" spans="1:5" ht="14.25" customHeight="1" x14ac:dyDescent="0.25">
      <c r="A4221" s="10"/>
      <c r="B4221" s="10"/>
      <c r="C4221" s="10"/>
      <c r="D4221" s="1038">
        <v>48029131601</v>
      </c>
      <c r="E4221" s="746">
        <v>4124</v>
      </c>
    </row>
    <row r="4222" spans="1:5" ht="14.25" customHeight="1" x14ac:dyDescent="0.25">
      <c r="A4222" s="10"/>
      <c r="B4222" s="10"/>
      <c r="C4222" s="10"/>
      <c r="D4222" s="1038">
        <v>48015760400</v>
      </c>
      <c r="E4222" s="746">
        <v>4124</v>
      </c>
    </row>
    <row r="4223" spans="1:5" ht="14.25" customHeight="1" x14ac:dyDescent="0.25">
      <c r="A4223" s="10"/>
      <c r="B4223" s="10"/>
      <c r="C4223" s="10"/>
      <c r="D4223" s="1038">
        <v>48493000202</v>
      </c>
      <c r="E4223" s="746">
        <v>4164</v>
      </c>
    </row>
    <row r="4224" spans="1:5" ht="14.25" customHeight="1" x14ac:dyDescent="0.25">
      <c r="A4224" s="10"/>
      <c r="B4224" s="10"/>
      <c r="C4224" s="10"/>
      <c r="D4224" s="1038">
        <v>48485012900</v>
      </c>
      <c r="E4224" s="746">
        <v>4164</v>
      </c>
    </row>
    <row r="4225" spans="1:5" ht="14.25" customHeight="1" x14ac:dyDescent="0.25">
      <c r="A4225" s="10"/>
      <c r="B4225" s="10"/>
      <c r="C4225" s="10"/>
      <c r="D4225" s="1038">
        <v>48485012700</v>
      </c>
      <c r="E4225" s="746">
        <v>4164</v>
      </c>
    </row>
    <row r="4226" spans="1:5" ht="14.25" customHeight="1" x14ac:dyDescent="0.25">
      <c r="A4226" s="10"/>
      <c r="B4226" s="10"/>
      <c r="C4226" s="10"/>
      <c r="D4226" s="1038">
        <v>48475950200</v>
      </c>
      <c r="E4226" s="746">
        <v>4164</v>
      </c>
    </row>
    <row r="4227" spans="1:5" ht="14.25" customHeight="1" x14ac:dyDescent="0.25">
      <c r="A4227" s="10"/>
      <c r="B4227" s="10"/>
      <c r="C4227" s="10"/>
      <c r="D4227" s="1038">
        <v>48453001912</v>
      </c>
      <c r="E4227" s="746">
        <v>4164</v>
      </c>
    </row>
    <row r="4228" spans="1:5" ht="14.25" customHeight="1" x14ac:dyDescent="0.25">
      <c r="A4228" s="10"/>
      <c r="B4228" s="10"/>
      <c r="C4228" s="10"/>
      <c r="D4228" s="1038">
        <v>48453001783</v>
      </c>
      <c r="E4228" s="746">
        <v>4164</v>
      </c>
    </row>
    <row r="4229" spans="1:5" ht="14.25" customHeight="1" x14ac:dyDescent="0.25">
      <c r="A4229" s="10"/>
      <c r="B4229" s="10"/>
      <c r="C4229" s="10"/>
      <c r="D4229" s="1038">
        <v>48445950300</v>
      </c>
      <c r="E4229" s="746">
        <v>4164</v>
      </c>
    </row>
    <row r="4230" spans="1:5" ht="14.25" customHeight="1" x14ac:dyDescent="0.25">
      <c r="A4230" s="10"/>
      <c r="B4230" s="10"/>
      <c r="C4230" s="10"/>
      <c r="D4230" s="1038">
        <v>48439106101</v>
      </c>
      <c r="E4230" s="746">
        <v>4164</v>
      </c>
    </row>
    <row r="4231" spans="1:5" ht="14.25" customHeight="1" x14ac:dyDescent="0.25">
      <c r="A4231" s="10"/>
      <c r="B4231" s="10"/>
      <c r="C4231" s="10"/>
      <c r="D4231" s="1038">
        <v>48409011200</v>
      </c>
      <c r="E4231" s="746">
        <v>4164</v>
      </c>
    </row>
    <row r="4232" spans="1:5" ht="14.25" customHeight="1" x14ac:dyDescent="0.25">
      <c r="A4232" s="10"/>
      <c r="B4232" s="10"/>
      <c r="C4232" s="10"/>
      <c r="D4232" s="1038">
        <v>48403950300</v>
      </c>
      <c r="E4232" s="746">
        <v>4164</v>
      </c>
    </row>
    <row r="4233" spans="1:5" ht="14.25" customHeight="1" x14ac:dyDescent="0.25">
      <c r="A4233" s="10"/>
      <c r="B4233" s="10"/>
      <c r="C4233" s="10"/>
      <c r="D4233" s="1038">
        <v>48389950200</v>
      </c>
      <c r="E4233" s="746">
        <v>4164</v>
      </c>
    </row>
    <row r="4234" spans="1:5" ht="14.25" customHeight="1" x14ac:dyDescent="0.25">
      <c r="A4234" s="10"/>
      <c r="B4234" s="10"/>
      <c r="C4234" s="10"/>
      <c r="D4234" s="1038">
        <v>48385950100</v>
      </c>
      <c r="E4234" s="746">
        <v>4164</v>
      </c>
    </row>
    <row r="4235" spans="1:5" ht="14.25" customHeight="1" x14ac:dyDescent="0.25">
      <c r="A4235" s="10"/>
      <c r="B4235" s="10"/>
      <c r="C4235" s="10"/>
      <c r="D4235" s="1038">
        <v>48381021702</v>
      </c>
      <c r="E4235" s="746">
        <v>4164</v>
      </c>
    </row>
    <row r="4236" spans="1:5" ht="14.25" customHeight="1" x14ac:dyDescent="0.25">
      <c r="A4236" s="10"/>
      <c r="B4236" s="10"/>
      <c r="C4236" s="10"/>
      <c r="D4236" s="1038">
        <v>48367140502</v>
      </c>
      <c r="E4236" s="746">
        <v>4164</v>
      </c>
    </row>
    <row r="4237" spans="1:5" ht="14.25" customHeight="1" x14ac:dyDescent="0.25">
      <c r="A4237" s="10"/>
      <c r="B4237" s="10"/>
      <c r="C4237" s="10"/>
      <c r="D4237" s="1038">
        <v>48355005406</v>
      </c>
      <c r="E4237" s="746">
        <v>4164</v>
      </c>
    </row>
    <row r="4238" spans="1:5" ht="14.25" customHeight="1" x14ac:dyDescent="0.25">
      <c r="A4238" s="10"/>
      <c r="B4238" s="10"/>
      <c r="C4238" s="10"/>
      <c r="D4238" s="1038">
        <v>48333950200</v>
      </c>
      <c r="E4238" s="746">
        <v>4164</v>
      </c>
    </row>
    <row r="4239" spans="1:5" ht="14.25" customHeight="1" x14ac:dyDescent="0.25">
      <c r="A4239" s="10"/>
      <c r="B4239" s="10"/>
      <c r="C4239" s="10"/>
      <c r="D4239" s="1038">
        <v>48257050703</v>
      </c>
      <c r="E4239" s="746">
        <v>4164</v>
      </c>
    </row>
    <row r="4240" spans="1:5" ht="14.25" customHeight="1" x14ac:dyDescent="0.25">
      <c r="A4240" s="10"/>
      <c r="B4240" s="10"/>
      <c r="C4240" s="10"/>
      <c r="D4240" s="1038">
        <v>48251130211</v>
      </c>
      <c r="E4240" s="746">
        <v>4164</v>
      </c>
    </row>
    <row r="4241" spans="1:5" ht="14.25" customHeight="1" x14ac:dyDescent="0.25">
      <c r="A4241" s="10"/>
      <c r="B4241" s="10"/>
      <c r="C4241" s="10"/>
      <c r="D4241" s="1038">
        <v>48221160302</v>
      </c>
      <c r="E4241" s="746">
        <v>4164</v>
      </c>
    </row>
    <row r="4242" spans="1:5" ht="14.25" customHeight="1" x14ac:dyDescent="0.25">
      <c r="A4242" s="10"/>
      <c r="B4242" s="10"/>
      <c r="C4242" s="10"/>
      <c r="D4242" s="1038">
        <v>48215022204</v>
      </c>
      <c r="E4242" s="746">
        <v>4164</v>
      </c>
    </row>
    <row r="4243" spans="1:5" ht="14.25" customHeight="1" x14ac:dyDescent="0.25">
      <c r="A4243" s="10"/>
      <c r="B4243" s="10"/>
      <c r="C4243" s="10"/>
      <c r="D4243" s="1038">
        <v>48209010806</v>
      </c>
      <c r="E4243" s="746">
        <v>4164</v>
      </c>
    </row>
    <row r="4244" spans="1:5" ht="14.25" customHeight="1" x14ac:dyDescent="0.25">
      <c r="A4244" s="10"/>
      <c r="B4244" s="10"/>
      <c r="C4244" s="10"/>
      <c r="D4244" s="1038">
        <v>48179950700</v>
      </c>
      <c r="E4244" s="746">
        <v>4164</v>
      </c>
    </row>
    <row r="4245" spans="1:5" ht="14.25" customHeight="1" x14ac:dyDescent="0.25">
      <c r="A4245" s="10"/>
      <c r="B4245" s="10"/>
      <c r="C4245" s="10"/>
      <c r="D4245" s="1038">
        <v>48151950400</v>
      </c>
      <c r="E4245" s="746">
        <v>4164</v>
      </c>
    </row>
    <row r="4246" spans="1:5" ht="14.25" customHeight="1" x14ac:dyDescent="0.25">
      <c r="A4246" s="10"/>
      <c r="B4246" s="10"/>
      <c r="C4246" s="10"/>
      <c r="D4246" s="1038">
        <v>48113018120</v>
      </c>
      <c r="E4246" s="746">
        <v>4164</v>
      </c>
    </row>
    <row r="4247" spans="1:5" ht="14.25" customHeight="1" x14ac:dyDescent="0.25">
      <c r="A4247" s="10"/>
      <c r="B4247" s="10"/>
      <c r="C4247" s="10"/>
      <c r="D4247" s="1038">
        <v>48113001001</v>
      </c>
      <c r="E4247" s="746">
        <v>4164</v>
      </c>
    </row>
    <row r="4248" spans="1:5" ht="14.25" customHeight="1" x14ac:dyDescent="0.25">
      <c r="A4248" s="10"/>
      <c r="B4248" s="10"/>
      <c r="C4248" s="10"/>
      <c r="D4248" s="1038">
        <v>48101950100</v>
      </c>
      <c r="E4248" s="746">
        <v>4164</v>
      </c>
    </row>
    <row r="4249" spans="1:5" ht="14.25" customHeight="1" x14ac:dyDescent="0.25">
      <c r="A4249" s="10"/>
      <c r="B4249" s="10"/>
      <c r="C4249" s="10"/>
      <c r="D4249" s="1038">
        <v>48099010102</v>
      </c>
      <c r="E4249" s="746">
        <v>4164</v>
      </c>
    </row>
    <row r="4250" spans="1:5" ht="14.25" customHeight="1" x14ac:dyDescent="0.25">
      <c r="A4250" s="10"/>
      <c r="B4250" s="10"/>
      <c r="C4250" s="10"/>
      <c r="D4250" s="1038">
        <v>48087950300</v>
      </c>
      <c r="E4250" s="746">
        <v>4164</v>
      </c>
    </row>
    <row r="4251" spans="1:5" ht="14.25" customHeight="1" x14ac:dyDescent="0.25">
      <c r="A4251" s="10"/>
      <c r="B4251" s="10"/>
      <c r="C4251" s="10"/>
      <c r="D4251" s="1038">
        <v>48085030100</v>
      </c>
      <c r="E4251" s="746">
        <v>4164</v>
      </c>
    </row>
    <row r="4252" spans="1:5" ht="14.25" customHeight="1" x14ac:dyDescent="0.25">
      <c r="A4252" s="10"/>
      <c r="B4252" s="10"/>
      <c r="C4252" s="10"/>
      <c r="D4252" s="1038">
        <v>48049951300</v>
      </c>
      <c r="E4252" s="746">
        <v>4164</v>
      </c>
    </row>
    <row r="4253" spans="1:5" ht="14.25" customHeight="1" x14ac:dyDescent="0.25">
      <c r="A4253" s="10"/>
      <c r="B4253" s="10"/>
      <c r="C4253" s="10"/>
      <c r="D4253" s="1038">
        <v>48051970200</v>
      </c>
      <c r="E4253" s="746">
        <v>4164</v>
      </c>
    </row>
    <row r="4254" spans="1:5" ht="14.25" customHeight="1" x14ac:dyDescent="0.25">
      <c r="A4254" s="10"/>
      <c r="B4254" s="10"/>
      <c r="C4254" s="10"/>
      <c r="D4254" s="1038">
        <v>48029192100</v>
      </c>
      <c r="E4254" s="746">
        <v>4164</v>
      </c>
    </row>
    <row r="4255" spans="1:5" ht="14.25" customHeight="1" x14ac:dyDescent="0.25">
      <c r="A4255" s="10"/>
      <c r="B4255" s="10"/>
      <c r="C4255" s="10"/>
      <c r="D4255" s="1038">
        <v>48027022402</v>
      </c>
      <c r="E4255" s="746">
        <v>4164</v>
      </c>
    </row>
    <row r="4256" spans="1:5" ht="14.25" customHeight="1" x14ac:dyDescent="0.25">
      <c r="A4256" s="10"/>
      <c r="B4256" s="10"/>
      <c r="C4256" s="10"/>
      <c r="D4256" s="1038">
        <v>48439121606</v>
      </c>
      <c r="E4256" s="746">
        <v>4197</v>
      </c>
    </row>
    <row r="4257" spans="1:5" ht="14.25" customHeight="1" x14ac:dyDescent="0.25">
      <c r="A4257" s="10"/>
      <c r="B4257" s="10"/>
      <c r="C4257" s="10"/>
      <c r="D4257" s="1038">
        <v>48251130500</v>
      </c>
      <c r="E4257" s="746">
        <v>4197</v>
      </c>
    </row>
    <row r="4258" spans="1:5" ht="14.25" customHeight="1" x14ac:dyDescent="0.25">
      <c r="A4258" s="10"/>
      <c r="B4258" s="10"/>
      <c r="C4258" s="10"/>
      <c r="D4258" s="1038">
        <v>48213950901</v>
      </c>
      <c r="E4258" s="746">
        <v>4197</v>
      </c>
    </row>
    <row r="4259" spans="1:5" ht="14.25" customHeight="1" x14ac:dyDescent="0.25">
      <c r="A4259" s="10"/>
      <c r="B4259" s="10"/>
      <c r="C4259" s="10"/>
      <c r="D4259" s="1038">
        <v>48113008705</v>
      </c>
      <c r="E4259" s="746">
        <v>4197</v>
      </c>
    </row>
    <row r="4260" spans="1:5" ht="14.25" customHeight="1" x14ac:dyDescent="0.25">
      <c r="A4260" s="10"/>
      <c r="B4260" s="10"/>
      <c r="C4260" s="10"/>
      <c r="D4260" s="1038">
        <v>48107950100</v>
      </c>
      <c r="E4260" s="746">
        <v>4197</v>
      </c>
    </row>
    <row r="4261" spans="1:5" ht="14.25" customHeight="1" x14ac:dyDescent="0.25">
      <c r="A4261" s="10"/>
      <c r="B4261" s="10"/>
      <c r="C4261" s="10"/>
      <c r="D4261" s="1038">
        <v>48189950700</v>
      </c>
      <c r="E4261" s="746">
        <v>4202</v>
      </c>
    </row>
    <row r="4262" spans="1:5" ht="14.25" customHeight="1" x14ac:dyDescent="0.25">
      <c r="A4262" s="10"/>
      <c r="B4262" s="10"/>
      <c r="C4262" s="10"/>
      <c r="D4262" s="1038">
        <v>48485013700</v>
      </c>
      <c r="E4262" s="746">
        <v>4203</v>
      </c>
    </row>
    <row r="4263" spans="1:5" ht="14.25" customHeight="1" x14ac:dyDescent="0.25">
      <c r="A4263" s="10"/>
      <c r="B4263" s="10"/>
      <c r="C4263" s="10"/>
      <c r="D4263" s="1038">
        <v>48463950400</v>
      </c>
      <c r="E4263" s="746">
        <v>4203</v>
      </c>
    </row>
    <row r="4264" spans="1:5" ht="14.25" customHeight="1" x14ac:dyDescent="0.25">
      <c r="A4264" s="10"/>
      <c r="B4264" s="10"/>
      <c r="C4264" s="10"/>
      <c r="D4264" s="1038">
        <v>48439114207</v>
      </c>
      <c r="E4264" s="746">
        <v>4203</v>
      </c>
    </row>
    <row r="4265" spans="1:5" ht="14.25" customHeight="1" x14ac:dyDescent="0.25">
      <c r="A4265" s="10"/>
      <c r="B4265" s="10"/>
      <c r="C4265" s="10"/>
      <c r="D4265" s="1038">
        <v>48439113912</v>
      </c>
      <c r="E4265" s="746">
        <v>4203</v>
      </c>
    </row>
    <row r="4266" spans="1:5" ht="14.25" customHeight="1" x14ac:dyDescent="0.25">
      <c r="A4266" s="10"/>
      <c r="B4266" s="10"/>
      <c r="C4266" s="10"/>
      <c r="D4266" s="1038">
        <v>48427950104</v>
      </c>
      <c r="E4266" s="746">
        <v>4203</v>
      </c>
    </row>
    <row r="4267" spans="1:5" ht="14.25" customHeight="1" x14ac:dyDescent="0.25">
      <c r="A4267" s="10"/>
      <c r="B4267" s="10"/>
      <c r="C4267" s="10"/>
      <c r="D4267" s="1038">
        <v>48381021000</v>
      </c>
      <c r="E4267" s="746">
        <v>4203</v>
      </c>
    </row>
    <row r="4268" spans="1:5" ht="14.25" customHeight="1" x14ac:dyDescent="0.25">
      <c r="A4268" s="10"/>
      <c r="B4268" s="10"/>
      <c r="C4268" s="10"/>
      <c r="D4268" s="1038">
        <v>48375010700</v>
      </c>
      <c r="E4268" s="746">
        <v>4203</v>
      </c>
    </row>
    <row r="4269" spans="1:5" ht="14.25" customHeight="1" x14ac:dyDescent="0.25">
      <c r="A4269" s="10"/>
      <c r="B4269" s="10"/>
      <c r="C4269" s="10"/>
      <c r="D4269" s="1038">
        <v>48355005409</v>
      </c>
      <c r="E4269" s="746">
        <v>4203</v>
      </c>
    </row>
    <row r="4270" spans="1:5" ht="14.25" customHeight="1" x14ac:dyDescent="0.25">
      <c r="A4270" s="10"/>
      <c r="B4270" s="10"/>
      <c r="C4270" s="10"/>
      <c r="D4270" s="1038">
        <v>48339694102</v>
      </c>
      <c r="E4270" s="746">
        <v>4203</v>
      </c>
    </row>
    <row r="4271" spans="1:5" ht="14.25" customHeight="1" x14ac:dyDescent="0.25">
      <c r="A4271" s="10"/>
      <c r="B4271" s="10"/>
      <c r="C4271" s="10"/>
      <c r="D4271" s="1038">
        <v>48337950400</v>
      </c>
      <c r="E4271" s="746">
        <v>4203</v>
      </c>
    </row>
    <row r="4272" spans="1:5" ht="14.25" customHeight="1" x14ac:dyDescent="0.25">
      <c r="A4272" s="10"/>
      <c r="B4272" s="10"/>
      <c r="C4272" s="10"/>
      <c r="D4272" s="1038">
        <v>48317950200</v>
      </c>
      <c r="E4272" s="746">
        <v>4203</v>
      </c>
    </row>
    <row r="4273" spans="1:5" ht="14.25" customHeight="1" x14ac:dyDescent="0.25">
      <c r="A4273" s="10"/>
      <c r="B4273" s="10"/>
      <c r="C4273" s="10"/>
      <c r="D4273" s="1038">
        <v>48309003500</v>
      </c>
      <c r="E4273" s="746">
        <v>4203</v>
      </c>
    </row>
    <row r="4274" spans="1:5" ht="14.25" customHeight="1" x14ac:dyDescent="0.25">
      <c r="A4274" s="10"/>
      <c r="B4274" s="10"/>
      <c r="C4274" s="10"/>
      <c r="D4274" s="1038">
        <v>48293970400</v>
      </c>
      <c r="E4274" s="746">
        <v>4203</v>
      </c>
    </row>
    <row r="4275" spans="1:5" ht="14.25" customHeight="1" x14ac:dyDescent="0.25">
      <c r="A4275" s="10"/>
      <c r="B4275" s="10"/>
      <c r="C4275" s="10"/>
      <c r="D4275" s="1038">
        <v>48259970100</v>
      </c>
      <c r="E4275" s="746">
        <v>4203</v>
      </c>
    </row>
    <row r="4276" spans="1:5" ht="14.25" customHeight="1" x14ac:dyDescent="0.25">
      <c r="A4276" s="10"/>
      <c r="B4276" s="10"/>
      <c r="C4276" s="10"/>
      <c r="D4276" s="1038">
        <v>48257050600</v>
      </c>
      <c r="E4276" s="746">
        <v>4203</v>
      </c>
    </row>
    <row r="4277" spans="1:5" ht="14.25" customHeight="1" x14ac:dyDescent="0.25">
      <c r="A4277" s="10"/>
      <c r="B4277" s="10"/>
      <c r="C4277" s="10"/>
      <c r="D4277" s="1038">
        <v>48251130212</v>
      </c>
      <c r="E4277" s="746">
        <v>4203</v>
      </c>
    </row>
    <row r="4278" spans="1:5" ht="14.25" customHeight="1" x14ac:dyDescent="0.25">
      <c r="A4278" s="10"/>
      <c r="B4278" s="10"/>
      <c r="C4278" s="10"/>
      <c r="D4278" s="1038">
        <v>48245000102</v>
      </c>
      <c r="E4278" s="746">
        <v>4203</v>
      </c>
    </row>
    <row r="4279" spans="1:5" ht="14.25" customHeight="1" x14ac:dyDescent="0.25">
      <c r="A4279" s="10"/>
      <c r="B4279" s="10"/>
      <c r="C4279" s="10"/>
      <c r="D4279" s="1038">
        <v>48201555701</v>
      </c>
      <c r="E4279" s="746">
        <v>4203</v>
      </c>
    </row>
    <row r="4280" spans="1:5" ht="14.25" customHeight="1" x14ac:dyDescent="0.25">
      <c r="A4280" s="10"/>
      <c r="B4280" s="10"/>
      <c r="C4280" s="10"/>
      <c r="D4280" s="1038">
        <v>48201555702</v>
      </c>
      <c r="E4280" s="746">
        <v>4203</v>
      </c>
    </row>
    <row r="4281" spans="1:5" ht="14.25" customHeight="1" x14ac:dyDescent="0.25">
      <c r="A4281" s="10"/>
      <c r="B4281" s="10"/>
      <c r="C4281" s="10"/>
      <c r="D4281" s="1038">
        <v>48201532501</v>
      </c>
      <c r="E4281" s="746">
        <v>4203</v>
      </c>
    </row>
    <row r="4282" spans="1:5" ht="14.25" customHeight="1" x14ac:dyDescent="0.25">
      <c r="A4282" s="10"/>
      <c r="B4282" s="10"/>
      <c r="C4282" s="10"/>
      <c r="D4282" s="1038">
        <v>48201431700</v>
      </c>
      <c r="E4282" s="746">
        <v>4203</v>
      </c>
    </row>
    <row r="4283" spans="1:5" ht="14.25" customHeight="1" x14ac:dyDescent="0.25">
      <c r="A4283" s="10"/>
      <c r="B4283" s="10"/>
      <c r="C4283" s="10"/>
      <c r="D4283" s="1038">
        <v>48201341400</v>
      </c>
      <c r="E4283" s="746">
        <v>4203</v>
      </c>
    </row>
    <row r="4284" spans="1:5" ht="14.25" customHeight="1" x14ac:dyDescent="0.25">
      <c r="A4284" s="10"/>
      <c r="B4284" s="10"/>
      <c r="C4284" s="10"/>
      <c r="D4284" s="1038">
        <v>48201340800</v>
      </c>
      <c r="E4284" s="746">
        <v>4203</v>
      </c>
    </row>
    <row r="4285" spans="1:5" ht="14.25" customHeight="1" x14ac:dyDescent="0.25">
      <c r="A4285" s="10"/>
      <c r="B4285" s="10"/>
      <c r="C4285" s="10"/>
      <c r="D4285" s="1038">
        <v>48201340202</v>
      </c>
      <c r="E4285" s="746">
        <v>4203</v>
      </c>
    </row>
    <row r="4286" spans="1:5" ht="14.25" customHeight="1" x14ac:dyDescent="0.25">
      <c r="A4286" s="10"/>
      <c r="B4286" s="10"/>
      <c r="C4286" s="10"/>
      <c r="D4286" s="1038">
        <v>48201323801</v>
      </c>
      <c r="E4286" s="746">
        <v>4203</v>
      </c>
    </row>
    <row r="4287" spans="1:5" ht="14.25" customHeight="1" x14ac:dyDescent="0.25">
      <c r="A4287" s="10"/>
      <c r="B4287" s="10"/>
      <c r="C4287" s="10"/>
      <c r="D4287" s="1038">
        <v>48199030600</v>
      </c>
      <c r="E4287" s="746">
        <v>4203</v>
      </c>
    </row>
    <row r="4288" spans="1:5" ht="14.25" customHeight="1" x14ac:dyDescent="0.25">
      <c r="A4288" s="10"/>
      <c r="B4288" s="10"/>
      <c r="C4288" s="10"/>
      <c r="D4288" s="1038">
        <v>48187210901</v>
      </c>
      <c r="E4288" s="746">
        <v>4203</v>
      </c>
    </row>
    <row r="4289" spans="1:5" ht="14.25" customHeight="1" x14ac:dyDescent="0.25">
      <c r="A4289" s="10"/>
      <c r="B4289" s="10"/>
      <c r="C4289" s="10"/>
      <c r="D4289" s="1038">
        <v>48187210708</v>
      </c>
      <c r="E4289" s="746">
        <v>4203</v>
      </c>
    </row>
    <row r="4290" spans="1:5" ht="14.25" customHeight="1" x14ac:dyDescent="0.25">
      <c r="A4290" s="10"/>
      <c r="B4290" s="10"/>
      <c r="C4290" s="10"/>
      <c r="D4290" s="1038">
        <v>48181000600</v>
      </c>
      <c r="E4290" s="746">
        <v>4203</v>
      </c>
    </row>
    <row r="4291" spans="1:5" ht="14.25" customHeight="1" x14ac:dyDescent="0.25">
      <c r="A4291" s="10"/>
      <c r="B4291" s="10"/>
      <c r="C4291" s="10"/>
      <c r="D4291" s="1038">
        <v>48153950500</v>
      </c>
      <c r="E4291" s="746">
        <v>4203</v>
      </c>
    </row>
    <row r="4292" spans="1:5" ht="14.25" customHeight="1" x14ac:dyDescent="0.25">
      <c r="A4292" s="10"/>
      <c r="B4292" s="10"/>
      <c r="C4292" s="10"/>
      <c r="D4292" s="1038">
        <v>48147950600</v>
      </c>
      <c r="E4292" s="746">
        <v>4203</v>
      </c>
    </row>
    <row r="4293" spans="1:5" ht="14.25" customHeight="1" x14ac:dyDescent="0.25">
      <c r="A4293" s="10"/>
      <c r="B4293" s="10"/>
      <c r="C4293" s="10"/>
      <c r="D4293" s="1038">
        <v>48139060207</v>
      </c>
      <c r="E4293" s="746">
        <v>4203</v>
      </c>
    </row>
    <row r="4294" spans="1:5" ht="14.25" customHeight="1" x14ac:dyDescent="0.25">
      <c r="A4294" s="10"/>
      <c r="B4294" s="10"/>
      <c r="C4294" s="10"/>
      <c r="D4294" s="1038">
        <v>48135000800</v>
      </c>
      <c r="E4294" s="746">
        <v>4203</v>
      </c>
    </row>
    <row r="4295" spans="1:5" ht="14.25" customHeight="1" x14ac:dyDescent="0.25">
      <c r="A4295" s="10"/>
      <c r="B4295" s="10"/>
      <c r="C4295" s="10"/>
      <c r="D4295" s="1038">
        <v>48121020105</v>
      </c>
      <c r="E4295" s="746">
        <v>4203</v>
      </c>
    </row>
    <row r="4296" spans="1:5" ht="14.25" customHeight="1" x14ac:dyDescent="0.25">
      <c r="A4296" s="10"/>
      <c r="B4296" s="10"/>
      <c r="C4296" s="10"/>
      <c r="D4296" s="1038">
        <v>48091310901</v>
      </c>
      <c r="E4296" s="746">
        <v>4203</v>
      </c>
    </row>
    <row r="4297" spans="1:5" ht="14.25" customHeight="1" x14ac:dyDescent="0.25">
      <c r="A4297" s="10"/>
      <c r="B4297" s="10"/>
      <c r="C4297" s="10"/>
      <c r="D4297" s="1038">
        <v>48089750400</v>
      </c>
      <c r="E4297" s="746">
        <v>4203</v>
      </c>
    </row>
    <row r="4298" spans="1:5" ht="14.25" customHeight="1" x14ac:dyDescent="0.25">
      <c r="A4298" s="10"/>
      <c r="B4298" s="10"/>
      <c r="C4298" s="10"/>
      <c r="D4298" s="1038">
        <v>48085032008</v>
      </c>
      <c r="E4298" s="746">
        <v>4203</v>
      </c>
    </row>
    <row r="4299" spans="1:5" ht="14.25" customHeight="1" x14ac:dyDescent="0.25">
      <c r="A4299" s="10"/>
      <c r="B4299" s="10"/>
      <c r="C4299" s="10"/>
      <c r="D4299" s="1038">
        <v>48085031715</v>
      </c>
      <c r="E4299" s="746">
        <v>4203</v>
      </c>
    </row>
    <row r="4300" spans="1:5" ht="14.25" customHeight="1" x14ac:dyDescent="0.25">
      <c r="A4300" s="10"/>
      <c r="B4300" s="10"/>
      <c r="C4300" s="10"/>
      <c r="D4300" s="1038">
        <v>48085030511</v>
      </c>
      <c r="E4300" s="746">
        <v>4203</v>
      </c>
    </row>
    <row r="4301" spans="1:5" ht="14.25" customHeight="1" x14ac:dyDescent="0.25">
      <c r="A4301" s="10"/>
      <c r="B4301" s="10"/>
      <c r="C4301" s="10"/>
      <c r="D4301" s="1038">
        <v>48053960400</v>
      </c>
      <c r="E4301" s="746">
        <v>4203</v>
      </c>
    </row>
    <row r="4302" spans="1:5" ht="14.25" customHeight="1" x14ac:dyDescent="0.25">
      <c r="A4302" s="10"/>
      <c r="B4302" s="10"/>
      <c r="C4302" s="10"/>
      <c r="D4302" s="1038">
        <v>48029980003</v>
      </c>
      <c r="E4302" s="746">
        <v>4203</v>
      </c>
    </row>
    <row r="4303" spans="1:5" ht="14.25" customHeight="1" x14ac:dyDescent="0.25">
      <c r="A4303" s="10"/>
      <c r="B4303" s="10"/>
      <c r="C4303" s="10"/>
      <c r="D4303" s="1038">
        <v>48029182003</v>
      </c>
      <c r="E4303" s="746">
        <v>4203</v>
      </c>
    </row>
    <row r="4304" spans="1:5" ht="14.25" customHeight="1" x14ac:dyDescent="0.25">
      <c r="A4304" s="10"/>
      <c r="B4304" s="10"/>
      <c r="C4304" s="10"/>
      <c r="D4304" s="1038">
        <v>48029181816</v>
      </c>
      <c r="E4304" s="746">
        <v>4203</v>
      </c>
    </row>
    <row r="4305" spans="1:5" ht="14.25" customHeight="1" x14ac:dyDescent="0.25">
      <c r="A4305" s="10"/>
      <c r="B4305" s="10"/>
      <c r="C4305" s="10"/>
      <c r="D4305" s="1038">
        <v>48029121903</v>
      </c>
      <c r="E4305" s="746">
        <v>4203</v>
      </c>
    </row>
    <row r="4306" spans="1:5" ht="14.25" customHeight="1" x14ac:dyDescent="0.25">
      <c r="A4306" s="10"/>
      <c r="B4306" s="10"/>
      <c r="C4306" s="10"/>
      <c r="D4306" s="1038">
        <v>48027022105</v>
      </c>
      <c r="E4306" s="746">
        <v>4203</v>
      </c>
    </row>
    <row r="4307" spans="1:5" ht="14.25" customHeight="1" x14ac:dyDescent="0.25">
      <c r="A4307" s="10"/>
      <c r="B4307" s="10"/>
      <c r="C4307" s="10"/>
      <c r="D4307" s="1038">
        <v>48013960202</v>
      </c>
      <c r="E4307" s="746">
        <v>4203</v>
      </c>
    </row>
    <row r="4308" spans="1:5" ht="14.25" customHeight="1" x14ac:dyDescent="0.25">
      <c r="A4308" s="10"/>
      <c r="B4308" s="10"/>
      <c r="C4308" s="10"/>
      <c r="D4308" s="1038">
        <v>48499950100</v>
      </c>
      <c r="E4308" s="746">
        <v>4249</v>
      </c>
    </row>
    <row r="4309" spans="1:5" ht="14.25" customHeight="1" x14ac:dyDescent="0.25">
      <c r="A4309" s="10"/>
      <c r="B4309" s="10"/>
      <c r="C4309" s="10"/>
      <c r="D4309" s="1038">
        <v>48479001818</v>
      </c>
      <c r="E4309" s="746">
        <v>4249</v>
      </c>
    </row>
    <row r="4310" spans="1:5" ht="14.25" customHeight="1" x14ac:dyDescent="0.25">
      <c r="A4310" s="10"/>
      <c r="B4310" s="10"/>
      <c r="C4310" s="10"/>
      <c r="D4310" s="1038">
        <v>48469001400</v>
      </c>
      <c r="E4310" s="746">
        <v>4249</v>
      </c>
    </row>
    <row r="4311" spans="1:5" ht="14.25" customHeight="1" x14ac:dyDescent="0.25">
      <c r="A4311" s="10"/>
      <c r="B4311" s="10"/>
      <c r="C4311" s="10"/>
      <c r="D4311" s="1038">
        <v>48463950100</v>
      </c>
      <c r="E4311" s="746">
        <v>4249</v>
      </c>
    </row>
    <row r="4312" spans="1:5" ht="14.25" customHeight="1" x14ac:dyDescent="0.25">
      <c r="A4312" s="10"/>
      <c r="B4312" s="10"/>
      <c r="C4312" s="10"/>
      <c r="D4312" s="1038">
        <v>48439113907</v>
      </c>
      <c r="E4312" s="746">
        <v>4249</v>
      </c>
    </row>
    <row r="4313" spans="1:5" ht="14.25" customHeight="1" x14ac:dyDescent="0.25">
      <c r="A4313" s="10"/>
      <c r="B4313" s="10"/>
      <c r="C4313" s="10"/>
      <c r="D4313" s="1038">
        <v>48439113108</v>
      </c>
      <c r="E4313" s="746">
        <v>4249</v>
      </c>
    </row>
    <row r="4314" spans="1:5" ht="14.25" customHeight="1" x14ac:dyDescent="0.25">
      <c r="A4314" s="10"/>
      <c r="B4314" s="10"/>
      <c r="C4314" s="10"/>
      <c r="D4314" s="1038">
        <v>48401951000</v>
      </c>
      <c r="E4314" s="746">
        <v>4249</v>
      </c>
    </row>
    <row r="4315" spans="1:5" ht="14.25" customHeight="1" x14ac:dyDescent="0.25">
      <c r="A4315" s="10"/>
      <c r="B4315" s="10"/>
      <c r="C4315" s="10"/>
      <c r="D4315" s="1038">
        <v>48237950500</v>
      </c>
      <c r="E4315" s="746">
        <v>4249</v>
      </c>
    </row>
    <row r="4316" spans="1:5" ht="14.25" customHeight="1" x14ac:dyDescent="0.25">
      <c r="A4316" s="10"/>
      <c r="B4316" s="10"/>
      <c r="C4316" s="10"/>
      <c r="D4316" s="1038">
        <v>48201452300</v>
      </c>
      <c r="E4316" s="746">
        <v>4249</v>
      </c>
    </row>
    <row r="4317" spans="1:5" ht="14.25" customHeight="1" x14ac:dyDescent="0.25">
      <c r="A4317" s="10"/>
      <c r="B4317" s="10"/>
      <c r="C4317" s="10"/>
      <c r="D4317" s="1038">
        <v>48181001801</v>
      </c>
      <c r="E4317" s="746">
        <v>4249</v>
      </c>
    </row>
    <row r="4318" spans="1:5" ht="14.25" customHeight="1" x14ac:dyDescent="0.25">
      <c r="A4318" s="10"/>
      <c r="B4318" s="10"/>
      <c r="C4318" s="10"/>
      <c r="D4318" s="1038">
        <v>48141010404</v>
      </c>
      <c r="E4318" s="746">
        <v>4249</v>
      </c>
    </row>
    <row r="4319" spans="1:5" ht="14.25" customHeight="1" x14ac:dyDescent="0.25">
      <c r="A4319" s="10"/>
      <c r="B4319" s="10"/>
      <c r="C4319" s="10"/>
      <c r="D4319" s="1038">
        <v>48139060102</v>
      </c>
      <c r="E4319" s="746">
        <v>4249</v>
      </c>
    </row>
    <row r="4320" spans="1:5" ht="14.25" customHeight="1" x14ac:dyDescent="0.25">
      <c r="A4320" s="10"/>
      <c r="B4320" s="10"/>
      <c r="C4320" s="10"/>
      <c r="D4320" s="1038">
        <v>48121021800</v>
      </c>
      <c r="E4320" s="746">
        <v>4249</v>
      </c>
    </row>
    <row r="4321" spans="1:5" ht="14.25" customHeight="1" x14ac:dyDescent="0.25">
      <c r="A4321" s="10"/>
      <c r="B4321" s="10"/>
      <c r="C4321" s="10"/>
      <c r="D4321" s="1038">
        <v>48121020309</v>
      </c>
      <c r="E4321" s="746">
        <v>4249</v>
      </c>
    </row>
    <row r="4322" spans="1:5" ht="14.25" customHeight="1" x14ac:dyDescent="0.25">
      <c r="A4322" s="10"/>
      <c r="B4322" s="10"/>
      <c r="C4322" s="10"/>
      <c r="D4322" s="1038">
        <v>48113013618</v>
      </c>
      <c r="E4322" s="746">
        <v>4249</v>
      </c>
    </row>
    <row r="4323" spans="1:5" ht="14.25" customHeight="1" x14ac:dyDescent="0.25">
      <c r="A4323" s="10"/>
      <c r="B4323" s="10"/>
      <c r="C4323" s="10"/>
      <c r="D4323" s="1038">
        <v>48113013101</v>
      </c>
      <c r="E4323" s="746">
        <v>4249</v>
      </c>
    </row>
    <row r="4324" spans="1:5" ht="14.25" customHeight="1" x14ac:dyDescent="0.25">
      <c r="A4324" s="10"/>
      <c r="B4324" s="10"/>
      <c r="C4324" s="10"/>
      <c r="D4324" s="1038">
        <v>48085031641</v>
      </c>
      <c r="E4324" s="746">
        <v>4249</v>
      </c>
    </row>
    <row r="4325" spans="1:5" ht="14.25" customHeight="1" x14ac:dyDescent="0.25">
      <c r="A4325" s="10"/>
      <c r="B4325" s="10"/>
      <c r="C4325" s="10"/>
      <c r="D4325" s="1038">
        <v>48073950802</v>
      </c>
      <c r="E4325" s="746">
        <v>4249</v>
      </c>
    </row>
    <row r="4326" spans="1:5" ht="14.25" customHeight="1" x14ac:dyDescent="0.25">
      <c r="A4326" s="10"/>
      <c r="B4326" s="10"/>
      <c r="C4326" s="10"/>
      <c r="D4326" s="1038">
        <v>48061013500</v>
      </c>
      <c r="E4326" s="746">
        <v>4249</v>
      </c>
    </row>
    <row r="4327" spans="1:5" ht="14.25" customHeight="1" x14ac:dyDescent="0.25">
      <c r="A4327" s="10"/>
      <c r="B4327" s="10"/>
      <c r="C4327" s="10"/>
      <c r="D4327" s="1038">
        <v>48015760501</v>
      </c>
      <c r="E4327" s="746">
        <v>4249</v>
      </c>
    </row>
    <row r="4328" spans="1:5" ht="14.25" customHeight="1" x14ac:dyDescent="0.25">
      <c r="A4328" s="10"/>
      <c r="B4328" s="10"/>
      <c r="C4328" s="10"/>
      <c r="D4328" s="1038">
        <v>48013960201</v>
      </c>
      <c r="E4328" s="746">
        <v>4249</v>
      </c>
    </row>
    <row r="4329" spans="1:5" ht="14.25" customHeight="1" x14ac:dyDescent="0.25">
      <c r="A4329" s="10"/>
      <c r="B4329" s="10"/>
      <c r="C4329" s="10"/>
      <c r="D4329" s="1038">
        <v>48309004202</v>
      </c>
      <c r="E4329" s="746">
        <v>4270</v>
      </c>
    </row>
    <row r="4330" spans="1:5" ht="14.25" customHeight="1" x14ac:dyDescent="0.25">
      <c r="A4330" s="10"/>
      <c r="B4330" s="10"/>
      <c r="C4330" s="10"/>
      <c r="D4330" s="1038">
        <v>48201341800</v>
      </c>
      <c r="E4330" s="746">
        <v>4270</v>
      </c>
    </row>
    <row r="4331" spans="1:5" ht="14.25" customHeight="1" x14ac:dyDescent="0.25">
      <c r="A4331" s="10"/>
      <c r="B4331" s="10"/>
      <c r="C4331" s="10"/>
      <c r="D4331" s="1038">
        <v>48201223100</v>
      </c>
      <c r="E4331" s="746">
        <v>4270</v>
      </c>
    </row>
    <row r="4332" spans="1:5" ht="14.25" customHeight="1" x14ac:dyDescent="0.25">
      <c r="A4332" s="10"/>
      <c r="B4332" s="10"/>
      <c r="C4332" s="10"/>
      <c r="D4332" s="1038">
        <v>48197950100</v>
      </c>
      <c r="E4332" s="746">
        <v>4270</v>
      </c>
    </row>
    <row r="4333" spans="1:5" ht="14.25" customHeight="1" x14ac:dyDescent="0.25">
      <c r="A4333" s="10"/>
      <c r="B4333" s="10"/>
      <c r="C4333" s="10"/>
      <c r="D4333" s="1038">
        <v>48189950900</v>
      </c>
      <c r="E4333" s="746">
        <v>4270</v>
      </c>
    </row>
    <row r="4334" spans="1:5" ht="14.25" customHeight="1" x14ac:dyDescent="0.25">
      <c r="A4334" s="10"/>
      <c r="B4334" s="10"/>
      <c r="C4334" s="10"/>
      <c r="D4334" s="1038">
        <v>48113014120</v>
      </c>
      <c r="E4334" s="746">
        <v>4270</v>
      </c>
    </row>
    <row r="4335" spans="1:5" ht="14.25" customHeight="1" x14ac:dyDescent="0.25">
      <c r="A4335" s="10"/>
      <c r="B4335" s="10"/>
      <c r="C4335" s="10"/>
      <c r="D4335" s="1038">
        <v>48085030521</v>
      </c>
      <c r="E4335" s="746">
        <v>4270</v>
      </c>
    </row>
    <row r="4336" spans="1:5" ht="14.25" customHeight="1" x14ac:dyDescent="0.25">
      <c r="A4336" s="10"/>
      <c r="B4336" s="10"/>
      <c r="C4336" s="10"/>
      <c r="D4336" s="1038">
        <v>48067950100</v>
      </c>
      <c r="E4336" s="746">
        <v>4270</v>
      </c>
    </row>
    <row r="4337" spans="1:5" ht="14.25" customHeight="1" x14ac:dyDescent="0.25">
      <c r="A4337" s="10"/>
      <c r="B4337" s="10"/>
      <c r="C4337" s="10"/>
      <c r="D4337" s="1038">
        <v>48035950200</v>
      </c>
      <c r="E4337" s="746">
        <v>4270</v>
      </c>
    </row>
    <row r="4338" spans="1:5" ht="14.25" customHeight="1" x14ac:dyDescent="0.25">
      <c r="A4338" s="10"/>
      <c r="B4338" s="10"/>
      <c r="C4338" s="10"/>
      <c r="D4338" s="1038">
        <v>48297950100</v>
      </c>
      <c r="E4338" s="746">
        <v>4279</v>
      </c>
    </row>
    <row r="4339" spans="1:5" ht="14.25" customHeight="1" x14ac:dyDescent="0.25">
      <c r="A4339" s="10"/>
      <c r="B4339" s="10"/>
      <c r="C4339" s="10"/>
      <c r="D4339" s="1038">
        <v>48143950100</v>
      </c>
      <c r="E4339" s="746">
        <v>4279</v>
      </c>
    </row>
    <row r="4340" spans="1:5" ht="14.25" customHeight="1" x14ac:dyDescent="0.25">
      <c r="A4340" s="10"/>
      <c r="B4340" s="10"/>
      <c r="C4340" s="10"/>
      <c r="D4340" s="1038">
        <v>48139060803</v>
      </c>
      <c r="E4340" s="746">
        <v>4279</v>
      </c>
    </row>
    <row r="4341" spans="1:5" ht="14.25" customHeight="1" x14ac:dyDescent="0.25">
      <c r="A4341" s="10"/>
      <c r="B4341" s="10"/>
      <c r="C4341" s="10"/>
      <c r="D4341" s="1038">
        <v>48027021602</v>
      </c>
      <c r="E4341" s="746">
        <v>4279</v>
      </c>
    </row>
    <row r="4342" spans="1:5" ht="14.25" customHeight="1" x14ac:dyDescent="0.25">
      <c r="A4342" s="10"/>
      <c r="B4342" s="10"/>
      <c r="C4342" s="10"/>
      <c r="D4342" s="1038">
        <v>48491020605</v>
      </c>
      <c r="E4342" s="746">
        <v>4283</v>
      </c>
    </row>
    <row r="4343" spans="1:5" ht="14.25" customHeight="1" x14ac:dyDescent="0.25">
      <c r="A4343" s="10"/>
      <c r="B4343" s="10"/>
      <c r="C4343" s="10"/>
      <c r="D4343" s="1038">
        <v>48491020202</v>
      </c>
      <c r="E4343" s="746">
        <v>4283</v>
      </c>
    </row>
    <row r="4344" spans="1:5" ht="14.25" customHeight="1" x14ac:dyDescent="0.25">
      <c r="A4344" s="10"/>
      <c r="B4344" s="10"/>
      <c r="C4344" s="10"/>
      <c r="D4344" s="1038">
        <v>48485011100</v>
      </c>
      <c r="E4344" s="746">
        <v>4283</v>
      </c>
    </row>
    <row r="4345" spans="1:5" ht="14.25" customHeight="1" x14ac:dyDescent="0.25">
      <c r="A4345" s="10"/>
      <c r="B4345" s="10"/>
      <c r="C4345" s="10"/>
      <c r="D4345" s="1038">
        <v>48453002434</v>
      </c>
      <c r="E4345" s="746">
        <v>4283</v>
      </c>
    </row>
    <row r="4346" spans="1:5" ht="14.25" customHeight="1" x14ac:dyDescent="0.25">
      <c r="A4346" s="10"/>
      <c r="B4346" s="10"/>
      <c r="C4346" s="10"/>
      <c r="D4346" s="1038">
        <v>48453001769</v>
      </c>
      <c r="E4346" s="746">
        <v>4283</v>
      </c>
    </row>
    <row r="4347" spans="1:5" ht="14.25" customHeight="1" x14ac:dyDescent="0.25">
      <c r="A4347" s="10"/>
      <c r="B4347" s="10"/>
      <c r="C4347" s="10"/>
      <c r="D4347" s="1038">
        <v>48439106510</v>
      </c>
      <c r="E4347" s="746">
        <v>4283</v>
      </c>
    </row>
    <row r="4348" spans="1:5" ht="14.25" customHeight="1" x14ac:dyDescent="0.25">
      <c r="A4348" s="10"/>
      <c r="B4348" s="10"/>
      <c r="C4348" s="10"/>
      <c r="D4348" s="1038">
        <v>48427950203</v>
      </c>
      <c r="E4348" s="746">
        <v>4283</v>
      </c>
    </row>
    <row r="4349" spans="1:5" ht="14.25" customHeight="1" x14ac:dyDescent="0.25">
      <c r="A4349" s="10"/>
      <c r="B4349" s="10"/>
      <c r="C4349" s="10"/>
      <c r="D4349" s="1038">
        <v>48321730501</v>
      </c>
      <c r="E4349" s="746">
        <v>4283</v>
      </c>
    </row>
    <row r="4350" spans="1:5" ht="14.25" customHeight="1" x14ac:dyDescent="0.25">
      <c r="A4350" s="10"/>
      <c r="B4350" s="10"/>
      <c r="C4350" s="10"/>
      <c r="D4350" s="1038">
        <v>48321730700</v>
      </c>
      <c r="E4350" s="746">
        <v>4283</v>
      </c>
    </row>
    <row r="4351" spans="1:5" ht="14.25" customHeight="1" x14ac:dyDescent="0.25">
      <c r="A4351" s="10"/>
      <c r="B4351" s="10"/>
      <c r="C4351" s="10"/>
      <c r="D4351" s="1038">
        <v>48309002900</v>
      </c>
      <c r="E4351" s="746">
        <v>4283</v>
      </c>
    </row>
    <row r="4352" spans="1:5" ht="14.25" customHeight="1" x14ac:dyDescent="0.25">
      <c r="A4352" s="10"/>
      <c r="B4352" s="10"/>
      <c r="C4352" s="10"/>
      <c r="D4352" s="1038">
        <v>48303000201</v>
      </c>
      <c r="E4352" s="746">
        <v>4283</v>
      </c>
    </row>
    <row r="4353" spans="1:5" ht="14.25" customHeight="1" x14ac:dyDescent="0.25">
      <c r="A4353" s="10"/>
      <c r="B4353" s="10"/>
      <c r="C4353" s="10"/>
      <c r="D4353" s="1038">
        <v>48277000101</v>
      </c>
      <c r="E4353" s="746">
        <v>4283</v>
      </c>
    </row>
    <row r="4354" spans="1:5" ht="14.25" customHeight="1" x14ac:dyDescent="0.25">
      <c r="A4354" s="10"/>
      <c r="B4354" s="10"/>
      <c r="C4354" s="10"/>
      <c r="D4354" s="1038">
        <v>48271950100</v>
      </c>
      <c r="E4354" s="746">
        <v>4283</v>
      </c>
    </row>
    <row r="4355" spans="1:5" ht="14.25" customHeight="1" x14ac:dyDescent="0.25">
      <c r="A4355" s="10"/>
      <c r="B4355" s="10"/>
      <c r="C4355" s="10"/>
      <c r="D4355" s="1038">
        <v>48257051201</v>
      </c>
      <c r="E4355" s="746">
        <v>4283</v>
      </c>
    </row>
    <row r="4356" spans="1:5" ht="14.25" customHeight="1" x14ac:dyDescent="0.25">
      <c r="A4356" s="10"/>
      <c r="B4356" s="10"/>
      <c r="C4356" s="10"/>
      <c r="D4356" s="1038">
        <v>48237950300</v>
      </c>
      <c r="E4356" s="746">
        <v>4283</v>
      </c>
    </row>
    <row r="4357" spans="1:5" ht="14.25" customHeight="1" x14ac:dyDescent="0.25">
      <c r="A4357" s="10"/>
      <c r="B4357" s="10"/>
      <c r="C4357" s="10"/>
      <c r="D4357" s="1038">
        <v>48233950900</v>
      </c>
      <c r="E4357" s="746">
        <v>4283</v>
      </c>
    </row>
    <row r="4358" spans="1:5" ht="14.25" customHeight="1" x14ac:dyDescent="0.25">
      <c r="A4358" s="10"/>
      <c r="B4358" s="10"/>
      <c r="C4358" s="10"/>
      <c r="D4358" s="1038">
        <v>48201552301</v>
      </c>
      <c r="E4358" s="746">
        <v>4283</v>
      </c>
    </row>
    <row r="4359" spans="1:5" ht="14.25" customHeight="1" x14ac:dyDescent="0.25">
      <c r="A4359" s="10"/>
      <c r="B4359" s="10"/>
      <c r="C4359" s="10"/>
      <c r="D4359" s="1038">
        <v>48201550602</v>
      </c>
      <c r="E4359" s="746">
        <v>4283</v>
      </c>
    </row>
    <row r="4360" spans="1:5" ht="14.25" customHeight="1" x14ac:dyDescent="0.25">
      <c r="A4360" s="10"/>
      <c r="B4360" s="10"/>
      <c r="C4360" s="10"/>
      <c r="D4360" s="1038">
        <v>48201540901</v>
      </c>
      <c r="E4360" s="746">
        <v>4283</v>
      </c>
    </row>
    <row r="4361" spans="1:5" ht="14.25" customHeight="1" x14ac:dyDescent="0.25">
      <c r="A4361" s="10"/>
      <c r="B4361" s="10"/>
      <c r="C4361" s="10"/>
      <c r="D4361" s="1038">
        <v>48193950100</v>
      </c>
      <c r="E4361" s="746">
        <v>4283</v>
      </c>
    </row>
    <row r="4362" spans="1:5" ht="14.25" customHeight="1" x14ac:dyDescent="0.25">
      <c r="A4362" s="10"/>
      <c r="B4362" s="10"/>
      <c r="C4362" s="10"/>
      <c r="D4362" s="1038">
        <v>48157671700</v>
      </c>
      <c r="E4362" s="746">
        <v>4283</v>
      </c>
    </row>
    <row r="4363" spans="1:5" ht="14.25" customHeight="1" x14ac:dyDescent="0.25">
      <c r="A4363" s="10"/>
      <c r="B4363" s="10"/>
      <c r="C4363" s="10"/>
      <c r="D4363" s="1038">
        <v>48157671001</v>
      </c>
      <c r="E4363" s="746">
        <v>4283</v>
      </c>
    </row>
    <row r="4364" spans="1:5" ht="14.25" customHeight="1" x14ac:dyDescent="0.25">
      <c r="A4364" s="10"/>
      <c r="B4364" s="10"/>
      <c r="C4364" s="10"/>
      <c r="D4364" s="1038">
        <v>48147950800</v>
      </c>
      <c r="E4364" s="746">
        <v>4283</v>
      </c>
    </row>
    <row r="4365" spans="1:5" ht="14.25" customHeight="1" x14ac:dyDescent="0.25">
      <c r="A4365" s="10"/>
      <c r="B4365" s="10"/>
      <c r="C4365" s="10"/>
      <c r="D4365" s="1038">
        <v>48145000800</v>
      </c>
      <c r="E4365" s="746">
        <v>4283</v>
      </c>
    </row>
    <row r="4366" spans="1:5" ht="14.25" customHeight="1" x14ac:dyDescent="0.25">
      <c r="A4366" s="10"/>
      <c r="B4366" s="10"/>
      <c r="C4366" s="10"/>
      <c r="D4366" s="1038">
        <v>48141010501</v>
      </c>
      <c r="E4366" s="746">
        <v>4283</v>
      </c>
    </row>
    <row r="4367" spans="1:5" ht="14.25" customHeight="1" x14ac:dyDescent="0.25">
      <c r="A4367" s="10"/>
      <c r="B4367" s="10"/>
      <c r="C4367" s="10"/>
      <c r="D4367" s="1038">
        <v>48135002501</v>
      </c>
      <c r="E4367" s="746">
        <v>4283</v>
      </c>
    </row>
    <row r="4368" spans="1:5" ht="14.25" customHeight="1" x14ac:dyDescent="0.25">
      <c r="A4368" s="10"/>
      <c r="B4368" s="10"/>
      <c r="C4368" s="10"/>
      <c r="D4368" s="1038">
        <v>48121021748</v>
      </c>
      <c r="E4368" s="746">
        <v>4283</v>
      </c>
    </row>
    <row r="4369" spans="1:5" ht="14.25" customHeight="1" x14ac:dyDescent="0.25">
      <c r="A4369" s="10"/>
      <c r="B4369" s="10"/>
      <c r="C4369" s="10"/>
      <c r="D4369" s="1038">
        <v>48121021614</v>
      </c>
      <c r="E4369" s="746">
        <v>4283</v>
      </c>
    </row>
    <row r="4370" spans="1:5" ht="14.25" customHeight="1" x14ac:dyDescent="0.25">
      <c r="A4370" s="10"/>
      <c r="B4370" s="10"/>
      <c r="C4370" s="10"/>
      <c r="D4370" s="1038">
        <v>48121020310</v>
      </c>
      <c r="E4370" s="746">
        <v>4283</v>
      </c>
    </row>
    <row r="4371" spans="1:5" ht="14.25" customHeight="1" x14ac:dyDescent="0.25">
      <c r="A4371" s="10"/>
      <c r="B4371" s="10"/>
      <c r="C4371" s="10"/>
      <c r="D4371" s="1038">
        <v>48113019800</v>
      </c>
      <c r="E4371" s="746">
        <v>4283</v>
      </c>
    </row>
    <row r="4372" spans="1:5" ht="14.25" customHeight="1" x14ac:dyDescent="0.25">
      <c r="A4372" s="10"/>
      <c r="B4372" s="10"/>
      <c r="C4372" s="10"/>
      <c r="D4372" s="1038">
        <v>48113019501</v>
      </c>
      <c r="E4372" s="746">
        <v>4283</v>
      </c>
    </row>
    <row r="4373" spans="1:5" ht="14.25" customHeight="1" x14ac:dyDescent="0.25">
      <c r="A4373" s="10"/>
      <c r="B4373" s="10"/>
      <c r="C4373" s="10"/>
      <c r="D4373" s="1038">
        <v>48113014501</v>
      </c>
      <c r="E4373" s="746">
        <v>4283</v>
      </c>
    </row>
    <row r="4374" spans="1:5" ht="14.25" customHeight="1" x14ac:dyDescent="0.25">
      <c r="A4374" s="10"/>
      <c r="B4374" s="10"/>
      <c r="C4374" s="10"/>
      <c r="D4374" s="1038">
        <v>48113013712</v>
      </c>
      <c r="E4374" s="746">
        <v>4283</v>
      </c>
    </row>
    <row r="4375" spans="1:5" ht="14.25" customHeight="1" x14ac:dyDescent="0.25">
      <c r="A4375" s="10"/>
      <c r="B4375" s="10"/>
      <c r="C4375" s="10"/>
      <c r="D4375" s="1038">
        <v>48113000201</v>
      </c>
      <c r="E4375" s="746">
        <v>4283</v>
      </c>
    </row>
    <row r="4376" spans="1:5" ht="14.25" customHeight="1" x14ac:dyDescent="0.25">
      <c r="A4376" s="10"/>
      <c r="B4376" s="10"/>
      <c r="C4376" s="10"/>
      <c r="D4376" s="1038">
        <v>48041002011</v>
      </c>
      <c r="E4376" s="746">
        <v>4283</v>
      </c>
    </row>
    <row r="4377" spans="1:5" ht="14.25" customHeight="1" x14ac:dyDescent="0.25">
      <c r="A4377" s="10"/>
      <c r="B4377" s="10"/>
      <c r="C4377" s="10"/>
      <c r="D4377" s="1038">
        <v>48039661700</v>
      </c>
      <c r="E4377" s="746">
        <v>4283</v>
      </c>
    </row>
    <row r="4378" spans="1:5" ht="14.25" customHeight="1" x14ac:dyDescent="0.25">
      <c r="A4378" s="10"/>
      <c r="B4378" s="10"/>
      <c r="C4378" s="10"/>
      <c r="D4378" s="1038">
        <v>48029191303</v>
      </c>
      <c r="E4378" s="746">
        <v>4283</v>
      </c>
    </row>
    <row r="4379" spans="1:5" ht="14.25" customHeight="1" x14ac:dyDescent="0.25">
      <c r="A4379" s="10"/>
      <c r="B4379" s="10"/>
      <c r="C4379" s="10"/>
      <c r="D4379" s="1038">
        <v>48029191005</v>
      </c>
      <c r="E4379" s="746">
        <v>4283</v>
      </c>
    </row>
    <row r="4380" spans="1:5" ht="14.25" customHeight="1" x14ac:dyDescent="0.25">
      <c r="A4380" s="10"/>
      <c r="B4380" s="10"/>
      <c r="C4380" s="10"/>
      <c r="D4380" s="1038">
        <v>48029181731</v>
      </c>
      <c r="E4380" s="746">
        <v>4283</v>
      </c>
    </row>
    <row r="4381" spans="1:5" ht="14.25" customHeight="1" x14ac:dyDescent="0.25">
      <c r="A4381" s="10"/>
      <c r="B4381" s="10"/>
      <c r="C4381" s="10"/>
      <c r="D4381" s="1038">
        <v>48029180503</v>
      </c>
      <c r="E4381" s="746">
        <v>4283</v>
      </c>
    </row>
    <row r="4382" spans="1:5" ht="14.25" customHeight="1" x14ac:dyDescent="0.25">
      <c r="A4382" s="10"/>
      <c r="B4382" s="10"/>
      <c r="C4382" s="10"/>
      <c r="D4382" s="1038">
        <v>48029121808</v>
      </c>
      <c r="E4382" s="746">
        <v>4283</v>
      </c>
    </row>
    <row r="4383" spans="1:5" ht="14.25" customHeight="1" x14ac:dyDescent="0.25">
      <c r="A4383" s="10"/>
      <c r="B4383" s="10"/>
      <c r="C4383" s="10"/>
      <c r="D4383" s="1038">
        <v>48029121505</v>
      </c>
      <c r="E4383" s="746">
        <v>4283</v>
      </c>
    </row>
    <row r="4384" spans="1:5" ht="14.25" customHeight="1" x14ac:dyDescent="0.25">
      <c r="A4384" s="10"/>
      <c r="B4384" s="10"/>
      <c r="C4384" s="10"/>
      <c r="D4384" s="1038">
        <v>48449950100</v>
      </c>
      <c r="E4384" s="746">
        <v>4325</v>
      </c>
    </row>
    <row r="4385" spans="1:5" ht="14.25" customHeight="1" x14ac:dyDescent="0.25">
      <c r="A4385" s="10"/>
      <c r="B4385" s="10"/>
      <c r="C4385" s="10"/>
      <c r="D4385" s="1038">
        <v>48387950100</v>
      </c>
      <c r="E4385" s="746">
        <v>4325</v>
      </c>
    </row>
    <row r="4386" spans="1:5" ht="14.25" customHeight="1" x14ac:dyDescent="0.25">
      <c r="A4386" s="10"/>
      <c r="B4386" s="10"/>
      <c r="C4386" s="10"/>
      <c r="D4386" s="1038">
        <v>48365950200</v>
      </c>
      <c r="E4386" s="746">
        <v>4325</v>
      </c>
    </row>
    <row r="4387" spans="1:5" ht="14.25" customHeight="1" x14ac:dyDescent="0.25">
      <c r="A4387" s="10"/>
      <c r="B4387" s="10"/>
      <c r="C4387" s="10"/>
      <c r="D4387" s="1038">
        <v>48361020500</v>
      </c>
      <c r="E4387" s="746">
        <v>4325</v>
      </c>
    </row>
    <row r="4388" spans="1:5" ht="14.25" customHeight="1" x14ac:dyDescent="0.25">
      <c r="A4388" s="10"/>
      <c r="B4388" s="10"/>
      <c r="C4388" s="10"/>
      <c r="D4388" s="1038">
        <v>48337950200</v>
      </c>
      <c r="E4388" s="746">
        <v>4325</v>
      </c>
    </row>
    <row r="4389" spans="1:5" ht="14.25" customHeight="1" x14ac:dyDescent="0.25">
      <c r="A4389" s="10"/>
      <c r="B4389" s="10"/>
      <c r="C4389" s="10"/>
      <c r="D4389" s="1038">
        <v>48245010200</v>
      </c>
      <c r="E4389" s="746">
        <v>4325</v>
      </c>
    </row>
    <row r="4390" spans="1:5" ht="14.25" customHeight="1" x14ac:dyDescent="0.25">
      <c r="A4390" s="10"/>
      <c r="B4390" s="10"/>
      <c r="C4390" s="10"/>
      <c r="D4390" s="1038">
        <v>48217960400</v>
      </c>
      <c r="E4390" s="746">
        <v>4325</v>
      </c>
    </row>
    <row r="4391" spans="1:5" ht="14.25" customHeight="1" x14ac:dyDescent="0.25">
      <c r="A4391" s="10"/>
      <c r="B4391" s="10"/>
      <c r="C4391" s="10"/>
      <c r="D4391" s="1038">
        <v>48201550700</v>
      </c>
      <c r="E4391" s="746">
        <v>4325</v>
      </c>
    </row>
    <row r="4392" spans="1:5" ht="14.25" customHeight="1" x14ac:dyDescent="0.25">
      <c r="A4392" s="10"/>
      <c r="B4392" s="10"/>
      <c r="C4392" s="10"/>
      <c r="D4392" s="1038">
        <v>48201340203</v>
      </c>
      <c r="E4392" s="746">
        <v>4325</v>
      </c>
    </row>
    <row r="4393" spans="1:5" ht="14.25" customHeight="1" x14ac:dyDescent="0.25">
      <c r="A4393" s="10"/>
      <c r="B4393" s="10"/>
      <c r="C4393" s="10"/>
      <c r="D4393" s="1038">
        <v>48175960200</v>
      </c>
      <c r="E4393" s="746">
        <v>4325</v>
      </c>
    </row>
    <row r="4394" spans="1:5" ht="14.25" customHeight="1" x14ac:dyDescent="0.25">
      <c r="A4394" s="10"/>
      <c r="B4394" s="10"/>
      <c r="C4394" s="10"/>
      <c r="D4394" s="1038">
        <v>48127950400</v>
      </c>
      <c r="E4394" s="746">
        <v>4325</v>
      </c>
    </row>
    <row r="4395" spans="1:5" ht="14.25" customHeight="1" x14ac:dyDescent="0.25">
      <c r="A4395" s="10"/>
      <c r="B4395" s="10"/>
      <c r="C4395" s="10"/>
      <c r="D4395" s="1038">
        <v>48113019038</v>
      </c>
      <c r="E4395" s="746">
        <v>4325</v>
      </c>
    </row>
    <row r="4396" spans="1:5" ht="14.25" customHeight="1" x14ac:dyDescent="0.25">
      <c r="A4396" s="10"/>
      <c r="B4396" s="10"/>
      <c r="C4396" s="10"/>
      <c r="D4396" s="1038">
        <v>48073951100</v>
      </c>
      <c r="E4396" s="746">
        <v>4325</v>
      </c>
    </row>
    <row r="4397" spans="1:5" ht="14.25" customHeight="1" x14ac:dyDescent="0.25">
      <c r="A4397" s="10"/>
      <c r="B4397" s="10"/>
      <c r="C4397" s="10"/>
      <c r="D4397" s="1038">
        <v>48049950700</v>
      </c>
      <c r="E4397" s="746">
        <v>4325</v>
      </c>
    </row>
    <row r="4398" spans="1:5" ht="14.25" customHeight="1" x14ac:dyDescent="0.25">
      <c r="A4398" s="10"/>
      <c r="B4398" s="10"/>
      <c r="C4398" s="10"/>
      <c r="D4398" s="1038">
        <v>48029181729</v>
      </c>
      <c r="E4398" s="746">
        <v>4325</v>
      </c>
    </row>
    <row r="4399" spans="1:5" ht="14.25" customHeight="1" x14ac:dyDescent="0.25">
      <c r="A4399" s="10"/>
      <c r="B4399" s="10"/>
      <c r="C4399" s="10"/>
      <c r="D4399" s="1038">
        <v>48029162001</v>
      </c>
      <c r="E4399" s="746">
        <v>4325</v>
      </c>
    </row>
    <row r="4400" spans="1:5" ht="14.25" customHeight="1" x14ac:dyDescent="0.25">
      <c r="A4400" s="10"/>
      <c r="B4400" s="10"/>
      <c r="C4400" s="10"/>
      <c r="D4400" s="1038">
        <v>48029140100</v>
      </c>
      <c r="E4400" s="746">
        <v>4325</v>
      </c>
    </row>
    <row r="4401" spans="1:5" ht="14.25" customHeight="1" x14ac:dyDescent="0.25">
      <c r="A4401" s="10"/>
      <c r="B4401" s="10"/>
      <c r="C4401" s="10"/>
      <c r="D4401" s="1038">
        <v>48029131402</v>
      </c>
      <c r="E4401" s="746">
        <v>4325</v>
      </c>
    </row>
    <row r="4402" spans="1:5" ht="14.25" customHeight="1" x14ac:dyDescent="0.25">
      <c r="A4402" s="10"/>
      <c r="B4402" s="10"/>
      <c r="C4402" s="10"/>
      <c r="D4402" s="1038">
        <v>48503950400</v>
      </c>
      <c r="E4402" s="746">
        <v>4343</v>
      </c>
    </row>
    <row r="4403" spans="1:5" ht="14.25" customHeight="1" x14ac:dyDescent="0.25">
      <c r="A4403" s="10"/>
      <c r="B4403" s="10"/>
      <c r="C4403" s="10"/>
      <c r="D4403" s="1038">
        <v>48417950300</v>
      </c>
      <c r="E4403" s="746">
        <v>4343</v>
      </c>
    </row>
    <row r="4404" spans="1:5" ht="14.25" customHeight="1" x14ac:dyDescent="0.25">
      <c r="A4404" s="10"/>
      <c r="B4404" s="10"/>
      <c r="C4404" s="10"/>
      <c r="D4404" s="1038">
        <v>48375014100</v>
      </c>
      <c r="E4404" s="746">
        <v>4343</v>
      </c>
    </row>
    <row r="4405" spans="1:5" ht="14.25" customHeight="1" x14ac:dyDescent="0.25">
      <c r="A4405" s="10"/>
      <c r="B4405" s="10"/>
      <c r="C4405" s="10"/>
      <c r="D4405" s="1038">
        <v>48349970100</v>
      </c>
      <c r="E4405" s="746">
        <v>4343</v>
      </c>
    </row>
    <row r="4406" spans="1:5" ht="14.25" customHeight="1" x14ac:dyDescent="0.25">
      <c r="A4406" s="10"/>
      <c r="B4406" s="10"/>
      <c r="C4406" s="10"/>
      <c r="D4406" s="1038">
        <v>48257051000</v>
      </c>
      <c r="E4406" s="746">
        <v>4343</v>
      </c>
    </row>
    <row r="4407" spans="1:5" ht="14.25" customHeight="1" x14ac:dyDescent="0.25">
      <c r="A4407" s="10"/>
      <c r="B4407" s="10"/>
      <c r="C4407" s="10"/>
      <c r="D4407" s="1038">
        <v>48253020101</v>
      </c>
      <c r="E4407" s="746">
        <v>4343</v>
      </c>
    </row>
    <row r="4408" spans="1:5" ht="14.25" customHeight="1" x14ac:dyDescent="0.25">
      <c r="A4408" s="10"/>
      <c r="B4408" s="10"/>
      <c r="C4408" s="10"/>
      <c r="D4408" s="1038">
        <v>48453002210</v>
      </c>
      <c r="E4408" s="746">
        <v>4349</v>
      </c>
    </row>
    <row r="4409" spans="1:5" ht="14.25" customHeight="1" x14ac:dyDescent="0.25">
      <c r="A4409" s="10"/>
      <c r="B4409" s="10"/>
      <c r="C4409" s="10"/>
      <c r="D4409" s="1038">
        <v>48441013500</v>
      </c>
      <c r="E4409" s="746">
        <v>4349</v>
      </c>
    </row>
    <row r="4410" spans="1:5" ht="14.25" customHeight="1" x14ac:dyDescent="0.25">
      <c r="A4410" s="10"/>
      <c r="B4410" s="10"/>
      <c r="C4410" s="10"/>
      <c r="D4410" s="1038">
        <v>48257050701</v>
      </c>
      <c r="E4410" s="746">
        <v>4349</v>
      </c>
    </row>
    <row r="4411" spans="1:5" ht="14.25" customHeight="1" x14ac:dyDescent="0.25">
      <c r="A4411" s="10"/>
      <c r="B4411" s="10"/>
      <c r="C4411" s="10"/>
      <c r="D4411" s="1038">
        <v>48035950700</v>
      </c>
      <c r="E4411" s="746">
        <v>4349</v>
      </c>
    </row>
    <row r="4412" spans="1:5" ht="14.25" customHeight="1" x14ac:dyDescent="0.25">
      <c r="A4412" s="10"/>
      <c r="B4412" s="10"/>
      <c r="C4412" s="10"/>
      <c r="D4412" s="1038">
        <v>48497150101</v>
      </c>
      <c r="E4412" s="746">
        <v>4353</v>
      </c>
    </row>
    <row r="4413" spans="1:5" ht="14.25" customHeight="1" x14ac:dyDescent="0.25">
      <c r="A4413" s="10"/>
      <c r="B4413" s="10"/>
      <c r="C4413" s="10"/>
      <c r="D4413" s="1038">
        <v>48485011700</v>
      </c>
      <c r="E4413" s="746">
        <v>4353</v>
      </c>
    </row>
    <row r="4414" spans="1:5" ht="14.25" customHeight="1" x14ac:dyDescent="0.25">
      <c r="A4414" s="10"/>
      <c r="B4414" s="10"/>
      <c r="C4414" s="10"/>
      <c r="D4414" s="1038">
        <v>48481740100</v>
      </c>
      <c r="E4414" s="746">
        <v>4353</v>
      </c>
    </row>
    <row r="4415" spans="1:5" ht="14.25" customHeight="1" x14ac:dyDescent="0.25">
      <c r="A4415" s="10"/>
      <c r="B4415" s="10"/>
      <c r="C4415" s="10"/>
      <c r="D4415" s="1038">
        <v>48479001811</v>
      </c>
      <c r="E4415" s="746">
        <v>4353</v>
      </c>
    </row>
    <row r="4416" spans="1:5" ht="14.25" customHeight="1" x14ac:dyDescent="0.25">
      <c r="A4416" s="10"/>
      <c r="B4416" s="10"/>
      <c r="C4416" s="10"/>
      <c r="D4416" s="1038">
        <v>48453001858</v>
      </c>
      <c r="E4416" s="746">
        <v>4353</v>
      </c>
    </row>
    <row r="4417" spans="1:5" ht="14.25" customHeight="1" x14ac:dyDescent="0.25">
      <c r="A4417" s="10"/>
      <c r="B4417" s="10"/>
      <c r="C4417" s="10"/>
      <c r="D4417" s="1038">
        <v>48439111546</v>
      </c>
      <c r="E4417" s="746">
        <v>4353</v>
      </c>
    </row>
    <row r="4418" spans="1:5" ht="14.25" customHeight="1" x14ac:dyDescent="0.25">
      <c r="A4418" s="10"/>
      <c r="B4418" s="10"/>
      <c r="C4418" s="10"/>
      <c r="D4418" s="1038">
        <v>48427950202</v>
      </c>
      <c r="E4418" s="746">
        <v>4353</v>
      </c>
    </row>
    <row r="4419" spans="1:5" ht="14.25" customHeight="1" x14ac:dyDescent="0.25">
      <c r="A4419" s="10"/>
      <c r="B4419" s="10"/>
      <c r="C4419" s="10"/>
      <c r="D4419" s="1038">
        <v>48427950105</v>
      </c>
      <c r="E4419" s="746">
        <v>4353</v>
      </c>
    </row>
    <row r="4420" spans="1:5" ht="14.25" customHeight="1" x14ac:dyDescent="0.25">
      <c r="A4420" s="10"/>
      <c r="B4420" s="10"/>
      <c r="C4420" s="10"/>
      <c r="D4420" s="1038">
        <v>48423002006</v>
      </c>
      <c r="E4420" s="746">
        <v>4353</v>
      </c>
    </row>
    <row r="4421" spans="1:5" ht="14.25" customHeight="1" x14ac:dyDescent="0.25">
      <c r="A4421" s="10"/>
      <c r="B4421" s="10"/>
      <c r="C4421" s="10"/>
      <c r="D4421" s="1038">
        <v>48361021501</v>
      </c>
      <c r="E4421" s="746">
        <v>4353</v>
      </c>
    </row>
    <row r="4422" spans="1:5" ht="14.25" customHeight="1" x14ac:dyDescent="0.25">
      <c r="A4422" s="10"/>
      <c r="B4422" s="10"/>
      <c r="C4422" s="10"/>
      <c r="D4422" s="1038">
        <v>48355005900</v>
      </c>
      <c r="E4422" s="746">
        <v>4353</v>
      </c>
    </row>
    <row r="4423" spans="1:5" ht="14.25" customHeight="1" x14ac:dyDescent="0.25">
      <c r="A4423" s="10"/>
      <c r="B4423" s="10"/>
      <c r="C4423" s="10"/>
      <c r="D4423" s="1038">
        <v>48303001904</v>
      </c>
      <c r="E4423" s="746">
        <v>4353</v>
      </c>
    </row>
    <row r="4424" spans="1:5" ht="14.25" customHeight="1" x14ac:dyDescent="0.25">
      <c r="A4424" s="10"/>
      <c r="B4424" s="10"/>
      <c r="C4424" s="10"/>
      <c r="D4424" s="1038">
        <v>48291700900</v>
      </c>
      <c r="E4424" s="746">
        <v>4353</v>
      </c>
    </row>
    <row r="4425" spans="1:5" ht="14.25" customHeight="1" x14ac:dyDescent="0.25">
      <c r="A4425" s="10"/>
      <c r="B4425" s="10"/>
      <c r="C4425" s="10"/>
      <c r="D4425" s="1038">
        <v>48265960200</v>
      </c>
      <c r="E4425" s="746">
        <v>4353</v>
      </c>
    </row>
    <row r="4426" spans="1:5" ht="14.25" customHeight="1" x14ac:dyDescent="0.25">
      <c r="A4426" s="10"/>
      <c r="B4426" s="10"/>
      <c r="C4426" s="10"/>
      <c r="D4426" s="1038">
        <v>48241950500</v>
      </c>
      <c r="E4426" s="746">
        <v>4353</v>
      </c>
    </row>
    <row r="4427" spans="1:5" ht="14.25" customHeight="1" x14ac:dyDescent="0.25">
      <c r="A4427" s="10"/>
      <c r="B4427" s="10"/>
      <c r="C4427" s="10"/>
      <c r="D4427" s="1038">
        <v>48215024301</v>
      </c>
      <c r="E4427" s="746">
        <v>4353</v>
      </c>
    </row>
    <row r="4428" spans="1:5" ht="14.25" customHeight="1" x14ac:dyDescent="0.25">
      <c r="A4428" s="10"/>
      <c r="B4428" s="10"/>
      <c r="C4428" s="10"/>
      <c r="D4428" s="1038">
        <v>48213950500</v>
      </c>
      <c r="E4428" s="746">
        <v>4353</v>
      </c>
    </row>
    <row r="4429" spans="1:5" ht="14.25" customHeight="1" x14ac:dyDescent="0.25">
      <c r="A4429" s="10"/>
      <c r="B4429" s="10"/>
      <c r="C4429" s="10"/>
      <c r="D4429" s="1038">
        <v>48201554903</v>
      </c>
      <c r="E4429" s="746">
        <v>4353</v>
      </c>
    </row>
    <row r="4430" spans="1:5" ht="14.25" customHeight="1" x14ac:dyDescent="0.25">
      <c r="A4430" s="10"/>
      <c r="B4430" s="10"/>
      <c r="C4430" s="10"/>
      <c r="D4430" s="1038">
        <v>48201540502</v>
      </c>
      <c r="E4430" s="746">
        <v>4353</v>
      </c>
    </row>
    <row r="4431" spans="1:5" ht="14.25" customHeight="1" x14ac:dyDescent="0.25">
      <c r="A4431" s="10"/>
      <c r="B4431" s="10"/>
      <c r="C4431" s="10"/>
      <c r="D4431" s="1038">
        <v>48201430900</v>
      </c>
      <c r="E4431" s="746">
        <v>4353</v>
      </c>
    </row>
    <row r="4432" spans="1:5" ht="14.25" customHeight="1" x14ac:dyDescent="0.25">
      <c r="A4432" s="10"/>
      <c r="B4432" s="10"/>
      <c r="C4432" s="10"/>
      <c r="D4432" s="1038">
        <v>48201343302</v>
      </c>
      <c r="E4432" s="746">
        <v>4353</v>
      </c>
    </row>
    <row r="4433" spans="1:5" ht="14.25" customHeight="1" x14ac:dyDescent="0.25">
      <c r="A4433" s="10"/>
      <c r="B4433" s="10"/>
      <c r="C4433" s="10"/>
      <c r="D4433" s="1038">
        <v>48201333600</v>
      </c>
      <c r="E4433" s="746">
        <v>4353</v>
      </c>
    </row>
    <row r="4434" spans="1:5" ht="14.25" customHeight="1" x14ac:dyDescent="0.25">
      <c r="A4434" s="10"/>
      <c r="B4434" s="10"/>
      <c r="C4434" s="10"/>
      <c r="D4434" s="1038">
        <v>48201231600</v>
      </c>
      <c r="E4434" s="746">
        <v>4353</v>
      </c>
    </row>
    <row r="4435" spans="1:5" ht="14.25" customHeight="1" x14ac:dyDescent="0.25">
      <c r="A4435" s="10"/>
      <c r="B4435" s="10"/>
      <c r="C4435" s="10"/>
      <c r="D4435" s="1038">
        <v>48165950100</v>
      </c>
      <c r="E4435" s="746">
        <v>4353</v>
      </c>
    </row>
    <row r="4436" spans="1:5" ht="14.25" customHeight="1" x14ac:dyDescent="0.25">
      <c r="A4436" s="10"/>
      <c r="B4436" s="10"/>
      <c r="C4436" s="10"/>
      <c r="D4436" s="1038">
        <v>48157674100</v>
      </c>
      <c r="E4436" s="746">
        <v>4353</v>
      </c>
    </row>
    <row r="4437" spans="1:5" ht="14.25" customHeight="1" x14ac:dyDescent="0.25">
      <c r="A4437" s="10"/>
      <c r="B4437" s="10"/>
      <c r="C4437" s="10"/>
      <c r="D4437" s="1038">
        <v>48157673600</v>
      </c>
      <c r="E4437" s="746">
        <v>4353</v>
      </c>
    </row>
    <row r="4438" spans="1:5" ht="14.25" customHeight="1" x14ac:dyDescent="0.25">
      <c r="A4438" s="10"/>
      <c r="B4438" s="10"/>
      <c r="C4438" s="10"/>
      <c r="D4438" s="1038">
        <v>48157670901</v>
      </c>
      <c r="E4438" s="746">
        <v>4353</v>
      </c>
    </row>
    <row r="4439" spans="1:5" ht="14.25" customHeight="1" x14ac:dyDescent="0.25">
      <c r="A4439" s="10"/>
      <c r="B4439" s="10"/>
      <c r="C4439" s="10"/>
      <c r="D4439" s="1038">
        <v>48157670700</v>
      </c>
      <c r="E4439" s="746">
        <v>4353</v>
      </c>
    </row>
    <row r="4440" spans="1:5" ht="14.25" customHeight="1" x14ac:dyDescent="0.25">
      <c r="A4440" s="10"/>
      <c r="B4440" s="10"/>
      <c r="C4440" s="10"/>
      <c r="D4440" s="1038">
        <v>48141010323</v>
      </c>
      <c r="E4440" s="746">
        <v>4353</v>
      </c>
    </row>
    <row r="4441" spans="1:5" ht="14.25" customHeight="1" x14ac:dyDescent="0.25">
      <c r="A4441" s="10"/>
      <c r="B4441" s="10"/>
      <c r="C4441" s="10"/>
      <c r="D4441" s="1038">
        <v>48141010213</v>
      </c>
      <c r="E4441" s="746">
        <v>4353</v>
      </c>
    </row>
    <row r="4442" spans="1:5" ht="14.25" customHeight="1" x14ac:dyDescent="0.25">
      <c r="A4442" s="10"/>
      <c r="B4442" s="10"/>
      <c r="C4442" s="10"/>
      <c r="D4442" s="1038">
        <v>48135002802</v>
      </c>
      <c r="E4442" s="746">
        <v>4353</v>
      </c>
    </row>
    <row r="4443" spans="1:5" ht="14.25" customHeight="1" x14ac:dyDescent="0.25">
      <c r="A4443" s="10"/>
      <c r="B4443" s="10"/>
      <c r="C4443" s="10"/>
      <c r="D4443" s="1038">
        <v>48121020109</v>
      </c>
      <c r="E4443" s="746">
        <v>4353</v>
      </c>
    </row>
    <row r="4444" spans="1:5" ht="14.25" customHeight="1" x14ac:dyDescent="0.25">
      <c r="A4444" s="10"/>
      <c r="B4444" s="10"/>
      <c r="C4444" s="10"/>
      <c r="D4444" s="1038">
        <v>48113013902</v>
      </c>
      <c r="E4444" s="746">
        <v>4353</v>
      </c>
    </row>
    <row r="4445" spans="1:5" ht="14.25" customHeight="1" x14ac:dyDescent="0.25">
      <c r="A4445" s="10"/>
      <c r="B4445" s="10"/>
      <c r="C4445" s="10"/>
      <c r="D4445" s="1038">
        <v>48113012603</v>
      </c>
      <c r="E4445" s="746">
        <v>4353</v>
      </c>
    </row>
    <row r="4446" spans="1:5" ht="14.25" customHeight="1" x14ac:dyDescent="0.25">
      <c r="A4446" s="10"/>
      <c r="B4446" s="10"/>
      <c r="C4446" s="10"/>
      <c r="D4446" s="1038">
        <v>48085031308</v>
      </c>
      <c r="E4446" s="746">
        <v>4353</v>
      </c>
    </row>
    <row r="4447" spans="1:5" ht="14.25" customHeight="1" x14ac:dyDescent="0.25">
      <c r="A4447" s="10"/>
      <c r="B4447" s="10"/>
      <c r="C4447" s="10"/>
      <c r="D4447" s="1038">
        <v>48081950100</v>
      </c>
      <c r="E4447" s="746">
        <v>4353</v>
      </c>
    </row>
    <row r="4448" spans="1:5" ht="14.25" customHeight="1" x14ac:dyDescent="0.25">
      <c r="A4448" s="10"/>
      <c r="B4448" s="10"/>
      <c r="C4448" s="10"/>
      <c r="D4448" s="1038">
        <v>48029121810</v>
      </c>
      <c r="E4448" s="746">
        <v>4353</v>
      </c>
    </row>
    <row r="4449" spans="1:5" ht="14.25" customHeight="1" x14ac:dyDescent="0.25">
      <c r="A4449" s="10"/>
      <c r="B4449" s="10"/>
      <c r="C4449" s="10"/>
      <c r="D4449" s="1038">
        <v>48029121811</v>
      </c>
      <c r="E4449" s="746">
        <v>4353</v>
      </c>
    </row>
    <row r="4450" spans="1:5" ht="14.25" customHeight="1" x14ac:dyDescent="0.25">
      <c r="A4450" s="10"/>
      <c r="B4450" s="10"/>
      <c r="C4450" s="10"/>
      <c r="D4450" s="1038">
        <v>48019000102</v>
      </c>
      <c r="E4450" s="746">
        <v>4353</v>
      </c>
    </row>
    <row r="4451" spans="1:5" ht="14.25" customHeight="1" x14ac:dyDescent="0.25">
      <c r="A4451" s="10"/>
      <c r="B4451" s="10"/>
      <c r="C4451" s="10"/>
      <c r="D4451" s="1038">
        <v>48019000200</v>
      </c>
      <c r="E4451" s="746">
        <v>4353</v>
      </c>
    </row>
    <row r="4452" spans="1:5" ht="14.25" customHeight="1" x14ac:dyDescent="0.25">
      <c r="A4452" s="10"/>
      <c r="B4452" s="10"/>
      <c r="C4452" s="10"/>
      <c r="D4452" s="1038">
        <v>48009020300</v>
      </c>
      <c r="E4452" s="746">
        <v>4353</v>
      </c>
    </row>
    <row r="4453" spans="1:5" ht="14.25" customHeight="1" x14ac:dyDescent="0.25">
      <c r="A4453" s="10"/>
      <c r="B4453" s="10"/>
      <c r="C4453" s="10"/>
      <c r="D4453" s="1038">
        <v>48493000500</v>
      </c>
      <c r="E4453" s="746">
        <v>4394</v>
      </c>
    </row>
    <row r="4454" spans="1:5" ht="14.25" customHeight="1" x14ac:dyDescent="0.25">
      <c r="A4454" s="10"/>
      <c r="B4454" s="10"/>
      <c r="C4454" s="10"/>
      <c r="D4454" s="1038">
        <v>48493000600</v>
      </c>
      <c r="E4454" s="746">
        <v>4394</v>
      </c>
    </row>
    <row r="4455" spans="1:5" ht="14.25" customHeight="1" x14ac:dyDescent="0.25">
      <c r="A4455" s="10"/>
      <c r="B4455" s="10"/>
      <c r="C4455" s="10"/>
      <c r="D4455" s="1038">
        <v>48427950106</v>
      </c>
      <c r="E4455" s="746">
        <v>4394</v>
      </c>
    </row>
    <row r="4456" spans="1:5" ht="14.25" customHeight="1" x14ac:dyDescent="0.25">
      <c r="A4456" s="10"/>
      <c r="B4456" s="10"/>
      <c r="C4456" s="10"/>
      <c r="D4456" s="1038">
        <v>48415950100</v>
      </c>
      <c r="E4456" s="746">
        <v>4394</v>
      </c>
    </row>
    <row r="4457" spans="1:5" ht="14.25" customHeight="1" x14ac:dyDescent="0.25">
      <c r="A4457" s="10"/>
      <c r="B4457" s="10"/>
      <c r="C4457" s="10"/>
      <c r="D4457" s="1038">
        <v>48371950100</v>
      </c>
      <c r="E4457" s="746">
        <v>4394</v>
      </c>
    </row>
    <row r="4458" spans="1:5" ht="14.25" customHeight="1" x14ac:dyDescent="0.25">
      <c r="A4458" s="10"/>
      <c r="B4458" s="10"/>
      <c r="C4458" s="10"/>
      <c r="D4458" s="1038">
        <v>48367140706</v>
      </c>
      <c r="E4458" s="746">
        <v>4394</v>
      </c>
    </row>
    <row r="4459" spans="1:5" ht="14.25" customHeight="1" x14ac:dyDescent="0.25">
      <c r="A4459" s="10"/>
      <c r="B4459" s="10"/>
      <c r="C4459" s="10"/>
      <c r="D4459" s="1038">
        <v>48355006000</v>
      </c>
      <c r="E4459" s="746">
        <v>4394</v>
      </c>
    </row>
    <row r="4460" spans="1:5" ht="14.25" customHeight="1" x14ac:dyDescent="0.25">
      <c r="A4460" s="10"/>
      <c r="B4460" s="10"/>
      <c r="C4460" s="10"/>
      <c r="D4460" s="1038">
        <v>48313000300</v>
      </c>
      <c r="E4460" s="746">
        <v>4394</v>
      </c>
    </row>
    <row r="4461" spans="1:5" ht="14.25" customHeight="1" x14ac:dyDescent="0.25">
      <c r="A4461" s="10"/>
      <c r="B4461" s="10"/>
      <c r="C4461" s="10"/>
      <c r="D4461" s="1038">
        <v>48293970100</v>
      </c>
      <c r="E4461" s="746">
        <v>4394</v>
      </c>
    </row>
    <row r="4462" spans="1:5" ht="14.25" customHeight="1" x14ac:dyDescent="0.25">
      <c r="A4462" s="10"/>
      <c r="B4462" s="10"/>
      <c r="C4462" s="10"/>
      <c r="D4462" s="1038">
        <v>48255970300</v>
      </c>
      <c r="E4462" s="746">
        <v>4394</v>
      </c>
    </row>
    <row r="4463" spans="1:5" ht="14.25" customHeight="1" x14ac:dyDescent="0.25">
      <c r="A4463" s="10"/>
      <c r="B4463" s="10"/>
      <c r="C4463" s="10"/>
      <c r="D4463" s="1038">
        <v>48245010700</v>
      </c>
      <c r="E4463" s="746">
        <v>4394</v>
      </c>
    </row>
    <row r="4464" spans="1:5" ht="14.25" customHeight="1" x14ac:dyDescent="0.25">
      <c r="A4464" s="10"/>
      <c r="B4464" s="10"/>
      <c r="C4464" s="10"/>
      <c r="D4464" s="1038">
        <v>48245006400</v>
      </c>
      <c r="E4464" s="746">
        <v>4394</v>
      </c>
    </row>
    <row r="4465" spans="1:5" ht="14.25" customHeight="1" x14ac:dyDescent="0.25">
      <c r="A4465" s="10"/>
      <c r="B4465" s="10"/>
      <c r="C4465" s="10"/>
      <c r="D4465" s="1038">
        <v>48217960600</v>
      </c>
      <c r="E4465" s="746">
        <v>4394</v>
      </c>
    </row>
    <row r="4466" spans="1:5" ht="14.25" customHeight="1" x14ac:dyDescent="0.25">
      <c r="A4466" s="10"/>
      <c r="B4466" s="10"/>
      <c r="C4466" s="10"/>
      <c r="D4466" s="1038">
        <v>48217960700</v>
      </c>
      <c r="E4466" s="746">
        <v>4394</v>
      </c>
    </row>
    <row r="4467" spans="1:5" ht="14.25" customHeight="1" x14ac:dyDescent="0.25">
      <c r="A4467" s="10"/>
      <c r="B4467" s="10"/>
      <c r="C4467" s="10"/>
      <c r="D4467" s="1038">
        <v>48209010901</v>
      </c>
      <c r="E4467" s="746">
        <v>4394</v>
      </c>
    </row>
    <row r="4468" spans="1:5" ht="14.25" customHeight="1" x14ac:dyDescent="0.25">
      <c r="A4468" s="10"/>
      <c r="B4468" s="10"/>
      <c r="C4468" s="10"/>
      <c r="D4468" s="1038">
        <v>48201412500</v>
      </c>
      <c r="E4468" s="746">
        <v>4394</v>
      </c>
    </row>
    <row r="4469" spans="1:5" ht="14.25" customHeight="1" x14ac:dyDescent="0.25">
      <c r="A4469" s="10"/>
      <c r="B4469" s="10"/>
      <c r="C4469" s="10"/>
      <c r="D4469" s="1038">
        <v>48201232000</v>
      </c>
      <c r="E4469" s="746">
        <v>4394</v>
      </c>
    </row>
    <row r="4470" spans="1:5" ht="14.25" customHeight="1" x14ac:dyDescent="0.25">
      <c r="A4470" s="10"/>
      <c r="B4470" s="10"/>
      <c r="C4470" s="10"/>
      <c r="D4470" s="1038">
        <v>48201222000</v>
      </c>
      <c r="E4470" s="746">
        <v>4394</v>
      </c>
    </row>
    <row r="4471" spans="1:5" ht="14.25" customHeight="1" x14ac:dyDescent="0.25">
      <c r="A4471" s="10"/>
      <c r="B4471" s="10"/>
      <c r="C4471" s="10"/>
      <c r="D4471" s="1038">
        <v>48179950600</v>
      </c>
      <c r="E4471" s="746">
        <v>4394</v>
      </c>
    </row>
    <row r="4472" spans="1:5" ht="14.25" customHeight="1" x14ac:dyDescent="0.25">
      <c r="A4472" s="10"/>
      <c r="B4472" s="10"/>
      <c r="C4472" s="10"/>
      <c r="D4472" s="1038">
        <v>48167724000</v>
      </c>
      <c r="E4472" s="746">
        <v>4394</v>
      </c>
    </row>
    <row r="4473" spans="1:5" ht="14.25" customHeight="1" x14ac:dyDescent="0.25">
      <c r="A4473" s="10"/>
      <c r="B4473" s="10"/>
      <c r="C4473" s="10"/>
      <c r="D4473" s="1038">
        <v>48141001203</v>
      </c>
      <c r="E4473" s="746">
        <v>4394</v>
      </c>
    </row>
    <row r="4474" spans="1:5" ht="14.25" customHeight="1" x14ac:dyDescent="0.25">
      <c r="A4474" s="10"/>
      <c r="B4474" s="10"/>
      <c r="C4474" s="10"/>
      <c r="D4474" s="1038">
        <v>48113013715</v>
      </c>
      <c r="E4474" s="746">
        <v>4394</v>
      </c>
    </row>
    <row r="4475" spans="1:5" ht="14.25" customHeight="1" x14ac:dyDescent="0.25">
      <c r="A4475" s="10"/>
      <c r="B4475" s="10"/>
      <c r="C4475" s="10"/>
      <c r="D4475" s="1038">
        <v>48113010102</v>
      </c>
      <c r="E4475" s="746">
        <v>4394</v>
      </c>
    </row>
    <row r="4476" spans="1:5" ht="14.25" customHeight="1" x14ac:dyDescent="0.25">
      <c r="A4476" s="10"/>
      <c r="B4476" s="10"/>
      <c r="C4476" s="10"/>
      <c r="D4476" s="1038">
        <v>48085031662</v>
      </c>
      <c r="E4476" s="746">
        <v>4394</v>
      </c>
    </row>
    <row r="4477" spans="1:5" ht="14.25" customHeight="1" x14ac:dyDescent="0.25">
      <c r="A4477" s="10"/>
      <c r="B4477" s="10"/>
      <c r="C4477" s="10"/>
      <c r="D4477" s="1038">
        <v>48061010201</v>
      </c>
      <c r="E4477" s="746">
        <v>4394</v>
      </c>
    </row>
    <row r="4478" spans="1:5" ht="14.25" customHeight="1" x14ac:dyDescent="0.25">
      <c r="A4478" s="10"/>
      <c r="B4478" s="10"/>
      <c r="C4478" s="10"/>
      <c r="D4478" s="1038">
        <v>48029121910</v>
      </c>
      <c r="E4478" s="746">
        <v>4394</v>
      </c>
    </row>
    <row r="4479" spans="1:5" ht="14.25" customHeight="1" x14ac:dyDescent="0.25">
      <c r="A4479" s="10"/>
      <c r="B4479" s="10"/>
      <c r="C4479" s="10"/>
      <c r="D4479" s="1038">
        <v>48423001102</v>
      </c>
      <c r="E4479" s="746">
        <v>4420</v>
      </c>
    </row>
    <row r="4480" spans="1:5" ht="14.25" customHeight="1" x14ac:dyDescent="0.25">
      <c r="A4480" s="10"/>
      <c r="B4480" s="10"/>
      <c r="C4480" s="10"/>
      <c r="D4480" s="1038">
        <v>48387950700</v>
      </c>
      <c r="E4480" s="746">
        <v>4420</v>
      </c>
    </row>
    <row r="4481" spans="1:5" ht="14.25" customHeight="1" x14ac:dyDescent="0.25">
      <c r="A4481" s="10"/>
      <c r="B4481" s="10"/>
      <c r="C4481" s="10"/>
      <c r="D4481" s="1038">
        <v>48303010302</v>
      </c>
      <c r="E4481" s="746">
        <v>4420</v>
      </c>
    </row>
    <row r="4482" spans="1:5" ht="14.25" customHeight="1" x14ac:dyDescent="0.25">
      <c r="A4482" s="10"/>
      <c r="B4482" s="10"/>
      <c r="C4482" s="10"/>
      <c r="D4482" s="1038">
        <v>48285000300</v>
      </c>
      <c r="E4482" s="746">
        <v>4420</v>
      </c>
    </row>
    <row r="4483" spans="1:5" ht="14.25" customHeight="1" x14ac:dyDescent="0.25">
      <c r="A4483" s="10"/>
      <c r="B4483" s="10"/>
      <c r="C4483" s="10"/>
      <c r="D4483" s="1038">
        <v>48199030900</v>
      </c>
      <c r="E4483" s="746">
        <v>4420</v>
      </c>
    </row>
    <row r="4484" spans="1:5" ht="14.25" customHeight="1" x14ac:dyDescent="0.25">
      <c r="A4484" s="10"/>
      <c r="B4484" s="10"/>
      <c r="C4484" s="10"/>
      <c r="D4484" s="1038">
        <v>48149970500</v>
      </c>
      <c r="E4484" s="746">
        <v>4420</v>
      </c>
    </row>
    <row r="4485" spans="1:5" ht="14.25" customHeight="1" x14ac:dyDescent="0.25">
      <c r="A4485" s="10"/>
      <c r="B4485" s="10"/>
      <c r="C4485" s="10"/>
      <c r="D4485" s="1038">
        <v>48095950300</v>
      </c>
      <c r="E4485" s="746">
        <v>4420</v>
      </c>
    </row>
    <row r="4486" spans="1:5" ht="14.25" customHeight="1" x14ac:dyDescent="0.25">
      <c r="A4486" s="10"/>
      <c r="B4486" s="10"/>
      <c r="C4486" s="10"/>
      <c r="D4486" s="1038">
        <v>48355001702</v>
      </c>
      <c r="E4486" s="746">
        <v>4427</v>
      </c>
    </row>
    <row r="4487" spans="1:5" ht="14.25" customHeight="1" x14ac:dyDescent="0.25">
      <c r="A4487" s="10"/>
      <c r="B4487" s="10"/>
      <c r="C4487" s="10"/>
      <c r="D4487" s="1038">
        <v>48201520100</v>
      </c>
      <c r="E4487" s="746">
        <v>4427</v>
      </c>
    </row>
    <row r="4488" spans="1:5" ht="14.25" customHeight="1" x14ac:dyDescent="0.25">
      <c r="A4488" s="10"/>
      <c r="B4488" s="10"/>
      <c r="C4488" s="10"/>
      <c r="D4488" s="1038">
        <v>48491020509</v>
      </c>
      <c r="E4488" s="746">
        <v>4429</v>
      </c>
    </row>
    <row r="4489" spans="1:5" ht="14.25" customHeight="1" x14ac:dyDescent="0.25">
      <c r="A4489" s="10"/>
      <c r="B4489" s="10"/>
      <c r="C4489" s="10"/>
      <c r="D4489" s="1038">
        <v>48491020503</v>
      </c>
      <c r="E4489" s="746">
        <v>4429</v>
      </c>
    </row>
    <row r="4490" spans="1:5" ht="14.25" customHeight="1" x14ac:dyDescent="0.25">
      <c r="A4490" s="10"/>
      <c r="B4490" s="10"/>
      <c r="C4490" s="10"/>
      <c r="D4490" s="1038">
        <v>48491020320</v>
      </c>
      <c r="E4490" s="746">
        <v>4429</v>
      </c>
    </row>
    <row r="4491" spans="1:5" ht="14.25" customHeight="1" x14ac:dyDescent="0.25">
      <c r="A4491" s="10"/>
      <c r="B4491" s="10"/>
      <c r="C4491" s="10"/>
      <c r="D4491" s="1038">
        <v>48491020105</v>
      </c>
      <c r="E4491" s="746">
        <v>4429</v>
      </c>
    </row>
    <row r="4492" spans="1:5" ht="14.25" customHeight="1" x14ac:dyDescent="0.25">
      <c r="A4492" s="10"/>
      <c r="B4492" s="10"/>
      <c r="C4492" s="10"/>
      <c r="D4492" s="1038">
        <v>48487950700</v>
      </c>
      <c r="E4492" s="746">
        <v>4429</v>
      </c>
    </row>
    <row r="4493" spans="1:5" ht="14.25" customHeight="1" x14ac:dyDescent="0.25">
      <c r="A4493" s="10"/>
      <c r="B4493" s="10"/>
      <c r="C4493" s="10"/>
      <c r="D4493" s="1038">
        <v>48471790300</v>
      </c>
      <c r="E4493" s="746">
        <v>4429</v>
      </c>
    </row>
    <row r="4494" spans="1:5" ht="14.25" customHeight="1" x14ac:dyDescent="0.25">
      <c r="A4494" s="10"/>
      <c r="B4494" s="10"/>
      <c r="C4494" s="10"/>
      <c r="D4494" s="1038">
        <v>48439114003</v>
      </c>
      <c r="E4494" s="746">
        <v>4429</v>
      </c>
    </row>
    <row r="4495" spans="1:5" ht="14.25" customHeight="1" x14ac:dyDescent="0.25">
      <c r="A4495" s="10"/>
      <c r="B4495" s="10"/>
      <c r="C4495" s="10"/>
      <c r="D4495" s="1038">
        <v>48439113920</v>
      </c>
      <c r="E4495" s="746">
        <v>4429</v>
      </c>
    </row>
    <row r="4496" spans="1:5" ht="14.25" customHeight="1" x14ac:dyDescent="0.25">
      <c r="A4496" s="10"/>
      <c r="B4496" s="10"/>
      <c r="C4496" s="10"/>
      <c r="D4496" s="1038">
        <v>48439113625</v>
      </c>
      <c r="E4496" s="746">
        <v>4429</v>
      </c>
    </row>
    <row r="4497" spans="1:5" ht="14.25" customHeight="1" x14ac:dyDescent="0.25">
      <c r="A4497" s="10"/>
      <c r="B4497" s="10"/>
      <c r="C4497" s="10"/>
      <c r="D4497" s="1038">
        <v>48439111550</v>
      </c>
      <c r="E4497" s="746">
        <v>4429</v>
      </c>
    </row>
    <row r="4498" spans="1:5" ht="14.25" customHeight="1" x14ac:dyDescent="0.25">
      <c r="A4498" s="10"/>
      <c r="B4498" s="10"/>
      <c r="C4498" s="10"/>
      <c r="D4498" s="1038">
        <v>48439111017</v>
      </c>
      <c r="E4498" s="746">
        <v>4429</v>
      </c>
    </row>
    <row r="4499" spans="1:5" ht="14.25" customHeight="1" x14ac:dyDescent="0.25">
      <c r="A4499" s="10"/>
      <c r="B4499" s="10"/>
      <c r="C4499" s="10"/>
      <c r="D4499" s="1038">
        <v>48419950500</v>
      </c>
      <c r="E4499" s="746">
        <v>4429</v>
      </c>
    </row>
    <row r="4500" spans="1:5" ht="14.25" customHeight="1" x14ac:dyDescent="0.25">
      <c r="A4500" s="10"/>
      <c r="B4500" s="10"/>
      <c r="C4500" s="10"/>
      <c r="D4500" s="1038">
        <v>48375013400</v>
      </c>
      <c r="E4500" s="746">
        <v>4429</v>
      </c>
    </row>
    <row r="4501" spans="1:5" ht="14.25" customHeight="1" x14ac:dyDescent="0.25">
      <c r="A4501" s="10"/>
      <c r="B4501" s="10"/>
      <c r="C4501" s="10"/>
      <c r="D4501" s="1038">
        <v>48355006200</v>
      </c>
      <c r="E4501" s="746">
        <v>4429</v>
      </c>
    </row>
    <row r="4502" spans="1:5" ht="14.25" customHeight="1" x14ac:dyDescent="0.25">
      <c r="A4502" s="10"/>
      <c r="B4502" s="10"/>
      <c r="C4502" s="10"/>
      <c r="D4502" s="1038">
        <v>48339691100</v>
      </c>
      <c r="E4502" s="746">
        <v>4429</v>
      </c>
    </row>
    <row r="4503" spans="1:5" ht="14.25" customHeight="1" x14ac:dyDescent="0.25">
      <c r="A4503" s="10"/>
      <c r="B4503" s="10"/>
      <c r="C4503" s="10"/>
      <c r="D4503" s="1038">
        <v>48287000300</v>
      </c>
      <c r="E4503" s="746">
        <v>4429</v>
      </c>
    </row>
    <row r="4504" spans="1:5" ht="14.25" customHeight="1" x14ac:dyDescent="0.25">
      <c r="A4504" s="10"/>
      <c r="B4504" s="10"/>
      <c r="C4504" s="10"/>
      <c r="D4504" s="1038">
        <v>48255970400</v>
      </c>
      <c r="E4504" s="746">
        <v>4429</v>
      </c>
    </row>
    <row r="4505" spans="1:5" ht="14.25" customHeight="1" x14ac:dyDescent="0.25">
      <c r="A4505" s="10"/>
      <c r="B4505" s="10"/>
      <c r="C4505" s="10"/>
      <c r="D4505" s="1038">
        <v>48253020300</v>
      </c>
      <c r="E4505" s="746">
        <v>4429</v>
      </c>
    </row>
    <row r="4506" spans="1:5" ht="14.25" customHeight="1" x14ac:dyDescent="0.25">
      <c r="A4506" s="10"/>
      <c r="B4506" s="10"/>
      <c r="C4506" s="10"/>
      <c r="D4506" s="1038">
        <v>48251130213</v>
      </c>
      <c r="E4506" s="746">
        <v>4429</v>
      </c>
    </row>
    <row r="4507" spans="1:5" ht="14.25" customHeight="1" x14ac:dyDescent="0.25">
      <c r="A4507" s="10"/>
      <c r="B4507" s="10"/>
      <c r="C4507" s="10"/>
      <c r="D4507" s="1038">
        <v>48245005400</v>
      </c>
      <c r="E4507" s="746">
        <v>4429</v>
      </c>
    </row>
    <row r="4508" spans="1:5" ht="14.25" customHeight="1" x14ac:dyDescent="0.25">
      <c r="A4508" s="10"/>
      <c r="B4508" s="10"/>
      <c r="C4508" s="10"/>
      <c r="D4508" s="1038">
        <v>48231961502</v>
      </c>
      <c r="E4508" s="746">
        <v>4429</v>
      </c>
    </row>
    <row r="4509" spans="1:5" ht="14.25" customHeight="1" x14ac:dyDescent="0.25">
      <c r="A4509" s="10"/>
      <c r="B4509" s="10"/>
      <c r="C4509" s="10"/>
      <c r="D4509" s="1038">
        <v>48223950100</v>
      </c>
      <c r="E4509" s="746">
        <v>4429</v>
      </c>
    </row>
    <row r="4510" spans="1:5" ht="14.25" customHeight="1" x14ac:dyDescent="0.25">
      <c r="A4510" s="10"/>
      <c r="B4510" s="10"/>
      <c r="C4510" s="10"/>
      <c r="D4510" s="1038">
        <v>48215024204</v>
      </c>
      <c r="E4510" s="746">
        <v>4429</v>
      </c>
    </row>
    <row r="4511" spans="1:5" ht="14.25" customHeight="1" x14ac:dyDescent="0.25">
      <c r="A4511" s="10"/>
      <c r="B4511" s="10"/>
      <c r="C4511" s="10"/>
      <c r="D4511" s="1038">
        <v>48213950200</v>
      </c>
      <c r="E4511" s="746">
        <v>4429</v>
      </c>
    </row>
    <row r="4512" spans="1:5" ht="14.25" customHeight="1" x14ac:dyDescent="0.25">
      <c r="A4512" s="10"/>
      <c r="B4512" s="10"/>
      <c r="C4512" s="10"/>
      <c r="D4512" s="1038">
        <v>48203020103</v>
      </c>
      <c r="E4512" s="746">
        <v>4429</v>
      </c>
    </row>
    <row r="4513" spans="1:5" ht="14.25" customHeight="1" x14ac:dyDescent="0.25">
      <c r="A4513" s="10"/>
      <c r="B4513" s="10"/>
      <c r="C4513" s="10"/>
      <c r="D4513" s="1038">
        <v>48201555600</v>
      </c>
      <c r="E4513" s="746">
        <v>4429</v>
      </c>
    </row>
    <row r="4514" spans="1:5" ht="14.25" customHeight="1" x14ac:dyDescent="0.25">
      <c r="A4514" s="10"/>
      <c r="B4514" s="10"/>
      <c r="C4514" s="10"/>
      <c r="D4514" s="1038">
        <v>48201554102</v>
      </c>
      <c r="E4514" s="746">
        <v>4429</v>
      </c>
    </row>
    <row r="4515" spans="1:5" ht="14.25" customHeight="1" x14ac:dyDescent="0.25">
      <c r="A4515" s="10"/>
      <c r="B4515" s="10"/>
      <c r="C4515" s="10"/>
      <c r="D4515" s="1038">
        <v>48201553801</v>
      </c>
      <c r="E4515" s="746">
        <v>4429</v>
      </c>
    </row>
    <row r="4516" spans="1:5" ht="14.25" customHeight="1" x14ac:dyDescent="0.25">
      <c r="A4516" s="10"/>
      <c r="B4516" s="10"/>
      <c r="C4516" s="10"/>
      <c r="D4516" s="1038">
        <v>48201321700</v>
      </c>
      <c r="E4516" s="746">
        <v>4429</v>
      </c>
    </row>
    <row r="4517" spans="1:5" ht="14.25" customHeight="1" x14ac:dyDescent="0.25">
      <c r="A4517" s="10"/>
      <c r="B4517" s="10"/>
      <c r="C4517" s="10"/>
      <c r="D4517" s="1038">
        <v>48195950100</v>
      </c>
      <c r="E4517" s="746">
        <v>4429</v>
      </c>
    </row>
    <row r="4518" spans="1:5" ht="14.25" customHeight="1" x14ac:dyDescent="0.25">
      <c r="A4518" s="10"/>
      <c r="B4518" s="10"/>
      <c r="C4518" s="10"/>
      <c r="D4518" s="1038">
        <v>48189950600</v>
      </c>
      <c r="E4518" s="746">
        <v>4429</v>
      </c>
    </row>
    <row r="4519" spans="1:5" ht="14.25" customHeight="1" x14ac:dyDescent="0.25">
      <c r="A4519" s="10"/>
      <c r="B4519" s="10"/>
      <c r="C4519" s="10"/>
      <c r="D4519" s="1038">
        <v>48167720501</v>
      </c>
      <c r="E4519" s="746">
        <v>4429</v>
      </c>
    </row>
    <row r="4520" spans="1:5" ht="14.25" customHeight="1" x14ac:dyDescent="0.25">
      <c r="A4520" s="10"/>
      <c r="B4520" s="10"/>
      <c r="C4520" s="10"/>
      <c r="D4520" s="1038">
        <v>48165950200</v>
      </c>
      <c r="E4520" s="746">
        <v>4429</v>
      </c>
    </row>
    <row r="4521" spans="1:5" ht="14.25" customHeight="1" x14ac:dyDescent="0.25">
      <c r="A4521" s="10"/>
      <c r="B4521" s="10"/>
      <c r="C4521" s="10"/>
      <c r="D4521" s="1038">
        <v>48159950100</v>
      </c>
      <c r="E4521" s="746">
        <v>4429</v>
      </c>
    </row>
    <row r="4522" spans="1:5" ht="14.25" customHeight="1" x14ac:dyDescent="0.25">
      <c r="A4522" s="10"/>
      <c r="B4522" s="10"/>
      <c r="C4522" s="10"/>
      <c r="D4522" s="1038">
        <v>48147950500</v>
      </c>
      <c r="E4522" s="746">
        <v>4429</v>
      </c>
    </row>
    <row r="4523" spans="1:5" ht="14.25" customHeight="1" x14ac:dyDescent="0.25">
      <c r="A4523" s="10"/>
      <c r="B4523" s="10"/>
      <c r="C4523" s="10"/>
      <c r="D4523" s="1038">
        <v>48139061300</v>
      </c>
      <c r="E4523" s="746">
        <v>4429</v>
      </c>
    </row>
    <row r="4524" spans="1:5" ht="14.25" customHeight="1" x14ac:dyDescent="0.25">
      <c r="A4524" s="10"/>
      <c r="B4524" s="10"/>
      <c r="C4524" s="10"/>
      <c r="D4524" s="1038">
        <v>48121021622</v>
      </c>
      <c r="E4524" s="746">
        <v>4429</v>
      </c>
    </row>
    <row r="4525" spans="1:5" ht="14.25" customHeight="1" x14ac:dyDescent="0.25">
      <c r="A4525" s="10"/>
      <c r="B4525" s="10"/>
      <c r="C4525" s="10"/>
      <c r="D4525" s="1038">
        <v>48113019036</v>
      </c>
      <c r="E4525" s="746">
        <v>4429</v>
      </c>
    </row>
    <row r="4526" spans="1:5" ht="14.25" customHeight="1" x14ac:dyDescent="0.25">
      <c r="A4526" s="10"/>
      <c r="B4526" s="10"/>
      <c r="C4526" s="10"/>
      <c r="D4526" s="1038">
        <v>48113019037</v>
      </c>
      <c r="E4526" s="746">
        <v>4429</v>
      </c>
    </row>
    <row r="4527" spans="1:5" ht="14.25" customHeight="1" x14ac:dyDescent="0.25">
      <c r="A4527" s="10"/>
      <c r="B4527" s="10"/>
      <c r="C4527" s="10"/>
      <c r="D4527" s="1038">
        <v>48113016513</v>
      </c>
      <c r="E4527" s="746">
        <v>4429</v>
      </c>
    </row>
    <row r="4528" spans="1:5" ht="14.25" customHeight="1" x14ac:dyDescent="0.25">
      <c r="A4528" s="10"/>
      <c r="B4528" s="10"/>
      <c r="C4528" s="10"/>
      <c r="D4528" s="1038">
        <v>48113007906</v>
      </c>
      <c r="E4528" s="746">
        <v>4429</v>
      </c>
    </row>
    <row r="4529" spans="1:5" ht="14.25" customHeight="1" x14ac:dyDescent="0.25">
      <c r="A4529" s="10"/>
      <c r="B4529" s="10"/>
      <c r="C4529" s="10"/>
      <c r="D4529" s="1038">
        <v>48091310704</v>
      </c>
      <c r="E4529" s="746">
        <v>4429</v>
      </c>
    </row>
    <row r="4530" spans="1:5" ht="14.25" customHeight="1" x14ac:dyDescent="0.25">
      <c r="A4530" s="10"/>
      <c r="B4530" s="10"/>
      <c r="C4530" s="10"/>
      <c r="D4530" s="1038">
        <v>48085030407</v>
      </c>
      <c r="E4530" s="746">
        <v>4429</v>
      </c>
    </row>
    <row r="4531" spans="1:5" ht="14.25" customHeight="1" x14ac:dyDescent="0.25">
      <c r="A4531" s="10"/>
      <c r="B4531" s="10"/>
      <c r="C4531" s="10"/>
      <c r="D4531" s="1038">
        <v>48061011903</v>
      </c>
      <c r="E4531" s="746">
        <v>4429</v>
      </c>
    </row>
    <row r="4532" spans="1:5" ht="14.25" customHeight="1" x14ac:dyDescent="0.25">
      <c r="A4532" s="10"/>
      <c r="B4532" s="10"/>
      <c r="C4532" s="10"/>
      <c r="D4532" s="1038">
        <v>48491021201</v>
      </c>
      <c r="E4532" s="746">
        <v>4473</v>
      </c>
    </row>
    <row r="4533" spans="1:5" ht="14.25" customHeight="1" x14ac:dyDescent="0.25">
      <c r="A4533" s="10"/>
      <c r="B4533" s="10"/>
      <c r="C4533" s="10"/>
      <c r="D4533" s="1038">
        <v>48461950200</v>
      </c>
      <c r="E4533" s="746">
        <v>4473</v>
      </c>
    </row>
    <row r="4534" spans="1:5" ht="14.25" customHeight="1" x14ac:dyDescent="0.25">
      <c r="A4534" s="10"/>
      <c r="B4534" s="10"/>
      <c r="C4534" s="10"/>
      <c r="D4534" s="1038">
        <v>48459950600</v>
      </c>
      <c r="E4534" s="746">
        <v>4473</v>
      </c>
    </row>
    <row r="4535" spans="1:5" ht="14.25" customHeight="1" x14ac:dyDescent="0.25">
      <c r="A4535" s="10"/>
      <c r="B4535" s="10"/>
      <c r="C4535" s="10"/>
      <c r="D4535" s="1038">
        <v>48453001781</v>
      </c>
      <c r="E4535" s="746">
        <v>4473</v>
      </c>
    </row>
    <row r="4536" spans="1:5" ht="14.25" customHeight="1" x14ac:dyDescent="0.25">
      <c r="A4536" s="10"/>
      <c r="B4536" s="10"/>
      <c r="C4536" s="10"/>
      <c r="D4536" s="1038">
        <v>48411950200</v>
      </c>
      <c r="E4536" s="746">
        <v>4473</v>
      </c>
    </row>
    <row r="4537" spans="1:5" ht="14.25" customHeight="1" x14ac:dyDescent="0.25">
      <c r="A4537" s="10"/>
      <c r="B4537" s="10"/>
      <c r="C4537" s="10"/>
      <c r="D4537" s="1038">
        <v>48339692900</v>
      </c>
      <c r="E4537" s="746">
        <v>4473</v>
      </c>
    </row>
    <row r="4538" spans="1:5" ht="14.25" customHeight="1" x14ac:dyDescent="0.25">
      <c r="A4538" s="10"/>
      <c r="B4538" s="10"/>
      <c r="C4538" s="10"/>
      <c r="D4538" s="1038">
        <v>48291701300</v>
      </c>
      <c r="E4538" s="746">
        <v>4473</v>
      </c>
    </row>
    <row r="4539" spans="1:5" ht="14.25" customHeight="1" x14ac:dyDescent="0.25">
      <c r="A4539" s="10"/>
      <c r="B4539" s="10"/>
      <c r="C4539" s="10"/>
      <c r="D4539" s="1038">
        <v>48277000102</v>
      </c>
      <c r="E4539" s="746">
        <v>4473</v>
      </c>
    </row>
    <row r="4540" spans="1:5" ht="14.25" customHeight="1" x14ac:dyDescent="0.25">
      <c r="A4540" s="10"/>
      <c r="B4540" s="10"/>
      <c r="C4540" s="10"/>
      <c r="D4540" s="1038">
        <v>48253020200</v>
      </c>
      <c r="E4540" s="746">
        <v>4473</v>
      </c>
    </row>
    <row r="4541" spans="1:5" ht="14.25" customHeight="1" x14ac:dyDescent="0.25">
      <c r="A4541" s="10"/>
      <c r="B4541" s="10"/>
      <c r="C4541" s="10"/>
      <c r="D4541" s="1038">
        <v>48229950300</v>
      </c>
      <c r="E4541" s="746">
        <v>4473</v>
      </c>
    </row>
    <row r="4542" spans="1:5" ht="14.25" customHeight="1" x14ac:dyDescent="0.25">
      <c r="A4542" s="10"/>
      <c r="B4542" s="10"/>
      <c r="C4542" s="10"/>
      <c r="D4542" s="1038">
        <v>48223950200</v>
      </c>
      <c r="E4542" s="746">
        <v>4473</v>
      </c>
    </row>
    <row r="4543" spans="1:5" ht="14.25" customHeight="1" x14ac:dyDescent="0.25">
      <c r="A4543" s="10"/>
      <c r="B4543" s="10"/>
      <c r="C4543" s="10"/>
      <c r="D4543" s="1038">
        <v>48209010807</v>
      </c>
      <c r="E4543" s="746">
        <v>4473</v>
      </c>
    </row>
    <row r="4544" spans="1:5" ht="14.25" customHeight="1" x14ac:dyDescent="0.25">
      <c r="A4544" s="10"/>
      <c r="B4544" s="10"/>
      <c r="C4544" s="10"/>
      <c r="D4544" s="1038">
        <v>48201531600</v>
      </c>
      <c r="E4544" s="746">
        <v>4473</v>
      </c>
    </row>
    <row r="4545" spans="1:5" ht="14.25" customHeight="1" x14ac:dyDescent="0.25">
      <c r="A4545" s="10"/>
      <c r="B4545" s="10"/>
      <c r="C4545" s="10"/>
      <c r="D4545" s="1038">
        <v>48201521600</v>
      </c>
      <c r="E4545" s="746">
        <v>4473</v>
      </c>
    </row>
    <row r="4546" spans="1:5" ht="14.25" customHeight="1" x14ac:dyDescent="0.25">
      <c r="A4546" s="10"/>
      <c r="B4546" s="10"/>
      <c r="C4546" s="10"/>
      <c r="D4546" s="1038">
        <v>48201454400</v>
      </c>
      <c r="E4546" s="746">
        <v>4473</v>
      </c>
    </row>
    <row r="4547" spans="1:5" ht="14.25" customHeight="1" x14ac:dyDescent="0.25">
      <c r="A4547" s="10"/>
      <c r="B4547" s="10"/>
      <c r="C4547" s="10"/>
      <c r="D4547" s="1038">
        <v>48199030400</v>
      </c>
      <c r="E4547" s="746">
        <v>4473</v>
      </c>
    </row>
    <row r="4548" spans="1:5" ht="14.25" customHeight="1" x14ac:dyDescent="0.25">
      <c r="A4548" s="10"/>
      <c r="B4548" s="10"/>
      <c r="C4548" s="10"/>
      <c r="D4548" s="1038">
        <v>48187210710</v>
      </c>
      <c r="E4548" s="746">
        <v>4473</v>
      </c>
    </row>
    <row r="4549" spans="1:5" ht="14.25" customHeight="1" x14ac:dyDescent="0.25">
      <c r="A4549" s="10"/>
      <c r="B4549" s="10"/>
      <c r="C4549" s="10"/>
      <c r="D4549" s="1038">
        <v>48187210603</v>
      </c>
      <c r="E4549" s="746">
        <v>4473</v>
      </c>
    </row>
    <row r="4550" spans="1:5" ht="14.25" customHeight="1" x14ac:dyDescent="0.25">
      <c r="A4550" s="10"/>
      <c r="B4550" s="10"/>
      <c r="C4550" s="10"/>
      <c r="D4550" s="1038">
        <v>48185180301</v>
      </c>
      <c r="E4550" s="746">
        <v>4473</v>
      </c>
    </row>
    <row r="4551" spans="1:5" ht="14.25" customHeight="1" x14ac:dyDescent="0.25">
      <c r="A4551" s="10"/>
      <c r="B4551" s="10"/>
      <c r="C4551" s="10"/>
      <c r="D4551" s="1038">
        <v>48179950300</v>
      </c>
      <c r="E4551" s="746">
        <v>4473</v>
      </c>
    </row>
    <row r="4552" spans="1:5" ht="14.25" customHeight="1" x14ac:dyDescent="0.25">
      <c r="A4552" s="10"/>
      <c r="B4552" s="10"/>
      <c r="C4552" s="10"/>
      <c r="D4552" s="1038">
        <v>48141010335</v>
      </c>
      <c r="E4552" s="746">
        <v>4473</v>
      </c>
    </row>
    <row r="4553" spans="1:5" ht="14.25" customHeight="1" x14ac:dyDescent="0.25">
      <c r="A4553" s="10"/>
      <c r="B4553" s="10"/>
      <c r="C4553" s="10"/>
      <c r="D4553" s="1038">
        <v>48107950200</v>
      </c>
      <c r="E4553" s="746">
        <v>4473</v>
      </c>
    </row>
    <row r="4554" spans="1:5" ht="14.25" customHeight="1" x14ac:dyDescent="0.25">
      <c r="A4554" s="10"/>
      <c r="B4554" s="10"/>
      <c r="C4554" s="10"/>
      <c r="D4554" s="1038">
        <v>48039661501</v>
      </c>
      <c r="E4554" s="746">
        <v>4473</v>
      </c>
    </row>
    <row r="4555" spans="1:5" ht="14.25" customHeight="1" x14ac:dyDescent="0.25">
      <c r="A4555" s="10"/>
      <c r="B4555" s="10"/>
      <c r="C4555" s="10"/>
      <c r="D4555" s="1038">
        <v>48037011501</v>
      </c>
      <c r="E4555" s="746">
        <v>4473</v>
      </c>
    </row>
    <row r="4556" spans="1:5" ht="14.25" customHeight="1" x14ac:dyDescent="0.25">
      <c r="A4556" s="10"/>
      <c r="B4556" s="10"/>
      <c r="C4556" s="10"/>
      <c r="D4556" s="1038">
        <v>48029160200</v>
      </c>
      <c r="E4556" s="746">
        <v>4473</v>
      </c>
    </row>
    <row r="4557" spans="1:5" ht="14.25" customHeight="1" x14ac:dyDescent="0.25">
      <c r="A4557" s="10"/>
      <c r="B4557" s="10"/>
      <c r="C4557" s="10"/>
      <c r="D4557" s="1038">
        <v>48377950100</v>
      </c>
      <c r="E4557" s="746">
        <v>4498</v>
      </c>
    </row>
    <row r="4558" spans="1:5" ht="14.25" customHeight="1" x14ac:dyDescent="0.25">
      <c r="A4558" s="10"/>
      <c r="B4558" s="10"/>
      <c r="C4558" s="10"/>
      <c r="D4558" s="1038">
        <v>48347951100</v>
      </c>
      <c r="E4558" s="746">
        <v>4498</v>
      </c>
    </row>
    <row r="4559" spans="1:5" ht="14.25" customHeight="1" x14ac:dyDescent="0.25">
      <c r="A4559" s="10"/>
      <c r="B4559" s="10"/>
      <c r="C4559" s="10"/>
      <c r="D4559" s="1038">
        <v>48499950302</v>
      </c>
      <c r="E4559" s="746">
        <v>4500</v>
      </c>
    </row>
    <row r="4560" spans="1:5" ht="14.25" customHeight="1" x14ac:dyDescent="0.25">
      <c r="A4560" s="10"/>
      <c r="B4560" s="10"/>
      <c r="C4560" s="10"/>
      <c r="D4560" s="1038">
        <v>48201253400</v>
      </c>
      <c r="E4560" s="746">
        <v>4500</v>
      </c>
    </row>
    <row r="4561" spans="1:5" ht="14.25" customHeight="1" x14ac:dyDescent="0.25">
      <c r="A4561" s="10"/>
      <c r="B4561" s="10"/>
      <c r="C4561" s="10"/>
      <c r="D4561" s="1038">
        <v>48077030301</v>
      </c>
      <c r="E4561" s="746">
        <v>4500</v>
      </c>
    </row>
    <row r="4562" spans="1:5" ht="14.25" customHeight="1" x14ac:dyDescent="0.25">
      <c r="A4562" s="10"/>
      <c r="B4562" s="10"/>
      <c r="C4562" s="10"/>
      <c r="D4562" s="1038">
        <v>48493000403</v>
      </c>
      <c r="E4562" s="746">
        <v>4503</v>
      </c>
    </row>
    <row r="4563" spans="1:5" ht="14.25" customHeight="1" x14ac:dyDescent="0.25">
      <c r="A4563" s="10"/>
      <c r="B4563" s="10"/>
      <c r="C4563" s="10"/>
      <c r="D4563" s="1038">
        <v>48481741100</v>
      </c>
      <c r="E4563" s="746">
        <v>4503</v>
      </c>
    </row>
    <row r="4564" spans="1:5" ht="14.25" customHeight="1" x14ac:dyDescent="0.25">
      <c r="A4564" s="10"/>
      <c r="B4564" s="10"/>
      <c r="C4564" s="10"/>
      <c r="D4564" s="1038">
        <v>48479001815</v>
      </c>
      <c r="E4564" s="746">
        <v>4503</v>
      </c>
    </row>
    <row r="4565" spans="1:5" ht="14.25" customHeight="1" x14ac:dyDescent="0.25">
      <c r="A4565" s="10"/>
      <c r="B4565" s="10"/>
      <c r="C4565" s="10"/>
      <c r="D4565" s="1038">
        <v>48469001700</v>
      </c>
      <c r="E4565" s="746">
        <v>4503</v>
      </c>
    </row>
    <row r="4566" spans="1:5" ht="14.25" customHeight="1" x14ac:dyDescent="0.25">
      <c r="A4566" s="10"/>
      <c r="B4566" s="10"/>
      <c r="C4566" s="10"/>
      <c r="D4566" s="1038">
        <v>48439113816</v>
      </c>
      <c r="E4566" s="746">
        <v>4503</v>
      </c>
    </row>
    <row r="4567" spans="1:5" ht="14.25" customHeight="1" x14ac:dyDescent="0.25">
      <c r="A4567" s="10"/>
      <c r="B4567" s="10"/>
      <c r="C4567" s="10"/>
      <c r="D4567" s="1038">
        <v>48439113611</v>
      </c>
      <c r="E4567" s="746">
        <v>4503</v>
      </c>
    </row>
    <row r="4568" spans="1:5" ht="14.25" customHeight="1" x14ac:dyDescent="0.25">
      <c r="A4568" s="10"/>
      <c r="B4568" s="10"/>
      <c r="C4568" s="10"/>
      <c r="D4568" s="1038">
        <v>48439100602</v>
      </c>
      <c r="E4568" s="746">
        <v>4503</v>
      </c>
    </row>
    <row r="4569" spans="1:5" ht="14.25" customHeight="1" x14ac:dyDescent="0.25">
      <c r="A4569" s="10"/>
      <c r="B4569" s="10"/>
      <c r="C4569" s="10"/>
      <c r="D4569" s="1038">
        <v>48419950600</v>
      </c>
      <c r="E4569" s="746">
        <v>4503</v>
      </c>
    </row>
    <row r="4570" spans="1:5" ht="14.25" customHeight="1" x14ac:dyDescent="0.25">
      <c r="A4570" s="10"/>
      <c r="B4570" s="10"/>
      <c r="C4570" s="10"/>
      <c r="D4570" s="1038">
        <v>48419950300</v>
      </c>
      <c r="E4570" s="746">
        <v>4503</v>
      </c>
    </row>
    <row r="4571" spans="1:5" ht="14.25" customHeight="1" x14ac:dyDescent="0.25">
      <c r="A4571" s="10"/>
      <c r="B4571" s="10"/>
      <c r="C4571" s="10"/>
      <c r="D4571" s="1038">
        <v>48397040200</v>
      </c>
      <c r="E4571" s="746">
        <v>4503</v>
      </c>
    </row>
    <row r="4572" spans="1:5" ht="14.25" customHeight="1" x14ac:dyDescent="0.25">
      <c r="A4572" s="10"/>
      <c r="B4572" s="10"/>
      <c r="C4572" s="10"/>
      <c r="D4572" s="1038">
        <v>48381020600</v>
      </c>
      <c r="E4572" s="746">
        <v>4503</v>
      </c>
    </row>
    <row r="4573" spans="1:5" ht="14.25" customHeight="1" x14ac:dyDescent="0.25">
      <c r="A4573" s="10"/>
      <c r="B4573" s="10"/>
      <c r="C4573" s="10"/>
      <c r="D4573" s="1038">
        <v>48365950300</v>
      </c>
      <c r="E4573" s="746">
        <v>4503</v>
      </c>
    </row>
    <row r="4574" spans="1:5" ht="14.25" customHeight="1" x14ac:dyDescent="0.25">
      <c r="A4574" s="10"/>
      <c r="B4574" s="10"/>
      <c r="C4574" s="10"/>
      <c r="D4574" s="1038">
        <v>48361022400</v>
      </c>
      <c r="E4574" s="746">
        <v>4503</v>
      </c>
    </row>
    <row r="4575" spans="1:5" ht="14.25" customHeight="1" x14ac:dyDescent="0.25">
      <c r="A4575" s="10"/>
      <c r="B4575" s="10"/>
      <c r="C4575" s="10"/>
      <c r="D4575" s="1038">
        <v>48355005414</v>
      </c>
      <c r="E4575" s="746">
        <v>4503</v>
      </c>
    </row>
    <row r="4576" spans="1:5" ht="14.25" customHeight="1" x14ac:dyDescent="0.25">
      <c r="A4576" s="10"/>
      <c r="B4576" s="10"/>
      <c r="C4576" s="10"/>
      <c r="D4576" s="1038">
        <v>48341950100</v>
      </c>
      <c r="E4576" s="746">
        <v>4503</v>
      </c>
    </row>
    <row r="4577" spans="1:5" ht="14.25" customHeight="1" x14ac:dyDescent="0.25">
      <c r="A4577" s="10"/>
      <c r="B4577" s="10"/>
      <c r="C4577" s="10"/>
      <c r="D4577" s="1038">
        <v>48297950200</v>
      </c>
      <c r="E4577" s="746">
        <v>4503</v>
      </c>
    </row>
    <row r="4578" spans="1:5" ht="14.25" customHeight="1" x14ac:dyDescent="0.25">
      <c r="A4578" s="10"/>
      <c r="B4578" s="10"/>
      <c r="C4578" s="10"/>
      <c r="D4578" s="1038">
        <v>48251130406</v>
      </c>
      <c r="E4578" s="746">
        <v>4503</v>
      </c>
    </row>
    <row r="4579" spans="1:5" ht="14.25" customHeight="1" x14ac:dyDescent="0.25">
      <c r="A4579" s="10"/>
      <c r="B4579" s="10"/>
      <c r="C4579" s="10"/>
      <c r="D4579" s="1038">
        <v>48249950700</v>
      </c>
      <c r="E4579" s="746">
        <v>4503</v>
      </c>
    </row>
    <row r="4580" spans="1:5" ht="14.25" customHeight="1" x14ac:dyDescent="0.25">
      <c r="A4580" s="10"/>
      <c r="B4580" s="10"/>
      <c r="C4580" s="10"/>
      <c r="D4580" s="1038">
        <v>48245011303</v>
      </c>
      <c r="E4580" s="746">
        <v>4503</v>
      </c>
    </row>
    <row r="4581" spans="1:5" ht="14.25" customHeight="1" x14ac:dyDescent="0.25">
      <c r="A4581" s="10"/>
      <c r="B4581" s="10"/>
      <c r="C4581" s="10"/>
      <c r="D4581" s="1038">
        <v>48241950700</v>
      </c>
      <c r="E4581" s="746">
        <v>4503</v>
      </c>
    </row>
    <row r="4582" spans="1:5" ht="14.25" customHeight="1" x14ac:dyDescent="0.25">
      <c r="A4582" s="10"/>
      <c r="B4582" s="10"/>
      <c r="C4582" s="10"/>
      <c r="D4582" s="1038">
        <v>48201551702</v>
      </c>
      <c r="E4582" s="746">
        <v>4503</v>
      </c>
    </row>
    <row r="4583" spans="1:5" ht="14.25" customHeight="1" x14ac:dyDescent="0.25">
      <c r="A4583" s="10"/>
      <c r="B4583" s="10"/>
      <c r="C4583" s="10"/>
      <c r="D4583" s="1038">
        <v>48201543001</v>
      </c>
      <c r="E4583" s="746">
        <v>4503</v>
      </c>
    </row>
    <row r="4584" spans="1:5" ht="14.25" customHeight="1" x14ac:dyDescent="0.25">
      <c r="A4584" s="10"/>
      <c r="B4584" s="10"/>
      <c r="C4584" s="10"/>
      <c r="D4584" s="1038">
        <v>48201511301</v>
      </c>
      <c r="E4584" s="746">
        <v>4503</v>
      </c>
    </row>
    <row r="4585" spans="1:5" ht="14.25" customHeight="1" x14ac:dyDescent="0.25">
      <c r="A4585" s="10"/>
      <c r="B4585" s="10"/>
      <c r="C4585" s="10"/>
      <c r="D4585" s="1038">
        <v>48201510300</v>
      </c>
      <c r="E4585" s="746">
        <v>4503</v>
      </c>
    </row>
    <row r="4586" spans="1:5" ht="14.25" customHeight="1" x14ac:dyDescent="0.25">
      <c r="A4586" s="10"/>
      <c r="B4586" s="10"/>
      <c r="C4586" s="10"/>
      <c r="D4586" s="1038">
        <v>48201413000</v>
      </c>
      <c r="E4586" s="746">
        <v>4503</v>
      </c>
    </row>
    <row r="4587" spans="1:5" ht="14.25" customHeight="1" x14ac:dyDescent="0.25">
      <c r="A4587" s="10"/>
      <c r="B4587" s="10"/>
      <c r="C4587" s="10"/>
      <c r="D4587" s="1038">
        <v>48201251902</v>
      </c>
      <c r="E4587" s="746">
        <v>4503</v>
      </c>
    </row>
    <row r="4588" spans="1:5" ht="14.25" customHeight="1" x14ac:dyDescent="0.25">
      <c r="A4588" s="10"/>
      <c r="B4588" s="10"/>
      <c r="C4588" s="10"/>
      <c r="D4588" s="1038">
        <v>48201233002</v>
      </c>
      <c r="E4588" s="746">
        <v>4503</v>
      </c>
    </row>
    <row r="4589" spans="1:5" ht="14.25" customHeight="1" x14ac:dyDescent="0.25">
      <c r="A4589" s="10"/>
      <c r="B4589" s="10"/>
      <c r="C4589" s="10"/>
      <c r="D4589" s="1038">
        <v>48187210804</v>
      </c>
      <c r="E4589" s="746">
        <v>4503</v>
      </c>
    </row>
    <row r="4590" spans="1:5" ht="14.25" customHeight="1" x14ac:dyDescent="0.25">
      <c r="A4590" s="10"/>
      <c r="B4590" s="10"/>
      <c r="C4590" s="10"/>
      <c r="D4590" s="1038">
        <v>48149970400</v>
      </c>
      <c r="E4590" s="746">
        <v>4503</v>
      </c>
    </row>
    <row r="4591" spans="1:5" ht="14.25" customHeight="1" x14ac:dyDescent="0.25">
      <c r="A4591" s="10"/>
      <c r="B4591" s="10"/>
      <c r="C4591" s="10"/>
      <c r="D4591" s="1038">
        <v>48141010343</v>
      </c>
      <c r="E4591" s="746">
        <v>4503</v>
      </c>
    </row>
    <row r="4592" spans="1:5" ht="14.25" customHeight="1" x14ac:dyDescent="0.25">
      <c r="A4592" s="10"/>
      <c r="B4592" s="10"/>
      <c r="C4592" s="10"/>
      <c r="D4592" s="1038">
        <v>48141001109</v>
      </c>
      <c r="E4592" s="746">
        <v>4503</v>
      </c>
    </row>
    <row r="4593" spans="1:5" ht="14.25" customHeight="1" x14ac:dyDescent="0.25">
      <c r="A4593" s="10"/>
      <c r="B4593" s="10"/>
      <c r="C4593" s="10"/>
      <c r="D4593" s="1038">
        <v>48139060214</v>
      </c>
      <c r="E4593" s="746">
        <v>4503</v>
      </c>
    </row>
    <row r="4594" spans="1:5" ht="14.25" customHeight="1" x14ac:dyDescent="0.25">
      <c r="A4594" s="10"/>
      <c r="B4594" s="10"/>
      <c r="C4594" s="10"/>
      <c r="D4594" s="1038">
        <v>48113018136</v>
      </c>
      <c r="E4594" s="746">
        <v>4503</v>
      </c>
    </row>
    <row r="4595" spans="1:5" ht="14.25" customHeight="1" x14ac:dyDescent="0.25">
      <c r="A4595" s="10"/>
      <c r="B4595" s="10"/>
      <c r="C4595" s="10"/>
      <c r="D4595" s="1038">
        <v>48113016519</v>
      </c>
      <c r="E4595" s="746">
        <v>4503</v>
      </c>
    </row>
    <row r="4596" spans="1:5" ht="14.25" customHeight="1" x14ac:dyDescent="0.25">
      <c r="A4596" s="10"/>
      <c r="B4596" s="10"/>
      <c r="C4596" s="10"/>
      <c r="D4596" s="1038">
        <v>48113016410</v>
      </c>
      <c r="E4596" s="746">
        <v>4503</v>
      </c>
    </row>
    <row r="4597" spans="1:5" ht="14.25" customHeight="1" x14ac:dyDescent="0.25">
      <c r="A4597" s="10"/>
      <c r="B4597" s="10"/>
      <c r="C4597" s="10"/>
      <c r="D4597" s="1038">
        <v>48113015303</v>
      </c>
      <c r="E4597" s="746">
        <v>4503</v>
      </c>
    </row>
    <row r="4598" spans="1:5" ht="14.25" customHeight="1" x14ac:dyDescent="0.25">
      <c r="A4598" s="10"/>
      <c r="B4598" s="10"/>
      <c r="C4598" s="10"/>
      <c r="D4598" s="1038">
        <v>48113014124</v>
      </c>
      <c r="E4598" s="746">
        <v>4503</v>
      </c>
    </row>
    <row r="4599" spans="1:5" ht="14.25" customHeight="1" x14ac:dyDescent="0.25">
      <c r="A4599" s="10"/>
      <c r="B4599" s="10"/>
      <c r="C4599" s="10"/>
      <c r="D4599" s="1038">
        <v>48085031805</v>
      </c>
      <c r="E4599" s="746">
        <v>4503</v>
      </c>
    </row>
    <row r="4600" spans="1:5" ht="14.25" customHeight="1" x14ac:dyDescent="0.25">
      <c r="A4600" s="10"/>
      <c r="B4600" s="10"/>
      <c r="C4600" s="10"/>
      <c r="D4600" s="1038">
        <v>48085030531</v>
      </c>
      <c r="E4600" s="746">
        <v>4503</v>
      </c>
    </row>
    <row r="4601" spans="1:5" ht="14.25" customHeight="1" x14ac:dyDescent="0.25">
      <c r="A4601" s="10"/>
      <c r="B4601" s="10"/>
      <c r="C4601" s="10"/>
      <c r="D4601" s="1038">
        <v>48039661502</v>
      </c>
      <c r="E4601" s="746">
        <v>4503</v>
      </c>
    </row>
    <row r="4602" spans="1:5" ht="14.25" customHeight="1" x14ac:dyDescent="0.25">
      <c r="A4602" s="10"/>
      <c r="B4602" s="10"/>
      <c r="C4602" s="10"/>
      <c r="D4602" s="1038">
        <v>48035950300</v>
      </c>
      <c r="E4602" s="746">
        <v>4503</v>
      </c>
    </row>
    <row r="4603" spans="1:5" ht="14.25" customHeight="1" x14ac:dyDescent="0.25">
      <c r="A4603" s="10"/>
      <c r="B4603" s="10"/>
      <c r="C4603" s="10"/>
      <c r="D4603" s="1038">
        <v>48029121605</v>
      </c>
      <c r="E4603" s="746">
        <v>4503</v>
      </c>
    </row>
    <row r="4604" spans="1:5" ht="14.25" customHeight="1" x14ac:dyDescent="0.25">
      <c r="A4604" s="10"/>
      <c r="B4604" s="10"/>
      <c r="C4604" s="10"/>
      <c r="D4604" s="1038">
        <v>48493000103</v>
      </c>
      <c r="E4604" s="746">
        <v>4545</v>
      </c>
    </row>
    <row r="4605" spans="1:5" ht="14.25" customHeight="1" x14ac:dyDescent="0.25">
      <c r="A4605" s="10"/>
      <c r="B4605" s="10"/>
      <c r="C4605" s="10"/>
      <c r="D4605" s="1038">
        <v>48453001919</v>
      </c>
      <c r="E4605" s="746">
        <v>4545</v>
      </c>
    </row>
    <row r="4606" spans="1:5" ht="14.25" customHeight="1" x14ac:dyDescent="0.25">
      <c r="A4606" s="10"/>
      <c r="B4606" s="10"/>
      <c r="C4606" s="10"/>
      <c r="D4606" s="1038">
        <v>48453001828</v>
      </c>
      <c r="E4606" s="746">
        <v>4545</v>
      </c>
    </row>
    <row r="4607" spans="1:5" ht="14.25" customHeight="1" x14ac:dyDescent="0.25">
      <c r="A4607" s="10"/>
      <c r="B4607" s="10"/>
      <c r="C4607" s="10"/>
      <c r="D4607" s="1038">
        <v>48447950300</v>
      </c>
      <c r="E4607" s="746">
        <v>4545</v>
      </c>
    </row>
    <row r="4608" spans="1:5" ht="14.25" customHeight="1" x14ac:dyDescent="0.25">
      <c r="A4608" s="10"/>
      <c r="B4608" s="10"/>
      <c r="C4608" s="10"/>
      <c r="D4608" s="1038">
        <v>48441013200</v>
      </c>
      <c r="E4608" s="746">
        <v>4545</v>
      </c>
    </row>
    <row r="4609" spans="1:5" ht="14.25" customHeight="1" x14ac:dyDescent="0.25">
      <c r="A4609" s="10"/>
      <c r="B4609" s="10"/>
      <c r="C4609" s="10"/>
      <c r="D4609" s="1038">
        <v>48439111104</v>
      </c>
      <c r="E4609" s="746">
        <v>4545</v>
      </c>
    </row>
    <row r="4610" spans="1:5" ht="14.25" customHeight="1" x14ac:dyDescent="0.25">
      <c r="A4610" s="10"/>
      <c r="B4610" s="10"/>
      <c r="C4610" s="10"/>
      <c r="D4610" s="1038">
        <v>48439102800</v>
      </c>
      <c r="E4610" s="746">
        <v>4545</v>
      </c>
    </row>
    <row r="4611" spans="1:5" ht="14.25" customHeight="1" x14ac:dyDescent="0.25">
      <c r="A4611" s="10"/>
      <c r="B4611" s="10"/>
      <c r="C4611" s="10"/>
      <c r="D4611" s="1038">
        <v>48367140704</v>
      </c>
      <c r="E4611" s="746">
        <v>4545</v>
      </c>
    </row>
    <row r="4612" spans="1:5" ht="14.25" customHeight="1" x14ac:dyDescent="0.25">
      <c r="A4612" s="10"/>
      <c r="B4612" s="10"/>
      <c r="C4612" s="10"/>
      <c r="D4612" s="1038">
        <v>48357950400</v>
      </c>
      <c r="E4612" s="746">
        <v>4545</v>
      </c>
    </row>
    <row r="4613" spans="1:5" ht="14.25" customHeight="1" x14ac:dyDescent="0.25">
      <c r="A4613" s="10"/>
      <c r="B4613" s="10"/>
      <c r="C4613" s="10"/>
      <c r="D4613" s="1038">
        <v>48353950100</v>
      </c>
      <c r="E4613" s="746">
        <v>4545</v>
      </c>
    </row>
    <row r="4614" spans="1:5" ht="14.25" customHeight="1" x14ac:dyDescent="0.25">
      <c r="A4614" s="10"/>
      <c r="B4614" s="10"/>
      <c r="C4614" s="10"/>
      <c r="D4614" s="1038">
        <v>48337950100</v>
      </c>
      <c r="E4614" s="746">
        <v>4545</v>
      </c>
    </row>
    <row r="4615" spans="1:5" ht="14.25" customHeight="1" x14ac:dyDescent="0.25">
      <c r="A4615" s="10"/>
      <c r="B4615" s="10"/>
      <c r="C4615" s="10"/>
      <c r="D4615" s="1038">
        <v>48331950300</v>
      </c>
      <c r="E4615" s="746">
        <v>4545</v>
      </c>
    </row>
    <row r="4616" spans="1:5" ht="14.25" customHeight="1" x14ac:dyDescent="0.25">
      <c r="A4616" s="10"/>
      <c r="B4616" s="10"/>
      <c r="C4616" s="10"/>
      <c r="D4616" s="1038">
        <v>48303010700</v>
      </c>
      <c r="E4616" s="746">
        <v>4545</v>
      </c>
    </row>
    <row r="4617" spans="1:5" ht="14.25" customHeight="1" x14ac:dyDescent="0.25">
      <c r="A4617" s="10"/>
      <c r="B4617" s="10"/>
      <c r="C4617" s="10"/>
      <c r="D4617" s="1038">
        <v>48295950200</v>
      </c>
      <c r="E4617" s="746">
        <v>4545</v>
      </c>
    </row>
    <row r="4618" spans="1:5" ht="14.25" customHeight="1" x14ac:dyDescent="0.25">
      <c r="A4618" s="10"/>
      <c r="B4618" s="10"/>
      <c r="C4618" s="10"/>
      <c r="D4618" s="1038">
        <v>48279950100</v>
      </c>
      <c r="E4618" s="746">
        <v>4545</v>
      </c>
    </row>
    <row r="4619" spans="1:5" ht="14.25" customHeight="1" x14ac:dyDescent="0.25">
      <c r="A4619" s="10"/>
      <c r="B4619" s="10"/>
      <c r="C4619" s="10"/>
      <c r="D4619" s="1038">
        <v>48267950100</v>
      </c>
      <c r="E4619" s="746">
        <v>4545</v>
      </c>
    </row>
    <row r="4620" spans="1:5" ht="14.25" customHeight="1" x14ac:dyDescent="0.25">
      <c r="A4620" s="10"/>
      <c r="B4620" s="10"/>
      <c r="C4620" s="10"/>
      <c r="D4620" s="1038">
        <v>48227950900</v>
      </c>
      <c r="E4620" s="746">
        <v>4545</v>
      </c>
    </row>
    <row r="4621" spans="1:5" ht="14.25" customHeight="1" x14ac:dyDescent="0.25">
      <c r="A4621" s="10"/>
      <c r="B4621" s="10"/>
      <c r="C4621" s="10"/>
      <c r="D4621" s="1038">
        <v>48225950600</v>
      </c>
      <c r="E4621" s="746">
        <v>4545</v>
      </c>
    </row>
    <row r="4622" spans="1:5" ht="14.25" customHeight="1" x14ac:dyDescent="0.25">
      <c r="A4622" s="10"/>
      <c r="B4622" s="10"/>
      <c r="C4622" s="10"/>
      <c r="D4622" s="1038">
        <v>48201531100</v>
      </c>
      <c r="E4622" s="746">
        <v>4545</v>
      </c>
    </row>
    <row r="4623" spans="1:5" ht="14.25" customHeight="1" x14ac:dyDescent="0.25">
      <c r="A4623" s="10"/>
      <c r="B4623" s="10"/>
      <c r="C4623" s="10"/>
      <c r="D4623" s="1038">
        <v>48167725500</v>
      </c>
      <c r="E4623" s="746">
        <v>4545</v>
      </c>
    </row>
    <row r="4624" spans="1:5" ht="14.25" customHeight="1" x14ac:dyDescent="0.25">
      <c r="A4624" s="10"/>
      <c r="B4624" s="10"/>
      <c r="C4624" s="10"/>
      <c r="D4624" s="1038">
        <v>48125950300</v>
      </c>
      <c r="E4624" s="746">
        <v>4545</v>
      </c>
    </row>
    <row r="4625" spans="1:5" ht="14.25" customHeight="1" x14ac:dyDescent="0.25">
      <c r="A4625" s="10"/>
      <c r="B4625" s="10"/>
      <c r="C4625" s="10"/>
      <c r="D4625" s="1038">
        <v>48115950402</v>
      </c>
      <c r="E4625" s="746">
        <v>4545</v>
      </c>
    </row>
    <row r="4626" spans="1:5" ht="14.25" customHeight="1" x14ac:dyDescent="0.25">
      <c r="A4626" s="10"/>
      <c r="B4626" s="10"/>
      <c r="C4626" s="10"/>
      <c r="D4626" s="1038">
        <v>48113014119</v>
      </c>
      <c r="E4626" s="746">
        <v>4545</v>
      </c>
    </row>
    <row r="4627" spans="1:5" ht="14.25" customHeight="1" x14ac:dyDescent="0.25">
      <c r="A4627" s="10"/>
      <c r="B4627" s="10"/>
      <c r="C4627" s="10"/>
      <c r="D4627" s="1038">
        <v>48029171922</v>
      </c>
      <c r="E4627" s="746">
        <v>4545</v>
      </c>
    </row>
    <row r="4628" spans="1:5" ht="14.25" customHeight="1" x14ac:dyDescent="0.25">
      <c r="A4628" s="10"/>
      <c r="B4628" s="10"/>
      <c r="C4628" s="10"/>
      <c r="D4628" s="1038">
        <v>48497150300</v>
      </c>
      <c r="E4628" s="746">
        <v>4569</v>
      </c>
    </row>
    <row r="4629" spans="1:5" ht="14.25" customHeight="1" x14ac:dyDescent="0.25">
      <c r="A4629" s="10"/>
      <c r="B4629" s="10"/>
      <c r="C4629" s="10"/>
      <c r="D4629" s="1038">
        <v>48479000109</v>
      </c>
      <c r="E4629" s="746">
        <v>4569</v>
      </c>
    </row>
    <row r="4630" spans="1:5" ht="14.25" customHeight="1" x14ac:dyDescent="0.25">
      <c r="A4630" s="10"/>
      <c r="B4630" s="10"/>
      <c r="C4630" s="10"/>
      <c r="D4630" s="1038">
        <v>48435950300</v>
      </c>
      <c r="E4630" s="746">
        <v>4569</v>
      </c>
    </row>
    <row r="4631" spans="1:5" ht="14.25" customHeight="1" x14ac:dyDescent="0.25">
      <c r="A4631" s="10"/>
      <c r="B4631" s="10"/>
      <c r="C4631" s="10"/>
      <c r="D4631" s="1038">
        <v>48387950600</v>
      </c>
      <c r="E4631" s="746">
        <v>4569</v>
      </c>
    </row>
    <row r="4632" spans="1:5" ht="14.25" customHeight="1" x14ac:dyDescent="0.25">
      <c r="A4632" s="10"/>
      <c r="B4632" s="10"/>
      <c r="C4632" s="10"/>
      <c r="D4632" s="1038">
        <v>48309003602</v>
      </c>
      <c r="E4632" s="746">
        <v>4569</v>
      </c>
    </row>
    <row r="4633" spans="1:5" ht="14.25" customHeight="1" x14ac:dyDescent="0.25">
      <c r="A4633" s="10"/>
      <c r="B4633" s="10"/>
      <c r="C4633" s="10"/>
      <c r="D4633" s="1038">
        <v>48303000700</v>
      </c>
      <c r="E4633" s="746">
        <v>4569</v>
      </c>
    </row>
    <row r="4634" spans="1:5" ht="14.25" customHeight="1" x14ac:dyDescent="0.25">
      <c r="A4634" s="10"/>
      <c r="B4634" s="10"/>
      <c r="C4634" s="10"/>
      <c r="D4634" s="1038">
        <v>48285000400</v>
      </c>
      <c r="E4634" s="746">
        <v>4569</v>
      </c>
    </row>
    <row r="4635" spans="1:5" ht="14.25" customHeight="1" x14ac:dyDescent="0.25">
      <c r="A4635" s="10"/>
      <c r="B4635" s="10"/>
      <c r="C4635" s="10"/>
      <c r="D4635" s="1038">
        <v>48281950100</v>
      </c>
      <c r="E4635" s="746">
        <v>4569</v>
      </c>
    </row>
    <row r="4636" spans="1:5" ht="14.25" customHeight="1" x14ac:dyDescent="0.25">
      <c r="A4636" s="10"/>
      <c r="B4636" s="10"/>
      <c r="C4636" s="10"/>
      <c r="D4636" s="1038">
        <v>48147950702</v>
      </c>
      <c r="E4636" s="746">
        <v>4569</v>
      </c>
    </row>
    <row r="4637" spans="1:5" ht="14.25" customHeight="1" x14ac:dyDescent="0.25">
      <c r="A4637" s="10"/>
      <c r="B4637" s="10"/>
      <c r="C4637" s="10"/>
      <c r="D4637" s="1038">
        <v>48085031661</v>
      </c>
      <c r="E4637" s="746">
        <v>4569</v>
      </c>
    </row>
    <row r="4638" spans="1:5" ht="14.25" customHeight="1" x14ac:dyDescent="0.25">
      <c r="A4638" s="10"/>
      <c r="B4638" s="10"/>
      <c r="C4638" s="10"/>
      <c r="D4638" s="1038">
        <v>48085030304</v>
      </c>
      <c r="E4638" s="746">
        <v>4569</v>
      </c>
    </row>
    <row r="4639" spans="1:5" ht="14.25" customHeight="1" x14ac:dyDescent="0.25">
      <c r="A4639" s="10"/>
      <c r="B4639" s="10"/>
      <c r="C4639" s="10"/>
      <c r="D4639" s="1038">
        <v>48141010344</v>
      </c>
      <c r="E4639" s="746">
        <v>4580</v>
      </c>
    </row>
    <row r="4640" spans="1:5" ht="14.25" customHeight="1" x14ac:dyDescent="0.25">
      <c r="A4640" s="10"/>
      <c r="B4640" s="10"/>
      <c r="C4640" s="10"/>
      <c r="D4640" s="1038">
        <v>48073950100</v>
      </c>
      <c r="E4640" s="746">
        <v>4580</v>
      </c>
    </row>
    <row r="4641" spans="1:5" ht="14.25" customHeight="1" x14ac:dyDescent="0.25">
      <c r="A4641" s="10"/>
      <c r="B4641" s="10"/>
      <c r="C4641" s="10"/>
      <c r="D4641" s="1038">
        <v>48493000102</v>
      </c>
      <c r="E4641" s="746">
        <v>4582</v>
      </c>
    </row>
    <row r="4642" spans="1:5" ht="14.25" customHeight="1" x14ac:dyDescent="0.25">
      <c r="A4642" s="10"/>
      <c r="B4642" s="10"/>
      <c r="C4642" s="10"/>
      <c r="D4642" s="1038">
        <v>48479001816</v>
      </c>
      <c r="E4642" s="746">
        <v>4582</v>
      </c>
    </row>
    <row r="4643" spans="1:5" ht="14.25" customHeight="1" x14ac:dyDescent="0.25">
      <c r="A4643" s="10"/>
      <c r="B4643" s="10"/>
      <c r="C4643" s="10"/>
      <c r="D4643" s="1038">
        <v>48451001702</v>
      </c>
      <c r="E4643" s="746">
        <v>4582</v>
      </c>
    </row>
    <row r="4644" spans="1:5" ht="14.25" customHeight="1" x14ac:dyDescent="0.25">
      <c r="A4644" s="10"/>
      <c r="B4644" s="10"/>
      <c r="C4644" s="10"/>
      <c r="D4644" s="1038">
        <v>48441010600</v>
      </c>
      <c r="E4644" s="746">
        <v>4582</v>
      </c>
    </row>
    <row r="4645" spans="1:5" ht="14.25" customHeight="1" x14ac:dyDescent="0.25">
      <c r="A4645" s="10"/>
      <c r="B4645" s="10"/>
      <c r="C4645" s="10"/>
      <c r="D4645" s="1038">
        <v>48439114206</v>
      </c>
      <c r="E4645" s="746">
        <v>4582</v>
      </c>
    </row>
    <row r="4646" spans="1:5" ht="14.25" customHeight="1" x14ac:dyDescent="0.25">
      <c r="A4646" s="10"/>
      <c r="B4646" s="10"/>
      <c r="C4646" s="10"/>
      <c r="D4646" s="1038">
        <v>48439111531</v>
      </c>
      <c r="E4646" s="746">
        <v>4582</v>
      </c>
    </row>
    <row r="4647" spans="1:5" ht="14.25" customHeight="1" x14ac:dyDescent="0.25">
      <c r="A4647" s="10"/>
      <c r="B4647" s="10"/>
      <c r="C4647" s="10"/>
      <c r="D4647" s="1038">
        <v>48439110806</v>
      </c>
      <c r="E4647" s="746">
        <v>4582</v>
      </c>
    </row>
    <row r="4648" spans="1:5" ht="14.25" customHeight="1" x14ac:dyDescent="0.25">
      <c r="A4648" s="10"/>
      <c r="B4648" s="10"/>
      <c r="C4648" s="10"/>
      <c r="D4648" s="1038">
        <v>48423001401</v>
      </c>
      <c r="E4648" s="746">
        <v>4582</v>
      </c>
    </row>
    <row r="4649" spans="1:5" ht="14.25" customHeight="1" x14ac:dyDescent="0.25">
      <c r="A4649" s="10"/>
      <c r="B4649" s="10"/>
      <c r="C4649" s="10"/>
      <c r="D4649" s="1038">
        <v>48401950300</v>
      </c>
      <c r="E4649" s="746">
        <v>4582</v>
      </c>
    </row>
    <row r="4650" spans="1:5" ht="14.25" customHeight="1" x14ac:dyDescent="0.25">
      <c r="A4650" s="10"/>
      <c r="B4650" s="10"/>
      <c r="C4650" s="10"/>
      <c r="D4650" s="1038">
        <v>48381021606</v>
      </c>
      <c r="E4650" s="746">
        <v>4582</v>
      </c>
    </row>
    <row r="4651" spans="1:5" ht="14.25" customHeight="1" x14ac:dyDescent="0.25">
      <c r="A4651" s="10"/>
      <c r="B4651" s="10"/>
      <c r="C4651" s="10"/>
      <c r="D4651" s="1038">
        <v>48361022200</v>
      </c>
      <c r="E4651" s="746">
        <v>4582</v>
      </c>
    </row>
    <row r="4652" spans="1:5" ht="14.25" customHeight="1" x14ac:dyDescent="0.25">
      <c r="A4652" s="10"/>
      <c r="B4652" s="10"/>
      <c r="C4652" s="10"/>
      <c r="D4652" s="1038">
        <v>48321730600</v>
      </c>
      <c r="E4652" s="746">
        <v>4582</v>
      </c>
    </row>
    <row r="4653" spans="1:5" ht="14.25" customHeight="1" x14ac:dyDescent="0.25">
      <c r="A4653" s="10"/>
      <c r="B4653" s="10"/>
      <c r="C4653" s="10"/>
      <c r="D4653" s="1038">
        <v>48315950100</v>
      </c>
      <c r="E4653" s="746">
        <v>4582</v>
      </c>
    </row>
    <row r="4654" spans="1:5" ht="14.25" customHeight="1" x14ac:dyDescent="0.25">
      <c r="A4654" s="10"/>
      <c r="B4654" s="10"/>
      <c r="C4654" s="10"/>
      <c r="D4654" s="1038">
        <v>48251130602</v>
      </c>
      <c r="E4654" s="746">
        <v>4582</v>
      </c>
    </row>
    <row r="4655" spans="1:5" ht="14.25" customHeight="1" x14ac:dyDescent="0.25">
      <c r="A4655" s="10"/>
      <c r="B4655" s="10"/>
      <c r="C4655" s="10"/>
      <c r="D4655" s="1038">
        <v>48245011800</v>
      </c>
      <c r="E4655" s="746">
        <v>4582</v>
      </c>
    </row>
    <row r="4656" spans="1:5" ht="14.25" customHeight="1" x14ac:dyDescent="0.25">
      <c r="A4656" s="10"/>
      <c r="B4656" s="10"/>
      <c r="C4656" s="10"/>
      <c r="D4656" s="1038">
        <v>48201554600</v>
      </c>
      <c r="E4656" s="746">
        <v>4582</v>
      </c>
    </row>
    <row r="4657" spans="1:5" ht="14.25" customHeight="1" x14ac:dyDescent="0.25">
      <c r="A4657" s="10"/>
      <c r="B4657" s="10"/>
      <c r="C4657" s="10"/>
      <c r="D4657" s="1038">
        <v>48201431600</v>
      </c>
      <c r="E4657" s="746">
        <v>4582</v>
      </c>
    </row>
    <row r="4658" spans="1:5" ht="14.25" customHeight="1" x14ac:dyDescent="0.25">
      <c r="A4658" s="10"/>
      <c r="B4658" s="10"/>
      <c r="C4658" s="10"/>
      <c r="D4658" s="1038">
        <v>48201412300</v>
      </c>
      <c r="E4658" s="746">
        <v>4582</v>
      </c>
    </row>
    <row r="4659" spans="1:5" ht="14.25" customHeight="1" x14ac:dyDescent="0.25">
      <c r="A4659" s="10"/>
      <c r="B4659" s="10"/>
      <c r="C4659" s="10"/>
      <c r="D4659" s="1038">
        <v>48201411600</v>
      </c>
      <c r="E4659" s="746">
        <v>4582</v>
      </c>
    </row>
    <row r="4660" spans="1:5" ht="14.25" customHeight="1" x14ac:dyDescent="0.25">
      <c r="A4660" s="10"/>
      <c r="B4660" s="10"/>
      <c r="C4660" s="10"/>
      <c r="D4660" s="1038">
        <v>48201251300</v>
      </c>
      <c r="E4660" s="746">
        <v>4582</v>
      </c>
    </row>
    <row r="4661" spans="1:5" ht="14.25" customHeight="1" x14ac:dyDescent="0.25">
      <c r="A4661" s="10"/>
      <c r="B4661" s="10"/>
      <c r="C4661" s="10"/>
      <c r="D4661" s="1038">
        <v>48187210713</v>
      </c>
      <c r="E4661" s="746">
        <v>4582</v>
      </c>
    </row>
    <row r="4662" spans="1:5" ht="14.25" customHeight="1" x14ac:dyDescent="0.25">
      <c r="A4662" s="10"/>
      <c r="B4662" s="10"/>
      <c r="C4662" s="10"/>
      <c r="D4662" s="1038">
        <v>48187210709</v>
      </c>
      <c r="E4662" s="746">
        <v>4582</v>
      </c>
    </row>
    <row r="4663" spans="1:5" ht="14.25" customHeight="1" x14ac:dyDescent="0.25">
      <c r="A4663" s="10"/>
      <c r="B4663" s="10"/>
      <c r="C4663" s="10"/>
      <c r="D4663" s="1038">
        <v>48167725700</v>
      </c>
      <c r="E4663" s="746">
        <v>4582</v>
      </c>
    </row>
    <row r="4664" spans="1:5" ht="14.25" customHeight="1" x14ac:dyDescent="0.25">
      <c r="A4664" s="10"/>
      <c r="B4664" s="10"/>
      <c r="C4664" s="10"/>
      <c r="D4664" s="1038">
        <v>48141010334</v>
      </c>
      <c r="E4664" s="746">
        <v>4582</v>
      </c>
    </row>
    <row r="4665" spans="1:5" ht="14.25" customHeight="1" x14ac:dyDescent="0.25">
      <c r="A4665" s="10"/>
      <c r="B4665" s="10"/>
      <c r="C4665" s="10"/>
      <c r="D4665" s="1038">
        <v>48139061700</v>
      </c>
      <c r="E4665" s="746">
        <v>4582</v>
      </c>
    </row>
    <row r="4666" spans="1:5" ht="14.25" customHeight="1" x14ac:dyDescent="0.25">
      <c r="A4666" s="10"/>
      <c r="B4666" s="10"/>
      <c r="C4666" s="10"/>
      <c r="D4666" s="1038">
        <v>48131950200</v>
      </c>
      <c r="E4666" s="746">
        <v>4582</v>
      </c>
    </row>
    <row r="4667" spans="1:5" ht="14.25" customHeight="1" x14ac:dyDescent="0.25">
      <c r="A4667" s="10"/>
      <c r="B4667" s="10"/>
      <c r="C4667" s="10"/>
      <c r="D4667" s="1038">
        <v>48121021746</v>
      </c>
      <c r="E4667" s="746">
        <v>4582</v>
      </c>
    </row>
    <row r="4668" spans="1:5" ht="14.25" customHeight="1" x14ac:dyDescent="0.25">
      <c r="A4668" s="10"/>
      <c r="B4668" s="10"/>
      <c r="C4668" s="10"/>
      <c r="D4668" s="1038">
        <v>48121021731</v>
      </c>
      <c r="E4668" s="746">
        <v>4582</v>
      </c>
    </row>
    <row r="4669" spans="1:5" ht="14.25" customHeight="1" x14ac:dyDescent="0.25">
      <c r="A4669" s="10"/>
      <c r="B4669" s="10"/>
      <c r="C4669" s="10"/>
      <c r="D4669" s="1038">
        <v>48121021719</v>
      </c>
      <c r="E4669" s="746">
        <v>4582</v>
      </c>
    </row>
    <row r="4670" spans="1:5" ht="14.25" customHeight="1" x14ac:dyDescent="0.25">
      <c r="A4670" s="10"/>
      <c r="B4670" s="10"/>
      <c r="C4670" s="10"/>
      <c r="D4670" s="1038">
        <v>48121020112</v>
      </c>
      <c r="E4670" s="746">
        <v>4582</v>
      </c>
    </row>
    <row r="4671" spans="1:5" ht="14.25" customHeight="1" x14ac:dyDescent="0.25">
      <c r="A4671" s="10"/>
      <c r="B4671" s="10"/>
      <c r="C4671" s="10"/>
      <c r="D4671" s="1038">
        <v>48113019700</v>
      </c>
      <c r="E4671" s="746">
        <v>4582</v>
      </c>
    </row>
    <row r="4672" spans="1:5" ht="14.25" customHeight="1" x14ac:dyDescent="0.25">
      <c r="A4672" s="10"/>
      <c r="B4672" s="10"/>
      <c r="C4672" s="10"/>
      <c r="D4672" s="1038">
        <v>48113019025</v>
      </c>
      <c r="E4672" s="746">
        <v>4582</v>
      </c>
    </row>
    <row r="4673" spans="1:5" ht="14.25" customHeight="1" x14ac:dyDescent="0.25">
      <c r="A4673" s="10"/>
      <c r="B4673" s="10"/>
      <c r="C4673" s="10"/>
      <c r="D4673" s="1038">
        <v>48113016802</v>
      </c>
      <c r="E4673" s="746">
        <v>4582</v>
      </c>
    </row>
    <row r="4674" spans="1:5" ht="14.25" customHeight="1" x14ac:dyDescent="0.25">
      <c r="A4674" s="10"/>
      <c r="B4674" s="10"/>
      <c r="C4674" s="10"/>
      <c r="D4674" s="1038">
        <v>48099010101</v>
      </c>
      <c r="E4674" s="746">
        <v>4582</v>
      </c>
    </row>
    <row r="4675" spans="1:5" ht="14.25" customHeight="1" x14ac:dyDescent="0.25">
      <c r="A4675" s="10"/>
      <c r="B4675" s="10"/>
      <c r="C4675" s="10"/>
      <c r="D4675" s="1038">
        <v>48093950400</v>
      </c>
      <c r="E4675" s="746">
        <v>4582</v>
      </c>
    </row>
    <row r="4676" spans="1:5" ht="14.25" customHeight="1" x14ac:dyDescent="0.25">
      <c r="A4676" s="10"/>
      <c r="B4676" s="10"/>
      <c r="C4676" s="10"/>
      <c r="D4676" s="1038">
        <v>48091310703</v>
      </c>
      <c r="E4676" s="746">
        <v>4582</v>
      </c>
    </row>
    <row r="4677" spans="1:5" ht="14.25" customHeight="1" x14ac:dyDescent="0.25">
      <c r="A4677" s="10"/>
      <c r="B4677" s="10"/>
      <c r="C4677" s="10"/>
      <c r="D4677" s="1038">
        <v>48085031638</v>
      </c>
      <c r="E4677" s="746">
        <v>4582</v>
      </c>
    </row>
    <row r="4678" spans="1:5" ht="14.25" customHeight="1" x14ac:dyDescent="0.25">
      <c r="A4678" s="10"/>
      <c r="B4678" s="10"/>
      <c r="C4678" s="10"/>
      <c r="D4678" s="1038">
        <v>48061010602</v>
      </c>
      <c r="E4678" s="746">
        <v>4582</v>
      </c>
    </row>
    <row r="4679" spans="1:5" ht="14.25" customHeight="1" x14ac:dyDescent="0.25">
      <c r="A4679" s="10"/>
      <c r="B4679" s="10"/>
      <c r="C4679" s="10"/>
      <c r="D4679" s="1038">
        <v>48059030101</v>
      </c>
      <c r="E4679" s="746">
        <v>4582</v>
      </c>
    </row>
    <row r="4680" spans="1:5" ht="14.25" customHeight="1" x14ac:dyDescent="0.25">
      <c r="A4680" s="10"/>
      <c r="B4680" s="10"/>
      <c r="C4680" s="10"/>
      <c r="D4680" s="1038">
        <v>48055960102</v>
      </c>
      <c r="E4680" s="746">
        <v>4582</v>
      </c>
    </row>
    <row r="4681" spans="1:5" ht="14.25" customHeight="1" x14ac:dyDescent="0.25">
      <c r="A4681" s="10"/>
      <c r="B4681" s="10"/>
      <c r="C4681" s="10"/>
      <c r="D4681" s="1038">
        <v>48029181826</v>
      </c>
      <c r="E4681" s="746">
        <v>4582</v>
      </c>
    </row>
    <row r="4682" spans="1:5" ht="14.25" customHeight="1" x14ac:dyDescent="0.25">
      <c r="A4682" s="10"/>
      <c r="B4682" s="10"/>
      <c r="C4682" s="10"/>
      <c r="D4682" s="1038">
        <v>48495950300</v>
      </c>
      <c r="E4682" s="746">
        <v>4623</v>
      </c>
    </row>
    <row r="4683" spans="1:5" ht="14.25" customHeight="1" x14ac:dyDescent="0.25">
      <c r="A4683" s="10"/>
      <c r="B4683" s="10"/>
      <c r="C4683" s="10"/>
      <c r="D4683" s="1038">
        <v>48451000100</v>
      </c>
      <c r="E4683" s="746">
        <v>4623</v>
      </c>
    </row>
    <row r="4684" spans="1:5" ht="14.25" customHeight="1" x14ac:dyDescent="0.25">
      <c r="A4684" s="10"/>
      <c r="B4684" s="10"/>
      <c r="C4684" s="10"/>
      <c r="D4684" s="1038">
        <v>48449950200</v>
      </c>
      <c r="E4684" s="746">
        <v>4623</v>
      </c>
    </row>
    <row r="4685" spans="1:5" ht="14.25" customHeight="1" x14ac:dyDescent="0.25">
      <c r="A4685" s="10"/>
      <c r="B4685" s="10"/>
      <c r="C4685" s="10"/>
      <c r="D4685" s="1038">
        <v>48401951200</v>
      </c>
      <c r="E4685" s="746">
        <v>4623</v>
      </c>
    </row>
    <row r="4686" spans="1:5" ht="14.25" customHeight="1" x14ac:dyDescent="0.25">
      <c r="A4686" s="10"/>
      <c r="B4686" s="10"/>
      <c r="C4686" s="10"/>
      <c r="D4686" s="1038">
        <v>48403950100</v>
      </c>
      <c r="E4686" s="746">
        <v>4623</v>
      </c>
    </row>
    <row r="4687" spans="1:5" ht="14.25" customHeight="1" x14ac:dyDescent="0.25">
      <c r="A4687" s="10"/>
      <c r="B4687" s="10"/>
      <c r="C4687" s="10"/>
      <c r="D4687" s="1038">
        <v>48361021100</v>
      </c>
      <c r="E4687" s="746">
        <v>4623</v>
      </c>
    </row>
    <row r="4688" spans="1:5" ht="14.25" customHeight="1" x14ac:dyDescent="0.25">
      <c r="A4688" s="10"/>
      <c r="B4688" s="10"/>
      <c r="C4688" s="10"/>
      <c r="D4688" s="1038">
        <v>48309004000</v>
      </c>
      <c r="E4688" s="746">
        <v>4623</v>
      </c>
    </row>
    <row r="4689" spans="1:5" ht="14.25" customHeight="1" x14ac:dyDescent="0.25">
      <c r="A4689" s="10"/>
      <c r="B4689" s="10"/>
      <c r="C4689" s="10"/>
      <c r="D4689" s="1038">
        <v>48251130210</v>
      </c>
      <c r="E4689" s="746">
        <v>4623</v>
      </c>
    </row>
    <row r="4690" spans="1:5" ht="14.25" customHeight="1" x14ac:dyDescent="0.25">
      <c r="A4690" s="10"/>
      <c r="B4690" s="10"/>
      <c r="C4690" s="10"/>
      <c r="D4690" s="1038">
        <v>48245001303</v>
      </c>
      <c r="E4690" s="746">
        <v>4623</v>
      </c>
    </row>
    <row r="4691" spans="1:5" ht="14.25" customHeight="1" x14ac:dyDescent="0.25">
      <c r="A4691" s="10"/>
      <c r="B4691" s="10"/>
      <c r="C4691" s="10"/>
      <c r="D4691" s="1038">
        <v>48233950500</v>
      </c>
      <c r="E4691" s="746">
        <v>4623</v>
      </c>
    </row>
    <row r="4692" spans="1:5" ht="14.25" customHeight="1" x14ac:dyDescent="0.25">
      <c r="A4692" s="10"/>
      <c r="B4692" s="10"/>
      <c r="C4692" s="10"/>
      <c r="D4692" s="1038">
        <v>48223950300</v>
      </c>
      <c r="E4692" s="746">
        <v>4623</v>
      </c>
    </row>
    <row r="4693" spans="1:5" ht="14.25" customHeight="1" x14ac:dyDescent="0.25">
      <c r="A4693" s="10"/>
      <c r="B4693" s="10"/>
      <c r="C4693" s="10"/>
      <c r="D4693" s="1038">
        <v>48201421000</v>
      </c>
      <c r="E4693" s="746">
        <v>4623</v>
      </c>
    </row>
    <row r="4694" spans="1:5" ht="14.25" customHeight="1" x14ac:dyDescent="0.25">
      <c r="A4694" s="10"/>
      <c r="B4694" s="10"/>
      <c r="C4694" s="10"/>
      <c r="D4694" s="1038">
        <v>48133950100</v>
      </c>
      <c r="E4694" s="746">
        <v>4623</v>
      </c>
    </row>
    <row r="4695" spans="1:5" ht="14.25" customHeight="1" x14ac:dyDescent="0.25">
      <c r="A4695" s="10"/>
      <c r="B4695" s="10"/>
      <c r="C4695" s="10"/>
      <c r="D4695" s="1038">
        <v>48089750300</v>
      </c>
      <c r="E4695" s="746">
        <v>4623</v>
      </c>
    </row>
    <row r="4696" spans="1:5" ht="14.25" customHeight="1" x14ac:dyDescent="0.25">
      <c r="A4696" s="10"/>
      <c r="B4696" s="10"/>
      <c r="C4696" s="10"/>
      <c r="D4696" s="1038">
        <v>48055960600</v>
      </c>
      <c r="E4696" s="746">
        <v>4623</v>
      </c>
    </row>
    <row r="4697" spans="1:5" ht="14.25" customHeight="1" x14ac:dyDescent="0.25">
      <c r="A4697" s="10"/>
      <c r="B4697" s="10"/>
      <c r="C4697" s="10"/>
      <c r="D4697" s="1038">
        <v>48041002008</v>
      </c>
      <c r="E4697" s="746">
        <v>4623</v>
      </c>
    </row>
    <row r="4698" spans="1:5" ht="14.25" customHeight="1" x14ac:dyDescent="0.25">
      <c r="A4698" s="10"/>
      <c r="B4698" s="10"/>
      <c r="C4698" s="10"/>
      <c r="D4698" s="1038">
        <v>48039662600</v>
      </c>
      <c r="E4698" s="746">
        <v>4623</v>
      </c>
    </row>
    <row r="4699" spans="1:5" ht="14.25" customHeight="1" x14ac:dyDescent="0.25">
      <c r="A4699" s="10"/>
      <c r="B4699" s="10"/>
      <c r="C4699" s="10"/>
      <c r="D4699" s="1038">
        <v>48485013401</v>
      </c>
      <c r="E4699" s="746">
        <v>4640</v>
      </c>
    </row>
    <row r="4700" spans="1:5" ht="14.25" customHeight="1" x14ac:dyDescent="0.25">
      <c r="A4700" s="10"/>
      <c r="B4700" s="10"/>
      <c r="C4700" s="10"/>
      <c r="D4700" s="1038">
        <v>48469000800</v>
      </c>
      <c r="E4700" s="746">
        <v>4640</v>
      </c>
    </row>
    <row r="4701" spans="1:5" ht="14.25" customHeight="1" x14ac:dyDescent="0.25">
      <c r="A4701" s="10"/>
      <c r="B4701" s="10"/>
      <c r="C4701" s="10"/>
      <c r="D4701" s="1038">
        <v>48145000700</v>
      </c>
      <c r="E4701" s="746">
        <v>4640</v>
      </c>
    </row>
    <row r="4702" spans="1:5" ht="14.25" customHeight="1" x14ac:dyDescent="0.25">
      <c r="A4702" s="10"/>
      <c r="B4702" s="10"/>
      <c r="C4702" s="10"/>
      <c r="D4702" s="1038">
        <v>48037011700</v>
      </c>
      <c r="E4702" s="746">
        <v>4640</v>
      </c>
    </row>
    <row r="4703" spans="1:5" ht="14.25" customHeight="1" x14ac:dyDescent="0.25">
      <c r="A4703" s="10"/>
      <c r="B4703" s="10"/>
      <c r="C4703" s="10"/>
      <c r="D4703" s="1038">
        <v>48275950100</v>
      </c>
      <c r="E4703" s="746">
        <v>4644</v>
      </c>
    </row>
    <row r="4704" spans="1:5" ht="14.25" customHeight="1" x14ac:dyDescent="0.25">
      <c r="A4704" s="10"/>
      <c r="B4704" s="10"/>
      <c r="C4704" s="10"/>
      <c r="D4704" s="1038">
        <v>48067950300</v>
      </c>
      <c r="E4704" s="746">
        <v>4644</v>
      </c>
    </row>
    <row r="4705" spans="1:5" ht="14.25" customHeight="1" x14ac:dyDescent="0.25">
      <c r="A4705" s="10"/>
      <c r="B4705" s="10"/>
      <c r="C4705" s="10"/>
      <c r="D4705" s="1038">
        <v>48029131700</v>
      </c>
      <c r="E4705" s="746">
        <v>4644</v>
      </c>
    </row>
    <row r="4706" spans="1:5" ht="14.25" customHeight="1" x14ac:dyDescent="0.25">
      <c r="A4706" s="10"/>
      <c r="B4706" s="10"/>
      <c r="C4706" s="10"/>
      <c r="D4706" s="1038">
        <v>48469001300</v>
      </c>
      <c r="E4706" s="746">
        <v>4647</v>
      </c>
    </row>
    <row r="4707" spans="1:5" ht="14.25" customHeight="1" x14ac:dyDescent="0.25">
      <c r="A4707" s="10"/>
      <c r="B4707" s="10"/>
      <c r="C4707" s="10"/>
      <c r="D4707" s="1038">
        <v>48451001500</v>
      </c>
      <c r="E4707" s="746">
        <v>4647</v>
      </c>
    </row>
    <row r="4708" spans="1:5" ht="14.25" customHeight="1" x14ac:dyDescent="0.25">
      <c r="A4708" s="10"/>
      <c r="B4708" s="10"/>
      <c r="C4708" s="10"/>
      <c r="D4708" s="1038">
        <v>48451001600</v>
      </c>
      <c r="E4708" s="746">
        <v>4647</v>
      </c>
    </row>
    <row r="4709" spans="1:5" ht="14.25" customHeight="1" x14ac:dyDescent="0.25">
      <c r="A4709" s="10"/>
      <c r="B4709" s="10"/>
      <c r="C4709" s="10"/>
      <c r="D4709" s="1038">
        <v>48439114104</v>
      </c>
      <c r="E4709" s="746">
        <v>4647</v>
      </c>
    </row>
    <row r="4710" spans="1:5" ht="14.25" customHeight="1" x14ac:dyDescent="0.25">
      <c r="A4710" s="10"/>
      <c r="B4710" s="10"/>
      <c r="C4710" s="10"/>
      <c r="D4710" s="1038">
        <v>48439113633</v>
      </c>
      <c r="E4710" s="746">
        <v>4647</v>
      </c>
    </row>
    <row r="4711" spans="1:5" ht="14.25" customHeight="1" x14ac:dyDescent="0.25">
      <c r="A4711" s="10"/>
      <c r="B4711" s="10"/>
      <c r="C4711" s="10"/>
      <c r="D4711" s="1038">
        <v>48439111003</v>
      </c>
      <c r="E4711" s="746">
        <v>4647</v>
      </c>
    </row>
    <row r="4712" spans="1:5" ht="14.25" customHeight="1" x14ac:dyDescent="0.25">
      <c r="A4712" s="10"/>
      <c r="B4712" s="10"/>
      <c r="C4712" s="10"/>
      <c r="D4712" s="1038">
        <v>48409010603</v>
      </c>
      <c r="E4712" s="746">
        <v>4647</v>
      </c>
    </row>
    <row r="4713" spans="1:5" ht="14.25" customHeight="1" x14ac:dyDescent="0.25">
      <c r="A4713" s="10"/>
      <c r="B4713" s="10"/>
      <c r="C4713" s="10"/>
      <c r="D4713" s="1038">
        <v>48361021800</v>
      </c>
      <c r="E4713" s="746">
        <v>4647</v>
      </c>
    </row>
    <row r="4714" spans="1:5" ht="14.25" customHeight="1" x14ac:dyDescent="0.25">
      <c r="A4714" s="10"/>
      <c r="B4714" s="10"/>
      <c r="C4714" s="10"/>
      <c r="D4714" s="1038">
        <v>48361021000</v>
      </c>
      <c r="E4714" s="746">
        <v>4647</v>
      </c>
    </row>
    <row r="4715" spans="1:5" ht="14.25" customHeight="1" x14ac:dyDescent="0.25">
      <c r="A4715" s="10"/>
      <c r="B4715" s="10"/>
      <c r="C4715" s="10"/>
      <c r="D4715" s="1038">
        <v>48303010509</v>
      </c>
      <c r="E4715" s="746">
        <v>4647</v>
      </c>
    </row>
    <row r="4716" spans="1:5" ht="14.25" customHeight="1" x14ac:dyDescent="0.25">
      <c r="A4716" s="10"/>
      <c r="B4716" s="10"/>
      <c r="C4716" s="10"/>
      <c r="D4716" s="1038">
        <v>48299970400</v>
      </c>
      <c r="E4716" s="746">
        <v>4647</v>
      </c>
    </row>
    <row r="4717" spans="1:5" ht="14.25" customHeight="1" x14ac:dyDescent="0.25">
      <c r="A4717" s="10"/>
      <c r="B4717" s="10"/>
      <c r="C4717" s="10"/>
      <c r="D4717" s="1038">
        <v>48291700700</v>
      </c>
      <c r="E4717" s="746">
        <v>4647</v>
      </c>
    </row>
    <row r="4718" spans="1:5" ht="14.25" customHeight="1" x14ac:dyDescent="0.25">
      <c r="A4718" s="10"/>
      <c r="B4718" s="10"/>
      <c r="C4718" s="10"/>
      <c r="D4718" s="1038">
        <v>48241950100</v>
      </c>
      <c r="E4718" s="746">
        <v>4647</v>
      </c>
    </row>
    <row r="4719" spans="1:5" ht="14.25" customHeight="1" x14ac:dyDescent="0.25">
      <c r="A4719" s="10"/>
      <c r="B4719" s="10"/>
      <c r="C4719" s="10"/>
      <c r="D4719" s="1038">
        <v>48219950100</v>
      </c>
      <c r="E4719" s="746">
        <v>4647</v>
      </c>
    </row>
    <row r="4720" spans="1:5" ht="14.25" customHeight="1" x14ac:dyDescent="0.25">
      <c r="A4720" s="10"/>
      <c r="B4720" s="10"/>
      <c r="C4720" s="10"/>
      <c r="D4720" s="1038">
        <v>48217961100</v>
      </c>
      <c r="E4720" s="746">
        <v>4647</v>
      </c>
    </row>
    <row r="4721" spans="1:5" ht="14.25" customHeight="1" x14ac:dyDescent="0.25">
      <c r="A4721" s="10"/>
      <c r="B4721" s="10"/>
      <c r="C4721" s="10"/>
      <c r="D4721" s="1038">
        <v>48201454200</v>
      </c>
      <c r="E4721" s="746">
        <v>4647</v>
      </c>
    </row>
    <row r="4722" spans="1:5" ht="14.25" customHeight="1" x14ac:dyDescent="0.25">
      <c r="A4722" s="10"/>
      <c r="B4722" s="10"/>
      <c r="C4722" s="10"/>
      <c r="D4722" s="1038">
        <v>48201451902</v>
      </c>
      <c r="E4722" s="746">
        <v>4647</v>
      </c>
    </row>
    <row r="4723" spans="1:5" ht="14.25" customHeight="1" x14ac:dyDescent="0.25">
      <c r="A4723" s="10"/>
      <c r="B4723" s="10"/>
      <c r="C4723" s="10"/>
      <c r="D4723" s="1038">
        <v>48201253100</v>
      </c>
      <c r="E4723" s="746">
        <v>4647</v>
      </c>
    </row>
    <row r="4724" spans="1:5" ht="14.25" customHeight="1" x14ac:dyDescent="0.25">
      <c r="A4724" s="10"/>
      <c r="B4724" s="10"/>
      <c r="C4724" s="10"/>
      <c r="D4724" s="1038">
        <v>48201251501</v>
      </c>
      <c r="E4724" s="746">
        <v>4647</v>
      </c>
    </row>
    <row r="4725" spans="1:5" ht="14.25" customHeight="1" x14ac:dyDescent="0.25">
      <c r="A4725" s="10"/>
      <c r="B4725" s="10"/>
      <c r="C4725" s="10"/>
      <c r="D4725" s="1038">
        <v>48187210607</v>
      </c>
      <c r="E4725" s="746">
        <v>4647</v>
      </c>
    </row>
    <row r="4726" spans="1:5" ht="14.25" customHeight="1" x14ac:dyDescent="0.25">
      <c r="A4726" s="10"/>
      <c r="B4726" s="10"/>
      <c r="C4726" s="10"/>
      <c r="D4726" s="1038">
        <v>48141001302</v>
      </c>
      <c r="E4726" s="746">
        <v>4647</v>
      </c>
    </row>
    <row r="4727" spans="1:5" ht="14.25" customHeight="1" x14ac:dyDescent="0.25">
      <c r="A4727" s="10"/>
      <c r="B4727" s="10"/>
      <c r="C4727" s="10"/>
      <c r="D4727" s="1038">
        <v>48113008603</v>
      </c>
      <c r="E4727" s="746">
        <v>4647</v>
      </c>
    </row>
    <row r="4728" spans="1:5" ht="14.25" customHeight="1" x14ac:dyDescent="0.25">
      <c r="A4728" s="10"/>
      <c r="B4728" s="10"/>
      <c r="C4728" s="10"/>
      <c r="D4728" s="1038">
        <v>48091310604</v>
      </c>
      <c r="E4728" s="746">
        <v>4647</v>
      </c>
    </row>
    <row r="4729" spans="1:5" ht="14.25" customHeight="1" x14ac:dyDescent="0.25">
      <c r="A4729" s="10"/>
      <c r="B4729" s="10"/>
      <c r="C4729" s="10"/>
      <c r="D4729" s="1038">
        <v>48085030524</v>
      </c>
      <c r="E4729" s="746">
        <v>4647</v>
      </c>
    </row>
    <row r="4730" spans="1:5" ht="14.25" customHeight="1" x14ac:dyDescent="0.25">
      <c r="A4730" s="10"/>
      <c r="B4730" s="10"/>
      <c r="C4730" s="10"/>
      <c r="D4730" s="1038">
        <v>48067950500</v>
      </c>
      <c r="E4730" s="746">
        <v>4647</v>
      </c>
    </row>
    <row r="4731" spans="1:5" ht="14.25" customHeight="1" x14ac:dyDescent="0.25">
      <c r="A4731" s="10"/>
      <c r="B4731" s="10"/>
      <c r="C4731" s="10"/>
      <c r="D4731" s="1038">
        <v>48061012002</v>
      </c>
      <c r="E4731" s="746">
        <v>4647</v>
      </c>
    </row>
    <row r="4732" spans="1:5" ht="14.25" customHeight="1" x14ac:dyDescent="0.25">
      <c r="A4732" s="10"/>
      <c r="B4732" s="10"/>
      <c r="C4732" s="10"/>
      <c r="D4732" s="1038">
        <v>48039661000</v>
      </c>
      <c r="E4732" s="746">
        <v>4647</v>
      </c>
    </row>
    <row r="4733" spans="1:5" ht="14.25" customHeight="1" x14ac:dyDescent="0.25">
      <c r="A4733" s="10"/>
      <c r="B4733" s="10"/>
      <c r="C4733" s="10"/>
      <c r="D4733" s="1038">
        <v>48029181712</v>
      </c>
      <c r="E4733" s="746">
        <v>4647</v>
      </c>
    </row>
    <row r="4734" spans="1:5" ht="14.25" customHeight="1" x14ac:dyDescent="0.25">
      <c r="A4734" s="10"/>
      <c r="B4734" s="10"/>
      <c r="C4734" s="10"/>
      <c r="D4734" s="1038">
        <v>48029172004</v>
      </c>
      <c r="E4734" s="746">
        <v>4647</v>
      </c>
    </row>
    <row r="4735" spans="1:5" ht="14.25" customHeight="1" x14ac:dyDescent="0.25">
      <c r="A4735" s="10"/>
      <c r="B4735" s="10"/>
      <c r="C4735" s="10"/>
      <c r="D4735" s="1038">
        <v>48029121813</v>
      </c>
      <c r="E4735" s="746">
        <v>4647</v>
      </c>
    </row>
    <row r="4736" spans="1:5" ht="14.25" customHeight="1" x14ac:dyDescent="0.25">
      <c r="A4736" s="10"/>
      <c r="B4736" s="10"/>
      <c r="C4736" s="10"/>
      <c r="D4736" s="1038">
        <v>48029121122</v>
      </c>
      <c r="E4736" s="746">
        <v>4647</v>
      </c>
    </row>
    <row r="4737" spans="1:5" ht="14.25" customHeight="1" x14ac:dyDescent="0.25">
      <c r="A4737" s="10"/>
      <c r="B4737" s="10"/>
      <c r="C4737" s="10"/>
      <c r="D4737" s="1038">
        <v>48003950400</v>
      </c>
      <c r="E4737" s="746">
        <v>4647</v>
      </c>
    </row>
    <row r="4738" spans="1:5" ht="14.25" customHeight="1" x14ac:dyDescent="0.25">
      <c r="A4738" s="10"/>
      <c r="B4738" s="10"/>
      <c r="C4738" s="10"/>
      <c r="D4738" s="1038">
        <v>48001950401</v>
      </c>
      <c r="E4738" s="746">
        <v>4647</v>
      </c>
    </row>
    <row r="4739" spans="1:5" ht="14.25" customHeight="1" x14ac:dyDescent="0.25">
      <c r="A4739" s="10"/>
      <c r="B4739" s="10"/>
      <c r="C4739" s="10"/>
      <c r="D4739" s="1038">
        <v>48497150403</v>
      </c>
      <c r="E4739" s="746">
        <v>4680</v>
      </c>
    </row>
    <row r="4740" spans="1:5" ht="14.25" customHeight="1" x14ac:dyDescent="0.25">
      <c r="A4740" s="10"/>
      <c r="B4740" s="10"/>
      <c r="C4740" s="10"/>
      <c r="D4740" s="1038">
        <v>48491021506</v>
      </c>
      <c r="E4740" s="746">
        <v>4680</v>
      </c>
    </row>
    <row r="4741" spans="1:5" ht="14.25" customHeight="1" x14ac:dyDescent="0.25">
      <c r="A4741" s="10"/>
      <c r="B4741" s="10"/>
      <c r="C4741" s="10"/>
      <c r="D4741" s="1038">
        <v>48485011800</v>
      </c>
      <c r="E4741" s="746">
        <v>4680</v>
      </c>
    </row>
    <row r="4742" spans="1:5" ht="14.25" customHeight="1" x14ac:dyDescent="0.25">
      <c r="A4742" s="10"/>
      <c r="B4742" s="10"/>
      <c r="C4742" s="10"/>
      <c r="D4742" s="1038">
        <v>48361021600</v>
      </c>
      <c r="E4742" s="746">
        <v>4680</v>
      </c>
    </row>
    <row r="4743" spans="1:5" ht="14.25" customHeight="1" x14ac:dyDescent="0.25">
      <c r="A4743" s="10"/>
      <c r="B4743" s="10"/>
      <c r="C4743" s="10"/>
      <c r="D4743" s="1038">
        <v>48355005802</v>
      </c>
      <c r="E4743" s="746">
        <v>4680</v>
      </c>
    </row>
    <row r="4744" spans="1:5" ht="14.25" customHeight="1" x14ac:dyDescent="0.25">
      <c r="A4744" s="10"/>
      <c r="B4744" s="10"/>
      <c r="C4744" s="10"/>
      <c r="D4744" s="1038">
        <v>48285000100</v>
      </c>
      <c r="E4744" s="746">
        <v>4680</v>
      </c>
    </row>
    <row r="4745" spans="1:5" ht="14.25" customHeight="1" x14ac:dyDescent="0.25">
      <c r="A4745" s="10"/>
      <c r="B4745" s="10"/>
      <c r="C4745" s="10"/>
      <c r="D4745" s="1038">
        <v>48235950100</v>
      </c>
      <c r="E4745" s="746">
        <v>4680</v>
      </c>
    </row>
    <row r="4746" spans="1:5" ht="14.25" customHeight="1" x14ac:dyDescent="0.25">
      <c r="A4746" s="10"/>
      <c r="B4746" s="10"/>
      <c r="C4746" s="10"/>
      <c r="D4746" s="1038">
        <v>48201532002</v>
      </c>
      <c r="E4746" s="746">
        <v>4680</v>
      </c>
    </row>
    <row r="4747" spans="1:5" ht="14.25" customHeight="1" x14ac:dyDescent="0.25">
      <c r="A4747" s="10"/>
      <c r="B4747" s="10"/>
      <c r="C4747" s="10"/>
      <c r="D4747" s="1038">
        <v>48141004107</v>
      </c>
      <c r="E4747" s="746">
        <v>4680</v>
      </c>
    </row>
    <row r="4748" spans="1:5" ht="14.25" customHeight="1" x14ac:dyDescent="0.25">
      <c r="A4748" s="10"/>
      <c r="B4748" s="10"/>
      <c r="C4748" s="10"/>
      <c r="D4748" s="1038">
        <v>48121021631</v>
      </c>
      <c r="E4748" s="746">
        <v>4680</v>
      </c>
    </row>
    <row r="4749" spans="1:5" ht="14.25" customHeight="1" x14ac:dyDescent="0.25">
      <c r="A4749" s="10"/>
      <c r="B4749" s="10"/>
      <c r="C4749" s="10"/>
      <c r="D4749" s="1038">
        <v>48121020205</v>
      </c>
      <c r="E4749" s="746">
        <v>4680</v>
      </c>
    </row>
    <row r="4750" spans="1:5" ht="14.25" customHeight="1" x14ac:dyDescent="0.25">
      <c r="A4750" s="10"/>
      <c r="B4750" s="10"/>
      <c r="C4750" s="10"/>
      <c r="D4750" s="1038">
        <v>48113009104</v>
      </c>
      <c r="E4750" s="746">
        <v>4680</v>
      </c>
    </row>
    <row r="4751" spans="1:5" ht="14.25" customHeight="1" x14ac:dyDescent="0.25">
      <c r="A4751" s="10"/>
      <c r="B4751" s="10"/>
      <c r="C4751" s="10"/>
      <c r="D4751" s="1038">
        <v>48113001203</v>
      </c>
      <c r="E4751" s="746">
        <v>4680</v>
      </c>
    </row>
    <row r="4752" spans="1:5" ht="14.25" customHeight="1" x14ac:dyDescent="0.25">
      <c r="A4752" s="10"/>
      <c r="B4752" s="10"/>
      <c r="C4752" s="10"/>
      <c r="D4752" s="1038">
        <v>48069950300</v>
      </c>
      <c r="E4752" s="746">
        <v>4680</v>
      </c>
    </row>
    <row r="4753" spans="1:5" ht="14.25" customHeight="1" x14ac:dyDescent="0.25">
      <c r="A4753" s="10"/>
      <c r="B4753" s="10"/>
      <c r="C4753" s="10"/>
      <c r="D4753" s="1038">
        <v>48005001200</v>
      </c>
      <c r="E4753" s="746">
        <v>4680</v>
      </c>
    </row>
    <row r="4754" spans="1:5" ht="14.25" customHeight="1" x14ac:dyDescent="0.25">
      <c r="A4754" s="10"/>
      <c r="B4754" s="10"/>
      <c r="C4754" s="10"/>
      <c r="D4754" s="1038">
        <v>48361021700</v>
      </c>
      <c r="E4754" s="746">
        <v>4695</v>
      </c>
    </row>
    <row r="4755" spans="1:5" ht="14.25" customHeight="1" x14ac:dyDescent="0.25">
      <c r="A4755" s="10"/>
      <c r="B4755" s="10"/>
      <c r="C4755" s="10"/>
      <c r="D4755" s="1038">
        <v>48337950600</v>
      </c>
      <c r="E4755" s="746">
        <v>4695</v>
      </c>
    </row>
    <row r="4756" spans="1:5" ht="14.25" customHeight="1" x14ac:dyDescent="0.25">
      <c r="A4756" s="10"/>
      <c r="B4756" s="10"/>
      <c r="C4756" s="10"/>
      <c r="D4756" s="1038">
        <v>48325000101</v>
      </c>
      <c r="E4756" s="746">
        <v>4695</v>
      </c>
    </row>
    <row r="4757" spans="1:5" ht="14.25" customHeight="1" x14ac:dyDescent="0.25">
      <c r="A4757" s="10"/>
      <c r="B4757" s="10"/>
      <c r="C4757" s="10"/>
      <c r="D4757" s="1038">
        <v>48255970100</v>
      </c>
      <c r="E4757" s="746">
        <v>4695</v>
      </c>
    </row>
    <row r="4758" spans="1:5" ht="14.25" customHeight="1" x14ac:dyDescent="0.25">
      <c r="A4758" s="10"/>
      <c r="B4758" s="10"/>
      <c r="C4758" s="10"/>
      <c r="D4758" s="1038">
        <v>48161000300</v>
      </c>
      <c r="E4758" s="746">
        <v>4695</v>
      </c>
    </row>
    <row r="4759" spans="1:5" ht="14.25" customHeight="1" x14ac:dyDescent="0.25">
      <c r="A4759" s="10"/>
      <c r="B4759" s="10"/>
      <c r="C4759" s="10"/>
      <c r="D4759" s="1038">
        <v>48143950700</v>
      </c>
      <c r="E4759" s="746">
        <v>4695</v>
      </c>
    </row>
    <row r="4760" spans="1:5" ht="14.25" customHeight="1" x14ac:dyDescent="0.25">
      <c r="A4760" s="10"/>
      <c r="B4760" s="10"/>
      <c r="C4760" s="10"/>
      <c r="D4760" s="1038">
        <v>48139061200</v>
      </c>
      <c r="E4760" s="746">
        <v>4695</v>
      </c>
    </row>
    <row r="4761" spans="1:5" ht="14.25" customHeight="1" x14ac:dyDescent="0.25">
      <c r="A4761" s="10"/>
      <c r="B4761" s="10"/>
      <c r="C4761" s="10"/>
      <c r="D4761" s="1038">
        <v>48123970400</v>
      </c>
      <c r="E4761" s="746">
        <v>4695</v>
      </c>
    </row>
    <row r="4762" spans="1:5" ht="14.25" customHeight="1" x14ac:dyDescent="0.25">
      <c r="A4762" s="10"/>
      <c r="B4762" s="10"/>
      <c r="C4762" s="10"/>
      <c r="D4762" s="1038">
        <v>48113019600</v>
      </c>
      <c r="E4762" s="746">
        <v>4695</v>
      </c>
    </row>
    <row r="4763" spans="1:5" ht="14.25" customHeight="1" x14ac:dyDescent="0.25">
      <c r="A4763" s="10"/>
      <c r="B4763" s="10"/>
      <c r="C4763" s="10"/>
      <c r="D4763" s="1038">
        <v>48029190800</v>
      </c>
      <c r="E4763" s="746">
        <v>4695</v>
      </c>
    </row>
    <row r="4764" spans="1:5" ht="14.25" customHeight="1" x14ac:dyDescent="0.25">
      <c r="A4764" s="10"/>
      <c r="B4764" s="10"/>
      <c r="C4764" s="10"/>
      <c r="D4764" s="1038">
        <v>48457950100</v>
      </c>
      <c r="E4764" s="746">
        <v>4705</v>
      </c>
    </row>
    <row r="4765" spans="1:5" ht="14.25" customHeight="1" x14ac:dyDescent="0.25">
      <c r="A4765" s="10"/>
      <c r="B4765" s="10"/>
      <c r="C4765" s="10"/>
      <c r="D4765" s="1038">
        <v>48279950300</v>
      </c>
      <c r="E4765" s="746">
        <v>4705</v>
      </c>
    </row>
    <row r="4766" spans="1:5" ht="14.25" customHeight="1" x14ac:dyDescent="0.25">
      <c r="A4766" s="10"/>
      <c r="B4766" s="10"/>
      <c r="C4766" s="10"/>
      <c r="D4766" s="1038">
        <v>48085031201</v>
      </c>
      <c r="E4766" s="746">
        <v>4705</v>
      </c>
    </row>
    <row r="4767" spans="1:5" ht="14.25" customHeight="1" x14ac:dyDescent="0.25">
      <c r="A4767" s="10"/>
      <c r="B4767" s="10"/>
      <c r="C4767" s="10"/>
      <c r="D4767" s="1038">
        <v>48011950100</v>
      </c>
      <c r="E4767" s="746">
        <v>4705</v>
      </c>
    </row>
    <row r="4768" spans="1:5" ht="14.25" customHeight="1" x14ac:dyDescent="0.25">
      <c r="A4768" s="10"/>
      <c r="B4768" s="10"/>
      <c r="C4768" s="10"/>
      <c r="D4768" s="1038">
        <v>48507950100</v>
      </c>
      <c r="E4768" s="746">
        <v>4709</v>
      </c>
    </row>
    <row r="4769" spans="1:5" ht="14.25" customHeight="1" x14ac:dyDescent="0.25">
      <c r="A4769" s="10"/>
      <c r="B4769" s="10"/>
      <c r="C4769" s="10"/>
      <c r="D4769" s="1038">
        <v>48493000104</v>
      </c>
      <c r="E4769" s="746">
        <v>4709</v>
      </c>
    </row>
    <row r="4770" spans="1:5" ht="14.25" customHeight="1" x14ac:dyDescent="0.25">
      <c r="A4770" s="10"/>
      <c r="B4770" s="10"/>
      <c r="C4770" s="10"/>
      <c r="D4770" s="1038">
        <v>48491020314</v>
      </c>
      <c r="E4770" s="746">
        <v>4709</v>
      </c>
    </row>
    <row r="4771" spans="1:5" ht="14.25" customHeight="1" x14ac:dyDescent="0.25">
      <c r="A4771" s="10"/>
      <c r="B4771" s="10"/>
      <c r="C4771" s="10"/>
      <c r="D4771" s="1038">
        <v>48491020110</v>
      </c>
      <c r="E4771" s="746">
        <v>4709</v>
      </c>
    </row>
    <row r="4772" spans="1:5" ht="14.25" customHeight="1" x14ac:dyDescent="0.25">
      <c r="A4772" s="10"/>
      <c r="B4772" s="10"/>
      <c r="C4772" s="10"/>
      <c r="D4772" s="1038">
        <v>48471790103</v>
      </c>
      <c r="E4772" s="746">
        <v>4709</v>
      </c>
    </row>
    <row r="4773" spans="1:5" ht="14.25" customHeight="1" x14ac:dyDescent="0.25">
      <c r="A4773" s="10"/>
      <c r="B4773" s="10"/>
      <c r="C4773" s="10"/>
      <c r="D4773" s="1038">
        <v>48471790101</v>
      </c>
      <c r="E4773" s="746">
        <v>4709</v>
      </c>
    </row>
    <row r="4774" spans="1:5" ht="14.25" customHeight="1" x14ac:dyDescent="0.25">
      <c r="A4774" s="10"/>
      <c r="B4774" s="10"/>
      <c r="C4774" s="10"/>
      <c r="D4774" s="1038">
        <v>48439113624</v>
      </c>
      <c r="E4774" s="746">
        <v>4709</v>
      </c>
    </row>
    <row r="4775" spans="1:5" ht="14.25" customHeight="1" x14ac:dyDescent="0.25">
      <c r="A4775" s="10"/>
      <c r="B4775" s="10"/>
      <c r="C4775" s="10"/>
      <c r="D4775" s="1038">
        <v>48439113612</v>
      </c>
      <c r="E4775" s="746">
        <v>4709</v>
      </c>
    </row>
    <row r="4776" spans="1:5" ht="14.25" customHeight="1" x14ac:dyDescent="0.25">
      <c r="A4776" s="10"/>
      <c r="B4776" s="10"/>
      <c r="C4776" s="10"/>
      <c r="D4776" s="1038">
        <v>48439111406</v>
      </c>
      <c r="E4776" s="746">
        <v>4709</v>
      </c>
    </row>
    <row r="4777" spans="1:5" ht="14.25" customHeight="1" x14ac:dyDescent="0.25">
      <c r="A4777" s="10"/>
      <c r="B4777" s="10"/>
      <c r="C4777" s="10"/>
      <c r="D4777" s="1038">
        <v>48439110905</v>
      </c>
      <c r="E4777" s="746">
        <v>4709</v>
      </c>
    </row>
    <row r="4778" spans="1:5" ht="14.25" customHeight="1" x14ac:dyDescent="0.25">
      <c r="A4778" s="10"/>
      <c r="B4778" s="10"/>
      <c r="C4778" s="10"/>
      <c r="D4778" s="1038">
        <v>48439110809</v>
      </c>
      <c r="E4778" s="746">
        <v>4709</v>
      </c>
    </row>
    <row r="4779" spans="1:5" ht="14.25" customHeight="1" x14ac:dyDescent="0.25">
      <c r="A4779" s="10"/>
      <c r="B4779" s="10"/>
      <c r="C4779" s="10"/>
      <c r="D4779" s="1038">
        <v>48409010900</v>
      </c>
      <c r="E4779" s="746">
        <v>4709</v>
      </c>
    </row>
    <row r="4780" spans="1:5" ht="14.25" customHeight="1" x14ac:dyDescent="0.25">
      <c r="A4780" s="10"/>
      <c r="B4780" s="10"/>
      <c r="C4780" s="10"/>
      <c r="D4780" s="1038">
        <v>48371950500</v>
      </c>
      <c r="E4780" s="746">
        <v>4709</v>
      </c>
    </row>
    <row r="4781" spans="1:5" ht="14.25" customHeight="1" x14ac:dyDescent="0.25">
      <c r="A4781" s="10"/>
      <c r="B4781" s="10"/>
      <c r="C4781" s="10"/>
      <c r="D4781" s="1038">
        <v>48351950400</v>
      </c>
      <c r="E4781" s="746">
        <v>4709</v>
      </c>
    </row>
    <row r="4782" spans="1:5" ht="14.25" customHeight="1" x14ac:dyDescent="0.25">
      <c r="A4782" s="10"/>
      <c r="B4782" s="10"/>
      <c r="C4782" s="10"/>
      <c r="D4782" s="1038">
        <v>48339690800</v>
      </c>
      <c r="E4782" s="746">
        <v>4709</v>
      </c>
    </row>
    <row r="4783" spans="1:5" ht="14.25" customHeight="1" x14ac:dyDescent="0.25">
      <c r="A4783" s="10"/>
      <c r="B4783" s="10"/>
      <c r="C4783" s="10"/>
      <c r="D4783" s="1038">
        <v>48339691000</v>
      </c>
      <c r="E4783" s="746">
        <v>4709</v>
      </c>
    </row>
    <row r="4784" spans="1:5" ht="14.25" customHeight="1" x14ac:dyDescent="0.25">
      <c r="A4784" s="10"/>
      <c r="B4784" s="10"/>
      <c r="C4784" s="10"/>
      <c r="D4784" s="1038">
        <v>48325000401</v>
      </c>
      <c r="E4784" s="746">
        <v>4709</v>
      </c>
    </row>
    <row r="4785" spans="1:5" ht="14.25" customHeight="1" x14ac:dyDescent="0.25">
      <c r="A4785" s="10"/>
      <c r="B4785" s="10"/>
      <c r="C4785" s="10"/>
      <c r="D4785" s="1038">
        <v>48303010504</v>
      </c>
      <c r="E4785" s="746">
        <v>4709</v>
      </c>
    </row>
    <row r="4786" spans="1:5" ht="14.25" customHeight="1" x14ac:dyDescent="0.25">
      <c r="A4786" s="10"/>
      <c r="B4786" s="10"/>
      <c r="C4786" s="10"/>
      <c r="D4786" s="1038">
        <v>48285000500</v>
      </c>
      <c r="E4786" s="746">
        <v>4709</v>
      </c>
    </row>
    <row r="4787" spans="1:5" ht="14.25" customHeight="1" x14ac:dyDescent="0.25">
      <c r="A4787" s="10"/>
      <c r="B4787" s="10"/>
      <c r="C4787" s="10"/>
      <c r="D4787" s="1038">
        <v>48233950200</v>
      </c>
      <c r="E4787" s="746">
        <v>4709</v>
      </c>
    </row>
    <row r="4788" spans="1:5" ht="14.25" customHeight="1" x14ac:dyDescent="0.25">
      <c r="A4788" s="10"/>
      <c r="B4788" s="10"/>
      <c r="C4788" s="10"/>
      <c r="D4788" s="1038">
        <v>48231961501</v>
      </c>
      <c r="E4788" s="746">
        <v>4709</v>
      </c>
    </row>
    <row r="4789" spans="1:5" ht="14.25" customHeight="1" x14ac:dyDescent="0.25">
      <c r="A4789" s="10"/>
      <c r="B4789" s="10"/>
      <c r="C4789" s="10"/>
      <c r="D4789" s="1038">
        <v>48215024302</v>
      </c>
      <c r="E4789" s="746">
        <v>4709</v>
      </c>
    </row>
    <row r="4790" spans="1:5" ht="14.25" customHeight="1" x14ac:dyDescent="0.25">
      <c r="A4790" s="10"/>
      <c r="B4790" s="10"/>
      <c r="C4790" s="10"/>
      <c r="D4790" s="1038">
        <v>48201555301</v>
      </c>
      <c r="E4790" s="746">
        <v>4709</v>
      </c>
    </row>
    <row r="4791" spans="1:5" ht="14.25" customHeight="1" x14ac:dyDescent="0.25">
      <c r="A4791" s="10"/>
      <c r="B4791" s="10"/>
      <c r="C4791" s="10"/>
      <c r="D4791" s="1038">
        <v>48201554301</v>
      </c>
      <c r="E4791" s="746">
        <v>4709</v>
      </c>
    </row>
    <row r="4792" spans="1:5" ht="14.25" customHeight="1" x14ac:dyDescent="0.25">
      <c r="A4792" s="10"/>
      <c r="B4792" s="10"/>
      <c r="C4792" s="10"/>
      <c r="D4792" s="1038">
        <v>48201454501</v>
      </c>
      <c r="E4792" s="746">
        <v>4709</v>
      </c>
    </row>
    <row r="4793" spans="1:5" ht="14.25" customHeight="1" x14ac:dyDescent="0.25">
      <c r="A4793" s="10"/>
      <c r="B4793" s="10"/>
      <c r="C4793" s="10"/>
      <c r="D4793" s="1038">
        <v>48201450500</v>
      </c>
      <c r="E4793" s="746">
        <v>4709</v>
      </c>
    </row>
    <row r="4794" spans="1:5" ht="14.25" customHeight="1" x14ac:dyDescent="0.25">
      <c r="A4794" s="10"/>
      <c r="B4794" s="10"/>
      <c r="C4794" s="10"/>
      <c r="D4794" s="1038">
        <v>48199030100</v>
      </c>
      <c r="E4794" s="746">
        <v>4709</v>
      </c>
    </row>
    <row r="4795" spans="1:5" ht="14.25" customHeight="1" x14ac:dyDescent="0.25">
      <c r="A4795" s="10"/>
      <c r="B4795" s="10"/>
      <c r="C4795" s="10"/>
      <c r="D4795" s="1038">
        <v>48171950200</v>
      </c>
      <c r="E4795" s="746">
        <v>4709</v>
      </c>
    </row>
    <row r="4796" spans="1:5" ht="14.25" customHeight="1" x14ac:dyDescent="0.25">
      <c r="A4796" s="10"/>
      <c r="B4796" s="10"/>
      <c r="C4796" s="10"/>
      <c r="D4796" s="1038">
        <v>48157674602</v>
      </c>
      <c r="E4796" s="746">
        <v>4709</v>
      </c>
    </row>
    <row r="4797" spans="1:5" ht="14.25" customHeight="1" x14ac:dyDescent="0.25">
      <c r="A4797" s="10"/>
      <c r="B4797" s="10"/>
      <c r="C4797" s="10"/>
      <c r="D4797" s="1038">
        <v>48157673003</v>
      </c>
      <c r="E4797" s="746">
        <v>4709</v>
      </c>
    </row>
    <row r="4798" spans="1:5" ht="14.25" customHeight="1" x14ac:dyDescent="0.25">
      <c r="A4798" s="10"/>
      <c r="B4798" s="10"/>
      <c r="C4798" s="10"/>
      <c r="D4798" s="1038">
        <v>48139060211</v>
      </c>
      <c r="E4798" s="746">
        <v>4709</v>
      </c>
    </row>
    <row r="4799" spans="1:5" ht="14.25" customHeight="1" x14ac:dyDescent="0.25">
      <c r="A4799" s="10"/>
      <c r="B4799" s="10"/>
      <c r="C4799" s="10"/>
      <c r="D4799" s="1038">
        <v>48135002801</v>
      </c>
      <c r="E4799" s="746">
        <v>4709</v>
      </c>
    </row>
    <row r="4800" spans="1:5" ht="14.25" customHeight="1" x14ac:dyDescent="0.25">
      <c r="A4800" s="10"/>
      <c r="B4800" s="10"/>
      <c r="C4800" s="10"/>
      <c r="D4800" s="1038">
        <v>48121021512</v>
      </c>
      <c r="E4800" s="746">
        <v>4709</v>
      </c>
    </row>
    <row r="4801" spans="1:5" ht="14.25" customHeight="1" x14ac:dyDescent="0.25">
      <c r="A4801" s="10"/>
      <c r="B4801" s="10"/>
      <c r="C4801" s="10"/>
      <c r="D4801" s="1038">
        <v>48113013608</v>
      </c>
      <c r="E4801" s="746">
        <v>4709</v>
      </c>
    </row>
    <row r="4802" spans="1:5" ht="14.25" customHeight="1" x14ac:dyDescent="0.25">
      <c r="A4802" s="10"/>
      <c r="B4802" s="10"/>
      <c r="C4802" s="10"/>
      <c r="D4802" s="1038">
        <v>48091310903</v>
      </c>
      <c r="E4802" s="746">
        <v>4709</v>
      </c>
    </row>
    <row r="4803" spans="1:5" ht="14.25" customHeight="1" x14ac:dyDescent="0.25">
      <c r="A4803" s="10"/>
      <c r="B4803" s="10"/>
      <c r="C4803" s="10"/>
      <c r="D4803" s="1038">
        <v>48085030527</v>
      </c>
      <c r="E4803" s="746">
        <v>4709</v>
      </c>
    </row>
    <row r="4804" spans="1:5" ht="14.25" customHeight="1" x14ac:dyDescent="0.25">
      <c r="A4804" s="10"/>
      <c r="B4804" s="10"/>
      <c r="C4804" s="10"/>
      <c r="D4804" s="1038">
        <v>48039663100</v>
      </c>
      <c r="E4804" s="746">
        <v>4709</v>
      </c>
    </row>
    <row r="4805" spans="1:5" ht="14.25" customHeight="1" x14ac:dyDescent="0.25">
      <c r="A4805" s="10"/>
      <c r="B4805" s="10"/>
      <c r="C4805" s="10"/>
      <c r="D4805" s="1038">
        <v>48029191814</v>
      </c>
      <c r="E4805" s="746">
        <v>4709</v>
      </c>
    </row>
    <row r="4806" spans="1:5" ht="14.25" customHeight="1" x14ac:dyDescent="0.25">
      <c r="A4806" s="10"/>
      <c r="B4806" s="10"/>
      <c r="C4806" s="10"/>
      <c r="D4806" s="1038">
        <v>48029182102</v>
      </c>
      <c r="E4806" s="746">
        <v>4709</v>
      </c>
    </row>
    <row r="4807" spans="1:5" ht="14.25" customHeight="1" x14ac:dyDescent="0.25">
      <c r="A4807" s="10"/>
      <c r="B4807" s="10"/>
      <c r="C4807" s="10"/>
      <c r="D4807" s="1038">
        <v>48029131611</v>
      </c>
      <c r="E4807" s="746">
        <v>4709</v>
      </c>
    </row>
    <row r="4808" spans="1:5" ht="14.25" customHeight="1" x14ac:dyDescent="0.25">
      <c r="A4808" s="10"/>
      <c r="B4808" s="10"/>
      <c r="C4808" s="10"/>
      <c r="D4808" s="1038">
        <v>48029121110</v>
      </c>
      <c r="E4808" s="746">
        <v>4709</v>
      </c>
    </row>
    <row r="4809" spans="1:5" ht="14.25" customHeight="1" x14ac:dyDescent="0.25">
      <c r="A4809" s="10"/>
      <c r="B4809" s="10"/>
      <c r="C4809" s="10"/>
      <c r="D4809" s="1038">
        <v>48491020201</v>
      </c>
      <c r="E4809" s="746">
        <v>4750</v>
      </c>
    </row>
    <row r="4810" spans="1:5" ht="14.25" customHeight="1" x14ac:dyDescent="0.25">
      <c r="A4810" s="10"/>
      <c r="B4810" s="10"/>
      <c r="C4810" s="10"/>
      <c r="D4810" s="1038">
        <v>48479001714</v>
      </c>
      <c r="E4810" s="746">
        <v>4750</v>
      </c>
    </row>
    <row r="4811" spans="1:5" ht="14.25" customHeight="1" x14ac:dyDescent="0.25">
      <c r="A4811" s="10"/>
      <c r="B4811" s="10"/>
      <c r="C4811" s="10"/>
      <c r="D4811" s="1038">
        <v>48441012600</v>
      </c>
      <c r="E4811" s="746">
        <v>4750</v>
      </c>
    </row>
    <row r="4812" spans="1:5" ht="14.25" customHeight="1" x14ac:dyDescent="0.25">
      <c r="A4812" s="10"/>
      <c r="B4812" s="10"/>
      <c r="C4812" s="10"/>
      <c r="D4812" s="1038">
        <v>48437950200</v>
      </c>
      <c r="E4812" s="746">
        <v>4750</v>
      </c>
    </row>
    <row r="4813" spans="1:5" ht="14.25" customHeight="1" x14ac:dyDescent="0.25">
      <c r="A4813" s="10"/>
      <c r="B4813" s="10"/>
      <c r="C4813" s="10"/>
      <c r="D4813" s="1038">
        <v>48401951100</v>
      </c>
      <c r="E4813" s="746">
        <v>4750</v>
      </c>
    </row>
    <row r="4814" spans="1:5" ht="14.25" customHeight="1" x14ac:dyDescent="0.25">
      <c r="A4814" s="10"/>
      <c r="B4814" s="10"/>
      <c r="C4814" s="10"/>
      <c r="D4814" s="1038">
        <v>48401950600</v>
      </c>
      <c r="E4814" s="746">
        <v>4750</v>
      </c>
    </row>
    <row r="4815" spans="1:5" ht="14.25" customHeight="1" x14ac:dyDescent="0.25">
      <c r="A4815" s="10"/>
      <c r="B4815" s="10"/>
      <c r="C4815" s="10"/>
      <c r="D4815" s="1038">
        <v>48389950300</v>
      </c>
      <c r="E4815" s="746">
        <v>4750</v>
      </c>
    </row>
    <row r="4816" spans="1:5" ht="14.25" customHeight="1" x14ac:dyDescent="0.25">
      <c r="A4816" s="10"/>
      <c r="B4816" s="10"/>
      <c r="C4816" s="10"/>
      <c r="D4816" s="1038">
        <v>48381022001</v>
      </c>
      <c r="E4816" s="746">
        <v>4750</v>
      </c>
    </row>
    <row r="4817" spans="1:5" ht="14.25" customHeight="1" x14ac:dyDescent="0.25">
      <c r="A4817" s="10"/>
      <c r="B4817" s="10"/>
      <c r="C4817" s="10"/>
      <c r="D4817" s="1038">
        <v>48355005415</v>
      </c>
      <c r="E4817" s="746">
        <v>4750</v>
      </c>
    </row>
    <row r="4818" spans="1:5" ht="14.25" customHeight="1" x14ac:dyDescent="0.25">
      <c r="A4818" s="10"/>
      <c r="B4818" s="10"/>
      <c r="C4818" s="10"/>
      <c r="D4818" s="1038">
        <v>48345950100</v>
      </c>
      <c r="E4818" s="746">
        <v>4750</v>
      </c>
    </row>
    <row r="4819" spans="1:5" ht="14.25" customHeight="1" x14ac:dyDescent="0.25">
      <c r="A4819" s="10"/>
      <c r="B4819" s="10"/>
      <c r="C4819" s="10"/>
      <c r="D4819" s="1038">
        <v>48331950100</v>
      </c>
      <c r="E4819" s="746">
        <v>4750</v>
      </c>
    </row>
    <row r="4820" spans="1:5" ht="14.25" customHeight="1" x14ac:dyDescent="0.25">
      <c r="A4820" s="10"/>
      <c r="B4820" s="10"/>
      <c r="C4820" s="10"/>
      <c r="D4820" s="1038">
        <v>48275950200</v>
      </c>
      <c r="E4820" s="746">
        <v>4750</v>
      </c>
    </row>
    <row r="4821" spans="1:5" ht="14.25" customHeight="1" x14ac:dyDescent="0.25">
      <c r="A4821" s="10"/>
      <c r="B4821" s="10"/>
      <c r="C4821" s="10"/>
      <c r="D4821" s="1038">
        <v>48113013102</v>
      </c>
      <c r="E4821" s="746">
        <v>4750</v>
      </c>
    </row>
    <row r="4822" spans="1:5" ht="14.25" customHeight="1" x14ac:dyDescent="0.25">
      <c r="A4822" s="10"/>
      <c r="B4822" s="10"/>
      <c r="C4822" s="10"/>
      <c r="D4822" s="1038">
        <v>48053960600</v>
      </c>
      <c r="E4822" s="746">
        <v>4750</v>
      </c>
    </row>
    <row r="4823" spans="1:5" ht="14.25" customHeight="1" x14ac:dyDescent="0.25">
      <c r="A4823" s="10"/>
      <c r="B4823" s="10"/>
      <c r="C4823" s="10"/>
      <c r="D4823" s="1038">
        <v>48045950200</v>
      </c>
      <c r="E4823" s="746">
        <v>4750</v>
      </c>
    </row>
    <row r="4824" spans="1:5" ht="14.25" customHeight="1" x14ac:dyDescent="0.25">
      <c r="A4824" s="10"/>
      <c r="B4824" s="10"/>
      <c r="C4824" s="10"/>
      <c r="D4824" s="1038">
        <v>48039661800</v>
      </c>
      <c r="E4824" s="746">
        <v>4750</v>
      </c>
    </row>
    <row r="4825" spans="1:5" ht="14.25" customHeight="1" x14ac:dyDescent="0.25">
      <c r="A4825" s="10"/>
      <c r="B4825" s="10"/>
      <c r="C4825" s="10"/>
      <c r="D4825" s="1038">
        <v>48037011200</v>
      </c>
      <c r="E4825" s="746">
        <v>4750</v>
      </c>
    </row>
    <row r="4826" spans="1:5" ht="14.25" customHeight="1" x14ac:dyDescent="0.25">
      <c r="A4826" s="10"/>
      <c r="B4826" s="10"/>
      <c r="C4826" s="10"/>
      <c r="D4826" s="1038">
        <v>48005000102</v>
      </c>
      <c r="E4826" s="746">
        <v>4750</v>
      </c>
    </row>
    <row r="4827" spans="1:5" ht="14.25" customHeight="1" x14ac:dyDescent="0.25">
      <c r="A4827" s="10"/>
      <c r="B4827" s="10"/>
      <c r="C4827" s="10"/>
      <c r="D4827" s="1038">
        <v>48483950100</v>
      </c>
      <c r="E4827" s="746">
        <v>4768</v>
      </c>
    </row>
    <row r="4828" spans="1:5" ht="14.25" customHeight="1" x14ac:dyDescent="0.25">
      <c r="A4828" s="10"/>
      <c r="B4828" s="10"/>
      <c r="C4828" s="10"/>
      <c r="D4828" s="1038">
        <v>48439111018</v>
      </c>
      <c r="E4828" s="746">
        <v>4768</v>
      </c>
    </row>
    <row r="4829" spans="1:5" ht="14.25" customHeight="1" x14ac:dyDescent="0.25">
      <c r="A4829" s="10"/>
      <c r="B4829" s="10"/>
      <c r="C4829" s="10"/>
      <c r="D4829" s="1038">
        <v>48427950108</v>
      </c>
      <c r="E4829" s="746">
        <v>4768</v>
      </c>
    </row>
    <row r="4830" spans="1:5" ht="14.25" customHeight="1" x14ac:dyDescent="0.25">
      <c r="A4830" s="10"/>
      <c r="B4830" s="10"/>
      <c r="C4830" s="10"/>
      <c r="D4830" s="1038">
        <v>48313000100</v>
      </c>
      <c r="E4830" s="746">
        <v>4768</v>
      </c>
    </row>
    <row r="4831" spans="1:5" ht="14.25" customHeight="1" x14ac:dyDescent="0.25">
      <c r="A4831" s="10"/>
      <c r="B4831" s="10"/>
      <c r="C4831" s="10"/>
      <c r="D4831" s="1038">
        <v>48265960401</v>
      </c>
      <c r="E4831" s="746">
        <v>4768</v>
      </c>
    </row>
    <row r="4832" spans="1:5" ht="14.25" customHeight="1" x14ac:dyDescent="0.25">
      <c r="A4832" s="10"/>
      <c r="B4832" s="10"/>
      <c r="C4832" s="10"/>
      <c r="D4832" s="1038">
        <v>48141010340</v>
      </c>
      <c r="E4832" s="746">
        <v>4768</v>
      </c>
    </row>
    <row r="4833" spans="1:5" ht="14.25" customHeight="1" x14ac:dyDescent="0.25">
      <c r="A4833" s="10"/>
      <c r="B4833" s="10"/>
      <c r="C4833" s="10"/>
      <c r="D4833" s="1038">
        <v>48133950500</v>
      </c>
      <c r="E4833" s="746">
        <v>4768</v>
      </c>
    </row>
    <row r="4834" spans="1:5" ht="14.25" customHeight="1" x14ac:dyDescent="0.25">
      <c r="A4834" s="10"/>
      <c r="B4834" s="10"/>
      <c r="C4834" s="10"/>
      <c r="D4834" s="1038">
        <v>48113007601</v>
      </c>
      <c r="E4834" s="746">
        <v>4768</v>
      </c>
    </row>
    <row r="4835" spans="1:5" ht="14.25" customHeight="1" x14ac:dyDescent="0.25">
      <c r="A4835" s="10"/>
      <c r="B4835" s="10"/>
      <c r="C4835" s="10"/>
      <c r="D4835" s="1038">
        <v>48107950300</v>
      </c>
      <c r="E4835" s="746">
        <v>4768</v>
      </c>
    </row>
    <row r="4836" spans="1:5" ht="14.25" customHeight="1" x14ac:dyDescent="0.25">
      <c r="A4836" s="10"/>
      <c r="B4836" s="10"/>
      <c r="C4836" s="10"/>
      <c r="D4836" s="1038">
        <v>48083950600</v>
      </c>
      <c r="E4836" s="746">
        <v>4768</v>
      </c>
    </row>
    <row r="4837" spans="1:5" ht="14.25" customHeight="1" x14ac:dyDescent="0.25">
      <c r="A4837" s="10"/>
      <c r="B4837" s="10"/>
      <c r="C4837" s="10"/>
      <c r="D4837" s="1038">
        <v>48077030302</v>
      </c>
      <c r="E4837" s="746">
        <v>4768</v>
      </c>
    </row>
    <row r="4838" spans="1:5" ht="14.25" customHeight="1" x14ac:dyDescent="0.25">
      <c r="A4838" s="10"/>
      <c r="B4838" s="10"/>
      <c r="C4838" s="10"/>
      <c r="D4838" s="1038">
        <v>48057000300</v>
      </c>
      <c r="E4838" s="746">
        <v>4768</v>
      </c>
    </row>
    <row r="4839" spans="1:5" ht="14.25" customHeight="1" x14ac:dyDescent="0.25">
      <c r="A4839" s="10"/>
      <c r="B4839" s="10"/>
      <c r="C4839" s="10"/>
      <c r="D4839" s="1038">
        <v>48029181720</v>
      </c>
      <c r="E4839" s="746">
        <v>4768</v>
      </c>
    </row>
    <row r="4840" spans="1:5" ht="14.25" customHeight="1" x14ac:dyDescent="0.25">
      <c r="A4840" s="10"/>
      <c r="B4840" s="10"/>
      <c r="C4840" s="10"/>
      <c r="D4840" s="1038">
        <v>48209010809</v>
      </c>
      <c r="E4840" s="746">
        <v>4781</v>
      </c>
    </row>
    <row r="4841" spans="1:5" ht="14.25" customHeight="1" x14ac:dyDescent="0.25">
      <c r="A4841" s="10"/>
      <c r="B4841" s="10"/>
      <c r="C4841" s="10"/>
      <c r="D4841" s="1038">
        <v>48353950500</v>
      </c>
      <c r="E4841" s="746">
        <v>4782</v>
      </c>
    </row>
    <row r="4842" spans="1:5" ht="14.25" customHeight="1" x14ac:dyDescent="0.25">
      <c r="A4842" s="10"/>
      <c r="B4842" s="10"/>
      <c r="C4842" s="10"/>
      <c r="D4842" s="1038">
        <v>48491020326</v>
      </c>
      <c r="E4842" s="746">
        <v>4783</v>
      </c>
    </row>
    <row r="4843" spans="1:5" ht="14.25" customHeight="1" x14ac:dyDescent="0.25">
      <c r="A4843" s="10"/>
      <c r="B4843" s="10"/>
      <c r="C4843" s="10"/>
      <c r="D4843" s="1038">
        <v>48491020203</v>
      </c>
      <c r="E4843" s="746">
        <v>4783</v>
      </c>
    </row>
    <row r="4844" spans="1:5" ht="14.25" customHeight="1" x14ac:dyDescent="0.25">
      <c r="A4844" s="10"/>
      <c r="B4844" s="10"/>
      <c r="C4844" s="10"/>
      <c r="D4844" s="1038">
        <v>48479001711</v>
      </c>
      <c r="E4844" s="746">
        <v>4783</v>
      </c>
    </row>
    <row r="4845" spans="1:5" ht="14.25" customHeight="1" x14ac:dyDescent="0.25">
      <c r="A4845" s="10"/>
      <c r="B4845" s="10"/>
      <c r="C4845" s="10"/>
      <c r="D4845" s="1038">
        <v>48469001503</v>
      </c>
      <c r="E4845" s="746">
        <v>4783</v>
      </c>
    </row>
    <row r="4846" spans="1:5" ht="14.25" customHeight="1" x14ac:dyDescent="0.25">
      <c r="A4846" s="10"/>
      <c r="B4846" s="10"/>
      <c r="C4846" s="10"/>
      <c r="D4846" s="1038">
        <v>48455950100</v>
      </c>
      <c r="E4846" s="746">
        <v>4783</v>
      </c>
    </row>
    <row r="4847" spans="1:5" ht="14.25" customHeight="1" x14ac:dyDescent="0.25">
      <c r="A4847" s="10"/>
      <c r="B4847" s="10"/>
      <c r="C4847" s="10"/>
      <c r="D4847" s="1038">
        <v>48453001918</v>
      </c>
      <c r="E4847" s="746">
        <v>4783</v>
      </c>
    </row>
    <row r="4848" spans="1:5" ht="14.25" customHeight="1" x14ac:dyDescent="0.25">
      <c r="A4848" s="10"/>
      <c r="B4848" s="10"/>
      <c r="C4848" s="10"/>
      <c r="D4848" s="1038">
        <v>48453001913</v>
      </c>
      <c r="E4848" s="746">
        <v>4783</v>
      </c>
    </row>
    <row r="4849" spans="1:5" ht="14.25" customHeight="1" x14ac:dyDescent="0.25">
      <c r="A4849" s="10"/>
      <c r="B4849" s="10"/>
      <c r="C4849" s="10"/>
      <c r="D4849" s="1038">
        <v>48449950400</v>
      </c>
      <c r="E4849" s="746">
        <v>4783</v>
      </c>
    </row>
    <row r="4850" spans="1:5" ht="14.25" customHeight="1" x14ac:dyDescent="0.25">
      <c r="A4850" s="10"/>
      <c r="B4850" s="10"/>
      <c r="C4850" s="10"/>
      <c r="D4850" s="1038">
        <v>48439113623</v>
      </c>
      <c r="E4850" s="746">
        <v>4783</v>
      </c>
    </row>
    <row r="4851" spans="1:5" ht="14.25" customHeight="1" x14ac:dyDescent="0.25">
      <c r="A4851" s="10"/>
      <c r="B4851" s="10"/>
      <c r="C4851" s="10"/>
      <c r="D4851" s="1038">
        <v>48439101201</v>
      </c>
      <c r="E4851" s="746">
        <v>4783</v>
      </c>
    </row>
    <row r="4852" spans="1:5" ht="14.25" customHeight="1" x14ac:dyDescent="0.25">
      <c r="A4852" s="10"/>
      <c r="B4852" s="10"/>
      <c r="C4852" s="10"/>
      <c r="D4852" s="1038">
        <v>48399950100</v>
      </c>
      <c r="E4852" s="746">
        <v>4783</v>
      </c>
    </row>
    <row r="4853" spans="1:5" ht="14.25" customHeight="1" x14ac:dyDescent="0.25">
      <c r="A4853" s="10"/>
      <c r="B4853" s="10"/>
      <c r="C4853" s="10"/>
      <c r="D4853" s="1038">
        <v>48375010200</v>
      </c>
      <c r="E4853" s="746">
        <v>4783</v>
      </c>
    </row>
    <row r="4854" spans="1:5" ht="14.25" customHeight="1" x14ac:dyDescent="0.25">
      <c r="A4854" s="10"/>
      <c r="B4854" s="10"/>
      <c r="C4854" s="10"/>
      <c r="D4854" s="1038">
        <v>48339694500</v>
      </c>
      <c r="E4854" s="746">
        <v>4783</v>
      </c>
    </row>
    <row r="4855" spans="1:5" ht="14.25" customHeight="1" x14ac:dyDescent="0.25">
      <c r="A4855" s="10"/>
      <c r="B4855" s="10"/>
      <c r="C4855" s="10"/>
      <c r="D4855" s="1038">
        <v>48325000402</v>
      </c>
      <c r="E4855" s="746">
        <v>4783</v>
      </c>
    </row>
    <row r="4856" spans="1:5" ht="14.25" customHeight="1" x14ac:dyDescent="0.25">
      <c r="A4856" s="10"/>
      <c r="B4856" s="10"/>
      <c r="C4856" s="10"/>
      <c r="D4856" s="1038">
        <v>48325000200</v>
      </c>
      <c r="E4856" s="746">
        <v>4783</v>
      </c>
    </row>
    <row r="4857" spans="1:5" ht="14.25" customHeight="1" x14ac:dyDescent="0.25">
      <c r="A4857" s="10"/>
      <c r="B4857" s="10"/>
      <c r="C4857" s="10"/>
      <c r="D4857" s="1038">
        <v>48303010101</v>
      </c>
      <c r="E4857" s="746">
        <v>4783</v>
      </c>
    </row>
    <row r="4858" spans="1:5" ht="14.25" customHeight="1" x14ac:dyDescent="0.25">
      <c r="A4858" s="10"/>
      <c r="B4858" s="10"/>
      <c r="C4858" s="10"/>
      <c r="D4858" s="1038">
        <v>48303010102</v>
      </c>
      <c r="E4858" s="746">
        <v>4783</v>
      </c>
    </row>
    <row r="4859" spans="1:5" ht="14.25" customHeight="1" x14ac:dyDescent="0.25">
      <c r="A4859" s="10"/>
      <c r="B4859" s="10"/>
      <c r="C4859" s="10"/>
      <c r="D4859" s="1038">
        <v>48299970100</v>
      </c>
      <c r="E4859" s="746">
        <v>4783</v>
      </c>
    </row>
    <row r="4860" spans="1:5" ht="14.25" customHeight="1" x14ac:dyDescent="0.25">
      <c r="A4860" s="10"/>
      <c r="B4860" s="10"/>
      <c r="C4860" s="10"/>
      <c r="D4860" s="1038">
        <v>48215024404</v>
      </c>
      <c r="E4860" s="746">
        <v>4783</v>
      </c>
    </row>
    <row r="4861" spans="1:5" ht="14.25" customHeight="1" x14ac:dyDescent="0.25">
      <c r="A4861" s="10"/>
      <c r="B4861" s="10"/>
      <c r="C4861" s="10"/>
      <c r="D4861" s="1038">
        <v>48213950903</v>
      </c>
      <c r="E4861" s="746">
        <v>4783</v>
      </c>
    </row>
    <row r="4862" spans="1:5" ht="14.25" customHeight="1" x14ac:dyDescent="0.25">
      <c r="A4862" s="10"/>
      <c r="B4862" s="10"/>
      <c r="C4862" s="10"/>
      <c r="D4862" s="1038">
        <v>48201340302</v>
      </c>
      <c r="E4862" s="746">
        <v>4783</v>
      </c>
    </row>
    <row r="4863" spans="1:5" ht="14.25" customHeight="1" x14ac:dyDescent="0.25">
      <c r="A4863" s="10"/>
      <c r="B4863" s="10"/>
      <c r="C4863" s="10"/>
      <c r="D4863" s="1038">
        <v>48201251503</v>
      </c>
      <c r="E4863" s="746">
        <v>4783</v>
      </c>
    </row>
    <row r="4864" spans="1:5" ht="14.25" customHeight="1" x14ac:dyDescent="0.25">
      <c r="A4864" s="10"/>
      <c r="B4864" s="10"/>
      <c r="C4864" s="10"/>
      <c r="D4864" s="1038">
        <v>48187210504</v>
      </c>
      <c r="E4864" s="746">
        <v>4783</v>
      </c>
    </row>
    <row r="4865" spans="1:5" ht="14.25" customHeight="1" x14ac:dyDescent="0.25">
      <c r="A4865" s="10"/>
      <c r="B4865" s="10"/>
      <c r="C4865" s="10"/>
      <c r="D4865" s="1038">
        <v>48157674400</v>
      </c>
      <c r="E4865" s="746">
        <v>4783</v>
      </c>
    </row>
    <row r="4866" spans="1:5" ht="14.25" customHeight="1" x14ac:dyDescent="0.25">
      <c r="A4866" s="10"/>
      <c r="B4866" s="10"/>
      <c r="C4866" s="10"/>
      <c r="D4866" s="1038">
        <v>48149970200</v>
      </c>
      <c r="E4866" s="746">
        <v>4783</v>
      </c>
    </row>
    <row r="4867" spans="1:5" ht="14.25" customHeight="1" x14ac:dyDescent="0.25">
      <c r="A4867" s="10"/>
      <c r="B4867" s="10"/>
      <c r="C4867" s="10"/>
      <c r="D4867" s="1038">
        <v>48141010217</v>
      </c>
      <c r="E4867" s="746">
        <v>4783</v>
      </c>
    </row>
    <row r="4868" spans="1:5" ht="14.25" customHeight="1" x14ac:dyDescent="0.25">
      <c r="A4868" s="10"/>
      <c r="B4868" s="10"/>
      <c r="C4868" s="10"/>
      <c r="D4868" s="1038">
        <v>48141010218</v>
      </c>
      <c r="E4868" s="746">
        <v>4783</v>
      </c>
    </row>
    <row r="4869" spans="1:5" ht="14.25" customHeight="1" x14ac:dyDescent="0.25">
      <c r="A4869" s="10"/>
      <c r="B4869" s="10"/>
      <c r="C4869" s="10"/>
      <c r="D4869" s="1038">
        <v>48139060209</v>
      </c>
      <c r="E4869" s="746">
        <v>4783</v>
      </c>
    </row>
    <row r="4870" spans="1:5" ht="14.25" customHeight="1" x14ac:dyDescent="0.25">
      <c r="A4870" s="10"/>
      <c r="B4870" s="10"/>
      <c r="C4870" s="10"/>
      <c r="D4870" s="1038">
        <v>48123970500</v>
      </c>
      <c r="E4870" s="746">
        <v>4783</v>
      </c>
    </row>
    <row r="4871" spans="1:5" ht="14.25" customHeight="1" x14ac:dyDescent="0.25">
      <c r="A4871" s="10"/>
      <c r="B4871" s="10"/>
      <c r="C4871" s="10"/>
      <c r="D4871" s="1038">
        <v>48121021900</v>
      </c>
      <c r="E4871" s="746">
        <v>4783</v>
      </c>
    </row>
    <row r="4872" spans="1:5" ht="14.25" customHeight="1" x14ac:dyDescent="0.25">
      <c r="A4872" s="10"/>
      <c r="B4872" s="10"/>
      <c r="C4872" s="10"/>
      <c r="D4872" s="1038">
        <v>48121021730</v>
      </c>
      <c r="E4872" s="746">
        <v>4783</v>
      </c>
    </row>
    <row r="4873" spans="1:5" ht="14.25" customHeight="1" x14ac:dyDescent="0.25">
      <c r="A4873" s="10"/>
      <c r="B4873" s="10"/>
      <c r="C4873" s="10"/>
      <c r="D4873" s="1038">
        <v>48121021721</v>
      </c>
      <c r="E4873" s="746">
        <v>4783</v>
      </c>
    </row>
    <row r="4874" spans="1:5" ht="14.25" customHeight="1" x14ac:dyDescent="0.25">
      <c r="A4874" s="10"/>
      <c r="B4874" s="10"/>
      <c r="C4874" s="10"/>
      <c r="D4874" s="1038">
        <v>48121021514</v>
      </c>
      <c r="E4874" s="746">
        <v>4783</v>
      </c>
    </row>
    <row r="4875" spans="1:5" ht="14.25" customHeight="1" x14ac:dyDescent="0.25">
      <c r="A4875" s="10"/>
      <c r="B4875" s="10"/>
      <c r="C4875" s="10"/>
      <c r="D4875" s="1038">
        <v>48113009702</v>
      </c>
      <c r="E4875" s="746">
        <v>4783</v>
      </c>
    </row>
    <row r="4876" spans="1:5" ht="14.25" customHeight="1" x14ac:dyDescent="0.25">
      <c r="A4876" s="10"/>
      <c r="B4876" s="10"/>
      <c r="C4876" s="10"/>
      <c r="D4876" s="1038">
        <v>48113009402</v>
      </c>
      <c r="E4876" s="746">
        <v>4783</v>
      </c>
    </row>
    <row r="4877" spans="1:5" ht="14.25" customHeight="1" x14ac:dyDescent="0.25">
      <c r="A4877" s="10"/>
      <c r="B4877" s="10"/>
      <c r="C4877" s="10"/>
      <c r="D4877" s="1038">
        <v>48085031630</v>
      </c>
      <c r="E4877" s="746">
        <v>4783</v>
      </c>
    </row>
    <row r="4878" spans="1:5" ht="14.25" customHeight="1" x14ac:dyDescent="0.25">
      <c r="A4878" s="10"/>
      <c r="B4878" s="10"/>
      <c r="C4878" s="10"/>
      <c r="D4878" s="1038">
        <v>48085031411</v>
      </c>
      <c r="E4878" s="746">
        <v>4783</v>
      </c>
    </row>
    <row r="4879" spans="1:5" ht="14.25" customHeight="1" x14ac:dyDescent="0.25">
      <c r="A4879" s="10"/>
      <c r="B4879" s="10"/>
      <c r="C4879" s="10"/>
      <c r="D4879" s="1038">
        <v>48085030522</v>
      </c>
      <c r="E4879" s="746">
        <v>4783</v>
      </c>
    </row>
    <row r="4880" spans="1:5" ht="14.25" customHeight="1" x14ac:dyDescent="0.25">
      <c r="A4880" s="10"/>
      <c r="B4880" s="10"/>
      <c r="C4880" s="10"/>
      <c r="D4880" s="1038">
        <v>48039662700</v>
      </c>
      <c r="E4880" s="746">
        <v>4783</v>
      </c>
    </row>
    <row r="4881" spans="1:5" ht="14.25" customHeight="1" x14ac:dyDescent="0.25">
      <c r="A4881" s="10"/>
      <c r="B4881" s="10"/>
      <c r="C4881" s="10"/>
      <c r="D4881" s="1038">
        <v>48039660601</v>
      </c>
      <c r="E4881" s="746">
        <v>4783</v>
      </c>
    </row>
    <row r="4882" spans="1:5" ht="14.25" customHeight="1" x14ac:dyDescent="0.25">
      <c r="A4882" s="10"/>
      <c r="B4882" s="10"/>
      <c r="C4882" s="10"/>
      <c r="D4882" s="1038">
        <v>48039660100</v>
      </c>
      <c r="E4882" s="746">
        <v>4783</v>
      </c>
    </row>
    <row r="4883" spans="1:5" ht="14.25" customHeight="1" x14ac:dyDescent="0.25">
      <c r="A4883" s="10"/>
      <c r="B4883" s="10"/>
      <c r="C4883" s="10"/>
      <c r="D4883" s="1038">
        <v>48013960500</v>
      </c>
      <c r="E4883" s="746">
        <v>4783</v>
      </c>
    </row>
    <row r="4884" spans="1:5" ht="14.25" customHeight="1" x14ac:dyDescent="0.25">
      <c r="A4884" s="10"/>
      <c r="B4884" s="10"/>
      <c r="C4884" s="10"/>
      <c r="D4884" s="1038">
        <v>48453001917</v>
      </c>
      <c r="E4884" s="746">
        <v>4825</v>
      </c>
    </row>
    <row r="4885" spans="1:5" ht="14.25" customHeight="1" x14ac:dyDescent="0.25">
      <c r="A4885" s="10"/>
      <c r="B4885" s="10"/>
      <c r="C4885" s="10"/>
      <c r="D4885" s="1038">
        <v>48453001772</v>
      </c>
      <c r="E4885" s="746">
        <v>4825</v>
      </c>
    </row>
    <row r="4886" spans="1:5" ht="14.25" customHeight="1" x14ac:dyDescent="0.25">
      <c r="A4886" s="10"/>
      <c r="B4886" s="10"/>
      <c r="C4886" s="10"/>
      <c r="D4886" s="1038">
        <v>48443950100</v>
      </c>
      <c r="E4886" s="746">
        <v>4825</v>
      </c>
    </row>
    <row r="4887" spans="1:5" ht="14.25" customHeight="1" x14ac:dyDescent="0.25">
      <c r="A4887" s="10"/>
      <c r="B4887" s="10"/>
      <c r="C4887" s="10"/>
      <c r="D4887" s="1038">
        <v>48439105006</v>
      </c>
      <c r="E4887" s="746">
        <v>4825</v>
      </c>
    </row>
    <row r="4888" spans="1:5" ht="14.25" customHeight="1" x14ac:dyDescent="0.25">
      <c r="A4888" s="10"/>
      <c r="B4888" s="10"/>
      <c r="C4888" s="10"/>
      <c r="D4888" s="1038">
        <v>48365950600</v>
      </c>
      <c r="E4888" s="746">
        <v>4825</v>
      </c>
    </row>
    <row r="4889" spans="1:5" ht="14.25" customHeight="1" x14ac:dyDescent="0.25">
      <c r="A4889" s="10"/>
      <c r="B4889" s="10"/>
      <c r="C4889" s="10"/>
      <c r="D4889" s="1038">
        <v>48363000200</v>
      </c>
      <c r="E4889" s="746">
        <v>4825</v>
      </c>
    </row>
    <row r="4890" spans="1:5" ht="14.25" customHeight="1" x14ac:dyDescent="0.25">
      <c r="A4890" s="10"/>
      <c r="B4890" s="10"/>
      <c r="C4890" s="10"/>
      <c r="D4890" s="1038">
        <v>48351950100</v>
      </c>
      <c r="E4890" s="746">
        <v>4825</v>
      </c>
    </row>
    <row r="4891" spans="1:5" ht="14.25" customHeight="1" x14ac:dyDescent="0.25">
      <c r="A4891" s="10"/>
      <c r="B4891" s="10"/>
      <c r="C4891" s="10"/>
      <c r="D4891" s="1038">
        <v>48333950100</v>
      </c>
      <c r="E4891" s="746">
        <v>4825</v>
      </c>
    </row>
    <row r="4892" spans="1:5" ht="14.25" customHeight="1" x14ac:dyDescent="0.25">
      <c r="A4892" s="10"/>
      <c r="B4892" s="10"/>
      <c r="C4892" s="10"/>
      <c r="D4892" s="1038">
        <v>48319950200</v>
      </c>
      <c r="E4892" s="746">
        <v>4825</v>
      </c>
    </row>
    <row r="4893" spans="1:5" ht="14.25" customHeight="1" x14ac:dyDescent="0.25">
      <c r="A4893" s="10"/>
      <c r="B4893" s="10"/>
      <c r="C4893" s="10"/>
      <c r="D4893" s="1038">
        <v>48309004102</v>
      </c>
      <c r="E4893" s="746">
        <v>4825</v>
      </c>
    </row>
    <row r="4894" spans="1:5" ht="14.25" customHeight="1" x14ac:dyDescent="0.25">
      <c r="A4894" s="10"/>
      <c r="B4894" s="10"/>
      <c r="C4894" s="10"/>
      <c r="D4894" s="1038">
        <v>48307950400</v>
      </c>
      <c r="E4894" s="746">
        <v>4825</v>
      </c>
    </row>
    <row r="4895" spans="1:5" ht="14.25" customHeight="1" x14ac:dyDescent="0.25">
      <c r="A4895" s="10"/>
      <c r="B4895" s="10"/>
      <c r="C4895" s="10"/>
      <c r="D4895" s="1038">
        <v>48265960800</v>
      </c>
      <c r="E4895" s="746">
        <v>4825</v>
      </c>
    </row>
    <row r="4896" spans="1:5" ht="14.25" customHeight="1" x14ac:dyDescent="0.25">
      <c r="A4896" s="10"/>
      <c r="B4896" s="10"/>
      <c r="C4896" s="10"/>
      <c r="D4896" s="1038">
        <v>48223950800</v>
      </c>
      <c r="E4896" s="746">
        <v>4825</v>
      </c>
    </row>
    <row r="4897" spans="1:5" ht="14.25" customHeight="1" x14ac:dyDescent="0.25">
      <c r="A4897" s="10"/>
      <c r="B4897" s="10"/>
      <c r="C4897" s="10"/>
      <c r="D4897" s="1038">
        <v>48213950400</v>
      </c>
      <c r="E4897" s="746">
        <v>4825</v>
      </c>
    </row>
    <row r="4898" spans="1:5" ht="14.25" customHeight="1" x14ac:dyDescent="0.25">
      <c r="A4898" s="10"/>
      <c r="B4898" s="10"/>
      <c r="C4898" s="10"/>
      <c r="D4898" s="1038">
        <v>48201413100</v>
      </c>
      <c r="E4898" s="746">
        <v>4825</v>
      </c>
    </row>
    <row r="4899" spans="1:5" ht="14.25" customHeight="1" x14ac:dyDescent="0.25">
      <c r="A4899" s="10"/>
      <c r="B4899" s="10"/>
      <c r="C4899" s="10"/>
      <c r="D4899" s="1038">
        <v>48201251800</v>
      </c>
      <c r="E4899" s="746">
        <v>4825</v>
      </c>
    </row>
    <row r="4900" spans="1:5" ht="14.25" customHeight="1" x14ac:dyDescent="0.25">
      <c r="A4900" s="10"/>
      <c r="B4900" s="10"/>
      <c r="C4900" s="10"/>
      <c r="D4900" s="1038">
        <v>48187210506</v>
      </c>
      <c r="E4900" s="746">
        <v>4825</v>
      </c>
    </row>
    <row r="4901" spans="1:5" ht="14.25" customHeight="1" x14ac:dyDescent="0.25">
      <c r="A4901" s="10"/>
      <c r="B4901" s="10"/>
      <c r="C4901" s="10"/>
      <c r="D4901" s="1038">
        <v>48185180102</v>
      </c>
      <c r="E4901" s="746">
        <v>4825</v>
      </c>
    </row>
    <row r="4902" spans="1:5" ht="14.25" customHeight="1" x14ac:dyDescent="0.25">
      <c r="A4902" s="10"/>
      <c r="B4902" s="10"/>
      <c r="C4902" s="10"/>
      <c r="D4902" s="1038">
        <v>48121021633</v>
      </c>
      <c r="E4902" s="746">
        <v>4825</v>
      </c>
    </row>
    <row r="4903" spans="1:5" ht="14.25" customHeight="1" x14ac:dyDescent="0.25">
      <c r="A4903" s="10"/>
      <c r="B4903" s="10"/>
      <c r="C4903" s="10"/>
      <c r="D4903" s="1038">
        <v>48119950100</v>
      </c>
      <c r="E4903" s="746">
        <v>4825</v>
      </c>
    </row>
    <row r="4904" spans="1:5" ht="14.25" customHeight="1" x14ac:dyDescent="0.25">
      <c r="A4904" s="10"/>
      <c r="B4904" s="10"/>
      <c r="C4904" s="10"/>
      <c r="D4904" s="1038">
        <v>48049950200</v>
      </c>
      <c r="E4904" s="746">
        <v>4825</v>
      </c>
    </row>
    <row r="4905" spans="1:5" ht="14.25" customHeight="1" x14ac:dyDescent="0.25">
      <c r="A4905" s="10"/>
      <c r="B4905" s="10"/>
      <c r="C4905" s="10"/>
      <c r="D4905" s="1038">
        <v>48029181724</v>
      </c>
      <c r="E4905" s="746">
        <v>4825</v>
      </c>
    </row>
    <row r="4906" spans="1:5" ht="14.25" customHeight="1" x14ac:dyDescent="0.25">
      <c r="A4906" s="10"/>
      <c r="B4906" s="10"/>
      <c r="C4906" s="10"/>
      <c r="D4906" s="1038">
        <v>48029131801</v>
      </c>
      <c r="E4906" s="746">
        <v>4825</v>
      </c>
    </row>
    <row r="4907" spans="1:5" ht="14.25" customHeight="1" x14ac:dyDescent="0.25">
      <c r="A4907" s="10"/>
      <c r="B4907" s="10"/>
      <c r="C4907" s="10"/>
      <c r="D4907" s="1038">
        <v>48029131612</v>
      </c>
      <c r="E4907" s="746">
        <v>4825</v>
      </c>
    </row>
    <row r="4908" spans="1:5" ht="14.25" customHeight="1" x14ac:dyDescent="0.25">
      <c r="A4908" s="10"/>
      <c r="B4908" s="10"/>
      <c r="C4908" s="10"/>
      <c r="D4908" s="1038">
        <v>48491021603</v>
      </c>
      <c r="E4908" s="746">
        <v>4849</v>
      </c>
    </row>
    <row r="4909" spans="1:5" ht="14.25" customHeight="1" x14ac:dyDescent="0.25">
      <c r="A4909" s="10"/>
      <c r="B4909" s="10"/>
      <c r="C4909" s="10"/>
      <c r="D4909" s="1038">
        <v>48445950100</v>
      </c>
      <c r="E4909" s="746">
        <v>4849</v>
      </c>
    </row>
    <row r="4910" spans="1:5" ht="14.25" customHeight="1" x14ac:dyDescent="0.25">
      <c r="A4910" s="10"/>
      <c r="B4910" s="10"/>
      <c r="C4910" s="10"/>
      <c r="D4910" s="1038">
        <v>48409010700</v>
      </c>
      <c r="E4910" s="746">
        <v>4849</v>
      </c>
    </row>
    <row r="4911" spans="1:5" ht="14.25" customHeight="1" x14ac:dyDescent="0.25">
      <c r="A4911" s="10"/>
      <c r="B4911" s="10"/>
      <c r="C4911" s="10"/>
      <c r="D4911" s="1038">
        <v>48389950500</v>
      </c>
      <c r="E4911" s="746">
        <v>4849</v>
      </c>
    </row>
    <row r="4912" spans="1:5" ht="14.25" customHeight="1" x14ac:dyDescent="0.25">
      <c r="A4912" s="10"/>
      <c r="B4912" s="10"/>
      <c r="C4912" s="10"/>
      <c r="D4912" s="1038">
        <v>48151950300</v>
      </c>
      <c r="E4912" s="746">
        <v>4849</v>
      </c>
    </row>
    <row r="4913" spans="1:5" ht="14.25" customHeight="1" x14ac:dyDescent="0.25">
      <c r="A4913" s="10"/>
      <c r="B4913" s="10"/>
      <c r="C4913" s="10"/>
      <c r="D4913" s="1038">
        <v>48149970100</v>
      </c>
      <c r="E4913" s="746">
        <v>4849</v>
      </c>
    </row>
    <row r="4914" spans="1:5" ht="14.25" customHeight="1" x14ac:dyDescent="0.25">
      <c r="A4914" s="10"/>
      <c r="B4914" s="10"/>
      <c r="C4914" s="10"/>
      <c r="D4914" s="1038">
        <v>48145000500</v>
      </c>
      <c r="E4914" s="746">
        <v>4849</v>
      </c>
    </row>
    <row r="4915" spans="1:5" ht="14.25" customHeight="1" x14ac:dyDescent="0.25">
      <c r="A4915" s="10"/>
      <c r="B4915" s="10"/>
      <c r="C4915" s="10"/>
      <c r="D4915" s="1038">
        <v>48141010222</v>
      </c>
      <c r="E4915" s="746">
        <v>4849</v>
      </c>
    </row>
    <row r="4916" spans="1:5" ht="14.25" customHeight="1" x14ac:dyDescent="0.25">
      <c r="A4916" s="10"/>
      <c r="B4916" s="10"/>
      <c r="C4916" s="10"/>
      <c r="D4916" s="1038">
        <v>48129950300</v>
      </c>
      <c r="E4916" s="746">
        <v>4849</v>
      </c>
    </row>
    <row r="4917" spans="1:5" ht="14.25" customHeight="1" x14ac:dyDescent="0.25">
      <c r="A4917" s="10"/>
      <c r="B4917" s="10"/>
      <c r="C4917" s="10"/>
      <c r="D4917" s="1038">
        <v>48113001701</v>
      </c>
      <c r="E4917" s="746">
        <v>4849</v>
      </c>
    </row>
    <row r="4918" spans="1:5" ht="14.25" customHeight="1" x14ac:dyDescent="0.25">
      <c r="A4918" s="10"/>
      <c r="B4918" s="10"/>
      <c r="C4918" s="10"/>
      <c r="D4918" s="1038">
        <v>48049950300</v>
      </c>
      <c r="E4918" s="746">
        <v>4849</v>
      </c>
    </row>
    <row r="4919" spans="1:5" ht="14.25" customHeight="1" x14ac:dyDescent="0.25">
      <c r="A4919" s="10"/>
      <c r="B4919" s="10"/>
      <c r="C4919" s="10"/>
      <c r="D4919" s="1038">
        <v>48029191101</v>
      </c>
      <c r="E4919" s="746">
        <v>4849</v>
      </c>
    </row>
    <row r="4920" spans="1:5" ht="14.25" customHeight="1" x14ac:dyDescent="0.25">
      <c r="A4920" s="10"/>
      <c r="B4920" s="10"/>
      <c r="C4920" s="10"/>
      <c r="D4920" s="1038">
        <v>48439113634</v>
      </c>
      <c r="E4920" s="746">
        <v>4861</v>
      </c>
    </row>
    <row r="4921" spans="1:5" ht="14.25" customHeight="1" x14ac:dyDescent="0.25">
      <c r="A4921" s="10"/>
      <c r="B4921" s="10"/>
      <c r="C4921" s="10"/>
      <c r="D4921" s="1038">
        <v>48359950100</v>
      </c>
      <c r="E4921" s="746">
        <v>4861</v>
      </c>
    </row>
    <row r="4922" spans="1:5" ht="14.25" customHeight="1" x14ac:dyDescent="0.25">
      <c r="A4922" s="10"/>
      <c r="B4922" s="10"/>
      <c r="C4922" s="10"/>
      <c r="D4922" s="1038">
        <v>48177000600</v>
      </c>
      <c r="E4922" s="746">
        <v>4861</v>
      </c>
    </row>
    <row r="4923" spans="1:5" ht="14.25" customHeight="1" x14ac:dyDescent="0.25">
      <c r="A4923" s="10"/>
      <c r="B4923" s="10"/>
      <c r="C4923" s="10"/>
      <c r="D4923" s="1038">
        <v>48065950100</v>
      </c>
      <c r="E4923" s="746">
        <v>4861</v>
      </c>
    </row>
    <row r="4924" spans="1:5" ht="14.25" customHeight="1" x14ac:dyDescent="0.25">
      <c r="A4924" s="10"/>
      <c r="B4924" s="10"/>
      <c r="C4924" s="10"/>
      <c r="D4924" s="1038">
        <v>48491020115</v>
      </c>
      <c r="E4924" s="746">
        <v>4865</v>
      </c>
    </row>
    <row r="4925" spans="1:5" ht="14.25" customHeight="1" x14ac:dyDescent="0.25">
      <c r="A4925" s="10"/>
      <c r="B4925" s="10"/>
      <c r="C4925" s="10"/>
      <c r="D4925" s="1038">
        <v>48489950500</v>
      </c>
      <c r="E4925" s="746">
        <v>4865</v>
      </c>
    </row>
    <row r="4926" spans="1:5" ht="14.25" customHeight="1" x14ac:dyDescent="0.25">
      <c r="A4926" s="10"/>
      <c r="B4926" s="10"/>
      <c r="C4926" s="10"/>
      <c r="D4926" s="1038">
        <v>48439113910</v>
      </c>
      <c r="E4926" s="746">
        <v>4865</v>
      </c>
    </row>
    <row r="4927" spans="1:5" ht="14.25" customHeight="1" x14ac:dyDescent="0.25">
      <c r="A4927" s="10"/>
      <c r="B4927" s="10"/>
      <c r="C4927" s="10"/>
      <c r="D4927" s="1038">
        <v>48439113906</v>
      </c>
      <c r="E4927" s="746">
        <v>4865</v>
      </c>
    </row>
    <row r="4928" spans="1:5" ht="14.25" customHeight="1" x14ac:dyDescent="0.25">
      <c r="A4928" s="10"/>
      <c r="B4928" s="10"/>
      <c r="C4928" s="10"/>
      <c r="D4928" s="1038">
        <v>48439111548</v>
      </c>
      <c r="E4928" s="746">
        <v>4865</v>
      </c>
    </row>
    <row r="4929" spans="1:5" ht="14.25" customHeight="1" x14ac:dyDescent="0.25">
      <c r="A4929" s="10"/>
      <c r="B4929" s="10"/>
      <c r="C4929" s="10"/>
      <c r="D4929" s="1038">
        <v>48439111407</v>
      </c>
      <c r="E4929" s="746">
        <v>4865</v>
      </c>
    </row>
    <row r="4930" spans="1:5" ht="14.25" customHeight="1" x14ac:dyDescent="0.25">
      <c r="A4930" s="10"/>
      <c r="B4930" s="10"/>
      <c r="C4930" s="10"/>
      <c r="D4930" s="1038">
        <v>48439110808</v>
      </c>
      <c r="E4930" s="746">
        <v>4865</v>
      </c>
    </row>
    <row r="4931" spans="1:5" ht="14.25" customHeight="1" x14ac:dyDescent="0.25">
      <c r="A4931" s="10"/>
      <c r="B4931" s="10"/>
      <c r="C4931" s="10"/>
      <c r="D4931" s="1038">
        <v>48423002200</v>
      </c>
      <c r="E4931" s="746">
        <v>4865</v>
      </c>
    </row>
    <row r="4932" spans="1:5" ht="14.25" customHeight="1" x14ac:dyDescent="0.25">
      <c r="A4932" s="10"/>
      <c r="B4932" s="10"/>
      <c r="C4932" s="10"/>
      <c r="D4932" s="1038">
        <v>48409010604</v>
      </c>
      <c r="E4932" s="746">
        <v>4865</v>
      </c>
    </row>
    <row r="4933" spans="1:5" ht="14.25" customHeight="1" x14ac:dyDescent="0.25">
      <c r="A4933" s="10"/>
      <c r="B4933" s="10"/>
      <c r="C4933" s="10"/>
      <c r="D4933" s="1038">
        <v>48397040101</v>
      </c>
      <c r="E4933" s="746">
        <v>4865</v>
      </c>
    </row>
    <row r="4934" spans="1:5" ht="14.25" customHeight="1" x14ac:dyDescent="0.25">
      <c r="A4934" s="10"/>
      <c r="B4934" s="10"/>
      <c r="C4934" s="10"/>
      <c r="D4934" s="1038">
        <v>48395960400</v>
      </c>
      <c r="E4934" s="746">
        <v>4865</v>
      </c>
    </row>
    <row r="4935" spans="1:5" ht="14.25" customHeight="1" x14ac:dyDescent="0.25">
      <c r="A4935" s="10"/>
      <c r="B4935" s="10"/>
      <c r="C4935" s="10"/>
      <c r="D4935" s="1038">
        <v>48381021603</v>
      </c>
      <c r="E4935" s="746">
        <v>4865</v>
      </c>
    </row>
    <row r="4936" spans="1:5" ht="14.25" customHeight="1" x14ac:dyDescent="0.25">
      <c r="A4936" s="10"/>
      <c r="B4936" s="10"/>
      <c r="C4936" s="10"/>
      <c r="D4936" s="1038">
        <v>48367140410</v>
      </c>
      <c r="E4936" s="746">
        <v>4865</v>
      </c>
    </row>
    <row r="4937" spans="1:5" ht="14.25" customHeight="1" x14ac:dyDescent="0.25">
      <c r="A4937" s="10"/>
      <c r="B4937" s="10"/>
      <c r="C4937" s="10"/>
      <c r="D4937" s="1038">
        <v>48297950300</v>
      </c>
      <c r="E4937" s="746">
        <v>4865</v>
      </c>
    </row>
    <row r="4938" spans="1:5" ht="14.25" customHeight="1" x14ac:dyDescent="0.25">
      <c r="A4938" s="10"/>
      <c r="B4938" s="10"/>
      <c r="C4938" s="10"/>
      <c r="D4938" s="1038">
        <v>48263950100</v>
      </c>
      <c r="E4938" s="746">
        <v>4865</v>
      </c>
    </row>
    <row r="4939" spans="1:5" ht="14.25" customHeight="1" x14ac:dyDescent="0.25">
      <c r="A4939" s="10"/>
      <c r="B4939" s="10"/>
      <c r="C4939" s="10"/>
      <c r="D4939" s="1038">
        <v>48201553900</v>
      </c>
      <c r="E4939" s="746">
        <v>4865</v>
      </c>
    </row>
    <row r="4940" spans="1:5" ht="14.25" customHeight="1" x14ac:dyDescent="0.25">
      <c r="A4940" s="10"/>
      <c r="B4940" s="10"/>
      <c r="C4940" s="10"/>
      <c r="D4940" s="1038">
        <v>48201420900</v>
      </c>
      <c r="E4940" s="746">
        <v>4865</v>
      </c>
    </row>
    <row r="4941" spans="1:5" ht="14.25" customHeight="1" x14ac:dyDescent="0.25">
      <c r="A4941" s="10"/>
      <c r="B4941" s="10"/>
      <c r="C4941" s="10"/>
      <c r="D4941" s="1038">
        <v>48201411200</v>
      </c>
      <c r="E4941" s="746">
        <v>4865</v>
      </c>
    </row>
    <row r="4942" spans="1:5" ht="14.25" customHeight="1" x14ac:dyDescent="0.25">
      <c r="A4942" s="10"/>
      <c r="B4942" s="10"/>
      <c r="C4942" s="10"/>
      <c r="D4942" s="1038">
        <v>48201233003</v>
      </c>
      <c r="E4942" s="746">
        <v>4865</v>
      </c>
    </row>
    <row r="4943" spans="1:5" ht="14.25" customHeight="1" x14ac:dyDescent="0.25">
      <c r="A4943" s="10"/>
      <c r="B4943" s="10"/>
      <c r="C4943" s="10"/>
      <c r="D4943" s="1038">
        <v>48181000304</v>
      </c>
      <c r="E4943" s="746">
        <v>4865</v>
      </c>
    </row>
    <row r="4944" spans="1:5" ht="14.25" customHeight="1" x14ac:dyDescent="0.25">
      <c r="A4944" s="10"/>
      <c r="B4944" s="10"/>
      <c r="C4944" s="10"/>
      <c r="D4944" s="1038">
        <v>48167726000</v>
      </c>
      <c r="E4944" s="746">
        <v>4865</v>
      </c>
    </row>
    <row r="4945" spans="1:5" ht="14.25" customHeight="1" x14ac:dyDescent="0.25">
      <c r="A4945" s="10"/>
      <c r="B4945" s="10"/>
      <c r="C4945" s="10"/>
      <c r="D4945" s="1038">
        <v>48167722100</v>
      </c>
      <c r="E4945" s="746">
        <v>4865</v>
      </c>
    </row>
    <row r="4946" spans="1:5" ht="14.25" customHeight="1" x14ac:dyDescent="0.25">
      <c r="A4946" s="10"/>
      <c r="B4946" s="10"/>
      <c r="C4946" s="10"/>
      <c r="D4946" s="1038">
        <v>48157674300</v>
      </c>
      <c r="E4946" s="746">
        <v>4865</v>
      </c>
    </row>
    <row r="4947" spans="1:5" ht="14.25" customHeight="1" x14ac:dyDescent="0.25">
      <c r="A4947" s="10"/>
      <c r="B4947" s="10"/>
      <c r="C4947" s="10"/>
      <c r="D4947" s="1038">
        <v>48135001600</v>
      </c>
      <c r="E4947" s="746">
        <v>4865</v>
      </c>
    </row>
    <row r="4948" spans="1:5" ht="14.25" customHeight="1" x14ac:dyDescent="0.25">
      <c r="A4948" s="10"/>
      <c r="B4948" s="10"/>
      <c r="C4948" s="10"/>
      <c r="D4948" s="1038">
        <v>48133950400</v>
      </c>
      <c r="E4948" s="746">
        <v>4865</v>
      </c>
    </row>
    <row r="4949" spans="1:5" ht="14.25" customHeight="1" x14ac:dyDescent="0.25">
      <c r="A4949" s="10"/>
      <c r="B4949" s="10"/>
      <c r="C4949" s="10"/>
      <c r="D4949" s="1038">
        <v>48121021724</v>
      </c>
      <c r="E4949" s="746">
        <v>4865</v>
      </c>
    </row>
    <row r="4950" spans="1:5" ht="14.25" customHeight="1" x14ac:dyDescent="0.25">
      <c r="A4950" s="10"/>
      <c r="B4950" s="10"/>
      <c r="C4950" s="10"/>
      <c r="D4950" s="1038">
        <v>48085031633</v>
      </c>
      <c r="E4950" s="746">
        <v>4865</v>
      </c>
    </row>
    <row r="4951" spans="1:5" ht="14.25" customHeight="1" x14ac:dyDescent="0.25">
      <c r="A4951" s="10"/>
      <c r="B4951" s="10"/>
      <c r="C4951" s="10"/>
      <c r="D4951" s="1038">
        <v>48039663600</v>
      </c>
      <c r="E4951" s="746">
        <v>4865</v>
      </c>
    </row>
    <row r="4952" spans="1:5" ht="14.25" customHeight="1" x14ac:dyDescent="0.25">
      <c r="A4952" s="10"/>
      <c r="B4952" s="10"/>
      <c r="C4952" s="10"/>
      <c r="D4952" s="1038">
        <v>48039662500</v>
      </c>
      <c r="E4952" s="746">
        <v>4865</v>
      </c>
    </row>
    <row r="4953" spans="1:5" ht="14.25" customHeight="1" x14ac:dyDescent="0.25">
      <c r="A4953" s="10"/>
      <c r="B4953" s="10"/>
      <c r="C4953" s="10"/>
      <c r="D4953" s="1038">
        <v>48029980100</v>
      </c>
      <c r="E4953" s="746">
        <v>4865</v>
      </c>
    </row>
    <row r="4954" spans="1:5" ht="14.25" customHeight="1" x14ac:dyDescent="0.25">
      <c r="A4954" s="10"/>
      <c r="B4954" s="10"/>
      <c r="C4954" s="10"/>
      <c r="D4954" s="1038">
        <v>48029191812</v>
      </c>
      <c r="E4954" s="746">
        <v>4865</v>
      </c>
    </row>
    <row r="4955" spans="1:5" ht="14.25" customHeight="1" x14ac:dyDescent="0.25">
      <c r="A4955" s="10"/>
      <c r="B4955" s="10"/>
      <c r="C4955" s="10"/>
      <c r="D4955" s="1038">
        <v>48029182101</v>
      </c>
      <c r="E4955" s="746">
        <v>4865</v>
      </c>
    </row>
    <row r="4956" spans="1:5" ht="14.25" customHeight="1" x14ac:dyDescent="0.25">
      <c r="A4956" s="10"/>
      <c r="B4956" s="10"/>
      <c r="C4956" s="10"/>
      <c r="D4956" s="1038">
        <v>48029161901</v>
      </c>
      <c r="E4956" s="746">
        <v>4865</v>
      </c>
    </row>
    <row r="4957" spans="1:5" ht="14.25" customHeight="1" x14ac:dyDescent="0.25">
      <c r="A4957" s="10"/>
      <c r="B4957" s="10"/>
      <c r="C4957" s="10"/>
      <c r="D4957" s="1038">
        <v>48029121904</v>
      </c>
      <c r="E4957" s="746">
        <v>4865</v>
      </c>
    </row>
    <row r="4958" spans="1:5" ht="14.25" customHeight="1" x14ac:dyDescent="0.25">
      <c r="A4958" s="10"/>
      <c r="B4958" s="10"/>
      <c r="C4958" s="10"/>
      <c r="D4958" s="1038">
        <v>48495950400</v>
      </c>
      <c r="E4958" s="746">
        <v>4899</v>
      </c>
    </row>
    <row r="4959" spans="1:5" ht="14.25" customHeight="1" x14ac:dyDescent="0.25">
      <c r="A4959" s="10"/>
      <c r="B4959" s="10"/>
      <c r="C4959" s="10"/>
      <c r="D4959" s="1038">
        <v>48453001846</v>
      </c>
      <c r="E4959" s="746">
        <v>4899</v>
      </c>
    </row>
    <row r="4960" spans="1:5" ht="14.25" customHeight="1" x14ac:dyDescent="0.25">
      <c r="A4960" s="10"/>
      <c r="B4960" s="10"/>
      <c r="C4960" s="10"/>
      <c r="D4960" s="1038">
        <v>48453001751</v>
      </c>
      <c r="E4960" s="746">
        <v>4899</v>
      </c>
    </row>
    <row r="4961" spans="1:5" ht="14.25" customHeight="1" x14ac:dyDescent="0.25">
      <c r="A4961" s="10"/>
      <c r="B4961" s="10"/>
      <c r="C4961" s="10"/>
      <c r="D4961" s="1038">
        <v>48437950400</v>
      </c>
      <c r="E4961" s="746">
        <v>4899</v>
      </c>
    </row>
    <row r="4962" spans="1:5" ht="14.25" customHeight="1" x14ac:dyDescent="0.25">
      <c r="A4962" s="10"/>
      <c r="B4962" s="10"/>
      <c r="C4962" s="10"/>
      <c r="D4962" s="1038">
        <v>48389950400</v>
      </c>
      <c r="E4962" s="746">
        <v>4899</v>
      </c>
    </row>
    <row r="4963" spans="1:5" ht="14.25" customHeight="1" x14ac:dyDescent="0.25">
      <c r="A4963" s="10"/>
      <c r="B4963" s="10"/>
      <c r="C4963" s="10"/>
      <c r="D4963" s="1038">
        <v>48201454502</v>
      </c>
      <c r="E4963" s="746">
        <v>4899</v>
      </c>
    </row>
    <row r="4964" spans="1:5" ht="14.25" customHeight="1" x14ac:dyDescent="0.25">
      <c r="A4964" s="10"/>
      <c r="B4964" s="10"/>
      <c r="C4964" s="10"/>
      <c r="D4964" s="1038">
        <v>48201350700</v>
      </c>
      <c r="E4964" s="746">
        <v>4899</v>
      </c>
    </row>
    <row r="4965" spans="1:5" ht="14.25" customHeight="1" x14ac:dyDescent="0.25">
      <c r="A4965" s="10"/>
      <c r="B4965" s="10"/>
      <c r="C4965" s="10"/>
      <c r="D4965" s="1038">
        <v>48085031663</v>
      </c>
      <c r="E4965" s="746">
        <v>4899</v>
      </c>
    </row>
    <row r="4966" spans="1:5" ht="14.25" customHeight="1" x14ac:dyDescent="0.25">
      <c r="A4966" s="10"/>
      <c r="B4966" s="10"/>
      <c r="C4966" s="10"/>
      <c r="D4966" s="1038">
        <v>48085030506</v>
      </c>
      <c r="E4966" s="746">
        <v>4899</v>
      </c>
    </row>
    <row r="4967" spans="1:5" ht="14.25" customHeight="1" x14ac:dyDescent="0.25">
      <c r="A4967" s="10"/>
      <c r="B4967" s="10"/>
      <c r="C4967" s="10"/>
      <c r="D4967" s="1038">
        <v>48029172007</v>
      </c>
      <c r="E4967" s="746">
        <v>4899</v>
      </c>
    </row>
    <row r="4968" spans="1:5" ht="14.25" customHeight="1" x14ac:dyDescent="0.25">
      <c r="A4968" s="10"/>
      <c r="B4968" s="10"/>
      <c r="C4968" s="10"/>
      <c r="D4968" s="1038">
        <v>48027023403</v>
      </c>
      <c r="E4968" s="746">
        <v>4899</v>
      </c>
    </row>
    <row r="4969" spans="1:5" ht="14.25" customHeight="1" x14ac:dyDescent="0.25">
      <c r="A4969" s="10"/>
      <c r="B4969" s="10"/>
      <c r="C4969" s="10"/>
      <c r="D4969" s="1038">
        <v>48013960401</v>
      </c>
      <c r="E4969" s="746">
        <v>4899</v>
      </c>
    </row>
    <row r="4970" spans="1:5" ht="14.25" customHeight="1" x14ac:dyDescent="0.25">
      <c r="A4970" s="10"/>
      <c r="B4970" s="10"/>
      <c r="C4970" s="10"/>
      <c r="D4970" s="1038">
        <v>48477170500</v>
      </c>
      <c r="E4970" s="746">
        <v>4911</v>
      </c>
    </row>
    <row r="4971" spans="1:5" ht="14.25" customHeight="1" x14ac:dyDescent="0.25">
      <c r="A4971" s="10"/>
      <c r="B4971" s="10"/>
      <c r="C4971" s="10"/>
      <c r="D4971" s="1038">
        <v>48309001800</v>
      </c>
      <c r="E4971" s="746">
        <v>4911</v>
      </c>
    </row>
    <row r="4972" spans="1:5" ht="14.25" customHeight="1" x14ac:dyDescent="0.25">
      <c r="A4972" s="10"/>
      <c r="B4972" s="10"/>
      <c r="C4972" s="10"/>
      <c r="D4972" s="1038">
        <v>48305950400</v>
      </c>
      <c r="E4972" s="746">
        <v>4911</v>
      </c>
    </row>
    <row r="4973" spans="1:5" ht="14.25" customHeight="1" x14ac:dyDescent="0.25">
      <c r="A4973" s="10"/>
      <c r="B4973" s="10"/>
      <c r="C4973" s="10"/>
      <c r="D4973" s="1038">
        <v>48253020500</v>
      </c>
      <c r="E4973" s="746">
        <v>4911</v>
      </c>
    </row>
    <row r="4974" spans="1:5" ht="14.25" customHeight="1" x14ac:dyDescent="0.25">
      <c r="A4974" s="10"/>
      <c r="B4974" s="10"/>
      <c r="C4974" s="10"/>
      <c r="D4974" s="1038">
        <v>48177000100</v>
      </c>
      <c r="E4974" s="746">
        <v>4911</v>
      </c>
    </row>
    <row r="4975" spans="1:5" ht="14.25" customHeight="1" x14ac:dyDescent="0.25">
      <c r="A4975" s="10"/>
      <c r="B4975" s="10"/>
      <c r="C4975" s="10"/>
      <c r="D4975" s="1038">
        <v>48145000200</v>
      </c>
      <c r="E4975" s="746">
        <v>4911</v>
      </c>
    </row>
    <row r="4976" spans="1:5" ht="14.25" customHeight="1" x14ac:dyDescent="0.25">
      <c r="A4976" s="10"/>
      <c r="B4976" s="10"/>
      <c r="C4976" s="10"/>
      <c r="D4976" s="1038">
        <v>48141010211</v>
      </c>
      <c r="E4976" s="746">
        <v>4911</v>
      </c>
    </row>
    <row r="4977" spans="1:5" ht="14.25" customHeight="1" x14ac:dyDescent="0.25">
      <c r="A4977" s="10"/>
      <c r="B4977" s="10"/>
      <c r="C4977" s="10"/>
      <c r="D4977" s="1038">
        <v>48121021753</v>
      </c>
      <c r="E4977" s="746">
        <v>4911</v>
      </c>
    </row>
    <row r="4978" spans="1:5" ht="14.25" customHeight="1" x14ac:dyDescent="0.25">
      <c r="A4978" s="10"/>
      <c r="B4978" s="10"/>
      <c r="C4978" s="10"/>
      <c r="D4978" s="1038">
        <v>48121021729</v>
      </c>
      <c r="E4978" s="746">
        <v>4911</v>
      </c>
    </row>
    <row r="4979" spans="1:5" ht="14.25" customHeight="1" x14ac:dyDescent="0.25">
      <c r="A4979" s="10"/>
      <c r="B4979" s="10"/>
      <c r="C4979" s="10"/>
      <c r="D4979" s="1038">
        <v>48113007605</v>
      </c>
      <c r="E4979" s="746">
        <v>4911</v>
      </c>
    </row>
    <row r="4980" spans="1:5" ht="14.25" customHeight="1" x14ac:dyDescent="0.25">
      <c r="A4980" s="10"/>
      <c r="B4980" s="10"/>
      <c r="C4980" s="10"/>
      <c r="D4980" s="1038">
        <v>48085031314</v>
      </c>
      <c r="E4980" s="746">
        <v>4911</v>
      </c>
    </row>
    <row r="4981" spans="1:5" ht="14.25" customHeight="1" x14ac:dyDescent="0.25">
      <c r="A4981" s="10"/>
      <c r="B4981" s="10"/>
      <c r="C4981" s="10"/>
      <c r="D4981" s="1038">
        <v>48029182105</v>
      </c>
      <c r="E4981" s="746">
        <v>4911</v>
      </c>
    </row>
    <row r="4982" spans="1:5" ht="14.25" customHeight="1" x14ac:dyDescent="0.25">
      <c r="A4982" s="10"/>
      <c r="B4982" s="10"/>
      <c r="C4982" s="10"/>
      <c r="D4982" s="1038">
        <v>48487950300</v>
      </c>
      <c r="E4982" s="746">
        <v>4923</v>
      </c>
    </row>
    <row r="4983" spans="1:5" ht="14.25" customHeight="1" x14ac:dyDescent="0.25">
      <c r="A4983" s="10"/>
      <c r="B4983" s="10"/>
      <c r="C4983" s="10"/>
      <c r="D4983" s="1038">
        <v>48111950100</v>
      </c>
      <c r="E4983" s="746">
        <v>4923</v>
      </c>
    </row>
    <row r="4984" spans="1:5" ht="14.25" customHeight="1" x14ac:dyDescent="0.25">
      <c r="A4984" s="10"/>
      <c r="B4984" s="10"/>
      <c r="C4984" s="10"/>
      <c r="D4984" s="1038">
        <v>48489950600</v>
      </c>
      <c r="E4984" s="746">
        <v>4925</v>
      </c>
    </row>
    <row r="4985" spans="1:5" ht="14.25" customHeight="1" x14ac:dyDescent="0.25">
      <c r="A4985" s="10"/>
      <c r="B4985" s="10"/>
      <c r="C4985" s="10"/>
      <c r="D4985" s="1038">
        <v>48439113919</v>
      </c>
      <c r="E4985" s="746">
        <v>4925</v>
      </c>
    </row>
    <row r="4986" spans="1:5" ht="14.25" customHeight="1" x14ac:dyDescent="0.25">
      <c r="A4986" s="10"/>
      <c r="B4986" s="10"/>
      <c r="C4986" s="10"/>
      <c r="D4986" s="1038">
        <v>48439113707</v>
      </c>
      <c r="E4986" s="746">
        <v>4925</v>
      </c>
    </row>
    <row r="4987" spans="1:5" ht="14.25" customHeight="1" x14ac:dyDescent="0.25">
      <c r="A4987" s="10"/>
      <c r="B4987" s="10"/>
      <c r="C4987" s="10"/>
      <c r="D4987" s="1038">
        <v>48439113610</v>
      </c>
      <c r="E4987" s="746">
        <v>4925</v>
      </c>
    </row>
    <row r="4988" spans="1:5" ht="14.25" customHeight="1" x14ac:dyDescent="0.25">
      <c r="A4988" s="10"/>
      <c r="B4988" s="10"/>
      <c r="C4988" s="10"/>
      <c r="D4988" s="1038">
        <v>48439113107</v>
      </c>
      <c r="E4988" s="746">
        <v>4925</v>
      </c>
    </row>
    <row r="4989" spans="1:5" ht="14.25" customHeight="1" x14ac:dyDescent="0.25">
      <c r="A4989" s="10"/>
      <c r="B4989" s="10"/>
      <c r="C4989" s="10"/>
      <c r="D4989" s="1038">
        <v>48439111314</v>
      </c>
      <c r="E4989" s="746">
        <v>4925</v>
      </c>
    </row>
    <row r="4990" spans="1:5" ht="14.25" customHeight="1" x14ac:dyDescent="0.25">
      <c r="A4990" s="10"/>
      <c r="B4990" s="10"/>
      <c r="C4990" s="10"/>
      <c r="D4990" s="1038">
        <v>48423001907</v>
      </c>
      <c r="E4990" s="746">
        <v>4925</v>
      </c>
    </row>
    <row r="4991" spans="1:5" ht="14.25" customHeight="1" x14ac:dyDescent="0.25">
      <c r="A4991" s="10"/>
      <c r="B4991" s="10"/>
      <c r="C4991" s="10"/>
      <c r="D4991" s="1038">
        <v>48339691301</v>
      </c>
      <c r="E4991" s="746">
        <v>4925</v>
      </c>
    </row>
    <row r="4992" spans="1:5" ht="14.25" customHeight="1" x14ac:dyDescent="0.25">
      <c r="A4992" s="10"/>
      <c r="B4992" s="10"/>
      <c r="C4992" s="10"/>
      <c r="D4992" s="1038">
        <v>48329010113</v>
      </c>
      <c r="E4992" s="746">
        <v>4925</v>
      </c>
    </row>
    <row r="4993" spans="1:5" ht="14.25" customHeight="1" x14ac:dyDescent="0.25">
      <c r="A4993" s="10"/>
      <c r="B4993" s="10"/>
      <c r="C4993" s="10"/>
      <c r="D4993" s="1038">
        <v>48309002504</v>
      </c>
      <c r="E4993" s="746">
        <v>4925</v>
      </c>
    </row>
    <row r="4994" spans="1:5" ht="14.25" customHeight="1" x14ac:dyDescent="0.25">
      <c r="A4994" s="10"/>
      <c r="B4994" s="10"/>
      <c r="C4994" s="10"/>
      <c r="D4994" s="1038">
        <v>48281950302</v>
      </c>
      <c r="E4994" s="746">
        <v>4925</v>
      </c>
    </row>
    <row r="4995" spans="1:5" ht="14.25" customHeight="1" x14ac:dyDescent="0.25">
      <c r="A4995" s="10"/>
      <c r="B4995" s="10"/>
      <c r="C4995" s="10"/>
      <c r="D4995" s="1038">
        <v>48201553401</v>
      </c>
      <c r="E4995" s="746">
        <v>4925</v>
      </c>
    </row>
    <row r="4996" spans="1:5" ht="14.25" customHeight="1" x14ac:dyDescent="0.25">
      <c r="A4996" s="10"/>
      <c r="B4996" s="10"/>
      <c r="C4996" s="10"/>
      <c r="D4996" s="1038">
        <v>48201542800</v>
      </c>
      <c r="E4996" s="746">
        <v>4925</v>
      </c>
    </row>
    <row r="4997" spans="1:5" ht="14.25" customHeight="1" x14ac:dyDescent="0.25">
      <c r="A4997" s="10"/>
      <c r="B4997" s="10"/>
      <c r="C4997" s="10"/>
      <c r="D4997" s="1038">
        <v>48201423500</v>
      </c>
      <c r="E4997" s="746">
        <v>4925</v>
      </c>
    </row>
    <row r="4998" spans="1:5" ht="14.25" customHeight="1" x14ac:dyDescent="0.25">
      <c r="A4998" s="10"/>
      <c r="B4998" s="10"/>
      <c r="C4998" s="10"/>
      <c r="D4998" s="1038">
        <v>48201412400</v>
      </c>
      <c r="E4998" s="746">
        <v>4925</v>
      </c>
    </row>
    <row r="4999" spans="1:5" ht="14.25" customHeight="1" x14ac:dyDescent="0.25">
      <c r="A4999" s="10"/>
      <c r="B4999" s="10"/>
      <c r="C4999" s="10"/>
      <c r="D4999" s="1038">
        <v>48201343200</v>
      </c>
      <c r="E4999" s="746">
        <v>4925</v>
      </c>
    </row>
    <row r="5000" spans="1:5" ht="14.25" customHeight="1" x14ac:dyDescent="0.25">
      <c r="A5000" s="10"/>
      <c r="B5000" s="10"/>
      <c r="C5000" s="10"/>
      <c r="D5000" s="1038">
        <v>48201343301</v>
      </c>
      <c r="E5000" s="746">
        <v>4925</v>
      </c>
    </row>
    <row r="5001" spans="1:5" ht="14.25" customHeight="1" x14ac:dyDescent="0.25">
      <c r="A5001" s="10"/>
      <c r="B5001" s="10"/>
      <c r="C5001" s="10"/>
      <c r="D5001" s="1038">
        <v>48201342800</v>
      </c>
      <c r="E5001" s="746">
        <v>4925</v>
      </c>
    </row>
    <row r="5002" spans="1:5" ht="14.25" customHeight="1" x14ac:dyDescent="0.25">
      <c r="A5002" s="10"/>
      <c r="B5002" s="10"/>
      <c r="C5002" s="10"/>
      <c r="D5002" s="1038">
        <v>48185180400</v>
      </c>
      <c r="E5002" s="746">
        <v>4925</v>
      </c>
    </row>
    <row r="5003" spans="1:5" ht="14.25" customHeight="1" x14ac:dyDescent="0.25">
      <c r="A5003" s="10"/>
      <c r="B5003" s="10"/>
      <c r="C5003" s="10"/>
      <c r="D5003" s="1038">
        <v>48167720400</v>
      </c>
      <c r="E5003" s="746">
        <v>4925</v>
      </c>
    </row>
    <row r="5004" spans="1:5" ht="14.25" customHeight="1" x14ac:dyDescent="0.25">
      <c r="A5004" s="10"/>
      <c r="B5004" s="10"/>
      <c r="C5004" s="10"/>
      <c r="D5004" s="1038">
        <v>48157673200</v>
      </c>
      <c r="E5004" s="746">
        <v>4925</v>
      </c>
    </row>
    <row r="5005" spans="1:5" ht="14.25" customHeight="1" x14ac:dyDescent="0.25">
      <c r="A5005" s="10"/>
      <c r="B5005" s="10"/>
      <c r="C5005" s="10"/>
      <c r="D5005" s="1038">
        <v>48135002200</v>
      </c>
      <c r="E5005" s="746">
        <v>4925</v>
      </c>
    </row>
    <row r="5006" spans="1:5" ht="14.25" customHeight="1" x14ac:dyDescent="0.25">
      <c r="A5006" s="10"/>
      <c r="B5006" s="10"/>
      <c r="C5006" s="10"/>
      <c r="D5006" s="1038">
        <v>48121021751</v>
      </c>
      <c r="E5006" s="746">
        <v>4925</v>
      </c>
    </row>
    <row r="5007" spans="1:5" ht="14.25" customHeight="1" x14ac:dyDescent="0.25">
      <c r="A5007" s="10"/>
      <c r="B5007" s="10"/>
      <c r="C5007" s="10"/>
      <c r="D5007" s="1038">
        <v>48121021525</v>
      </c>
      <c r="E5007" s="746">
        <v>4925</v>
      </c>
    </row>
    <row r="5008" spans="1:5" ht="14.25" customHeight="1" x14ac:dyDescent="0.25">
      <c r="A5008" s="10"/>
      <c r="B5008" s="10"/>
      <c r="C5008" s="10"/>
      <c r="D5008" s="1038">
        <v>48113019043</v>
      </c>
      <c r="E5008" s="746">
        <v>4925</v>
      </c>
    </row>
    <row r="5009" spans="1:5" ht="14.25" customHeight="1" x14ac:dyDescent="0.25">
      <c r="A5009" s="10"/>
      <c r="B5009" s="10"/>
      <c r="C5009" s="10"/>
      <c r="D5009" s="1038">
        <v>48113014002</v>
      </c>
      <c r="E5009" s="746">
        <v>4925</v>
      </c>
    </row>
    <row r="5010" spans="1:5" ht="14.25" customHeight="1" x14ac:dyDescent="0.25">
      <c r="A5010" s="10"/>
      <c r="B5010" s="10"/>
      <c r="C5010" s="10"/>
      <c r="D5010" s="1038">
        <v>48113008000</v>
      </c>
      <c r="E5010" s="746">
        <v>4925</v>
      </c>
    </row>
    <row r="5011" spans="1:5" ht="14.25" customHeight="1" x14ac:dyDescent="0.25">
      <c r="A5011" s="10"/>
      <c r="B5011" s="10"/>
      <c r="C5011" s="10"/>
      <c r="D5011" s="1038">
        <v>48089750200</v>
      </c>
      <c r="E5011" s="746">
        <v>4925</v>
      </c>
    </row>
    <row r="5012" spans="1:5" ht="14.25" customHeight="1" x14ac:dyDescent="0.25">
      <c r="A5012" s="10"/>
      <c r="B5012" s="10"/>
      <c r="C5012" s="10"/>
      <c r="D5012" s="1038">
        <v>48085031407</v>
      </c>
      <c r="E5012" s="746">
        <v>4925</v>
      </c>
    </row>
    <row r="5013" spans="1:5" ht="14.25" customHeight="1" x14ac:dyDescent="0.25">
      <c r="A5013" s="10"/>
      <c r="B5013" s="10"/>
      <c r="C5013" s="10"/>
      <c r="D5013" s="1038">
        <v>48085031317</v>
      </c>
      <c r="E5013" s="746">
        <v>4925</v>
      </c>
    </row>
    <row r="5014" spans="1:5" ht="14.25" customHeight="1" x14ac:dyDescent="0.25">
      <c r="A5014" s="10"/>
      <c r="B5014" s="10"/>
      <c r="C5014" s="10"/>
      <c r="D5014" s="1038">
        <v>48059030102</v>
      </c>
      <c r="E5014" s="746">
        <v>4925</v>
      </c>
    </row>
    <row r="5015" spans="1:5" ht="14.25" customHeight="1" x14ac:dyDescent="0.25">
      <c r="A5015" s="10"/>
      <c r="B5015" s="10"/>
      <c r="C5015" s="10"/>
      <c r="D5015" s="1038">
        <v>48041000103</v>
      </c>
      <c r="E5015" s="746">
        <v>4925</v>
      </c>
    </row>
    <row r="5016" spans="1:5" ht="14.25" customHeight="1" x14ac:dyDescent="0.25">
      <c r="A5016" s="10"/>
      <c r="B5016" s="10"/>
      <c r="C5016" s="10"/>
      <c r="D5016" s="1038">
        <v>48029181721</v>
      </c>
      <c r="E5016" s="746">
        <v>4925</v>
      </c>
    </row>
    <row r="5017" spans="1:5" ht="14.25" customHeight="1" x14ac:dyDescent="0.25">
      <c r="A5017" s="10"/>
      <c r="B5017" s="10"/>
      <c r="C5017" s="10"/>
      <c r="D5017" s="1038">
        <v>48025950600</v>
      </c>
      <c r="E5017" s="746">
        <v>4925</v>
      </c>
    </row>
    <row r="5018" spans="1:5" ht="14.25" customHeight="1" x14ac:dyDescent="0.25">
      <c r="A5018" s="10"/>
      <c r="B5018" s="10"/>
      <c r="C5018" s="10"/>
      <c r="D5018" s="1038">
        <v>48507950200</v>
      </c>
      <c r="E5018" s="746">
        <v>4959</v>
      </c>
    </row>
    <row r="5019" spans="1:5" ht="14.25" customHeight="1" x14ac:dyDescent="0.25">
      <c r="A5019" s="10"/>
      <c r="B5019" s="10"/>
      <c r="C5019" s="10"/>
      <c r="D5019" s="1038">
        <v>48469001501</v>
      </c>
      <c r="E5019" s="746">
        <v>4959</v>
      </c>
    </row>
    <row r="5020" spans="1:5" ht="14.25" customHeight="1" x14ac:dyDescent="0.25">
      <c r="A5020" s="10"/>
      <c r="B5020" s="10"/>
      <c r="C5020" s="10"/>
      <c r="D5020" s="1038">
        <v>48405950100</v>
      </c>
      <c r="E5020" s="746">
        <v>4959</v>
      </c>
    </row>
    <row r="5021" spans="1:5" ht="14.25" customHeight="1" x14ac:dyDescent="0.25">
      <c r="A5021" s="10"/>
      <c r="B5021" s="10"/>
      <c r="C5021" s="10"/>
      <c r="D5021" s="1038">
        <v>48399950500</v>
      </c>
      <c r="E5021" s="746">
        <v>4959</v>
      </c>
    </row>
    <row r="5022" spans="1:5" ht="14.25" customHeight="1" x14ac:dyDescent="0.25">
      <c r="A5022" s="10"/>
      <c r="B5022" s="10"/>
      <c r="C5022" s="10"/>
      <c r="D5022" s="1038">
        <v>48381020400</v>
      </c>
      <c r="E5022" s="746">
        <v>4959</v>
      </c>
    </row>
    <row r="5023" spans="1:5" ht="14.25" customHeight="1" x14ac:dyDescent="0.25">
      <c r="A5023" s="10"/>
      <c r="B5023" s="10"/>
      <c r="C5023" s="10"/>
      <c r="D5023" s="1038">
        <v>48329000303</v>
      </c>
      <c r="E5023" s="746">
        <v>4959</v>
      </c>
    </row>
    <row r="5024" spans="1:5" ht="14.25" customHeight="1" x14ac:dyDescent="0.25">
      <c r="A5024" s="10"/>
      <c r="B5024" s="10"/>
      <c r="C5024" s="10"/>
      <c r="D5024" s="1038">
        <v>48305950600</v>
      </c>
      <c r="E5024" s="746">
        <v>4959</v>
      </c>
    </row>
    <row r="5025" spans="1:5" ht="14.25" customHeight="1" x14ac:dyDescent="0.25">
      <c r="A5025" s="10"/>
      <c r="B5025" s="10"/>
      <c r="C5025" s="10"/>
      <c r="D5025" s="1038">
        <v>48303010510</v>
      </c>
      <c r="E5025" s="746">
        <v>4959</v>
      </c>
    </row>
    <row r="5026" spans="1:5" ht="14.25" customHeight="1" x14ac:dyDescent="0.25">
      <c r="A5026" s="10"/>
      <c r="B5026" s="10"/>
      <c r="C5026" s="10"/>
      <c r="D5026" s="1038">
        <v>48291700500</v>
      </c>
      <c r="E5026" s="746">
        <v>4959</v>
      </c>
    </row>
    <row r="5027" spans="1:5" ht="14.25" customHeight="1" x14ac:dyDescent="0.25">
      <c r="A5027" s="10"/>
      <c r="B5027" s="10"/>
      <c r="C5027" s="10"/>
      <c r="D5027" s="1038">
        <v>48245011500</v>
      </c>
      <c r="E5027" s="746">
        <v>4959</v>
      </c>
    </row>
    <row r="5028" spans="1:5" ht="14.25" customHeight="1" x14ac:dyDescent="0.25">
      <c r="A5028" s="10"/>
      <c r="B5028" s="10"/>
      <c r="C5028" s="10"/>
      <c r="D5028" s="1038">
        <v>48237950100</v>
      </c>
      <c r="E5028" s="746">
        <v>4959</v>
      </c>
    </row>
    <row r="5029" spans="1:5" ht="14.25" customHeight="1" x14ac:dyDescent="0.25">
      <c r="A5029" s="10"/>
      <c r="B5029" s="10"/>
      <c r="C5029" s="10"/>
      <c r="D5029" s="1038">
        <v>48233950800</v>
      </c>
      <c r="E5029" s="746">
        <v>4959</v>
      </c>
    </row>
    <row r="5030" spans="1:5" ht="14.25" customHeight="1" x14ac:dyDescent="0.25">
      <c r="A5030" s="10"/>
      <c r="B5030" s="10"/>
      <c r="C5030" s="10"/>
      <c r="D5030" s="1038">
        <v>48201455102</v>
      </c>
      <c r="E5030" s="746">
        <v>4959</v>
      </c>
    </row>
    <row r="5031" spans="1:5" ht="14.25" customHeight="1" x14ac:dyDescent="0.25">
      <c r="A5031" s="10"/>
      <c r="B5031" s="10"/>
      <c r="C5031" s="10"/>
      <c r="D5031" s="1038">
        <v>48201253300</v>
      </c>
      <c r="E5031" s="746">
        <v>4959</v>
      </c>
    </row>
    <row r="5032" spans="1:5" ht="14.25" customHeight="1" x14ac:dyDescent="0.25">
      <c r="A5032" s="10"/>
      <c r="B5032" s="10"/>
      <c r="C5032" s="10"/>
      <c r="D5032" s="1038">
        <v>48167723501</v>
      </c>
      <c r="E5032" s="746">
        <v>4959</v>
      </c>
    </row>
    <row r="5033" spans="1:5" ht="14.25" customHeight="1" x14ac:dyDescent="0.25">
      <c r="A5033" s="10"/>
      <c r="B5033" s="10"/>
      <c r="C5033" s="10"/>
      <c r="D5033" s="1038">
        <v>48157675600</v>
      </c>
      <c r="E5033" s="746">
        <v>4959</v>
      </c>
    </row>
    <row r="5034" spans="1:5" ht="14.25" customHeight="1" x14ac:dyDescent="0.25">
      <c r="A5034" s="10"/>
      <c r="B5034" s="10"/>
      <c r="C5034" s="10"/>
      <c r="D5034" s="1038">
        <v>48157671602</v>
      </c>
      <c r="E5034" s="746">
        <v>4959</v>
      </c>
    </row>
    <row r="5035" spans="1:5" ht="14.25" customHeight="1" x14ac:dyDescent="0.25">
      <c r="A5035" s="10"/>
      <c r="B5035" s="10"/>
      <c r="C5035" s="10"/>
      <c r="D5035" s="1038">
        <v>48141010504</v>
      </c>
      <c r="E5035" s="746">
        <v>4959</v>
      </c>
    </row>
    <row r="5036" spans="1:5" ht="14.25" customHeight="1" x14ac:dyDescent="0.25">
      <c r="A5036" s="10"/>
      <c r="B5036" s="10"/>
      <c r="C5036" s="10"/>
      <c r="D5036" s="1038">
        <v>48141010333</v>
      </c>
      <c r="E5036" s="746">
        <v>4959</v>
      </c>
    </row>
    <row r="5037" spans="1:5" ht="14.25" customHeight="1" x14ac:dyDescent="0.25">
      <c r="A5037" s="10"/>
      <c r="B5037" s="10"/>
      <c r="C5037" s="10"/>
      <c r="D5037" s="1038">
        <v>48121020110</v>
      </c>
      <c r="E5037" s="746">
        <v>4959</v>
      </c>
    </row>
    <row r="5038" spans="1:5" ht="14.25" customHeight="1" x14ac:dyDescent="0.25">
      <c r="A5038" s="10"/>
      <c r="B5038" s="10"/>
      <c r="C5038" s="10"/>
      <c r="D5038" s="1038">
        <v>48113019210</v>
      </c>
      <c r="E5038" s="746">
        <v>4959</v>
      </c>
    </row>
    <row r="5039" spans="1:5" ht="14.25" customHeight="1" x14ac:dyDescent="0.25">
      <c r="A5039" s="10"/>
      <c r="B5039" s="10"/>
      <c r="C5039" s="10"/>
      <c r="D5039" s="1038">
        <v>48113018133</v>
      </c>
      <c r="E5039" s="746">
        <v>4959</v>
      </c>
    </row>
    <row r="5040" spans="1:5" ht="14.25" customHeight="1" x14ac:dyDescent="0.25">
      <c r="A5040" s="10"/>
      <c r="B5040" s="10"/>
      <c r="C5040" s="10"/>
      <c r="D5040" s="1038">
        <v>48113007301</v>
      </c>
      <c r="E5040" s="746">
        <v>4959</v>
      </c>
    </row>
    <row r="5041" spans="1:5" ht="14.25" customHeight="1" x14ac:dyDescent="0.25">
      <c r="A5041" s="10"/>
      <c r="B5041" s="10"/>
      <c r="C5041" s="10"/>
      <c r="D5041" s="1038">
        <v>48065950200</v>
      </c>
      <c r="E5041" s="746">
        <v>4959</v>
      </c>
    </row>
    <row r="5042" spans="1:5" ht="14.25" customHeight="1" x14ac:dyDescent="0.25">
      <c r="A5042" s="10"/>
      <c r="B5042" s="10"/>
      <c r="C5042" s="10"/>
      <c r="D5042" s="1038">
        <v>48061012102</v>
      </c>
      <c r="E5042" s="746">
        <v>4959</v>
      </c>
    </row>
    <row r="5043" spans="1:5" ht="14.25" customHeight="1" x14ac:dyDescent="0.25">
      <c r="A5043" s="10"/>
      <c r="B5043" s="10"/>
      <c r="C5043" s="10"/>
      <c r="D5043" s="1038">
        <v>48491020505</v>
      </c>
      <c r="E5043" s="746">
        <v>4984</v>
      </c>
    </row>
    <row r="5044" spans="1:5" ht="14.25" customHeight="1" x14ac:dyDescent="0.25">
      <c r="A5044" s="10"/>
      <c r="B5044" s="10"/>
      <c r="C5044" s="10"/>
      <c r="D5044" s="1038">
        <v>48479001813</v>
      </c>
      <c r="E5044" s="746">
        <v>4984</v>
      </c>
    </row>
    <row r="5045" spans="1:5" ht="14.25" customHeight="1" x14ac:dyDescent="0.25">
      <c r="A5045" s="10"/>
      <c r="B5045" s="10"/>
      <c r="C5045" s="10"/>
      <c r="D5045" s="1038">
        <v>48393950100</v>
      </c>
      <c r="E5045" s="746">
        <v>4984</v>
      </c>
    </row>
    <row r="5046" spans="1:5" ht="14.25" customHeight="1" x14ac:dyDescent="0.25">
      <c r="A5046" s="10"/>
      <c r="B5046" s="10"/>
      <c r="C5046" s="10"/>
      <c r="D5046" s="1038">
        <v>48365950500</v>
      </c>
      <c r="E5046" s="746">
        <v>4984</v>
      </c>
    </row>
    <row r="5047" spans="1:5" ht="14.25" customHeight="1" x14ac:dyDescent="0.25">
      <c r="A5047" s="10"/>
      <c r="B5047" s="10"/>
      <c r="C5047" s="10"/>
      <c r="D5047" s="1038">
        <v>48335950400</v>
      </c>
      <c r="E5047" s="746">
        <v>4984</v>
      </c>
    </row>
    <row r="5048" spans="1:5" ht="14.25" customHeight="1" x14ac:dyDescent="0.25">
      <c r="A5048" s="10"/>
      <c r="B5048" s="10"/>
      <c r="C5048" s="10"/>
      <c r="D5048" s="1038">
        <v>48331950500</v>
      </c>
      <c r="E5048" s="746">
        <v>4984</v>
      </c>
    </row>
    <row r="5049" spans="1:5" ht="14.25" customHeight="1" x14ac:dyDescent="0.25">
      <c r="A5049" s="10"/>
      <c r="B5049" s="10"/>
      <c r="C5049" s="10"/>
      <c r="D5049" s="1038">
        <v>48227950200</v>
      </c>
      <c r="E5049" s="746">
        <v>4984</v>
      </c>
    </row>
    <row r="5050" spans="1:5" ht="14.25" customHeight="1" x14ac:dyDescent="0.25">
      <c r="A5050" s="10"/>
      <c r="B5050" s="10"/>
      <c r="C5050" s="10"/>
      <c r="D5050" s="1038">
        <v>48201450100</v>
      </c>
      <c r="E5050" s="746">
        <v>4984</v>
      </c>
    </row>
    <row r="5051" spans="1:5" ht="14.25" customHeight="1" x14ac:dyDescent="0.25">
      <c r="A5051" s="10"/>
      <c r="B5051" s="10"/>
      <c r="C5051" s="10"/>
      <c r="D5051" s="1038">
        <v>48189950800</v>
      </c>
      <c r="E5051" s="746">
        <v>4984</v>
      </c>
    </row>
    <row r="5052" spans="1:5" ht="14.25" customHeight="1" x14ac:dyDescent="0.25">
      <c r="A5052" s="10"/>
      <c r="B5052" s="10"/>
      <c r="C5052" s="10"/>
      <c r="D5052" s="1038">
        <v>48149970700</v>
      </c>
      <c r="E5052" s="746">
        <v>4984</v>
      </c>
    </row>
    <row r="5053" spans="1:5" ht="14.25" customHeight="1" x14ac:dyDescent="0.25">
      <c r="A5053" s="10"/>
      <c r="B5053" s="10"/>
      <c r="C5053" s="10"/>
      <c r="D5053" s="1038">
        <v>48115950600</v>
      </c>
      <c r="E5053" s="746">
        <v>4984</v>
      </c>
    </row>
    <row r="5054" spans="1:5" ht="14.25" customHeight="1" x14ac:dyDescent="0.25">
      <c r="A5054" s="10"/>
      <c r="B5054" s="10"/>
      <c r="C5054" s="10"/>
      <c r="D5054" s="1038">
        <v>48085030202</v>
      </c>
      <c r="E5054" s="746">
        <v>4984</v>
      </c>
    </row>
    <row r="5055" spans="1:5" ht="14.25" customHeight="1" x14ac:dyDescent="0.25">
      <c r="A5055" s="10"/>
      <c r="B5055" s="10"/>
      <c r="C5055" s="10"/>
      <c r="D5055" s="1038">
        <v>48491020806</v>
      </c>
      <c r="E5055" s="746">
        <v>4996</v>
      </c>
    </row>
    <row r="5056" spans="1:5" ht="14.25" customHeight="1" x14ac:dyDescent="0.25">
      <c r="A5056" s="10"/>
      <c r="B5056" s="10"/>
      <c r="C5056" s="10"/>
      <c r="D5056" s="1038">
        <v>48479001710</v>
      </c>
      <c r="E5056" s="746">
        <v>4996</v>
      </c>
    </row>
    <row r="5057" spans="1:5" ht="14.25" customHeight="1" x14ac:dyDescent="0.25">
      <c r="A5057" s="10"/>
      <c r="B5057" s="10"/>
      <c r="C5057" s="10"/>
      <c r="D5057" s="1038">
        <v>48459950200</v>
      </c>
      <c r="E5057" s="746">
        <v>4996</v>
      </c>
    </row>
    <row r="5058" spans="1:5" ht="14.25" customHeight="1" x14ac:dyDescent="0.25">
      <c r="A5058" s="10"/>
      <c r="B5058" s="10"/>
      <c r="C5058" s="10"/>
      <c r="D5058" s="1038">
        <v>48453001775</v>
      </c>
      <c r="E5058" s="746">
        <v>4996</v>
      </c>
    </row>
    <row r="5059" spans="1:5" ht="14.25" customHeight="1" x14ac:dyDescent="0.25">
      <c r="A5059" s="10"/>
      <c r="B5059" s="10"/>
      <c r="C5059" s="10"/>
      <c r="D5059" s="1038">
        <v>48453001755</v>
      </c>
      <c r="E5059" s="746">
        <v>4996</v>
      </c>
    </row>
    <row r="5060" spans="1:5" ht="14.25" customHeight="1" x14ac:dyDescent="0.25">
      <c r="A5060" s="10"/>
      <c r="B5060" s="10"/>
      <c r="C5060" s="10"/>
      <c r="D5060" s="1038">
        <v>48441012000</v>
      </c>
      <c r="E5060" s="746">
        <v>4996</v>
      </c>
    </row>
    <row r="5061" spans="1:5" ht="14.25" customHeight="1" x14ac:dyDescent="0.25">
      <c r="A5061" s="10"/>
      <c r="B5061" s="10"/>
      <c r="C5061" s="10"/>
      <c r="D5061" s="1038">
        <v>48439113815</v>
      </c>
      <c r="E5061" s="746">
        <v>4996</v>
      </c>
    </row>
    <row r="5062" spans="1:5" ht="14.25" customHeight="1" x14ac:dyDescent="0.25">
      <c r="A5062" s="10"/>
      <c r="B5062" s="10"/>
      <c r="C5062" s="10"/>
      <c r="D5062" s="1038">
        <v>48439111311</v>
      </c>
      <c r="E5062" s="746">
        <v>4996</v>
      </c>
    </row>
    <row r="5063" spans="1:5" ht="14.25" customHeight="1" x14ac:dyDescent="0.25">
      <c r="A5063" s="10"/>
      <c r="B5063" s="10"/>
      <c r="C5063" s="10"/>
      <c r="D5063" s="1038">
        <v>48429950500</v>
      </c>
      <c r="E5063" s="746">
        <v>4996</v>
      </c>
    </row>
    <row r="5064" spans="1:5" ht="14.25" customHeight="1" x14ac:dyDescent="0.25">
      <c r="A5064" s="10"/>
      <c r="B5064" s="10"/>
      <c r="C5064" s="10"/>
      <c r="D5064" s="1038">
        <v>48363000300</v>
      </c>
      <c r="E5064" s="746">
        <v>4996</v>
      </c>
    </row>
    <row r="5065" spans="1:5" ht="14.25" customHeight="1" x14ac:dyDescent="0.25">
      <c r="A5065" s="10"/>
      <c r="B5065" s="10"/>
      <c r="C5065" s="10"/>
      <c r="D5065" s="1038">
        <v>48361021200</v>
      </c>
      <c r="E5065" s="746">
        <v>4996</v>
      </c>
    </row>
    <row r="5066" spans="1:5" ht="14.25" customHeight="1" x14ac:dyDescent="0.25">
      <c r="A5066" s="10"/>
      <c r="B5066" s="10"/>
      <c r="C5066" s="10"/>
      <c r="D5066" s="1038">
        <v>48339690900</v>
      </c>
      <c r="E5066" s="746">
        <v>4996</v>
      </c>
    </row>
    <row r="5067" spans="1:5" ht="14.25" customHeight="1" x14ac:dyDescent="0.25">
      <c r="A5067" s="10"/>
      <c r="B5067" s="10"/>
      <c r="C5067" s="10"/>
      <c r="D5067" s="1038">
        <v>48293970700</v>
      </c>
      <c r="E5067" s="746">
        <v>4996</v>
      </c>
    </row>
    <row r="5068" spans="1:5" ht="14.25" customHeight="1" x14ac:dyDescent="0.25">
      <c r="A5068" s="10"/>
      <c r="B5068" s="10"/>
      <c r="C5068" s="10"/>
      <c r="D5068" s="1038">
        <v>48265960700</v>
      </c>
      <c r="E5068" s="746">
        <v>4996</v>
      </c>
    </row>
    <row r="5069" spans="1:5" ht="14.25" customHeight="1" x14ac:dyDescent="0.25">
      <c r="A5069" s="10"/>
      <c r="B5069" s="10"/>
      <c r="C5069" s="10"/>
      <c r="D5069" s="1038">
        <v>48219950600</v>
      </c>
      <c r="E5069" s="746">
        <v>4996</v>
      </c>
    </row>
    <row r="5070" spans="1:5" ht="14.25" customHeight="1" x14ac:dyDescent="0.25">
      <c r="A5070" s="10"/>
      <c r="B5070" s="10"/>
      <c r="C5070" s="10"/>
      <c r="D5070" s="1038">
        <v>48215023512</v>
      </c>
      <c r="E5070" s="746">
        <v>4996</v>
      </c>
    </row>
    <row r="5071" spans="1:5" ht="14.25" customHeight="1" x14ac:dyDescent="0.25">
      <c r="A5071" s="10"/>
      <c r="B5071" s="10"/>
      <c r="C5071" s="10"/>
      <c r="D5071" s="1038">
        <v>48201554002</v>
      </c>
      <c r="E5071" s="746">
        <v>4996</v>
      </c>
    </row>
    <row r="5072" spans="1:5" ht="14.25" customHeight="1" x14ac:dyDescent="0.25">
      <c r="A5072" s="10"/>
      <c r="B5072" s="10"/>
      <c r="C5072" s="10"/>
      <c r="D5072" s="1038">
        <v>48201541203</v>
      </c>
      <c r="E5072" s="746">
        <v>4996</v>
      </c>
    </row>
    <row r="5073" spans="1:5" ht="14.25" customHeight="1" x14ac:dyDescent="0.25">
      <c r="A5073" s="10"/>
      <c r="B5073" s="10"/>
      <c r="C5073" s="10"/>
      <c r="D5073" s="1038">
        <v>48201423201</v>
      </c>
      <c r="E5073" s="746">
        <v>4996</v>
      </c>
    </row>
    <row r="5074" spans="1:5" ht="14.25" customHeight="1" x14ac:dyDescent="0.25">
      <c r="A5074" s="10"/>
      <c r="B5074" s="10"/>
      <c r="C5074" s="10"/>
      <c r="D5074" s="1038">
        <v>48201342001</v>
      </c>
      <c r="E5074" s="746">
        <v>4996</v>
      </c>
    </row>
    <row r="5075" spans="1:5" ht="14.25" customHeight="1" x14ac:dyDescent="0.25">
      <c r="A5075" s="10"/>
      <c r="B5075" s="10"/>
      <c r="C5075" s="10"/>
      <c r="D5075" s="1038">
        <v>48201342002</v>
      </c>
      <c r="E5075" s="746">
        <v>4996</v>
      </c>
    </row>
    <row r="5076" spans="1:5" ht="14.25" customHeight="1" x14ac:dyDescent="0.25">
      <c r="A5076" s="10"/>
      <c r="B5076" s="10"/>
      <c r="C5076" s="10"/>
      <c r="D5076" s="1038">
        <v>48201340301</v>
      </c>
      <c r="E5076" s="746">
        <v>4996</v>
      </c>
    </row>
    <row r="5077" spans="1:5" ht="14.25" customHeight="1" x14ac:dyDescent="0.25">
      <c r="A5077" s="10"/>
      <c r="B5077" s="10"/>
      <c r="C5077" s="10"/>
      <c r="D5077" s="1038">
        <v>48187210711</v>
      </c>
      <c r="E5077" s="746">
        <v>4996</v>
      </c>
    </row>
    <row r="5078" spans="1:5" ht="14.25" customHeight="1" x14ac:dyDescent="0.25">
      <c r="A5078" s="10"/>
      <c r="B5078" s="10"/>
      <c r="C5078" s="10"/>
      <c r="D5078" s="1038">
        <v>48187210712</v>
      </c>
      <c r="E5078" s="746">
        <v>4996</v>
      </c>
    </row>
    <row r="5079" spans="1:5" ht="14.25" customHeight="1" x14ac:dyDescent="0.25">
      <c r="A5079" s="10"/>
      <c r="B5079" s="10"/>
      <c r="C5079" s="10"/>
      <c r="D5079" s="1038">
        <v>48173950100</v>
      </c>
      <c r="E5079" s="746">
        <v>4996</v>
      </c>
    </row>
    <row r="5080" spans="1:5" ht="14.25" customHeight="1" x14ac:dyDescent="0.25">
      <c r="A5080" s="10"/>
      <c r="B5080" s="10"/>
      <c r="C5080" s="10"/>
      <c r="D5080" s="1038">
        <v>48157674200</v>
      </c>
      <c r="E5080" s="746">
        <v>4996</v>
      </c>
    </row>
    <row r="5081" spans="1:5" ht="14.25" customHeight="1" x14ac:dyDescent="0.25">
      <c r="A5081" s="10"/>
      <c r="B5081" s="10"/>
      <c r="C5081" s="10"/>
      <c r="D5081" s="1038">
        <v>48157673901</v>
      </c>
      <c r="E5081" s="746">
        <v>4996</v>
      </c>
    </row>
    <row r="5082" spans="1:5" ht="14.25" customHeight="1" x14ac:dyDescent="0.25">
      <c r="A5082" s="10"/>
      <c r="B5082" s="10"/>
      <c r="C5082" s="10"/>
      <c r="D5082" s="1038">
        <v>48155950100</v>
      </c>
      <c r="E5082" s="746">
        <v>4996</v>
      </c>
    </row>
    <row r="5083" spans="1:5" ht="14.25" customHeight="1" x14ac:dyDescent="0.25">
      <c r="A5083" s="10"/>
      <c r="B5083" s="10"/>
      <c r="C5083" s="10"/>
      <c r="D5083" s="1038">
        <v>48143950201</v>
      </c>
      <c r="E5083" s="746">
        <v>4996</v>
      </c>
    </row>
    <row r="5084" spans="1:5" ht="14.25" customHeight="1" x14ac:dyDescent="0.25">
      <c r="A5084" s="10"/>
      <c r="B5084" s="10"/>
      <c r="C5084" s="10"/>
      <c r="D5084" s="1038">
        <v>48141010319</v>
      </c>
      <c r="E5084" s="746">
        <v>4996</v>
      </c>
    </row>
    <row r="5085" spans="1:5" ht="14.25" customHeight="1" x14ac:dyDescent="0.25">
      <c r="A5085" s="10"/>
      <c r="B5085" s="10"/>
      <c r="C5085" s="10"/>
      <c r="D5085" s="1038">
        <v>48121021718</v>
      </c>
      <c r="E5085" s="746">
        <v>4996</v>
      </c>
    </row>
    <row r="5086" spans="1:5" ht="14.25" customHeight="1" x14ac:dyDescent="0.25">
      <c r="A5086" s="10"/>
      <c r="B5086" s="10"/>
      <c r="C5086" s="10"/>
      <c r="D5086" s="1038">
        <v>48113014123</v>
      </c>
      <c r="E5086" s="746">
        <v>4996</v>
      </c>
    </row>
    <row r="5087" spans="1:5" ht="14.25" customHeight="1" x14ac:dyDescent="0.25">
      <c r="A5087" s="10"/>
      <c r="B5087" s="10"/>
      <c r="C5087" s="10"/>
      <c r="D5087" s="1038">
        <v>48113007812</v>
      </c>
      <c r="E5087" s="746">
        <v>4996</v>
      </c>
    </row>
    <row r="5088" spans="1:5" ht="14.25" customHeight="1" x14ac:dyDescent="0.25">
      <c r="A5088" s="10"/>
      <c r="B5088" s="10"/>
      <c r="C5088" s="10"/>
      <c r="D5088" s="1038">
        <v>48091310603</v>
      </c>
      <c r="E5088" s="746">
        <v>4996</v>
      </c>
    </row>
    <row r="5089" spans="1:5" ht="14.25" customHeight="1" x14ac:dyDescent="0.25">
      <c r="A5089" s="10"/>
      <c r="B5089" s="10"/>
      <c r="C5089" s="10"/>
      <c r="D5089" s="1038">
        <v>48085031642</v>
      </c>
      <c r="E5089" s="746">
        <v>4996</v>
      </c>
    </row>
    <row r="5090" spans="1:5" ht="14.25" customHeight="1" x14ac:dyDescent="0.25">
      <c r="A5090" s="10"/>
      <c r="B5090" s="10"/>
      <c r="C5090" s="10"/>
      <c r="D5090" s="1038">
        <v>48085031408</v>
      </c>
      <c r="E5090" s="746">
        <v>4996</v>
      </c>
    </row>
    <row r="5091" spans="1:5" ht="14.25" customHeight="1" x14ac:dyDescent="0.25">
      <c r="A5091" s="10"/>
      <c r="B5091" s="10"/>
      <c r="C5091" s="10"/>
      <c r="D5091" s="1038">
        <v>48053960200</v>
      </c>
      <c r="E5091" s="746">
        <v>4996</v>
      </c>
    </row>
    <row r="5092" spans="1:5" ht="14.25" customHeight="1" x14ac:dyDescent="0.25">
      <c r="A5092" s="10"/>
      <c r="B5092" s="10"/>
      <c r="C5092" s="10"/>
      <c r="D5092" s="1038">
        <v>48041002010</v>
      </c>
      <c r="E5092" s="746">
        <v>4996</v>
      </c>
    </row>
    <row r="5093" spans="1:5" ht="14.25" customHeight="1" x14ac:dyDescent="0.25">
      <c r="A5093" s="10"/>
      <c r="B5093" s="10"/>
      <c r="C5093" s="10"/>
      <c r="D5093" s="1038">
        <v>48035950400</v>
      </c>
      <c r="E5093" s="746">
        <v>4996</v>
      </c>
    </row>
    <row r="5094" spans="1:5" ht="14.25" customHeight="1" x14ac:dyDescent="0.25">
      <c r="A5094" s="10"/>
      <c r="B5094" s="10"/>
      <c r="C5094" s="10"/>
      <c r="D5094" s="1038">
        <v>48029182106</v>
      </c>
      <c r="E5094" s="746">
        <v>4996</v>
      </c>
    </row>
    <row r="5095" spans="1:5" ht="14.25" customHeight="1" x14ac:dyDescent="0.25">
      <c r="A5095" s="10"/>
      <c r="B5095" s="10"/>
      <c r="C5095" s="10"/>
      <c r="D5095" s="1038">
        <v>48029181902</v>
      </c>
      <c r="E5095" s="746">
        <v>4996</v>
      </c>
    </row>
    <row r="5096" spans="1:5" ht="14.25" customHeight="1" x14ac:dyDescent="0.25">
      <c r="A5096" s="10"/>
      <c r="B5096" s="10"/>
      <c r="C5096" s="10"/>
      <c r="D5096" s="1038">
        <v>48489950700</v>
      </c>
      <c r="E5096" s="746">
        <v>5037</v>
      </c>
    </row>
    <row r="5097" spans="1:5" ht="14.25" customHeight="1" x14ac:dyDescent="0.25">
      <c r="A5097" s="10"/>
      <c r="B5097" s="10"/>
      <c r="C5097" s="10"/>
      <c r="D5097" s="1038">
        <v>48461950100</v>
      </c>
      <c r="E5097" s="746">
        <v>5037</v>
      </c>
    </row>
    <row r="5098" spans="1:5" ht="14.25" customHeight="1" x14ac:dyDescent="0.25">
      <c r="A5098" s="10"/>
      <c r="B5098" s="10"/>
      <c r="C5098" s="10"/>
      <c r="D5098" s="1038">
        <v>48453001859</v>
      </c>
      <c r="E5098" s="746">
        <v>5037</v>
      </c>
    </row>
    <row r="5099" spans="1:5" ht="14.25" customHeight="1" x14ac:dyDescent="0.25">
      <c r="A5099" s="10"/>
      <c r="B5099" s="10"/>
      <c r="C5099" s="10"/>
      <c r="D5099" s="1038">
        <v>48431950100</v>
      </c>
      <c r="E5099" s="746">
        <v>5037</v>
      </c>
    </row>
    <row r="5100" spans="1:5" ht="14.25" customHeight="1" x14ac:dyDescent="0.25">
      <c r="A5100" s="10"/>
      <c r="B5100" s="10"/>
      <c r="C5100" s="10"/>
      <c r="D5100" s="1038">
        <v>48433950300</v>
      </c>
      <c r="E5100" s="746">
        <v>5037</v>
      </c>
    </row>
    <row r="5101" spans="1:5" ht="14.25" customHeight="1" x14ac:dyDescent="0.25">
      <c r="A5101" s="10"/>
      <c r="B5101" s="10"/>
      <c r="C5101" s="10"/>
      <c r="D5101" s="1038">
        <v>48405950300</v>
      </c>
      <c r="E5101" s="746">
        <v>5037</v>
      </c>
    </row>
    <row r="5102" spans="1:5" ht="14.25" customHeight="1" x14ac:dyDescent="0.25">
      <c r="A5102" s="10"/>
      <c r="B5102" s="10"/>
      <c r="C5102" s="10"/>
      <c r="D5102" s="1038">
        <v>48355005407</v>
      </c>
      <c r="E5102" s="746">
        <v>5037</v>
      </c>
    </row>
    <row r="5103" spans="1:5" ht="14.25" customHeight="1" x14ac:dyDescent="0.25">
      <c r="A5103" s="10"/>
      <c r="B5103" s="10"/>
      <c r="C5103" s="10"/>
      <c r="D5103" s="1038">
        <v>48321730303</v>
      </c>
      <c r="E5103" s="746">
        <v>5037</v>
      </c>
    </row>
    <row r="5104" spans="1:5" ht="14.25" customHeight="1" x14ac:dyDescent="0.25">
      <c r="A5104" s="10"/>
      <c r="B5104" s="10"/>
      <c r="C5104" s="10"/>
      <c r="D5104" s="1038">
        <v>48279950200</v>
      </c>
      <c r="E5104" s="746">
        <v>5037</v>
      </c>
    </row>
    <row r="5105" spans="1:5" ht="14.25" customHeight="1" x14ac:dyDescent="0.25">
      <c r="A5105" s="10"/>
      <c r="B5105" s="10"/>
      <c r="C5105" s="10"/>
      <c r="D5105" s="1038">
        <v>48269950100</v>
      </c>
      <c r="E5105" s="746">
        <v>5037</v>
      </c>
    </row>
    <row r="5106" spans="1:5" ht="14.25" customHeight="1" x14ac:dyDescent="0.25">
      <c r="A5106" s="10"/>
      <c r="B5106" s="10"/>
      <c r="C5106" s="10"/>
      <c r="D5106" s="1038">
        <v>48227950100</v>
      </c>
      <c r="E5106" s="746">
        <v>5037</v>
      </c>
    </row>
    <row r="5107" spans="1:5" ht="14.25" customHeight="1" x14ac:dyDescent="0.25">
      <c r="A5107" s="10"/>
      <c r="B5107" s="10"/>
      <c r="C5107" s="10"/>
      <c r="D5107" s="1038">
        <v>48201542600</v>
      </c>
      <c r="E5107" s="746">
        <v>5037</v>
      </c>
    </row>
    <row r="5108" spans="1:5" ht="14.25" customHeight="1" x14ac:dyDescent="0.25">
      <c r="A5108" s="10"/>
      <c r="B5108" s="10"/>
      <c r="C5108" s="10"/>
      <c r="D5108" s="1038">
        <v>48201420700</v>
      </c>
      <c r="E5108" s="746">
        <v>5037</v>
      </c>
    </row>
    <row r="5109" spans="1:5" ht="14.25" customHeight="1" x14ac:dyDescent="0.25">
      <c r="A5109" s="10"/>
      <c r="B5109" s="10"/>
      <c r="C5109" s="10"/>
      <c r="D5109" s="1038">
        <v>48201420800</v>
      </c>
      <c r="E5109" s="746">
        <v>5037</v>
      </c>
    </row>
    <row r="5110" spans="1:5" ht="14.25" customHeight="1" x14ac:dyDescent="0.25">
      <c r="A5110" s="10"/>
      <c r="B5110" s="10"/>
      <c r="C5110" s="10"/>
      <c r="D5110" s="1038">
        <v>48187210803</v>
      </c>
      <c r="E5110" s="746">
        <v>5037</v>
      </c>
    </row>
    <row r="5111" spans="1:5" ht="14.25" customHeight="1" x14ac:dyDescent="0.25">
      <c r="A5111" s="10"/>
      <c r="B5111" s="10"/>
      <c r="C5111" s="10"/>
      <c r="D5111" s="1038">
        <v>48085031626</v>
      </c>
      <c r="E5111" s="746">
        <v>5037</v>
      </c>
    </row>
    <row r="5112" spans="1:5" ht="14.25" customHeight="1" x14ac:dyDescent="0.25">
      <c r="A5112" s="10"/>
      <c r="B5112" s="10"/>
      <c r="C5112" s="10"/>
      <c r="D5112" s="1038">
        <v>48075950100</v>
      </c>
      <c r="E5112" s="746">
        <v>5037</v>
      </c>
    </row>
    <row r="5113" spans="1:5" ht="14.25" customHeight="1" x14ac:dyDescent="0.25">
      <c r="A5113" s="10"/>
      <c r="B5113" s="10"/>
      <c r="C5113" s="10"/>
      <c r="D5113" s="1038">
        <v>48069950100</v>
      </c>
      <c r="E5113" s="746">
        <v>5037</v>
      </c>
    </row>
    <row r="5114" spans="1:5" ht="14.25" customHeight="1" x14ac:dyDescent="0.25">
      <c r="A5114" s="10"/>
      <c r="B5114" s="10"/>
      <c r="C5114" s="10"/>
      <c r="D5114" s="1038">
        <v>48029182103</v>
      </c>
      <c r="E5114" s="746">
        <v>5037</v>
      </c>
    </row>
    <row r="5115" spans="1:5" ht="14.25" customHeight="1" x14ac:dyDescent="0.25">
      <c r="A5115" s="10"/>
      <c r="B5115" s="10"/>
      <c r="C5115" s="10"/>
      <c r="D5115" s="1038">
        <v>48501950100</v>
      </c>
      <c r="E5115" s="746">
        <v>5056</v>
      </c>
    </row>
    <row r="5116" spans="1:5" ht="14.25" customHeight="1" x14ac:dyDescent="0.25">
      <c r="A5116" s="10"/>
      <c r="B5116" s="10"/>
      <c r="C5116" s="10"/>
      <c r="D5116" s="1038">
        <v>48493000201</v>
      </c>
      <c r="E5116" s="746">
        <v>5056</v>
      </c>
    </row>
    <row r="5117" spans="1:5" ht="14.25" customHeight="1" x14ac:dyDescent="0.25">
      <c r="A5117" s="10"/>
      <c r="B5117" s="10"/>
      <c r="C5117" s="10"/>
      <c r="D5117" s="1038">
        <v>48491020321</v>
      </c>
      <c r="E5117" s="746">
        <v>5056</v>
      </c>
    </row>
    <row r="5118" spans="1:5" ht="14.25" customHeight="1" x14ac:dyDescent="0.25">
      <c r="A5118" s="10"/>
      <c r="B5118" s="10"/>
      <c r="C5118" s="10"/>
      <c r="D5118" s="1038">
        <v>48479001721</v>
      </c>
      <c r="E5118" s="746">
        <v>5056</v>
      </c>
    </row>
    <row r="5119" spans="1:5" ht="14.25" customHeight="1" x14ac:dyDescent="0.25">
      <c r="A5119" s="10"/>
      <c r="B5119" s="10"/>
      <c r="C5119" s="10"/>
      <c r="D5119" s="1038">
        <v>48453002212</v>
      </c>
      <c r="E5119" s="746">
        <v>5056</v>
      </c>
    </row>
    <row r="5120" spans="1:5" ht="14.25" customHeight="1" x14ac:dyDescent="0.25">
      <c r="A5120" s="10"/>
      <c r="B5120" s="10"/>
      <c r="C5120" s="10"/>
      <c r="D5120" s="1038">
        <v>48453001916</v>
      </c>
      <c r="E5120" s="746">
        <v>5056</v>
      </c>
    </row>
    <row r="5121" spans="1:5" ht="14.25" customHeight="1" x14ac:dyDescent="0.25">
      <c r="A5121" s="10"/>
      <c r="B5121" s="10"/>
      <c r="C5121" s="10"/>
      <c r="D5121" s="1038">
        <v>48439113908</v>
      </c>
      <c r="E5121" s="746">
        <v>5056</v>
      </c>
    </row>
    <row r="5122" spans="1:5" ht="14.25" customHeight="1" x14ac:dyDescent="0.25">
      <c r="A5122" s="10"/>
      <c r="B5122" s="10"/>
      <c r="C5122" s="10"/>
      <c r="D5122" s="1038">
        <v>48427950101</v>
      </c>
      <c r="E5122" s="746">
        <v>5056</v>
      </c>
    </row>
    <row r="5123" spans="1:5" ht="14.25" customHeight="1" x14ac:dyDescent="0.25">
      <c r="A5123" s="10"/>
      <c r="B5123" s="10"/>
      <c r="C5123" s="10"/>
      <c r="D5123" s="1038">
        <v>48415950200</v>
      </c>
      <c r="E5123" s="746">
        <v>5056</v>
      </c>
    </row>
    <row r="5124" spans="1:5" ht="14.25" customHeight="1" x14ac:dyDescent="0.25">
      <c r="A5124" s="10"/>
      <c r="B5124" s="10"/>
      <c r="C5124" s="10"/>
      <c r="D5124" s="1038">
        <v>48351950300</v>
      </c>
      <c r="E5124" s="746">
        <v>5056</v>
      </c>
    </row>
    <row r="5125" spans="1:5" ht="14.25" customHeight="1" x14ac:dyDescent="0.25">
      <c r="A5125" s="10"/>
      <c r="B5125" s="10"/>
      <c r="C5125" s="10"/>
      <c r="D5125" s="1038">
        <v>48317950100</v>
      </c>
      <c r="E5125" s="746">
        <v>5056</v>
      </c>
    </row>
    <row r="5126" spans="1:5" ht="14.25" customHeight="1" x14ac:dyDescent="0.25">
      <c r="A5126" s="10"/>
      <c r="B5126" s="10"/>
      <c r="C5126" s="10"/>
      <c r="D5126" s="1038">
        <v>48301950100</v>
      </c>
      <c r="E5126" s="746">
        <v>5056</v>
      </c>
    </row>
    <row r="5127" spans="1:5" ht="14.25" customHeight="1" x14ac:dyDescent="0.25">
      <c r="A5127" s="10"/>
      <c r="B5127" s="10"/>
      <c r="C5127" s="10"/>
      <c r="D5127" s="1038">
        <v>48299970300</v>
      </c>
      <c r="E5127" s="746">
        <v>5056</v>
      </c>
    </row>
    <row r="5128" spans="1:5" ht="14.25" customHeight="1" x14ac:dyDescent="0.25">
      <c r="A5128" s="10"/>
      <c r="B5128" s="10"/>
      <c r="C5128" s="10"/>
      <c r="D5128" s="1038">
        <v>48295950300</v>
      </c>
      <c r="E5128" s="746">
        <v>5056</v>
      </c>
    </row>
    <row r="5129" spans="1:5" ht="14.25" customHeight="1" x14ac:dyDescent="0.25">
      <c r="A5129" s="10"/>
      <c r="B5129" s="10"/>
      <c r="C5129" s="10"/>
      <c r="D5129" s="1038">
        <v>48261950100</v>
      </c>
      <c r="E5129" s="746">
        <v>5056</v>
      </c>
    </row>
    <row r="5130" spans="1:5" ht="14.25" customHeight="1" x14ac:dyDescent="0.25">
      <c r="A5130" s="10"/>
      <c r="B5130" s="10"/>
      <c r="C5130" s="10"/>
      <c r="D5130" s="1038">
        <v>48225950200</v>
      </c>
      <c r="E5130" s="746">
        <v>5056</v>
      </c>
    </row>
    <row r="5131" spans="1:5" ht="14.25" customHeight="1" x14ac:dyDescent="0.25">
      <c r="A5131" s="10"/>
      <c r="B5131" s="10"/>
      <c r="C5131" s="10"/>
      <c r="D5131" s="1038">
        <v>48201412600</v>
      </c>
      <c r="E5131" s="746">
        <v>5056</v>
      </c>
    </row>
    <row r="5132" spans="1:5" ht="14.25" customHeight="1" x14ac:dyDescent="0.25">
      <c r="A5132" s="10"/>
      <c r="B5132" s="10"/>
      <c r="C5132" s="10"/>
      <c r="D5132" s="1038">
        <v>48201251401</v>
      </c>
      <c r="E5132" s="746">
        <v>5056</v>
      </c>
    </row>
    <row r="5133" spans="1:5" ht="14.25" customHeight="1" x14ac:dyDescent="0.25">
      <c r="A5133" s="10"/>
      <c r="B5133" s="10"/>
      <c r="C5133" s="10"/>
      <c r="D5133" s="1038">
        <v>48193950200</v>
      </c>
      <c r="E5133" s="746">
        <v>5056</v>
      </c>
    </row>
    <row r="5134" spans="1:5" ht="14.25" customHeight="1" x14ac:dyDescent="0.25">
      <c r="A5134" s="10"/>
      <c r="B5134" s="10"/>
      <c r="C5134" s="10"/>
      <c r="D5134" s="1038">
        <v>48187210606</v>
      </c>
      <c r="E5134" s="746">
        <v>5056</v>
      </c>
    </row>
    <row r="5135" spans="1:5" ht="14.25" customHeight="1" x14ac:dyDescent="0.25">
      <c r="A5135" s="10"/>
      <c r="B5135" s="10"/>
      <c r="C5135" s="10"/>
      <c r="D5135" s="1038">
        <v>48161000200</v>
      </c>
      <c r="E5135" s="746">
        <v>5056</v>
      </c>
    </row>
    <row r="5136" spans="1:5" ht="14.25" customHeight="1" x14ac:dyDescent="0.25">
      <c r="A5136" s="10"/>
      <c r="B5136" s="10"/>
      <c r="C5136" s="10"/>
      <c r="D5136" s="1038">
        <v>48157673300</v>
      </c>
      <c r="E5136" s="746">
        <v>5056</v>
      </c>
    </row>
    <row r="5137" spans="1:5" ht="14.25" customHeight="1" x14ac:dyDescent="0.25">
      <c r="A5137" s="10"/>
      <c r="B5137" s="10"/>
      <c r="C5137" s="10"/>
      <c r="D5137" s="1038">
        <v>48157671900</v>
      </c>
      <c r="E5137" s="746">
        <v>5056</v>
      </c>
    </row>
    <row r="5138" spans="1:5" ht="14.25" customHeight="1" x14ac:dyDescent="0.25">
      <c r="A5138" s="10"/>
      <c r="B5138" s="10"/>
      <c r="C5138" s="10"/>
      <c r="D5138" s="1038">
        <v>48157671502</v>
      </c>
      <c r="E5138" s="746">
        <v>5056</v>
      </c>
    </row>
    <row r="5139" spans="1:5" ht="14.25" customHeight="1" x14ac:dyDescent="0.25">
      <c r="A5139" s="10"/>
      <c r="B5139" s="10"/>
      <c r="C5139" s="10"/>
      <c r="D5139" s="1038">
        <v>48139060210</v>
      </c>
      <c r="E5139" s="746">
        <v>5056</v>
      </c>
    </row>
    <row r="5140" spans="1:5" ht="14.25" customHeight="1" x14ac:dyDescent="0.25">
      <c r="A5140" s="10"/>
      <c r="B5140" s="10"/>
      <c r="C5140" s="10"/>
      <c r="D5140" s="1038">
        <v>48121021752</v>
      </c>
      <c r="E5140" s="746">
        <v>5056</v>
      </c>
    </row>
    <row r="5141" spans="1:5" ht="14.25" customHeight="1" x14ac:dyDescent="0.25">
      <c r="A5141" s="10"/>
      <c r="B5141" s="10"/>
      <c r="C5141" s="10"/>
      <c r="D5141" s="1038">
        <v>48121021749</v>
      </c>
      <c r="E5141" s="746">
        <v>5056</v>
      </c>
    </row>
    <row r="5142" spans="1:5" ht="14.25" customHeight="1" x14ac:dyDescent="0.25">
      <c r="A5142" s="10"/>
      <c r="B5142" s="10"/>
      <c r="C5142" s="10"/>
      <c r="D5142" s="1038">
        <v>48121021750</v>
      </c>
      <c r="E5142" s="746">
        <v>5056</v>
      </c>
    </row>
    <row r="5143" spans="1:5" ht="14.25" customHeight="1" x14ac:dyDescent="0.25">
      <c r="A5143" s="10"/>
      <c r="B5143" s="10"/>
      <c r="C5143" s="10"/>
      <c r="D5143" s="1038">
        <v>48121021723</v>
      </c>
      <c r="E5143" s="746">
        <v>5056</v>
      </c>
    </row>
    <row r="5144" spans="1:5" ht="14.25" customHeight="1" x14ac:dyDescent="0.25">
      <c r="A5144" s="10"/>
      <c r="B5144" s="10"/>
      <c r="C5144" s="10"/>
      <c r="D5144" s="1038">
        <v>48121021524</v>
      </c>
      <c r="E5144" s="746">
        <v>5056</v>
      </c>
    </row>
    <row r="5145" spans="1:5" ht="14.25" customHeight="1" x14ac:dyDescent="0.25">
      <c r="A5145" s="10"/>
      <c r="B5145" s="10"/>
      <c r="C5145" s="10"/>
      <c r="D5145" s="1038">
        <v>48117950600</v>
      </c>
      <c r="E5145" s="746">
        <v>5056</v>
      </c>
    </row>
    <row r="5146" spans="1:5" ht="14.25" customHeight="1" x14ac:dyDescent="0.25">
      <c r="A5146" s="10"/>
      <c r="B5146" s="10"/>
      <c r="C5146" s="10"/>
      <c r="D5146" s="1038">
        <v>48113019205</v>
      </c>
      <c r="E5146" s="746">
        <v>5056</v>
      </c>
    </row>
    <row r="5147" spans="1:5" ht="14.25" customHeight="1" x14ac:dyDescent="0.25">
      <c r="A5147" s="10"/>
      <c r="B5147" s="10"/>
      <c r="C5147" s="10"/>
      <c r="D5147" s="1038">
        <v>48113009500</v>
      </c>
      <c r="E5147" s="746">
        <v>5056</v>
      </c>
    </row>
    <row r="5148" spans="1:5" ht="14.25" customHeight="1" x14ac:dyDescent="0.25">
      <c r="A5148" s="10"/>
      <c r="B5148" s="10"/>
      <c r="C5148" s="10"/>
      <c r="D5148" s="1038">
        <v>48113007824</v>
      </c>
      <c r="E5148" s="746">
        <v>5056</v>
      </c>
    </row>
    <row r="5149" spans="1:5" ht="14.25" customHeight="1" x14ac:dyDescent="0.25">
      <c r="A5149" s="10"/>
      <c r="B5149" s="10"/>
      <c r="C5149" s="10"/>
      <c r="D5149" s="1038">
        <v>48085031645</v>
      </c>
      <c r="E5149" s="746">
        <v>5056</v>
      </c>
    </row>
    <row r="5150" spans="1:5" ht="14.25" customHeight="1" x14ac:dyDescent="0.25">
      <c r="A5150" s="10"/>
      <c r="B5150" s="10"/>
      <c r="C5150" s="10"/>
      <c r="D5150" s="1038">
        <v>48085030302</v>
      </c>
      <c r="E5150" s="746">
        <v>5056</v>
      </c>
    </row>
    <row r="5151" spans="1:5" ht="14.25" customHeight="1" x14ac:dyDescent="0.25">
      <c r="A5151" s="10"/>
      <c r="B5151" s="10"/>
      <c r="C5151" s="10"/>
      <c r="D5151" s="1038">
        <v>48049950100</v>
      </c>
      <c r="E5151" s="746">
        <v>5056</v>
      </c>
    </row>
    <row r="5152" spans="1:5" ht="14.25" customHeight="1" x14ac:dyDescent="0.25">
      <c r="A5152" s="10"/>
      <c r="B5152" s="10"/>
      <c r="C5152" s="10"/>
      <c r="D5152" s="1038">
        <v>48047950100</v>
      </c>
      <c r="E5152" s="746">
        <v>5056</v>
      </c>
    </row>
    <row r="5153" spans="1:5" ht="14.25" customHeight="1" x14ac:dyDescent="0.25">
      <c r="A5153" s="10"/>
      <c r="B5153" s="10"/>
      <c r="C5153" s="10"/>
      <c r="D5153" s="1038">
        <v>48033950100</v>
      </c>
      <c r="E5153" s="746">
        <v>5056</v>
      </c>
    </row>
    <row r="5154" spans="1:5" ht="14.25" customHeight="1" x14ac:dyDescent="0.25">
      <c r="A5154" s="10"/>
      <c r="B5154" s="10"/>
      <c r="C5154" s="10"/>
      <c r="D5154" s="1038">
        <v>48029191505</v>
      </c>
      <c r="E5154" s="746">
        <v>5056</v>
      </c>
    </row>
    <row r="5155" spans="1:5" ht="14.25" customHeight="1" x14ac:dyDescent="0.25">
      <c r="A5155" s="10"/>
      <c r="B5155" s="10"/>
      <c r="C5155" s="10"/>
      <c r="D5155" s="1038">
        <v>48025950201</v>
      </c>
      <c r="E5155" s="746">
        <v>5056</v>
      </c>
    </row>
    <row r="5156" spans="1:5" ht="14.25" customHeight="1" x14ac:dyDescent="0.25">
      <c r="A5156" s="10"/>
      <c r="B5156" s="10"/>
      <c r="C5156" s="10"/>
      <c r="D5156" s="1038">
        <v>48021950502</v>
      </c>
      <c r="E5156" s="746">
        <v>5056</v>
      </c>
    </row>
    <row r="5157" spans="1:5" ht="14.25" customHeight="1" x14ac:dyDescent="0.25">
      <c r="A5157" s="10"/>
      <c r="B5157" s="10"/>
      <c r="C5157" s="10"/>
      <c r="D5157" s="1038">
        <v>48009020100</v>
      </c>
      <c r="E5157" s="746">
        <v>5056</v>
      </c>
    </row>
    <row r="5158" spans="1:5" ht="14.25" customHeight="1" x14ac:dyDescent="0.25">
      <c r="A5158" s="10"/>
      <c r="B5158" s="10"/>
      <c r="C5158" s="10"/>
      <c r="D5158" s="1038">
        <v>48007950200</v>
      </c>
      <c r="E5158" s="746">
        <v>5056</v>
      </c>
    </row>
    <row r="5159" spans="1:5" ht="14.25" customHeight="1" x14ac:dyDescent="0.25">
      <c r="A5159" s="10"/>
      <c r="B5159" s="10"/>
      <c r="C5159" s="10"/>
      <c r="D5159" s="1038">
        <v>48003950100</v>
      </c>
      <c r="E5159" s="746">
        <v>5056</v>
      </c>
    </row>
    <row r="5160" spans="1:5" ht="14.25" customHeight="1" x14ac:dyDescent="0.25">
      <c r="A5160" s="10"/>
      <c r="B5160" s="10"/>
      <c r="C5160" s="10"/>
      <c r="D5160" s="1038">
        <v>48493000404</v>
      </c>
      <c r="E5160" s="746">
        <v>5101</v>
      </c>
    </row>
    <row r="5161" spans="1:5" ht="14.25" customHeight="1" x14ac:dyDescent="0.25">
      <c r="A5161" s="10"/>
      <c r="B5161" s="10"/>
      <c r="C5161" s="10"/>
      <c r="D5161" s="1038">
        <v>48491020708</v>
      </c>
      <c r="E5161" s="746">
        <v>5101</v>
      </c>
    </row>
    <row r="5162" spans="1:5" ht="14.25" customHeight="1" x14ac:dyDescent="0.25">
      <c r="A5162" s="10"/>
      <c r="B5162" s="10"/>
      <c r="C5162" s="10"/>
      <c r="D5162" s="1038">
        <v>48491020706</v>
      </c>
      <c r="E5162" s="746">
        <v>5101</v>
      </c>
    </row>
    <row r="5163" spans="1:5" ht="14.25" customHeight="1" x14ac:dyDescent="0.25">
      <c r="A5163" s="10"/>
      <c r="B5163" s="10"/>
      <c r="C5163" s="10"/>
      <c r="D5163" s="1038">
        <v>48491020603</v>
      </c>
      <c r="E5163" s="746">
        <v>5101</v>
      </c>
    </row>
    <row r="5164" spans="1:5" ht="14.25" customHeight="1" x14ac:dyDescent="0.25">
      <c r="A5164" s="10"/>
      <c r="B5164" s="10"/>
      <c r="C5164" s="10"/>
      <c r="D5164" s="1038">
        <v>48491020112</v>
      </c>
      <c r="E5164" s="746">
        <v>5101</v>
      </c>
    </row>
    <row r="5165" spans="1:5" ht="14.25" customHeight="1" x14ac:dyDescent="0.25">
      <c r="A5165" s="10"/>
      <c r="B5165" s="10"/>
      <c r="C5165" s="10"/>
      <c r="D5165" s="1038">
        <v>48491020109</v>
      </c>
      <c r="E5165" s="746">
        <v>5101</v>
      </c>
    </row>
    <row r="5166" spans="1:5" ht="14.25" customHeight="1" x14ac:dyDescent="0.25">
      <c r="A5166" s="10"/>
      <c r="B5166" s="10"/>
      <c r="C5166" s="10"/>
      <c r="D5166" s="1038">
        <v>48491020106</v>
      </c>
      <c r="E5166" s="746">
        <v>5101</v>
      </c>
    </row>
    <row r="5167" spans="1:5" ht="14.25" customHeight="1" x14ac:dyDescent="0.25">
      <c r="A5167" s="10"/>
      <c r="B5167" s="10"/>
      <c r="C5167" s="10"/>
      <c r="D5167" s="1038">
        <v>48489990000</v>
      </c>
      <c r="E5167" s="746">
        <v>5101</v>
      </c>
    </row>
    <row r="5168" spans="1:5" ht="14.25" customHeight="1" x14ac:dyDescent="0.25">
      <c r="A5168" s="10"/>
      <c r="B5168" s="10"/>
      <c r="C5168" s="10"/>
      <c r="D5168" s="1038">
        <v>48485980000</v>
      </c>
      <c r="E5168" s="746">
        <v>5101</v>
      </c>
    </row>
    <row r="5169" spans="1:5" ht="14.25" customHeight="1" x14ac:dyDescent="0.25">
      <c r="A5169" s="10"/>
      <c r="B5169" s="10"/>
      <c r="C5169" s="10"/>
      <c r="D5169" s="1038">
        <v>48479980000</v>
      </c>
      <c r="E5169" s="746">
        <v>5101</v>
      </c>
    </row>
    <row r="5170" spans="1:5" ht="14.25" customHeight="1" x14ac:dyDescent="0.25">
      <c r="A5170" s="10"/>
      <c r="B5170" s="10"/>
      <c r="C5170" s="10"/>
      <c r="D5170" s="1038">
        <v>48479001722</v>
      </c>
      <c r="E5170" s="746">
        <v>5101</v>
      </c>
    </row>
    <row r="5171" spans="1:5" ht="14.25" customHeight="1" x14ac:dyDescent="0.25">
      <c r="A5171" s="10"/>
      <c r="B5171" s="10"/>
      <c r="C5171" s="10"/>
      <c r="D5171" s="1038">
        <v>48473680400</v>
      </c>
      <c r="E5171" s="746">
        <v>5101</v>
      </c>
    </row>
    <row r="5172" spans="1:5" ht="14.25" customHeight="1" x14ac:dyDescent="0.25">
      <c r="A5172" s="10"/>
      <c r="B5172" s="10"/>
      <c r="C5172" s="10"/>
      <c r="D5172" s="1038">
        <v>48469980000</v>
      </c>
      <c r="E5172" s="746">
        <v>5101</v>
      </c>
    </row>
    <row r="5173" spans="1:5" ht="14.25" customHeight="1" x14ac:dyDescent="0.25">
      <c r="A5173" s="10"/>
      <c r="B5173" s="10"/>
      <c r="C5173" s="10"/>
      <c r="D5173" s="1038">
        <v>48465950800</v>
      </c>
      <c r="E5173" s="746">
        <v>5101</v>
      </c>
    </row>
    <row r="5174" spans="1:5" ht="14.25" customHeight="1" x14ac:dyDescent="0.25">
      <c r="A5174" s="10"/>
      <c r="B5174" s="10"/>
      <c r="C5174" s="10"/>
      <c r="D5174" s="1038">
        <v>48465980000</v>
      </c>
      <c r="E5174" s="746">
        <v>5101</v>
      </c>
    </row>
    <row r="5175" spans="1:5" ht="14.25" customHeight="1" x14ac:dyDescent="0.25">
      <c r="A5175" s="10"/>
      <c r="B5175" s="10"/>
      <c r="C5175" s="10"/>
      <c r="D5175" s="1038">
        <v>48457950500</v>
      </c>
      <c r="E5175" s="746">
        <v>5101</v>
      </c>
    </row>
    <row r="5176" spans="1:5" ht="14.25" customHeight="1" x14ac:dyDescent="0.25">
      <c r="A5176" s="10"/>
      <c r="B5176" s="10"/>
      <c r="C5176" s="10"/>
      <c r="D5176" s="1038">
        <v>48453980000</v>
      </c>
      <c r="E5176" s="746">
        <v>5101</v>
      </c>
    </row>
    <row r="5177" spans="1:5" ht="14.25" customHeight="1" x14ac:dyDescent="0.25">
      <c r="A5177" s="10"/>
      <c r="B5177" s="10"/>
      <c r="C5177" s="10"/>
      <c r="D5177" s="1038">
        <v>48453002319</v>
      </c>
      <c r="E5177" s="746">
        <v>5101</v>
      </c>
    </row>
    <row r="5178" spans="1:5" ht="14.25" customHeight="1" x14ac:dyDescent="0.25">
      <c r="A5178" s="10"/>
      <c r="B5178" s="10"/>
      <c r="C5178" s="10"/>
      <c r="D5178" s="1038">
        <v>48453001771</v>
      </c>
      <c r="E5178" s="746">
        <v>5101</v>
      </c>
    </row>
    <row r="5179" spans="1:5" ht="14.25" customHeight="1" x14ac:dyDescent="0.25">
      <c r="A5179" s="10"/>
      <c r="B5179" s="10"/>
      <c r="C5179" s="10"/>
      <c r="D5179" s="1038">
        <v>48453001733</v>
      </c>
      <c r="E5179" s="746">
        <v>5101</v>
      </c>
    </row>
    <row r="5180" spans="1:5" ht="14.25" customHeight="1" x14ac:dyDescent="0.25">
      <c r="A5180" s="10"/>
      <c r="B5180" s="10"/>
      <c r="C5180" s="10"/>
      <c r="D5180" s="1038">
        <v>48453001606</v>
      </c>
      <c r="E5180" s="746">
        <v>5101</v>
      </c>
    </row>
    <row r="5181" spans="1:5" ht="14.25" customHeight="1" x14ac:dyDescent="0.25">
      <c r="A5181" s="10"/>
      <c r="B5181" s="10"/>
      <c r="C5181" s="10"/>
      <c r="D5181" s="1038">
        <v>48453000102</v>
      </c>
      <c r="E5181" s="746">
        <v>5101</v>
      </c>
    </row>
    <row r="5182" spans="1:5" ht="14.25" customHeight="1" x14ac:dyDescent="0.25">
      <c r="A5182" s="10"/>
      <c r="B5182" s="10"/>
      <c r="C5182" s="10"/>
      <c r="D5182" s="1038">
        <v>48451980000</v>
      </c>
      <c r="E5182" s="746">
        <v>5101</v>
      </c>
    </row>
    <row r="5183" spans="1:5" ht="14.25" customHeight="1" x14ac:dyDescent="0.25">
      <c r="A5183" s="10"/>
      <c r="B5183" s="10"/>
      <c r="C5183" s="10"/>
      <c r="D5183" s="1038">
        <v>48441980000</v>
      </c>
      <c r="E5183" s="746">
        <v>5101</v>
      </c>
    </row>
    <row r="5184" spans="1:5" ht="14.25" customHeight="1" x14ac:dyDescent="0.25">
      <c r="A5184" s="10"/>
      <c r="B5184" s="10"/>
      <c r="C5184" s="10"/>
      <c r="D5184" s="1038">
        <v>48441013000</v>
      </c>
      <c r="E5184" s="746">
        <v>5101</v>
      </c>
    </row>
    <row r="5185" spans="1:5" ht="14.25" customHeight="1" x14ac:dyDescent="0.25">
      <c r="A5185" s="10"/>
      <c r="B5185" s="10"/>
      <c r="C5185" s="10"/>
      <c r="D5185" s="1038">
        <v>48441012100</v>
      </c>
      <c r="E5185" s="746">
        <v>5101</v>
      </c>
    </row>
    <row r="5186" spans="1:5" ht="14.25" customHeight="1" x14ac:dyDescent="0.25">
      <c r="A5186" s="10"/>
      <c r="B5186" s="10"/>
      <c r="C5186" s="10"/>
      <c r="D5186" s="1038">
        <v>48439980000</v>
      </c>
      <c r="E5186" s="746">
        <v>5101</v>
      </c>
    </row>
    <row r="5187" spans="1:5" ht="14.25" customHeight="1" x14ac:dyDescent="0.25">
      <c r="A5187" s="10"/>
      <c r="B5187" s="10"/>
      <c r="C5187" s="10"/>
      <c r="D5187" s="1038">
        <v>48439113929</v>
      </c>
      <c r="E5187" s="746">
        <v>5101</v>
      </c>
    </row>
    <row r="5188" spans="1:5" ht="14.25" customHeight="1" x14ac:dyDescent="0.25">
      <c r="A5188" s="10"/>
      <c r="B5188" s="10"/>
      <c r="C5188" s="10"/>
      <c r="D5188" s="1038">
        <v>48439113909</v>
      </c>
      <c r="E5188" s="746">
        <v>5101</v>
      </c>
    </row>
    <row r="5189" spans="1:5" ht="14.25" customHeight="1" x14ac:dyDescent="0.25">
      <c r="A5189" s="10"/>
      <c r="B5189" s="10"/>
      <c r="C5189" s="10"/>
      <c r="D5189" s="1038">
        <v>48439113813</v>
      </c>
      <c r="E5189" s="746">
        <v>5101</v>
      </c>
    </row>
    <row r="5190" spans="1:5" ht="14.25" customHeight="1" x14ac:dyDescent="0.25">
      <c r="A5190" s="10"/>
      <c r="B5190" s="10"/>
      <c r="C5190" s="10"/>
      <c r="D5190" s="1038">
        <v>48439113814</v>
      </c>
      <c r="E5190" s="746">
        <v>5101</v>
      </c>
    </row>
    <row r="5191" spans="1:5" ht="14.25" customHeight="1" x14ac:dyDescent="0.25">
      <c r="A5191" s="10"/>
      <c r="B5191" s="10"/>
      <c r="C5191" s="10"/>
      <c r="D5191" s="1038">
        <v>48439113632</v>
      </c>
      <c r="E5191" s="746">
        <v>5101</v>
      </c>
    </row>
    <row r="5192" spans="1:5" ht="14.25" customHeight="1" x14ac:dyDescent="0.25">
      <c r="A5192" s="10"/>
      <c r="B5192" s="10"/>
      <c r="C5192" s="10"/>
      <c r="D5192" s="1038">
        <v>48439113622</v>
      </c>
      <c r="E5192" s="746">
        <v>5101</v>
      </c>
    </row>
    <row r="5193" spans="1:5" ht="14.25" customHeight="1" x14ac:dyDescent="0.25">
      <c r="A5193" s="10"/>
      <c r="B5193" s="10"/>
      <c r="C5193" s="10"/>
      <c r="D5193" s="1038">
        <v>48439113218</v>
      </c>
      <c r="E5193" s="746">
        <v>5101</v>
      </c>
    </row>
    <row r="5194" spans="1:5" ht="14.25" customHeight="1" x14ac:dyDescent="0.25">
      <c r="A5194" s="10"/>
      <c r="B5194" s="10"/>
      <c r="C5194" s="10"/>
      <c r="D5194" s="1038">
        <v>48439111409</v>
      </c>
      <c r="E5194" s="746">
        <v>5101</v>
      </c>
    </row>
    <row r="5195" spans="1:5" ht="14.25" customHeight="1" x14ac:dyDescent="0.25">
      <c r="A5195" s="10"/>
      <c r="B5195" s="10"/>
      <c r="C5195" s="10"/>
      <c r="D5195" s="1038">
        <v>48439111312</v>
      </c>
      <c r="E5195" s="746">
        <v>5101</v>
      </c>
    </row>
    <row r="5196" spans="1:5" ht="14.25" customHeight="1" x14ac:dyDescent="0.25">
      <c r="A5196" s="10"/>
      <c r="B5196" s="10"/>
      <c r="C5196" s="10"/>
      <c r="D5196" s="1038">
        <v>48439105404</v>
      </c>
      <c r="E5196" s="746">
        <v>5101</v>
      </c>
    </row>
    <row r="5197" spans="1:5" ht="14.25" customHeight="1" x14ac:dyDescent="0.25">
      <c r="A5197" s="10"/>
      <c r="B5197" s="10"/>
      <c r="C5197" s="10"/>
      <c r="D5197" s="1038">
        <v>48423980000</v>
      </c>
      <c r="E5197" s="746">
        <v>5101</v>
      </c>
    </row>
    <row r="5198" spans="1:5" ht="14.25" customHeight="1" x14ac:dyDescent="0.25">
      <c r="A5198" s="10"/>
      <c r="B5198" s="10"/>
      <c r="C5198" s="10"/>
      <c r="D5198" s="1038">
        <v>48401950200</v>
      </c>
      <c r="E5198" s="746">
        <v>5101</v>
      </c>
    </row>
    <row r="5199" spans="1:5" ht="14.25" customHeight="1" x14ac:dyDescent="0.25">
      <c r="A5199" s="10"/>
      <c r="B5199" s="10"/>
      <c r="C5199" s="10"/>
      <c r="D5199" s="1038">
        <v>48375980000</v>
      </c>
      <c r="E5199" s="746">
        <v>5101</v>
      </c>
    </row>
    <row r="5200" spans="1:5" ht="14.25" customHeight="1" x14ac:dyDescent="0.25">
      <c r="A5200" s="10"/>
      <c r="B5200" s="10"/>
      <c r="C5200" s="10"/>
      <c r="D5200" s="1038">
        <v>48375014300</v>
      </c>
      <c r="E5200" s="746">
        <v>5101</v>
      </c>
    </row>
    <row r="5201" spans="1:5" ht="14.25" customHeight="1" x14ac:dyDescent="0.25">
      <c r="A5201" s="10"/>
      <c r="B5201" s="10"/>
      <c r="C5201" s="10"/>
      <c r="D5201" s="1038">
        <v>48355980000</v>
      </c>
      <c r="E5201" s="746">
        <v>5101</v>
      </c>
    </row>
    <row r="5202" spans="1:5" ht="14.25" customHeight="1" x14ac:dyDescent="0.25">
      <c r="A5202" s="10"/>
      <c r="B5202" s="10"/>
      <c r="C5202" s="10"/>
      <c r="D5202" s="1038">
        <v>48355990000</v>
      </c>
      <c r="E5202" s="746">
        <v>5101</v>
      </c>
    </row>
    <row r="5203" spans="1:5" ht="14.25" customHeight="1" x14ac:dyDescent="0.25">
      <c r="A5203" s="10"/>
      <c r="B5203" s="10"/>
      <c r="C5203" s="10"/>
      <c r="D5203" s="1038">
        <v>48357950100</v>
      </c>
      <c r="E5203" s="746">
        <v>5101</v>
      </c>
    </row>
    <row r="5204" spans="1:5" ht="14.25" customHeight="1" x14ac:dyDescent="0.25">
      <c r="A5204" s="10"/>
      <c r="B5204" s="10"/>
      <c r="C5204" s="10"/>
      <c r="D5204" s="1038">
        <v>48355005416</v>
      </c>
      <c r="E5204" s="746">
        <v>5101</v>
      </c>
    </row>
    <row r="5205" spans="1:5" ht="14.25" customHeight="1" x14ac:dyDescent="0.25">
      <c r="A5205" s="10"/>
      <c r="B5205" s="10"/>
      <c r="C5205" s="10"/>
      <c r="D5205" s="1038">
        <v>48355005404</v>
      </c>
      <c r="E5205" s="746">
        <v>5101</v>
      </c>
    </row>
    <row r="5206" spans="1:5" ht="14.25" customHeight="1" x14ac:dyDescent="0.25">
      <c r="A5206" s="10"/>
      <c r="B5206" s="10"/>
      <c r="C5206" s="10"/>
      <c r="D5206" s="1038">
        <v>48355002706</v>
      </c>
      <c r="E5206" s="746">
        <v>5101</v>
      </c>
    </row>
    <row r="5207" spans="1:5" ht="14.25" customHeight="1" x14ac:dyDescent="0.25">
      <c r="A5207" s="10"/>
      <c r="B5207" s="10"/>
      <c r="C5207" s="10"/>
      <c r="D5207" s="1038">
        <v>48329980000</v>
      </c>
      <c r="E5207" s="746">
        <v>5101</v>
      </c>
    </row>
    <row r="5208" spans="1:5" ht="14.25" customHeight="1" x14ac:dyDescent="0.25">
      <c r="A5208" s="10"/>
      <c r="B5208" s="10"/>
      <c r="C5208" s="10"/>
      <c r="D5208" s="1038">
        <v>48321990000</v>
      </c>
      <c r="E5208" s="746">
        <v>5101</v>
      </c>
    </row>
    <row r="5209" spans="1:5" ht="14.25" customHeight="1" x14ac:dyDescent="0.25">
      <c r="A5209" s="10"/>
      <c r="B5209" s="10"/>
      <c r="C5209" s="10"/>
      <c r="D5209" s="1038">
        <v>48313000200</v>
      </c>
      <c r="E5209" s="746">
        <v>5101</v>
      </c>
    </row>
    <row r="5210" spans="1:5" ht="14.25" customHeight="1" x14ac:dyDescent="0.25">
      <c r="A5210" s="10"/>
      <c r="B5210" s="10"/>
      <c r="C5210" s="10"/>
      <c r="D5210" s="1038">
        <v>48309980000</v>
      </c>
      <c r="E5210" s="746">
        <v>5101</v>
      </c>
    </row>
    <row r="5211" spans="1:5" ht="14.25" customHeight="1" x14ac:dyDescent="0.25">
      <c r="A5211" s="10"/>
      <c r="B5211" s="10"/>
      <c r="C5211" s="10"/>
      <c r="D5211" s="1038">
        <v>48311950100</v>
      </c>
      <c r="E5211" s="746">
        <v>5101</v>
      </c>
    </row>
    <row r="5212" spans="1:5" ht="14.25" customHeight="1" x14ac:dyDescent="0.25">
      <c r="A5212" s="10"/>
      <c r="B5212" s="10"/>
      <c r="C5212" s="10"/>
      <c r="D5212" s="1038">
        <v>48309000300</v>
      </c>
      <c r="E5212" s="746">
        <v>5101</v>
      </c>
    </row>
    <row r="5213" spans="1:5" ht="14.25" customHeight="1" x14ac:dyDescent="0.25">
      <c r="A5213" s="10"/>
      <c r="B5213" s="10"/>
      <c r="C5213" s="10"/>
      <c r="D5213" s="1038">
        <v>48307950500</v>
      </c>
      <c r="E5213" s="746">
        <v>5101</v>
      </c>
    </row>
    <row r="5214" spans="1:5" ht="14.25" customHeight="1" x14ac:dyDescent="0.25">
      <c r="A5214" s="10"/>
      <c r="B5214" s="10"/>
      <c r="C5214" s="10"/>
      <c r="D5214" s="1038">
        <v>48303980000</v>
      </c>
      <c r="E5214" s="746">
        <v>5101</v>
      </c>
    </row>
    <row r="5215" spans="1:5" ht="14.25" customHeight="1" x14ac:dyDescent="0.25">
      <c r="A5215" s="10"/>
      <c r="B5215" s="10"/>
      <c r="C5215" s="10"/>
      <c r="D5215" s="1038">
        <v>48287000200</v>
      </c>
      <c r="E5215" s="746">
        <v>5101</v>
      </c>
    </row>
    <row r="5216" spans="1:5" ht="14.25" customHeight="1" x14ac:dyDescent="0.25">
      <c r="A5216" s="10"/>
      <c r="B5216" s="10"/>
      <c r="C5216" s="10"/>
      <c r="D5216" s="1038">
        <v>48273990000</v>
      </c>
      <c r="E5216" s="746">
        <v>5101</v>
      </c>
    </row>
    <row r="5217" spans="1:5" ht="14.25" customHeight="1" x14ac:dyDescent="0.25">
      <c r="A5217" s="10"/>
      <c r="B5217" s="10"/>
      <c r="C5217" s="10"/>
      <c r="D5217" s="1038">
        <v>48261990000</v>
      </c>
      <c r="E5217" s="746">
        <v>5101</v>
      </c>
    </row>
    <row r="5218" spans="1:5" ht="14.25" customHeight="1" x14ac:dyDescent="0.25">
      <c r="A5218" s="10"/>
      <c r="B5218" s="10"/>
      <c r="C5218" s="10"/>
      <c r="D5218" s="1038">
        <v>48253020102</v>
      </c>
      <c r="E5218" s="746">
        <v>5101</v>
      </c>
    </row>
    <row r="5219" spans="1:5" ht="14.25" customHeight="1" x14ac:dyDescent="0.25">
      <c r="A5219" s="10"/>
      <c r="B5219" s="10"/>
      <c r="C5219" s="10"/>
      <c r="D5219" s="1038">
        <v>48245980000</v>
      </c>
      <c r="E5219" s="746">
        <v>5101</v>
      </c>
    </row>
    <row r="5220" spans="1:5" ht="14.25" customHeight="1" x14ac:dyDescent="0.25">
      <c r="A5220" s="10"/>
      <c r="B5220" s="10"/>
      <c r="C5220" s="10"/>
      <c r="D5220" s="1038">
        <v>48245990000</v>
      </c>
      <c r="E5220" s="746">
        <v>5101</v>
      </c>
    </row>
    <row r="5221" spans="1:5" ht="14.25" customHeight="1" x14ac:dyDescent="0.25">
      <c r="A5221" s="10"/>
      <c r="B5221" s="10"/>
      <c r="C5221" s="10"/>
      <c r="D5221" s="1038">
        <v>48245011600</v>
      </c>
      <c r="E5221" s="746">
        <v>5101</v>
      </c>
    </row>
    <row r="5222" spans="1:5" ht="14.25" customHeight="1" x14ac:dyDescent="0.25">
      <c r="A5222" s="10"/>
      <c r="B5222" s="10"/>
      <c r="C5222" s="10"/>
      <c r="D5222" s="1038">
        <v>48245011202</v>
      </c>
      <c r="E5222" s="746">
        <v>5101</v>
      </c>
    </row>
    <row r="5223" spans="1:5" ht="14.25" customHeight="1" x14ac:dyDescent="0.25">
      <c r="A5223" s="10"/>
      <c r="B5223" s="10"/>
      <c r="C5223" s="10"/>
      <c r="D5223" s="1038">
        <v>48245011203</v>
      </c>
      <c r="E5223" s="746">
        <v>5101</v>
      </c>
    </row>
    <row r="5224" spans="1:5" ht="14.25" customHeight="1" x14ac:dyDescent="0.25">
      <c r="A5224" s="10"/>
      <c r="B5224" s="10"/>
      <c r="C5224" s="10"/>
      <c r="D5224" s="1038">
        <v>48245011302</v>
      </c>
      <c r="E5224" s="746">
        <v>5101</v>
      </c>
    </row>
    <row r="5225" spans="1:5" ht="14.25" customHeight="1" x14ac:dyDescent="0.25">
      <c r="A5225" s="10"/>
      <c r="B5225" s="10"/>
      <c r="C5225" s="10"/>
      <c r="D5225" s="1038">
        <v>48241950800</v>
      </c>
      <c r="E5225" s="746">
        <v>5101</v>
      </c>
    </row>
    <row r="5226" spans="1:5" ht="14.25" customHeight="1" x14ac:dyDescent="0.25">
      <c r="A5226" s="10"/>
      <c r="B5226" s="10"/>
      <c r="C5226" s="10"/>
      <c r="D5226" s="1038">
        <v>48243950100</v>
      </c>
      <c r="E5226" s="746">
        <v>5101</v>
      </c>
    </row>
    <row r="5227" spans="1:5" ht="14.25" customHeight="1" x14ac:dyDescent="0.25">
      <c r="A5227" s="10"/>
      <c r="B5227" s="10"/>
      <c r="C5227" s="10"/>
      <c r="D5227" s="1038">
        <v>48219950700</v>
      </c>
      <c r="E5227" s="746">
        <v>5101</v>
      </c>
    </row>
    <row r="5228" spans="1:5" ht="14.25" customHeight="1" x14ac:dyDescent="0.25">
      <c r="A5228" s="10"/>
      <c r="B5228" s="10"/>
      <c r="C5228" s="10"/>
      <c r="D5228" s="1038">
        <v>48215980000</v>
      </c>
      <c r="E5228" s="746">
        <v>5101</v>
      </c>
    </row>
    <row r="5229" spans="1:5" ht="14.25" customHeight="1" x14ac:dyDescent="0.25">
      <c r="A5229" s="10"/>
      <c r="B5229" s="10"/>
      <c r="C5229" s="10"/>
      <c r="D5229" s="1038">
        <v>48201980000</v>
      </c>
      <c r="E5229" s="746">
        <v>5101</v>
      </c>
    </row>
    <row r="5230" spans="1:5" ht="14.25" customHeight="1" x14ac:dyDescent="0.25">
      <c r="A5230" s="10"/>
      <c r="B5230" s="10"/>
      <c r="C5230" s="10"/>
      <c r="D5230" s="1038">
        <v>48201554501</v>
      </c>
      <c r="E5230" s="746">
        <v>5101</v>
      </c>
    </row>
    <row r="5231" spans="1:5" ht="14.25" customHeight="1" x14ac:dyDescent="0.25">
      <c r="A5231" s="10"/>
      <c r="B5231" s="10"/>
      <c r="C5231" s="10"/>
      <c r="D5231" s="1038">
        <v>48201554502</v>
      </c>
      <c r="E5231" s="746">
        <v>5101</v>
      </c>
    </row>
    <row r="5232" spans="1:5" ht="14.25" customHeight="1" x14ac:dyDescent="0.25">
      <c r="A5232" s="10"/>
      <c r="B5232" s="10"/>
      <c r="C5232" s="10"/>
      <c r="D5232" s="1038">
        <v>48201554101</v>
      </c>
      <c r="E5232" s="746">
        <v>5101</v>
      </c>
    </row>
    <row r="5233" spans="1:5" ht="14.25" customHeight="1" x14ac:dyDescent="0.25">
      <c r="A5233" s="10"/>
      <c r="B5233" s="10"/>
      <c r="C5233" s="10"/>
      <c r="D5233" s="1038">
        <v>48201551800</v>
      </c>
      <c r="E5233" s="746">
        <v>5101</v>
      </c>
    </row>
    <row r="5234" spans="1:5" ht="14.25" customHeight="1" x14ac:dyDescent="0.25">
      <c r="A5234" s="10"/>
      <c r="B5234" s="10"/>
      <c r="C5234" s="10"/>
      <c r="D5234" s="1038">
        <v>48201531700</v>
      </c>
      <c r="E5234" s="746">
        <v>5101</v>
      </c>
    </row>
    <row r="5235" spans="1:5" ht="14.25" customHeight="1" x14ac:dyDescent="0.25">
      <c r="A5235" s="10"/>
      <c r="B5235" s="10"/>
      <c r="C5235" s="10"/>
      <c r="D5235" s="1038">
        <v>48201522500</v>
      </c>
      <c r="E5235" s="746">
        <v>5101</v>
      </c>
    </row>
    <row r="5236" spans="1:5" ht="14.25" customHeight="1" x14ac:dyDescent="0.25">
      <c r="A5236" s="10"/>
      <c r="B5236" s="10"/>
      <c r="C5236" s="10"/>
      <c r="D5236" s="1038">
        <v>48201451200</v>
      </c>
      <c r="E5236" s="746">
        <v>5101</v>
      </c>
    </row>
    <row r="5237" spans="1:5" ht="14.25" customHeight="1" x14ac:dyDescent="0.25">
      <c r="A5237" s="10"/>
      <c r="B5237" s="10"/>
      <c r="C5237" s="10"/>
      <c r="D5237" s="1038">
        <v>48201450700</v>
      </c>
      <c r="E5237" s="746">
        <v>5101</v>
      </c>
    </row>
    <row r="5238" spans="1:5" ht="14.25" customHeight="1" x14ac:dyDescent="0.25">
      <c r="A5238" s="10"/>
      <c r="B5238" s="10"/>
      <c r="C5238" s="10"/>
      <c r="D5238" s="1038">
        <v>48201430600</v>
      </c>
      <c r="E5238" s="746">
        <v>5101</v>
      </c>
    </row>
    <row r="5239" spans="1:5" ht="14.25" customHeight="1" x14ac:dyDescent="0.25">
      <c r="A5239" s="10"/>
      <c r="B5239" s="10"/>
      <c r="C5239" s="10"/>
      <c r="D5239" s="1038">
        <v>48201430300</v>
      </c>
      <c r="E5239" s="746">
        <v>5101</v>
      </c>
    </row>
    <row r="5240" spans="1:5" ht="14.25" customHeight="1" x14ac:dyDescent="0.25">
      <c r="A5240" s="10"/>
      <c r="B5240" s="10"/>
      <c r="C5240" s="10"/>
      <c r="D5240" s="1038">
        <v>48201430400</v>
      </c>
      <c r="E5240" s="746">
        <v>5101</v>
      </c>
    </row>
    <row r="5241" spans="1:5" ht="14.25" customHeight="1" x14ac:dyDescent="0.25">
      <c r="A5241" s="10"/>
      <c r="B5241" s="10"/>
      <c r="C5241" s="10"/>
      <c r="D5241" s="1038">
        <v>48201421900</v>
      </c>
      <c r="E5241" s="746">
        <v>5101</v>
      </c>
    </row>
    <row r="5242" spans="1:5" ht="14.25" customHeight="1" x14ac:dyDescent="0.25">
      <c r="A5242" s="10"/>
      <c r="B5242" s="10"/>
      <c r="C5242" s="10"/>
      <c r="D5242" s="1038">
        <v>48201422000</v>
      </c>
      <c r="E5242" s="746">
        <v>5101</v>
      </c>
    </row>
    <row r="5243" spans="1:5" ht="14.25" customHeight="1" x14ac:dyDescent="0.25">
      <c r="A5243" s="10"/>
      <c r="B5243" s="10"/>
      <c r="C5243" s="10"/>
      <c r="D5243" s="1038">
        <v>48201412800</v>
      </c>
      <c r="E5243" s="746">
        <v>5101</v>
      </c>
    </row>
    <row r="5244" spans="1:5" ht="14.25" customHeight="1" x14ac:dyDescent="0.25">
      <c r="A5244" s="10"/>
      <c r="B5244" s="10"/>
      <c r="C5244" s="10"/>
      <c r="D5244" s="1038">
        <v>48201412100</v>
      </c>
      <c r="E5244" s="746">
        <v>5101</v>
      </c>
    </row>
    <row r="5245" spans="1:5" ht="14.25" customHeight="1" x14ac:dyDescent="0.25">
      <c r="A5245" s="10"/>
      <c r="B5245" s="10"/>
      <c r="C5245" s="10"/>
      <c r="D5245" s="1038">
        <v>48201350300</v>
      </c>
      <c r="E5245" s="746">
        <v>5101</v>
      </c>
    </row>
    <row r="5246" spans="1:5" ht="14.25" customHeight="1" x14ac:dyDescent="0.25">
      <c r="A5246" s="10"/>
      <c r="B5246" s="10"/>
      <c r="C5246" s="10"/>
      <c r="D5246" s="1038">
        <v>48201340600</v>
      </c>
      <c r="E5246" s="746">
        <v>5101</v>
      </c>
    </row>
    <row r="5247" spans="1:5" ht="14.25" customHeight="1" x14ac:dyDescent="0.25">
      <c r="A5247" s="10"/>
      <c r="B5247" s="10"/>
      <c r="C5247" s="10"/>
      <c r="D5247" s="1038">
        <v>48201340400</v>
      </c>
      <c r="E5247" s="746">
        <v>5101</v>
      </c>
    </row>
    <row r="5248" spans="1:5" ht="14.25" customHeight="1" x14ac:dyDescent="0.25">
      <c r="A5248" s="10"/>
      <c r="B5248" s="10"/>
      <c r="C5248" s="10"/>
      <c r="D5248" s="1038">
        <v>48201312100</v>
      </c>
      <c r="E5248" s="746">
        <v>5101</v>
      </c>
    </row>
    <row r="5249" spans="1:5" ht="14.25" customHeight="1" x14ac:dyDescent="0.25">
      <c r="A5249" s="10"/>
      <c r="B5249" s="10"/>
      <c r="C5249" s="10"/>
      <c r="D5249" s="1038">
        <v>48201252100</v>
      </c>
      <c r="E5249" s="746">
        <v>5101</v>
      </c>
    </row>
    <row r="5250" spans="1:5" ht="14.25" customHeight="1" x14ac:dyDescent="0.25">
      <c r="A5250" s="10"/>
      <c r="B5250" s="10"/>
      <c r="C5250" s="10"/>
      <c r="D5250" s="1038">
        <v>48201250702</v>
      </c>
      <c r="E5250" s="746">
        <v>5101</v>
      </c>
    </row>
    <row r="5251" spans="1:5" ht="14.25" customHeight="1" x14ac:dyDescent="0.25">
      <c r="A5251" s="10"/>
      <c r="B5251" s="10"/>
      <c r="C5251" s="10"/>
      <c r="D5251" s="1038">
        <v>48201210100</v>
      </c>
      <c r="E5251" s="746">
        <v>5101</v>
      </c>
    </row>
    <row r="5252" spans="1:5" ht="14.25" customHeight="1" x14ac:dyDescent="0.25">
      <c r="A5252" s="10"/>
      <c r="B5252" s="10"/>
      <c r="C5252" s="10"/>
      <c r="D5252" s="1038">
        <v>48183980000</v>
      </c>
      <c r="E5252" s="746">
        <v>5101</v>
      </c>
    </row>
    <row r="5253" spans="1:5" ht="14.25" customHeight="1" x14ac:dyDescent="0.25">
      <c r="A5253" s="10"/>
      <c r="B5253" s="10"/>
      <c r="C5253" s="10"/>
      <c r="D5253" s="1038">
        <v>48167990000</v>
      </c>
      <c r="E5253" s="746">
        <v>5101</v>
      </c>
    </row>
    <row r="5254" spans="1:5" ht="14.25" customHeight="1" x14ac:dyDescent="0.25">
      <c r="A5254" s="10"/>
      <c r="B5254" s="10"/>
      <c r="C5254" s="10"/>
      <c r="D5254" s="1038">
        <v>48157674604</v>
      </c>
      <c r="E5254" s="746">
        <v>5101</v>
      </c>
    </row>
    <row r="5255" spans="1:5" ht="14.25" customHeight="1" x14ac:dyDescent="0.25">
      <c r="A5255" s="10"/>
      <c r="B5255" s="10"/>
      <c r="C5255" s="10"/>
      <c r="D5255" s="1038">
        <v>48157673700</v>
      </c>
      <c r="E5255" s="746">
        <v>5101</v>
      </c>
    </row>
    <row r="5256" spans="1:5" ht="14.25" customHeight="1" x14ac:dyDescent="0.25">
      <c r="A5256" s="10"/>
      <c r="B5256" s="10"/>
      <c r="C5256" s="10"/>
      <c r="D5256" s="1038">
        <v>48141980000</v>
      </c>
      <c r="E5256" s="746">
        <v>5101</v>
      </c>
    </row>
    <row r="5257" spans="1:5" ht="14.25" customHeight="1" x14ac:dyDescent="0.25">
      <c r="A5257" s="10"/>
      <c r="B5257" s="10"/>
      <c r="C5257" s="10"/>
      <c r="D5257" s="1038">
        <v>48137950300</v>
      </c>
      <c r="E5257" s="746">
        <v>5101</v>
      </c>
    </row>
    <row r="5258" spans="1:5" ht="14.25" customHeight="1" x14ac:dyDescent="0.25">
      <c r="A5258" s="10"/>
      <c r="B5258" s="10"/>
      <c r="C5258" s="10"/>
      <c r="D5258" s="1038">
        <v>48121021725</v>
      </c>
      <c r="E5258" s="746">
        <v>5101</v>
      </c>
    </row>
    <row r="5259" spans="1:5" ht="14.25" customHeight="1" x14ac:dyDescent="0.25">
      <c r="A5259" s="10"/>
      <c r="B5259" s="10"/>
      <c r="C5259" s="10"/>
      <c r="D5259" s="1038">
        <v>48121021726</v>
      </c>
      <c r="E5259" s="746">
        <v>5101</v>
      </c>
    </row>
    <row r="5260" spans="1:5" ht="14.25" customHeight="1" x14ac:dyDescent="0.25">
      <c r="A5260" s="10"/>
      <c r="B5260" s="10"/>
      <c r="C5260" s="10"/>
      <c r="D5260" s="1038">
        <v>48121021720</v>
      </c>
      <c r="E5260" s="746">
        <v>5101</v>
      </c>
    </row>
    <row r="5261" spans="1:5" ht="14.25" customHeight="1" x14ac:dyDescent="0.25">
      <c r="A5261" s="10"/>
      <c r="B5261" s="10"/>
      <c r="C5261" s="10"/>
      <c r="D5261" s="1038">
        <v>48121021626</v>
      </c>
      <c r="E5261" s="746">
        <v>5101</v>
      </c>
    </row>
    <row r="5262" spans="1:5" ht="14.25" customHeight="1" x14ac:dyDescent="0.25">
      <c r="A5262" s="10"/>
      <c r="B5262" s="10"/>
      <c r="C5262" s="10"/>
      <c r="D5262" s="1038">
        <v>48121021621</v>
      </c>
      <c r="E5262" s="746">
        <v>5101</v>
      </c>
    </row>
    <row r="5263" spans="1:5" ht="14.25" customHeight="1" x14ac:dyDescent="0.25">
      <c r="A5263" s="10"/>
      <c r="B5263" s="10"/>
      <c r="C5263" s="10"/>
      <c r="D5263" s="1038">
        <v>48121021513</v>
      </c>
      <c r="E5263" s="746">
        <v>5101</v>
      </c>
    </row>
    <row r="5264" spans="1:5" ht="14.25" customHeight="1" x14ac:dyDescent="0.25">
      <c r="A5264" s="10"/>
      <c r="B5264" s="10"/>
      <c r="C5264" s="10"/>
      <c r="D5264" s="1038">
        <v>48121020506</v>
      </c>
      <c r="E5264" s="746">
        <v>5101</v>
      </c>
    </row>
    <row r="5265" spans="1:5" ht="14.25" customHeight="1" x14ac:dyDescent="0.25">
      <c r="A5265" s="10"/>
      <c r="B5265" s="10"/>
      <c r="C5265" s="10"/>
      <c r="D5265" s="1038">
        <v>48121020111</v>
      </c>
      <c r="E5265" s="746">
        <v>5101</v>
      </c>
    </row>
    <row r="5266" spans="1:5" ht="14.25" customHeight="1" x14ac:dyDescent="0.25">
      <c r="A5266" s="10"/>
      <c r="B5266" s="10"/>
      <c r="C5266" s="10"/>
      <c r="D5266" s="1038">
        <v>48121020104</v>
      </c>
      <c r="E5266" s="746">
        <v>5101</v>
      </c>
    </row>
    <row r="5267" spans="1:5" ht="14.25" customHeight="1" x14ac:dyDescent="0.25">
      <c r="A5267" s="10"/>
      <c r="B5267" s="10"/>
      <c r="C5267" s="10"/>
      <c r="D5267" s="1038">
        <v>48113980000</v>
      </c>
      <c r="E5267" s="746">
        <v>5101</v>
      </c>
    </row>
    <row r="5268" spans="1:5" ht="14.25" customHeight="1" x14ac:dyDescent="0.25">
      <c r="A5268" s="10"/>
      <c r="B5268" s="10"/>
      <c r="C5268" s="10"/>
      <c r="D5268" s="1038">
        <v>48113980100</v>
      </c>
      <c r="E5268" s="746">
        <v>5101</v>
      </c>
    </row>
    <row r="5269" spans="1:5" ht="14.25" customHeight="1" x14ac:dyDescent="0.25">
      <c r="A5269" s="10"/>
      <c r="B5269" s="10"/>
      <c r="C5269" s="10"/>
      <c r="D5269" s="1038">
        <v>48113020600</v>
      </c>
      <c r="E5269" s="746">
        <v>5101</v>
      </c>
    </row>
    <row r="5270" spans="1:5" ht="14.25" customHeight="1" x14ac:dyDescent="0.25">
      <c r="A5270" s="10"/>
      <c r="B5270" s="10"/>
      <c r="C5270" s="10"/>
      <c r="D5270" s="1038">
        <v>48113019301</v>
      </c>
      <c r="E5270" s="746">
        <v>5101</v>
      </c>
    </row>
    <row r="5271" spans="1:5" ht="14.25" customHeight="1" x14ac:dyDescent="0.25">
      <c r="A5271" s="10"/>
      <c r="B5271" s="10"/>
      <c r="C5271" s="10"/>
      <c r="D5271" s="1038">
        <v>48113016412</v>
      </c>
      <c r="E5271" s="746">
        <v>5101</v>
      </c>
    </row>
    <row r="5272" spans="1:5" ht="14.25" customHeight="1" x14ac:dyDescent="0.25">
      <c r="A5272" s="10"/>
      <c r="B5272" s="10"/>
      <c r="C5272" s="10"/>
      <c r="D5272" s="1038">
        <v>48113016409</v>
      </c>
      <c r="E5272" s="746">
        <v>5101</v>
      </c>
    </row>
    <row r="5273" spans="1:5" ht="14.25" customHeight="1" x14ac:dyDescent="0.25">
      <c r="A5273" s="10"/>
      <c r="B5273" s="10"/>
      <c r="C5273" s="10"/>
      <c r="D5273" s="1038">
        <v>48113014205</v>
      </c>
      <c r="E5273" s="746">
        <v>5101</v>
      </c>
    </row>
    <row r="5274" spans="1:5" ht="14.25" customHeight="1" x14ac:dyDescent="0.25">
      <c r="A5274" s="10"/>
      <c r="B5274" s="10"/>
      <c r="C5274" s="10"/>
      <c r="D5274" s="1038">
        <v>48113013300</v>
      </c>
      <c r="E5274" s="746">
        <v>5101</v>
      </c>
    </row>
    <row r="5275" spans="1:5" ht="14.25" customHeight="1" x14ac:dyDescent="0.25">
      <c r="A5275" s="10"/>
      <c r="B5275" s="10"/>
      <c r="C5275" s="10"/>
      <c r="D5275" s="1038">
        <v>48113013400</v>
      </c>
      <c r="E5275" s="746">
        <v>5101</v>
      </c>
    </row>
    <row r="5276" spans="1:5" ht="14.25" customHeight="1" x14ac:dyDescent="0.25">
      <c r="A5276" s="10"/>
      <c r="B5276" s="10"/>
      <c r="C5276" s="10"/>
      <c r="D5276" s="1038">
        <v>48113013500</v>
      </c>
      <c r="E5276" s="746">
        <v>5101</v>
      </c>
    </row>
    <row r="5277" spans="1:5" ht="14.25" customHeight="1" x14ac:dyDescent="0.25">
      <c r="A5277" s="10"/>
      <c r="B5277" s="10"/>
      <c r="C5277" s="10"/>
      <c r="D5277" s="1038">
        <v>48113009609</v>
      </c>
      <c r="E5277" s="746">
        <v>5101</v>
      </c>
    </row>
    <row r="5278" spans="1:5" ht="14.25" customHeight="1" x14ac:dyDescent="0.25">
      <c r="A5278" s="10"/>
      <c r="B5278" s="10"/>
      <c r="C5278" s="10"/>
      <c r="D5278" s="1038">
        <v>48113007604</v>
      </c>
      <c r="E5278" s="746">
        <v>5101</v>
      </c>
    </row>
    <row r="5279" spans="1:5" ht="14.25" customHeight="1" x14ac:dyDescent="0.25">
      <c r="A5279" s="10"/>
      <c r="B5279" s="10"/>
      <c r="C5279" s="10"/>
      <c r="D5279" s="1038">
        <v>48099980000</v>
      </c>
      <c r="E5279" s="746">
        <v>5101</v>
      </c>
    </row>
    <row r="5280" spans="1:5" ht="14.25" customHeight="1" x14ac:dyDescent="0.25">
      <c r="A5280" s="10"/>
      <c r="B5280" s="10"/>
      <c r="C5280" s="10"/>
      <c r="D5280" s="1038">
        <v>48099010503</v>
      </c>
      <c r="E5280" s="746">
        <v>5101</v>
      </c>
    </row>
    <row r="5281" spans="1:5" ht="14.25" customHeight="1" x14ac:dyDescent="0.25">
      <c r="A5281" s="10"/>
      <c r="B5281" s="10"/>
      <c r="C5281" s="10"/>
      <c r="D5281" s="1038">
        <v>48099010201</v>
      </c>
      <c r="E5281" s="746">
        <v>5101</v>
      </c>
    </row>
    <row r="5282" spans="1:5" ht="14.25" customHeight="1" x14ac:dyDescent="0.25">
      <c r="A5282" s="10"/>
      <c r="B5282" s="10"/>
      <c r="C5282" s="10"/>
      <c r="D5282" s="1038">
        <v>48093950200</v>
      </c>
      <c r="E5282" s="746">
        <v>5101</v>
      </c>
    </row>
    <row r="5283" spans="1:5" ht="14.25" customHeight="1" x14ac:dyDescent="0.25">
      <c r="A5283" s="10"/>
      <c r="B5283" s="10"/>
      <c r="C5283" s="10"/>
      <c r="D5283" s="1038">
        <v>48091310801</v>
      </c>
      <c r="E5283" s="746">
        <v>5101</v>
      </c>
    </row>
    <row r="5284" spans="1:5" ht="14.25" customHeight="1" x14ac:dyDescent="0.25">
      <c r="A5284" s="10"/>
      <c r="B5284" s="10"/>
      <c r="C5284" s="10"/>
      <c r="D5284" s="1038">
        <v>48091310701</v>
      </c>
      <c r="E5284" s="746">
        <v>5101</v>
      </c>
    </row>
    <row r="5285" spans="1:5" ht="14.25" customHeight="1" x14ac:dyDescent="0.25">
      <c r="A5285" s="10"/>
      <c r="B5285" s="10"/>
      <c r="C5285" s="10"/>
      <c r="D5285" s="1038">
        <v>48091310702</v>
      </c>
      <c r="E5285" s="746">
        <v>5101</v>
      </c>
    </row>
    <row r="5286" spans="1:5" ht="14.25" customHeight="1" x14ac:dyDescent="0.25">
      <c r="A5286" s="10"/>
      <c r="B5286" s="10"/>
      <c r="C5286" s="10"/>
      <c r="D5286" s="1038">
        <v>48085031706</v>
      </c>
      <c r="E5286" s="746">
        <v>5101</v>
      </c>
    </row>
    <row r="5287" spans="1:5" ht="14.25" customHeight="1" x14ac:dyDescent="0.25">
      <c r="A5287" s="10"/>
      <c r="B5287" s="10"/>
      <c r="C5287" s="10"/>
      <c r="D5287" s="1038">
        <v>48085031664</v>
      </c>
      <c r="E5287" s="746">
        <v>5101</v>
      </c>
    </row>
    <row r="5288" spans="1:5" ht="14.25" customHeight="1" x14ac:dyDescent="0.25">
      <c r="A5288" s="10"/>
      <c r="B5288" s="10"/>
      <c r="C5288" s="10"/>
      <c r="D5288" s="1038">
        <v>48085031654</v>
      </c>
      <c r="E5288" s="746">
        <v>5101</v>
      </c>
    </row>
    <row r="5289" spans="1:5" ht="14.25" customHeight="1" x14ac:dyDescent="0.25">
      <c r="A5289" s="10"/>
      <c r="B5289" s="10"/>
      <c r="C5289" s="10"/>
      <c r="D5289" s="1038">
        <v>48085031637</v>
      </c>
      <c r="E5289" s="746">
        <v>5101</v>
      </c>
    </row>
    <row r="5290" spans="1:5" ht="14.25" customHeight="1" x14ac:dyDescent="0.25">
      <c r="A5290" s="10"/>
      <c r="B5290" s="10"/>
      <c r="C5290" s="10"/>
      <c r="D5290" s="1038">
        <v>48085031312</v>
      </c>
      <c r="E5290" s="746">
        <v>5101</v>
      </c>
    </row>
    <row r="5291" spans="1:5" ht="14.25" customHeight="1" x14ac:dyDescent="0.25">
      <c r="A5291" s="10"/>
      <c r="B5291" s="10"/>
      <c r="C5291" s="10"/>
      <c r="D5291" s="1038">
        <v>48085030604</v>
      </c>
      <c r="E5291" s="746">
        <v>5101</v>
      </c>
    </row>
    <row r="5292" spans="1:5" ht="14.25" customHeight="1" x14ac:dyDescent="0.25">
      <c r="A5292" s="10"/>
      <c r="B5292" s="10"/>
      <c r="C5292" s="10"/>
      <c r="D5292" s="1038">
        <v>48085030518</v>
      </c>
      <c r="E5292" s="746">
        <v>5101</v>
      </c>
    </row>
    <row r="5293" spans="1:5" ht="14.25" customHeight="1" x14ac:dyDescent="0.25">
      <c r="A5293" s="10"/>
      <c r="B5293" s="10"/>
      <c r="C5293" s="10"/>
      <c r="D5293" s="1038">
        <v>48085030512</v>
      </c>
      <c r="E5293" s="746">
        <v>5101</v>
      </c>
    </row>
    <row r="5294" spans="1:5" ht="14.25" customHeight="1" x14ac:dyDescent="0.25">
      <c r="A5294" s="10"/>
      <c r="B5294" s="10"/>
      <c r="C5294" s="10"/>
      <c r="D5294" s="1038">
        <v>48085030507</v>
      </c>
      <c r="E5294" s="746">
        <v>5101</v>
      </c>
    </row>
    <row r="5295" spans="1:5" ht="14.25" customHeight="1" x14ac:dyDescent="0.25">
      <c r="A5295" s="10"/>
      <c r="B5295" s="10"/>
      <c r="C5295" s="10"/>
      <c r="D5295" s="1038">
        <v>48071710600</v>
      </c>
      <c r="E5295" s="746">
        <v>5101</v>
      </c>
    </row>
    <row r="5296" spans="1:5" ht="14.25" customHeight="1" x14ac:dyDescent="0.25">
      <c r="A5296" s="10"/>
      <c r="B5296" s="10"/>
      <c r="C5296" s="10"/>
      <c r="D5296" s="1038">
        <v>48071990000</v>
      </c>
      <c r="E5296" s="746">
        <v>5101</v>
      </c>
    </row>
    <row r="5297" spans="1:5" ht="14.25" customHeight="1" x14ac:dyDescent="0.25">
      <c r="A5297" s="10"/>
      <c r="B5297" s="10"/>
      <c r="C5297" s="10"/>
      <c r="D5297" s="1038">
        <v>48061980001</v>
      </c>
      <c r="E5297" s="746">
        <v>5101</v>
      </c>
    </row>
    <row r="5298" spans="1:5" ht="14.25" customHeight="1" x14ac:dyDescent="0.25">
      <c r="A5298" s="10"/>
      <c r="B5298" s="10"/>
      <c r="C5298" s="10"/>
      <c r="D5298" s="1038">
        <v>48061980100</v>
      </c>
      <c r="E5298" s="746">
        <v>5101</v>
      </c>
    </row>
    <row r="5299" spans="1:5" ht="14.25" customHeight="1" x14ac:dyDescent="0.25">
      <c r="A5299" s="10"/>
      <c r="B5299" s="10"/>
      <c r="C5299" s="10"/>
      <c r="D5299" s="1038">
        <v>48061990000</v>
      </c>
      <c r="E5299" s="746">
        <v>5101</v>
      </c>
    </row>
    <row r="5300" spans="1:5" ht="14.25" customHeight="1" x14ac:dyDescent="0.25">
      <c r="A5300" s="10"/>
      <c r="B5300" s="10"/>
      <c r="C5300" s="10"/>
      <c r="D5300" s="1038">
        <v>48057990000</v>
      </c>
      <c r="E5300" s="746">
        <v>5101</v>
      </c>
    </row>
    <row r="5301" spans="1:5" ht="14.25" customHeight="1" x14ac:dyDescent="0.25">
      <c r="A5301" s="10"/>
      <c r="B5301" s="10"/>
      <c r="C5301" s="10"/>
      <c r="D5301" s="1038">
        <v>48051970400</v>
      </c>
      <c r="E5301" s="746">
        <v>5101</v>
      </c>
    </row>
    <row r="5302" spans="1:5" ht="14.25" customHeight="1" x14ac:dyDescent="0.25">
      <c r="A5302" s="10"/>
      <c r="B5302" s="10"/>
      <c r="C5302" s="10"/>
      <c r="D5302" s="1038">
        <v>48051970100</v>
      </c>
      <c r="E5302" s="746">
        <v>5101</v>
      </c>
    </row>
    <row r="5303" spans="1:5" ht="14.25" customHeight="1" x14ac:dyDescent="0.25">
      <c r="A5303" s="10"/>
      <c r="B5303" s="10"/>
      <c r="C5303" s="10"/>
      <c r="D5303" s="1038">
        <v>48041002015</v>
      </c>
      <c r="E5303" s="746">
        <v>5101</v>
      </c>
    </row>
    <row r="5304" spans="1:5" ht="14.25" customHeight="1" x14ac:dyDescent="0.25">
      <c r="A5304" s="10"/>
      <c r="B5304" s="10"/>
      <c r="C5304" s="10"/>
      <c r="D5304" s="1038">
        <v>48041980000</v>
      </c>
      <c r="E5304" s="746">
        <v>5101</v>
      </c>
    </row>
    <row r="5305" spans="1:5" ht="14.25" customHeight="1" x14ac:dyDescent="0.25">
      <c r="A5305" s="10"/>
      <c r="B5305" s="10"/>
      <c r="C5305" s="10"/>
      <c r="D5305" s="1038">
        <v>48041002009</v>
      </c>
      <c r="E5305" s="746">
        <v>5101</v>
      </c>
    </row>
    <row r="5306" spans="1:5" ht="14.25" customHeight="1" x14ac:dyDescent="0.25">
      <c r="A5306" s="10"/>
      <c r="B5306" s="10"/>
      <c r="C5306" s="10"/>
      <c r="D5306" s="1038">
        <v>48039990000</v>
      </c>
      <c r="E5306" s="746">
        <v>5101</v>
      </c>
    </row>
    <row r="5307" spans="1:5" ht="14.25" customHeight="1" x14ac:dyDescent="0.25">
      <c r="A5307" s="10"/>
      <c r="B5307" s="10"/>
      <c r="C5307" s="10"/>
      <c r="D5307" s="1038">
        <v>48029980004</v>
      </c>
      <c r="E5307" s="746">
        <v>5101</v>
      </c>
    </row>
    <row r="5308" spans="1:5" ht="14.25" customHeight="1" x14ac:dyDescent="0.25">
      <c r="A5308" s="10"/>
      <c r="B5308" s="10"/>
      <c r="C5308" s="10"/>
      <c r="D5308" s="1038">
        <v>48029980005</v>
      </c>
      <c r="E5308" s="746">
        <v>5101</v>
      </c>
    </row>
    <row r="5309" spans="1:5" ht="14.25" customHeight="1" x14ac:dyDescent="0.25">
      <c r="A5309" s="10"/>
      <c r="B5309" s="10"/>
      <c r="C5309" s="10"/>
      <c r="D5309" s="1038">
        <v>48029980001</v>
      </c>
      <c r="E5309" s="746">
        <v>5101</v>
      </c>
    </row>
    <row r="5310" spans="1:5" ht="14.25" customHeight="1" x14ac:dyDescent="0.25">
      <c r="A5310" s="10"/>
      <c r="B5310" s="10"/>
      <c r="C5310" s="10"/>
      <c r="D5310" s="1038">
        <v>48029980002</v>
      </c>
      <c r="E5310" s="746">
        <v>5101</v>
      </c>
    </row>
    <row r="5311" spans="1:5" ht="14.25" customHeight="1" x14ac:dyDescent="0.25">
      <c r="A5311" s="10"/>
      <c r="B5311" s="10"/>
      <c r="C5311" s="10"/>
      <c r="D5311" s="1038">
        <v>48029191811</v>
      </c>
      <c r="E5311" s="746">
        <v>5101</v>
      </c>
    </row>
    <row r="5312" spans="1:5" ht="14.25" customHeight="1" x14ac:dyDescent="0.25">
      <c r="A5312" s="10"/>
      <c r="B5312" s="10"/>
      <c r="C5312" s="10"/>
      <c r="D5312" s="1038">
        <v>48029191804</v>
      </c>
      <c r="E5312" s="746">
        <v>5101</v>
      </c>
    </row>
    <row r="5313" spans="1:5" ht="14.25" customHeight="1" x14ac:dyDescent="0.25">
      <c r="A5313" s="10"/>
      <c r="B5313" s="10"/>
      <c r="C5313" s="10"/>
      <c r="D5313" s="1038">
        <v>48029191701</v>
      </c>
      <c r="E5313" s="746">
        <v>5101</v>
      </c>
    </row>
    <row r="5314" spans="1:5" ht="14.25" customHeight="1" x14ac:dyDescent="0.25">
      <c r="A5314" s="10"/>
      <c r="B5314" s="10"/>
      <c r="C5314" s="10"/>
      <c r="D5314" s="1038">
        <v>48029191504</v>
      </c>
      <c r="E5314" s="746">
        <v>5101</v>
      </c>
    </row>
    <row r="5315" spans="1:5" ht="14.25" customHeight="1" x14ac:dyDescent="0.25">
      <c r="A5315" s="10"/>
      <c r="B5315" s="10"/>
      <c r="C5315" s="10"/>
      <c r="D5315" s="1038">
        <v>48029191412</v>
      </c>
      <c r="E5315" s="746">
        <v>5101</v>
      </c>
    </row>
    <row r="5316" spans="1:5" ht="14.25" customHeight="1" x14ac:dyDescent="0.25">
      <c r="A5316" s="10"/>
      <c r="B5316" s="10"/>
      <c r="C5316" s="10"/>
      <c r="D5316" s="1038">
        <v>48029121908</v>
      </c>
      <c r="E5316" s="746">
        <v>5101</v>
      </c>
    </row>
    <row r="5317" spans="1:5" ht="14.25" customHeight="1" x14ac:dyDescent="0.25">
      <c r="A5317" s="10"/>
      <c r="B5317" s="10"/>
      <c r="C5317" s="10"/>
      <c r="D5317" s="1038">
        <v>48029121121</v>
      </c>
      <c r="E5317" s="746">
        <v>5101</v>
      </c>
    </row>
    <row r="5318" spans="1:5" ht="14.25" customHeight="1" x14ac:dyDescent="0.25">
      <c r="A5318" s="10"/>
      <c r="B5318" s="10"/>
      <c r="C5318" s="10"/>
      <c r="D5318" s="1038">
        <v>48027980001</v>
      </c>
      <c r="E5318" s="746">
        <v>5101</v>
      </c>
    </row>
    <row r="5319" spans="1:5" ht="14.25" customHeight="1" x14ac:dyDescent="0.25">
      <c r="A5319" s="10"/>
      <c r="B5319" s="10"/>
      <c r="C5319" s="10"/>
      <c r="D5319" s="1038">
        <v>48027980002</v>
      </c>
      <c r="E5319" s="746">
        <v>5101</v>
      </c>
    </row>
    <row r="5320" spans="1:5" ht="14.25" customHeight="1" x14ac:dyDescent="0.25">
      <c r="A5320" s="10"/>
      <c r="B5320" s="10"/>
      <c r="C5320" s="10"/>
      <c r="D5320" s="1038">
        <v>48027980003</v>
      </c>
      <c r="E5320" s="746">
        <v>5101</v>
      </c>
    </row>
    <row r="5321" spans="1:5" ht="14.25" customHeight="1" x14ac:dyDescent="0.25">
      <c r="A5321" s="10"/>
      <c r="B5321" s="10"/>
      <c r="C5321" s="10"/>
      <c r="D5321" s="1038">
        <v>48027020201</v>
      </c>
      <c r="E5321" s="746">
        <v>5101</v>
      </c>
    </row>
    <row r="5322" spans="1:5" ht="14.25" customHeight="1" x14ac:dyDescent="0.25">
      <c r="A5322" s="10"/>
      <c r="B5322" s="10"/>
      <c r="C5322" s="10"/>
      <c r="D5322" s="1038">
        <v>48025950100</v>
      </c>
      <c r="E5322" s="746">
        <v>5101</v>
      </c>
    </row>
    <row r="5323" spans="1:5" ht="14.25" customHeight="1" x14ac:dyDescent="0.25">
      <c r="A5323" s="10"/>
      <c r="B5323" s="10"/>
      <c r="C5323" s="10"/>
      <c r="D5323" s="1038">
        <v>48007990000</v>
      </c>
      <c r="E5323" s="746">
        <v>5101</v>
      </c>
    </row>
    <row r="5324" spans="1:5" ht="14.25" customHeight="1" x14ac:dyDescent="0.25">
      <c r="A5324" s="10"/>
      <c r="B5324" s="10"/>
      <c r="C5324" s="10"/>
      <c r="D5324" s="1038">
        <v>48001950402</v>
      </c>
      <c r="E5324" s="746">
        <v>5101</v>
      </c>
    </row>
  </sheetData>
  <sheetProtection algorithmName="SHA-512" hashValue="bndrwhUeJBXvGL4ACMrJw+ur/Scx14gZdSv1CGRMczJZWqdZoQ4EeBV29e6/vIDqxc5UEsW78/AEixgoR/RUIw==" saltValue="k3Gl2CowxNGoVF94xqubKA==" spinCount="100000" sheet="1" objects="1" scenarios="1"/>
  <mergeCells count="22">
    <mergeCell ref="E40:H40"/>
    <mergeCell ref="E42:H42"/>
    <mergeCell ref="A46:D47"/>
    <mergeCell ref="E47:J47"/>
    <mergeCell ref="E51:J51"/>
    <mergeCell ref="A15:J15"/>
    <mergeCell ref="A17:D17"/>
    <mergeCell ref="A33:D33"/>
    <mergeCell ref="F33:H33"/>
    <mergeCell ref="A37:J38"/>
    <mergeCell ref="F17:G17"/>
    <mergeCell ref="E19:G19"/>
    <mergeCell ref="A21:D21"/>
    <mergeCell ref="A25:D25"/>
    <mergeCell ref="F25:G25"/>
    <mergeCell ref="E27:G27"/>
    <mergeCell ref="A29:D29"/>
    <mergeCell ref="A1:J1"/>
    <mergeCell ref="A2:J9"/>
    <mergeCell ref="A11:D11"/>
    <mergeCell ref="F11:G11"/>
    <mergeCell ref="A13:D13"/>
  </mergeCells>
  <printOptions horizontalCentered="1"/>
  <pageMargins left="0.5" right="0.25" top="0.75" bottom="0.75" header="0" footer="0"/>
  <pageSetup orientation="portrait" r:id="rId1"/>
  <headerFooter>
    <oddFooter>&amp;R&amp;D</oddFoot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Normal="100" zoomScaleSheetLayoutView="100" workbookViewId="0">
      <selection sqref="A1:H36"/>
    </sheetView>
  </sheetViews>
  <sheetFormatPr defaultColWidth="12.625" defaultRowHeight="15" customHeight="1" x14ac:dyDescent="0.2"/>
  <cols>
    <col min="1" max="26" width="7.625" customWidth="1"/>
  </cols>
  <sheetData>
    <row r="1" spans="1:8" ht="14.25" customHeight="1" x14ac:dyDescent="0.2">
      <c r="A1" s="2419" t="s">
        <v>2880</v>
      </c>
      <c r="B1" s="1400"/>
      <c r="C1" s="1400"/>
      <c r="D1" s="1400"/>
      <c r="E1" s="1400"/>
      <c r="F1" s="1400"/>
      <c r="G1" s="1400"/>
      <c r="H1" s="1400"/>
    </row>
    <row r="2" spans="1:8" ht="14.25" customHeight="1" x14ac:dyDescent="0.2">
      <c r="A2" s="1400"/>
      <c r="B2" s="1400"/>
      <c r="C2" s="1400"/>
      <c r="D2" s="1400"/>
      <c r="E2" s="1400"/>
      <c r="F2" s="1400"/>
      <c r="G2" s="1400"/>
      <c r="H2" s="1400"/>
    </row>
    <row r="3" spans="1:8" ht="14.25" customHeight="1" x14ac:dyDescent="0.2">
      <c r="A3" s="1400"/>
      <c r="B3" s="1400"/>
      <c r="C3" s="1400"/>
      <c r="D3" s="1400"/>
      <c r="E3" s="1400"/>
      <c r="F3" s="1400"/>
      <c r="G3" s="1400"/>
      <c r="H3" s="1400"/>
    </row>
    <row r="4" spans="1:8" ht="14.25" customHeight="1" x14ac:dyDescent="0.2">
      <c r="A4" s="1400"/>
      <c r="B4" s="1400"/>
      <c r="C4" s="1400"/>
      <c r="D4" s="1400"/>
      <c r="E4" s="1400"/>
      <c r="F4" s="1400"/>
      <c r="G4" s="1400"/>
      <c r="H4" s="1400"/>
    </row>
    <row r="5" spans="1:8" ht="14.25" customHeight="1" x14ac:dyDescent="0.2">
      <c r="A5" s="1400"/>
      <c r="B5" s="1400"/>
      <c r="C5" s="1400"/>
      <c r="D5" s="1400"/>
      <c r="E5" s="1400"/>
      <c r="F5" s="1400"/>
      <c r="G5" s="1400"/>
      <c r="H5" s="1400"/>
    </row>
    <row r="6" spans="1:8" ht="14.25" customHeight="1" x14ac:dyDescent="0.2">
      <c r="A6" s="1400"/>
      <c r="B6" s="1400"/>
      <c r="C6" s="1400"/>
      <c r="D6" s="1400"/>
      <c r="E6" s="1400"/>
      <c r="F6" s="1400"/>
      <c r="G6" s="1400"/>
      <c r="H6" s="1400"/>
    </row>
    <row r="7" spans="1:8" ht="14.25" customHeight="1" x14ac:dyDescent="0.2">
      <c r="A7" s="1400"/>
      <c r="B7" s="1400"/>
      <c r="C7" s="1400"/>
      <c r="D7" s="1400"/>
      <c r="E7" s="1400"/>
      <c r="F7" s="1400"/>
      <c r="G7" s="1400"/>
      <c r="H7" s="1400"/>
    </row>
    <row r="8" spans="1:8" ht="14.25" customHeight="1" x14ac:dyDescent="0.2">
      <c r="A8" s="1400"/>
      <c r="B8" s="1400"/>
      <c r="C8" s="1400"/>
      <c r="D8" s="1400"/>
      <c r="E8" s="1400"/>
      <c r="F8" s="1400"/>
      <c r="G8" s="1400"/>
      <c r="H8" s="1400"/>
    </row>
    <row r="9" spans="1:8" ht="14.25" customHeight="1" x14ac:dyDescent="0.2">
      <c r="A9" s="1400"/>
      <c r="B9" s="1400"/>
      <c r="C9" s="1400"/>
      <c r="D9" s="1400"/>
      <c r="E9" s="1400"/>
      <c r="F9" s="1400"/>
      <c r="G9" s="1400"/>
      <c r="H9" s="1400"/>
    </row>
    <row r="10" spans="1:8" ht="14.25" customHeight="1" x14ac:dyDescent="0.2">
      <c r="A10" s="1400"/>
      <c r="B10" s="1400"/>
      <c r="C10" s="1400"/>
      <c r="D10" s="1400"/>
      <c r="E10" s="1400"/>
      <c r="F10" s="1400"/>
      <c r="G10" s="1400"/>
      <c r="H10" s="1400"/>
    </row>
    <row r="11" spans="1:8" ht="14.25" customHeight="1" x14ac:dyDescent="0.2">
      <c r="A11" s="1400"/>
      <c r="B11" s="1400"/>
      <c r="C11" s="1400"/>
      <c r="D11" s="1400"/>
      <c r="E11" s="1400"/>
      <c r="F11" s="1400"/>
      <c r="G11" s="1400"/>
      <c r="H11" s="1400"/>
    </row>
    <row r="12" spans="1:8" ht="14.25" customHeight="1" x14ac:dyDescent="0.2">
      <c r="A12" s="1400"/>
      <c r="B12" s="1400"/>
      <c r="C12" s="1400"/>
      <c r="D12" s="1400"/>
      <c r="E12" s="1400"/>
      <c r="F12" s="1400"/>
      <c r="G12" s="1400"/>
      <c r="H12" s="1400"/>
    </row>
    <row r="13" spans="1:8" ht="14.25" customHeight="1" x14ac:dyDescent="0.2">
      <c r="A13" s="1400"/>
      <c r="B13" s="1400"/>
      <c r="C13" s="1400"/>
      <c r="D13" s="1400"/>
      <c r="E13" s="1400"/>
      <c r="F13" s="1400"/>
      <c r="G13" s="1400"/>
      <c r="H13" s="1400"/>
    </row>
    <row r="14" spans="1:8" ht="14.25" customHeight="1" x14ac:dyDescent="0.2">
      <c r="A14" s="1400"/>
      <c r="B14" s="1400"/>
      <c r="C14" s="1400"/>
      <c r="D14" s="1400"/>
      <c r="E14" s="1400"/>
      <c r="F14" s="1400"/>
      <c r="G14" s="1400"/>
      <c r="H14" s="1400"/>
    </row>
    <row r="15" spans="1:8" ht="14.25" customHeight="1" x14ac:dyDescent="0.2">
      <c r="A15" s="1400"/>
      <c r="B15" s="1400"/>
      <c r="C15" s="1400"/>
      <c r="D15" s="1400"/>
      <c r="E15" s="1400"/>
      <c r="F15" s="1400"/>
      <c r="G15" s="1400"/>
      <c r="H15" s="1400"/>
    </row>
    <row r="16" spans="1:8" ht="14.25" customHeight="1" x14ac:dyDescent="0.2">
      <c r="A16" s="1400"/>
      <c r="B16" s="1400"/>
      <c r="C16" s="1400"/>
      <c r="D16" s="1400"/>
      <c r="E16" s="1400"/>
      <c r="F16" s="1400"/>
      <c r="G16" s="1400"/>
      <c r="H16" s="1400"/>
    </row>
    <row r="17" spans="1:8" ht="14.25" customHeight="1" x14ac:dyDescent="0.2">
      <c r="A17" s="1400"/>
      <c r="B17" s="1400"/>
      <c r="C17" s="1400"/>
      <c r="D17" s="1400"/>
      <c r="E17" s="1400"/>
      <c r="F17" s="1400"/>
      <c r="G17" s="1400"/>
      <c r="H17" s="1400"/>
    </row>
    <row r="18" spans="1:8" ht="14.25" customHeight="1" x14ac:dyDescent="0.2">
      <c r="A18" s="1400"/>
      <c r="B18" s="1400"/>
      <c r="C18" s="1400"/>
      <c r="D18" s="1400"/>
      <c r="E18" s="1400"/>
      <c r="F18" s="1400"/>
      <c r="G18" s="1400"/>
      <c r="H18" s="1400"/>
    </row>
    <row r="19" spans="1:8" ht="14.25" customHeight="1" x14ac:dyDescent="0.2">
      <c r="A19" s="1400"/>
      <c r="B19" s="1400"/>
      <c r="C19" s="1400"/>
      <c r="D19" s="1400"/>
      <c r="E19" s="1400"/>
      <c r="F19" s="1400"/>
      <c r="G19" s="1400"/>
      <c r="H19" s="1400"/>
    </row>
    <row r="20" spans="1:8" ht="14.25" customHeight="1" x14ac:dyDescent="0.2">
      <c r="A20" s="1400"/>
      <c r="B20" s="1400"/>
      <c r="C20" s="1400"/>
      <c r="D20" s="1400"/>
      <c r="E20" s="1400"/>
      <c r="F20" s="1400"/>
      <c r="G20" s="1400"/>
      <c r="H20" s="1400"/>
    </row>
    <row r="21" spans="1:8" ht="14.25" customHeight="1" x14ac:dyDescent="0.2">
      <c r="A21" s="1400"/>
      <c r="B21" s="1400"/>
      <c r="C21" s="1400"/>
      <c r="D21" s="1400"/>
      <c r="E21" s="1400"/>
      <c r="F21" s="1400"/>
      <c r="G21" s="1400"/>
      <c r="H21" s="1400"/>
    </row>
    <row r="22" spans="1:8" ht="14.25" customHeight="1" x14ac:dyDescent="0.2">
      <c r="A22" s="1400"/>
      <c r="B22" s="1400"/>
      <c r="C22" s="1400"/>
      <c r="D22" s="1400"/>
      <c r="E22" s="1400"/>
      <c r="F22" s="1400"/>
      <c r="G22" s="1400"/>
      <c r="H22" s="1400"/>
    </row>
    <row r="23" spans="1:8" ht="14.25" customHeight="1" x14ac:dyDescent="0.2">
      <c r="A23" s="1400"/>
      <c r="B23" s="1400"/>
      <c r="C23" s="1400"/>
      <c r="D23" s="1400"/>
      <c r="E23" s="1400"/>
      <c r="F23" s="1400"/>
      <c r="G23" s="1400"/>
      <c r="H23" s="1400"/>
    </row>
    <row r="24" spans="1:8" ht="14.25" customHeight="1" x14ac:dyDescent="0.2">
      <c r="A24" s="1400"/>
      <c r="B24" s="1400"/>
      <c r="C24" s="1400"/>
      <c r="D24" s="1400"/>
      <c r="E24" s="1400"/>
      <c r="F24" s="1400"/>
      <c r="G24" s="1400"/>
      <c r="H24" s="1400"/>
    </row>
    <row r="25" spans="1:8" ht="14.25" customHeight="1" x14ac:dyDescent="0.2">
      <c r="A25" s="1400"/>
      <c r="B25" s="1400"/>
      <c r="C25" s="1400"/>
      <c r="D25" s="1400"/>
      <c r="E25" s="1400"/>
      <c r="F25" s="1400"/>
      <c r="G25" s="1400"/>
      <c r="H25" s="1400"/>
    </row>
    <row r="26" spans="1:8" ht="14.25" customHeight="1" x14ac:dyDescent="0.2">
      <c r="A26" s="1400"/>
      <c r="B26" s="1400"/>
      <c r="C26" s="1400"/>
      <c r="D26" s="1400"/>
      <c r="E26" s="1400"/>
      <c r="F26" s="1400"/>
      <c r="G26" s="1400"/>
      <c r="H26" s="1400"/>
    </row>
    <row r="27" spans="1:8" ht="14.25" customHeight="1" x14ac:dyDescent="0.2">
      <c r="A27" s="1400"/>
      <c r="B27" s="1400"/>
      <c r="C27" s="1400"/>
      <c r="D27" s="1400"/>
      <c r="E27" s="1400"/>
      <c r="F27" s="1400"/>
      <c r="G27" s="1400"/>
      <c r="H27" s="1400"/>
    </row>
    <row r="28" spans="1:8" ht="14.25" customHeight="1" x14ac:dyDescent="0.2">
      <c r="A28" s="1400"/>
      <c r="B28" s="1400"/>
      <c r="C28" s="1400"/>
      <c r="D28" s="1400"/>
      <c r="E28" s="1400"/>
      <c r="F28" s="1400"/>
      <c r="G28" s="1400"/>
      <c r="H28" s="1400"/>
    </row>
    <row r="29" spans="1:8" ht="14.25" customHeight="1" x14ac:dyDescent="0.2">
      <c r="A29" s="1400"/>
      <c r="B29" s="1400"/>
      <c r="C29" s="1400"/>
      <c r="D29" s="1400"/>
      <c r="E29" s="1400"/>
      <c r="F29" s="1400"/>
      <c r="G29" s="1400"/>
      <c r="H29" s="1400"/>
    </row>
    <row r="30" spans="1:8" ht="14.25" customHeight="1" x14ac:dyDescent="0.2">
      <c r="A30" s="1400"/>
      <c r="B30" s="1400"/>
      <c r="C30" s="1400"/>
      <c r="D30" s="1400"/>
      <c r="E30" s="1400"/>
      <c r="F30" s="1400"/>
      <c r="G30" s="1400"/>
      <c r="H30" s="1400"/>
    </row>
    <row r="31" spans="1:8" ht="14.25" customHeight="1" x14ac:dyDescent="0.2">
      <c r="A31" s="1400"/>
      <c r="B31" s="1400"/>
      <c r="C31" s="1400"/>
      <c r="D31" s="1400"/>
      <c r="E31" s="1400"/>
      <c r="F31" s="1400"/>
      <c r="G31" s="1400"/>
      <c r="H31" s="1400"/>
    </row>
    <row r="32" spans="1:8" ht="14.25" customHeight="1" x14ac:dyDescent="0.2">
      <c r="A32" s="1400"/>
      <c r="B32" s="1400"/>
      <c r="C32" s="1400"/>
      <c r="D32" s="1400"/>
      <c r="E32" s="1400"/>
      <c r="F32" s="1400"/>
      <c r="G32" s="1400"/>
      <c r="H32" s="1400"/>
    </row>
    <row r="33" spans="1:8" ht="14.25" customHeight="1" x14ac:dyDescent="0.2">
      <c r="A33" s="1400"/>
      <c r="B33" s="1400"/>
      <c r="C33" s="1400"/>
      <c r="D33" s="1400"/>
      <c r="E33" s="1400"/>
      <c r="F33" s="1400"/>
      <c r="G33" s="1400"/>
      <c r="H33" s="1400"/>
    </row>
    <row r="34" spans="1:8" ht="14.25" customHeight="1" x14ac:dyDescent="0.2">
      <c r="A34" s="1400"/>
      <c r="B34" s="1400"/>
      <c r="C34" s="1400"/>
      <c r="D34" s="1400"/>
      <c r="E34" s="1400"/>
      <c r="F34" s="1400"/>
      <c r="G34" s="1400"/>
      <c r="H34" s="1400"/>
    </row>
    <row r="35" spans="1:8" ht="14.25" customHeight="1" x14ac:dyDescent="0.2">
      <c r="A35" s="1400"/>
      <c r="B35" s="1400"/>
      <c r="C35" s="1400"/>
      <c r="D35" s="1400"/>
      <c r="E35" s="1400"/>
      <c r="F35" s="1400"/>
      <c r="G35" s="1400"/>
      <c r="H35" s="1400"/>
    </row>
    <row r="36" spans="1:8" ht="14.25" customHeight="1" x14ac:dyDescent="0.2">
      <c r="A36" s="1400"/>
      <c r="B36" s="1400"/>
      <c r="C36" s="1400"/>
      <c r="D36" s="1400"/>
      <c r="E36" s="1400"/>
      <c r="F36" s="1400"/>
      <c r="G36" s="1400"/>
      <c r="H36" s="1400"/>
    </row>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OCy0+QZwo5TX5ZGV/r1eBLEEgFp2FJyrB0reCY51MKrVAQG5guqozcPOAmZ2JDB8p5vYRe+PVm+2NLuKq8/h2g==" saltValue="XfGDCKiRKeNE5xq2HCzVxw==" spinCount="100000" sheet="1" objects="1" scenarios="1"/>
  <mergeCells count="1">
    <mergeCell ref="A1:H36"/>
  </mergeCells>
  <pageMargins left="0.7" right="0.7" top="0.75" bottom="0.75" header="0" footer="0"/>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Normal="100" zoomScaleSheetLayoutView="100" workbookViewId="0">
      <selection sqref="A1:H30"/>
    </sheetView>
  </sheetViews>
  <sheetFormatPr defaultColWidth="12.625" defaultRowHeight="15" customHeight="1" x14ac:dyDescent="0.2"/>
  <cols>
    <col min="1" max="26" width="7.625" customWidth="1"/>
  </cols>
  <sheetData>
    <row r="1" spans="1:8" ht="14.25" customHeight="1" x14ac:dyDescent="0.2">
      <c r="A1" s="2351" t="s">
        <v>2881</v>
      </c>
      <c r="B1" s="1400"/>
      <c r="C1" s="1400"/>
      <c r="D1" s="1400"/>
      <c r="E1" s="1400"/>
      <c r="F1" s="1400"/>
      <c r="G1" s="1400"/>
      <c r="H1" s="1400"/>
    </row>
    <row r="2" spans="1:8" ht="14.25" customHeight="1" x14ac:dyDescent="0.2">
      <c r="A2" s="1400"/>
      <c r="B2" s="1400"/>
      <c r="C2" s="1400"/>
      <c r="D2" s="1400"/>
      <c r="E2" s="1400"/>
      <c r="F2" s="1400"/>
      <c r="G2" s="1400"/>
      <c r="H2" s="1400"/>
    </row>
    <row r="3" spans="1:8" ht="14.25" customHeight="1" x14ac:dyDescent="0.2">
      <c r="A3" s="1400"/>
      <c r="B3" s="1400"/>
      <c r="C3" s="1400"/>
      <c r="D3" s="1400"/>
      <c r="E3" s="1400"/>
      <c r="F3" s="1400"/>
      <c r="G3" s="1400"/>
      <c r="H3" s="1400"/>
    </row>
    <row r="4" spans="1:8" ht="14.25" customHeight="1" x14ac:dyDescent="0.2">
      <c r="A4" s="1400"/>
      <c r="B4" s="1400"/>
      <c r="C4" s="1400"/>
      <c r="D4" s="1400"/>
      <c r="E4" s="1400"/>
      <c r="F4" s="1400"/>
      <c r="G4" s="1400"/>
      <c r="H4" s="1400"/>
    </row>
    <row r="5" spans="1:8" ht="14.25" customHeight="1" x14ac:dyDescent="0.2">
      <c r="A5" s="1400"/>
      <c r="B5" s="1400"/>
      <c r="C5" s="1400"/>
      <c r="D5" s="1400"/>
      <c r="E5" s="1400"/>
      <c r="F5" s="1400"/>
      <c r="G5" s="1400"/>
      <c r="H5" s="1400"/>
    </row>
    <row r="6" spans="1:8" ht="14.25" customHeight="1" x14ac:dyDescent="0.2">
      <c r="A6" s="1400"/>
      <c r="B6" s="1400"/>
      <c r="C6" s="1400"/>
      <c r="D6" s="1400"/>
      <c r="E6" s="1400"/>
      <c r="F6" s="1400"/>
      <c r="G6" s="1400"/>
      <c r="H6" s="1400"/>
    </row>
    <row r="7" spans="1:8" ht="14.25" customHeight="1" x14ac:dyDescent="0.2">
      <c r="A7" s="1400"/>
      <c r="B7" s="1400"/>
      <c r="C7" s="1400"/>
      <c r="D7" s="1400"/>
      <c r="E7" s="1400"/>
      <c r="F7" s="1400"/>
      <c r="G7" s="1400"/>
      <c r="H7" s="1400"/>
    </row>
    <row r="8" spans="1:8" ht="14.25" customHeight="1" x14ac:dyDescent="0.2">
      <c r="A8" s="1400"/>
      <c r="B8" s="1400"/>
      <c r="C8" s="1400"/>
      <c r="D8" s="1400"/>
      <c r="E8" s="1400"/>
      <c r="F8" s="1400"/>
      <c r="G8" s="1400"/>
      <c r="H8" s="1400"/>
    </row>
    <row r="9" spans="1:8" ht="14.25" customHeight="1" x14ac:dyDescent="0.2">
      <c r="A9" s="1400"/>
      <c r="B9" s="1400"/>
      <c r="C9" s="1400"/>
      <c r="D9" s="1400"/>
      <c r="E9" s="1400"/>
      <c r="F9" s="1400"/>
      <c r="G9" s="1400"/>
      <c r="H9" s="1400"/>
    </row>
    <row r="10" spans="1:8" ht="14.25" customHeight="1" x14ac:dyDescent="0.2">
      <c r="A10" s="1400"/>
      <c r="B10" s="1400"/>
      <c r="C10" s="1400"/>
      <c r="D10" s="1400"/>
      <c r="E10" s="1400"/>
      <c r="F10" s="1400"/>
      <c r="G10" s="1400"/>
      <c r="H10" s="1400"/>
    </row>
    <row r="11" spans="1:8" ht="14.25" customHeight="1" x14ac:dyDescent="0.2">
      <c r="A11" s="1400"/>
      <c r="B11" s="1400"/>
      <c r="C11" s="1400"/>
      <c r="D11" s="1400"/>
      <c r="E11" s="1400"/>
      <c r="F11" s="1400"/>
      <c r="G11" s="1400"/>
      <c r="H11" s="1400"/>
    </row>
    <row r="12" spans="1:8" ht="14.25" customHeight="1" x14ac:dyDescent="0.2">
      <c r="A12" s="1400"/>
      <c r="B12" s="1400"/>
      <c r="C12" s="1400"/>
      <c r="D12" s="1400"/>
      <c r="E12" s="1400"/>
      <c r="F12" s="1400"/>
      <c r="G12" s="1400"/>
      <c r="H12" s="1400"/>
    </row>
    <row r="13" spans="1:8" ht="14.25" customHeight="1" x14ac:dyDescent="0.2">
      <c r="A13" s="1400"/>
      <c r="B13" s="1400"/>
      <c r="C13" s="1400"/>
      <c r="D13" s="1400"/>
      <c r="E13" s="1400"/>
      <c r="F13" s="1400"/>
      <c r="G13" s="1400"/>
      <c r="H13" s="1400"/>
    </row>
    <row r="14" spans="1:8" ht="14.25" customHeight="1" x14ac:dyDescent="0.2">
      <c r="A14" s="1400"/>
      <c r="B14" s="1400"/>
      <c r="C14" s="1400"/>
      <c r="D14" s="1400"/>
      <c r="E14" s="1400"/>
      <c r="F14" s="1400"/>
      <c r="G14" s="1400"/>
      <c r="H14" s="1400"/>
    </row>
    <row r="15" spans="1:8" ht="14.25" customHeight="1" x14ac:dyDescent="0.2">
      <c r="A15" s="1400"/>
      <c r="B15" s="1400"/>
      <c r="C15" s="1400"/>
      <c r="D15" s="1400"/>
      <c r="E15" s="1400"/>
      <c r="F15" s="1400"/>
      <c r="G15" s="1400"/>
      <c r="H15" s="1400"/>
    </row>
    <row r="16" spans="1:8" ht="14.25" customHeight="1" x14ac:dyDescent="0.2">
      <c r="A16" s="1400"/>
      <c r="B16" s="1400"/>
      <c r="C16" s="1400"/>
      <c r="D16" s="1400"/>
      <c r="E16" s="1400"/>
      <c r="F16" s="1400"/>
      <c r="G16" s="1400"/>
      <c r="H16" s="1400"/>
    </row>
    <row r="17" spans="1:8" ht="14.25" customHeight="1" x14ac:dyDescent="0.2">
      <c r="A17" s="1400"/>
      <c r="B17" s="1400"/>
      <c r="C17" s="1400"/>
      <c r="D17" s="1400"/>
      <c r="E17" s="1400"/>
      <c r="F17" s="1400"/>
      <c r="G17" s="1400"/>
      <c r="H17" s="1400"/>
    </row>
    <row r="18" spans="1:8" ht="14.25" customHeight="1" x14ac:dyDescent="0.2">
      <c r="A18" s="1400"/>
      <c r="B18" s="1400"/>
      <c r="C18" s="1400"/>
      <c r="D18" s="1400"/>
      <c r="E18" s="1400"/>
      <c r="F18" s="1400"/>
      <c r="G18" s="1400"/>
      <c r="H18" s="1400"/>
    </row>
    <row r="19" spans="1:8" ht="14.25" customHeight="1" x14ac:dyDescent="0.2">
      <c r="A19" s="1400"/>
      <c r="B19" s="1400"/>
      <c r="C19" s="1400"/>
      <c r="D19" s="1400"/>
      <c r="E19" s="1400"/>
      <c r="F19" s="1400"/>
      <c r="G19" s="1400"/>
      <c r="H19" s="1400"/>
    </row>
    <row r="20" spans="1:8" ht="14.25" customHeight="1" x14ac:dyDescent="0.2">
      <c r="A20" s="1400"/>
      <c r="B20" s="1400"/>
      <c r="C20" s="1400"/>
      <c r="D20" s="1400"/>
      <c r="E20" s="1400"/>
      <c r="F20" s="1400"/>
      <c r="G20" s="1400"/>
      <c r="H20" s="1400"/>
    </row>
    <row r="21" spans="1:8" ht="14.25" customHeight="1" x14ac:dyDescent="0.2">
      <c r="A21" s="1400"/>
      <c r="B21" s="1400"/>
      <c r="C21" s="1400"/>
      <c r="D21" s="1400"/>
      <c r="E21" s="1400"/>
      <c r="F21" s="1400"/>
      <c r="G21" s="1400"/>
      <c r="H21" s="1400"/>
    </row>
    <row r="22" spans="1:8" ht="14.25" customHeight="1" x14ac:dyDescent="0.2">
      <c r="A22" s="1400"/>
      <c r="B22" s="1400"/>
      <c r="C22" s="1400"/>
      <c r="D22" s="1400"/>
      <c r="E22" s="1400"/>
      <c r="F22" s="1400"/>
      <c r="G22" s="1400"/>
      <c r="H22" s="1400"/>
    </row>
    <row r="23" spans="1:8" ht="14.25" customHeight="1" x14ac:dyDescent="0.2">
      <c r="A23" s="1400"/>
      <c r="B23" s="1400"/>
      <c r="C23" s="1400"/>
      <c r="D23" s="1400"/>
      <c r="E23" s="1400"/>
      <c r="F23" s="1400"/>
      <c r="G23" s="1400"/>
      <c r="H23" s="1400"/>
    </row>
    <row r="24" spans="1:8" ht="14.25" customHeight="1" x14ac:dyDescent="0.2">
      <c r="A24" s="1400"/>
      <c r="B24" s="1400"/>
      <c r="C24" s="1400"/>
      <c r="D24" s="1400"/>
      <c r="E24" s="1400"/>
      <c r="F24" s="1400"/>
      <c r="G24" s="1400"/>
      <c r="H24" s="1400"/>
    </row>
    <row r="25" spans="1:8" ht="14.25" customHeight="1" x14ac:dyDescent="0.2">
      <c r="A25" s="1400"/>
      <c r="B25" s="1400"/>
      <c r="C25" s="1400"/>
      <c r="D25" s="1400"/>
      <c r="E25" s="1400"/>
      <c r="F25" s="1400"/>
      <c r="G25" s="1400"/>
      <c r="H25" s="1400"/>
    </row>
    <row r="26" spans="1:8" ht="14.25" customHeight="1" x14ac:dyDescent="0.2">
      <c r="A26" s="1400"/>
      <c r="B26" s="1400"/>
      <c r="C26" s="1400"/>
      <c r="D26" s="1400"/>
      <c r="E26" s="1400"/>
      <c r="F26" s="1400"/>
      <c r="G26" s="1400"/>
      <c r="H26" s="1400"/>
    </row>
    <row r="27" spans="1:8" ht="14.25" customHeight="1" x14ac:dyDescent="0.2">
      <c r="A27" s="1400"/>
      <c r="B27" s="1400"/>
      <c r="C27" s="1400"/>
      <c r="D27" s="1400"/>
      <c r="E27" s="1400"/>
      <c r="F27" s="1400"/>
      <c r="G27" s="1400"/>
      <c r="H27" s="1400"/>
    </row>
    <row r="28" spans="1:8" ht="14.25" customHeight="1" x14ac:dyDescent="0.2">
      <c r="A28" s="1400"/>
      <c r="B28" s="1400"/>
      <c r="C28" s="1400"/>
      <c r="D28" s="1400"/>
      <c r="E28" s="1400"/>
      <c r="F28" s="1400"/>
      <c r="G28" s="1400"/>
      <c r="H28" s="1400"/>
    </row>
    <row r="29" spans="1:8" ht="14.25" customHeight="1" x14ac:dyDescent="0.2">
      <c r="A29" s="1400"/>
      <c r="B29" s="1400"/>
      <c r="C29" s="1400"/>
      <c r="D29" s="1400"/>
      <c r="E29" s="1400"/>
      <c r="F29" s="1400"/>
      <c r="G29" s="1400"/>
      <c r="H29" s="1400"/>
    </row>
    <row r="30" spans="1:8" ht="14.25" customHeight="1" x14ac:dyDescent="0.2">
      <c r="A30" s="1400"/>
      <c r="B30" s="1400"/>
      <c r="C30" s="1400"/>
      <c r="D30" s="1400"/>
      <c r="E30" s="1400"/>
      <c r="F30" s="1400"/>
      <c r="G30" s="1400"/>
      <c r="H30" s="1400"/>
    </row>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Q6fSNOLpep51SsvEQ7jtip3rvtFjOEYW5AeDQ9u48DUYsmscwMB4yKglyiNiRSxRK+po1UzpkhlZFEN5JYylw==" saltValue="SyuOGTVyJhzmiaqA6tC/1w==" spinCount="100000" sheet="1" objects="1" scenarios="1"/>
  <mergeCells count="1">
    <mergeCell ref="A1:H30"/>
  </mergeCells>
  <pageMargins left="0.7" right="0.7" top="0.75" bottom="0.75" header="0" footer="0"/>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Normal="100" zoomScaleSheetLayoutView="160" workbookViewId="0">
      <selection sqref="A1:H34"/>
    </sheetView>
  </sheetViews>
  <sheetFormatPr defaultColWidth="12.625" defaultRowHeight="15" customHeight="1" x14ac:dyDescent="0.2"/>
  <cols>
    <col min="1" max="26" width="7.625" customWidth="1"/>
  </cols>
  <sheetData>
    <row r="1" spans="1:8" ht="14.25" customHeight="1" x14ac:dyDescent="0.2">
      <c r="A1" s="2351" t="s">
        <v>2882</v>
      </c>
      <c r="B1" s="1400"/>
      <c r="C1" s="1400"/>
      <c r="D1" s="1400"/>
      <c r="E1" s="1400"/>
      <c r="F1" s="1400"/>
      <c r="G1" s="1400"/>
      <c r="H1" s="1400"/>
    </row>
    <row r="2" spans="1:8" ht="14.25" customHeight="1" x14ac:dyDescent="0.2">
      <c r="A2" s="1400"/>
      <c r="B2" s="1400"/>
      <c r="C2" s="1400"/>
      <c r="D2" s="1400"/>
      <c r="E2" s="1400"/>
      <c r="F2" s="1400"/>
      <c r="G2" s="1400"/>
      <c r="H2" s="1400"/>
    </row>
    <row r="3" spans="1:8" ht="14.25" customHeight="1" x14ac:dyDescent="0.2">
      <c r="A3" s="1400"/>
      <c r="B3" s="1400"/>
      <c r="C3" s="1400"/>
      <c r="D3" s="1400"/>
      <c r="E3" s="1400"/>
      <c r="F3" s="1400"/>
      <c r="G3" s="1400"/>
      <c r="H3" s="1400"/>
    </row>
    <row r="4" spans="1:8" ht="14.25" customHeight="1" x14ac:dyDescent="0.2">
      <c r="A4" s="1400"/>
      <c r="B4" s="1400"/>
      <c r="C4" s="1400"/>
      <c r="D4" s="1400"/>
      <c r="E4" s="1400"/>
      <c r="F4" s="1400"/>
      <c r="G4" s="1400"/>
      <c r="H4" s="1400"/>
    </row>
    <row r="5" spans="1:8" ht="14.25" customHeight="1" x14ac:dyDescent="0.2">
      <c r="A5" s="1400"/>
      <c r="B5" s="1400"/>
      <c r="C5" s="1400"/>
      <c r="D5" s="1400"/>
      <c r="E5" s="1400"/>
      <c r="F5" s="1400"/>
      <c r="G5" s="1400"/>
      <c r="H5" s="1400"/>
    </row>
    <row r="6" spans="1:8" ht="14.25" customHeight="1" x14ac:dyDescent="0.2">
      <c r="A6" s="1400"/>
      <c r="B6" s="1400"/>
      <c r="C6" s="1400"/>
      <c r="D6" s="1400"/>
      <c r="E6" s="1400"/>
      <c r="F6" s="1400"/>
      <c r="G6" s="1400"/>
      <c r="H6" s="1400"/>
    </row>
    <row r="7" spans="1:8" ht="14.25" customHeight="1" x14ac:dyDescent="0.2">
      <c r="A7" s="1400"/>
      <c r="B7" s="1400"/>
      <c r="C7" s="1400"/>
      <c r="D7" s="1400"/>
      <c r="E7" s="1400"/>
      <c r="F7" s="1400"/>
      <c r="G7" s="1400"/>
      <c r="H7" s="1400"/>
    </row>
    <row r="8" spans="1:8" ht="14.25" customHeight="1" x14ac:dyDescent="0.2">
      <c r="A8" s="1400"/>
      <c r="B8" s="1400"/>
      <c r="C8" s="1400"/>
      <c r="D8" s="1400"/>
      <c r="E8" s="1400"/>
      <c r="F8" s="1400"/>
      <c r="G8" s="1400"/>
      <c r="H8" s="1400"/>
    </row>
    <row r="9" spans="1:8" ht="14.25" customHeight="1" x14ac:dyDescent="0.2">
      <c r="A9" s="1400"/>
      <c r="B9" s="1400"/>
      <c r="C9" s="1400"/>
      <c r="D9" s="1400"/>
      <c r="E9" s="1400"/>
      <c r="F9" s="1400"/>
      <c r="G9" s="1400"/>
      <c r="H9" s="1400"/>
    </row>
    <row r="10" spans="1:8" ht="14.25" customHeight="1" x14ac:dyDescent="0.2">
      <c r="A10" s="1400"/>
      <c r="B10" s="1400"/>
      <c r="C10" s="1400"/>
      <c r="D10" s="1400"/>
      <c r="E10" s="1400"/>
      <c r="F10" s="1400"/>
      <c r="G10" s="1400"/>
      <c r="H10" s="1400"/>
    </row>
    <row r="11" spans="1:8" ht="14.25" customHeight="1" x14ac:dyDescent="0.2">
      <c r="A11" s="1400"/>
      <c r="B11" s="1400"/>
      <c r="C11" s="1400"/>
      <c r="D11" s="1400"/>
      <c r="E11" s="1400"/>
      <c r="F11" s="1400"/>
      <c r="G11" s="1400"/>
      <c r="H11" s="1400"/>
    </row>
    <row r="12" spans="1:8" ht="14.25" customHeight="1" x14ac:dyDescent="0.2">
      <c r="A12" s="1400"/>
      <c r="B12" s="1400"/>
      <c r="C12" s="1400"/>
      <c r="D12" s="1400"/>
      <c r="E12" s="1400"/>
      <c r="F12" s="1400"/>
      <c r="G12" s="1400"/>
      <c r="H12" s="1400"/>
    </row>
    <row r="13" spans="1:8" ht="14.25" customHeight="1" x14ac:dyDescent="0.2">
      <c r="A13" s="1400"/>
      <c r="B13" s="1400"/>
      <c r="C13" s="1400"/>
      <c r="D13" s="1400"/>
      <c r="E13" s="1400"/>
      <c r="F13" s="1400"/>
      <c r="G13" s="1400"/>
      <c r="H13" s="1400"/>
    </row>
    <row r="14" spans="1:8" ht="14.25" customHeight="1" x14ac:dyDescent="0.2">
      <c r="A14" s="1400"/>
      <c r="B14" s="1400"/>
      <c r="C14" s="1400"/>
      <c r="D14" s="1400"/>
      <c r="E14" s="1400"/>
      <c r="F14" s="1400"/>
      <c r="G14" s="1400"/>
      <c r="H14" s="1400"/>
    </row>
    <row r="15" spans="1:8" ht="14.25" customHeight="1" x14ac:dyDescent="0.2">
      <c r="A15" s="1400"/>
      <c r="B15" s="1400"/>
      <c r="C15" s="1400"/>
      <c r="D15" s="1400"/>
      <c r="E15" s="1400"/>
      <c r="F15" s="1400"/>
      <c r="G15" s="1400"/>
      <c r="H15" s="1400"/>
    </row>
    <row r="16" spans="1:8" ht="14.25" customHeight="1" x14ac:dyDescent="0.2">
      <c r="A16" s="1400"/>
      <c r="B16" s="1400"/>
      <c r="C16" s="1400"/>
      <c r="D16" s="1400"/>
      <c r="E16" s="1400"/>
      <c r="F16" s="1400"/>
      <c r="G16" s="1400"/>
      <c r="H16" s="1400"/>
    </row>
    <row r="17" spans="1:8" ht="14.25" customHeight="1" x14ac:dyDescent="0.2">
      <c r="A17" s="1400"/>
      <c r="B17" s="1400"/>
      <c r="C17" s="1400"/>
      <c r="D17" s="1400"/>
      <c r="E17" s="1400"/>
      <c r="F17" s="1400"/>
      <c r="G17" s="1400"/>
      <c r="H17" s="1400"/>
    </row>
    <row r="18" spans="1:8" ht="14.25" customHeight="1" x14ac:dyDescent="0.2">
      <c r="A18" s="1400"/>
      <c r="B18" s="1400"/>
      <c r="C18" s="1400"/>
      <c r="D18" s="1400"/>
      <c r="E18" s="1400"/>
      <c r="F18" s="1400"/>
      <c r="G18" s="1400"/>
      <c r="H18" s="1400"/>
    </row>
    <row r="19" spans="1:8" ht="14.25" customHeight="1" x14ac:dyDescent="0.2">
      <c r="A19" s="1400"/>
      <c r="B19" s="1400"/>
      <c r="C19" s="1400"/>
      <c r="D19" s="1400"/>
      <c r="E19" s="1400"/>
      <c r="F19" s="1400"/>
      <c r="G19" s="1400"/>
      <c r="H19" s="1400"/>
    </row>
    <row r="20" spans="1:8" ht="14.25" customHeight="1" x14ac:dyDescent="0.2">
      <c r="A20" s="1400"/>
      <c r="B20" s="1400"/>
      <c r="C20" s="1400"/>
      <c r="D20" s="1400"/>
      <c r="E20" s="1400"/>
      <c r="F20" s="1400"/>
      <c r="G20" s="1400"/>
      <c r="H20" s="1400"/>
    </row>
    <row r="21" spans="1:8" ht="14.25" customHeight="1" x14ac:dyDescent="0.2">
      <c r="A21" s="1400"/>
      <c r="B21" s="1400"/>
      <c r="C21" s="1400"/>
      <c r="D21" s="1400"/>
      <c r="E21" s="1400"/>
      <c r="F21" s="1400"/>
      <c r="G21" s="1400"/>
      <c r="H21" s="1400"/>
    </row>
    <row r="22" spans="1:8" ht="14.25" customHeight="1" x14ac:dyDescent="0.2">
      <c r="A22" s="1400"/>
      <c r="B22" s="1400"/>
      <c r="C22" s="1400"/>
      <c r="D22" s="1400"/>
      <c r="E22" s="1400"/>
      <c r="F22" s="1400"/>
      <c r="G22" s="1400"/>
      <c r="H22" s="1400"/>
    </row>
    <row r="23" spans="1:8" ht="14.25" customHeight="1" x14ac:dyDescent="0.2">
      <c r="A23" s="1400"/>
      <c r="B23" s="1400"/>
      <c r="C23" s="1400"/>
      <c r="D23" s="1400"/>
      <c r="E23" s="1400"/>
      <c r="F23" s="1400"/>
      <c r="G23" s="1400"/>
      <c r="H23" s="1400"/>
    </row>
    <row r="24" spans="1:8" ht="14.25" customHeight="1" x14ac:dyDescent="0.2">
      <c r="A24" s="1400"/>
      <c r="B24" s="1400"/>
      <c r="C24" s="1400"/>
      <c r="D24" s="1400"/>
      <c r="E24" s="1400"/>
      <c r="F24" s="1400"/>
      <c r="G24" s="1400"/>
      <c r="H24" s="1400"/>
    </row>
    <row r="25" spans="1:8" ht="14.25" customHeight="1" x14ac:dyDescent="0.2">
      <c r="A25" s="1400"/>
      <c r="B25" s="1400"/>
      <c r="C25" s="1400"/>
      <c r="D25" s="1400"/>
      <c r="E25" s="1400"/>
      <c r="F25" s="1400"/>
      <c r="G25" s="1400"/>
      <c r="H25" s="1400"/>
    </row>
    <row r="26" spans="1:8" ht="14.25" customHeight="1" x14ac:dyDescent="0.2">
      <c r="A26" s="1400"/>
      <c r="B26" s="1400"/>
      <c r="C26" s="1400"/>
      <c r="D26" s="1400"/>
      <c r="E26" s="1400"/>
      <c r="F26" s="1400"/>
      <c r="G26" s="1400"/>
      <c r="H26" s="1400"/>
    </row>
    <row r="27" spans="1:8" ht="14.25" customHeight="1" x14ac:dyDescent="0.2">
      <c r="A27" s="1400"/>
      <c r="B27" s="1400"/>
      <c r="C27" s="1400"/>
      <c r="D27" s="1400"/>
      <c r="E27" s="1400"/>
      <c r="F27" s="1400"/>
      <c r="G27" s="1400"/>
      <c r="H27" s="1400"/>
    </row>
    <row r="28" spans="1:8" ht="14.25" customHeight="1" x14ac:dyDescent="0.2">
      <c r="A28" s="1400"/>
      <c r="B28" s="1400"/>
      <c r="C28" s="1400"/>
      <c r="D28" s="1400"/>
      <c r="E28" s="1400"/>
      <c r="F28" s="1400"/>
      <c r="G28" s="1400"/>
      <c r="H28" s="1400"/>
    </row>
    <row r="29" spans="1:8" ht="14.25" customHeight="1" x14ac:dyDescent="0.2">
      <c r="A29" s="1400"/>
      <c r="B29" s="1400"/>
      <c r="C29" s="1400"/>
      <c r="D29" s="1400"/>
      <c r="E29" s="1400"/>
      <c r="F29" s="1400"/>
      <c r="G29" s="1400"/>
      <c r="H29" s="1400"/>
    </row>
    <row r="30" spans="1:8" ht="14.25" customHeight="1" x14ac:dyDescent="0.2">
      <c r="A30" s="1400"/>
      <c r="B30" s="1400"/>
      <c r="C30" s="1400"/>
      <c r="D30" s="1400"/>
      <c r="E30" s="1400"/>
      <c r="F30" s="1400"/>
      <c r="G30" s="1400"/>
      <c r="H30" s="1400"/>
    </row>
    <row r="31" spans="1:8" ht="14.25" customHeight="1" x14ac:dyDescent="0.2">
      <c r="A31" s="1400"/>
      <c r="B31" s="1400"/>
      <c r="C31" s="1400"/>
      <c r="D31" s="1400"/>
      <c r="E31" s="1400"/>
      <c r="F31" s="1400"/>
      <c r="G31" s="1400"/>
      <c r="H31" s="1400"/>
    </row>
    <row r="32" spans="1:8" ht="14.25" customHeight="1" x14ac:dyDescent="0.2">
      <c r="A32" s="1400"/>
      <c r="B32" s="1400"/>
      <c r="C32" s="1400"/>
      <c r="D32" s="1400"/>
      <c r="E32" s="1400"/>
      <c r="F32" s="1400"/>
      <c r="G32" s="1400"/>
      <c r="H32" s="1400"/>
    </row>
    <row r="33" spans="1:8" ht="14.25" customHeight="1" x14ac:dyDescent="0.2">
      <c r="A33" s="1400"/>
      <c r="B33" s="1400"/>
      <c r="C33" s="1400"/>
      <c r="D33" s="1400"/>
      <c r="E33" s="1400"/>
      <c r="F33" s="1400"/>
      <c r="G33" s="1400"/>
      <c r="H33" s="1400"/>
    </row>
    <row r="34" spans="1:8" ht="14.25" customHeight="1" x14ac:dyDescent="0.2">
      <c r="A34" s="1400"/>
      <c r="B34" s="1400"/>
      <c r="C34" s="1400"/>
      <c r="D34" s="1400"/>
      <c r="E34" s="1400"/>
      <c r="F34" s="1400"/>
      <c r="G34" s="1400"/>
      <c r="H34" s="1400"/>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YRUvfCsibUFEZZP9hz0d5S/19B+Y77LrZ29gmi/sCVWOceT7zOfc1hLWPFUV3PXf1ad2qW+vyVx/ncCgyMfLeQ==" saltValue="KxO2eEPamRTIXtGlxkSodQ==" spinCount="100000" sheet="1" objects="1" scenarios="1"/>
  <mergeCells count="1">
    <mergeCell ref="A1:H34"/>
  </mergeCells>
  <pageMargins left="0.7" right="0.7" top="0.75" bottom="0.75" header="0" footer="0"/>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Normal="100" zoomScaleSheetLayoutView="140" workbookViewId="0">
      <selection sqref="A1:H34"/>
    </sheetView>
  </sheetViews>
  <sheetFormatPr defaultColWidth="12.625" defaultRowHeight="15" customHeight="1" x14ac:dyDescent="0.2"/>
  <cols>
    <col min="1" max="26" width="7.625" customWidth="1"/>
  </cols>
  <sheetData>
    <row r="1" spans="1:8" ht="14.25" customHeight="1" x14ac:dyDescent="0.2">
      <c r="A1" s="2351" t="s">
        <v>2883</v>
      </c>
      <c r="B1" s="1400"/>
      <c r="C1" s="1400"/>
      <c r="D1" s="1400"/>
      <c r="E1" s="1400"/>
      <c r="F1" s="1400"/>
      <c r="G1" s="1400"/>
      <c r="H1" s="1400"/>
    </row>
    <row r="2" spans="1:8" ht="14.25" customHeight="1" x14ac:dyDescent="0.2">
      <c r="A2" s="1400"/>
      <c r="B2" s="1400"/>
      <c r="C2" s="1400"/>
      <c r="D2" s="1400"/>
      <c r="E2" s="1400"/>
      <c r="F2" s="1400"/>
      <c r="G2" s="1400"/>
      <c r="H2" s="1400"/>
    </row>
    <row r="3" spans="1:8" ht="14.25" customHeight="1" x14ac:dyDescent="0.2">
      <c r="A3" s="1400"/>
      <c r="B3" s="1400"/>
      <c r="C3" s="1400"/>
      <c r="D3" s="1400"/>
      <c r="E3" s="1400"/>
      <c r="F3" s="1400"/>
      <c r="G3" s="1400"/>
      <c r="H3" s="1400"/>
    </row>
    <row r="4" spans="1:8" ht="14.25" customHeight="1" x14ac:dyDescent="0.2">
      <c r="A4" s="1400"/>
      <c r="B4" s="1400"/>
      <c r="C4" s="1400"/>
      <c r="D4" s="1400"/>
      <c r="E4" s="1400"/>
      <c r="F4" s="1400"/>
      <c r="G4" s="1400"/>
      <c r="H4" s="1400"/>
    </row>
    <row r="5" spans="1:8" ht="14.25" customHeight="1" x14ac:dyDescent="0.2">
      <c r="A5" s="1400"/>
      <c r="B5" s="1400"/>
      <c r="C5" s="1400"/>
      <c r="D5" s="1400"/>
      <c r="E5" s="1400"/>
      <c r="F5" s="1400"/>
      <c r="G5" s="1400"/>
      <c r="H5" s="1400"/>
    </row>
    <row r="6" spans="1:8" ht="14.25" customHeight="1" x14ac:dyDescent="0.2">
      <c r="A6" s="1400"/>
      <c r="B6" s="1400"/>
      <c r="C6" s="1400"/>
      <c r="D6" s="1400"/>
      <c r="E6" s="1400"/>
      <c r="F6" s="1400"/>
      <c r="G6" s="1400"/>
      <c r="H6" s="1400"/>
    </row>
    <row r="7" spans="1:8" ht="14.25" customHeight="1" x14ac:dyDescent="0.2">
      <c r="A7" s="1400"/>
      <c r="B7" s="1400"/>
      <c r="C7" s="1400"/>
      <c r="D7" s="1400"/>
      <c r="E7" s="1400"/>
      <c r="F7" s="1400"/>
      <c r="G7" s="1400"/>
      <c r="H7" s="1400"/>
    </row>
    <row r="8" spans="1:8" ht="14.25" customHeight="1" x14ac:dyDescent="0.2">
      <c r="A8" s="1400"/>
      <c r="B8" s="1400"/>
      <c r="C8" s="1400"/>
      <c r="D8" s="1400"/>
      <c r="E8" s="1400"/>
      <c r="F8" s="1400"/>
      <c r="G8" s="1400"/>
      <c r="H8" s="1400"/>
    </row>
    <row r="9" spans="1:8" ht="14.25" customHeight="1" x14ac:dyDescent="0.2">
      <c r="A9" s="1400"/>
      <c r="B9" s="1400"/>
      <c r="C9" s="1400"/>
      <c r="D9" s="1400"/>
      <c r="E9" s="1400"/>
      <c r="F9" s="1400"/>
      <c r="G9" s="1400"/>
      <c r="H9" s="1400"/>
    </row>
    <row r="10" spans="1:8" ht="14.25" customHeight="1" x14ac:dyDescent="0.2">
      <c r="A10" s="1400"/>
      <c r="B10" s="1400"/>
      <c r="C10" s="1400"/>
      <c r="D10" s="1400"/>
      <c r="E10" s="1400"/>
      <c r="F10" s="1400"/>
      <c r="G10" s="1400"/>
      <c r="H10" s="1400"/>
    </row>
    <row r="11" spans="1:8" ht="14.25" customHeight="1" x14ac:dyDescent="0.2">
      <c r="A11" s="1400"/>
      <c r="B11" s="1400"/>
      <c r="C11" s="1400"/>
      <c r="D11" s="1400"/>
      <c r="E11" s="1400"/>
      <c r="F11" s="1400"/>
      <c r="G11" s="1400"/>
      <c r="H11" s="1400"/>
    </row>
    <row r="12" spans="1:8" ht="14.25" customHeight="1" x14ac:dyDescent="0.2">
      <c r="A12" s="1400"/>
      <c r="B12" s="1400"/>
      <c r="C12" s="1400"/>
      <c r="D12" s="1400"/>
      <c r="E12" s="1400"/>
      <c r="F12" s="1400"/>
      <c r="G12" s="1400"/>
      <c r="H12" s="1400"/>
    </row>
    <row r="13" spans="1:8" ht="14.25" customHeight="1" x14ac:dyDescent="0.2">
      <c r="A13" s="1400"/>
      <c r="B13" s="1400"/>
      <c r="C13" s="1400"/>
      <c r="D13" s="1400"/>
      <c r="E13" s="1400"/>
      <c r="F13" s="1400"/>
      <c r="G13" s="1400"/>
      <c r="H13" s="1400"/>
    </row>
    <row r="14" spans="1:8" ht="14.25" customHeight="1" x14ac:dyDescent="0.2">
      <c r="A14" s="1400"/>
      <c r="B14" s="1400"/>
      <c r="C14" s="1400"/>
      <c r="D14" s="1400"/>
      <c r="E14" s="1400"/>
      <c r="F14" s="1400"/>
      <c r="G14" s="1400"/>
      <c r="H14" s="1400"/>
    </row>
    <row r="15" spans="1:8" ht="14.25" customHeight="1" x14ac:dyDescent="0.2">
      <c r="A15" s="1400"/>
      <c r="B15" s="1400"/>
      <c r="C15" s="1400"/>
      <c r="D15" s="1400"/>
      <c r="E15" s="1400"/>
      <c r="F15" s="1400"/>
      <c r="G15" s="1400"/>
      <c r="H15" s="1400"/>
    </row>
    <row r="16" spans="1:8" ht="14.25" customHeight="1" x14ac:dyDescent="0.2">
      <c r="A16" s="1400"/>
      <c r="B16" s="1400"/>
      <c r="C16" s="1400"/>
      <c r="D16" s="1400"/>
      <c r="E16" s="1400"/>
      <c r="F16" s="1400"/>
      <c r="G16" s="1400"/>
      <c r="H16" s="1400"/>
    </row>
    <row r="17" spans="1:8" ht="14.25" customHeight="1" x14ac:dyDescent="0.2">
      <c r="A17" s="1400"/>
      <c r="B17" s="1400"/>
      <c r="C17" s="1400"/>
      <c r="D17" s="1400"/>
      <c r="E17" s="1400"/>
      <c r="F17" s="1400"/>
      <c r="G17" s="1400"/>
      <c r="H17" s="1400"/>
    </row>
    <row r="18" spans="1:8" ht="14.25" customHeight="1" x14ac:dyDescent="0.2">
      <c r="A18" s="1400"/>
      <c r="B18" s="1400"/>
      <c r="C18" s="1400"/>
      <c r="D18" s="1400"/>
      <c r="E18" s="1400"/>
      <c r="F18" s="1400"/>
      <c r="G18" s="1400"/>
      <c r="H18" s="1400"/>
    </row>
    <row r="19" spans="1:8" ht="14.25" customHeight="1" x14ac:dyDescent="0.2">
      <c r="A19" s="1400"/>
      <c r="B19" s="1400"/>
      <c r="C19" s="1400"/>
      <c r="D19" s="1400"/>
      <c r="E19" s="1400"/>
      <c r="F19" s="1400"/>
      <c r="G19" s="1400"/>
      <c r="H19" s="1400"/>
    </row>
    <row r="20" spans="1:8" ht="14.25" customHeight="1" x14ac:dyDescent="0.2">
      <c r="A20" s="1400"/>
      <c r="B20" s="1400"/>
      <c r="C20" s="1400"/>
      <c r="D20" s="1400"/>
      <c r="E20" s="1400"/>
      <c r="F20" s="1400"/>
      <c r="G20" s="1400"/>
      <c r="H20" s="1400"/>
    </row>
    <row r="21" spans="1:8" ht="14.25" customHeight="1" x14ac:dyDescent="0.2">
      <c r="A21" s="1400"/>
      <c r="B21" s="1400"/>
      <c r="C21" s="1400"/>
      <c r="D21" s="1400"/>
      <c r="E21" s="1400"/>
      <c r="F21" s="1400"/>
      <c r="G21" s="1400"/>
      <c r="H21" s="1400"/>
    </row>
    <row r="22" spans="1:8" ht="14.25" customHeight="1" x14ac:dyDescent="0.2">
      <c r="A22" s="1400"/>
      <c r="B22" s="1400"/>
      <c r="C22" s="1400"/>
      <c r="D22" s="1400"/>
      <c r="E22" s="1400"/>
      <c r="F22" s="1400"/>
      <c r="G22" s="1400"/>
      <c r="H22" s="1400"/>
    </row>
    <row r="23" spans="1:8" ht="14.25" customHeight="1" x14ac:dyDescent="0.2">
      <c r="A23" s="1400"/>
      <c r="B23" s="1400"/>
      <c r="C23" s="1400"/>
      <c r="D23" s="1400"/>
      <c r="E23" s="1400"/>
      <c r="F23" s="1400"/>
      <c r="G23" s="1400"/>
      <c r="H23" s="1400"/>
    </row>
    <row r="24" spans="1:8" ht="14.25" customHeight="1" x14ac:dyDescent="0.2">
      <c r="A24" s="1400"/>
      <c r="B24" s="1400"/>
      <c r="C24" s="1400"/>
      <c r="D24" s="1400"/>
      <c r="E24" s="1400"/>
      <c r="F24" s="1400"/>
      <c r="G24" s="1400"/>
      <c r="H24" s="1400"/>
    </row>
    <row r="25" spans="1:8" ht="14.25" customHeight="1" x14ac:dyDescent="0.2">
      <c r="A25" s="1400"/>
      <c r="B25" s="1400"/>
      <c r="C25" s="1400"/>
      <c r="D25" s="1400"/>
      <c r="E25" s="1400"/>
      <c r="F25" s="1400"/>
      <c r="G25" s="1400"/>
      <c r="H25" s="1400"/>
    </row>
    <row r="26" spans="1:8" ht="14.25" customHeight="1" x14ac:dyDescent="0.2">
      <c r="A26" s="1400"/>
      <c r="B26" s="1400"/>
      <c r="C26" s="1400"/>
      <c r="D26" s="1400"/>
      <c r="E26" s="1400"/>
      <c r="F26" s="1400"/>
      <c r="G26" s="1400"/>
      <c r="H26" s="1400"/>
    </row>
    <row r="27" spans="1:8" ht="14.25" customHeight="1" x14ac:dyDescent="0.2">
      <c r="A27" s="1400"/>
      <c r="B27" s="1400"/>
      <c r="C27" s="1400"/>
      <c r="D27" s="1400"/>
      <c r="E27" s="1400"/>
      <c r="F27" s="1400"/>
      <c r="G27" s="1400"/>
      <c r="H27" s="1400"/>
    </row>
    <row r="28" spans="1:8" ht="14.25" customHeight="1" x14ac:dyDescent="0.2">
      <c r="A28" s="1400"/>
      <c r="B28" s="1400"/>
      <c r="C28" s="1400"/>
      <c r="D28" s="1400"/>
      <c r="E28" s="1400"/>
      <c r="F28" s="1400"/>
      <c r="G28" s="1400"/>
      <c r="H28" s="1400"/>
    </row>
    <row r="29" spans="1:8" ht="14.25" customHeight="1" x14ac:dyDescent="0.2">
      <c r="A29" s="1400"/>
      <c r="B29" s="1400"/>
      <c r="C29" s="1400"/>
      <c r="D29" s="1400"/>
      <c r="E29" s="1400"/>
      <c r="F29" s="1400"/>
      <c r="G29" s="1400"/>
      <c r="H29" s="1400"/>
    </row>
    <row r="30" spans="1:8" ht="14.25" customHeight="1" x14ac:dyDescent="0.2">
      <c r="A30" s="1400"/>
      <c r="B30" s="1400"/>
      <c r="C30" s="1400"/>
      <c r="D30" s="1400"/>
      <c r="E30" s="1400"/>
      <c r="F30" s="1400"/>
      <c r="G30" s="1400"/>
      <c r="H30" s="1400"/>
    </row>
    <row r="31" spans="1:8" ht="14.25" customHeight="1" x14ac:dyDescent="0.2">
      <c r="A31" s="1400"/>
      <c r="B31" s="1400"/>
      <c r="C31" s="1400"/>
      <c r="D31" s="1400"/>
      <c r="E31" s="1400"/>
      <c r="F31" s="1400"/>
      <c r="G31" s="1400"/>
      <c r="H31" s="1400"/>
    </row>
    <row r="32" spans="1:8" ht="14.25" customHeight="1" x14ac:dyDescent="0.2">
      <c r="A32" s="1400"/>
      <c r="B32" s="1400"/>
      <c r="C32" s="1400"/>
      <c r="D32" s="1400"/>
      <c r="E32" s="1400"/>
      <c r="F32" s="1400"/>
      <c r="G32" s="1400"/>
      <c r="H32" s="1400"/>
    </row>
    <row r="33" spans="1:8" ht="14.25" customHeight="1" x14ac:dyDescent="0.2">
      <c r="A33" s="1400"/>
      <c r="B33" s="1400"/>
      <c r="C33" s="1400"/>
      <c r="D33" s="1400"/>
      <c r="E33" s="1400"/>
      <c r="F33" s="1400"/>
      <c r="G33" s="1400"/>
      <c r="H33" s="1400"/>
    </row>
    <row r="34" spans="1:8" ht="14.25" customHeight="1" x14ac:dyDescent="0.2">
      <c r="A34" s="1400"/>
      <c r="B34" s="1400"/>
      <c r="C34" s="1400"/>
      <c r="D34" s="1400"/>
      <c r="E34" s="1400"/>
      <c r="F34" s="1400"/>
      <c r="G34" s="1400"/>
      <c r="H34" s="1400"/>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tO7LGWaQR+GNZNiEzQOaI+Ha44UVpX6UPrwn3FRAgHrgF5dhyNSk69M28oZfC/rdGb+M4bKVlgq4NhcC1JlLzQ==" saltValue="dAUqMTUVocjLSmXuSVeT+g==" spinCount="100000" sheet="1" objects="1" scenarios="1"/>
  <mergeCells count="1">
    <mergeCell ref="A1:H34"/>
  </mergeCells>
  <pageMargins left="0.7" right="0.7" top="0.75" bottom="0.75" header="0" footer="0"/>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zoomScaleNormal="100" zoomScaleSheetLayoutView="110" workbookViewId="0">
      <selection sqref="A1:H34"/>
    </sheetView>
  </sheetViews>
  <sheetFormatPr defaultColWidth="12.625" defaultRowHeight="15" customHeight="1" x14ac:dyDescent="0.2"/>
  <cols>
    <col min="1" max="26" width="7.625" customWidth="1"/>
  </cols>
  <sheetData>
    <row r="1" spans="1:8" ht="14.25" customHeight="1" x14ac:dyDescent="0.2">
      <c r="A1" s="2351" t="s">
        <v>2884</v>
      </c>
      <c r="B1" s="1400"/>
      <c r="C1" s="1400"/>
      <c r="D1" s="1400"/>
      <c r="E1" s="1400"/>
      <c r="F1" s="1400"/>
      <c r="G1" s="1400"/>
      <c r="H1" s="1400"/>
    </row>
    <row r="2" spans="1:8" ht="14.25" customHeight="1" x14ac:dyDescent="0.2">
      <c r="A2" s="1400"/>
      <c r="B2" s="1400"/>
      <c r="C2" s="1400"/>
      <c r="D2" s="1400"/>
      <c r="E2" s="1400"/>
      <c r="F2" s="1400"/>
      <c r="G2" s="1400"/>
      <c r="H2" s="1400"/>
    </row>
    <row r="3" spans="1:8" ht="14.25" customHeight="1" x14ac:dyDescent="0.2">
      <c r="A3" s="1400"/>
      <c r="B3" s="1400"/>
      <c r="C3" s="1400"/>
      <c r="D3" s="1400"/>
      <c r="E3" s="1400"/>
      <c r="F3" s="1400"/>
      <c r="G3" s="1400"/>
      <c r="H3" s="1400"/>
    </row>
    <row r="4" spans="1:8" ht="14.25" customHeight="1" x14ac:dyDescent="0.2">
      <c r="A4" s="1400"/>
      <c r="B4" s="1400"/>
      <c r="C4" s="1400"/>
      <c r="D4" s="1400"/>
      <c r="E4" s="1400"/>
      <c r="F4" s="1400"/>
      <c r="G4" s="1400"/>
      <c r="H4" s="1400"/>
    </row>
    <row r="5" spans="1:8" ht="14.25" customHeight="1" x14ac:dyDescent="0.2">
      <c r="A5" s="1400"/>
      <c r="B5" s="1400"/>
      <c r="C5" s="1400"/>
      <c r="D5" s="1400"/>
      <c r="E5" s="1400"/>
      <c r="F5" s="1400"/>
      <c r="G5" s="1400"/>
      <c r="H5" s="1400"/>
    </row>
    <row r="6" spans="1:8" ht="14.25" customHeight="1" x14ac:dyDescent="0.2">
      <c r="A6" s="1400"/>
      <c r="B6" s="1400"/>
      <c r="C6" s="1400"/>
      <c r="D6" s="1400"/>
      <c r="E6" s="1400"/>
      <c r="F6" s="1400"/>
      <c r="G6" s="1400"/>
      <c r="H6" s="1400"/>
    </row>
    <row r="7" spans="1:8" ht="14.25" customHeight="1" x14ac:dyDescent="0.2">
      <c r="A7" s="1400"/>
      <c r="B7" s="1400"/>
      <c r="C7" s="1400"/>
      <c r="D7" s="1400"/>
      <c r="E7" s="1400"/>
      <c r="F7" s="1400"/>
      <c r="G7" s="1400"/>
      <c r="H7" s="1400"/>
    </row>
    <row r="8" spans="1:8" ht="14.25" customHeight="1" x14ac:dyDescent="0.2">
      <c r="A8" s="1400"/>
      <c r="B8" s="1400"/>
      <c r="C8" s="1400"/>
      <c r="D8" s="1400"/>
      <c r="E8" s="1400"/>
      <c r="F8" s="1400"/>
      <c r="G8" s="1400"/>
      <c r="H8" s="1400"/>
    </row>
    <row r="9" spans="1:8" ht="14.25" customHeight="1" x14ac:dyDescent="0.2">
      <c r="A9" s="1400"/>
      <c r="B9" s="1400"/>
      <c r="C9" s="1400"/>
      <c r="D9" s="1400"/>
      <c r="E9" s="1400"/>
      <c r="F9" s="1400"/>
      <c r="G9" s="1400"/>
      <c r="H9" s="1400"/>
    </row>
    <row r="10" spans="1:8" ht="14.25" customHeight="1" x14ac:dyDescent="0.2">
      <c r="A10" s="1400"/>
      <c r="B10" s="1400"/>
      <c r="C10" s="1400"/>
      <c r="D10" s="1400"/>
      <c r="E10" s="1400"/>
      <c r="F10" s="1400"/>
      <c r="G10" s="1400"/>
      <c r="H10" s="1400"/>
    </row>
    <row r="11" spans="1:8" ht="14.25" customHeight="1" x14ac:dyDescent="0.2">
      <c r="A11" s="1400"/>
      <c r="B11" s="1400"/>
      <c r="C11" s="1400"/>
      <c r="D11" s="1400"/>
      <c r="E11" s="1400"/>
      <c r="F11" s="1400"/>
      <c r="G11" s="1400"/>
      <c r="H11" s="1400"/>
    </row>
    <row r="12" spans="1:8" ht="14.25" customHeight="1" x14ac:dyDescent="0.2">
      <c r="A12" s="1400"/>
      <c r="B12" s="1400"/>
      <c r="C12" s="1400"/>
      <c r="D12" s="1400"/>
      <c r="E12" s="1400"/>
      <c r="F12" s="1400"/>
      <c r="G12" s="1400"/>
      <c r="H12" s="1400"/>
    </row>
    <row r="13" spans="1:8" ht="14.25" customHeight="1" x14ac:dyDescent="0.2">
      <c r="A13" s="1400"/>
      <c r="B13" s="1400"/>
      <c r="C13" s="1400"/>
      <c r="D13" s="1400"/>
      <c r="E13" s="1400"/>
      <c r="F13" s="1400"/>
      <c r="G13" s="1400"/>
      <c r="H13" s="1400"/>
    </row>
    <row r="14" spans="1:8" ht="14.25" customHeight="1" x14ac:dyDescent="0.2">
      <c r="A14" s="1400"/>
      <c r="B14" s="1400"/>
      <c r="C14" s="1400"/>
      <c r="D14" s="1400"/>
      <c r="E14" s="1400"/>
      <c r="F14" s="1400"/>
      <c r="G14" s="1400"/>
      <c r="H14" s="1400"/>
    </row>
    <row r="15" spans="1:8" ht="14.25" customHeight="1" x14ac:dyDescent="0.2">
      <c r="A15" s="1400"/>
      <c r="B15" s="1400"/>
      <c r="C15" s="1400"/>
      <c r="D15" s="1400"/>
      <c r="E15" s="1400"/>
      <c r="F15" s="1400"/>
      <c r="G15" s="1400"/>
      <c r="H15" s="1400"/>
    </row>
    <row r="16" spans="1:8" ht="14.25" customHeight="1" x14ac:dyDescent="0.2">
      <c r="A16" s="1400"/>
      <c r="B16" s="1400"/>
      <c r="C16" s="1400"/>
      <c r="D16" s="1400"/>
      <c r="E16" s="1400"/>
      <c r="F16" s="1400"/>
      <c r="G16" s="1400"/>
      <c r="H16" s="1400"/>
    </row>
    <row r="17" spans="1:8" ht="14.25" customHeight="1" x14ac:dyDescent="0.2">
      <c r="A17" s="1400"/>
      <c r="B17" s="1400"/>
      <c r="C17" s="1400"/>
      <c r="D17" s="1400"/>
      <c r="E17" s="1400"/>
      <c r="F17" s="1400"/>
      <c r="G17" s="1400"/>
      <c r="H17" s="1400"/>
    </row>
    <row r="18" spans="1:8" ht="14.25" customHeight="1" x14ac:dyDescent="0.2">
      <c r="A18" s="1400"/>
      <c r="B18" s="1400"/>
      <c r="C18" s="1400"/>
      <c r="D18" s="1400"/>
      <c r="E18" s="1400"/>
      <c r="F18" s="1400"/>
      <c r="G18" s="1400"/>
      <c r="H18" s="1400"/>
    </row>
    <row r="19" spans="1:8" ht="14.25" customHeight="1" x14ac:dyDescent="0.2">
      <c r="A19" s="1400"/>
      <c r="B19" s="1400"/>
      <c r="C19" s="1400"/>
      <c r="D19" s="1400"/>
      <c r="E19" s="1400"/>
      <c r="F19" s="1400"/>
      <c r="G19" s="1400"/>
      <c r="H19" s="1400"/>
    </row>
    <row r="20" spans="1:8" ht="14.25" customHeight="1" x14ac:dyDescent="0.2">
      <c r="A20" s="1400"/>
      <c r="B20" s="1400"/>
      <c r="C20" s="1400"/>
      <c r="D20" s="1400"/>
      <c r="E20" s="1400"/>
      <c r="F20" s="1400"/>
      <c r="G20" s="1400"/>
      <c r="H20" s="1400"/>
    </row>
    <row r="21" spans="1:8" ht="14.25" customHeight="1" x14ac:dyDescent="0.2">
      <c r="A21" s="1400"/>
      <c r="B21" s="1400"/>
      <c r="C21" s="1400"/>
      <c r="D21" s="1400"/>
      <c r="E21" s="1400"/>
      <c r="F21" s="1400"/>
      <c r="G21" s="1400"/>
      <c r="H21" s="1400"/>
    </row>
    <row r="22" spans="1:8" ht="14.25" customHeight="1" x14ac:dyDescent="0.2">
      <c r="A22" s="1400"/>
      <c r="B22" s="1400"/>
      <c r="C22" s="1400"/>
      <c r="D22" s="1400"/>
      <c r="E22" s="1400"/>
      <c r="F22" s="1400"/>
      <c r="G22" s="1400"/>
      <c r="H22" s="1400"/>
    </row>
    <row r="23" spans="1:8" ht="14.25" customHeight="1" x14ac:dyDescent="0.2">
      <c r="A23" s="1400"/>
      <c r="B23" s="1400"/>
      <c r="C23" s="1400"/>
      <c r="D23" s="1400"/>
      <c r="E23" s="1400"/>
      <c r="F23" s="1400"/>
      <c r="G23" s="1400"/>
      <c r="H23" s="1400"/>
    </row>
    <row r="24" spans="1:8" ht="14.25" customHeight="1" x14ac:dyDescent="0.2">
      <c r="A24" s="1400"/>
      <c r="B24" s="1400"/>
      <c r="C24" s="1400"/>
      <c r="D24" s="1400"/>
      <c r="E24" s="1400"/>
      <c r="F24" s="1400"/>
      <c r="G24" s="1400"/>
      <c r="H24" s="1400"/>
    </row>
    <row r="25" spans="1:8" ht="14.25" customHeight="1" x14ac:dyDescent="0.2">
      <c r="A25" s="1400"/>
      <c r="B25" s="1400"/>
      <c r="C25" s="1400"/>
      <c r="D25" s="1400"/>
      <c r="E25" s="1400"/>
      <c r="F25" s="1400"/>
      <c r="G25" s="1400"/>
      <c r="H25" s="1400"/>
    </row>
    <row r="26" spans="1:8" ht="14.25" customHeight="1" x14ac:dyDescent="0.2">
      <c r="A26" s="1400"/>
      <c r="B26" s="1400"/>
      <c r="C26" s="1400"/>
      <c r="D26" s="1400"/>
      <c r="E26" s="1400"/>
      <c r="F26" s="1400"/>
      <c r="G26" s="1400"/>
      <c r="H26" s="1400"/>
    </row>
    <row r="27" spans="1:8" ht="14.25" customHeight="1" x14ac:dyDescent="0.2">
      <c r="A27" s="1400"/>
      <c r="B27" s="1400"/>
      <c r="C27" s="1400"/>
      <c r="D27" s="1400"/>
      <c r="E27" s="1400"/>
      <c r="F27" s="1400"/>
      <c r="G27" s="1400"/>
      <c r="H27" s="1400"/>
    </row>
    <row r="28" spans="1:8" ht="14.25" customHeight="1" x14ac:dyDescent="0.2">
      <c r="A28" s="1400"/>
      <c r="B28" s="1400"/>
      <c r="C28" s="1400"/>
      <c r="D28" s="1400"/>
      <c r="E28" s="1400"/>
      <c r="F28" s="1400"/>
      <c r="G28" s="1400"/>
      <c r="H28" s="1400"/>
    </row>
    <row r="29" spans="1:8" ht="14.25" customHeight="1" x14ac:dyDescent="0.2">
      <c r="A29" s="1400"/>
      <c r="B29" s="1400"/>
      <c r="C29" s="1400"/>
      <c r="D29" s="1400"/>
      <c r="E29" s="1400"/>
      <c r="F29" s="1400"/>
      <c r="G29" s="1400"/>
      <c r="H29" s="1400"/>
    </row>
    <row r="30" spans="1:8" ht="14.25" customHeight="1" x14ac:dyDescent="0.2">
      <c r="A30" s="1400"/>
      <c r="B30" s="1400"/>
      <c r="C30" s="1400"/>
      <c r="D30" s="1400"/>
      <c r="E30" s="1400"/>
      <c r="F30" s="1400"/>
      <c r="G30" s="1400"/>
      <c r="H30" s="1400"/>
    </row>
    <row r="31" spans="1:8" ht="14.25" customHeight="1" x14ac:dyDescent="0.2">
      <c r="A31" s="1400"/>
      <c r="B31" s="1400"/>
      <c r="C31" s="1400"/>
      <c r="D31" s="1400"/>
      <c r="E31" s="1400"/>
      <c r="F31" s="1400"/>
      <c r="G31" s="1400"/>
      <c r="H31" s="1400"/>
    </row>
    <row r="32" spans="1:8" ht="14.25" customHeight="1" x14ac:dyDescent="0.2">
      <c r="A32" s="1400"/>
      <c r="B32" s="1400"/>
      <c r="C32" s="1400"/>
      <c r="D32" s="1400"/>
      <c r="E32" s="1400"/>
      <c r="F32" s="1400"/>
      <c r="G32" s="1400"/>
      <c r="H32" s="1400"/>
    </row>
    <row r="33" spans="1:8" ht="14.25" customHeight="1" x14ac:dyDescent="0.2">
      <c r="A33" s="1400"/>
      <c r="B33" s="1400"/>
      <c r="C33" s="1400"/>
      <c r="D33" s="1400"/>
      <c r="E33" s="1400"/>
      <c r="F33" s="1400"/>
      <c r="G33" s="1400"/>
      <c r="H33" s="1400"/>
    </row>
    <row r="34" spans="1:8" ht="14.25" customHeight="1" x14ac:dyDescent="0.2">
      <c r="A34" s="1400"/>
      <c r="B34" s="1400"/>
      <c r="C34" s="1400"/>
      <c r="D34" s="1400"/>
      <c r="E34" s="1400"/>
      <c r="F34" s="1400"/>
      <c r="G34" s="1400"/>
      <c r="H34" s="1400"/>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T8i7TkaGDMIYqoNw1V+ElY+07VD71U5EaZIhsUl9qcz1zKqFD1V5n3J297gqgbpSqa7KsdHKR+y71LF6bbmEng==" saltValue="qU+wosvzaulyjlY0zhQC9w==" spinCount="100000" sheet="1" objects="1" scenarios="1"/>
  <mergeCells count="1">
    <mergeCell ref="A1:H34"/>
  </mergeCells>
  <pageMargins left="0.7" right="0.7" top="0.75" bottom="0.75" header="0" footer="0"/>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zoomScaleSheetLayoutView="110" workbookViewId="0">
      <selection sqref="A1:I37"/>
    </sheetView>
  </sheetViews>
  <sheetFormatPr defaultColWidth="12.625" defaultRowHeight="15" customHeight="1" x14ac:dyDescent="0.2"/>
  <cols>
    <col min="1" max="26" width="7.625" customWidth="1"/>
  </cols>
  <sheetData>
    <row r="1" spans="1:9" ht="14.25" customHeight="1" x14ac:dyDescent="0.2">
      <c r="A1" s="2351" t="s">
        <v>2885</v>
      </c>
      <c r="B1" s="1400"/>
      <c r="C1" s="1400"/>
      <c r="D1" s="1400"/>
      <c r="E1" s="1400"/>
      <c r="F1" s="1400"/>
      <c r="G1" s="1400"/>
      <c r="H1" s="1400"/>
      <c r="I1" s="1400"/>
    </row>
    <row r="2" spans="1:9" ht="14.25" customHeight="1" x14ac:dyDescent="0.2">
      <c r="A2" s="1400"/>
      <c r="B2" s="1400"/>
      <c r="C2" s="1400"/>
      <c r="D2" s="1400"/>
      <c r="E2" s="1400"/>
      <c r="F2" s="1400"/>
      <c r="G2" s="1400"/>
      <c r="H2" s="1400"/>
      <c r="I2" s="1400"/>
    </row>
    <row r="3" spans="1:9" ht="14.25" customHeight="1" x14ac:dyDescent="0.2">
      <c r="A3" s="1400"/>
      <c r="B3" s="1400"/>
      <c r="C3" s="1400"/>
      <c r="D3" s="1400"/>
      <c r="E3" s="1400"/>
      <c r="F3" s="1400"/>
      <c r="G3" s="1400"/>
      <c r="H3" s="1400"/>
      <c r="I3" s="1400"/>
    </row>
    <row r="4" spans="1:9" ht="14.25" customHeight="1" x14ac:dyDescent="0.2">
      <c r="A4" s="1400"/>
      <c r="B4" s="1400"/>
      <c r="C4" s="1400"/>
      <c r="D4" s="1400"/>
      <c r="E4" s="1400"/>
      <c r="F4" s="1400"/>
      <c r="G4" s="1400"/>
      <c r="H4" s="1400"/>
      <c r="I4" s="1400"/>
    </row>
    <row r="5" spans="1:9" ht="14.25" customHeight="1" x14ac:dyDescent="0.2">
      <c r="A5" s="1400"/>
      <c r="B5" s="1400"/>
      <c r="C5" s="1400"/>
      <c r="D5" s="1400"/>
      <c r="E5" s="1400"/>
      <c r="F5" s="1400"/>
      <c r="G5" s="1400"/>
      <c r="H5" s="1400"/>
      <c r="I5" s="1400"/>
    </row>
    <row r="6" spans="1:9" ht="14.25" customHeight="1" x14ac:dyDescent="0.2">
      <c r="A6" s="1400"/>
      <c r="B6" s="1400"/>
      <c r="C6" s="1400"/>
      <c r="D6" s="1400"/>
      <c r="E6" s="1400"/>
      <c r="F6" s="1400"/>
      <c r="G6" s="1400"/>
      <c r="H6" s="1400"/>
      <c r="I6" s="1400"/>
    </row>
    <row r="7" spans="1:9" ht="14.25" customHeight="1" x14ac:dyDescent="0.2">
      <c r="A7" s="1400"/>
      <c r="B7" s="1400"/>
      <c r="C7" s="1400"/>
      <c r="D7" s="1400"/>
      <c r="E7" s="1400"/>
      <c r="F7" s="1400"/>
      <c r="G7" s="1400"/>
      <c r="H7" s="1400"/>
      <c r="I7" s="1400"/>
    </row>
    <row r="8" spans="1:9" ht="14.25" customHeight="1" x14ac:dyDescent="0.2">
      <c r="A8" s="1400"/>
      <c r="B8" s="1400"/>
      <c r="C8" s="1400"/>
      <c r="D8" s="1400"/>
      <c r="E8" s="1400"/>
      <c r="F8" s="1400"/>
      <c r="G8" s="1400"/>
      <c r="H8" s="1400"/>
      <c r="I8" s="1400"/>
    </row>
    <row r="9" spans="1:9" ht="14.25" customHeight="1" x14ac:dyDescent="0.2">
      <c r="A9" s="1400"/>
      <c r="B9" s="1400"/>
      <c r="C9" s="1400"/>
      <c r="D9" s="1400"/>
      <c r="E9" s="1400"/>
      <c r="F9" s="1400"/>
      <c r="G9" s="1400"/>
      <c r="H9" s="1400"/>
      <c r="I9" s="1400"/>
    </row>
    <row r="10" spans="1:9" ht="14.25" customHeight="1" x14ac:dyDescent="0.2">
      <c r="A10" s="1400"/>
      <c r="B10" s="1400"/>
      <c r="C10" s="1400"/>
      <c r="D10" s="1400"/>
      <c r="E10" s="1400"/>
      <c r="F10" s="1400"/>
      <c r="G10" s="1400"/>
      <c r="H10" s="1400"/>
      <c r="I10" s="1400"/>
    </row>
    <row r="11" spans="1:9" ht="14.25" customHeight="1" x14ac:dyDescent="0.2">
      <c r="A11" s="1400"/>
      <c r="B11" s="1400"/>
      <c r="C11" s="1400"/>
      <c r="D11" s="1400"/>
      <c r="E11" s="1400"/>
      <c r="F11" s="1400"/>
      <c r="G11" s="1400"/>
      <c r="H11" s="1400"/>
      <c r="I11" s="1400"/>
    </row>
    <row r="12" spans="1:9" ht="14.25" customHeight="1" x14ac:dyDescent="0.2">
      <c r="A12" s="1400"/>
      <c r="B12" s="1400"/>
      <c r="C12" s="1400"/>
      <c r="D12" s="1400"/>
      <c r="E12" s="1400"/>
      <c r="F12" s="1400"/>
      <c r="G12" s="1400"/>
      <c r="H12" s="1400"/>
      <c r="I12" s="1400"/>
    </row>
    <row r="13" spans="1:9" ht="14.25" customHeight="1" x14ac:dyDescent="0.2">
      <c r="A13" s="1400"/>
      <c r="B13" s="1400"/>
      <c r="C13" s="1400"/>
      <c r="D13" s="1400"/>
      <c r="E13" s="1400"/>
      <c r="F13" s="1400"/>
      <c r="G13" s="1400"/>
      <c r="H13" s="1400"/>
      <c r="I13" s="1400"/>
    </row>
    <row r="14" spans="1:9" ht="14.25" customHeight="1" x14ac:dyDescent="0.2">
      <c r="A14" s="1400"/>
      <c r="B14" s="1400"/>
      <c r="C14" s="1400"/>
      <c r="D14" s="1400"/>
      <c r="E14" s="1400"/>
      <c r="F14" s="1400"/>
      <c r="G14" s="1400"/>
      <c r="H14" s="1400"/>
      <c r="I14" s="1400"/>
    </row>
    <row r="15" spans="1:9" ht="14.25" customHeight="1" x14ac:dyDescent="0.2">
      <c r="A15" s="1400"/>
      <c r="B15" s="1400"/>
      <c r="C15" s="1400"/>
      <c r="D15" s="1400"/>
      <c r="E15" s="1400"/>
      <c r="F15" s="1400"/>
      <c r="G15" s="1400"/>
      <c r="H15" s="1400"/>
      <c r="I15" s="1400"/>
    </row>
    <row r="16" spans="1:9" ht="14.25" customHeight="1" x14ac:dyDescent="0.2">
      <c r="A16" s="1400"/>
      <c r="B16" s="1400"/>
      <c r="C16" s="1400"/>
      <c r="D16" s="1400"/>
      <c r="E16" s="1400"/>
      <c r="F16" s="1400"/>
      <c r="G16" s="1400"/>
      <c r="H16" s="1400"/>
      <c r="I16" s="1400"/>
    </row>
    <row r="17" spans="1:9" ht="14.25" customHeight="1" x14ac:dyDescent="0.2">
      <c r="A17" s="1400"/>
      <c r="B17" s="1400"/>
      <c r="C17" s="1400"/>
      <c r="D17" s="1400"/>
      <c r="E17" s="1400"/>
      <c r="F17" s="1400"/>
      <c r="G17" s="1400"/>
      <c r="H17" s="1400"/>
      <c r="I17" s="1400"/>
    </row>
    <row r="18" spans="1:9" ht="14.25" customHeight="1" x14ac:dyDescent="0.2">
      <c r="A18" s="1400"/>
      <c r="B18" s="1400"/>
      <c r="C18" s="1400"/>
      <c r="D18" s="1400"/>
      <c r="E18" s="1400"/>
      <c r="F18" s="1400"/>
      <c r="G18" s="1400"/>
      <c r="H18" s="1400"/>
      <c r="I18" s="1400"/>
    </row>
    <row r="19" spans="1:9" ht="14.25" customHeight="1" x14ac:dyDescent="0.2">
      <c r="A19" s="1400"/>
      <c r="B19" s="1400"/>
      <c r="C19" s="1400"/>
      <c r="D19" s="1400"/>
      <c r="E19" s="1400"/>
      <c r="F19" s="1400"/>
      <c r="G19" s="1400"/>
      <c r="H19" s="1400"/>
      <c r="I19" s="1400"/>
    </row>
    <row r="20" spans="1:9" ht="14.25" customHeight="1" x14ac:dyDescent="0.2">
      <c r="A20" s="1400"/>
      <c r="B20" s="1400"/>
      <c r="C20" s="1400"/>
      <c r="D20" s="1400"/>
      <c r="E20" s="1400"/>
      <c r="F20" s="1400"/>
      <c r="G20" s="1400"/>
      <c r="H20" s="1400"/>
      <c r="I20" s="1400"/>
    </row>
    <row r="21" spans="1:9" ht="14.25" customHeight="1" x14ac:dyDescent="0.2">
      <c r="A21" s="1400"/>
      <c r="B21" s="1400"/>
      <c r="C21" s="1400"/>
      <c r="D21" s="1400"/>
      <c r="E21" s="1400"/>
      <c r="F21" s="1400"/>
      <c r="G21" s="1400"/>
      <c r="H21" s="1400"/>
      <c r="I21" s="1400"/>
    </row>
    <row r="22" spans="1:9" ht="14.25" customHeight="1" x14ac:dyDescent="0.2">
      <c r="A22" s="1400"/>
      <c r="B22" s="1400"/>
      <c r="C22" s="1400"/>
      <c r="D22" s="1400"/>
      <c r="E22" s="1400"/>
      <c r="F22" s="1400"/>
      <c r="G22" s="1400"/>
      <c r="H22" s="1400"/>
      <c r="I22" s="1400"/>
    </row>
    <row r="23" spans="1:9" ht="14.25" customHeight="1" x14ac:dyDescent="0.2">
      <c r="A23" s="1400"/>
      <c r="B23" s="1400"/>
      <c r="C23" s="1400"/>
      <c r="D23" s="1400"/>
      <c r="E23" s="1400"/>
      <c r="F23" s="1400"/>
      <c r="G23" s="1400"/>
      <c r="H23" s="1400"/>
      <c r="I23" s="1400"/>
    </row>
    <row r="24" spans="1:9" ht="14.25" customHeight="1" x14ac:dyDescent="0.2">
      <c r="A24" s="1400"/>
      <c r="B24" s="1400"/>
      <c r="C24" s="1400"/>
      <c r="D24" s="1400"/>
      <c r="E24" s="1400"/>
      <c r="F24" s="1400"/>
      <c r="G24" s="1400"/>
      <c r="H24" s="1400"/>
      <c r="I24" s="1400"/>
    </row>
    <row r="25" spans="1:9" ht="14.25" customHeight="1" x14ac:dyDescent="0.2">
      <c r="A25" s="1400"/>
      <c r="B25" s="1400"/>
      <c r="C25" s="1400"/>
      <c r="D25" s="1400"/>
      <c r="E25" s="1400"/>
      <c r="F25" s="1400"/>
      <c r="G25" s="1400"/>
      <c r="H25" s="1400"/>
      <c r="I25" s="1400"/>
    </row>
    <row r="26" spans="1:9" ht="14.25" customHeight="1" x14ac:dyDescent="0.2">
      <c r="A26" s="1400"/>
      <c r="B26" s="1400"/>
      <c r="C26" s="1400"/>
      <c r="D26" s="1400"/>
      <c r="E26" s="1400"/>
      <c r="F26" s="1400"/>
      <c r="G26" s="1400"/>
      <c r="H26" s="1400"/>
      <c r="I26" s="1400"/>
    </row>
    <row r="27" spans="1:9" ht="14.25" customHeight="1" x14ac:dyDescent="0.2">
      <c r="A27" s="1400"/>
      <c r="B27" s="1400"/>
      <c r="C27" s="1400"/>
      <c r="D27" s="1400"/>
      <c r="E27" s="1400"/>
      <c r="F27" s="1400"/>
      <c r="G27" s="1400"/>
      <c r="H27" s="1400"/>
      <c r="I27" s="1400"/>
    </row>
    <row r="28" spans="1:9" ht="14.25" customHeight="1" x14ac:dyDescent="0.2">
      <c r="A28" s="1400"/>
      <c r="B28" s="1400"/>
      <c r="C28" s="1400"/>
      <c r="D28" s="1400"/>
      <c r="E28" s="1400"/>
      <c r="F28" s="1400"/>
      <c r="G28" s="1400"/>
      <c r="H28" s="1400"/>
      <c r="I28" s="1400"/>
    </row>
    <row r="29" spans="1:9" ht="14.25" customHeight="1" x14ac:dyDescent="0.2">
      <c r="A29" s="1400"/>
      <c r="B29" s="1400"/>
      <c r="C29" s="1400"/>
      <c r="D29" s="1400"/>
      <c r="E29" s="1400"/>
      <c r="F29" s="1400"/>
      <c r="G29" s="1400"/>
      <c r="H29" s="1400"/>
      <c r="I29" s="1400"/>
    </row>
    <row r="30" spans="1:9" ht="14.25" customHeight="1" x14ac:dyDescent="0.2">
      <c r="A30" s="1400"/>
      <c r="B30" s="1400"/>
      <c r="C30" s="1400"/>
      <c r="D30" s="1400"/>
      <c r="E30" s="1400"/>
      <c r="F30" s="1400"/>
      <c r="G30" s="1400"/>
      <c r="H30" s="1400"/>
      <c r="I30" s="1400"/>
    </row>
    <row r="31" spans="1:9" ht="14.25" customHeight="1" x14ac:dyDescent="0.2">
      <c r="A31" s="1400"/>
      <c r="B31" s="1400"/>
      <c r="C31" s="1400"/>
      <c r="D31" s="1400"/>
      <c r="E31" s="1400"/>
      <c r="F31" s="1400"/>
      <c r="G31" s="1400"/>
      <c r="H31" s="1400"/>
      <c r="I31" s="1400"/>
    </row>
    <row r="32" spans="1:9" ht="14.25" customHeight="1" x14ac:dyDescent="0.2">
      <c r="A32" s="1400"/>
      <c r="B32" s="1400"/>
      <c r="C32" s="1400"/>
      <c r="D32" s="1400"/>
      <c r="E32" s="1400"/>
      <c r="F32" s="1400"/>
      <c r="G32" s="1400"/>
      <c r="H32" s="1400"/>
      <c r="I32" s="1400"/>
    </row>
    <row r="33" spans="1:9" ht="14.25" customHeight="1" x14ac:dyDescent="0.2">
      <c r="A33" s="1400"/>
      <c r="B33" s="1400"/>
      <c r="C33" s="1400"/>
      <c r="D33" s="1400"/>
      <c r="E33" s="1400"/>
      <c r="F33" s="1400"/>
      <c r="G33" s="1400"/>
      <c r="H33" s="1400"/>
      <c r="I33" s="1400"/>
    </row>
    <row r="34" spans="1:9" ht="14.25" customHeight="1" x14ac:dyDescent="0.2">
      <c r="A34" s="1400"/>
      <c r="B34" s="1400"/>
      <c r="C34" s="1400"/>
      <c r="D34" s="1400"/>
      <c r="E34" s="1400"/>
      <c r="F34" s="1400"/>
      <c r="G34" s="1400"/>
      <c r="H34" s="1400"/>
      <c r="I34" s="1400"/>
    </row>
    <row r="35" spans="1:9" ht="14.25" customHeight="1" x14ac:dyDescent="0.2">
      <c r="A35" s="1400"/>
      <c r="B35" s="1400"/>
      <c r="C35" s="1400"/>
      <c r="D35" s="1400"/>
      <c r="E35" s="1400"/>
      <c r="F35" s="1400"/>
      <c r="G35" s="1400"/>
      <c r="H35" s="1400"/>
      <c r="I35" s="1400"/>
    </row>
    <row r="36" spans="1:9" ht="14.25" customHeight="1" x14ac:dyDescent="0.2">
      <c r="A36" s="1400"/>
      <c r="B36" s="1400"/>
      <c r="C36" s="1400"/>
      <c r="D36" s="1400"/>
      <c r="E36" s="1400"/>
      <c r="F36" s="1400"/>
      <c r="G36" s="1400"/>
      <c r="H36" s="1400"/>
      <c r="I36" s="1400"/>
    </row>
    <row r="37" spans="1:9" ht="14.25" customHeight="1" x14ac:dyDescent="0.2">
      <c r="A37" s="1400"/>
      <c r="B37" s="1400"/>
      <c r="C37" s="1400"/>
      <c r="D37" s="1400"/>
      <c r="E37" s="1400"/>
      <c r="F37" s="1400"/>
      <c r="G37" s="1400"/>
      <c r="H37" s="1400"/>
      <c r="I37" s="1400"/>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CasnqWTa6SBhFL450a8oIOQQBzo2jzQyppKv+Mao1mr0r3+FvJE0lno+2sovZL5kNXXFjl9XYY0jy85H2v+QyA==" saltValue="zVRDgm3JLTeu620sRoviOw==" spinCount="100000" sheet="1" objects="1" scenarios="1"/>
  <mergeCells count="1">
    <mergeCell ref="A1:I37"/>
  </mergeCells>
  <pageMargins left="0.7" right="0.7" top="0.75" bottom="0.75" header="0" footer="0"/>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zoomScaleSheetLayoutView="130" workbookViewId="0">
      <selection sqref="A1:I33"/>
    </sheetView>
  </sheetViews>
  <sheetFormatPr defaultColWidth="12.625" defaultRowHeight="15" customHeight="1" x14ac:dyDescent="0.2"/>
  <cols>
    <col min="1" max="26" width="7.625" customWidth="1"/>
  </cols>
  <sheetData>
    <row r="1" spans="1:9" ht="14.25" customHeight="1" x14ac:dyDescent="0.2">
      <c r="A1" s="2351" t="s">
        <v>2886</v>
      </c>
      <c r="B1" s="1400"/>
      <c r="C1" s="1400"/>
      <c r="D1" s="1400"/>
      <c r="E1" s="1400"/>
      <c r="F1" s="1400"/>
      <c r="G1" s="1400"/>
      <c r="H1" s="1400"/>
      <c r="I1" s="1400"/>
    </row>
    <row r="2" spans="1:9" ht="14.25" customHeight="1" x14ac:dyDescent="0.2">
      <c r="A2" s="1400"/>
      <c r="B2" s="1400"/>
      <c r="C2" s="1400"/>
      <c r="D2" s="1400"/>
      <c r="E2" s="1400"/>
      <c r="F2" s="1400"/>
      <c r="G2" s="1400"/>
      <c r="H2" s="1400"/>
      <c r="I2" s="1400"/>
    </row>
    <row r="3" spans="1:9" ht="14.25" customHeight="1" x14ac:dyDescent="0.2">
      <c r="A3" s="1400"/>
      <c r="B3" s="1400"/>
      <c r="C3" s="1400"/>
      <c r="D3" s="1400"/>
      <c r="E3" s="1400"/>
      <c r="F3" s="1400"/>
      <c r="G3" s="1400"/>
      <c r="H3" s="1400"/>
      <c r="I3" s="1400"/>
    </row>
    <row r="4" spans="1:9" ht="14.25" customHeight="1" x14ac:dyDescent="0.2">
      <c r="A4" s="1400"/>
      <c r="B4" s="1400"/>
      <c r="C4" s="1400"/>
      <c r="D4" s="1400"/>
      <c r="E4" s="1400"/>
      <c r="F4" s="1400"/>
      <c r="G4" s="1400"/>
      <c r="H4" s="1400"/>
      <c r="I4" s="1400"/>
    </row>
    <row r="5" spans="1:9" ht="14.25" customHeight="1" x14ac:dyDescent="0.2">
      <c r="A5" s="1400"/>
      <c r="B5" s="1400"/>
      <c r="C5" s="1400"/>
      <c r="D5" s="1400"/>
      <c r="E5" s="1400"/>
      <c r="F5" s="1400"/>
      <c r="G5" s="1400"/>
      <c r="H5" s="1400"/>
      <c r="I5" s="1400"/>
    </row>
    <row r="6" spans="1:9" ht="14.25" customHeight="1" x14ac:dyDescent="0.2">
      <c r="A6" s="1400"/>
      <c r="B6" s="1400"/>
      <c r="C6" s="1400"/>
      <c r="D6" s="1400"/>
      <c r="E6" s="1400"/>
      <c r="F6" s="1400"/>
      <c r="G6" s="1400"/>
      <c r="H6" s="1400"/>
      <c r="I6" s="1400"/>
    </row>
    <row r="7" spans="1:9" ht="14.25" customHeight="1" x14ac:dyDescent="0.2">
      <c r="A7" s="1400"/>
      <c r="B7" s="1400"/>
      <c r="C7" s="1400"/>
      <c r="D7" s="1400"/>
      <c r="E7" s="1400"/>
      <c r="F7" s="1400"/>
      <c r="G7" s="1400"/>
      <c r="H7" s="1400"/>
      <c r="I7" s="1400"/>
    </row>
    <row r="8" spans="1:9" ht="14.25" customHeight="1" x14ac:dyDescent="0.2">
      <c r="A8" s="1400"/>
      <c r="B8" s="1400"/>
      <c r="C8" s="1400"/>
      <c r="D8" s="1400"/>
      <c r="E8" s="1400"/>
      <c r="F8" s="1400"/>
      <c r="G8" s="1400"/>
      <c r="H8" s="1400"/>
      <c r="I8" s="1400"/>
    </row>
    <row r="9" spans="1:9" ht="14.25" customHeight="1" x14ac:dyDescent="0.2">
      <c r="A9" s="1400"/>
      <c r="B9" s="1400"/>
      <c r="C9" s="1400"/>
      <c r="D9" s="1400"/>
      <c r="E9" s="1400"/>
      <c r="F9" s="1400"/>
      <c r="G9" s="1400"/>
      <c r="H9" s="1400"/>
      <c r="I9" s="1400"/>
    </row>
    <row r="10" spans="1:9" ht="14.25" customHeight="1" x14ac:dyDescent="0.2">
      <c r="A10" s="1400"/>
      <c r="B10" s="1400"/>
      <c r="C10" s="1400"/>
      <c r="D10" s="1400"/>
      <c r="E10" s="1400"/>
      <c r="F10" s="1400"/>
      <c r="G10" s="1400"/>
      <c r="H10" s="1400"/>
      <c r="I10" s="1400"/>
    </row>
    <row r="11" spans="1:9" ht="14.25" customHeight="1" x14ac:dyDescent="0.2">
      <c r="A11" s="1400"/>
      <c r="B11" s="1400"/>
      <c r="C11" s="1400"/>
      <c r="D11" s="1400"/>
      <c r="E11" s="1400"/>
      <c r="F11" s="1400"/>
      <c r="G11" s="1400"/>
      <c r="H11" s="1400"/>
      <c r="I11" s="1400"/>
    </row>
    <row r="12" spans="1:9" ht="14.25" customHeight="1" x14ac:dyDescent="0.2">
      <c r="A12" s="1400"/>
      <c r="B12" s="1400"/>
      <c r="C12" s="1400"/>
      <c r="D12" s="1400"/>
      <c r="E12" s="1400"/>
      <c r="F12" s="1400"/>
      <c r="G12" s="1400"/>
      <c r="H12" s="1400"/>
      <c r="I12" s="1400"/>
    </row>
    <row r="13" spans="1:9" ht="14.25" customHeight="1" x14ac:dyDescent="0.2">
      <c r="A13" s="1400"/>
      <c r="B13" s="1400"/>
      <c r="C13" s="1400"/>
      <c r="D13" s="1400"/>
      <c r="E13" s="1400"/>
      <c r="F13" s="1400"/>
      <c r="G13" s="1400"/>
      <c r="H13" s="1400"/>
      <c r="I13" s="1400"/>
    </row>
    <row r="14" spans="1:9" ht="14.25" customHeight="1" x14ac:dyDescent="0.2">
      <c r="A14" s="1400"/>
      <c r="B14" s="1400"/>
      <c r="C14" s="1400"/>
      <c r="D14" s="1400"/>
      <c r="E14" s="1400"/>
      <c r="F14" s="1400"/>
      <c r="G14" s="1400"/>
      <c r="H14" s="1400"/>
      <c r="I14" s="1400"/>
    </row>
    <row r="15" spans="1:9" ht="14.25" customHeight="1" x14ac:dyDescent="0.2">
      <c r="A15" s="1400"/>
      <c r="B15" s="1400"/>
      <c r="C15" s="1400"/>
      <c r="D15" s="1400"/>
      <c r="E15" s="1400"/>
      <c r="F15" s="1400"/>
      <c r="G15" s="1400"/>
      <c r="H15" s="1400"/>
      <c r="I15" s="1400"/>
    </row>
    <row r="16" spans="1:9" ht="14.25" customHeight="1" x14ac:dyDescent="0.2">
      <c r="A16" s="1400"/>
      <c r="B16" s="1400"/>
      <c r="C16" s="1400"/>
      <c r="D16" s="1400"/>
      <c r="E16" s="1400"/>
      <c r="F16" s="1400"/>
      <c r="G16" s="1400"/>
      <c r="H16" s="1400"/>
      <c r="I16" s="1400"/>
    </row>
    <row r="17" spans="1:9" ht="14.25" customHeight="1" x14ac:dyDescent="0.2">
      <c r="A17" s="1400"/>
      <c r="B17" s="1400"/>
      <c r="C17" s="1400"/>
      <c r="D17" s="1400"/>
      <c r="E17" s="1400"/>
      <c r="F17" s="1400"/>
      <c r="G17" s="1400"/>
      <c r="H17" s="1400"/>
      <c r="I17" s="1400"/>
    </row>
    <row r="18" spans="1:9" ht="14.25" customHeight="1" x14ac:dyDescent="0.2">
      <c r="A18" s="1400"/>
      <c r="B18" s="1400"/>
      <c r="C18" s="1400"/>
      <c r="D18" s="1400"/>
      <c r="E18" s="1400"/>
      <c r="F18" s="1400"/>
      <c r="G18" s="1400"/>
      <c r="H18" s="1400"/>
      <c r="I18" s="1400"/>
    </row>
    <row r="19" spans="1:9" ht="14.25" customHeight="1" x14ac:dyDescent="0.2">
      <c r="A19" s="1400"/>
      <c r="B19" s="1400"/>
      <c r="C19" s="1400"/>
      <c r="D19" s="1400"/>
      <c r="E19" s="1400"/>
      <c r="F19" s="1400"/>
      <c r="G19" s="1400"/>
      <c r="H19" s="1400"/>
      <c r="I19" s="1400"/>
    </row>
    <row r="20" spans="1:9" ht="14.25" customHeight="1" x14ac:dyDescent="0.2">
      <c r="A20" s="1400"/>
      <c r="B20" s="1400"/>
      <c r="C20" s="1400"/>
      <c r="D20" s="1400"/>
      <c r="E20" s="1400"/>
      <c r="F20" s="1400"/>
      <c r="G20" s="1400"/>
      <c r="H20" s="1400"/>
      <c r="I20" s="1400"/>
    </row>
    <row r="21" spans="1:9" ht="14.25" customHeight="1" x14ac:dyDescent="0.2">
      <c r="A21" s="1400"/>
      <c r="B21" s="1400"/>
      <c r="C21" s="1400"/>
      <c r="D21" s="1400"/>
      <c r="E21" s="1400"/>
      <c r="F21" s="1400"/>
      <c r="G21" s="1400"/>
      <c r="H21" s="1400"/>
      <c r="I21" s="1400"/>
    </row>
    <row r="22" spans="1:9" ht="14.25" customHeight="1" x14ac:dyDescent="0.2">
      <c r="A22" s="1400"/>
      <c r="B22" s="1400"/>
      <c r="C22" s="1400"/>
      <c r="D22" s="1400"/>
      <c r="E22" s="1400"/>
      <c r="F22" s="1400"/>
      <c r="G22" s="1400"/>
      <c r="H22" s="1400"/>
      <c r="I22" s="1400"/>
    </row>
    <row r="23" spans="1:9" ht="14.25" customHeight="1" x14ac:dyDescent="0.2">
      <c r="A23" s="1400"/>
      <c r="B23" s="1400"/>
      <c r="C23" s="1400"/>
      <c r="D23" s="1400"/>
      <c r="E23" s="1400"/>
      <c r="F23" s="1400"/>
      <c r="G23" s="1400"/>
      <c r="H23" s="1400"/>
      <c r="I23" s="1400"/>
    </row>
    <row r="24" spans="1:9" ht="14.25" customHeight="1" x14ac:dyDescent="0.2">
      <c r="A24" s="1400"/>
      <c r="B24" s="1400"/>
      <c r="C24" s="1400"/>
      <c r="D24" s="1400"/>
      <c r="E24" s="1400"/>
      <c r="F24" s="1400"/>
      <c r="G24" s="1400"/>
      <c r="H24" s="1400"/>
      <c r="I24" s="1400"/>
    </row>
    <row r="25" spans="1:9" ht="14.25" customHeight="1" x14ac:dyDescent="0.2">
      <c r="A25" s="1400"/>
      <c r="B25" s="1400"/>
      <c r="C25" s="1400"/>
      <c r="D25" s="1400"/>
      <c r="E25" s="1400"/>
      <c r="F25" s="1400"/>
      <c r="G25" s="1400"/>
      <c r="H25" s="1400"/>
      <c r="I25" s="1400"/>
    </row>
    <row r="26" spans="1:9" ht="14.25" customHeight="1" x14ac:dyDescent="0.2">
      <c r="A26" s="1400"/>
      <c r="B26" s="1400"/>
      <c r="C26" s="1400"/>
      <c r="D26" s="1400"/>
      <c r="E26" s="1400"/>
      <c r="F26" s="1400"/>
      <c r="G26" s="1400"/>
      <c r="H26" s="1400"/>
      <c r="I26" s="1400"/>
    </row>
    <row r="27" spans="1:9" ht="14.25" customHeight="1" x14ac:dyDescent="0.2">
      <c r="A27" s="1400"/>
      <c r="B27" s="1400"/>
      <c r="C27" s="1400"/>
      <c r="D27" s="1400"/>
      <c r="E27" s="1400"/>
      <c r="F27" s="1400"/>
      <c r="G27" s="1400"/>
      <c r="H27" s="1400"/>
      <c r="I27" s="1400"/>
    </row>
    <row r="28" spans="1:9" ht="14.25" customHeight="1" x14ac:dyDescent="0.2">
      <c r="A28" s="1400"/>
      <c r="B28" s="1400"/>
      <c r="C28" s="1400"/>
      <c r="D28" s="1400"/>
      <c r="E28" s="1400"/>
      <c r="F28" s="1400"/>
      <c r="G28" s="1400"/>
      <c r="H28" s="1400"/>
      <c r="I28" s="1400"/>
    </row>
    <row r="29" spans="1:9" ht="14.25" customHeight="1" x14ac:dyDescent="0.2">
      <c r="A29" s="1400"/>
      <c r="B29" s="1400"/>
      <c r="C29" s="1400"/>
      <c r="D29" s="1400"/>
      <c r="E29" s="1400"/>
      <c r="F29" s="1400"/>
      <c r="G29" s="1400"/>
      <c r="H29" s="1400"/>
      <c r="I29" s="1400"/>
    </row>
    <row r="30" spans="1:9" ht="14.25" customHeight="1" x14ac:dyDescent="0.2">
      <c r="A30" s="1400"/>
      <c r="B30" s="1400"/>
      <c r="C30" s="1400"/>
      <c r="D30" s="1400"/>
      <c r="E30" s="1400"/>
      <c r="F30" s="1400"/>
      <c r="G30" s="1400"/>
      <c r="H30" s="1400"/>
      <c r="I30" s="1400"/>
    </row>
    <row r="31" spans="1:9" ht="14.25" customHeight="1" x14ac:dyDescent="0.2">
      <c r="A31" s="1400"/>
      <c r="B31" s="1400"/>
      <c r="C31" s="1400"/>
      <c r="D31" s="1400"/>
      <c r="E31" s="1400"/>
      <c r="F31" s="1400"/>
      <c r="G31" s="1400"/>
      <c r="H31" s="1400"/>
      <c r="I31" s="1400"/>
    </row>
    <row r="32" spans="1:9" ht="14.25" customHeight="1" x14ac:dyDescent="0.2">
      <c r="A32" s="1400"/>
      <c r="B32" s="1400"/>
      <c r="C32" s="1400"/>
      <c r="D32" s="1400"/>
      <c r="E32" s="1400"/>
      <c r="F32" s="1400"/>
      <c r="G32" s="1400"/>
      <c r="H32" s="1400"/>
      <c r="I32" s="1400"/>
    </row>
    <row r="33" spans="1:9" ht="14.25" customHeight="1" x14ac:dyDescent="0.2">
      <c r="A33" s="1400"/>
      <c r="B33" s="1400"/>
      <c r="C33" s="1400"/>
      <c r="D33" s="1400"/>
      <c r="E33" s="1400"/>
      <c r="F33" s="1400"/>
      <c r="G33" s="1400"/>
      <c r="H33" s="1400"/>
      <c r="I33" s="1400"/>
    </row>
    <row r="34" spans="1:9" ht="14.25" customHeight="1" x14ac:dyDescent="0.2"/>
    <row r="35" spans="1:9" ht="14.25" customHeight="1" x14ac:dyDescent="0.2"/>
    <row r="36" spans="1:9" ht="14.25" customHeight="1" x14ac:dyDescent="0.2"/>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0n4bTnIoDQcPYr9P97S1nTup9GLBeYCCOejjX/+M/Gkg0jgCXF+cJlF3x6kJjqXdaz8AsG5ZuoIIztKIVnPakQ==" saltValue="obvube+xtoyMnckCknNMbw==" spinCount="100000" sheet="1" objects="1" scenarios="1"/>
  <mergeCells count="1">
    <mergeCell ref="A1:I33"/>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U24"/>
  <sheetViews>
    <sheetView showGridLines="0" zoomScaleNormal="100" workbookViewId="0"/>
  </sheetViews>
  <sheetFormatPr defaultColWidth="12.625" defaultRowHeight="15" customHeight="1" x14ac:dyDescent="0.2"/>
  <cols>
    <col min="1" max="1" width="5.75" customWidth="1"/>
    <col min="2" max="21" width="4.25" customWidth="1"/>
  </cols>
  <sheetData>
    <row r="1" spans="1:21" ht="14.25" customHeight="1" x14ac:dyDescent="0.25">
      <c r="A1" s="10"/>
      <c r="B1" s="10"/>
      <c r="C1" s="10"/>
      <c r="D1" s="10"/>
      <c r="E1" s="10"/>
      <c r="F1" s="10"/>
      <c r="G1" s="10"/>
      <c r="H1" s="10"/>
      <c r="I1" s="10"/>
      <c r="J1" s="10"/>
      <c r="K1" s="10"/>
      <c r="L1" s="10"/>
      <c r="M1" s="10"/>
      <c r="N1" s="10"/>
      <c r="O1" s="10"/>
      <c r="P1" s="10"/>
      <c r="Q1" s="10"/>
      <c r="R1" s="10"/>
      <c r="S1" s="10"/>
      <c r="T1" s="10"/>
      <c r="U1" s="10"/>
    </row>
    <row r="2" spans="1:21" ht="14.25" customHeight="1" x14ac:dyDescent="0.25">
      <c r="A2" s="10"/>
      <c r="B2" s="10"/>
      <c r="C2" s="10"/>
      <c r="D2" s="10"/>
      <c r="E2" s="10"/>
      <c r="F2" s="10"/>
      <c r="G2" s="10"/>
      <c r="H2" s="10"/>
      <c r="I2" s="10"/>
      <c r="J2" s="10"/>
      <c r="K2" s="10"/>
      <c r="L2" s="10"/>
      <c r="M2" s="10"/>
      <c r="N2" s="10"/>
      <c r="O2" s="10"/>
      <c r="P2" s="10"/>
      <c r="Q2" s="10"/>
      <c r="R2" s="10"/>
      <c r="S2" s="10"/>
      <c r="T2" s="10"/>
      <c r="U2" s="10"/>
    </row>
    <row r="3" spans="1:21" ht="14.25" customHeight="1" x14ac:dyDescent="0.25">
      <c r="A3" s="10"/>
      <c r="B3" s="10"/>
      <c r="C3" s="10"/>
      <c r="D3" s="10"/>
      <c r="E3" s="10"/>
      <c r="F3" s="10"/>
      <c r="G3" s="10"/>
      <c r="H3" s="10"/>
      <c r="I3" s="10"/>
      <c r="J3" s="10"/>
      <c r="K3" s="10"/>
      <c r="L3" s="10"/>
      <c r="M3" s="10"/>
      <c r="N3" s="10"/>
      <c r="O3" s="10"/>
      <c r="P3" s="10"/>
      <c r="Q3" s="10"/>
      <c r="R3" s="10"/>
      <c r="S3" s="10"/>
      <c r="T3" s="10"/>
      <c r="U3" s="10"/>
    </row>
    <row r="4" spans="1:21" ht="14.25" customHeight="1" x14ac:dyDescent="0.25">
      <c r="A4" s="10"/>
      <c r="B4" s="10"/>
      <c r="C4" s="10"/>
      <c r="D4" s="10"/>
      <c r="E4" s="10"/>
      <c r="F4" s="10"/>
      <c r="G4" s="10"/>
      <c r="H4" s="10"/>
      <c r="I4" s="10"/>
      <c r="J4" s="10"/>
      <c r="K4" s="10"/>
      <c r="L4" s="10"/>
      <c r="M4" s="10"/>
      <c r="N4" s="10"/>
      <c r="O4" s="10"/>
      <c r="P4" s="10"/>
      <c r="Q4" s="10"/>
      <c r="R4" s="10"/>
      <c r="S4" s="10"/>
      <c r="T4" s="10"/>
      <c r="U4" s="10"/>
    </row>
    <row r="5" spans="1:21" ht="14.25" customHeight="1" x14ac:dyDescent="0.25">
      <c r="A5" s="10"/>
      <c r="B5" s="10"/>
      <c r="C5" s="10"/>
      <c r="D5" s="10"/>
      <c r="E5" s="10"/>
      <c r="F5" s="10"/>
      <c r="G5" s="10"/>
      <c r="H5" s="10"/>
      <c r="I5" s="10"/>
      <c r="J5" s="10"/>
      <c r="K5" s="10"/>
      <c r="L5" s="10"/>
      <c r="M5" s="10"/>
      <c r="N5" s="10"/>
      <c r="O5" s="10"/>
      <c r="P5" s="10"/>
      <c r="Q5" s="10"/>
      <c r="R5" s="10"/>
      <c r="S5" s="10"/>
      <c r="T5" s="10"/>
      <c r="U5" s="10"/>
    </row>
    <row r="6" spans="1:21" ht="7.5" customHeight="1" x14ac:dyDescent="0.25">
      <c r="A6" s="10"/>
      <c r="B6" s="10"/>
      <c r="C6" s="10"/>
      <c r="D6" s="10"/>
      <c r="E6" s="10"/>
      <c r="F6" s="10"/>
      <c r="G6" s="10"/>
      <c r="H6" s="10"/>
      <c r="I6" s="10"/>
      <c r="J6" s="10"/>
      <c r="K6" s="10"/>
      <c r="L6" s="10"/>
      <c r="M6" s="10"/>
      <c r="N6" s="10"/>
      <c r="O6" s="10"/>
      <c r="P6" s="10"/>
      <c r="Q6" s="10"/>
      <c r="R6" s="10"/>
      <c r="S6" s="10"/>
      <c r="T6" s="10"/>
      <c r="U6" s="10"/>
    </row>
    <row r="7" spans="1:21" ht="14.25" customHeight="1" x14ac:dyDescent="0.25">
      <c r="A7" s="10"/>
      <c r="B7" s="10"/>
      <c r="C7" s="10"/>
      <c r="D7" s="10"/>
      <c r="E7" s="10"/>
      <c r="F7" s="10"/>
      <c r="G7" s="10"/>
      <c r="H7" s="10"/>
      <c r="I7" s="10"/>
      <c r="J7" s="10"/>
      <c r="K7" s="10"/>
      <c r="L7" s="10"/>
      <c r="M7" s="10"/>
      <c r="N7" s="10"/>
      <c r="O7" s="10"/>
      <c r="P7" s="10"/>
      <c r="Q7" s="10"/>
      <c r="R7" s="10"/>
      <c r="S7" s="10"/>
      <c r="T7" s="10"/>
      <c r="U7" s="10"/>
    </row>
    <row r="8" spans="1:21" ht="14.25" customHeight="1" x14ac:dyDescent="0.25">
      <c r="A8" s="10"/>
      <c r="B8" s="10"/>
      <c r="C8" s="10"/>
      <c r="D8" s="10"/>
      <c r="E8" s="10"/>
      <c r="F8" s="10"/>
      <c r="G8" s="10"/>
      <c r="H8" s="10"/>
      <c r="I8" s="10"/>
      <c r="J8" s="10"/>
      <c r="K8" s="10"/>
      <c r="L8" s="10"/>
      <c r="M8" s="10"/>
      <c r="N8" s="10"/>
      <c r="O8" s="10"/>
      <c r="P8" s="10"/>
      <c r="Q8" s="10"/>
      <c r="R8" s="10"/>
      <c r="S8" s="10"/>
      <c r="T8" s="10"/>
      <c r="U8" s="10"/>
    </row>
    <row r="9" spans="1:21" ht="14.25" customHeight="1" x14ac:dyDescent="0.25">
      <c r="A9" s="10"/>
      <c r="B9" s="10"/>
      <c r="C9" s="10"/>
      <c r="D9" s="10"/>
      <c r="E9" s="10"/>
      <c r="F9" s="10"/>
      <c r="G9" s="10"/>
      <c r="H9" s="10"/>
      <c r="I9" s="10"/>
      <c r="J9" s="10"/>
      <c r="K9" s="10"/>
      <c r="L9" s="10"/>
      <c r="M9" s="10"/>
      <c r="N9" s="10"/>
      <c r="O9" s="10"/>
      <c r="P9" s="10"/>
      <c r="Q9" s="10"/>
      <c r="R9" s="10"/>
      <c r="S9" s="10"/>
      <c r="T9" s="10"/>
      <c r="U9" s="10"/>
    </row>
    <row r="10" spans="1:21" ht="11.25" customHeight="1" x14ac:dyDescent="0.25">
      <c r="A10" s="10"/>
      <c r="B10" s="10"/>
      <c r="C10" s="10"/>
      <c r="D10" s="10"/>
      <c r="E10" s="10"/>
      <c r="F10" s="10"/>
      <c r="G10" s="10"/>
      <c r="H10" s="10"/>
      <c r="I10" s="10"/>
      <c r="J10" s="10"/>
      <c r="K10" s="10"/>
      <c r="L10" s="10"/>
      <c r="M10" s="10"/>
      <c r="N10" s="10"/>
      <c r="O10" s="10"/>
      <c r="P10" s="10"/>
      <c r="Q10" s="10"/>
      <c r="R10" s="10"/>
      <c r="S10" s="10"/>
      <c r="T10" s="10"/>
      <c r="U10" s="10"/>
    </row>
    <row r="11" spans="1:21" ht="16.5" customHeight="1" x14ac:dyDescent="0.25">
      <c r="A11" s="579"/>
    </row>
    <row r="12" spans="1:21" ht="5.25" customHeight="1" x14ac:dyDescent="0.25">
      <c r="A12" s="10"/>
      <c r="B12" s="10"/>
      <c r="C12" s="10"/>
      <c r="D12" s="10"/>
      <c r="E12" s="10"/>
      <c r="F12" s="10"/>
      <c r="G12" s="10"/>
      <c r="H12" s="10"/>
      <c r="I12" s="10"/>
      <c r="J12" s="10"/>
      <c r="K12" s="10"/>
      <c r="L12" s="10"/>
      <c r="M12" s="10"/>
      <c r="N12" s="10"/>
      <c r="O12" s="10"/>
      <c r="P12" s="10"/>
      <c r="Q12" s="10"/>
      <c r="R12" s="10"/>
      <c r="S12" s="10"/>
      <c r="T12" s="10"/>
      <c r="U12" s="10"/>
    </row>
    <row r="13" spans="1:21" ht="6" customHeight="1" x14ac:dyDescent="0.2">
      <c r="A13" s="31"/>
      <c r="B13" s="31"/>
      <c r="C13" s="31"/>
      <c r="D13" s="31"/>
      <c r="E13" s="31"/>
      <c r="F13" s="31"/>
      <c r="G13" s="31"/>
      <c r="H13" s="31"/>
      <c r="I13" s="31"/>
      <c r="J13" s="31"/>
      <c r="K13" s="31"/>
      <c r="L13" s="31"/>
      <c r="M13" s="31"/>
      <c r="N13" s="31"/>
      <c r="O13" s="31"/>
      <c r="P13" s="31"/>
      <c r="Q13" s="31"/>
      <c r="R13" s="31"/>
      <c r="S13" s="31"/>
      <c r="T13" s="31"/>
      <c r="U13" s="31"/>
    </row>
    <row r="14" spans="1:21" ht="15" customHeight="1" x14ac:dyDescent="0.2">
      <c r="A14" s="31"/>
      <c r="C14" s="1045"/>
      <c r="D14" s="1045"/>
      <c r="E14" s="1045"/>
      <c r="F14" s="1045"/>
      <c r="G14" s="1045"/>
      <c r="H14" s="1045"/>
      <c r="I14" s="1045"/>
      <c r="J14" s="1045"/>
      <c r="K14" s="1045"/>
      <c r="L14" s="1045"/>
      <c r="M14" s="1045"/>
      <c r="N14" s="1045"/>
      <c r="O14" s="1045"/>
      <c r="P14" s="1045"/>
      <c r="Q14" s="1045"/>
      <c r="R14" s="1045"/>
      <c r="S14" s="1045"/>
      <c r="T14" s="1045"/>
      <c r="U14" s="1045"/>
    </row>
    <row r="15" spans="1:21" ht="14.25" customHeight="1" x14ac:dyDescent="0.2">
      <c r="A15" s="31"/>
      <c r="B15" s="1045"/>
      <c r="C15" s="1045"/>
      <c r="D15" s="1045"/>
      <c r="E15" s="1045"/>
      <c r="F15" s="1045"/>
      <c r="G15" s="1045"/>
      <c r="H15" s="1045"/>
      <c r="I15" s="1045"/>
      <c r="J15" s="1045"/>
      <c r="K15" s="1045"/>
      <c r="L15" s="1045"/>
      <c r="M15" s="1045"/>
      <c r="N15" s="1045"/>
      <c r="O15" s="1045"/>
      <c r="P15" s="1045"/>
      <c r="Q15" s="1045"/>
      <c r="R15" s="1045"/>
      <c r="S15" s="1045"/>
      <c r="T15" s="1045"/>
      <c r="U15" s="1045"/>
    </row>
    <row r="16" spans="1:21" ht="14.25" customHeight="1" x14ac:dyDescent="0.2">
      <c r="A16" s="31"/>
      <c r="B16" s="1045"/>
      <c r="C16" s="1045"/>
      <c r="D16" s="1045"/>
      <c r="E16" s="1045"/>
      <c r="F16" s="1045"/>
      <c r="G16" s="1045"/>
      <c r="H16" s="1045"/>
      <c r="I16" s="1045"/>
      <c r="J16" s="1045"/>
      <c r="K16" s="1045"/>
      <c r="L16" s="1045"/>
      <c r="M16" s="1045"/>
      <c r="N16" s="1045"/>
      <c r="O16" s="1045"/>
      <c r="P16" s="1045"/>
      <c r="Q16" s="1045"/>
      <c r="R16" s="1045"/>
      <c r="S16" s="1045"/>
      <c r="T16" s="1045"/>
      <c r="U16" s="1045"/>
    </row>
    <row r="17" spans="1:21" ht="14.25" customHeight="1" x14ac:dyDescent="0.2">
      <c r="A17" s="31"/>
      <c r="B17" s="1045"/>
      <c r="C17" s="1045"/>
      <c r="D17" s="1045"/>
      <c r="E17" s="1045"/>
      <c r="F17" s="1045"/>
      <c r="G17" s="1045"/>
      <c r="H17" s="1045"/>
      <c r="I17" s="1045"/>
      <c r="J17" s="1045"/>
      <c r="K17" s="1045"/>
      <c r="L17" s="1045"/>
      <c r="M17" s="1045"/>
      <c r="N17" s="1045"/>
      <c r="O17" s="1045"/>
      <c r="P17" s="1045"/>
      <c r="Q17" s="1045"/>
      <c r="R17" s="1045"/>
      <c r="S17" s="1045"/>
      <c r="T17" s="1045"/>
      <c r="U17" s="1045"/>
    </row>
    <row r="18" spans="1:21" ht="14.25" customHeight="1" x14ac:dyDescent="0.2">
      <c r="A18" s="31"/>
    </row>
    <row r="19" spans="1:21" ht="14.25" customHeight="1" x14ac:dyDescent="0.25">
      <c r="A19" s="1712" t="s">
        <v>1102</v>
      </c>
      <c r="B19" s="1712"/>
      <c r="C19" s="1712"/>
      <c r="D19" s="1712"/>
      <c r="E19" s="1712"/>
      <c r="F19" s="1712"/>
      <c r="G19" s="1712"/>
      <c r="H19" s="1712"/>
      <c r="I19" s="1712"/>
      <c r="J19" s="1712"/>
      <c r="K19" s="1712"/>
      <c r="L19" s="1712"/>
      <c r="M19" s="1712"/>
      <c r="N19" s="1712"/>
      <c r="O19" s="1712"/>
      <c r="P19" s="1712"/>
      <c r="Q19" s="1712"/>
      <c r="R19" s="1712"/>
      <c r="S19" s="1712"/>
      <c r="T19" s="1712"/>
      <c r="U19" s="1712"/>
    </row>
    <row r="20" spans="1:21" ht="78.75" customHeight="1" x14ac:dyDescent="0.2">
      <c r="A20" s="1713" t="s">
        <v>1103</v>
      </c>
      <c r="B20" s="1713"/>
      <c r="C20" s="1713"/>
      <c r="D20" s="1713"/>
      <c r="E20" s="1713"/>
      <c r="F20" s="1713"/>
      <c r="G20" s="1713"/>
      <c r="H20" s="1713"/>
      <c r="I20" s="1713"/>
      <c r="J20" s="1713"/>
      <c r="K20" s="1713"/>
      <c r="L20" s="1713"/>
      <c r="M20" s="1713"/>
      <c r="N20" s="1713"/>
      <c r="O20" s="1713"/>
      <c r="P20" s="1713"/>
      <c r="Q20" s="1713"/>
      <c r="R20" s="1713"/>
      <c r="S20" s="1713"/>
      <c r="T20" s="1713"/>
      <c r="U20" s="1713"/>
    </row>
    <row r="21" spans="1:21" ht="14.25" customHeight="1" x14ac:dyDescent="0.2">
      <c r="A21" s="1713"/>
      <c r="B21" s="1713"/>
      <c r="C21" s="1713"/>
      <c r="D21" s="1713"/>
      <c r="E21" s="1713"/>
      <c r="F21" s="1713"/>
      <c r="G21" s="1713"/>
      <c r="H21" s="1713"/>
      <c r="I21" s="1713"/>
      <c r="J21" s="1713"/>
      <c r="K21" s="1713"/>
      <c r="L21" s="1713"/>
      <c r="M21" s="1713"/>
      <c r="N21" s="1713"/>
      <c r="O21" s="1713"/>
      <c r="P21" s="1713"/>
      <c r="Q21" s="1713"/>
      <c r="R21" s="1713"/>
      <c r="S21" s="1713"/>
      <c r="T21" s="1713"/>
      <c r="U21" s="1713"/>
    </row>
    <row r="22" spans="1:21" ht="71.45" customHeight="1" x14ac:dyDescent="0.2">
      <c r="A22" s="1713"/>
      <c r="B22" s="1713"/>
      <c r="C22" s="1713"/>
      <c r="D22" s="1713"/>
      <c r="E22" s="1713"/>
      <c r="F22" s="1713"/>
      <c r="G22" s="1713"/>
      <c r="H22" s="1713"/>
      <c r="I22" s="1713"/>
      <c r="J22" s="1713"/>
      <c r="K22" s="1713"/>
      <c r="L22" s="1713"/>
      <c r="M22" s="1713"/>
      <c r="N22" s="1713"/>
      <c r="O22" s="1713"/>
      <c r="P22" s="1713"/>
      <c r="Q22" s="1713"/>
      <c r="R22" s="1713"/>
      <c r="S22" s="1713"/>
      <c r="T22" s="1713"/>
      <c r="U22" s="1713"/>
    </row>
    <row r="23" spans="1:21" ht="14.25" customHeight="1" x14ac:dyDescent="0.2"/>
    <row r="24" spans="1:21" ht="14.25" customHeight="1" x14ac:dyDescent="0.2"/>
  </sheetData>
  <sheetProtection algorithmName="SHA-512" hashValue="ZPJ4vgGJyfltU+yWrvifReMOaYcTcXayzeEw8gH/bHv5iIMXkenrojaeNrCvqYZCAj/OKOB1h08mq+jCAio5sA==" saltValue="C7DohJlrEM6G7xRnFX10AA==" spinCount="100000" sheet="1" objects="1" scenarios="1"/>
  <mergeCells count="2">
    <mergeCell ref="A19:U19"/>
    <mergeCell ref="A20:U22"/>
  </mergeCells>
  <pageMargins left="0.45" right="0.45" top="0.5" bottom="0.5" header="0" footer="0"/>
  <pageSetup scale="98" orientation="portrait" r:id="rId1"/>
  <headerFooter>
    <oddFooter>&amp;R&amp;D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zoomScaleSheetLayoutView="110" workbookViewId="0">
      <selection sqref="A1:I32"/>
    </sheetView>
  </sheetViews>
  <sheetFormatPr defaultColWidth="12.625" defaultRowHeight="15" customHeight="1" x14ac:dyDescent="0.2"/>
  <cols>
    <col min="1" max="26" width="7.625" customWidth="1"/>
  </cols>
  <sheetData>
    <row r="1" spans="1:9" ht="14.25" customHeight="1" x14ac:dyDescent="0.2">
      <c r="A1" s="2351" t="s">
        <v>2887</v>
      </c>
      <c r="B1" s="1400"/>
      <c r="C1" s="1400"/>
      <c r="D1" s="1400"/>
      <c r="E1" s="1400"/>
      <c r="F1" s="1400"/>
      <c r="G1" s="1400"/>
      <c r="H1" s="1400"/>
      <c r="I1" s="1400"/>
    </row>
    <row r="2" spans="1:9" ht="14.25" customHeight="1" x14ac:dyDescent="0.2">
      <c r="A2" s="1400"/>
      <c r="B2" s="1400"/>
      <c r="C2" s="1400"/>
      <c r="D2" s="1400"/>
      <c r="E2" s="1400"/>
      <c r="F2" s="1400"/>
      <c r="G2" s="1400"/>
      <c r="H2" s="1400"/>
      <c r="I2" s="1400"/>
    </row>
    <row r="3" spans="1:9" ht="14.25" customHeight="1" x14ac:dyDescent="0.2">
      <c r="A3" s="1400"/>
      <c r="B3" s="1400"/>
      <c r="C3" s="1400"/>
      <c r="D3" s="1400"/>
      <c r="E3" s="1400"/>
      <c r="F3" s="1400"/>
      <c r="G3" s="1400"/>
      <c r="H3" s="1400"/>
      <c r="I3" s="1400"/>
    </row>
    <row r="4" spans="1:9" ht="14.25" customHeight="1" x14ac:dyDescent="0.2">
      <c r="A4" s="1400"/>
      <c r="B4" s="1400"/>
      <c r="C4" s="1400"/>
      <c r="D4" s="1400"/>
      <c r="E4" s="1400"/>
      <c r="F4" s="1400"/>
      <c r="G4" s="1400"/>
      <c r="H4" s="1400"/>
      <c r="I4" s="1400"/>
    </row>
    <row r="5" spans="1:9" ht="14.25" customHeight="1" x14ac:dyDescent="0.2">
      <c r="A5" s="1400"/>
      <c r="B5" s="1400"/>
      <c r="C5" s="1400"/>
      <c r="D5" s="1400"/>
      <c r="E5" s="1400"/>
      <c r="F5" s="1400"/>
      <c r="G5" s="1400"/>
      <c r="H5" s="1400"/>
      <c r="I5" s="1400"/>
    </row>
    <row r="6" spans="1:9" ht="14.25" customHeight="1" x14ac:dyDescent="0.2">
      <c r="A6" s="1400"/>
      <c r="B6" s="1400"/>
      <c r="C6" s="1400"/>
      <c r="D6" s="1400"/>
      <c r="E6" s="1400"/>
      <c r="F6" s="1400"/>
      <c r="G6" s="1400"/>
      <c r="H6" s="1400"/>
      <c r="I6" s="1400"/>
    </row>
    <row r="7" spans="1:9" ht="14.25" customHeight="1" x14ac:dyDescent="0.2">
      <c r="A7" s="1400"/>
      <c r="B7" s="1400"/>
      <c r="C7" s="1400"/>
      <c r="D7" s="1400"/>
      <c r="E7" s="1400"/>
      <c r="F7" s="1400"/>
      <c r="G7" s="1400"/>
      <c r="H7" s="1400"/>
      <c r="I7" s="1400"/>
    </row>
    <row r="8" spans="1:9" ht="14.25" customHeight="1" x14ac:dyDescent="0.2">
      <c r="A8" s="1400"/>
      <c r="B8" s="1400"/>
      <c r="C8" s="1400"/>
      <c r="D8" s="1400"/>
      <c r="E8" s="1400"/>
      <c r="F8" s="1400"/>
      <c r="G8" s="1400"/>
      <c r="H8" s="1400"/>
      <c r="I8" s="1400"/>
    </row>
    <row r="9" spans="1:9" ht="14.25" customHeight="1" x14ac:dyDescent="0.2">
      <c r="A9" s="1400"/>
      <c r="B9" s="1400"/>
      <c r="C9" s="1400"/>
      <c r="D9" s="1400"/>
      <c r="E9" s="1400"/>
      <c r="F9" s="1400"/>
      <c r="G9" s="1400"/>
      <c r="H9" s="1400"/>
      <c r="I9" s="1400"/>
    </row>
    <row r="10" spans="1:9" ht="14.25" customHeight="1" x14ac:dyDescent="0.2">
      <c r="A10" s="1400"/>
      <c r="B10" s="1400"/>
      <c r="C10" s="1400"/>
      <c r="D10" s="1400"/>
      <c r="E10" s="1400"/>
      <c r="F10" s="1400"/>
      <c r="G10" s="1400"/>
      <c r="H10" s="1400"/>
      <c r="I10" s="1400"/>
    </row>
    <row r="11" spans="1:9" ht="14.25" customHeight="1" x14ac:dyDescent="0.2">
      <c r="A11" s="1400"/>
      <c r="B11" s="1400"/>
      <c r="C11" s="1400"/>
      <c r="D11" s="1400"/>
      <c r="E11" s="1400"/>
      <c r="F11" s="1400"/>
      <c r="G11" s="1400"/>
      <c r="H11" s="1400"/>
      <c r="I11" s="1400"/>
    </row>
    <row r="12" spans="1:9" ht="14.25" customHeight="1" x14ac:dyDescent="0.2">
      <c r="A12" s="1400"/>
      <c r="B12" s="1400"/>
      <c r="C12" s="1400"/>
      <c r="D12" s="1400"/>
      <c r="E12" s="1400"/>
      <c r="F12" s="1400"/>
      <c r="G12" s="1400"/>
      <c r="H12" s="1400"/>
      <c r="I12" s="1400"/>
    </row>
    <row r="13" spans="1:9" ht="14.25" customHeight="1" x14ac:dyDescent="0.2">
      <c r="A13" s="1400"/>
      <c r="B13" s="1400"/>
      <c r="C13" s="1400"/>
      <c r="D13" s="1400"/>
      <c r="E13" s="1400"/>
      <c r="F13" s="1400"/>
      <c r="G13" s="1400"/>
      <c r="H13" s="1400"/>
      <c r="I13" s="1400"/>
    </row>
    <row r="14" spans="1:9" ht="14.25" customHeight="1" x14ac:dyDescent="0.2">
      <c r="A14" s="1400"/>
      <c r="B14" s="1400"/>
      <c r="C14" s="1400"/>
      <c r="D14" s="1400"/>
      <c r="E14" s="1400"/>
      <c r="F14" s="1400"/>
      <c r="G14" s="1400"/>
      <c r="H14" s="1400"/>
      <c r="I14" s="1400"/>
    </row>
    <row r="15" spans="1:9" ht="14.25" customHeight="1" x14ac:dyDescent="0.2">
      <c r="A15" s="1400"/>
      <c r="B15" s="1400"/>
      <c r="C15" s="1400"/>
      <c r="D15" s="1400"/>
      <c r="E15" s="1400"/>
      <c r="F15" s="1400"/>
      <c r="G15" s="1400"/>
      <c r="H15" s="1400"/>
      <c r="I15" s="1400"/>
    </row>
    <row r="16" spans="1:9" ht="14.25" customHeight="1" x14ac:dyDescent="0.2">
      <c r="A16" s="1400"/>
      <c r="B16" s="1400"/>
      <c r="C16" s="1400"/>
      <c r="D16" s="1400"/>
      <c r="E16" s="1400"/>
      <c r="F16" s="1400"/>
      <c r="G16" s="1400"/>
      <c r="H16" s="1400"/>
      <c r="I16" s="1400"/>
    </row>
    <row r="17" spans="1:9" ht="14.25" customHeight="1" x14ac:dyDescent="0.2">
      <c r="A17" s="1400"/>
      <c r="B17" s="1400"/>
      <c r="C17" s="1400"/>
      <c r="D17" s="1400"/>
      <c r="E17" s="1400"/>
      <c r="F17" s="1400"/>
      <c r="G17" s="1400"/>
      <c r="H17" s="1400"/>
      <c r="I17" s="1400"/>
    </row>
    <row r="18" spans="1:9" ht="14.25" customHeight="1" x14ac:dyDescent="0.2">
      <c r="A18" s="1400"/>
      <c r="B18" s="1400"/>
      <c r="C18" s="1400"/>
      <c r="D18" s="1400"/>
      <c r="E18" s="1400"/>
      <c r="F18" s="1400"/>
      <c r="G18" s="1400"/>
      <c r="H18" s="1400"/>
      <c r="I18" s="1400"/>
    </row>
    <row r="19" spans="1:9" ht="14.25" customHeight="1" x14ac:dyDescent="0.2">
      <c r="A19" s="1400"/>
      <c r="B19" s="1400"/>
      <c r="C19" s="1400"/>
      <c r="D19" s="1400"/>
      <c r="E19" s="1400"/>
      <c r="F19" s="1400"/>
      <c r="G19" s="1400"/>
      <c r="H19" s="1400"/>
      <c r="I19" s="1400"/>
    </row>
    <row r="20" spans="1:9" ht="14.25" customHeight="1" x14ac:dyDescent="0.2">
      <c r="A20" s="1400"/>
      <c r="B20" s="1400"/>
      <c r="C20" s="1400"/>
      <c r="D20" s="1400"/>
      <c r="E20" s="1400"/>
      <c r="F20" s="1400"/>
      <c r="G20" s="1400"/>
      <c r="H20" s="1400"/>
      <c r="I20" s="1400"/>
    </row>
    <row r="21" spans="1:9" ht="14.25" customHeight="1" x14ac:dyDescent="0.2">
      <c r="A21" s="1400"/>
      <c r="B21" s="1400"/>
      <c r="C21" s="1400"/>
      <c r="D21" s="1400"/>
      <c r="E21" s="1400"/>
      <c r="F21" s="1400"/>
      <c r="G21" s="1400"/>
      <c r="H21" s="1400"/>
      <c r="I21" s="1400"/>
    </row>
    <row r="22" spans="1:9" ht="14.25" customHeight="1" x14ac:dyDescent="0.2">
      <c r="A22" s="1400"/>
      <c r="B22" s="1400"/>
      <c r="C22" s="1400"/>
      <c r="D22" s="1400"/>
      <c r="E22" s="1400"/>
      <c r="F22" s="1400"/>
      <c r="G22" s="1400"/>
      <c r="H22" s="1400"/>
      <c r="I22" s="1400"/>
    </row>
    <row r="23" spans="1:9" ht="14.25" customHeight="1" x14ac:dyDescent="0.2">
      <c r="A23" s="1400"/>
      <c r="B23" s="1400"/>
      <c r="C23" s="1400"/>
      <c r="D23" s="1400"/>
      <c r="E23" s="1400"/>
      <c r="F23" s="1400"/>
      <c r="G23" s="1400"/>
      <c r="H23" s="1400"/>
      <c r="I23" s="1400"/>
    </row>
    <row r="24" spans="1:9" ht="14.25" customHeight="1" x14ac:dyDescent="0.2">
      <c r="A24" s="1400"/>
      <c r="B24" s="1400"/>
      <c r="C24" s="1400"/>
      <c r="D24" s="1400"/>
      <c r="E24" s="1400"/>
      <c r="F24" s="1400"/>
      <c r="G24" s="1400"/>
      <c r="H24" s="1400"/>
      <c r="I24" s="1400"/>
    </row>
    <row r="25" spans="1:9" ht="14.25" customHeight="1" x14ac:dyDescent="0.2">
      <c r="A25" s="1400"/>
      <c r="B25" s="1400"/>
      <c r="C25" s="1400"/>
      <c r="D25" s="1400"/>
      <c r="E25" s="1400"/>
      <c r="F25" s="1400"/>
      <c r="G25" s="1400"/>
      <c r="H25" s="1400"/>
      <c r="I25" s="1400"/>
    </row>
    <row r="26" spans="1:9" ht="14.25" customHeight="1" x14ac:dyDescent="0.2">
      <c r="A26" s="1400"/>
      <c r="B26" s="1400"/>
      <c r="C26" s="1400"/>
      <c r="D26" s="1400"/>
      <c r="E26" s="1400"/>
      <c r="F26" s="1400"/>
      <c r="G26" s="1400"/>
      <c r="H26" s="1400"/>
      <c r="I26" s="1400"/>
    </row>
    <row r="27" spans="1:9" ht="14.25" customHeight="1" x14ac:dyDescent="0.2">
      <c r="A27" s="1400"/>
      <c r="B27" s="1400"/>
      <c r="C27" s="1400"/>
      <c r="D27" s="1400"/>
      <c r="E27" s="1400"/>
      <c r="F27" s="1400"/>
      <c r="G27" s="1400"/>
      <c r="H27" s="1400"/>
      <c r="I27" s="1400"/>
    </row>
    <row r="28" spans="1:9" ht="14.25" customHeight="1" x14ac:dyDescent="0.2">
      <c r="A28" s="1400"/>
      <c r="B28" s="1400"/>
      <c r="C28" s="1400"/>
      <c r="D28" s="1400"/>
      <c r="E28" s="1400"/>
      <c r="F28" s="1400"/>
      <c r="G28" s="1400"/>
      <c r="H28" s="1400"/>
      <c r="I28" s="1400"/>
    </row>
    <row r="29" spans="1:9" ht="14.25" customHeight="1" x14ac:dyDescent="0.2">
      <c r="A29" s="1400"/>
      <c r="B29" s="1400"/>
      <c r="C29" s="1400"/>
      <c r="D29" s="1400"/>
      <c r="E29" s="1400"/>
      <c r="F29" s="1400"/>
      <c r="G29" s="1400"/>
      <c r="H29" s="1400"/>
      <c r="I29" s="1400"/>
    </row>
    <row r="30" spans="1:9" ht="14.25" customHeight="1" x14ac:dyDescent="0.2">
      <c r="A30" s="1400"/>
      <c r="B30" s="1400"/>
      <c r="C30" s="1400"/>
      <c r="D30" s="1400"/>
      <c r="E30" s="1400"/>
      <c r="F30" s="1400"/>
      <c r="G30" s="1400"/>
      <c r="H30" s="1400"/>
      <c r="I30" s="1400"/>
    </row>
    <row r="31" spans="1:9" ht="14.25" customHeight="1" x14ac:dyDescent="0.2">
      <c r="A31" s="1400"/>
      <c r="B31" s="1400"/>
      <c r="C31" s="1400"/>
      <c r="D31" s="1400"/>
      <c r="E31" s="1400"/>
      <c r="F31" s="1400"/>
      <c r="G31" s="1400"/>
      <c r="H31" s="1400"/>
      <c r="I31" s="1400"/>
    </row>
    <row r="32" spans="1:9" ht="14.25" customHeight="1" x14ac:dyDescent="0.2">
      <c r="A32" s="1400"/>
      <c r="B32" s="1400"/>
      <c r="C32" s="1400"/>
      <c r="D32" s="1400"/>
      <c r="E32" s="1400"/>
      <c r="F32" s="1400"/>
      <c r="G32" s="1400"/>
      <c r="H32" s="1400"/>
      <c r="I32" s="1400"/>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INYGXTCzdIJfm6lMg1PyRd4mOiIK7mR2oJaFzXeKf2gkioESMK2ICWjKjqO58lUs0BCgcCHmg5FXKGFn3KOO8w==" saltValue="BGsxSweK3lDEK/1EWFSm9w==" spinCount="100000" sheet="1" objects="1" scenarios="1"/>
  <mergeCells count="1">
    <mergeCell ref="A1:I32"/>
  </mergeCells>
  <pageMargins left="0.7" right="0.7" top="0.75" bottom="0.75" header="0" footer="0"/>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selection sqref="A1:I36"/>
    </sheetView>
  </sheetViews>
  <sheetFormatPr defaultColWidth="12.625" defaultRowHeight="15" customHeight="1" x14ac:dyDescent="0.2"/>
  <cols>
    <col min="1" max="26" width="7.625" customWidth="1"/>
  </cols>
  <sheetData>
    <row r="1" spans="1:9" ht="14.25" customHeight="1" x14ac:dyDescent="0.2">
      <c r="A1" s="2351" t="s">
        <v>2888</v>
      </c>
      <c r="B1" s="1400"/>
      <c r="C1" s="1400"/>
      <c r="D1" s="1400"/>
      <c r="E1" s="1400"/>
      <c r="F1" s="1400"/>
      <c r="G1" s="1400"/>
      <c r="H1" s="1400"/>
      <c r="I1" s="1400"/>
    </row>
    <row r="2" spans="1:9" ht="14.25" customHeight="1" x14ac:dyDescent="0.2">
      <c r="A2" s="1400"/>
      <c r="B2" s="1400"/>
      <c r="C2" s="1400"/>
      <c r="D2" s="1400"/>
      <c r="E2" s="1400"/>
      <c r="F2" s="1400"/>
      <c r="G2" s="1400"/>
      <c r="H2" s="1400"/>
      <c r="I2" s="1400"/>
    </row>
    <row r="3" spans="1:9" ht="14.25" customHeight="1" x14ac:dyDescent="0.2">
      <c r="A3" s="1400"/>
      <c r="B3" s="1400"/>
      <c r="C3" s="1400"/>
      <c r="D3" s="1400"/>
      <c r="E3" s="1400"/>
      <c r="F3" s="1400"/>
      <c r="G3" s="1400"/>
      <c r="H3" s="1400"/>
      <c r="I3" s="1400"/>
    </row>
    <row r="4" spans="1:9" ht="14.25" customHeight="1" x14ac:dyDescent="0.2">
      <c r="A4" s="1400"/>
      <c r="B4" s="1400"/>
      <c r="C4" s="1400"/>
      <c r="D4" s="1400"/>
      <c r="E4" s="1400"/>
      <c r="F4" s="1400"/>
      <c r="G4" s="1400"/>
      <c r="H4" s="1400"/>
      <c r="I4" s="1400"/>
    </row>
    <row r="5" spans="1:9" ht="14.25" customHeight="1" x14ac:dyDescent="0.2">
      <c r="A5" s="1400"/>
      <c r="B5" s="1400"/>
      <c r="C5" s="1400"/>
      <c r="D5" s="1400"/>
      <c r="E5" s="1400"/>
      <c r="F5" s="1400"/>
      <c r="G5" s="1400"/>
      <c r="H5" s="1400"/>
      <c r="I5" s="1400"/>
    </row>
    <row r="6" spans="1:9" ht="14.25" customHeight="1" x14ac:dyDescent="0.2">
      <c r="A6" s="1400"/>
      <c r="B6" s="1400"/>
      <c r="C6" s="1400"/>
      <c r="D6" s="1400"/>
      <c r="E6" s="1400"/>
      <c r="F6" s="1400"/>
      <c r="G6" s="1400"/>
      <c r="H6" s="1400"/>
      <c r="I6" s="1400"/>
    </row>
    <row r="7" spans="1:9" ht="14.25" customHeight="1" x14ac:dyDescent="0.2">
      <c r="A7" s="1400"/>
      <c r="B7" s="1400"/>
      <c r="C7" s="1400"/>
      <c r="D7" s="1400"/>
      <c r="E7" s="1400"/>
      <c r="F7" s="1400"/>
      <c r="G7" s="1400"/>
      <c r="H7" s="1400"/>
      <c r="I7" s="1400"/>
    </row>
    <row r="8" spans="1:9" ht="14.25" customHeight="1" x14ac:dyDescent="0.2">
      <c r="A8" s="1400"/>
      <c r="B8" s="1400"/>
      <c r="C8" s="1400"/>
      <c r="D8" s="1400"/>
      <c r="E8" s="1400"/>
      <c r="F8" s="1400"/>
      <c r="G8" s="1400"/>
      <c r="H8" s="1400"/>
      <c r="I8" s="1400"/>
    </row>
    <row r="9" spans="1:9" ht="14.25" customHeight="1" x14ac:dyDescent="0.2">
      <c r="A9" s="1400"/>
      <c r="B9" s="1400"/>
      <c r="C9" s="1400"/>
      <c r="D9" s="1400"/>
      <c r="E9" s="1400"/>
      <c r="F9" s="1400"/>
      <c r="G9" s="1400"/>
      <c r="H9" s="1400"/>
      <c r="I9" s="1400"/>
    </row>
    <row r="10" spans="1:9" ht="14.25" customHeight="1" x14ac:dyDescent="0.2">
      <c r="A10" s="1400"/>
      <c r="B10" s="1400"/>
      <c r="C10" s="1400"/>
      <c r="D10" s="1400"/>
      <c r="E10" s="1400"/>
      <c r="F10" s="1400"/>
      <c r="G10" s="1400"/>
      <c r="H10" s="1400"/>
      <c r="I10" s="1400"/>
    </row>
    <row r="11" spans="1:9" ht="14.25" customHeight="1" x14ac:dyDescent="0.2">
      <c r="A11" s="1400"/>
      <c r="B11" s="1400"/>
      <c r="C11" s="1400"/>
      <c r="D11" s="1400"/>
      <c r="E11" s="1400"/>
      <c r="F11" s="1400"/>
      <c r="G11" s="1400"/>
      <c r="H11" s="1400"/>
      <c r="I11" s="1400"/>
    </row>
    <row r="12" spans="1:9" ht="14.25" customHeight="1" x14ac:dyDescent="0.2">
      <c r="A12" s="1400"/>
      <c r="B12" s="1400"/>
      <c r="C12" s="1400"/>
      <c r="D12" s="1400"/>
      <c r="E12" s="1400"/>
      <c r="F12" s="1400"/>
      <c r="G12" s="1400"/>
      <c r="H12" s="1400"/>
      <c r="I12" s="1400"/>
    </row>
    <row r="13" spans="1:9" ht="14.25" customHeight="1" x14ac:dyDescent="0.2">
      <c r="A13" s="1400"/>
      <c r="B13" s="1400"/>
      <c r="C13" s="1400"/>
      <c r="D13" s="1400"/>
      <c r="E13" s="1400"/>
      <c r="F13" s="1400"/>
      <c r="G13" s="1400"/>
      <c r="H13" s="1400"/>
      <c r="I13" s="1400"/>
    </row>
    <row r="14" spans="1:9" ht="14.25" customHeight="1" x14ac:dyDescent="0.2">
      <c r="A14" s="1400"/>
      <c r="B14" s="1400"/>
      <c r="C14" s="1400"/>
      <c r="D14" s="1400"/>
      <c r="E14" s="1400"/>
      <c r="F14" s="1400"/>
      <c r="G14" s="1400"/>
      <c r="H14" s="1400"/>
      <c r="I14" s="1400"/>
    </row>
    <row r="15" spans="1:9" ht="14.25" customHeight="1" x14ac:dyDescent="0.2">
      <c r="A15" s="1400"/>
      <c r="B15" s="1400"/>
      <c r="C15" s="1400"/>
      <c r="D15" s="1400"/>
      <c r="E15" s="1400"/>
      <c r="F15" s="1400"/>
      <c r="G15" s="1400"/>
      <c r="H15" s="1400"/>
      <c r="I15" s="1400"/>
    </row>
    <row r="16" spans="1:9" ht="14.25" customHeight="1" x14ac:dyDescent="0.2">
      <c r="A16" s="1400"/>
      <c r="B16" s="1400"/>
      <c r="C16" s="1400"/>
      <c r="D16" s="1400"/>
      <c r="E16" s="1400"/>
      <c r="F16" s="1400"/>
      <c r="G16" s="1400"/>
      <c r="H16" s="1400"/>
      <c r="I16" s="1400"/>
    </row>
    <row r="17" spans="1:9" ht="14.25" customHeight="1" x14ac:dyDescent="0.2">
      <c r="A17" s="1400"/>
      <c r="B17" s="1400"/>
      <c r="C17" s="1400"/>
      <c r="D17" s="1400"/>
      <c r="E17" s="1400"/>
      <c r="F17" s="1400"/>
      <c r="G17" s="1400"/>
      <c r="H17" s="1400"/>
      <c r="I17" s="1400"/>
    </row>
    <row r="18" spans="1:9" ht="14.25" customHeight="1" x14ac:dyDescent="0.2">
      <c r="A18" s="1400"/>
      <c r="B18" s="1400"/>
      <c r="C18" s="1400"/>
      <c r="D18" s="1400"/>
      <c r="E18" s="1400"/>
      <c r="F18" s="1400"/>
      <c r="G18" s="1400"/>
      <c r="H18" s="1400"/>
      <c r="I18" s="1400"/>
    </row>
    <row r="19" spans="1:9" ht="14.25" customHeight="1" x14ac:dyDescent="0.2">
      <c r="A19" s="1400"/>
      <c r="B19" s="1400"/>
      <c r="C19" s="1400"/>
      <c r="D19" s="1400"/>
      <c r="E19" s="1400"/>
      <c r="F19" s="1400"/>
      <c r="G19" s="1400"/>
      <c r="H19" s="1400"/>
      <c r="I19" s="1400"/>
    </row>
    <row r="20" spans="1:9" ht="14.25" customHeight="1" x14ac:dyDescent="0.2">
      <c r="A20" s="1400"/>
      <c r="B20" s="1400"/>
      <c r="C20" s="1400"/>
      <c r="D20" s="1400"/>
      <c r="E20" s="1400"/>
      <c r="F20" s="1400"/>
      <c r="G20" s="1400"/>
      <c r="H20" s="1400"/>
      <c r="I20" s="1400"/>
    </row>
    <row r="21" spans="1:9" ht="14.25" customHeight="1" x14ac:dyDescent="0.2">
      <c r="A21" s="1400"/>
      <c r="B21" s="1400"/>
      <c r="C21" s="1400"/>
      <c r="D21" s="1400"/>
      <c r="E21" s="1400"/>
      <c r="F21" s="1400"/>
      <c r="G21" s="1400"/>
      <c r="H21" s="1400"/>
      <c r="I21" s="1400"/>
    </row>
    <row r="22" spans="1:9" ht="14.25" customHeight="1" x14ac:dyDescent="0.2">
      <c r="A22" s="1400"/>
      <c r="B22" s="1400"/>
      <c r="C22" s="1400"/>
      <c r="D22" s="1400"/>
      <c r="E22" s="1400"/>
      <c r="F22" s="1400"/>
      <c r="G22" s="1400"/>
      <c r="H22" s="1400"/>
      <c r="I22" s="1400"/>
    </row>
    <row r="23" spans="1:9" ht="14.25" customHeight="1" x14ac:dyDescent="0.2">
      <c r="A23" s="1400"/>
      <c r="B23" s="1400"/>
      <c r="C23" s="1400"/>
      <c r="D23" s="1400"/>
      <c r="E23" s="1400"/>
      <c r="F23" s="1400"/>
      <c r="G23" s="1400"/>
      <c r="H23" s="1400"/>
      <c r="I23" s="1400"/>
    </row>
    <row r="24" spans="1:9" ht="14.25" customHeight="1" x14ac:dyDescent="0.2">
      <c r="A24" s="1400"/>
      <c r="B24" s="1400"/>
      <c r="C24" s="1400"/>
      <c r="D24" s="1400"/>
      <c r="E24" s="1400"/>
      <c r="F24" s="1400"/>
      <c r="G24" s="1400"/>
      <c r="H24" s="1400"/>
      <c r="I24" s="1400"/>
    </row>
    <row r="25" spans="1:9" ht="14.25" customHeight="1" x14ac:dyDescent="0.2">
      <c r="A25" s="1400"/>
      <c r="B25" s="1400"/>
      <c r="C25" s="1400"/>
      <c r="D25" s="1400"/>
      <c r="E25" s="1400"/>
      <c r="F25" s="1400"/>
      <c r="G25" s="1400"/>
      <c r="H25" s="1400"/>
      <c r="I25" s="1400"/>
    </row>
    <row r="26" spans="1:9" ht="14.25" customHeight="1" x14ac:dyDescent="0.2">
      <c r="A26" s="1400"/>
      <c r="B26" s="1400"/>
      <c r="C26" s="1400"/>
      <c r="D26" s="1400"/>
      <c r="E26" s="1400"/>
      <c r="F26" s="1400"/>
      <c r="G26" s="1400"/>
      <c r="H26" s="1400"/>
      <c r="I26" s="1400"/>
    </row>
    <row r="27" spans="1:9" ht="14.25" customHeight="1" x14ac:dyDescent="0.2">
      <c r="A27" s="1400"/>
      <c r="B27" s="1400"/>
      <c r="C27" s="1400"/>
      <c r="D27" s="1400"/>
      <c r="E27" s="1400"/>
      <c r="F27" s="1400"/>
      <c r="G27" s="1400"/>
      <c r="H27" s="1400"/>
      <c r="I27" s="1400"/>
    </row>
    <row r="28" spans="1:9" ht="14.25" customHeight="1" x14ac:dyDescent="0.2">
      <c r="A28" s="1400"/>
      <c r="B28" s="1400"/>
      <c r="C28" s="1400"/>
      <c r="D28" s="1400"/>
      <c r="E28" s="1400"/>
      <c r="F28" s="1400"/>
      <c r="G28" s="1400"/>
      <c r="H28" s="1400"/>
      <c r="I28" s="1400"/>
    </row>
    <row r="29" spans="1:9" ht="14.25" customHeight="1" x14ac:dyDescent="0.2">
      <c r="A29" s="1400"/>
      <c r="B29" s="1400"/>
      <c r="C29" s="1400"/>
      <c r="D29" s="1400"/>
      <c r="E29" s="1400"/>
      <c r="F29" s="1400"/>
      <c r="G29" s="1400"/>
      <c r="H29" s="1400"/>
      <c r="I29" s="1400"/>
    </row>
    <row r="30" spans="1:9" ht="14.25" customHeight="1" x14ac:dyDescent="0.2">
      <c r="A30" s="1400"/>
      <c r="B30" s="1400"/>
      <c r="C30" s="1400"/>
      <c r="D30" s="1400"/>
      <c r="E30" s="1400"/>
      <c r="F30" s="1400"/>
      <c r="G30" s="1400"/>
      <c r="H30" s="1400"/>
      <c r="I30" s="1400"/>
    </row>
    <row r="31" spans="1:9" ht="14.25" customHeight="1" x14ac:dyDescent="0.2">
      <c r="A31" s="1400"/>
      <c r="B31" s="1400"/>
      <c r="C31" s="1400"/>
      <c r="D31" s="1400"/>
      <c r="E31" s="1400"/>
      <c r="F31" s="1400"/>
      <c r="G31" s="1400"/>
      <c r="H31" s="1400"/>
      <c r="I31" s="1400"/>
    </row>
    <row r="32" spans="1:9" ht="14.25" customHeight="1" x14ac:dyDescent="0.2">
      <c r="A32" s="1400"/>
      <c r="B32" s="1400"/>
      <c r="C32" s="1400"/>
      <c r="D32" s="1400"/>
      <c r="E32" s="1400"/>
      <c r="F32" s="1400"/>
      <c r="G32" s="1400"/>
      <c r="H32" s="1400"/>
      <c r="I32" s="1400"/>
    </row>
    <row r="33" spans="1:9" ht="14.25" customHeight="1" x14ac:dyDescent="0.2">
      <c r="A33" s="1400"/>
      <c r="B33" s="1400"/>
      <c r="C33" s="1400"/>
      <c r="D33" s="1400"/>
      <c r="E33" s="1400"/>
      <c r="F33" s="1400"/>
      <c r="G33" s="1400"/>
      <c r="H33" s="1400"/>
      <c r="I33" s="1400"/>
    </row>
    <row r="34" spans="1:9" ht="14.25" customHeight="1" x14ac:dyDescent="0.2">
      <c r="A34" s="1400"/>
      <c r="B34" s="1400"/>
      <c r="C34" s="1400"/>
      <c r="D34" s="1400"/>
      <c r="E34" s="1400"/>
      <c r="F34" s="1400"/>
      <c r="G34" s="1400"/>
      <c r="H34" s="1400"/>
      <c r="I34" s="1400"/>
    </row>
    <row r="35" spans="1:9" ht="14.25" customHeight="1" x14ac:dyDescent="0.2">
      <c r="A35" s="1400"/>
      <c r="B35" s="1400"/>
      <c r="C35" s="1400"/>
      <c r="D35" s="1400"/>
      <c r="E35" s="1400"/>
      <c r="F35" s="1400"/>
      <c r="G35" s="1400"/>
      <c r="H35" s="1400"/>
      <c r="I35" s="1400"/>
    </row>
    <row r="36" spans="1:9" ht="14.25" customHeight="1" x14ac:dyDescent="0.2">
      <c r="A36" s="1400"/>
      <c r="B36" s="1400"/>
      <c r="C36" s="1400"/>
      <c r="D36" s="1400"/>
      <c r="E36" s="1400"/>
      <c r="F36" s="1400"/>
      <c r="G36" s="1400"/>
      <c r="H36" s="1400"/>
      <c r="I36" s="1400"/>
    </row>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sheetProtection algorithmName="SHA-512" hashValue="AxGFbebsQli8BXyrK4SP0eFAwX96hZz6bMUdh/oNR+Vh5lcw7h1N9w1vSAsqB7BkZH1fRnG+IVI4Js4ZlxcrDA==" saltValue="JOneG0UM8YPWfW1xh559Uw==" spinCount="100000" sheet="1" objects="1" scenarios="1"/>
  <mergeCells count="1">
    <mergeCell ref="A1:I36"/>
  </mergeCells>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I64"/>
  <sheetViews>
    <sheetView showGridLines="0" zoomScaleNormal="100" workbookViewId="0">
      <selection activeCell="AH8" sqref="AH8"/>
    </sheetView>
  </sheetViews>
  <sheetFormatPr defaultColWidth="12.625" defaultRowHeight="15" customHeight="1" x14ac:dyDescent="0.2"/>
  <cols>
    <col min="1" max="32" width="2.25" customWidth="1"/>
    <col min="33" max="33" width="7.625" customWidth="1"/>
    <col min="34" max="35" width="2.25" customWidth="1"/>
  </cols>
  <sheetData>
    <row r="1" spans="1:35" ht="14.25"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row>
    <row r="2" spans="1:35" ht="14.25"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row>
    <row r="3" spans="1:35" ht="14.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row>
    <row r="4" spans="1:35" ht="14.2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row>
    <row r="5" spans="1:35" ht="14.2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row>
    <row r="6" spans="1:35" ht="14.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row>
    <row r="7" spans="1:35" ht="14.2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row>
    <row r="8" spans="1:35" ht="14.2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row>
    <row r="9" spans="1:35" ht="22.15" customHeight="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row>
    <row r="10" spans="1:35" ht="18" customHeight="1" x14ac:dyDescent="0.25">
      <c r="A10" s="1714" t="s">
        <v>1104</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0"/>
      <c r="AI10" s="10"/>
    </row>
    <row r="11" spans="1:35" ht="4.5" customHeight="1" x14ac:dyDescent="0.25">
      <c r="A11" s="579"/>
      <c r="B11" s="579"/>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10"/>
      <c r="AC11" s="10"/>
      <c r="AD11" s="10"/>
      <c r="AE11" s="10"/>
      <c r="AF11" s="10"/>
      <c r="AG11" s="10"/>
      <c r="AH11" s="10"/>
      <c r="AI11" s="10"/>
    </row>
    <row r="12" spans="1:35" ht="14.25" customHeight="1" x14ac:dyDescent="0.25">
      <c r="A12" s="1715" t="s">
        <v>1105</v>
      </c>
      <c r="B12" s="1400"/>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0"/>
      <c r="AI12" s="10"/>
    </row>
    <row r="13" spans="1:35" ht="4.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35" ht="14.25" customHeight="1" x14ac:dyDescent="0.25">
      <c r="A14" s="579"/>
      <c r="B14" s="1716" t="s">
        <v>1106</v>
      </c>
      <c r="C14" s="1400"/>
      <c r="D14" s="1400"/>
      <c r="E14" s="1400"/>
      <c r="F14" s="1400"/>
      <c r="G14" s="1400"/>
      <c r="H14" s="1400"/>
      <c r="I14" s="1400"/>
      <c r="J14" s="1717"/>
      <c r="K14" s="1718"/>
      <c r="L14" s="1718"/>
      <c r="M14" s="1718"/>
      <c r="N14" s="1718"/>
      <c r="O14" s="1718"/>
      <c r="P14" s="1718"/>
      <c r="Q14" s="1718"/>
      <c r="R14" s="1718"/>
      <c r="S14" s="1718"/>
      <c r="T14" s="1718"/>
      <c r="U14" s="1718"/>
      <c r="V14" s="1718"/>
      <c r="W14" s="1718"/>
      <c r="X14" s="1718"/>
      <c r="Y14" s="1718"/>
      <c r="Z14" s="1718"/>
      <c r="AA14" s="1718"/>
      <c r="AB14" s="1718"/>
      <c r="AC14" s="1718"/>
      <c r="AD14" s="1718"/>
      <c r="AE14" s="1718"/>
      <c r="AF14" s="1718"/>
      <c r="AG14" s="1719"/>
      <c r="AH14" s="579"/>
      <c r="AI14" s="579"/>
    </row>
    <row r="15" spans="1:35" ht="6"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row>
    <row r="16" spans="1:35" ht="14.25" customHeight="1" x14ac:dyDescent="0.2">
      <c r="A16" s="503"/>
      <c r="B16" s="1118"/>
      <c r="C16" s="503"/>
      <c r="D16" s="581" t="s">
        <v>1107</v>
      </c>
      <c r="E16" s="503"/>
      <c r="F16" s="503"/>
      <c r="G16" s="503"/>
      <c r="H16" s="503"/>
      <c r="I16" s="503"/>
      <c r="J16" s="503"/>
      <c r="K16" s="503"/>
      <c r="L16" s="503"/>
      <c r="M16" s="503"/>
      <c r="N16" s="503"/>
      <c r="O16" s="503"/>
      <c r="P16" s="503"/>
      <c r="Q16" s="503"/>
      <c r="R16" s="503"/>
      <c r="S16" s="503"/>
      <c r="T16" s="503"/>
      <c r="U16" s="503"/>
      <c r="V16" s="503"/>
      <c r="W16" s="503"/>
      <c r="X16" s="503"/>
      <c r="Y16" s="503"/>
      <c r="Z16" s="503"/>
      <c r="AA16" s="503"/>
      <c r="AB16" s="389"/>
      <c r="AC16" s="389"/>
      <c r="AD16" s="389"/>
      <c r="AE16" s="389"/>
      <c r="AF16" s="389"/>
      <c r="AG16" s="389"/>
      <c r="AH16" s="389"/>
      <c r="AI16" s="389"/>
    </row>
    <row r="17" spans="1:35" ht="115.5" customHeight="1" x14ac:dyDescent="0.2">
      <c r="A17" s="503"/>
      <c r="B17" s="503"/>
      <c r="C17" s="503"/>
      <c r="D17" s="1609" t="s">
        <v>1108</v>
      </c>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389"/>
      <c r="AI17" s="389"/>
    </row>
    <row r="18" spans="1:35" ht="14.25" customHeight="1" x14ac:dyDescent="0.2">
      <c r="A18" s="503"/>
      <c r="B18" s="1118"/>
      <c r="C18" s="503"/>
      <c r="D18" s="581" t="s">
        <v>1109</v>
      </c>
      <c r="E18" s="503"/>
      <c r="F18" s="503"/>
      <c r="G18" s="503"/>
      <c r="H18" s="503"/>
      <c r="I18" s="503"/>
      <c r="J18" s="503"/>
      <c r="K18" s="503"/>
      <c r="L18" s="503"/>
      <c r="M18" s="503"/>
      <c r="N18" s="503"/>
      <c r="O18" s="503"/>
      <c r="P18" s="503"/>
      <c r="Q18" s="503"/>
      <c r="R18" s="503"/>
      <c r="S18" s="503"/>
      <c r="T18" s="503"/>
      <c r="U18" s="503"/>
      <c r="V18" s="503"/>
      <c r="W18" s="503"/>
      <c r="X18" s="503"/>
      <c r="Y18" s="503"/>
      <c r="Z18" s="503"/>
      <c r="AA18" s="503"/>
      <c r="AB18" s="389"/>
      <c r="AC18" s="389"/>
      <c r="AD18" s="389"/>
      <c r="AE18" s="389"/>
      <c r="AF18" s="389"/>
      <c r="AG18" s="389"/>
      <c r="AH18" s="389"/>
      <c r="AI18" s="389"/>
    </row>
    <row r="19" spans="1:35" ht="14.25" customHeight="1" x14ac:dyDescent="0.2">
      <c r="A19" s="503"/>
      <c r="B19" s="503"/>
      <c r="C19" s="503"/>
      <c r="D19" s="1118"/>
      <c r="E19" s="503"/>
      <c r="F19" s="1647" t="s">
        <v>1110</v>
      </c>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389"/>
      <c r="AI19" s="389"/>
    </row>
    <row r="20" spans="1:35" ht="97.5" customHeight="1" x14ac:dyDescent="0.2">
      <c r="A20" s="503"/>
      <c r="B20" s="389"/>
      <c r="C20" s="503"/>
      <c r="D20" s="503"/>
      <c r="E20" s="503"/>
      <c r="F20" s="1609" t="s">
        <v>1111</v>
      </c>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389"/>
      <c r="AI20" s="389"/>
    </row>
    <row r="21" spans="1:35" ht="14.25" customHeight="1" x14ac:dyDescent="0.2">
      <c r="A21" s="503"/>
      <c r="B21" s="503"/>
      <c r="C21" s="503"/>
      <c r="D21" s="1118"/>
      <c r="E21" s="503"/>
      <c r="F21" s="250" t="s">
        <v>1112</v>
      </c>
      <c r="G21" s="503"/>
      <c r="H21" s="503"/>
      <c r="I21" s="503"/>
      <c r="J21" s="503"/>
      <c r="K21" s="503"/>
      <c r="L21" s="503"/>
      <c r="M21" s="503"/>
      <c r="N21" s="503"/>
      <c r="O21" s="503"/>
      <c r="P21" s="503"/>
      <c r="Q21" s="503"/>
      <c r="R21" s="503"/>
      <c r="S21" s="503"/>
      <c r="T21" s="503"/>
      <c r="U21" s="503"/>
      <c r="V21" s="503"/>
      <c r="W21" s="503"/>
      <c r="X21" s="503"/>
      <c r="Y21" s="503"/>
      <c r="Z21" s="503"/>
      <c r="AA21" s="503"/>
      <c r="AB21" s="389"/>
      <c r="AC21" s="389"/>
      <c r="AD21" s="389"/>
      <c r="AE21" s="389"/>
      <c r="AF21" s="389"/>
      <c r="AG21" s="389"/>
      <c r="AH21" s="389"/>
      <c r="AI21" s="389"/>
    </row>
    <row r="22" spans="1:35" ht="96.75" customHeight="1" x14ac:dyDescent="0.2">
      <c r="A22" s="503"/>
      <c r="B22" s="503"/>
      <c r="C22" s="503"/>
      <c r="D22" s="503"/>
      <c r="E22" s="503"/>
      <c r="F22" s="1609" t="s">
        <v>1113</v>
      </c>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389"/>
      <c r="AI22" s="389"/>
    </row>
    <row r="23" spans="1:35" ht="14.25" customHeight="1" x14ac:dyDescent="0.25">
      <c r="A23" s="503"/>
      <c r="B23" s="503"/>
      <c r="C23" s="503"/>
      <c r="D23" s="1117"/>
      <c r="E23" s="503"/>
      <c r="F23" s="1647" t="s">
        <v>1114</v>
      </c>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1400"/>
      <c r="AE23" s="1400"/>
      <c r="AF23" s="1400"/>
      <c r="AG23" s="1400"/>
      <c r="AH23" s="389"/>
      <c r="AI23" s="389"/>
    </row>
    <row r="24" spans="1:35" ht="15" customHeight="1" x14ac:dyDescent="0.2">
      <c r="A24" s="503"/>
      <c r="B24" s="503"/>
      <c r="C24" s="503"/>
      <c r="D24" s="503"/>
      <c r="E24" s="503"/>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1400"/>
      <c r="AE24" s="1400"/>
      <c r="AF24" s="1400"/>
      <c r="AG24" s="1400"/>
      <c r="AH24" s="389"/>
      <c r="AI24" s="389"/>
    </row>
    <row r="25" spans="1:35" ht="84" customHeight="1" x14ac:dyDescent="0.2">
      <c r="A25" s="503"/>
      <c r="B25" s="503"/>
      <c r="C25" s="503"/>
      <c r="D25" s="503"/>
      <c r="E25" s="503"/>
      <c r="F25" s="1609" t="s">
        <v>1115</v>
      </c>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D25" s="1400"/>
      <c r="AE25" s="1400"/>
      <c r="AF25" s="1400"/>
      <c r="AG25" s="1400"/>
      <c r="AH25" s="389"/>
      <c r="AI25" s="389"/>
    </row>
    <row r="26" spans="1:35" ht="14.25" customHeight="1" x14ac:dyDescent="0.25">
      <c r="A26" s="10"/>
      <c r="B26" s="10"/>
      <c r="C26" s="10"/>
      <c r="D26" s="10"/>
      <c r="E26" s="582"/>
      <c r="F26" s="1117"/>
      <c r="G26" s="1590" t="s">
        <v>1116</v>
      </c>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row>
    <row r="27" spans="1:35" ht="14.25" customHeight="1" x14ac:dyDescent="0.25">
      <c r="A27" s="10"/>
      <c r="B27" s="10"/>
      <c r="C27" s="177"/>
      <c r="D27" s="582"/>
      <c r="E27" s="582"/>
      <c r="F27" s="582"/>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1400"/>
      <c r="AD27" s="1400"/>
      <c r="AE27" s="1400"/>
      <c r="AF27" s="1400"/>
      <c r="AG27" s="1400"/>
      <c r="AH27" s="1400"/>
      <c r="AI27" s="1400"/>
    </row>
    <row r="28" spans="1:35" ht="6"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row>
    <row r="29" spans="1:35" ht="14.25" customHeight="1" x14ac:dyDescent="0.25">
      <c r="A29" s="1554" t="s">
        <v>1117</v>
      </c>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1400"/>
      <c r="AD29" s="1400"/>
      <c r="AE29" s="1400"/>
      <c r="AF29" s="1400"/>
      <c r="AG29" s="1400"/>
      <c r="AH29" s="1400"/>
      <c r="AI29" s="1400"/>
    </row>
    <row r="30" spans="1:35" ht="48" customHeight="1" x14ac:dyDescent="0.25">
      <c r="A30" s="1720" t="s">
        <v>1118</v>
      </c>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row>
    <row r="31" spans="1:35" ht="5.25" customHeight="1" x14ac:dyDescent="0.25">
      <c r="A31" s="10"/>
      <c r="B31" s="10"/>
      <c r="C31" s="201"/>
      <c r="D31" s="201"/>
      <c r="E31" s="201"/>
      <c r="F31" s="201"/>
      <c r="G31" s="201"/>
      <c r="H31" s="201"/>
      <c r="I31" s="201"/>
      <c r="J31" s="201"/>
      <c r="K31" s="201"/>
      <c r="L31" s="201"/>
      <c r="M31" s="201"/>
      <c r="N31" s="201"/>
      <c r="O31" s="201"/>
      <c r="P31" s="201"/>
      <c r="Q31" s="201"/>
      <c r="R31" s="201"/>
      <c r="S31" s="10"/>
      <c r="T31" s="583"/>
      <c r="U31" s="201"/>
      <c r="V31" s="201"/>
      <c r="W31" s="201"/>
      <c r="X31" s="201"/>
      <c r="Y31" s="201"/>
      <c r="Z31" s="201"/>
      <c r="AA31" s="201"/>
      <c r="AB31" s="201"/>
      <c r="AC31" s="201"/>
      <c r="AD31" s="201"/>
      <c r="AE31" s="201"/>
      <c r="AF31" s="201"/>
      <c r="AG31" s="201"/>
      <c r="AH31" s="10"/>
      <c r="AI31" s="10"/>
    </row>
    <row r="32" spans="1:35" ht="14.25" customHeight="1" x14ac:dyDescent="0.2">
      <c r="A32" s="584"/>
      <c r="B32" s="364"/>
      <c r="C32" s="364"/>
      <c r="D32" s="584"/>
      <c r="E32" s="584"/>
      <c r="F32" s="585" t="s">
        <v>1119</v>
      </c>
      <c r="G32" s="584"/>
      <c r="H32" s="364"/>
      <c r="I32" s="584"/>
      <c r="J32" s="584"/>
      <c r="K32" s="584"/>
      <c r="L32" s="584"/>
      <c r="M32" s="584"/>
      <c r="N32" s="364"/>
      <c r="O32" s="584"/>
      <c r="P32" s="584"/>
      <c r="Q32" s="584"/>
      <c r="R32" s="584"/>
      <c r="S32" s="584"/>
      <c r="T32" s="585" t="s">
        <v>1120</v>
      </c>
      <c r="U32" s="364"/>
      <c r="V32" s="364"/>
      <c r="W32" s="364"/>
      <c r="X32" s="584"/>
      <c r="Y32" s="584"/>
      <c r="Z32" s="584"/>
      <c r="AA32" s="584"/>
      <c r="AB32" s="584"/>
      <c r="AC32" s="584"/>
      <c r="AD32" s="584"/>
      <c r="AE32" s="364"/>
      <c r="AF32" s="584"/>
      <c r="AG32" s="584"/>
      <c r="AH32" s="584"/>
      <c r="AI32" s="584"/>
    </row>
    <row r="33" spans="1:35" ht="4.5" customHeight="1" x14ac:dyDescent="0.25">
      <c r="A33" s="10"/>
      <c r="B33" s="10"/>
      <c r="C33" s="201"/>
      <c r="D33" s="10"/>
      <c r="E33" s="201"/>
      <c r="F33" s="201"/>
      <c r="G33" s="201"/>
      <c r="H33" s="201"/>
      <c r="I33" s="201"/>
      <c r="J33" s="201"/>
      <c r="K33" s="201"/>
      <c r="L33" s="201"/>
      <c r="M33" s="201"/>
      <c r="N33" s="201"/>
      <c r="O33" s="201"/>
      <c r="P33" s="201"/>
      <c r="Q33" s="201"/>
      <c r="R33" s="10"/>
      <c r="S33" s="10"/>
      <c r="T33" s="201"/>
      <c r="U33" s="201"/>
      <c r="V33" s="201"/>
      <c r="W33" s="201"/>
      <c r="X33" s="201"/>
      <c r="Y33" s="201"/>
      <c r="Z33" s="201"/>
      <c r="AA33" s="201"/>
      <c r="AB33" s="201"/>
      <c r="AC33" s="201"/>
      <c r="AD33" s="10"/>
      <c r="AE33" s="201"/>
      <c r="AF33" s="10"/>
      <c r="AG33" s="10"/>
      <c r="AH33" s="10"/>
      <c r="AI33" s="10"/>
    </row>
    <row r="34" spans="1:35" ht="14.25" customHeight="1" x14ac:dyDescent="0.25">
      <c r="A34" s="10"/>
      <c r="B34" s="10"/>
      <c r="C34" s="202"/>
      <c r="D34" s="10"/>
      <c r="E34" s="201"/>
      <c r="F34" s="586" t="str">
        <f>IF(T34="x","x"," ")</f>
        <v xml:space="preserve"> </v>
      </c>
      <c r="G34" s="1722">
        <v>44172</v>
      </c>
      <c r="H34" s="1400"/>
      <c r="I34" s="1400"/>
      <c r="J34" s="1400"/>
      <c r="K34" s="1400"/>
      <c r="L34" s="1400"/>
      <c r="M34" s="1400"/>
      <c r="N34" s="1400"/>
      <c r="O34" s="1400"/>
      <c r="P34" s="1400"/>
      <c r="Q34" s="1400"/>
      <c r="R34" s="10"/>
      <c r="S34" s="10"/>
      <c r="T34" s="1114"/>
      <c r="U34" s="1721">
        <v>44266</v>
      </c>
      <c r="V34" s="1400"/>
      <c r="W34" s="1400"/>
      <c r="X34" s="1400"/>
      <c r="Y34" s="1400"/>
      <c r="Z34" s="1400"/>
      <c r="AA34" s="1400"/>
      <c r="AB34" s="1400"/>
      <c r="AC34" s="1400"/>
      <c r="AD34" s="10"/>
      <c r="AE34" s="201"/>
      <c r="AF34" s="10"/>
      <c r="AG34" s="10"/>
      <c r="AH34" s="10"/>
      <c r="AI34" s="10"/>
    </row>
    <row r="35" spans="1:35" ht="4.5" customHeight="1" x14ac:dyDescent="0.25">
      <c r="A35" s="10"/>
      <c r="B35" s="10"/>
      <c r="C35" s="311"/>
      <c r="D35" s="10"/>
      <c r="E35" s="311"/>
      <c r="F35" s="311"/>
      <c r="G35" s="311"/>
      <c r="H35" s="311"/>
      <c r="I35" s="311"/>
      <c r="J35" s="311"/>
      <c r="K35" s="311"/>
      <c r="L35" s="311"/>
      <c r="M35" s="311"/>
      <c r="N35" s="311"/>
      <c r="O35" s="311"/>
      <c r="P35" s="311"/>
      <c r="Q35" s="311"/>
      <c r="R35" s="10"/>
      <c r="S35" s="10"/>
      <c r="T35" s="311"/>
      <c r="U35" s="311"/>
      <c r="V35" s="311"/>
      <c r="W35" s="311"/>
      <c r="X35" s="311"/>
      <c r="Y35" s="311"/>
      <c r="Z35" s="311"/>
      <c r="AA35" s="311"/>
      <c r="AB35" s="311"/>
      <c r="AC35" s="311"/>
      <c r="AD35" s="10"/>
      <c r="AE35" s="311"/>
      <c r="AF35" s="10"/>
      <c r="AG35" s="10"/>
      <c r="AH35" s="10"/>
      <c r="AI35" s="10"/>
    </row>
    <row r="36" spans="1:35" ht="14.25" customHeight="1" x14ac:dyDescent="0.25">
      <c r="A36" s="10"/>
      <c r="B36" s="10"/>
      <c r="C36" s="202"/>
      <c r="D36" s="10"/>
      <c r="E36" s="201"/>
      <c r="F36" s="586" t="str">
        <f>IF(T36="x","x"," ")</f>
        <v xml:space="preserve"> </v>
      </c>
      <c r="G36" s="1722">
        <v>44201</v>
      </c>
      <c r="H36" s="1400"/>
      <c r="I36" s="1400"/>
      <c r="J36" s="1400"/>
      <c r="K36" s="1400"/>
      <c r="L36" s="1400"/>
      <c r="M36" s="1400"/>
      <c r="N36" s="1400"/>
      <c r="O36" s="1400"/>
      <c r="P36" s="1400"/>
      <c r="Q36" s="1400"/>
      <c r="R36" s="10"/>
      <c r="S36" s="10"/>
      <c r="T36" s="1114"/>
      <c r="U36" s="1721">
        <v>44294</v>
      </c>
      <c r="V36" s="1400"/>
      <c r="W36" s="1400"/>
      <c r="X36" s="1400"/>
      <c r="Y36" s="1400"/>
      <c r="Z36" s="1400"/>
      <c r="AA36" s="1400"/>
      <c r="AB36" s="1400"/>
      <c r="AC36" s="1400"/>
      <c r="AD36" s="10"/>
      <c r="AE36" s="201"/>
      <c r="AF36" s="10"/>
      <c r="AG36" s="10"/>
      <c r="AH36" s="10"/>
      <c r="AI36" s="10"/>
    </row>
    <row r="37" spans="1:35" ht="4.5" customHeight="1" x14ac:dyDescent="0.25">
      <c r="A37" s="10"/>
      <c r="B37" s="10"/>
      <c r="C37" s="311"/>
      <c r="D37" s="10"/>
      <c r="E37" s="311"/>
      <c r="F37" s="311"/>
      <c r="G37" s="311"/>
      <c r="H37" s="311"/>
      <c r="I37" s="311"/>
      <c r="J37" s="311"/>
      <c r="K37" s="311"/>
      <c r="L37" s="311"/>
      <c r="M37" s="311"/>
      <c r="N37" s="311"/>
      <c r="O37" s="311"/>
      <c r="P37" s="311"/>
      <c r="Q37" s="311"/>
      <c r="R37" s="10"/>
      <c r="S37" s="10"/>
      <c r="T37" s="311"/>
      <c r="U37" s="311"/>
      <c r="V37" s="311"/>
      <c r="W37" s="311"/>
      <c r="X37" s="311"/>
      <c r="Y37" s="311"/>
      <c r="Z37" s="311"/>
      <c r="AA37" s="311"/>
      <c r="AB37" s="311"/>
      <c r="AC37" s="311"/>
      <c r="AD37" s="10"/>
      <c r="AE37" s="311"/>
      <c r="AF37" s="10"/>
      <c r="AG37" s="10"/>
      <c r="AH37" s="10"/>
      <c r="AI37" s="10"/>
    </row>
    <row r="38" spans="1:35" ht="14.25" customHeight="1" x14ac:dyDescent="0.25">
      <c r="A38" s="10"/>
      <c r="B38" s="10"/>
      <c r="C38" s="202"/>
      <c r="D38" s="10"/>
      <c r="E38" s="201"/>
      <c r="F38" s="586" t="str">
        <f>IF(T38="x","x"," ")</f>
        <v xml:space="preserve"> </v>
      </c>
      <c r="G38" s="1722">
        <v>44232</v>
      </c>
      <c r="H38" s="1400"/>
      <c r="I38" s="1400"/>
      <c r="J38" s="1400"/>
      <c r="K38" s="1400"/>
      <c r="L38" s="1400"/>
      <c r="M38" s="1400"/>
      <c r="N38" s="1400"/>
      <c r="O38" s="1400"/>
      <c r="P38" s="1400"/>
      <c r="Q38" s="1400"/>
      <c r="R38" s="10"/>
      <c r="S38" s="10"/>
      <c r="T38" s="1114"/>
      <c r="U38" s="1721">
        <v>44329</v>
      </c>
      <c r="V38" s="1400"/>
      <c r="W38" s="1400"/>
      <c r="X38" s="1400"/>
      <c r="Y38" s="1400"/>
      <c r="Z38" s="1400"/>
      <c r="AA38" s="1400"/>
      <c r="AB38" s="1400"/>
      <c r="AC38" s="1400"/>
      <c r="AD38" s="10"/>
      <c r="AE38" s="201"/>
      <c r="AF38" s="10"/>
      <c r="AG38" s="10"/>
      <c r="AH38" s="10"/>
      <c r="AI38" s="10"/>
    </row>
    <row r="39" spans="1:35" ht="4.5" customHeight="1" x14ac:dyDescent="0.25">
      <c r="A39" s="10"/>
      <c r="B39" s="10"/>
      <c r="C39" s="201"/>
      <c r="D39" s="10"/>
      <c r="E39" s="201"/>
      <c r="F39" s="201"/>
      <c r="G39" s="201"/>
      <c r="H39" s="201"/>
      <c r="I39" s="201"/>
      <c r="J39" s="201"/>
      <c r="K39" s="201"/>
      <c r="L39" s="201"/>
      <c r="M39" s="201"/>
      <c r="N39" s="201"/>
      <c r="O39" s="201"/>
      <c r="P39" s="201"/>
      <c r="Q39" s="201"/>
      <c r="R39" s="10"/>
      <c r="S39" s="10"/>
      <c r="T39" s="1115"/>
      <c r="U39" s="201"/>
      <c r="V39" s="201"/>
      <c r="W39" s="201"/>
      <c r="X39" s="201"/>
      <c r="Y39" s="201"/>
      <c r="Z39" s="201"/>
      <c r="AA39" s="201"/>
      <c r="AB39" s="201"/>
      <c r="AC39" s="201"/>
      <c r="AD39" s="10"/>
      <c r="AE39" s="201"/>
      <c r="AF39" s="10"/>
      <c r="AG39" s="10"/>
      <c r="AH39" s="10"/>
      <c r="AI39" s="10"/>
    </row>
    <row r="40" spans="1:35" ht="14.25" customHeight="1" x14ac:dyDescent="0.25">
      <c r="A40" s="10"/>
      <c r="B40" s="10"/>
      <c r="C40" s="202"/>
      <c r="D40" s="10"/>
      <c r="E40" s="201"/>
      <c r="F40" s="586" t="str">
        <f>IF(T40="x","x"," ")</f>
        <v xml:space="preserve"> </v>
      </c>
      <c r="G40" s="1722">
        <v>44260</v>
      </c>
      <c r="H40" s="1400"/>
      <c r="I40" s="1400"/>
      <c r="J40" s="1400"/>
      <c r="K40" s="1400"/>
      <c r="L40" s="1400"/>
      <c r="M40" s="1400"/>
      <c r="N40" s="1400"/>
      <c r="O40" s="1400"/>
      <c r="P40" s="1400"/>
      <c r="Q40" s="1400"/>
      <c r="R40" s="10"/>
      <c r="S40" s="10"/>
      <c r="T40" s="1114"/>
      <c r="U40" s="1721">
        <v>44364</v>
      </c>
      <c r="V40" s="1400"/>
      <c r="W40" s="1400"/>
      <c r="X40" s="1400"/>
      <c r="Y40" s="1400"/>
      <c r="Z40" s="1400"/>
      <c r="AA40" s="1400"/>
      <c r="AB40" s="1400"/>
      <c r="AC40" s="1400"/>
      <c r="AD40" s="10"/>
      <c r="AE40" s="201"/>
      <c r="AF40" s="10"/>
      <c r="AG40" s="10"/>
      <c r="AH40" s="10"/>
      <c r="AI40" s="10"/>
    </row>
    <row r="41" spans="1:35" ht="4.5" customHeight="1" x14ac:dyDescent="0.25">
      <c r="A41" s="10"/>
      <c r="B41" s="10"/>
      <c r="C41" s="10"/>
      <c r="D41" s="10"/>
      <c r="E41" s="10"/>
      <c r="F41" s="10"/>
      <c r="G41" s="10"/>
      <c r="H41" s="10"/>
      <c r="I41" s="10"/>
      <c r="J41" s="10"/>
      <c r="K41" s="10"/>
      <c r="L41" s="10"/>
      <c r="M41" s="10"/>
      <c r="N41" s="10"/>
      <c r="O41" s="10"/>
      <c r="P41" s="10"/>
      <c r="Q41" s="10"/>
      <c r="R41" s="10"/>
      <c r="S41" s="10"/>
      <c r="T41" s="1116"/>
      <c r="U41" s="10"/>
      <c r="V41" s="10"/>
      <c r="W41" s="10"/>
      <c r="X41" s="10"/>
      <c r="Y41" s="10"/>
      <c r="Z41" s="10"/>
      <c r="AA41" s="10"/>
      <c r="AB41" s="10"/>
      <c r="AC41" s="10"/>
      <c r="AD41" s="10"/>
      <c r="AE41" s="10"/>
      <c r="AF41" s="10"/>
      <c r="AG41" s="10"/>
      <c r="AH41" s="10"/>
      <c r="AI41" s="10"/>
    </row>
    <row r="42" spans="1:35" ht="14.25" customHeight="1" x14ac:dyDescent="0.25">
      <c r="A42" s="10"/>
      <c r="B42" s="10"/>
      <c r="C42" s="202"/>
      <c r="D42" s="10"/>
      <c r="E42" s="201"/>
      <c r="F42" s="586" t="str">
        <f>IF(T42="x","x"," ")</f>
        <v xml:space="preserve"> </v>
      </c>
      <c r="G42" s="1722">
        <v>44291</v>
      </c>
      <c r="H42" s="1400"/>
      <c r="I42" s="1400"/>
      <c r="J42" s="1400"/>
      <c r="K42" s="1400"/>
      <c r="L42" s="1400"/>
      <c r="M42" s="1400"/>
      <c r="N42" s="1400"/>
      <c r="O42" s="1400"/>
      <c r="P42" s="1400"/>
      <c r="Q42" s="1400"/>
      <c r="R42" s="10"/>
      <c r="S42" s="10"/>
      <c r="T42" s="1114"/>
      <c r="U42" s="1721">
        <v>44399</v>
      </c>
      <c r="V42" s="1400"/>
      <c r="W42" s="1400"/>
      <c r="X42" s="1400"/>
      <c r="Y42" s="1400"/>
      <c r="Z42" s="1400"/>
      <c r="AA42" s="1400"/>
      <c r="AB42" s="1400"/>
      <c r="AC42" s="1400"/>
      <c r="AD42" s="10"/>
      <c r="AE42" s="201"/>
      <c r="AF42" s="10"/>
      <c r="AG42" s="10"/>
      <c r="AH42" s="10"/>
      <c r="AI42" s="10"/>
    </row>
    <row r="43" spans="1:35" ht="4.5" customHeight="1" x14ac:dyDescent="0.25">
      <c r="A43" s="10"/>
      <c r="B43" s="10"/>
      <c r="C43" s="201"/>
      <c r="D43" s="10"/>
      <c r="E43" s="201"/>
      <c r="F43" s="201"/>
      <c r="G43" s="201"/>
      <c r="H43" s="201"/>
      <c r="I43" s="201"/>
      <c r="J43" s="201"/>
      <c r="K43" s="201"/>
      <c r="L43" s="201"/>
      <c r="M43" s="201"/>
      <c r="N43" s="201"/>
      <c r="O43" s="201"/>
      <c r="P43" s="201"/>
      <c r="Q43" s="201"/>
      <c r="R43" s="10"/>
      <c r="S43" s="10"/>
      <c r="T43" s="1115"/>
      <c r="U43" s="201"/>
      <c r="V43" s="201"/>
      <c r="W43" s="201"/>
      <c r="X43" s="201"/>
      <c r="Y43" s="201"/>
      <c r="Z43" s="201"/>
      <c r="AA43" s="201"/>
      <c r="AB43" s="201"/>
      <c r="AC43" s="201"/>
      <c r="AD43" s="10"/>
      <c r="AE43" s="201"/>
      <c r="AF43" s="10"/>
      <c r="AG43" s="10"/>
      <c r="AH43" s="10"/>
      <c r="AI43" s="10"/>
    </row>
    <row r="44" spans="1:35" ht="14.25" customHeight="1" x14ac:dyDescent="0.25">
      <c r="A44" s="10"/>
      <c r="B44" s="10"/>
      <c r="C44" s="202"/>
      <c r="D44" s="10"/>
      <c r="E44" s="201"/>
      <c r="F44" s="586" t="str">
        <f>IF(T44="x","x"," ")</f>
        <v xml:space="preserve"> </v>
      </c>
      <c r="G44" s="1722">
        <v>44354</v>
      </c>
      <c r="H44" s="1400"/>
      <c r="I44" s="1400"/>
      <c r="J44" s="1400"/>
      <c r="K44" s="1400"/>
      <c r="L44" s="1400"/>
      <c r="M44" s="1400"/>
      <c r="N44" s="1400"/>
      <c r="O44" s="1400"/>
      <c r="P44" s="1400"/>
      <c r="Q44" s="1400"/>
      <c r="R44" s="10"/>
      <c r="S44" s="10"/>
      <c r="T44" s="1114"/>
      <c r="U44" s="1721">
        <v>44441</v>
      </c>
      <c r="V44" s="1400"/>
      <c r="W44" s="1400"/>
      <c r="X44" s="1400"/>
      <c r="Y44" s="1400"/>
      <c r="Z44" s="1400"/>
      <c r="AA44" s="1400"/>
      <c r="AB44" s="1400"/>
      <c r="AC44" s="1400"/>
      <c r="AD44" s="10"/>
      <c r="AE44" s="201"/>
      <c r="AF44" s="10"/>
      <c r="AG44" s="10"/>
      <c r="AH44" s="10"/>
      <c r="AI44" s="10"/>
    </row>
    <row r="45" spans="1:35" ht="4.5" customHeight="1" x14ac:dyDescent="0.25">
      <c r="A45" s="10"/>
      <c r="B45" s="10"/>
      <c r="C45" s="201"/>
      <c r="D45" s="10"/>
      <c r="E45" s="201"/>
      <c r="F45" s="201"/>
      <c r="G45" s="201"/>
      <c r="H45" s="201"/>
      <c r="I45" s="201"/>
      <c r="J45" s="201"/>
      <c r="K45" s="201"/>
      <c r="L45" s="201"/>
      <c r="M45" s="201"/>
      <c r="N45" s="201"/>
      <c r="O45" s="201"/>
      <c r="P45" s="201"/>
      <c r="Q45" s="201"/>
      <c r="R45" s="10"/>
      <c r="S45" s="10"/>
      <c r="T45" s="1115"/>
      <c r="U45" s="201"/>
      <c r="V45" s="201"/>
      <c r="W45" s="201"/>
      <c r="X45" s="201"/>
      <c r="Y45" s="201"/>
      <c r="Z45" s="201"/>
      <c r="AA45" s="201"/>
      <c r="AB45" s="201"/>
      <c r="AC45" s="201"/>
      <c r="AD45" s="10"/>
      <c r="AE45" s="201"/>
      <c r="AF45" s="10"/>
      <c r="AG45" s="10"/>
      <c r="AH45" s="10"/>
      <c r="AI45" s="10"/>
    </row>
    <row r="46" spans="1:35" ht="14.25" customHeight="1" x14ac:dyDescent="0.25">
      <c r="A46" s="10"/>
      <c r="B46" s="10"/>
      <c r="C46" s="202"/>
      <c r="D46" s="10"/>
      <c r="E46" s="201"/>
      <c r="F46" s="586" t="str">
        <f>IF(T46="x","x"," ")</f>
        <v xml:space="preserve"> </v>
      </c>
      <c r="G46" s="1722">
        <v>44383</v>
      </c>
      <c r="H46" s="1400"/>
      <c r="I46" s="1400"/>
      <c r="J46" s="1400"/>
      <c r="K46" s="1400"/>
      <c r="L46" s="1400"/>
      <c r="M46" s="1400"/>
      <c r="N46" s="1400"/>
      <c r="O46" s="1400"/>
      <c r="P46" s="1400"/>
      <c r="Q46" s="1400"/>
      <c r="R46" s="10"/>
      <c r="S46" s="10"/>
      <c r="T46" s="1114"/>
      <c r="U46" s="1721">
        <v>44483</v>
      </c>
      <c r="V46" s="1400"/>
      <c r="W46" s="1400"/>
      <c r="X46" s="1400"/>
      <c r="Y46" s="1400"/>
      <c r="Z46" s="1400"/>
      <c r="AA46" s="1400"/>
      <c r="AB46" s="1400"/>
      <c r="AC46" s="1400"/>
      <c r="AD46" s="10"/>
      <c r="AE46" s="201"/>
      <c r="AF46" s="10"/>
      <c r="AG46" s="10"/>
      <c r="AH46" s="10"/>
      <c r="AI46" s="10"/>
    </row>
    <row r="47" spans="1:35" ht="4.5" customHeight="1" x14ac:dyDescent="0.25">
      <c r="A47" s="10"/>
      <c r="B47" s="10"/>
      <c r="C47" s="201"/>
      <c r="D47" s="10"/>
      <c r="E47" s="201"/>
      <c r="F47" s="201"/>
      <c r="G47" s="201"/>
      <c r="H47" s="201"/>
      <c r="I47" s="201"/>
      <c r="J47" s="201"/>
      <c r="K47" s="201"/>
      <c r="L47" s="201"/>
      <c r="M47" s="201"/>
      <c r="N47" s="201"/>
      <c r="O47" s="201"/>
      <c r="P47" s="201"/>
      <c r="Q47" s="201"/>
      <c r="R47" s="10"/>
      <c r="S47" s="10"/>
      <c r="T47" s="1115"/>
      <c r="U47" s="201"/>
      <c r="V47" s="201"/>
      <c r="W47" s="201"/>
      <c r="X47" s="201"/>
      <c r="Y47" s="201"/>
      <c r="Z47" s="201"/>
      <c r="AA47" s="201"/>
      <c r="AB47" s="201"/>
      <c r="AC47" s="201"/>
      <c r="AD47" s="10"/>
      <c r="AE47" s="201"/>
      <c r="AF47" s="10"/>
      <c r="AG47" s="10"/>
      <c r="AH47" s="10"/>
      <c r="AI47" s="10"/>
    </row>
    <row r="48" spans="1:35" ht="14.25" customHeight="1" x14ac:dyDescent="0.25">
      <c r="A48" s="10"/>
      <c r="B48" s="10"/>
      <c r="C48" s="202"/>
      <c r="D48" s="10"/>
      <c r="E48" s="201"/>
      <c r="F48" s="586" t="str">
        <f>IF(T48="x","x"," ")</f>
        <v xml:space="preserve"> </v>
      </c>
      <c r="G48" s="1722">
        <v>44413</v>
      </c>
      <c r="H48" s="1400"/>
      <c r="I48" s="1400"/>
      <c r="J48" s="1400"/>
      <c r="K48" s="1400"/>
      <c r="L48" s="1400"/>
      <c r="M48" s="1400"/>
      <c r="N48" s="1400"/>
      <c r="O48" s="1400"/>
      <c r="P48" s="1400"/>
      <c r="Q48" s="1400"/>
      <c r="R48" s="10"/>
      <c r="S48" s="10"/>
      <c r="T48" s="1114"/>
      <c r="U48" s="1721">
        <v>44510</v>
      </c>
      <c r="V48" s="1400"/>
      <c r="W48" s="1400"/>
      <c r="X48" s="1400"/>
      <c r="Y48" s="1400"/>
      <c r="Z48" s="1400"/>
      <c r="AA48" s="1400"/>
      <c r="AB48" s="1400"/>
      <c r="AC48" s="1400"/>
      <c r="AD48" s="10"/>
      <c r="AE48" s="201"/>
      <c r="AF48" s="10"/>
      <c r="AG48" s="10"/>
      <c r="AH48" s="10"/>
      <c r="AI48" s="10"/>
    </row>
    <row r="49" spans="1:35" ht="4.5" customHeight="1" x14ac:dyDescent="0.25">
      <c r="A49" s="10"/>
      <c r="B49" s="10"/>
      <c r="C49" s="201"/>
      <c r="D49" s="10"/>
      <c r="E49" s="201"/>
      <c r="F49" s="201"/>
      <c r="G49" s="201"/>
      <c r="H49" s="201"/>
      <c r="I49" s="201"/>
      <c r="J49" s="201"/>
      <c r="K49" s="201"/>
      <c r="L49" s="201"/>
      <c r="M49" s="201"/>
      <c r="N49" s="201"/>
      <c r="O49" s="201"/>
      <c r="P49" s="201"/>
      <c r="Q49" s="201"/>
      <c r="R49" s="10"/>
      <c r="S49" s="10"/>
      <c r="T49" s="1115"/>
      <c r="U49" s="201"/>
      <c r="V49" s="201"/>
      <c r="W49" s="201"/>
      <c r="X49" s="201"/>
      <c r="Y49" s="201"/>
      <c r="Z49" s="201"/>
      <c r="AA49" s="201"/>
      <c r="AB49" s="201"/>
      <c r="AC49" s="201"/>
      <c r="AD49" s="10"/>
      <c r="AE49" s="201"/>
      <c r="AF49" s="10"/>
      <c r="AG49" s="10"/>
      <c r="AH49" s="10"/>
      <c r="AI49" s="10"/>
    </row>
    <row r="50" spans="1:35" ht="14.25" customHeight="1" x14ac:dyDescent="0.25">
      <c r="A50" s="10"/>
      <c r="B50" s="10"/>
      <c r="C50" s="202"/>
      <c r="D50" s="10"/>
      <c r="E50" s="201"/>
      <c r="F50" s="586" t="str">
        <f>IF(T50="x","x"," ")</f>
        <v xml:space="preserve"> </v>
      </c>
      <c r="G50" s="1722">
        <v>44446</v>
      </c>
      <c r="H50" s="1400"/>
      <c r="I50" s="1400"/>
      <c r="J50" s="1400"/>
      <c r="K50" s="1400"/>
      <c r="L50" s="1400"/>
      <c r="M50" s="1400"/>
      <c r="N50" s="1400"/>
      <c r="O50" s="1400"/>
      <c r="P50" s="1400"/>
      <c r="Q50" s="1400"/>
      <c r="R50" s="10"/>
      <c r="S50" s="10"/>
      <c r="T50" s="1114"/>
      <c r="U50" s="1721">
        <v>44539</v>
      </c>
      <c r="V50" s="1400"/>
      <c r="W50" s="1400"/>
      <c r="X50" s="1400"/>
      <c r="Y50" s="1400"/>
      <c r="Z50" s="1400"/>
      <c r="AA50" s="1400"/>
      <c r="AB50" s="1400"/>
      <c r="AC50" s="1400"/>
      <c r="AD50" s="10"/>
      <c r="AE50" s="201"/>
      <c r="AF50" s="10"/>
      <c r="AG50" s="10"/>
      <c r="AH50" s="10"/>
      <c r="AI50" s="10"/>
    </row>
    <row r="51" spans="1:35" ht="4.5" customHeight="1" x14ac:dyDescent="0.25">
      <c r="A51" s="10"/>
      <c r="B51" s="10"/>
      <c r="C51" s="201"/>
      <c r="D51" s="10"/>
      <c r="E51" s="201"/>
      <c r="F51" s="201"/>
      <c r="G51" s="201"/>
      <c r="H51" s="201"/>
      <c r="I51" s="201"/>
      <c r="J51" s="201"/>
      <c r="K51" s="201"/>
      <c r="L51" s="201"/>
      <c r="M51" s="201"/>
      <c r="N51" s="201"/>
      <c r="O51" s="201"/>
      <c r="P51" s="201"/>
      <c r="Q51" s="201"/>
      <c r="R51" s="10"/>
      <c r="S51" s="10"/>
      <c r="T51" s="1115"/>
      <c r="U51" s="201"/>
      <c r="V51" s="201"/>
      <c r="W51" s="201"/>
      <c r="X51" s="201"/>
      <c r="Y51" s="201"/>
      <c r="Z51" s="201"/>
      <c r="AA51" s="201"/>
      <c r="AB51" s="201"/>
      <c r="AC51" s="201"/>
      <c r="AD51" s="10"/>
      <c r="AE51" s="201"/>
      <c r="AF51" s="10"/>
      <c r="AG51" s="10"/>
      <c r="AH51" s="10"/>
      <c r="AI51" s="10"/>
    </row>
    <row r="52" spans="1:35" ht="14.25" customHeight="1" x14ac:dyDescent="0.25">
      <c r="A52" s="10"/>
      <c r="B52" s="10"/>
      <c r="C52" s="202"/>
      <c r="D52" s="10"/>
      <c r="E52" s="201"/>
      <c r="F52" s="586" t="str">
        <f>IF(T52="x","x"," ")</f>
        <v xml:space="preserve"> </v>
      </c>
      <c r="G52" s="1722">
        <v>44474</v>
      </c>
      <c r="H52" s="1400"/>
      <c r="I52" s="1400"/>
      <c r="J52" s="1400"/>
      <c r="K52" s="1400"/>
      <c r="L52" s="1400"/>
      <c r="M52" s="1400"/>
      <c r="N52" s="1400"/>
      <c r="O52" s="1400"/>
      <c r="P52" s="1400"/>
      <c r="Q52" s="1400"/>
      <c r="R52" s="10"/>
      <c r="S52" s="10"/>
      <c r="T52" s="1114"/>
      <c r="U52" s="1721" t="s">
        <v>1121</v>
      </c>
      <c r="V52" s="1400"/>
      <c r="W52" s="1400"/>
      <c r="X52" s="1400"/>
      <c r="Y52" s="1400"/>
      <c r="Z52" s="1400"/>
      <c r="AA52" s="1400"/>
      <c r="AB52" s="1400"/>
      <c r="AC52" s="1400"/>
      <c r="AD52" s="10"/>
      <c r="AE52" s="201"/>
      <c r="AF52" s="10"/>
      <c r="AG52" s="10"/>
      <c r="AH52" s="10"/>
      <c r="AI52" s="10"/>
    </row>
    <row r="53" spans="1:35" ht="4.5" customHeight="1" x14ac:dyDescent="0.25">
      <c r="A53" s="10"/>
      <c r="B53" s="10"/>
      <c r="C53" s="10"/>
      <c r="D53" s="10"/>
      <c r="E53" s="10"/>
      <c r="F53" s="10"/>
      <c r="G53" s="10"/>
      <c r="H53" s="10"/>
      <c r="I53" s="10"/>
      <c r="J53" s="10"/>
      <c r="K53" s="10"/>
      <c r="L53" s="10"/>
      <c r="M53" s="10"/>
      <c r="N53" s="10"/>
      <c r="O53" s="10"/>
      <c r="P53" s="10"/>
      <c r="Q53" s="10"/>
      <c r="R53" s="10"/>
      <c r="S53" s="10"/>
      <c r="T53" s="1116"/>
      <c r="U53" s="10"/>
      <c r="V53" s="10"/>
      <c r="W53" s="10"/>
      <c r="X53" s="10"/>
      <c r="Y53" s="10"/>
      <c r="Z53" s="10"/>
      <c r="AA53" s="10"/>
      <c r="AB53" s="10"/>
      <c r="AC53" s="10"/>
      <c r="AD53" s="10"/>
      <c r="AE53" s="10"/>
      <c r="AF53" s="10"/>
      <c r="AG53" s="10"/>
      <c r="AH53" s="10"/>
      <c r="AI53" s="10"/>
    </row>
    <row r="54" spans="1:35" ht="14.25" customHeight="1" x14ac:dyDescent="0.25">
      <c r="A54" s="10"/>
      <c r="B54" s="10"/>
      <c r="C54" s="202"/>
      <c r="D54" s="10"/>
      <c r="E54" s="201"/>
      <c r="F54" s="586" t="str">
        <f>IF(T54="x","x"," ")</f>
        <v xml:space="preserve"> </v>
      </c>
      <c r="G54" s="1722">
        <v>44505</v>
      </c>
      <c r="H54" s="1400"/>
      <c r="I54" s="1400"/>
      <c r="J54" s="1400"/>
      <c r="K54" s="1400"/>
      <c r="L54" s="1400"/>
      <c r="M54" s="1400"/>
      <c r="N54" s="1400"/>
      <c r="O54" s="1400"/>
      <c r="P54" s="1400"/>
      <c r="Q54" s="1400"/>
      <c r="R54" s="10"/>
      <c r="S54" s="10"/>
      <c r="T54" s="1114"/>
      <c r="U54" s="1721" t="s">
        <v>1122</v>
      </c>
      <c r="V54" s="1400"/>
      <c r="W54" s="1400"/>
      <c r="X54" s="1400"/>
      <c r="Y54" s="1400"/>
      <c r="Z54" s="1400"/>
      <c r="AA54" s="1400"/>
      <c r="AB54" s="1400"/>
      <c r="AC54" s="1400"/>
      <c r="AD54" s="10"/>
      <c r="AE54" s="201"/>
      <c r="AF54" s="10"/>
      <c r="AG54" s="10"/>
      <c r="AH54" s="10"/>
      <c r="AI54" s="10"/>
    </row>
    <row r="55" spans="1:35" ht="4.5" customHeight="1" x14ac:dyDescent="0.25">
      <c r="A55" s="10"/>
      <c r="B55" s="10"/>
      <c r="C55" s="201"/>
      <c r="D55" s="10"/>
      <c r="E55" s="201"/>
      <c r="F55" s="201"/>
      <c r="G55" s="201"/>
      <c r="H55" s="201"/>
      <c r="I55" s="201"/>
      <c r="J55" s="201"/>
      <c r="K55" s="201"/>
      <c r="L55" s="201"/>
      <c r="M55" s="201"/>
      <c r="N55" s="201"/>
      <c r="O55" s="201"/>
      <c r="P55" s="201"/>
      <c r="Q55" s="201"/>
      <c r="R55" s="10"/>
      <c r="S55" s="10"/>
      <c r="T55" s="1115"/>
      <c r="U55" s="201"/>
      <c r="V55" s="201"/>
      <c r="W55" s="201"/>
      <c r="X55" s="201"/>
      <c r="Y55" s="201"/>
      <c r="Z55" s="201"/>
      <c r="AA55" s="201"/>
      <c r="AB55" s="201"/>
      <c r="AC55" s="201"/>
      <c r="AD55" s="10"/>
      <c r="AE55" s="201"/>
      <c r="AF55" s="10"/>
      <c r="AG55" s="10"/>
      <c r="AH55" s="10"/>
      <c r="AI55" s="10"/>
    </row>
    <row r="56" spans="1:35" ht="14.25" customHeight="1" x14ac:dyDescent="0.25">
      <c r="A56" s="10"/>
      <c r="B56" s="10"/>
      <c r="C56" s="202"/>
      <c r="D56" s="10"/>
      <c r="E56" s="201"/>
      <c r="F56" s="586" t="str">
        <f>IF(T56="x","x"," ")</f>
        <v xml:space="preserve"> </v>
      </c>
      <c r="G56" s="1722">
        <v>44536</v>
      </c>
      <c r="H56" s="1400"/>
      <c r="I56" s="1400"/>
      <c r="J56" s="1400"/>
      <c r="K56" s="1400"/>
      <c r="L56" s="1400"/>
      <c r="M56" s="1400"/>
      <c r="N56" s="1400"/>
      <c r="O56" s="1400"/>
      <c r="P56" s="1400"/>
      <c r="Q56" s="1400"/>
      <c r="R56" s="10"/>
      <c r="S56" s="10"/>
      <c r="T56" s="1114"/>
      <c r="U56" s="1721" t="s">
        <v>1123</v>
      </c>
      <c r="V56" s="1400"/>
      <c r="W56" s="1400"/>
      <c r="X56" s="1400"/>
      <c r="Y56" s="1400"/>
      <c r="Z56" s="1400"/>
      <c r="AA56" s="1400"/>
      <c r="AB56" s="1400"/>
      <c r="AC56" s="1400"/>
      <c r="AD56" s="10"/>
      <c r="AE56" s="201"/>
      <c r="AF56" s="10"/>
      <c r="AG56" s="10"/>
      <c r="AH56" s="10"/>
      <c r="AI56" s="10"/>
    </row>
    <row r="57" spans="1:35" ht="4.5" customHeight="1" x14ac:dyDescent="0.25">
      <c r="A57" s="10"/>
      <c r="B57" s="10"/>
      <c r="C57" s="201"/>
      <c r="D57" s="201"/>
      <c r="E57" s="201"/>
      <c r="F57" s="201"/>
      <c r="G57" s="201"/>
      <c r="H57" s="201"/>
      <c r="I57" s="201"/>
      <c r="J57" s="201"/>
      <c r="K57" s="201"/>
      <c r="L57" s="201"/>
      <c r="M57" s="201"/>
      <c r="N57" s="201"/>
      <c r="O57" s="201"/>
      <c r="P57" s="201"/>
      <c r="Q57" s="201"/>
      <c r="R57" s="10"/>
      <c r="S57" s="10"/>
      <c r="T57" s="10"/>
      <c r="U57" s="10"/>
      <c r="V57" s="10"/>
      <c r="W57" s="10"/>
      <c r="X57" s="10"/>
      <c r="Y57" s="10"/>
      <c r="Z57" s="10"/>
      <c r="AA57" s="10"/>
      <c r="AB57" s="10"/>
      <c r="AC57" s="10"/>
      <c r="AD57" s="10"/>
      <c r="AE57" s="201"/>
      <c r="AF57" s="201"/>
      <c r="AG57" s="201"/>
      <c r="AH57" s="201"/>
      <c r="AI57" s="201"/>
    </row>
    <row r="58" spans="1:35" ht="14.25" customHeight="1" x14ac:dyDescent="0.25">
      <c r="A58" s="10"/>
      <c r="B58" s="10"/>
      <c r="C58" s="177"/>
      <c r="D58" s="177"/>
      <c r="E58" s="177"/>
      <c r="F58" s="177"/>
      <c r="G58" s="177"/>
      <c r="H58" s="177"/>
      <c r="I58" s="177"/>
      <c r="J58" s="177"/>
      <c r="K58" s="177"/>
      <c r="L58" s="177"/>
      <c r="M58" s="1723"/>
      <c r="N58" s="1400"/>
      <c r="O58" s="1400"/>
      <c r="P58" s="138"/>
      <c r="Q58" s="138"/>
      <c r="R58" s="138"/>
      <c r="S58" s="138"/>
      <c r="T58" s="138"/>
      <c r="U58" s="138"/>
      <c r="V58" s="138"/>
      <c r="W58" s="138"/>
      <c r="X58" s="138"/>
      <c r="Y58" s="138"/>
      <c r="Z58" s="138"/>
      <c r="AA58" s="138"/>
      <c r="AB58" s="138"/>
      <c r="AC58" s="138"/>
      <c r="AD58" s="138"/>
      <c r="AE58" s="138"/>
      <c r="AF58" s="138"/>
      <c r="AG58" s="138"/>
      <c r="AH58" s="10"/>
      <c r="AI58" s="10"/>
    </row>
    <row r="59" spans="1:35" ht="4.5" customHeight="1" x14ac:dyDescent="0.25">
      <c r="A59" s="10"/>
      <c r="B59" s="10"/>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row>
    <row r="60" spans="1:35" ht="4.5" customHeight="1" x14ac:dyDescent="0.25">
      <c r="A60" s="10"/>
      <c r="B60" s="10"/>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row>
    <row r="61" spans="1:35" ht="14.25" customHeight="1" x14ac:dyDescent="0.25">
      <c r="A61" s="10"/>
      <c r="B61" s="10"/>
      <c r="C61" s="1724" t="s">
        <v>1124</v>
      </c>
      <c r="D61" s="1400"/>
      <c r="E61" s="1400"/>
      <c r="F61" s="1400"/>
      <c r="G61" s="1400"/>
      <c r="H61" s="1400"/>
      <c r="I61" s="1400"/>
      <c r="J61" s="1400"/>
      <c r="K61" s="1400"/>
      <c r="L61" s="1400"/>
      <c r="M61" s="1400"/>
      <c r="N61" s="1400"/>
      <c r="O61" s="1400"/>
      <c r="P61" s="1400"/>
      <c r="Q61" s="1400"/>
      <c r="R61" s="1400"/>
      <c r="S61" s="1400"/>
      <c r="T61" s="1400"/>
      <c r="U61" s="1400"/>
      <c r="V61" s="1400"/>
      <c r="W61" s="1400"/>
      <c r="X61" s="1400"/>
      <c r="Y61" s="1400"/>
      <c r="Z61" s="1400"/>
      <c r="AA61" s="1400"/>
      <c r="AB61" s="1400"/>
      <c r="AC61" s="1400"/>
      <c r="AD61" s="1400"/>
      <c r="AE61" s="1400"/>
      <c r="AF61" s="1400"/>
      <c r="AG61" s="1400"/>
      <c r="AH61" s="10"/>
      <c r="AI61" s="10"/>
    </row>
    <row r="62" spans="1:35" ht="17.25" customHeight="1" x14ac:dyDescent="0.25">
      <c r="A62" s="10"/>
      <c r="B62" s="10"/>
      <c r="C62" s="1400"/>
      <c r="D62" s="1400"/>
      <c r="E62" s="1400"/>
      <c r="F62" s="1400"/>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1400"/>
      <c r="AH62" s="10"/>
      <c r="AI62" s="10"/>
    </row>
    <row r="63" spans="1:35" ht="14.25" customHeight="1" x14ac:dyDescent="0.25">
      <c r="A63" s="10"/>
      <c r="B63" s="10"/>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10"/>
      <c r="AI63" s="10"/>
    </row>
    <row r="64" spans="1:35" ht="14.2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row>
  </sheetData>
  <sheetProtection algorithmName="SHA-512" hashValue="zpQjWskRa6BiNObUzNoKz+7ABGGYV/GYTSMZYEMfkuVM8k9KywieU8K5hPc8HuEJnO6ye2yH6xE7DmgFVeCX5g==" saltValue="8jHXIrlWaw3pY4g2QHtdiw==" spinCount="100000" sheet="1" objects="1" scenarios="1"/>
  <mergeCells count="39">
    <mergeCell ref="U48:AC48"/>
    <mergeCell ref="G56:Q56"/>
    <mergeCell ref="U56:AC56"/>
    <mergeCell ref="M58:O58"/>
    <mergeCell ref="C61:AG62"/>
    <mergeCell ref="G48:Q48"/>
    <mergeCell ref="G50:Q50"/>
    <mergeCell ref="U50:AC50"/>
    <mergeCell ref="G52:Q52"/>
    <mergeCell ref="U52:AC52"/>
    <mergeCell ref="G54:Q54"/>
    <mergeCell ref="U54:AC54"/>
    <mergeCell ref="G42:Q42"/>
    <mergeCell ref="U42:AC42"/>
    <mergeCell ref="G44:Q44"/>
    <mergeCell ref="U44:AC44"/>
    <mergeCell ref="G46:Q46"/>
    <mergeCell ref="U46:AC46"/>
    <mergeCell ref="G36:Q36"/>
    <mergeCell ref="U36:AC36"/>
    <mergeCell ref="G38:Q38"/>
    <mergeCell ref="U38:AC38"/>
    <mergeCell ref="G40:Q40"/>
    <mergeCell ref="U40:AC40"/>
    <mergeCell ref="G26:AI27"/>
    <mergeCell ref="A29:AI29"/>
    <mergeCell ref="A30:AI30"/>
    <mergeCell ref="U34:AC34"/>
    <mergeCell ref="G34:Q34"/>
    <mergeCell ref="F19:AG19"/>
    <mergeCell ref="F20:AG20"/>
    <mergeCell ref="F22:AG22"/>
    <mergeCell ref="F23:AG24"/>
    <mergeCell ref="F25:AG25"/>
    <mergeCell ref="A10:AG10"/>
    <mergeCell ref="A12:AG12"/>
    <mergeCell ref="B14:I14"/>
    <mergeCell ref="J14:AG14"/>
    <mergeCell ref="D17:AG17"/>
  </mergeCells>
  <pageMargins left="0.7" right="0.45" top="0.5" bottom="0.5" header="0" footer="0"/>
  <pageSetup orientation="portrait" r:id="rId1"/>
  <headerFooter>
    <oddFooter>&amp;R&amp;D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0"/>
  <sheetViews>
    <sheetView showGridLines="0" workbookViewId="0"/>
  </sheetViews>
  <sheetFormatPr defaultColWidth="12.625" defaultRowHeight="15" customHeight="1" x14ac:dyDescent="0.2"/>
  <cols>
    <col min="1" max="1" width="2.125" customWidth="1"/>
    <col min="2" max="3" width="2.25" customWidth="1"/>
    <col min="4" max="9" width="8.25" customWidth="1"/>
    <col min="10" max="10" width="7.5" customWidth="1"/>
    <col min="11" max="11" width="21.375" customWidth="1"/>
    <col min="12" max="26" width="8.25" customWidth="1"/>
  </cols>
  <sheetData>
    <row r="1" spans="1:26" ht="15" customHeight="1" x14ac:dyDescent="0.25">
      <c r="A1" s="1727" t="s">
        <v>1125</v>
      </c>
      <c r="B1" s="1397"/>
      <c r="C1" s="1397"/>
      <c r="D1" s="1397"/>
      <c r="E1" s="1397"/>
      <c r="F1" s="1397"/>
      <c r="G1" s="1397"/>
      <c r="H1" s="1397"/>
      <c r="I1" s="1397"/>
      <c r="J1" s="1397"/>
      <c r="K1" s="1398"/>
      <c r="L1" s="588"/>
      <c r="M1" s="10"/>
      <c r="N1" s="10"/>
      <c r="O1" s="10"/>
      <c r="P1" s="10"/>
      <c r="Q1" s="10"/>
      <c r="R1" s="10"/>
      <c r="S1" s="10"/>
      <c r="T1" s="10"/>
      <c r="U1" s="10"/>
      <c r="V1" s="10"/>
      <c r="W1" s="10"/>
      <c r="X1" s="10"/>
      <c r="Y1" s="10"/>
      <c r="Z1" s="10"/>
    </row>
    <row r="2" spans="1:26" ht="24" customHeight="1" x14ac:dyDescent="0.25">
      <c r="A2" s="1402"/>
      <c r="B2" s="1403"/>
      <c r="C2" s="1403"/>
      <c r="D2" s="1403"/>
      <c r="E2" s="1403"/>
      <c r="F2" s="1403"/>
      <c r="G2" s="1403"/>
      <c r="H2" s="1403"/>
      <c r="I2" s="1403"/>
      <c r="J2" s="1403"/>
      <c r="K2" s="1404"/>
      <c r="L2" s="588"/>
      <c r="M2" s="10"/>
      <c r="N2" s="10"/>
      <c r="O2" s="10"/>
      <c r="P2" s="10"/>
      <c r="Q2" s="10"/>
      <c r="R2" s="10"/>
      <c r="S2" s="10"/>
      <c r="T2" s="10"/>
      <c r="U2" s="10"/>
      <c r="V2" s="10"/>
      <c r="W2" s="10"/>
      <c r="X2" s="10"/>
      <c r="Y2" s="10"/>
      <c r="Z2" s="10"/>
    </row>
    <row r="3" spans="1:26" ht="5.25" customHeight="1" x14ac:dyDescent="0.25">
      <c r="A3" s="589"/>
      <c r="B3" s="589"/>
      <c r="C3" s="589"/>
      <c r="D3" s="589"/>
      <c r="E3" s="589"/>
      <c r="F3" s="589"/>
      <c r="G3" s="589"/>
      <c r="H3" s="589"/>
      <c r="I3" s="589"/>
      <c r="J3" s="589"/>
      <c r="K3" s="589"/>
      <c r="L3" s="590"/>
      <c r="M3" s="10"/>
      <c r="N3" s="10"/>
      <c r="O3" s="10"/>
      <c r="P3" s="10"/>
      <c r="Q3" s="10"/>
      <c r="R3" s="10"/>
      <c r="S3" s="10"/>
      <c r="T3" s="10"/>
      <c r="U3" s="10"/>
      <c r="V3" s="10"/>
      <c r="W3" s="10"/>
      <c r="X3" s="10"/>
      <c r="Y3" s="10"/>
      <c r="Z3" s="10"/>
    </row>
    <row r="4" spans="1:26" ht="15" customHeight="1" x14ac:dyDescent="0.25">
      <c r="A4" s="177"/>
      <c r="B4" s="591"/>
      <c r="C4" s="1551" t="s">
        <v>1126</v>
      </c>
      <c r="D4" s="1400"/>
      <c r="E4" s="1400"/>
      <c r="F4" s="1400"/>
      <c r="G4" s="1400"/>
      <c r="H4" s="1400"/>
      <c r="I4" s="1400"/>
      <c r="J4" s="1400"/>
      <c r="K4" s="177"/>
      <c r="L4" s="177"/>
      <c r="M4" s="10"/>
      <c r="N4" s="10"/>
      <c r="O4" s="10"/>
      <c r="P4" s="10"/>
      <c r="Q4" s="10"/>
      <c r="R4" s="10"/>
      <c r="S4" s="10"/>
      <c r="T4" s="10"/>
      <c r="U4" s="10"/>
      <c r="V4" s="10"/>
      <c r="W4" s="10"/>
      <c r="X4" s="10"/>
      <c r="Y4" s="10"/>
      <c r="Z4" s="10"/>
    </row>
    <row r="5" spans="1:26" ht="15" customHeight="1" x14ac:dyDescent="0.25">
      <c r="A5" s="592"/>
      <c r="B5" s="593"/>
      <c r="C5" s="592" t="s">
        <v>1127</v>
      </c>
      <c r="D5" s="177"/>
      <c r="E5" s="177"/>
      <c r="F5" s="177"/>
      <c r="G5" s="177"/>
      <c r="H5" s="177"/>
      <c r="I5" s="177"/>
      <c r="J5" s="177"/>
      <c r="K5" s="177"/>
      <c r="L5" s="177"/>
      <c r="M5" s="10"/>
      <c r="N5" s="10"/>
      <c r="O5" s="10"/>
      <c r="P5" s="10"/>
      <c r="Q5" s="10"/>
      <c r="R5" s="10"/>
      <c r="S5" s="10"/>
      <c r="T5" s="10"/>
      <c r="U5" s="10"/>
      <c r="V5" s="10"/>
      <c r="W5" s="10"/>
      <c r="X5" s="10"/>
      <c r="Y5" s="10"/>
      <c r="Z5" s="10"/>
    </row>
    <row r="6" spans="1:26" ht="6" customHeight="1" x14ac:dyDescent="0.25">
      <c r="A6" s="177"/>
      <c r="B6" s="177"/>
      <c r="C6" s="1551"/>
      <c r="D6" s="1400"/>
      <c r="E6" s="1400"/>
      <c r="F6" s="177"/>
      <c r="G6" s="177"/>
      <c r="H6" s="177"/>
      <c r="I6" s="177"/>
      <c r="J6" s="177"/>
      <c r="K6" s="177"/>
      <c r="L6" s="177"/>
      <c r="M6" s="10"/>
      <c r="N6" s="10"/>
      <c r="O6" s="10"/>
      <c r="P6" s="10"/>
      <c r="Q6" s="10"/>
      <c r="R6" s="10"/>
      <c r="S6" s="10"/>
      <c r="T6" s="10"/>
      <c r="U6" s="10"/>
      <c r="V6" s="10"/>
      <c r="W6" s="10"/>
      <c r="X6" s="10"/>
      <c r="Y6" s="10"/>
      <c r="Z6" s="10"/>
    </row>
    <row r="7" spans="1:26" ht="15" customHeight="1" x14ac:dyDescent="0.25">
      <c r="A7" s="1728" t="s">
        <v>1128</v>
      </c>
      <c r="B7" s="1400"/>
      <c r="C7" s="1400"/>
      <c r="D7" s="1400"/>
      <c r="E7" s="1400"/>
      <c r="F7" s="1400"/>
      <c r="G7" s="1400"/>
      <c r="H7" s="1400"/>
      <c r="I7" s="1400"/>
      <c r="J7" s="1400"/>
      <c r="K7" s="1400"/>
      <c r="L7" s="582"/>
      <c r="M7" s="10"/>
      <c r="N7" s="10"/>
      <c r="O7" s="10"/>
      <c r="P7" s="10"/>
      <c r="Q7" s="10"/>
      <c r="R7" s="10"/>
      <c r="S7" s="10"/>
      <c r="T7" s="10"/>
      <c r="U7" s="10"/>
      <c r="V7" s="10"/>
      <c r="W7" s="10"/>
      <c r="X7" s="10"/>
      <c r="Y7" s="10"/>
      <c r="Z7" s="10"/>
    </row>
    <row r="8" spans="1:26" ht="6" customHeight="1" x14ac:dyDescent="0.25">
      <c r="A8" s="177"/>
      <c r="B8" s="177"/>
      <c r="C8" s="177"/>
      <c r="D8" s="177"/>
      <c r="E8" s="177"/>
      <c r="F8" s="177"/>
      <c r="G8" s="177"/>
      <c r="H8" s="177"/>
      <c r="I8" s="177"/>
      <c r="J8" s="177"/>
      <c r="K8" s="177"/>
      <c r="L8" s="177"/>
      <c r="M8" s="10"/>
      <c r="N8" s="10"/>
      <c r="O8" s="10"/>
      <c r="P8" s="10"/>
      <c r="Q8" s="10"/>
      <c r="R8" s="10"/>
      <c r="S8" s="10"/>
      <c r="T8" s="10"/>
      <c r="U8" s="10"/>
      <c r="V8" s="10"/>
      <c r="W8" s="10"/>
      <c r="X8" s="10"/>
      <c r="Y8" s="10"/>
      <c r="Z8" s="10"/>
    </row>
    <row r="9" spans="1:26" ht="15" customHeight="1" x14ac:dyDescent="0.25">
      <c r="A9" s="1729" t="s">
        <v>1129</v>
      </c>
      <c r="B9" s="1400"/>
      <c r="C9" s="1400"/>
      <c r="D9" s="1400"/>
      <c r="E9" s="1400"/>
      <c r="F9" s="1400"/>
      <c r="G9" s="1400"/>
      <c r="H9" s="1400"/>
      <c r="I9" s="1400"/>
      <c r="J9" s="1400"/>
      <c r="K9" s="1400"/>
      <c r="L9" s="177"/>
      <c r="M9" s="10"/>
      <c r="N9" s="10"/>
      <c r="O9" s="10"/>
      <c r="P9" s="10"/>
      <c r="Q9" s="10"/>
      <c r="R9" s="10"/>
      <c r="S9" s="10"/>
      <c r="T9" s="10"/>
      <c r="U9" s="10"/>
      <c r="V9" s="10"/>
      <c r="W9" s="10"/>
      <c r="X9" s="10"/>
      <c r="Y9" s="10"/>
      <c r="Z9" s="10"/>
    </row>
    <row r="10" spans="1:26" ht="15" customHeight="1" x14ac:dyDescent="0.25">
      <c r="A10" s="1725" t="s">
        <v>1130</v>
      </c>
      <c r="B10" s="1400"/>
      <c r="C10" s="1400"/>
      <c r="D10" s="1400"/>
      <c r="E10" s="1400"/>
      <c r="F10" s="1400"/>
      <c r="G10" s="1400"/>
      <c r="H10" s="1400"/>
      <c r="I10" s="1400"/>
      <c r="J10" s="1400"/>
      <c r="K10" s="1400"/>
      <c r="L10" s="177"/>
      <c r="M10" s="10"/>
      <c r="N10" s="10"/>
      <c r="O10" s="10"/>
      <c r="P10" s="10"/>
      <c r="Q10" s="10"/>
      <c r="R10" s="10"/>
      <c r="S10" s="10"/>
      <c r="T10" s="10"/>
      <c r="U10" s="10"/>
      <c r="V10" s="10"/>
      <c r="W10" s="10"/>
      <c r="X10" s="10"/>
      <c r="Y10" s="10"/>
      <c r="Z10" s="10"/>
    </row>
    <row r="11" spans="1:26" ht="30" customHeight="1" x14ac:dyDescent="0.25">
      <c r="A11" s="594"/>
      <c r="B11" s="1726" t="s">
        <v>1131</v>
      </c>
      <c r="C11" s="1400"/>
      <c r="D11" s="1400"/>
      <c r="E11" s="1400"/>
      <c r="F11" s="1400"/>
      <c r="G11" s="1400"/>
      <c r="H11" s="1400"/>
      <c r="I11" s="1400"/>
      <c r="J11" s="1400"/>
      <c r="K11" s="1400"/>
      <c r="L11" s="177"/>
      <c r="M11" s="10"/>
      <c r="N11" s="10"/>
      <c r="O11" s="10"/>
      <c r="P11" s="10"/>
      <c r="Q11" s="10"/>
      <c r="R11" s="10"/>
      <c r="S11" s="10"/>
      <c r="T11" s="10"/>
      <c r="U11" s="10"/>
      <c r="V11" s="10"/>
      <c r="W11" s="10"/>
      <c r="X11" s="10"/>
      <c r="Y11" s="10"/>
      <c r="Z11" s="10"/>
    </row>
    <row r="12" spans="1:26" ht="15" customHeight="1" x14ac:dyDescent="0.25">
      <c r="A12" s="594"/>
      <c r="B12" s="591"/>
      <c r="C12" s="181" t="s">
        <v>1132</v>
      </c>
      <c r="D12" s="594"/>
      <c r="E12" s="594"/>
      <c r="F12" s="594"/>
      <c r="G12" s="594"/>
      <c r="H12" s="594"/>
      <c r="I12" s="594"/>
      <c r="J12" s="594"/>
      <c r="K12" s="594"/>
      <c r="L12" s="177"/>
      <c r="M12" s="10"/>
      <c r="N12" s="10"/>
      <c r="O12" s="10"/>
      <c r="P12" s="10"/>
      <c r="Q12" s="10"/>
      <c r="R12" s="10"/>
      <c r="S12" s="10"/>
      <c r="T12" s="10"/>
      <c r="U12" s="10"/>
      <c r="V12" s="10"/>
      <c r="W12" s="10"/>
      <c r="X12" s="10"/>
      <c r="Y12" s="10"/>
      <c r="Z12" s="10"/>
    </row>
    <row r="13" spans="1:26" ht="3" customHeight="1" x14ac:dyDescent="0.25">
      <c r="A13" s="594"/>
      <c r="B13" s="595"/>
      <c r="C13" s="181"/>
      <c r="D13" s="594"/>
      <c r="E13" s="594"/>
      <c r="F13" s="594"/>
      <c r="G13" s="594"/>
      <c r="H13" s="594"/>
      <c r="I13" s="594"/>
      <c r="J13" s="594"/>
      <c r="K13" s="594"/>
      <c r="L13" s="177"/>
      <c r="M13" s="10"/>
      <c r="N13" s="10"/>
      <c r="O13" s="10"/>
      <c r="P13" s="10"/>
      <c r="Q13" s="10"/>
      <c r="R13" s="10"/>
      <c r="S13" s="10"/>
      <c r="T13" s="10"/>
      <c r="U13" s="10"/>
      <c r="V13" s="10"/>
      <c r="W13" s="10"/>
      <c r="X13" s="10"/>
      <c r="Y13" s="10"/>
      <c r="Z13" s="10"/>
    </row>
    <row r="14" spans="1:26" ht="15" customHeight="1" x14ac:dyDescent="0.25">
      <c r="A14" s="594"/>
      <c r="B14" s="595"/>
      <c r="C14" s="591"/>
      <c r="D14" s="596" t="s">
        <v>1133</v>
      </c>
      <c r="E14" s="594"/>
      <c r="F14" s="594"/>
      <c r="G14" s="594"/>
      <c r="H14" s="594"/>
      <c r="I14" s="594"/>
      <c r="J14" s="594"/>
      <c r="K14" s="594"/>
      <c r="L14" s="177"/>
      <c r="M14" s="10"/>
      <c r="N14" s="10"/>
      <c r="O14" s="10"/>
      <c r="P14" s="10"/>
      <c r="Q14" s="10"/>
      <c r="R14" s="10"/>
      <c r="S14" s="10"/>
      <c r="T14" s="10"/>
      <c r="U14" s="10"/>
      <c r="V14" s="10"/>
      <c r="W14" s="10"/>
      <c r="X14" s="10"/>
      <c r="Y14" s="10"/>
      <c r="Z14" s="10"/>
    </row>
    <row r="15" spans="1:26" ht="15" customHeight="1" x14ac:dyDescent="0.25">
      <c r="A15" s="594"/>
      <c r="B15" s="595"/>
      <c r="C15" s="591"/>
      <c r="D15" s="596" t="s">
        <v>1134</v>
      </c>
      <c r="E15" s="594"/>
      <c r="F15" s="594"/>
      <c r="G15" s="594"/>
      <c r="H15" s="594"/>
      <c r="I15" s="594"/>
      <c r="J15" s="594"/>
      <c r="K15" s="594"/>
      <c r="L15" s="177"/>
      <c r="M15" s="10"/>
      <c r="N15" s="10"/>
      <c r="O15" s="10"/>
      <c r="P15" s="10"/>
      <c r="Q15" s="10"/>
      <c r="R15" s="10"/>
      <c r="S15" s="10"/>
      <c r="T15" s="10"/>
      <c r="U15" s="10"/>
      <c r="V15" s="10"/>
      <c r="W15" s="10"/>
      <c r="X15" s="10"/>
      <c r="Y15" s="10"/>
      <c r="Z15" s="10"/>
    </row>
    <row r="16" spans="1:26" ht="15" customHeight="1" x14ac:dyDescent="0.25">
      <c r="A16" s="594"/>
      <c r="B16" s="595"/>
      <c r="C16" s="591"/>
      <c r="D16" s="596" t="s">
        <v>1135</v>
      </c>
      <c r="E16" s="594"/>
      <c r="F16" s="594"/>
      <c r="G16" s="594"/>
      <c r="H16" s="594"/>
      <c r="I16" s="594"/>
      <c r="J16" s="594"/>
      <c r="K16" s="594"/>
      <c r="L16" s="177"/>
      <c r="M16" s="10"/>
      <c r="N16" s="10"/>
      <c r="O16" s="10"/>
      <c r="P16" s="10"/>
      <c r="Q16" s="10"/>
      <c r="R16" s="10"/>
      <c r="S16" s="10"/>
      <c r="T16" s="10"/>
      <c r="U16" s="10"/>
      <c r="V16" s="10"/>
      <c r="W16" s="10"/>
      <c r="X16" s="10"/>
      <c r="Y16" s="10"/>
      <c r="Z16" s="10"/>
    </row>
    <row r="17" spans="1:26" ht="15" customHeight="1" x14ac:dyDescent="0.25">
      <c r="A17" s="594"/>
      <c r="B17" s="595"/>
      <c r="C17" s="591"/>
      <c r="D17" s="596" t="s">
        <v>1136</v>
      </c>
      <c r="E17" s="594"/>
      <c r="F17" s="594"/>
      <c r="G17" s="594"/>
      <c r="H17" s="594"/>
      <c r="I17" s="594"/>
      <c r="J17" s="594"/>
      <c r="K17" s="594"/>
      <c r="L17" s="177"/>
      <c r="M17" s="10"/>
      <c r="N17" s="10"/>
      <c r="O17" s="10"/>
      <c r="P17" s="10"/>
      <c r="Q17" s="10"/>
      <c r="R17" s="10"/>
      <c r="S17" s="10"/>
      <c r="T17" s="10"/>
      <c r="U17" s="10"/>
      <c r="V17" s="10"/>
      <c r="W17" s="10"/>
      <c r="X17" s="10"/>
      <c r="Y17" s="10"/>
      <c r="Z17" s="10"/>
    </row>
    <row r="18" spans="1:26" ht="15" customHeight="1" x14ac:dyDescent="0.25">
      <c r="A18" s="594"/>
      <c r="B18" s="595"/>
      <c r="C18" s="591"/>
      <c r="D18" s="596" t="s">
        <v>1137</v>
      </c>
      <c r="E18" s="594"/>
      <c r="F18" s="594"/>
      <c r="G18" s="594"/>
      <c r="H18" s="594"/>
      <c r="I18" s="594"/>
      <c r="J18" s="594"/>
      <c r="K18" s="594"/>
      <c r="L18" s="177"/>
      <c r="M18" s="10"/>
      <c r="N18" s="10"/>
      <c r="O18" s="10"/>
      <c r="P18" s="10"/>
      <c r="Q18" s="10"/>
      <c r="R18" s="10"/>
      <c r="S18" s="10"/>
      <c r="T18" s="10"/>
      <c r="U18" s="10"/>
      <c r="V18" s="10"/>
      <c r="W18" s="10"/>
      <c r="X18" s="10"/>
      <c r="Y18" s="10"/>
      <c r="Z18" s="10"/>
    </row>
    <row r="19" spans="1:26" ht="15" customHeight="1" x14ac:dyDescent="0.25">
      <c r="A19" s="594"/>
      <c r="B19" s="595"/>
      <c r="C19" s="591"/>
      <c r="D19" s="596" t="s">
        <v>1138</v>
      </c>
      <c r="E19" s="594"/>
      <c r="F19" s="594"/>
      <c r="G19" s="594"/>
      <c r="H19" s="594"/>
      <c r="I19" s="594"/>
      <c r="J19" s="594"/>
      <c r="K19" s="594"/>
      <c r="L19" s="177"/>
      <c r="M19" s="10"/>
      <c r="N19" s="10"/>
      <c r="O19" s="10"/>
      <c r="P19" s="10"/>
      <c r="Q19" s="10"/>
      <c r="R19" s="10"/>
      <c r="S19" s="10"/>
      <c r="T19" s="10"/>
      <c r="U19" s="10"/>
      <c r="V19" s="10"/>
      <c r="W19" s="10"/>
      <c r="X19" s="10"/>
      <c r="Y19" s="10"/>
      <c r="Z19" s="10"/>
    </row>
    <row r="20" spans="1:26" ht="15" customHeight="1" x14ac:dyDescent="0.25">
      <c r="A20" s="594"/>
      <c r="B20" s="595"/>
      <c r="C20" s="591"/>
      <c r="D20" s="596" t="s">
        <v>1139</v>
      </c>
      <c r="E20" s="594"/>
      <c r="F20" s="594"/>
      <c r="G20" s="594"/>
      <c r="H20" s="594"/>
      <c r="I20" s="594"/>
      <c r="J20" s="594"/>
      <c r="K20" s="594"/>
      <c r="L20" s="177"/>
      <c r="M20" s="10"/>
      <c r="N20" s="10"/>
      <c r="O20" s="10"/>
      <c r="P20" s="10"/>
      <c r="Q20" s="10"/>
      <c r="R20" s="10"/>
      <c r="S20" s="10"/>
      <c r="T20" s="10"/>
      <c r="U20" s="10"/>
      <c r="V20" s="10"/>
      <c r="W20" s="10"/>
      <c r="X20" s="10"/>
      <c r="Y20" s="10"/>
      <c r="Z20" s="10"/>
    </row>
    <row r="21" spans="1:26" ht="15" customHeight="1" x14ac:dyDescent="0.25">
      <c r="A21" s="594"/>
      <c r="B21" s="595"/>
      <c r="C21" s="591"/>
      <c r="D21" s="596" t="s">
        <v>1140</v>
      </c>
      <c r="E21" s="594"/>
      <c r="F21" s="594"/>
      <c r="G21" s="594"/>
      <c r="H21" s="594"/>
      <c r="I21" s="594"/>
      <c r="J21" s="594"/>
      <c r="K21" s="594"/>
      <c r="L21" s="177"/>
      <c r="M21" s="10"/>
      <c r="N21" s="10"/>
      <c r="O21" s="10"/>
      <c r="P21" s="10"/>
      <c r="Q21" s="10"/>
      <c r="R21" s="10"/>
      <c r="S21" s="10"/>
      <c r="T21" s="10"/>
      <c r="U21" s="10"/>
      <c r="V21" s="10"/>
      <c r="W21" s="10"/>
      <c r="X21" s="10"/>
      <c r="Y21" s="10"/>
      <c r="Z21" s="10"/>
    </row>
    <row r="22" spans="1:26" ht="15" customHeight="1" x14ac:dyDescent="0.25">
      <c r="A22" s="594"/>
      <c r="B22" s="595"/>
      <c r="C22" s="591"/>
      <c r="D22" s="596" t="s">
        <v>1141</v>
      </c>
      <c r="E22" s="594"/>
      <c r="F22" s="594"/>
      <c r="G22" s="594"/>
      <c r="H22" s="594"/>
      <c r="I22" s="594"/>
      <c r="J22" s="594"/>
      <c r="K22" s="594"/>
      <c r="L22" s="177"/>
      <c r="M22" s="10"/>
      <c r="N22" s="10"/>
      <c r="O22" s="10"/>
      <c r="P22" s="10"/>
      <c r="Q22" s="10"/>
      <c r="R22" s="10"/>
      <c r="S22" s="10"/>
      <c r="T22" s="10"/>
      <c r="U22" s="10"/>
      <c r="V22" s="10"/>
      <c r="W22" s="10"/>
      <c r="X22" s="10"/>
      <c r="Y22" s="10"/>
      <c r="Z22" s="10"/>
    </row>
    <row r="23" spans="1:26" ht="15" customHeight="1" x14ac:dyDescent="0.25">
      <c r="A23" s="594"/>
      <c r="B23" s="595"/>
      <c r="C23" s="591"/>
      <c r="D23" s="596" t="s">
        <v>1142</v>
      </c>
      <c r="E23" s="594"/>
      <c r="F23" s="594"/>
      <c r="G23" s="594"/>
      <c r="H23" s="594"/>
      <c r="I23" s="594"/>
      <c r="J23" s="594"/>
      <c r="K23" s="594"/>
      <c r="L23" s="177"/>
      <c r="M23" s="10"/>
      <c r="N23" s="10"/>
      <c r="O23" s="10"/>
      <c r="P23" s="10"/>
      <c r="Q23" s="10"/>
      <c r="R23" s="10"/>
      <c r="S23" s="10"/>
      <c r="T23" s="10"/>
      <c r="U23" s="10"/>
      <c r="V23" s="10"/>
      <c r="W23" s="10"/>
      <c r="X23" s="10"/>
      <c r="Y23" s="10"/>
      <c r="Z23" s="10"/>
    </row>
    <row r="24" spans="1:26" ht="15" customHeight="1" x14ac:dyDescent="0.25">
      <c r="A24" s="594"/>
      <c r="B24" s="595"/>
      <c r="C24" s="591"/>
      <c r="D24" s="596" t="s">
        <v>1143</v>
      </c>
      <c r="E24" s="594"/>
      <c r="F24" s="594"/>
      <c r="G24" s="594"/>
      <c r="H24" s="594"/>
      <c r="I24" s="594"/>
      <c r="J24" s="594"/>
      <c r="K24" s="594"/>
      <c r="L24" s="177"/>
      <c r="M24" s="10"/>
      <c r="N24" s="10"/>
      <c r="O24" s="10"/>
      <c r="P24" s="10"/>
      <c r="Q24" s="10"/>
      <c r="R24" s="10"/>
      <c r="S24" s="10"/>
      <c r="T24" s="10"/>
      <c r="U24" s="10"/>
      <c r="V24" s="10"/>
      <c r="W24" s="10"/>
      <c r="X24" s="10"/>
      <c r="Y24" s="10"/>
      <c r="Z24" s="10"/>
    </row>
    <row r="25" spans="1:26" ht="15" customHeight="1" x14ac:dyDescent="0.25">
      <c r="A25" s="594"/>
      <c r="B25" s="595"/>
      <c r="C25" s="591"/>
      <c r="D25" s="596" t="s">
        <v>1144</v>
      </c>
      <c r="E25" s="594"/>
      <c r="F25" s="594"/>
      <c r="G25" s="594"/>
      <c r="H25" s="594"/>
      <c r="I25" s="594"/>
      <c r="J25" s="594"/>
      <c r="K25" s="594"/>
      <c r="L25" s="177"/>
      <c r="M25" s="10"/>
      <c r="N25" s="10"/>
      <c r="O25" s="10"/>
      <c r="P25" s="10"/>
      <c r="Q25" s="10"/>
      <c r="R25" s="10"/>
      <c r="S25" s="10"/>
      <c r="T25" s="10"/>
      <c r="U25" s="10"/>
      <c r="V25" s="10"/>
      <c r="W25" s="10"/>
      <c r="X25" s="10"/>
      <c r="Y25" s="10"/>
      <c r="Z25" s="10"/>
    </row>
    <row r="26" spans="1:26" ht="12"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5" customHeight="1" x14ac:dyDescent="0.25">
      <c r="A27" s="10"/>
      <c r="B27" s="10"/>
      <c r="C27" s="10"/>
      <c r="D27" s="597" t="s">
        <v>1145</v>
      </c>
      <c r="E27" s="10"/>
      <c r="F27" s="10"/>
      <c r="G27" s="10"/>
      <c r="H27" s="10"/>
      <c r="I27" s="10"/>
      <c r="J27" s="10"/>
      <c r="K27" s="10"/>
      <c r="L27" s="10"/>
      <c r="M27" s="10"/>
      <c r="N27" s="10"/>
      <c r="O27" s="10"/>
      <c r="P27" s="10"/>
      <c r="Q27" s="10"/>
      <c r="R27" s="10"/>
      <c r="S27" s="10"/>
      <c r="T27" s="10"/>
      <c r="U27" s="10"/>
      <c r="V27" s="10"/>
      <c r="W27" s="10"/>
      <c r="X27" s="10"/>
      <c r="Y27" s="10"/>
      <c r="Z27" s="10"/>
    </row>
    <row r="28" spans="1:26" ht="6"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5" customHeight="1" x14ac:dyDescent="0.25">
      <c r="A29" s="594"/>
      <c r="B29" s="591"/>
      <c r="C29" s="181" t="s">
        <v>1146</v>
      </c>
      <c r="D29" s="594"/>
      <c r="E29" s="594"/>
      <c r="F29" s="594"/>
      <c r="G29" s="594"/>
      <c r="H29" s="594"/>
      <c r="I29" s="594"/>
      <c r="J29" s="594"/>
      <c r="K29" s="594"/>
      <c r="L29" s="177"/>
      <c r="M29" s="10"/>
      <c r="N29" s="10"/>
      <c r="O29" s="10"/>
      <c r="P29" s="10"/>
      <c r="Q29" s="10"/>
      <c r="R29" s="10"/>
      <c r="S29" s="10"/>
      <c r="T29" s="10"/>
      <c r="U29" s="10"/>
      <c r="V29" s="10"/>
      <c r="W29" s="10"/>
      <c r="X29" s="10"/>
      <c r="Y29" s="10"/>
      <c r="Z29" s="10"/>
    </row>
    <row r="30" spans="1:26" ht="6" customHeight="1" x14ac:dyDescent="0.25">
      <c r="A30" s="594"/>
      <c r="B30" s="595"/>
      <c r="C30" s="181"/>
      <c r="D30" s="594"/>
      <c r="E30" s="594"/>
      <c r="F30" s="594"/>
      <c r="G30" s="594"/>
      <c r="H30" s="594"/>
      <c r="I30" s="594"/>
      <c r="J30" s="594"/>
      <c r="K30" s="594"/>
      <c r="L30" s="177"/>
      <c r="M30" s="10"/>
      <c r="N30" s="10"/>
      <c r="O30" s="10"/>
      <c r="P30" s="10"/>
      <c r="Q30" s="10"/>
      <c r="R30" s="10"/>
      <c r="S30" s="10"/>
      <c r="T30" s="10"/>
      <c r="U30" s="10"/>
      <c r="V30" s="10"/>
      <c r="W30" s="10"/>
      <c r="X30" s="10"/>
      <c r="Y30" s="10"/>
      <c r="Z30" s="10"/>
    </row>
    <row r="31" spans="1:26" ht="15" customHeight="1" x14ac:dyDescent="0.25">
      <c r="A31" s="594"/>
      <c r="B31" s="595"/>
      <c r="C31" s="591"/>
      <c r="D31" s="1609" t="s">
        <v>1147</v>
      </c>
      <c r="E31" s="1400"/>
      <c r="F31" s="1400"/>
      <c r="G31" s="1400"/>
      <c r="H31" s="1400"/>
      <c r="I31" s="1400"/>
      <c r="J31" s="1400"/>
      <c r="K31" s="1400"/>
      <c r="L31" s="177"/>
      <c r="M31" s="10"/>
      <c r="N31" s="10"/>
      <c r="O31" s="10"/>
      <c r="P31" s="10"/>
      <c r="Q31" s="10"/>
      <c r="R31" s="10"/>
      <c r="S31" s="10"/>
      <c r="T31" s="10"/>
      <c r="U31" s="10"/>
      <c r="V31" s="10"/>
      <c r="W31" s="10"/>
      <c r="X31" s="10"/>
      <c r="Y31" s="10"/>
      <c r="Z31" s="10"/>
    </row>
    <row r="32" spans="1:26" ht="15" customHeight="1" x14ac:dyDescent="0.25">
      <c r="A32" s="10"/>
      <c r="B32" s="10"/>
      <c r="C32" s="10"/>
      <c r="D32" s="1400"/>
      <c r="E32" s="1400"/>
      <c r="F32" s="1400"/>
      <c r="G32" s="1400"/>
      <c r="H32" s="1400"/>
      <c r="I32" s="1400"/>
      <c r="J32" s="1400"/>
      <c r="K32" s="1400"/>
      <c r="L32" s="10"/>
      <c r="M32" s="10"/>
      <c r="N32" s="10"/>
      <c r="O32" s="10"/>
      <c r="P32" s="10"/>
      <c r="Q32" s="10"/>
      <c r="R32" s="10"/>
      <c r="S32" s="10"/>
      <c r="T32" s="10"/>
      <c r="U32" s="10"/>
      <c r="V32" s="10"/>
      <c r="W32" s="10"/>
      <c r="X32" s="10"/>
      <c r="Y32" s="10"/>
      <c r="Z32" s="10"/>
    </row>
    <row r="33" spans="1:26" ht="15" customHeight="1" x14ac:dyDescent="0.25">
      <c r="A33" s="594"/>
      <c r="B33" s="595"/>
      <c r="C33" s="591"/>
      <c r="D33" s="1609" t="s">
        <v>1148</v>
      </c>
      <c r="E33" s="1400"/>
      <c r="F33" s="1400"/>
      <c r="G33" s="1400"/>
      <c r="H33" s="1400"/>
      <c r="I33" s="1400"/>
      <c r="J33" s="1400"/>
      <c r="K33" s="1400"/>
      <c r="L33" s="177"/>
      <c r="M33" s="10"/>
      <c r="N33" s="10"/>
      <c r="O33" s="10"/>
      <c r="P33" s="10"/>
      <c r="Q33" s="10"/>
      <c r="R33" s="10"/>
      <c r="S33" s="10"/>
      <c r="T33" s="10"/>
      <c r="U33" s="10"/>
      <c r="V33" s="10"/>
      <c r="W33" s="10"/>
      <c r="X33" s="10"/>
      <c r="Y33" s="10"/>
      <c r="Z33" s="10"/>
    </row>
    <row r="34" spans="1:26" ht="15" customHeight="1" x14ac:dyDescent="0.25">
      <c r="A34" s="10"/>
      <c r="B34" s="10"/>
      <c r="C34" s="10"/>
      <c r="D34" s="1400"/>
      <c r="E34" s="1400"/>
      <c r="F34" s="1400"/>
      <c r="G34" s="1400"/>
      <c r="H34" s="1400"/>
      <c r="I34" s="1400"/>
      <c r="J34" s="1400"/>
      <c r="K34" s="1400"/>
      <c r="L34" s="10"/>
      <c r="M34" s="10"/>
      <c r="N34" s="10"/>
      <c r="O34" s="10"/>
      <c r="P34" s="10"/>
      <c r="Q34" s="10"/>
      <c r="R34" s="10"/>
      <c r="S34" s="10"/>
      <c r="T34" s="10"/>
      <c r="U34" s="10"/>
      <c r="V34" s="10"/>
      <c r="W34" s="10"/>
      <c r="X34" s="10"/>
      <c r="Y34" s="10"/>
      <c r="Z34" s="10"/>
    </row>
    <row r="35" spans="1:26" ht="15" customHeight="1" x14ac:dyDescent="0.25">
      <c r="A35" s="594"/>
      <c r="B35" s="595"/>
      <c r="C35" s="591"/>
      <c r="D35" s="1609" t="s">
        <v>1149</v>
      </c>
      <c r="E35" s="1400"/>
      <c r="F35" s="1400"/>
      <c r="G35" s="1400"/>
      <c r="H35" s="1400"/>
      <c r="I35" s="1400"/>
      <c r="J35" s="1400"/>
      <c r="K35" s="1400"/>
      <c r="L35" s="177"/>
      <c r="M35" s="10"/>
      <c r="N35" s="10"/>
      <c r="O35" s="10"/>
      <c r="P35" s="10"/>
      <c r="Q35" s="10"/>
      <c r="R35" s="10"/>
      <c r="S35" s="10"/>
      <c r="T35" s="10"/>
      <c r="U35" s="10"/>
      <c r="V35" s="10"/>
      <c r="W35" s="10"/>
      <c r="X35" s="10"/>
      <c r="Y35" s="10"/>
      <c r="Z35" s="10"/>
    </row>
    <row r="36" spans="1:26" ht="15" customHeight="1" x14ac:dyDescent="0.25">
      <c r="A36" s="10"/>
      <c r="B36" s="10"/>
      <c r="C36" s="10"/>
      <c r="D36" s="1400"/>
      <c r="E36" s="1400"/>
      <c r="F36" s="1400"/>
      <c r="G36" s="1400"/>
      <c r="H36" s="1400"/>
      <c r="I36" s="1400"/>
      <c r="J36" s="1400"/>
      <c r="K36" s="1400"/>
      <c r="L36" s="10"/>
      <c r="M36" s="10"/>
      <c r="N36" s="10"/>
      <c r="O36" s="10"/>
      <c r="P36" s="10"/>
      <c r="Q36" s="10"/>
      <c r="R36" s="10"/>
      <c r="S36" s="10"/>
      <c r="T36" s="10"/>
      <c r="U36" s="10"/>
      <c r="V36" s="10"/>
      <c r="W36" s="10"/>
      <c r="X36" s="10"/>
      <c r="Y36" s="10"/>
      <c r="Z36" s="10"/>
    </row>
    <row r="37" spans="1:26" ht="15" customHeight="1" x14ac:dyDescent="0.25">
      <c r="A37" s="594"/>
      <c r="B37" s="595"/>
      <c r="C37" s="591"/>
      <c r="D37" s="1609" t="s">
        <v>1150</v>
      </c>
      <c r="E37" s="1400"/>
      <c r="F37" s="1400"/>
      <c r="G37" s="1400"/>
      <c r="H37" s="1400"/>
      <c r="I37" s="1400"/>
      <c r="J37" s="1400"/>
      <c r="K37" s="1400"/>
      <c r="L37" s="177"/>
      <c r="M37" s="10"/>
      <c r="N37" s="10"/>
      <c r="O37" s="10"/>
      <c r="P37" s="10"/>
      <c r="Q37" s="10"/>
      <c r="R37" s="10"/>
      <c r="S37" s="10"/>
      <c r="T37" s="10"/>
      <c r="U37" s="10"/>
      <c r="V37" s="10"/>
      <c r="W37" s="10"/>
      <c r="X37" s="10"/>
      <c r="Y37" s="10"/>
      <c r="Z37" s="10"/>
    </row>
    <row r="38" spans="1:26" ht="39" customHeight="1" x14ac:dyDescent="0.25">
      <c r="A38" s="594"/>
      <c r="B38" s="595"/>
      <c r="C38" s="595"/>
      <c r="D38" s="1400"/>
      <c r="E38" s="1400"/>
      <c r="F38" s="1400"/>
      <c r="G38" s="1400"/>
      <c r="H38" s="1400"/>
      <c r="I38" s="1400"/>
      <c r="J38" s="1400"/>
      <c r="K38" s="1400"/>
      <c r="L38" s="177"/>
      <c r="M38" s="10"/>
      <c r="N38" s="10"/>
      <c r="O38" s="10"/>
      <c r="P38" s="10"/>
      <c r="Q38" s="10"/>
      <c r="R38" s="10"/>
      <c r="S38" s="10"/>
      <c r="T38" s="10"/>
      <c r="U38" s="10"/>
      <c r="V38" s="10"/>
      <c r="W38" s="10"/>
      <c r="X38" s="10"/>
      <c r="Y38" s="10"/>
      <c r="Z38" s="10"/>
    </row>
    <row r="39" spans="1:26" ht="6" customHeight="1" x14ac:dyDescent="0.25">
      <c r="A39" s="594"/>
      <c r="B39" s="595"/>
      <c r="C39" s="595"/>
      <c r="D39" s="596"/>
      <c r="E39" s="594"/>
      <c r="F39" s="594"/>
      <c r="G39" s="594"/>
      <c r="H39" s="594"/>
      <c r="I39" s="594"/>
      <c r="J39" s="594"/>
      <c r="K39" s="594"/>
      <c r="L39" s="177"/>
      <c r="M39" s="10"/>
      <c r="N39" s="10"/>
      <c r="O39" s="10"/>
      <c r="P39" s="10"/>
      <c r="Q39" s="10"/>
      <c r="R39" s="10"/>
      <c r="S39" s="10"/>
      <c r="T39" s="10"/>
      <c r="U39" s="10"/>
      <c r="V39" s="10"/>
      <c r="W39" s="10"/>
      <c r="X39" s="10"/>
      <c r="Y39" s="10"/>
      <c r="Z39" s="10"/>
    </row>
    <row r="40" spans="1:26" ht="15" customHeight="1" x14ac:dyDescent="0.25">
      <c r="A40" s="594"/>
      <c r="B40" s="591"/>
      <c r="C40" s="181" t="s">
        <v>1151</v>
      </c>
      <c r="D40" s="594"/>
      <c r="E40" s="594"/>
      <c r="F40" s="594"/>
      <c r="G40" s="594"/>
      <c r="H40" s="594"/>
      <c r="I40" s="594"/>
      <c r="J40" s="594"/>
      <c r="K40" s="594"/>
      <c r="L40" s="177"/>
      <c r="M40" s="10"/>
      <c r="N40" s="10"/>
      <c r="O40" s="10"/>
      <c r="P40" s="10"/>
      <c r="Q40" s="10"/>
      <c r="R40" s="10"/>
      <c r="S40" s="10"/>
      <c r="T40" s="10"/>
      <c r="U40" s="10"/>
      <c r="V40" s="10"/>
      <c r="W40" s="10"/>
      <c r="X40" s="10"/>
      <c r="Y40" s="10"/>
      <c r="Z40" s="10"/>
    </row>
    <row r="41" spans="1:26" ht="15" customHeight="1" x14ac:dyDescent="0.25">
      <c r="A41" s="594"/>
      <c r="B41" s="594"/>
      <c r="C41" s="598"/>
      <c r="D41" s="594"/>
      <c r="E41" s="594"/>
      <c r="F41" s="594"/>
      <c r="G41" s="594"/>
      <c r="H41" s="594"/>
      <c r="I41" s="594"/>
      <c r="J41" s="594"/>
      <c r="K41" s="594"/>
      <c r="L41" s="177"/>
      <c r="M41" s="10"/>
      <c r="N41" s="10"/>
      <c r="O41" s="10"/>
      <c r="P41" s="10"/>
      <c r="Q41" s="10"/>
      <c r="R41" s="10"/>
      <c r="S41" s="10"/>
      <c r="T41" s="10"/>
      <c r="U41" s="10"/>
      <c r="V41" s="10"/>
      <c r="W41" s="10"/>
      <c r="X41" s="10"/>
      <c r="Y41" s="10"/>
      <c r="Z41" s="10"/>
    </row>
    <row r="42" spans="1:26" ht="15" customHeight="1" x14ac:dyDescent="0.25">
      <c r="A42" s="594"/>
      <c r="B42" s="591"/>
      <c r="C42" s="181" t="s">
        <v>1152</v>
      </c>
      <c r="D42" s="594"/>
      <c r="E42" s="594"/>
      <c r="F42" s="594"/>
      <c r="G42" s="594"/>
      <c r="H42" s="594"/>
      <c r="I42" s="594"/>
      <c r="J42" s="594"/>
      <c r="K42" s="594"/>
      <c r="L42" s="177"/>
      <c r="M42" s="10"/>
      <c r="N42" s="10"/>
      <c r="O42" s="10"/>
      <c r="P42" s="10"/>
      <c r="Q42" s="10"/>
      <c r="R42" s="10"/>
      <c r="S42" s="10"/>
      <c r="T42" s="10"/>
      <c r="U42" s="10"/>
      <c r="V42" s="10"/>
      <c r="W42" s="10"/>
      <c r="X42" s="10"/>
      <c r="Y42" s="10"/>
      <c r="Z42" s="10"/>
    </row>
    <row r="43" spans="1:26" ht="15" customHeight="1" x14ac:dyDescent="0.25">
      <c r="A43" s="594"/>
      <c r="B43" s="594"/>
      <c r="C43" s="598"/>
      <c r="D43" s="594"/>
      <c r="E43" s="594"/>
      <c r="F43" s="594"/>
      <c r="G43" s="594"/>
      <c r="H43" s="594"/>
      <c r="I43" s="594"/>
      <c r="J43" s="594"/>
      <c r="K43" s="594"/>
      <c r="L43" s="177"/>
      <c r="M43" s="10"/>
      <c r="N43" s="10"/>
      <c r="O43" s="10"/>
      <c r="P43" s="10"/>
      <c r="Q43" s="10"/>
      <c r="R43" s="10"/>
      <c r="S43" s="10"/>
      <c r="T43" s="10"/>
      <c r="U43" s="10"/>
      <c r="V43" s="10"/>
      <c r="W43" s="10"/>
      <c r="X43" s="10"/>
      <c r="Y43" s="10"/>
      <c r="Z43" s="10"/>
    </row>
    <row r="44" spans="1:26" ht="12.75" customHeight="1" x14ac:dyDescent="0.25">
      <c r="A44" s="594"/>
      <c r="B44" s="594"/>
      <c r="C44" s="180" t="s">
        <v>1153</v>
      </c>
      <c r="D44" s="594"/>
      <c r="E44" s="594"/>
      <c r="F44" s="594"/>
      <c r="G44" s="594"/>
      <c r="H44" s="594"/>
      <c r="I44" s="594"/>
      <c r="J44" s="594"/>
      <c r="K44" s="594"/>
      <c r="L44" s="177"/>
      <c r="M44" s="10"/>
      <c r="N44" s="10"/>
      <c r="O44" s="10"/>
      <c r="P44" s="10"/>
      <c r="Q44" s="10"/>
      <c r="R44" s="10"/>
      <c r="S44" s="10"/>
      <c r="T44" s="10"/>
      <c r="U44" s="10"/>
      <c r="V44" s="10"/>
      <c r="W44" s="10"/>
      <c r="X44" s="10"/>
      <c r="Y44" s="10"/>
      <c r="Z44" s="10"/>
    </row>
    <row r="45" spans="1:26" ht="15" customHeight="1" x14ac:dyDescent="0.25">
      <c r="A45" s="594"/>
      <c r="B45" s="594"/>
      <c r="C45" s="598"/>
      <c r="D45" s="594"/>
      <c r="E45" s="594"/>
      <c r="F45" s="594"/>
      <c r="G45" s="594"/>
      <c r="H45" s="594"/>
      <c r="I45" s="594"/>
      <c r="J45" s="594"/>
      <c r="K45" s="594"/>
      <c r="L45" s="177"/>
      <c r="M45" s="10"/>
      <c r="N45" s="10"/>
      <c r="O45" s="10"/>
      <c r="P45" s="10"/>
      <c r="Q45" s="10"/>
      <c r="R45" s="10"/>
      <c r="S45" s="10"/>
      <c r="T45" s="10"/>
      <c r="U45" s="10"/>
      <c r="V45" s="10"/>
      <c r="W45" s="10"/>
      <c r="X45" s="10"/>
      <c r="Y45" s="10"/>
      <c r="Z45" s="10"/>
    </row>
    <row r="46" spans="1:26" ht="15" customHeight="1" x14ac:dyDescent="0.25">
      <c r="A46" s="594"/>
      <c r="B46" s="591"/>
      <c r="C46" s="181" t="s">
        <v>1154</v>
      </c>
      <c r="D46" s="594"/>
      <c r="E46" s="594"/>
      <c r="F46" s="594"/>
      <c r="G46" s="594"/>
      <c r="H46" s="594"/>
      <c r="I46" s="594"/>
      <c r="J46" s="594"/>
      <c r="K46" s="594"/>
      <c r="L46" s="177"/>
      <c r="M46" s="10"/>
      <c r="N46" s="10"/>
      <c r="O46" s="10"/>
      <c r="P46" s="10"/>
      <c r="Q46" s="10"/>
      <c r="R46" s="10"/>
      <c r="S46" s="10"/>
      <c r="T46" s="10"/>
      <c r="U46" s="10"/>
      <c r="V46" s="10"/>
      <c r="W46" s="10"/>
      <c r="X46" s="10"/>
      <c r="Y46" s="10"/>
      <c r="Z46" s="10"/>
    </row>
    <row r="47" spans="1:26" ht="15" customHeight="1" x14ac:dyDescent="0.25">
      <c r="A47" s="582"/>
      <c r="B47" s="582"/>
      <c r="C47" s="582"/>
      <c r="D47" s="582"/>
      <c r="E47" s="582"/>
      <c r="F47" s="582"/>
      <c r="G47" s="582"/>
      <c r="H47" s="582"/>
      <c r="I47" s="582"/>
      <c r="J47" s="582"/>
      <c r="K47" s="582"/>
      <c r="L47" s="582"/>
      <c r="M47" s="10"/>
      <c r="N47" s="10"/>
      <c r="O47" s="10"/>
      <c r="P47" s="10"/>
      <c r="Q47" s="10"/>
      <c r="R47" s="10"/>
      <c r="S47" s="10"/>
      <c r="T47" s="10"/>
      <c r="U47" s="10"/>
      <c r="V47" s="10"/>
      <c r="W47" s="10"/>
      <c r="X47" s="10"/>
      <c r="Y47" s="10"/>
      <c r="Z47" s="10"/>
    </row>
    <row r="48" spans="1:26" ht="21" customHeight="1" x14ac:dyDescent="0.25">
      <c r="A48" s="1713" t="s">
        <v>1155</v>
      </c>
      <c r="B48" s="1400"/>
      <c r="C48" s="1400"/>
      <c r="D48" s="1400"/>
      <c r="E48" s="1400"/>
      <c r="F48" s="1400"/>
      <c r="G48" s="1400"/>
      <c r="H48" s="1400"/>
      <c r="I48" s="1400"/>
      <c r="J48" s="1400"/>
      <c r="K48" s="1400"/>
      <c r="L48" s="582"/>
      <c r="M48" s="10"/>
      <c r="N48" s="10"/>
      <c r="O48" s="10"/>
      <c r="P48" s="10"/>
      <c r="Q48" s="10"/>
      <c r="R48" s="10"/>
      <c r="S48" s="10"/>
      <c r="T48" s="10"/>
      <c r="U48" s="10"/>
      <c r="V48" s="10"/>
      <c r="W48" s="10"/>
      <c r="X48" s="10"/>
      <c r="Y48" s="10"/>
      <c r="Z48" s="10"/>
    </row>
    <row r="49" spans="1:26" ht="15" customHeight="1" x14ac:dyDescent="0.25">
      <c r="A49" s="177"/>
      <c r="B49" s="599"/>
      <c r="C49" s="599"/>
      <c r="D49" s="599"/>
      <c r="E49" s="599"/>
      <c r="F49" s="599"/>
      <c r="G49" s="599"/>
      <c r="H49" s="599"/>
      <c r="I49" s="599"/>
      <c r="J49" s="599"/>
      <c r="K49" s="599"/>
      <c r="L49" s="177"/>
      <c r="M49" s="10"/>
      <c r="N49" s="10"/>
      <c r="O49" s="10"/>
      <c r="P49" s="10"/>
      <c r="Q49" s="10"/>
      <c r="R49" s="10"/>
      <c r="S49" s="10"/>
      <c r="T49" s="10"/>
      <c r="U49" s="10"/>
      <c r="V49" s="10"/>
      <c r="W49" s="10"/>
      <c r="X49" s="10"/>
      <c r="Y49" s="10"/>
      <c r="Z49" s="10"/>
    </row>
    <row r="50" spans="1:26" ht="27.75" customHeight="1" x14ac:dyDescent="0.25">
      <c r="A50" s="177"/>
      <c r="B50" s="599"/>
      <c r="C50" s="599"/>
      <c r="D50" s="599"/>
      <c r="E50" s="599"/>
      <c r="F50" s="599"/>
      <c r="G50" s="599"/>
      <c r="H50" s="599"/>
      <c r="I50" s="599"/>
      <c r="J50" s="599"/>
      <c r="K50" s="599"/>
      <c r="L50" s="177"/>
      <c r="M50" s="10"/>
      <c r="N50" s="10"/>
      <c r="O50" s="10"/>
      <c r="P50" s="10"/>
      <c r="Q50" s="10"/>
      <c r="R50" s="10"/>
      <c r="S50" s="10"/>
      <c r="T50" s="10"/>
      <c r="U50" s="10"/>
      <c r="V50" s="10"/>
      <c r="W50" s="10"/>
      <c r="X50" s="10"/>
      <c r="Y50" s="10"/>
      <c r="Z50" s="10"/>
    </row>
    <row r="51" spans="1:26" ht="15" customHeight="1" x14ac:dyDescent="0.25">
      <c r="A51" s="177"/>
      <c r="B51" s="177"/>
      <c r="C51" s="177"/>
      <c r="D51" s="177"/>
      <c r="E51" s="177"/>
      <c r="F51" s="177"/>
      <c r="G51" s="177"/>
      <c r="H51" s="177"/>
      <c r="I51" s="177"/>
      <c r="J51" s="177"/>
      <c r="K51" s="177"/>
      <c r="L51" s="177"/>
      <c r="M51" s="10"/>
      <c r="N51" s="10"/>
      <c r="O51" s="10"/>
      <c r="P51" s="10"/>
      <c r="Q51" s="10"/>
      <c r="R51" s="10"/>
      <c r="S51" s="10"/>
      <c r="T51" s="10"/>
      <c r="U51" s="10"/>
      <c r="V51" s="10"/>
      <c r="W51" s="10"/>
      <c r="X51" s="10"/>
      <c r="Y51" s="10"/>
      <c r="Z51" s="10"/>
    </row>
    <row r="52" spans="1:26" ht="15" customHeight="1" x14ac:dyDescent="0.25">
      <c r="A52" s="177"/>
      <c r="B52" s="177"/>
      <c r="C52" s="177"/>
      <c r="D52" s="177"/>
      <c r="E52" s="177"/>
      <c r="F52" s="177"/>
      <c r="G52" s="177"/>
      <c r="H52" s="177"/>
      <c r="I52" s="177"/>
      <c r="J52" s="177"/>
      <c r="K52" s="177"/>
      <c r="L52" s="177"/>
      <c r="M52" s="10"/>
      <c r="N52" s="10"/>
      <c r="O52" s="10"/>
      <c r="P52" s="10"/>
      <c r="Q52" s="10"/>
      <c r="R52" s="10"/>
      <c r="S52" s="10"/>
      <c r="T52" s="10"/>
      <c r="U52" s="10"/>
      <c r="V52" s="10"/>
      <c r="W52" s="10"/>
      <c r="X52" s="10"/>
      <c r="Y52" s="10"/>
      <c r="Z52" s="10"/>
    </row>
    <row r="53" spans="1:26" ht="15" customHeight="1" x14ac:dyDescent="0.25">
      <c r="A53" s="177"/>
      <c r="B53" s="177"/>
      <c r="C53" s="177"/>
      <c r="D53" s="177"/>
      <c r="E53" s="177"/>
      <c r="F53" s="177"/>
      <c r="G53" s="177"/>
      <c r="H53" s="177"/>
      <c r="I53" s="177"/>
      <c r="J53" s="177"/>
      <c r="K53" s="177"/>
      <c r="L53" s="177"/>
      <c r="M53" s="10"/>
      <c r="N53" s="10"/>
      <c r="O53" s="10"/>
      <c r="P53" s="10"/>
      <c r="Q53" s="10"/>
      <c r="R53" s="10"/>
      <c r="S53" s="10"/>
      <c r="T53" s="10"/>
      <c r="U53" s="10"/>
      <c r="V53" s="10"/>
      <c r="W53" s="10"/>
      <c r="X53" s="10"/>
      <c r="Y53" s="10"/>
      <c r="Z53" s="10"/>
    </row>
    <row r="54" spans="1:26" ht="15" customHeight="1" x14ac:dyDescent="0.25">
      <c r="A54" s="177"/>
      <c r="B54" s="177"/>
      <c r="C54" s="177"/>
      <c r="D54" s="177"/>
      <c r="E54" s="177"/>
      <c r="F54" s="177"/>
      <c r="G54" s="177"/>
      <c r="H54" s="177"/>
      <c r="I54" s="177"/>
      <c r="J54" s="177"/>
      <c r="K54" s="177"/>
      <c r="L54" s="177"/>
      <c r="M54" s="10"/>
      <c r="N54" s="10"/>
      <c r="O54" s="10"/>
      <c r="P54" s="10"/>
      <c r="Q54" s="10"/>
      <c r="R54" s="10"/>
      <c r="S54" s="10"/>
      <c r="T54" s="10"/>
      <c r="U54" s="10"/>
      <c r="V54" s="10"/>
      <c r="W54" s="10"/>
      <c r="X54" s="10"/>
      <c r="Y54" s="10"/>
      <c r="Z54" s="10"/>
    </row>
    <row r="55" spans="1:26" ht="15" customHeight="1" x14ac:dyDescent="0.25">
      <c r="A55" s="177"/>
      <c r="B55" s="177"/>
      <c r="C55" s="177"/>
      <c r="D55" s="177"/>
      <c r="E55" s="177"/>
      <c r="F55" s="177"/>
      <c r="G55" s="177"/>
      <c r="H55" s="177"/>
      <c r="I55" s="177"/>
      <c r="J55" s="177"/>
      <c r="K55" s="177"/>
      <c r="L55" s="177"/>
      <c r="M55" s="10"/>
      <c r="N55" s="10"/>
      <c r="O55" s="10"/>
      <c r="P55" s="10"/>
      <c r="Q55" s="10"/>
      <c r="R55" s="10"/>
      <c r="S55" s="10"/>
      <c r="T55" s="10"/>
      <c r="U55" s="10"/>
      <c r="V55" s="10"/>
      <c r="W55" s="10"/>
      <c r="X55" s="10"/>
      <c r="Y55" s="10"/>
      <c r="Z55" s="10"/>
    </row>
    <row r="56" spans="1:26" ht="15" customHeight="1" x14ac:dyDescent="0.25">
      <c r="A56" s="177"/>
      <c r="B56" s="177"/>
      <c r="C56" s="177"/>
      <c r="D56" s="177"/>
      <c r="E56" s="177"/>
      <c r="F56" s="177"/>
      <c r="G56" s="177"/>
      <c r="H56" s="177"/>
      <c r="I56" s="177"/>
      <c r="J56" s="177"/>
      <c r="K56" s="177"/>
      <c r="L56" s="177"/>
      <c r="M56" s="10"/>
      <c r="N56" s="10"/>
      <c r="O56" s="10"/>
      <c r="P56" s="10"/>
      <c r="Q56" s="10"/>
      <c r="R56" s="10"/>
      <c r="S56" s="10"/>
      <c r="T56" s="10"/>
      <c r="U56" s="10"/>
      <c r="V56" s="10"/>
      <c r="W56" s="10"/>
      <c r="X56" s="10"/>
      <c r="Y56" s="10"/>
      <c r="Z56" s="10"/>
    </row>
    <row r="57" spans="1:26" ht="15" customHeight="1" x14ac:dyDescent="0.25">
      <c r="A57" s="177"/>
      <c r="B57" s="177"/>
      <c r="C57" s="177"/>
      <c r="D57" s="177"/>
      <c r="E57" s="177"/>
      <c r="F57" s="177"/>
      <c r="G57" s="177"/>
      <c r="H57" s="177"/>
      <c r="I57" s="177"/>
      <c r="J57" s="177"/>
      <c r="K57" s="177"/>
      <c r="L57" s="177"/>
      <c r="M57" s="10"/>
      <c r="N57" s="10"/>
      <c r="O57" s="10"/>
      <c r="P57" s="10"/>
      <c r="Q57" s="10"/>
      <c r="R57" s="10"/>
      <c r="S57" s="10"/>
      <c r="T57" s="10"/>
      <c r="U57" s="10"/>
      <c r="V57" s="10"/>
      <c r="W57" s="10"/>
      <c r="X57" s="10"/>
      <c r="Y57" s="10"/>
      <c r="Z57" s="10"/>
    </row>
    <row r="58" spans="1:26" ht="15" customHeight="1" x14ac:dyDescent="0.25">
      <c r="A58" s="177"/>
      <c r="B58" s="177"/>
      <c r="C58" s="177"/>
      <c r="D58" s="177"/>
      <c r="E58" s="177"/>
      <c r="F58" s="177"/>
      <c r="G58" s="177"/>
      <c r="H58" s="177"/>
      <c r="I58" s="177"/>
      <c r="J58" s="177"/>
      <c r="K58" s="177"/>
      <c r="L58" s="177"/>
      <c r="M58" s="10"/>
      <c r="N58" s="10"/>
      <c r="O58" s="10"/>
      <c r="P58" s="10"/>
      <c r="Q58" s="10"/>
      <c r="R58" s="10"/>
      <c r="S58" s="10"/>
      <c r="T58" s="10"/>
      <c r="U58" s="10"/>
      <c r="V58" s="10"/>
      <c r="W58" s="10"/>
      <c r="X58" s="10"/>
      <c r="Y58" s="10"/>
      <c r="Z58" s="10"/>
    </row>
    <row r="59" spans="1:26" ht="15" customHeight="1" x14ac:dyDescent="0.25">
      <c r="A59" s="177"/>
      <c r="B59" s="177"/>
      <c r="C59" s="177"/>
      <c r="D59" s="177"/>
      <c r="E59" s="177"/>
      <c r="F59" s="177"/>
      <c r="G59" s="177"/>
      <c r="H59" s="177"/>
      <c r="I59" s="177"/>
      <c r="J59" s="177"/>
      <c r="K59" s="177"/>
      <c r="L59" s="177"/>
      <c r="M59" s="10"/>
      <c r="N59" s="10"/>
      <c r="O59" s="10"/>
      <c r="P59" s="10"/>
      <c r="Q59" s="10"/>
      <c r="R59" s="10"/>
      <c r="S59" s="10"/>
      <c r="T59" s="10"/>
      <c r="U59" s="10"/>
      <c r="V59" s="10"/>
      <c r="W59" s="10"/>
      <c r="X59" s="10"/>
      <c r="Y59" s="10"/>
      <c r="Z59" s="10"/>
    </row>
    <row r="60" spans="1:26" ht="15" customHeight="1" x14ac:dyDescent="0.25">
      <c r="A60" s="177"/>
      <c r="B60" s="177"/>
      <c r="C60" s="177"/>
      <c r="D60" s="177"/>
      <c r="E60" s="177"/>
      <c r="F60" s="177"/>
      <c r="G60" s="177"/>
      <c r="H60" s="177"/>
      <c r="I60" s="177"/>
      <c r="J60" s="177"/>
      <c r="K60" s="177"/>
      <c r="L60" s="177"/>
      <c r="M60" s="10"/>
      <c r="N60" s="10"/>
      <c r="O60" s="10"/>
      <c r="P60" s="10"/>
      <c r="Q60" s="10"/>
      <c r="R60" s="10"/>
      <c r="S60" s="10"/>
      <c r="T60" s="10"/>
      <c r="U60" s="10"/>
      <c r="V60" s="10"/>
      <c r="W60" s="10"/>
      <c r="X60" s="10"/>
      <c r="Y60" s="10"/>
      <c r="Z60" s="10"/>
    </row>
    <row r="61" spans="1:26" ht="15" customHeight="1" x14ac:dyDescent="0.25">
      <c r="A61" s="177"/>
      <c r="B61" s="177"/>
      <c r="C61" s="177"/>
      <c r="D61" s="177"/>
      <c r="E61" s="177"/>
      <c r="F61" s="177"/>
      <c r="G61" s="177"/>
      <c r="H61" s="177"/>
      <c r="I61" s="177"/>
      <c r="J61" s="177"/>
      <c r="K61" s="177"/>
      <c r="L61" s="177"/>
      <c r="M61" s="10"/>
      <c r="N61" s="10"/>
      <c r="O61" s="10"/>
      <c r="P61" s="10"/>
      <c r="Q61" s="10"/>
      <c r="R61" s="10"/>
      <c r="S61" s="10"/>
      <c r="T61" s="10"/>
      <c r="U61" s="10"/>
      <c r="V61" s="10"/>
      <c r="W61" s="10"/>
      <c r="X61" s="10"/>
      <c r="Y61" s="10"/>
      <c r="Z61" s="10"/>
    </row>
    <row r="62" spans="1:26" ht="15" customHeight="1" x14ac:dyDescent="0.25">
      <c r="A62" s="177"/>
      <c r="B62" s="177"/>
      <c r="C62" s="177"/>
      <c r="D62" s="177"/>
      <c r="E62" s="177"/>
      <c r="F62" s="177"/>
      <c r="G62" s="177"/>
      <c r="H62" s="177"/>
      <c r="I62" s="177"/>
      <c r="J62" s="177"/>
      <c r="K62" s="177"/>
      <c r="L62" s="177"/>
      <c r="M62" s="10"/>
      <c r="N62" s="10"/>
      <c r="O62" s="10"/>
      <c r="P62" s="10"/>
      <c r="Q62" s="10"/>
      <c r="R62" s="10"/>
      <c r="S62" s="10"/>
      <c r="T62" s="10"/>
      <c r="U62" s="10"/>
      <c r="V62" s="10"/>
      <c r="W62" s="10"/>
      <c r="X62" s="10"/>
      <c r="Y62" s="10"/>
      <c r="Z62" s="10"/>
    </row>
    <row r="63" spans="1:26" ht="15" customHeight="1" x14ac:dyDescent="0.25">
      <c r="A63" s="177"/>
      <c r="B63" s="177"/>
      <c r="C63" s="177"/>
      <c r="D63" s="177"/>
      <c r="E63" s="177"/>
      <c r="F63" s="177"/>
      <c r="G63" s="177"/>
      <c r="H63" s="177"/>
      <c r="I63" s="177"/>
      <c r="J63" s="177"/>
      <c r="K63" s="177"/>
      <c r="L63" s="177"/>
      <c r="M63" s="10"/>
      <c r="N63" s="10"/>
      <c r="O63" s="10"/>
      <c r="P63" s="10"/>
      <c r="Q63" s="10"/>
      <c r="R63" s="10"/>
      <c r="S63" s="10"/>
      <c r="T63" s="10"/>
      <c r="U63" s="10"/>
      <c r="V63" s="10"/>
      <c r="W63" s="10"/>
      <c r="X63" s="10"/>
      <c r="Y63" s="10"/>
      <c r="Z63" s="10"/>
    </row>
    <row r="64" spans="1:26" ht="15" customHeight="1" x14ac:dyDescent="0.25">
      <c r="A64" s="177"/>
      <c r="B64" s="177"/>
      <c r="C64" s="177"/>
      <c r="D64" s="177"/>
      <c r="E64" s="177"/>
      <c r="F64" s="177"/>
      <c r="G64" s="177"/>
      <c r="H64" s="177"/>
      <c r="I64" s="177"/>
      <c r="J64" s="177"/>
      <c r="K64" s="177"/>
      <c r="L64" s="177"/>
      <c r="M64" s="10"/>
      <c r="N64" s="10"/>
      <c r="O64" s="10"/>
      <c r="P64" s="10"/>
      <c r="Q64" s="10"/>
      <c r="R64" s="10"/>
      <c r="S64" s="10"/>
      <c r="T64" s="10"/>
      <c r="U64" s="10"/>
      <c r="V64" s="10"/>
      <c r="W64" s="10"/>
      <c r="X64" s="10"/>
      <c r="Y64" s="10"/>
      <c r="Z64" s="10"/>
    </row>
    <row r="65" spans="1:26" ht="15" customHeight="1" x14ac:dyDescent="0.25">
      <c r="A65" s="177"/>
      <c r="B65" s="177"/>
      <c r="C65" s="177"/>
      <c r="D65" s="177"/>
      <c r="E65" s="177"/>
      <c r="F65" s="177"/>
      <c r="G65" s="177"/>
      <c r="H65" s="177"/>
      <c r="I65" s="177"/>
      <c r="J65" s="177"/>
      <c r="K65" s="177"/>
      <c r="L65" s="177"/>
      <c r="M65" s="10"/>
      <c r="N65" s="10"/>
      <c r="O65" s="10"/>
      <c r="P65" s="10"/>
      <c r="Q65" s="10"/>
      <c r="R65" s="10"/>
      <c r="S65" s="10"/>
      <c r="T65" s="10"/>
      <c r="U65" s="10"/>
      <c r="V65" s="10"/>
      <c r="W65" s="10"/>
      <c r="X65" s="10"/>
      <c r="Y65" s="10"/>
      <c r="Z65" s="10"/>
    </row>
    <row r="66" spans="1:26" ht="15" customHeight="1" x14ac:dyDescent="0.25">
      <c r="A66" s="177"/>
      <c r="B66" s="177"/>
      <c r="C66" s="177"/>
      <c r="D66" s="177"/>
      <c r="E66" s="177"/>
      <c r="F66" s="177"/>
      <c r="G66" s="177"/>
      <c r="H66" s="177"/>
      <c r="I66" s="177"/>
      <c r="J66" s="177"/>
      <c r="K66" s="177"/>
      <c r="L66" s="177"/>
      <c r="M66" s="10"/>
      <c r="N66" s="10"/>
      <c r="O66" s="10"/>
      <c r="P66" s="10"/>
      <c r="Q66" s="10"/>
      <c r="R66" s="10"/>
      <c r="S66" s="10"/>
      <c r="T66" s="10"/>
      <c r="U66" s="10"/>
      <c r="V66" s="10"/>
      <c r="W66" s="10"/>
      <c r="X66" s="10"/>
      <c r="Y66" s="10"/>
      <c r="Z66" s="10"/>
    </row>
    <row r="67" spans="1:26" ht="15" customHeight="1" x14ac:dyDescent="0.25">
      <c r="A67" s="177"/>
      <c r="B67" s="177"/>
      <c r="C67" s="177"/>
      <c r="D67" s="177"/>
      <c r="E67" s="177"/>
      <c r="F67" s="177"/>
      <c r="G67" s="177"/>
      <c r="H67" s="177"/>
      <c r="I67" s="177"/>
      <c r="J67" s="177"/>
      <c r="K67" s="177"/>
      <c r="L67" s="177"/>
      <c r="M67" s="10"/>
      <c r="N67" s="10"/>
      <c r="O67" s="10"/>
      <c r="P67" s="10"/>
      <c r="Q67" s="10"/>
      <c r="R67" s="10"/>
      <c r="S67" s="10"/>
      <c r="T67" s="10"/>
      <c r="U67" s="10"/>
      <c r="V67" s="10"/>
      <c r="W67" s="10"/>
      <c r="X67" s="10"/>
      <c r="Y67" s="10"/>
      <c r="Z67" s="10"/>
    </row>
    <row r="68" spans="1:26" ht="15" customHeight="1" x14ac:dyDescent="0.25">
      <c r="A68" s="177"/>
      <c r="B68" s="177"/>
      <c r="C68" s="177"/>
      <c r="D68" s="177"/>
      <c r="E68" s="177"/>
      <c r="F68" s="177"/>
      <c r="G68" s="177"/>
      <c r="H68" s="177"/>
      <c r="I68" s="177"/>
      <c r="J68" s="177"/>
      <c r="K68" s="177"/>
      <c r="L68" s="177"/>
      <c r="M68" s="10"/>
      <c r="N68" s="10"/>
      <c r="O68" s="10"/>
      <c r="P68" s="10"/>
      <c r="Q68" s="10"/>
      <c r="R68" s="10"/>
      <c r="S68" s="10"/>
      <c r="T68" s="10"/>
      <c r="U68" s="10"/>
      <c r="V68" s="10"/>
      <c r="W68" s="10"/>
      <c r="X68" s="10"/>
      <c r="Y68" s="10"/>
      <c r="Z68" s="10"/>
    </row>
    <row r="69" spans="1:26" ht="15" customHeight="1" x14ac:dyDescent="0.25">
      <c r="A69" s="177"/>
      <c r="B69" s="177"/>
      <c r="C69" s="177"/>
      <c r="D69" s="177"/>
      <c r="E69" s="177"/>
      <c r="F69" s="177"/>
      <c r="G69" s="177"/>
      <c r="H69" s="177"/>
      <c r="I69" s="177"/>
      <c r="J69" s="177"/>
      <c r="K69" s="177"/>
      <c r="L69" s="177"/>
      <c r="M69" s="10"/>
      <c r="N69" s="10"/>
      <c r="O69" s="10"/>
      <c r="P69" s="10"/>
      <c r="Q69" s="10"/>
      <c r="R69" s="10"/>
      <c r="S69" s="10"/>
      <c r="T69" s="10"/>
      <c r="U69" s="10"/>
      <c r="V69" s="10"/>
      <c r="W69" s="10"/>
      <c r="X69" s="10"/>
      <c r="Y69" s="10"/>
      <c r="Z69" s="10"/>
    </row>
    <row r="70" spans="1:26" ht="15" customHeight="1" x14ac:dyDescent="0.25">
      <c r="A70" s="177"/>
      <c r="B70" s="177"/>
      <c r="C70" s="177"/>
      <c r="D70" s="177"/>
      <c r="E70" s="177"/>
      <c r="F70" s="177"/>
      <c r="G70" s="177"/>
      <c r="H70" s="177"/>
      <c r="I70" s="177"/>
      <c r="J70" s="177"/>
      <c r="K70" s="177"/>
      <c r="L70" s="177"/>
      <c r="M70" s="10"/>
      <c r="N70" s="10"/>
      <c r="O70" s="10"/>
      <c r="P70" s="10"/>
      <c r="Q70" s="10"/>
      <c r="R70" s="10"/>
      <c r="S70" s="10"/>
      <c r="T70" s="10"/>
      <c r="U70" s="10"/>
      <c r="V70" s="10"/>
      <c r="W70" s="10"/>
      <c r="X70" s="10"/>
      <c r="Y70" s="10"/>
      <c r="Z70" s="10"/>
    </row>
    <row r="71" spans="1:26" ht="1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 customHeight="1" x14ac:dyDescent="0.25">
      <c r="A72" s="177"/>
      <c r="B72" s="177"/>
      <c r="C72" s="177"/>
      <c r="D72" s="177"/>
      <c r="E72" s="177"/>
      <c r="F72" s="177"/>
      <c r="G72" s="177"/>
      <c r="H72" s="177"/>
      <c r="I72" s="177"/>
      <c r="J72" s="177"/>
      <c r="K72" s="177"/>
      <c r="L72" s="177"/>
      <c r="M72" s="10"/>
      <c r="N72" s="10"/>
      <c r="O72" s="10"/>
      <c r="P72" s="10"/>
      <c r="Q72" s="10"/>
      <c r="R72" s="10"/>
      <c r="S72" s="10"/>
      <c r="T72" s="10"/>
      <c r="U72" s="10"/>
      <c r="V72" s="10"/>
      <c r="W72" s="10"/>
      <c r="X72" s="10"/>
      <c r="Y72" s="10"/>
      <c r="Z72" s="10"/>
    </row>
    <row r="73" spans="1:26" ht="15" customHeight="1" x14ac:dyDescent="0.25">
      <c r="A73" s="177"/>
      <c r="B73" s="177"/>
      <c r="C73" s="177"/>
      <c r="D73" s="177"/>
      <c r="E73" s="177"/>
      <c r="F73" s="177"/>
      <c r="G73" s="177"/>
      <c r="H73" s="177"/>
      <c r="I73" s="177"/>
      <c r="J73" s="177"/>
      <c r="K73" s="177"/>
      <c r="L73" s="177"/>
      <c r="M73" s="10"/>
      <c r="N73" s="10"/>
      <c r="O73" s="10"/>
      <c r="P73" s="10"/>
      <c r="Q73" s="10"/>
      <c r="R73" s="10"/>
      <c r="S73" s="10"/>
      <c r="T73" s="10"/>
      <c r="U73" s="10"/>
      <c r="V73" s="10"/>
      <c r="W73" s="10"/>
      <c r="X73" s="10"/>
      <c r="Y73" s="10"/>
      <c r="Z73" s="10"/>
    </row>
    <row r="74" spans="1:26" ht="1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 customHeight="1" x14ac:dyDescent="0.25">
      <c r="A75" s="177"/>
      <c r="B75" s="177"/>
      <c r="C75" s="177"/>
      <c r="D75" s="177"/>
      <c r="E75" s="177"/>
      <c r="F75" s="177"/>
      <c r="G75" s="177"/>
      <c r="H75" s="177"/>
      <c r="I75" s="177"/>
      <c r="J75" s="177"/>
      <c r="K75" s="177"/>
      <c r="L75" s="177"/>
      <c r="M75" s="10"/>
      <c r="N75" s="10"/>
      <c r="O75" s="10"/>
      <c r="P75" s="10"/>
      <c r="Q75" s="10"/>
      <c r="R75" s="10"/>
      <c r="S75" s="10"/>
      <c r="T75" s="10"/>
      <c r="U75" s="10"/>
      <c r="V75" s="10"/>
      <c r="W75" s="10"/>
      <c r="X75" s="10"/>
      <c r="Y75" s="10"/>
      <c r="Z75" s="10"/>
    </row>
    <row r="76" spans="1:26" ht="15" customHeight="1" x14ac:dyDescent="0.25">
      <c r="A76" s="177"/>
      <c r="B76" s="177"/>
      <c r="C76" s="177"/>
      <c r="D76" s="177"/>
      <c r="E76" s="177"/>
      <c r="F76" s="177"/>
      <c r="G76" s="177"/>
      <c r="H76" s="177"/>
      <c r="I76" s="177"/>
      <c r="J76" s="177"/>
      <c r="K76" s="177"/>
      <c r="L76" s="177"/>
      <c r="M76" s="10"/>
      <c r="N76" s="10"/>
      <c r="O76" s="10"/>
      <c r="P76" s="10"/>
      <c r="Q76" s="10"/>
      <c r="R76" s="10"/>
      <c r="S76" s="10"/>
      <c r="T76" s="10"/>
      <c r="U76" s="10"/>
      <c r="V76" s="10"/>
      <c r="W76" s="10"/>
      <c r="X76" s="10"/>
      <c r="Y76" s="10"/>
      <c r="Z76" s="10"/>
    </row>
    <row r="77" spans="1:26" ht="1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 customHeight="1" x14ac:dyDescent="0.25">
      <c r="A78" s="177"/>
      <c r="B78" s="177"/>
      <c r="C78" s="177"/>
      <c r="D78" s="177"/>
      <c r="E78" s="177"/>
      <c r="F78" s="177"/>
      <c r="G78" s="177"/>
      <c r="H78" s="177"/>
      <c r="I78" s="177"/>
      <c r="J78" s="177"/>
      <c r="K78" s="177"/>
      <c r="L78" s="177"/>
      <c r="M78" s="10"/>
      <c r="N78" s="10"/>
      <c r="O78" s="10"/>
      <c r="P78" s="10"/>
      <c r="Q78" s="10"/>
      <c r="R78" s="10"/>
      <c r="S78" s="10"/>
      <c r="T78" s="10"/>
      <c r="U78" s="10"/>
      <c r="V78" s="10"/>
      <c r="W78" s="10"/>
      <c r="X78" s="10"/>
      <c r="Y78" s="10"/>
      <c r="Z78" s="10"/>
    </row>
    <row r="79" spans="1:26" ht="15" customHeight="1" x14ac:dyDescent="0.25">
      <c r="A79" s="177"/>
      <c r="B79" s="177"/>
      <c r="C79" s="177"/>
      <c r="D79" s="177"/>
      <c r="E79" s="177"/>
      <c r="F79" s="177"/>
      <c r="G79" s="177"/>
      <c r="H79" s="177"/>
      <c r="I79" s="177"/>
      <c r="J79" s="177"/>
      <c r="K79" s="177"/>
      <c r="L79" s="177"/>
      <c r="M79" s="10"/>
      <c r="N79" s="10"/>
      <c r="O79" s="10"/>
      <c r="P79" s="10"/>
      <c r="Q79" s="10"/>
      <c r="R79" s="10"/>
      <c r="S79" s="10"/>
      <c r="T79" s="10"/>
      <c r="U79" s="10"/>
      <c r="V79" s="10"/>
      <c r="W79" s="10"/>
      <c r="X79" s="10"/>
      <c r="Y79" s="10"/>
      <c r="Z79" s="10"/>
    </row>
    <row r="80" spans="1:26" ht="15" customHeight="1" x14ac:dyDescent="0.25">
      <c r="A80" s="177"/>
      <c r="B80" s="177"/>
      <c r="C80" s="177"/>
      <c r="D80" s="177"/>
      <c r="E80" s="177"/>
      <c r="F80" s="177"/>
      <c r="G80" s="177"/>
      <c r="H80" s="177"/>
      <c r="I80" s="177"/>
      <c r="J80" s="177"/>
      <c r="K80" s="177"/>
      <c r="L80" s="177"/>
      <c r="M80" s="10"/>
      <c r="N80" s="10"/>
      <c r="O80" s="10"/>
      <c r="P80" s="10"/>
      <c r="Q80" s="10"/>
      <c r="R80" s="10"/>
      <c r="S80" s="10"/>
      <c r="T80" s="10"/>
      <c r="U80" s="10"/>
      <c r="V80" s="10"/>
      <c r="W80" s="10"/>
      <c r="X80" s="10"/>
      <c r="Y80" s="10"/>
      <c r="Z80" s="10"/>
    </row>
    <row r="81" spans="1:26" ht="15" customHeight="1" x14ac:dyDescent="0.25">
      <c r="A81" s="177"/>
      <c r="B81" s="177"/>
      <c r="C81" s="177"/>
      <c r="D81" s="177"/>
      <c r="E81" s="177"/>
      <c r="F81" s="177"/>
      <c r="G81" s="177"/>
      <c r="H81" s="177"/>
      <c r="I81" s="177"/>
      <c r="J81" s="177"/>
      <c r="K81" s="177"/>
      <c r="L81" s="177"/>
      <c r="M81" s="10"/>
      <c r="N81" s="10"/>
      <c r="O81" s="10"/>
      <c r="P81" s="10"/>
      <c r="Q81" s="10"/>
      <c r="R81" s="10"/>
      <c r="S81" s="10"/>
      <c r="T81" s="10"/>
      <c r="U81" s="10"/>
      <c r="V81" s="10"/>
      <c r="W81" s="10"/>
      <c r="X81" s="10"/>
      <c r="Y81" s="10"/>
      <c r="Z81" s="10"/>
    </row>
    <row r="82" spans="1:26" ht="15" customHeight="1" x14ac:dyDescent="0.25">
      <c r="A82" s="177"/>
      <c r="B82" s="177"/>
      <c r="C82" s="177"/>
      <c r="D82" s="177"/>
      <c r="E82" s="177"/>
      <c r="F82" s="177"/>
      <c r="G82" s="177"/>
      <c r="H82" s="177"/>
      <c r="I82" s="177"/>
      <c r="J82" s="177"/>
      <c r="K82" s="177"/>
      <c r="L82" s="177"/>
      <c r="M82" s="10"/>
      <c r="N82" s="10"/>
      <c r="O82" s="10"/>
      <c r="P82" s="10"/>
      <c r="Q82" s="10"/>
      <c r="R82" s="10"/>
      <c r="S82" s="10"/>
      <c r="T82" s="10"/>
      <c r="U82" s="10"/>
      <c r="V82" s="10"/>
      <c r="W82" s="10"/>
      <c r="X82" s="10"/>
      <c r="Y82" s="10"/>
      <c r="Z82" s="10"/>
    </row>
    <row r="83" spans="1:26" ht="15" customHeight="1" x14ac:dyDescent="0.25">
      <c r="A83" s="177"/>
      <c r="B83" s="177"/>
      <c r="C83" s="177"/>
      <c r="D83" s="177"/>
      <c r="E83" s="177"/>
      <c r="F83" s="177"/>
      <c r="G83" s="177"/>
      <c r="H83" s="177"/>
      <c r="I83" s="177"/>
      <c r="J83" s="177"/>
      <c r="K83" s="177"/>
      <c r="L83" s="177"/>
      <c r="M83" s="10"/>
      <c r="N83" s="10"/>
      <c r="O83" s="10"/>
      <c r="P83" s="10"/>
      <c r="Q83" s="10"/>
      <c r="R83" s="10"/>
      <c r="S83" s="10"/>
      <c r="T83" s="10"/>
      <c r="U83" s="10"/>
      <c r="V83" s="10"/>
      <c r="W83" s="10"/>
      <c r="X83" s="10"/>
      <c r="Y83" s="10"/>
      <c r="Z83" s="10"/>
    </row>
    <row r="84" spans="1:26" ht="15" customHeight="1" x14ac:dyDescent="0.25">
      <c r="A84" s="177"/>
      <c r="B84" s="177"/>
      <c r="C84" s="177"/>
      <c r="D84" s="177"/>
      <c r="E84" s="177"/>
      <c r="F84" s="177"/>
      <c r="G84" s="177"/>
      <c r="H84" s="177"/>
      <c r="I84" s="177"/>
      <c r="J84" s="177"/>
      <c r="K84" s="177"/>
      <c r="L84" s="177"/>
      <c r="M84" s="10"/>
      <c r="N84" s="10"/>
      <c r="O84" s="10"/>
      <c r="P84" s="10"/>
      <c r="Q84" s="10"/>
      <c r="R84" s="10"/>
      <c r="S84" s="10"/>
      <c r="T84" s="10"/>
      <c r="U84" s="10"/>
      <c r="V84" s="10"/>
      <c r="W84" s="10"/>
      <c r="X84" s="10"/>
      <c r="Y84" s="10"/>
      <c r="Z84" s="10"/>
    </row>
    <row r="85" spans="1:26" ht="15" customHeight="1" x14ac:dyDescent="0.25">
      <c r="A85" s="177"/>
      <c r="B85" s="177"/>
      <c r="C85" s="177"/>
      <c r="D85" s="177"/>
      <c r="E85" s="177"/>
      <c r="F85" s="177"/>
      <c r="G85" s="177"/>
      <c r="H85" s="177"/>
      <c r="I85" s="177"/>
      <c r="J85" s="177"/>
      <c r="K85" s="177"/>
      <c r="L85" s="177"/>
      <c r="M85" s="10"/>
      <c r="N85" s="10"/>
      <c r="O85" s="10"/>
      <c r="P85" s="10"/>
      <c r="Q85" s="10"/>
      <c r="R85" s="10"/>
      <c r="S85" s="10"/>
      <c r="T85" s="10"/>
      <c r="U85" s="10"/>
      <c r="V85" s="10"/>
      <c r="W85" s="10"/>
      <c r="X85" s="10"/>
      <c r="Y85" s="10"/>
      <c r="Z85" s="10"/>
    </row>
    <row r="86" spans="1:26" ht="15" customHeight="1" x14ac:dyDescent="0.25">
      <c r="A86" s="177"/>
      <c r="B86" s="177"/>
      <c r="C86" s="177"/>
      <c r="D86" s="177"/>
      <c r="E86" s="177"/>
      <c r="F86" s="177"/>
      <c r="G86" s="177"/>
      <c r="H86" s="177"/>
      <c r="I86" s="177"/>
      <c r="J86" s="177"/>
      <c r="K86" s="177"/>
      <c r="L86" s="177"/>
      <c r="M86" s="10"/>
      <c r="N86" s="10"/>
      <c r="O86" s="10"/>
      <c r="P86" s="10"/>
      <c r="Q86" s="10"/>
      <c r="R86" s="10"/>
      <c r="S86" s="10"/>
      <c r="T86" s="10"/>
      <c r="U86" s="10"/>
      <c r="V86" s="10"/>
      <c r="W86" s="10"/>
      <c r="X86" s="10"/>
      <c r="Y86" s="10"/>
      <c r="Z86" s="10"/>
    </row>
    <row r="87" spans="1:26" ht="15" customHeight="1" x14ac:dyDescent="0.25">
      <c r="A87" s="177"/>
      <c r="B87" s="177"/>
      <c r="C87" s="177"/>
      <c r="D87" s="177"/>
      <c r="E87" s="177"/>
      <c r="F87" s="177"/>
      <c r="G87" s="177"/>
      <c r="H87" s="177"/>
      <c r="I87" s="177"/>
      <c r="J87" s="177"/>
      <c r="K87" s="177"/>
      <c r="L87" s="177"/>
      <c r="M87" s="10"/>
      <c r="N87" s="10"/>
      <c r="O87" s="10"/>
      <c r="P87" s="10"/>
      <c r="Q87" s="10"/>
      <c r="R87" s="10"/>
      <c r="S87" s="10"/>
      <c r="T87" s="10"/>
      <c r="U87" s="10"/>
      <c r="V87" s="10"/>
      <c r="W87" s="10"/>
      <c r="X87" s="10"/>
      <c r="Y87" s="10"/>
      <c r="Z87" s="10"/>
    </row>
    <row r="88" spans="1:26" ht="15" customHeight="1" x14ac:dyDescent="0.25">
      <c r="A88" s="177"/>
      <c r="B88" s="177"/>
      <c r="C88" s="177"/>
      <c r="D88" s="177"/>
      <c r="E88" s="177"/>
      <c r="F88" s="177"/>
      <c r="G88" s="177"/>
      <c r="H88" s="177"/>
      <c r="I88" s="177"/>
      <c r="J88" s="177"/>
      <c r="K88" s="177"/>
      <c r="L88" s="177"/>
      <c r="M88" s="10"/>
      <c r="N88" s="10"/>
      <c r="O88" s="10"/>
      <c r="P88" s="10"/>
      <c r="Q88" s="10"/>
      <c r="R88" s="10"/>
      <c r="S88" s="10"/>
      <c r="T88" s="10"/>
      <c r="U88" s="10"/>
      <c r="V88" s="10"/>
      <c r="W88" s="10"/>
      <c r="X88" s="10"/>
      <c r="Y88" s="10"/>
      <c r="Z88" s="10"/>
    </row>
    <row r="89" spans="1:26" ht="15" customHeight="1" x14ac:dyDescent="0.25">
      <c r="A89" s="177"/>
      <c r="B89" s="177"/>
      <c r="C89" s="177"/>
      <c r="D89" s="177"/>
      <c r="E89" s="177"/>
      <c r="F89" s="177"/>
      <c r="G89" s="177"/>
      <c r="H89" s="177"/>
      <c r="I89" s="177"/>
      <c r="J89" s="177"/>
      <c r="K89" s="177"/>
      <c r="L89" s="177"/>
      <c r="M89" s="10"/>
      <c r="N89" s="10"/>
      <c r="O89" s="10"/>
      <c r="P89" s="10"/>
      <c r="Q89" s="10"/>
      <c r="R89" s="10"/>
      <c r="S89" s="10"/>
      <c r="T89" s="10"/>
      <c r="U89" s="10"/>
      <c r="V89" s="10"/>
      <c r="W89" s="10"/>
      <c r="X89" s="10"/>
      <c r="Y89" s="10"/>
      <c r="Z89" s="10"/>
    </row>
    <row r="90" spans="1:26" ht="15" customHeight="1" x14ac:dyDescent="0.25">
      <c r="A90" s="177"/>
      <c r="B90" s="177"/>
      <c r="C90" s="177"/>
      <c r="D90" s="177"/>
      <c r="E90" s="177"/>
      <c r="F90" s="177"/>
      <c r="G90" s="177"/>
      <c r="H90" s="177"/>
      <c r="I90" s="177"/>
      <c r="J90" s="177"/>
      <c r="K90" s="177"/>
      <c r="L90" s="177"/>
      <c r="M90" s="10"/>
      <c r="N90" s="10"/>
      <c r="O90" s="10"/>
      <c r="P90" s="10"/>
      <c r="Q90" s="10"/>
      <c r="R90" s="10"/>
      <c r="S90" s="10"/>
      <c r="T90" s="10"/>
      <c r="U90" s="10"/>
      <c r="V90" s="10"/>
      <c r="W90" s="10"/>
      <c r="X90" s="10"/>
      <c r="Y90" s="10"/>
      <c r="Z90" s="10"/>
    </row>
    <row r="91" spans="1:26" ht="15" customHeight="1" x14ac:dyDescent="0.25">
      <c r="A91" s="177"/>
      <c r="B91" s="177"/>
      <c r="C91" s="177"/>
      <c r="D91" s="177"/>
      <c r="E91" s="177"/>
      <c r="F91" s="177"/>
      <c r="G91" s="177"/>
      <c r="H91" s="177"/>
      <c r="I91" s="177"/>
      <c r="J91" s="177"/>
      <c r="K91" s="177"/>
      <c r="L91" s="177"/>
      <c r="M91" s="10"/>
      <c r="N91" s="10"/>
      <c r="O91" s="10"/>
      <c r="P91" s="10"/>
      <c r="Q91" s="10"/>
      <c r="R91" s="10"/>
      <c r="S91" s="10"/>
      <c r="T91" s="10"/>
      <c r="U91" s="10"/>
      <c r="V91" s="10"/>
      <c r="W91" s="10"/>
      <c r="X91" s="10"/>
      <c r="Y91" s="10"/>
      <c r="Z91" s="10"/>
    </row>
    <row r="92" spans="1:26" ht="15" customHeight="1" x14ac:dyDescent="0.25">
      <c r="A92" s="177"/>
      <c r="B92" s="177"/>
      <c r="C92" s="177"/>
      <c r="D92" s="177"/>
      <c r="E92" s="177"/>
      <c r="F92" s="177"/>
      <c r="G92" s="177"/>
      <c r="H92" s="177"/>
      <c r="I92" s="177"/>
      <c r="J92" s="177"/>
      <c r="K92" s="177"/>
      <c r="L92" s="177"/>
      <c r="M92" s="10"/>
      <c r="N92" s="10"/>
      <c r="O92" s="10"/>
      <c r="P92" s="10"/>
      <c r="Q92" s="10"/>
      <c r="R92" s="10"/>
      <c r="S92" s="10"/>
      <c r="T92" s="10"/>
      <c r="U92" s="10"/>
      <c r="V92" s="10"/>
      <c r="W92" s="10"/>
      <c r="X92" s="10"/>
      <c r="Y92" s="10"/>
      <c r="Z92" s="10"/>
    </row>
    <row r="93" spans="1:26" ht="1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 customHeight="1" x14ac:dyDescent="0.25">
      <c r="A94" s="177"/>
      <c r="B94" s="177"/>
      <c r="C94" s="177"/>
      <c r="D94" s="177"/>
      <c r="E94" s="177"/>
      <c r="F94" s="177"/>
      <c r="G94" s="177"/>
      <c r="H94" s="177"/>
      <c r="I94" s="177"/>
      <c r="J94" s="177"/>
      <c r="K94" s="177"/>
      <c r="L94" s="177"/>
      <c r="M94" s="10"/>
      <c r="N94" s="10"/>
      <c r="O94" s="10"/>
      <c r="P94" s="10"/>
      <c r="Q94" s="10"/>
      <c r="R94" s="10"/>
      <c r="S94" s="10"/>
      <c r="T94" s="10"/>
      <c r="U94" s="10"/>
      <c r="V94" s="10"/>
      <c r="W94" s="10"/>
      <c r="X94" s="10"/>
      <c r="Y94" s="10"/>
      <c r="Z94" s="10"/>
    </row>
    <row r="95" spans="1:26" ht="15" customHeight="1" x14ac:dyDescent="0.25">
      <c r="A95" s="177"/>
      <c r="B95" s="177"/>
      <c r="C95" s="177"/>
      <c r="D95" s="177"/>
      <c r="E95" s="177"/>
      <c r="F95" s="177"/>
      <c r="G95" s="177"/>
      <c r="H95" s="177"/>
      <c r="I95" s="177"/>
      <c r="J95" s="177"/>
      <c r="K95" s="177"/>
      <c r="L95" s="177"/>
      <c r="M95" s="10"/>
      <c r="N95" s="10"/>
      <c r="O95" s="10"/>
      <c r="P95" s="10"/>
      <c r="Q95" s="10"/>
      <c r="R95" s="10"/>
      <c r="S95" s="10"/>
      <c r="T95" s="10"/>
      <c r="U95" s="10"/>
      <c r="V95" s="10"/>
      <c r="W95" s="10"/>
      <c r="X95" s="10"/>
      <c r="Y95" s="10"/>
      <c r="Z95" s="10"/>
    </row>
    <row r="96" spans="1:26" ht="15" customHeight="1" x14ac:dyDescent="0.25">
      <c r="A96" s="177"/>
      <c r="B96" s="177"/>
      <c r="C96" s="177"/>
      <c r="D96" s="177"/>
      <c r="E96" s="177"/>
      <c r="F96" s="177"/>
      <c r="G96" s="177"/>
      <c r="H96" s="177"/>
      <c r="I96" s="177"/>
      <c r="J96" s="177"/>
      <c r="K96" s="177"/>
      <c r="L96" s="177"/>
      <c r="M96" s="10"/>
      <c r="N96" s="10"/>
      <c r="O96" s="10"/>
      <c r="P96" s="10"/>
      <c r="Q96" s="10"/>
      <c r="R96" s="10"/>
      <c r="S96" s="10"/>
      <c r="T96" s="10"/>
      <c r="U96" s="10"/>
      <c r="V96" s="10"/>
      <c r="W96" s="10"/>
      <c r="X96" s="10"/>
      <c r="Y96" s="10"/>
      <c r="Z96" s="10"/>
    </row>
    <row r="97" spans="1:26" ht="15" customHeight="1" x14ac:dyDescent="0.25">
      <c r="A97" s="177"/>
      <c r="B97" s="177"/>
      <c r="C97" s="177"/>
      <c r="D97" s="177"/>
      <c r="E97" s="177"/>
      <c r="F97" s="177"/>
      <c r="G97" s="177"/>
      <c r="H97" s="177"/>
      <c r="I97" s="177"/>
      <c r="J97" s="177"/>
      <c r="K97" s="177"/>
      <c r="L97" s="177"/>
      <c r="M97" s="10"/>
      <c r="N97" s="10"/>
      <c r="O97" s="10"/>
      <c r="P97" s="10"/>
      <c r="Q97" s="10"/>
      <c r="R97" s="10"/>
      <c r="S97" s="10"/>
      <c r="T97" s="10"/>
      <c r="U97" s="10"/>
      <c r="V97" s="10"/>
      <c r="W97" s="10"/>
      <c r="X97" s="10"/>
      <c r="Y97" s="10"/>
      <c r="Z97" s="10"/>
    </row>
    <row r="98" spans="1:26" ht="15" customHeight="1" x14ac:dyDescent="0.25">
      <c r="A98" s="177"/>
      <c r="B98" s="177"/>
      <c r="C98" s="177"/>
      <c r="D98" s="177"/>
      <c r="E98" s="177"/>
      <c r="F98" s="177"/>
      <c r="G98" s="177"/>
      <c r="H98" s="177"/>
      <c r="I98" s="177"/>
      <c r="J98" s="177"/>
      <c r="K98" s="177"/>
      <c r="L98" s="177"/>
      <c r="M98" s="10"/>
      <c r="N98" s="10"/>
      <c r="O98" s="10"/>
      <c r="P98" s="10"/>
      <c r="Q98" s="10"/>
      <c r="R98" s="10"/>
      <c r="S98" s="10"/>
      <c r="T98" s="10"/>
      <c r="U98" s="10"/>
      <c r="V98" s="10"/>
      <c r="W98" s="10"/>
      <c r="X98" s="10"/>
      <c r="Y98" s="10"/>
      <c r="Z98" s="10"/>
    </row>
    <row r="99" spans="1:26" ht="15" customHeight="1" x14ac:dyDescent="0.25">
      <c r="A99" s="177"/>
      <c r="B99" s="177"/>
      <c r="C99" s="177"/>
      <c r="D99" s="177"/>
      <c r="E99" s="177"/>
      <c r="F99" s="177"/>
      <c r="G99" s="177"/>
      <c r="H99" s="177"/>
      <c r="I99" s="177"/>
      <c r="J99" s="177"/>
      <c r="K99" s="177"/>
      <c r="L99" s="177"/>
      <c r="M99" s="10"/>
      <c r="N99" s="10"/>
      <c r="O99" s="10"/>
      <c r="P99" s="10"/>
      <c r="Q99" s="10"/>
      <c r="R99" s="10"/>
      <c r="S99" s="10"/>
      <c r="T99" s="10"/>
      <c r="U99" s="10"/>
      <c r="V99" s="10"/>
      <c r="W99" s="10"/>
      <c r="X99" s="10"/>
      <c r="Y99" s="10"/>
      <c r="Z99" s="10"/>
    </row>
    <row r="100" spans="1:26" ht="15" customHeight="1" x14ac:dyDescent="0.25">
      <c r="A100" s="177"/>
      <c r="B100" s="177"/>
      <c r="C100" s="177"/>
      <c r="D100" s="177"/>
      <c r="E100" s="177"/>
      <c r="F100" s="177"/>
      <c r="G100" s="177"/>
      <c r="H100" s="177"/>
      <c r="I100" s="177"/>
      <c r="J100" s="177"/>
      <c r="K100" s="177"/>
      <c r="L100" s="177"/>
      <c r="M100" s="10"/>
      <c r="N100" s="10"/>
      <c r="O100" s="10"/>
      <c r="P100" s="10"/>
      <c r="Q100" s="10"/>
      <c r="R100" s="10"/>
      <c r="S100" s="10"/>
      <c r="T100" s="10"/>
      <c r="U100" s="10"/>
      <c r="V100" s="10"/>
      <c r="W100" s="10"/>
      <c r="X100" s="10"/>
      <c r="Y100" s="10"/>
      <c r="Z100" s="10"/>
    </row>
    <row r="101" spans="1:26" ht="15" customHeight="1" x14ac:dyDescent="0.25">
      <c r="A101" s="177"/>
      <c r="B101" s="177"/>
      <c r="C101" s="177"/>
      <c r="D101" s="177"/>
      <c r="E101" s="177"/>
      <c r="F101" s="177"/>
      <c r="G101" s="177"/>
      <c r="H101" s="177"/>
      <c r="I101" s="177"/>
      <c r="J101" s="177"/>
      <c r="K101" s="177"/>
      <c r="L101" s="177"/>
      <c r="M101" s="10"/>
      <c r="N101" s="10"/>
      <c r="O101" s="10"/>
      <c r="P101" s="10"/>
      <c r="Q101" s="10"/>
      <c r="R101" s="10"/>
      <c r="S101" s="10"/>
      <c r="T101" s="10"/>
      <c r="U101" s="10"/>
      <c r="V101" s="10"/>
      <c r="W101" s="10"/>
      <c r="X101" s="10"/>
      <c r="Y101" s="10"/>
      <c r="Z101" s="10"/>
    </row>
    <row r="102" spans="1:26" ht="15" customHeight="1" x14ac:dyDescent="0.25">
      <c r="A102" s="177"/>
      <c r="B102" s="177"/>
      <c r="C102" s="177"/>
      <c r="D102" s="177"/>
      <c r="E102" s="177"/>
      <c r="F102" s="177"/>
      <c r="G102" s="177"/>
      <c r="H102" s="177"/>
      <c r="I102" s="177"/>
      <c r="J102" s="177"/>
      <c r="K102" s="177"/>
      <c r="L102" s="177"/>
      <c r="M102" s="10"/>
      <c r="N102" s="10"/>
      <c r="O102" s="10"/>
      <c r="P102" s="10"/>
      <c r="Q102" s="10"/>
      <c r="R102" s="10"/>
      <c r="S102" s="10"/>
      <c r="T102" s="10"/>
      <c r="U102" s="10"/>
      <c r="V102" s="10"/>
      <c r="W102" s="10"/>
      <c r="X102" s="10"/>
      <c r="Y102" s="10"/>
      <c r="Z102" s="10"/>
    </row>
    <row r="103" spans="1:26" ht="15" customHeight="1" x14ac:dyDescent="0.25">
      <c r="A103" s="177"/>
      <c r="B103" s="177"/>
      <c r="C103" s="177"/>
      <c r="D103" s="177"/>
      <c r="E103" s="177"/>
      <c r="F103" s="177"/>
      <c r="G103" s="177"/>
      <c r="H103" s="177"/>
      <c r="I103" s="177"/>
      <c r="J103" s="177"/>
      <c r="K103" s="177"/>
      <c r="L103" s="177"/>
      <c r="M103" s="10"/>
      <c r="N103" s="10"/>
      <c r="O103" s="10"/>
      <c r="P103" s="10"/>
      <c r="Q103" s="10"/>
      <c r="R103" s="10"/>
      <c r="S103" s="10"/>
      <c r="T103" s="10"/>
      <c r="U103" s="10"/>
      <c r="V103" s="10"/>
      <c r="W103" s="10"/>
      <c r="X103" s="10"/>
      <c r="Y103" s="10"/>
      <c r="Z103" s="10"/>
    </row>
    <row r="104" spans="1:26" ht="15" customHeight="1" x14ac:dyDescent="0.25">
      <c r="A104" s="177"/>
      <c r="B104" s="177"/>
      <c r="C104" s="177"/>
      <c r="D104" s="177"/>
      <c r="E104" s="177"/>
      <c r="F104" s="177"/>
      <c r="G104" s="177"/>
      <c r="H104" s="177"/>
      <c r="I104" s="177"/>
      <c r="J104" s="177"/>
      <c r="K104" s="177"/>
      <c r="L104" s="177"/>
      <c r="M104" s="10"/>
      <c r="N104" s="10"/>
      <c r="O104" s="10"/>
      <c r="P104" s="10"/>
      <c r="Q104" s="10"/>
      <c r="R104" s="10"/>
      <c r="S104" s="10"/>
      <c r="T104" s="10"/>
      <c r="U104" s="10"/>
      <c r="V104" s="10"/>
      <c r="W104" s="10"/>
      <c r="X104" s="10"/>
      <c r="Y104" s="10"/>
      <c r="Z104" s="10"/>
    </row>
    <row r="105" spans="1:26" ht="15" customHeight="1" x14ac:dyDescent="0.25">
      <c r="A105" s="177"/>
      <c r="B105" s="177"/>
      <c r="C105" s="177"/>
      <c r="D105" s="177"/>
      <c r="E105" s="177"/>
      <c r="F105" s="177"/>
      <c r="G105" s="177"/>
      <c r="H105" s="177"/>
      <c r="I105" s="177"/>
      <c r="J105" s="177"/>
      <c r="K105" s="177"/>
      <c r="L105" s="177"/>
      <c r="M105" s="10"/>
      <c r="N105" s="10"/>
      <c r="O105" s="10"/>
      <c r="P105" s="10"/>
      <c r="Q105" s="10"/>
      <c r="R105" s="10"/>
      <c r="S105" s="10"/>
      <c r="T105" s="10"/>
      <c r="U105" s="10"/>
      <c r="V105" s="10"/>
      <c r="W105" s="10"/>
      <c r="X105" s="10"/>
      <c r="Y105" s="10"/>
      <c r="Z105" s="10"/>
    </row>
    <row r="106" spans="1:26" ht="15" customHeight="1" x14ac:dyDescent="0.25">
      <c r="A106" s="177"/>
      <c r="B106" s="177"/>
      <c r="C106" s="177"/>
      <c r="D106" s="177"/>
      <c r="E106" s="177"/>
      <c r="F106" s="177"/>
      <c r="G106" s="177"/>
      <c r="H106" s="177"/>
      <c r="I106" s="177"/>
      <c r="J106" s="177"/>
      <c r="K106" s="177"/>
      <c r="L106" s="177"/>
      <c r="M106" s="10"/>
      <c r="N106" s="10"/>
      <c r="O106" s="10"/>
      <c r="P106" s="10"/>
      <c r="Q106" s="10"/>
      <c r="R106" s="10"/>
      <c r="S106" s="10"/>
      <c r="T106" s="10"/>
      <c r="U106" s="10"/>
      <c r="V106" s="10"/>
      <c r="W106" s="10"/>
      <c r="X106" s="10"/>
      <c r="Y106" s="10"/>
      <c r="Z106" s="10"/>
    </row>
    <row r="107" spans="1:26" ht="15" customHeight="1" x14ac:dyDescent="0.25">
      <c r="A107" s="177"/>
      <c r="B107" s="177"/>
      <c r="C107" s="177"/>
      <c r="D107" s="177"/>
      <c r="E107" s="177"/>
      <c r="F107" s="177"/>
      <c r="G107" s="177"/>
      <c r="H107" s="177"/>
      <c r="I107" s="177"/>
      <c r="J107" s="177"/>
      <c r="K107" s="177"/>
      <c r="L107" s="177"/>
      <c r="M107" s="10"/>
      <c r="N107" s="10"/>
      <c r="O107" s="10"/>
      <c r="P107" s="10"/>
      <c r="Q107" s="10"/>
      <c r="R107" s="10"/>
      <c r="S107" s="10"/>
      <c r="T107" s="10"/>
      <c r="U107" s="10"/>
      <c r="V107" s="10"/>
      <c r="W107" s="10"/>
      <c r="X107" s="10"/>
      <c r="Y107" s="10"/>
      <c r="Z107" s="10"/>
    </row>
    <row r="108" spans="1:26" ht="15" customHeight="1" x14ac:dyDescent="0.25">
      <c r="A108" s="177"/>
      <c r="B108" s="177"/>
      <c r="C108" s="177"/>
      <c r="D108" s="177"/>
      <c r="E108" s="177"/>
      <c r="F108" s="177"/>
      <c r="G108" s="177"/>
      <c r="H108" s="177"/>
      <c r="I108" s="177"/>
      <c r="J108" s="177"/>
      <c r="K108" s="177"/>
      <c r="L108" s="177"/>
      <c r="M108" s="10"/>
      <c r="N108" s="10"/>
      <c r="O108" s="10"/>
      <c r="P108" s="10"/>
      <c r="Q108" s="10"/>
      <c r="R108" s="10"/>
      <c r="S108" s="10"/>
      <c r="T108" s="10"/>
      <c r="U108" s="10"/>
      <c r="V108" s="10"/>
      <c r="W108" s="10"/>
      <c r="X108" s="10"/>
      <c r="Y108" s="10"/>
      <c r="Z108" s="10"/>
    </row>
    <row r="109" spans="1:26" ht="15" customHeight="1" x14ac:dyDescent="0.25">
      <c r="A109" s="177"/>
      <c r="B109" s="177"/>
      <c r="C109" s="177"/>
      <c r="D109" s="177"/>
      <c r="E109" s="177"/>
      <c r="F109" s="177"/>
      <c r="G109" s="177"/>
      <c r="H109" s="177"/>
      <c r="I109" s="177"/>
      <c r="J109" s="177"/>
      <c r="K109" s="177"/>
      <c r="L109" s="177"/>
      <c r="M109" s="10"/>
      <c r="N109" s="10"/>
      <c r="O109" s="10"/>
      <c r="P109" s="10"/>
      <c r="Q109" s="10"/>
      <c r="R109" s="10"/>
      <c r="S109" s="10"/>
      <c r="T109" s="10"/>
      <c r="U109" s="10"/>
      <c r="V109" s="10"/>
      <c r="W109" s="10"/>
      <c r="X109" s="10"/>
      <c r="Y109" s="10"/>
      <c r="Z109" s="10"/>
    </row>
    <row r="110" spans="1:26" ht="15" customHeight="1" x14ac:dyDescent="0.25">
      <c r="A110" s="177"/>
      <c r="B110" s="177"/>
      <c r="C110" s="177"/>
      <c r="D110" s="177"/>
      <c r="E110" s="177"/>
      <c r="F110" s="177"/>
      <c r="G110" s="177"/>
      <c r="H110" s="177"/>
      <c r="I110" s="177"/>
      <c r="J110" s="177"/>
      <c r="K110" s="177"/>
      <c r="L110" s="177"/>
      <c r="M110" s="10"/>
      <c r="N110" s="10"/>
      <c r="O110" s="10"/>
      <c r="P110" s="10"/>
      <c r="Q110" s="10"/>
      <c r="R110" s="10"/>
      <c r="S110" s="10"/>
      <c r="T110" s="10"/>
      <c r="U110" s="10"/>
      <c r="V110" s="10"/>
      <c r="W110" s="10"/>
      <c r="X110" s="10"/>
      <c r="Y110" s="10"/>
      <c r="Z110" s="10"/>
    </row>
    <row r="111" spans="1:26" ht="15" customHeight="1" x14ac:dyDescent="0.25">
      <c r="A111" s="177"/>
      <c r="B111" s="177"/>
      <c r="C111" s="177"/>
      <c r="D111" s="177"/>
      <c r="E111" s="177"/>
      <c r="F111" s="177"/>
      <c r="G111" s="177"/>
      <c r="H111" s="177"/>
      <c r="I111" s="177"/>
      <c r="J111" s="177"/>
      <c r="K111" s="177"/>
      <c r="L111" s="177"/>
      <c r="M111" s="10"/>
      <c r="N111" s="10"/>
      <c r="O111" s="10"/>
      <c r="P111" s="10"/>
      <c r="Q111" s="10"/>
      <c r="R111" s="10"/>
      <c r="S111" s="10"/>
      <c r="T111" s="10"/>
      <c r="U111" s="10"/>
      <c r="V111" s="10"/>
      <c r="W111" s="10"/>
      <c r="X111" s="10"/>
      <c r="Y111" s="10"/>
      <c r="Z111" s="10"/>
    </row>
    <row r="112" spans="1:26" ht="15" customHeight="1" x14ac:dyDescent="0.25">
      <c r="A112" s="177"/>
      <c r="B112" s="177"/>
      <c r="C112" s="177"/>
      <c r="D112" s="177"/>
      <c r="E112" s="177"/>
      <c r="F112" s="177"/>
      <c r="G112" s="177"/>
      <c r="H112" s="177"/>
      <c r="I112" s="177"/>
      <c r="J112" s="177"/>
      <c r="K112" s="177"/>
      <c r="L112" s="177"/>
      <c r="M112" s="10"/>
      <c r="N112" s="10"/>
      <c r="O112" s="10"/>
      <c r="P112" s="10"/>
      <c r="Q112" s="10"/>
      <c r="R112" s="10"/>
      <c r="S112" s="10"/>
      <c r="T112" s="10"/>
      <c r="U112" s="10"/>
      <c r="V112" s="10"/>
      <c r="W112" s="10"/>
      <c r="X112" s="10"/>
      <c r="Y112" s="10"/>
      <c r="Z112" s="10"/>
    </row>
    <row r="113" spans="1:26" ht="15" customHeight="1" x14ac:dyDescent="0.25">
      <c r="A113" s="177"/>
      <c r="B113" s="177"/>
      <c r="C113" s="177"/>
      <c r="D113" s="177"/>
      <c r="E113" s="177"/>
      <c r="F113" s="177"/>
      <c r="G113" s="177"/>
      <c r="H113" s="177"/>
      <c r="I113" s="177"/>
      <c r="J113" s="177"/>
      <c r="K113" s="177"/>
      <c r="L113" s="177"/>
      <c r="M113" s="10"/>
      <c r="N113" s="10"/>
      <c r="O113" s="10"/>
      <c r="P113" s="10"/>
      <c r="Q113" s="10"/>
      <c r="R113" s="10"/>
      <c r="S113" s="10"/>
      <c r="T113" s="10"/>
      <c r="U113" s="10"/>
      <c r="V113" s="10"/>
      <c r="W113" s="10"/>
      <c r="X113" s="10"/>
      <c r="Y113" s="10"/>
      <c r="Z113" s="10"/>
    </row>
    <row r="114" spans="1:26" ht="15" customHeight="1" x14ac:dyDescent="0.25">
      <c r="A114" s="177"/>
      <c r="B114" s="177"/>
      <c r="C114" s="177"/>
      <c r="D114" s="177"/>
      <c r="E114" s="177"/>
      <c r="F114" s="177"/>
      <c r="G114" s="177"/>
      <c r="H114" s="177"/>
      <c r="I114" s="177"/>
      <c r="J114" s="177"/>
      <c r="K114" s="177"/>
      <c r="L114" s="177"/>
      <c r="M114" s="10"/>
      <c r="N114" s="10"/>
      <c r="O114" s="10"/>
      <c r="P114" s="10"/>
      <c r="Q114" s="10"/>
      <c r="R114" s="10"/>
      <c r="S114" s="10"/>
      <c r="T114" s="10"/>
      <c r="U114" s="10"/>
      <c r="V114" s="10"/>
      <c r="W114" s="10"/>
      <c r="X114" s="10"/>
      <c r="Y114" s="10"/>
      <c r="Z114" s="10"/>
    </row>
    <row r="115" spans="1:26" ht="15" customHeight="1" x14ac:dyDescent="0.25">
      <c r="A115" s="177"/>
      <c r="B115" s="177"/>
      <c r="C115" s="177"/>
      <c r="D115" s="177"/>
      <c r="E115" s="177"/>
      <c r="F115" s="177"/>
      <c r="G115" s="177"/>
      <c r="H115" s="177"/>
      <c r="I115" s="177"/>
      <c r="J115" s="177"/>
      <c r="K115" s="177"/>
      <c r="L115" s="177"/>
      <c r="M115" s="10"/>
      <c r="N115" s="600"/>
      <c r="O115" s="10"/>
      <c r="P115" s="10"/>
      <c r="Q115" s="10"/>
      <c r="R115" s="10"/>
      <c r="S115" s="10"/>
      <c r="T115" s="10"/>
      <c r="U115" s="10"/>
      <c r="V115" s="10"/>
      <c r="W115" s="10"/>
      <c r="X115" s="10"/>
      <c r="Y115" s="10"/>
      <c r="Z115" s="10"/>
    </row>
    <row r="116" spans="1:26" ht="15" customHeight="1" x14ac:dyDescent="0.25">
      <c r="A116" s="177"/>
      <c r="B116" s="177"/>
      <c r="C116" s="177"/>
      <c r="D116" s="177"/>
      <c r="E116" s="177"/>
      <c r="F116" s="177"/>
      <c r="G116" s="177"/>
      <c r="H116" s="177"/>
      <c r="I116" s="177"/>
      <c r="J116" s="177"/>
      <c r="K116" s="177"/>
      <c r="L116" s="177"/>
      <c r="M116" s="10"/>
      <c r="N116" s="600"/>
      <c r="O116" s="10"/>
      <c r="P116" s="10"/>
      <c r="Q116" s="10"/>
      <c r="R116" s="10"/>
      <c r="S116" s="10"/>
      <c r="T116" s="10"/>
      <c r="U116" s="10"/>
      <c r="V116" s="10"/>
      <c r="W116" s="10"/>
      <c r="X116" s="10"/>
      <c r="Y116" s="10"/>
      <c r="Z116" s="10"/>
    </row>
    <row r="117" spans="1:26" ht="15" customHeight="1" x14ac:dyDescent="0.25">
      <c r="A117" s="177"/>
      <c r="B117" s="177"/>
      <c r="C117" s="177"/>
      <c r="D117" s="177"/>
      <c r="E117" s="177"/>
      <c r="F117" s="177"/>
      <c r="G117" s="177"/>
      <c r="H117" s="177"/>
      <c r="I117" s="177"/>
      <c r="J117" s="177"/>
      <c r="K117" s="177"/>
      <c r="L117" s="177"/>
      <c r="M117" s="10"/>
      <c r="N117" s="10"/>
      <c r="O117" s="10"/>
      <c r="P117" s="10"/>
      <c r="Q117" s="10"/>
      <c r="R117" s="10"/>
      <c r="S117" s="10"/>
      <c r="T117" s="10"/>
      <c r="U117" s="10"/>
      <c r="V117" s="10"/>
      <c r="W117" s="10"/>
      <c r="X117" s="10"/>
      <c r="Y117" s="10"/>
      <c r="Z117" s="10"/>
    </row>
    <row r="118" spans="1:26" ht="15" customHeight="1" x14ac:dyDescent="0.25">
      <c r="A118" s="601"/>
      <c r="B118" s="602"/>
      <c r="C118" s="602"/>
      <c r="D118" s="602"/>
      <c r="E118" s="602"/>
      <c r="F118" s="602"/>
      <c r="G118" s="602"/>
      <c r="H118" s="602"/>
      <c r="I118" s="602"/>
      <c r="J118" s="602"/>
      <c r="K118" s="602"/>
      <c r="L118" s="602"/>
      <c r="M118" s="10"/>
      <c r="N118" s="10"/>
      <c r="O118" s="10"/>
      <c r="P118" s="10"/>
      <c r="Q118" s="10"/>
      <c r="R118" s="10"/>
      <c r="S118" s="10"/>
      <c r="T118" s="10"/>
      <c r="U118" s="10"/>
      <c r="V118" s="10"/>
      <c r="W118" s="10"/>
      <c r="X118" s="10"/>
      <c r="Y118" s="10"/>
      <c r="Z118" s="10"/>
    </row>
    <row r="119" spans="1:26" ht="15" customHeight="1" x14ac:dyDescent="0.25">
      <c r="A119" s="601"/>
      <c r="B119" s="602"/>
      <c r="C119" s="602"/>
      <c r="D119" s="602"/>
      <c r="E119" s="602"/>
      <c r="F119" s="602"/>
      <c r="G119" s="602"/>
      <c r="H119" s="602"/>
      <c r="I119" s="602"/>
      <c r="J119" s="602"/>
      <c r="K119" s="602"/>
      <c r="L119" s="602"/>
      <c r="M119" s="10"/>
      <c r="N119" s="10"/>
      <c r="O119" s="10"/>
      <c r="P119" s="10"/>
      <c r="Q119" s="10"/>
      <c r="R119" s="10"/>
      <c r="S119" s="10"/>
      <c r="T119" s="10"/>
      <c r="U119" s="10"/>
      <c r="V119" s="10"/>
      <c r="W119" s="10"/>
      <c r="X119" s="10"/>
      <c r="Y119" s="10"/>
      <c r="Z119" s="10"/>
    </row>
    <row r="120" spans="1:26" ht="15" customHeight="1" x14ac:dyDescent="0.25">
      <c r="A120" s="600"/>
      <c r="B120" s="600"/>
      <c r="C120" s="600"/>
      <c r="D120" s="600"/>
      <c r="E120" s="600"/>
      <c r="F120" s="600"/>
      <c r="G120" s="600"/>
      <c r="H120" s="600"/>
      <c r="I120" s="600"/>
      <c r="J120" s="600"/>
      <c r="K120" s="600"/>
      <c r="L120" s="600"/>
      <c r="M120" s="10"/>
      <c r="N120" s="10"/>
      <c r="O120" s="10"/>
      <c r="P120" s="10"/>
      <c r="Q120" s="10"/>
      <c r="R120" s="10"/>
      <c r="S120" s="10"/>
      <c r="T120" s="10"/>
      <c r="U120" s="10"/>
      <c r="V120" s="10"/>
      <c r="W120" s="10"/>
      <c r="X120" s="10"/>
      <c r="Y120" s="10"/>
      <c r="Z120" s="10"/>
    </row>
    <row r="121" spans="1:26" ht="15" customHeight="1" x14ac:dyDescent="0.25">
      <c r="A121" s="601"/>
      <c r="B121" s="603"/>
      <c r="C121" s="603"/>
      <c r="D121" s="603"/>
      <c r="E121" s="603"/>
      <c r="F121" s="603"/>
      <c r="G121" s="603"/>
      <c r="H121" s="603"/>
      <c r="I121" s="603"/>
      <c r="J121" s="603"/>
      <c r="K121" s="603"/>
      <c r="L121" s="603"/>
      <c r="M121" s="10"/>
      <c r="N121" s="10"/>
      <c r="O121" s="10"/>
      <c r="P121" s="10"/>
      <c r="Q121" s="10"/>
      <c r="R121" s="10"/>
      <c r="S121" s="10"/>
      <c r="T121" s="10"/>
      <c r="U121" s="10"/>
      <c r="V121" s="10"/>
      <c r="W121" s="10"/>
      <c r="X121" s="10"/>
      <c r="Y121" s="10"/>
      <c r="Z121" s="10"/>
    </row>
    <row r="122" spans="1:26" ht="15" customHeight="1" x14ac:dyDescent="0.25">
      <c r="A122" s="600"/>
      <c r="B122" s="603"/>
      <c r="C122" s="603"/>
      <c r="D122" s="603"/>
      <c r="E122" s="603"/>
      <c r="F122" s="603"/>
      <c r="G122" s="603"/>
      <c r="H122" s="603"/>
      <c r="I122" s="603"/>
      <c r="J122" s="603"/>
      <c r="K122" s="603"/>
      <c r="L122" s="603"/>
      <c r="M122" s="10"/>
      <c r="N122" s="10"/>
      <c r="O122" s="10"/>
      <c r="P122" s="10"/>
      <c r="Q122" s="10"/>
      <c r="R122" s="10"/>
      <c r="S122" s="10"/>
      <c r="T122" s="10"/>
      <c r="U122" s="10"/>
      <c r="V122" s="10"/>
      <c r="W122" s="10"/>
      <c r="X122" s="10"/>
      <c r="Y122" s="10"/>
      <c r="Z122" s="10"/>
    </row>
    <row r="123" spans="1:26" ht="15" customHeight="1" x14ac:dyDescent="0.25">
      <c r="A123" s="600"/>
      <c r="B123" s="600"/>
      <c r="C123" s="600"/>
      <c r="D123" s="600"/>
      <c r="E123" s="600"/>
      <c r="F123" s="600"/>
      <c r="G123" s="600"/>
      <c r="H123" s="600"/>
      <c r="I123" s="600"/>
      <c r="J123" s="600"/>
      <c r="K123" s="600"/>
      <c r="L123" s="600"/>
      <c r="M123" s="10"/>
      <c r="N123" s="10"/>
      <c r="O123" s="10"/>
      <c r="P123" s="10"/>
      <c r="Q123" s="10"/>
      <c r="R123" s="10"/>
      <c r="S123" s="10"/>
      <c r="T123" s="10"/>
      <c r="U123" s="10"/>
      <c r="V123" s="10"/>
      <c r="W123" s="10"/>
      <c r="X123" s="10"/>
      <c r="Y123" s="10"/>
      <c r="Z123" s="10"/>
    </row>
    <row r="124" spans="1:26" ht="15" customHeight="1" x14ac:dyDescent="0.25">
      <c r="A124" s="601"/>
      <c r="B124" s="603"/>
      <c r="C124" s="603"/>
      <c r="D124" s="603"/>
      <c r="E124" s="603"/>
      <c r="F124" s="603"/>
      <c r="G124" s="603"/>
      <c r="H124" s="603"/>
      <c r="I124" s="603"/>
      <c r="J124" s="603"/>
      <c r="K124" s="603"/>
      <c r="L124" s="603"/>
      <c r="M124" s="10"/>
      <c r="N124" s="10"/>
      <c r="O124" s="10"/>
      <c r="P124" s="10"/>
      <c r="Q124" s="10"/>
      <c r="R124" s="10"/>
      <c r="S124" s="10"/>
      <c r="T124" s="10"/>
      <c r="U124" s="10"/>
      <c r="V124" s="10"/>
      <c r="W124" s="10"/>
      <c r="X124" s="10"/>
      <c r="Y124" s="10"/>
      <c r="Z124" s="10"/>
    </row>
    <row r="125" spans="1:26" ht="15" customHeight="1" x14ac:dyDescent="0.25">
      <c r="A125" s="601"/>
      <c r="B125" s="603"/>
      <c r="C125" s="603"/>
      <c r="D125" s="603"/>
      <c r="E125" s="603"/>
      <c r="F125" s="603"/>
      <c r="G125" s="603"/>
      <c r="H125" s="603"/>
      <c r="I125" s="603"/>
      <c r="J125" s="603"/>
      <c r="K125" s="603"/>
      <c r="L125" s="603"/>
      <c r="M125" s="10"/>
      <c r="N125" s="10"/>
      <c r="O125" s="10"/>
      <c r="P125" s="10"/>
      <c r="Q125" s="10"/>
      <c r="R125" s="10"/>
      <c r="S125" s="10"/>
      <c r="T125" s="10"/>
      <c r="U125" s="10"/>
      <c r="V125" s="10"/>
      <c r="W125" s="10"/>
      <c r="X125" s="10"/>
      <c r="Y125" s="10"/>
      <c r="Z125" s="10"/>
    </row>
    <row r="126" spans="1:26" ht="15" customHeight="1" x14ac:dyDescent="0.25">
      <c r="A126" s="601"/>
      <c r="B126" s="600"/>
      <c r="C126" s="600"/>
      <c r="D126" s="600"/>
      <c r="E126" s="600"/>
      <c r="F126" s="600"/>
      <c r="G126" s="600"/>
      <c r="H126" s="600"/>
      <c r="I126" s="600"/>
      <c r="J126" s="600"/>
      <c r="K126" s="600"/>
      <c r="L126" s="600"/>
      <c r="M126" s="10"/>
      <c r="N126" s="10"/>
      <c r="O126" s="10"/>
      <c r="P126" s="10"/>
      <c r="Q126" s="10"/>
      <c r="R126" s="10"/>
      <c r="S126" s="10"/>
      <c r="T126" s="10"/>
      <c r="U126" s="10"/>
      <c r="V126" s="10"/>
      <c r="W126" s="10"/>
      <c r="X126" s="10"/>
      <c r="Y126" s="10"/>
      <c r="Z126" s="10"/>
    </row>
    <row r="127" spans="1:26" ht="15" customHeight="1" x14ac:dyDescent="0.25">
      <c r="A127" s="601"/>
      <c r="B127" s="600"/>
      <c r="C127" s="600"/>
      <c r="D127" s="600"/>
      <c r="E127" s="600"/>
      <c r="F127" s="600"/>
      <c r="G127" s="600"/>
      <c r="H127" s="600"/>
      <c r="I127" s="600"/>
      <c r="J127" s="600"/>
      <c r="K127" s="600"/>
      <c r="L127" s="600"/>
      <c r="M127" s="10"/>
      <c r="N127" s="10"/>
      <c r="O127" s="10"/>
      <c r="P127" s="10"/>
      <c r="Q127" s="10"/>
      <c r="R127" s="10"/>
      <c r="S127" s="10"/>
      <c r="T127" s="10"/>
      <c r="U127" s="10"/>
      <c r="V127" s="10"/>
      <c r="W127" s="10"/>
      <c r="X127" s="10"/>
      <c r="Y127" s="10"/>
      <c r="Z127" s="10"/>
    </row>
    <row r="128" spans="1:26" ht="15" customHeight="1" x14ac:dyDescent="0.25">
      <c r="A128" s="601"/>
      <c r="B128" s="600"/>
      <c r="C128" s="600"/>
      <c r="D128" s="600"/>
      <c r="E128" s="600"/>
      <c r="F128" s="600"/>
      <c r="G128" s="600"/>
      <c r="H128" s="600"/>
      <c r="I128" s="600"/>
      <c r="J128" s="600"/>
      <c r="K128" s="600"/>
      <c r="L128" s="600"/>
      <c r="M128" s="10"/>
      <c r="N128" s="10"/>
      <c r="O128" s="10"/>
      <c r="P128" s="10"/>
      <c r="Q128" s="10"/>
      <c r="R128" s="10"/>
      <c r="S128" s="10"/>
      <c r="T128" s="10"/>
      <c r="U128" s="10"/>
      <c r="V128" s="10"/>
      <c r="W128" s="10"/>
      <c r="X128" s="10"/>
      <c r="Y128" s="10"/>
      <c r="Z128" s="10"/>
    </row>
    <row r="129" spans="1:26" ht="15" customHeight="1" x14ac:dyDescent="0.25">
      <c r="A129" s="601"/>
      <c r="B129" s="603"/>
      <c r="C129" s="603"/>
      <c r="D129" s="603"/>
      <c r="E129" s="603"/>
      <c r="F129" s="603"/>
      <c r="G129" s="603"/>
      <c r="H129" s="603"/>
      <c r="I129" s="603"/>
      <c r="J129" s="603"/>
      <c r="K129" s="603"/>
      <c r="L129" s="603"/>
      <c r="M129" s="10"/>
      <c r="N129" s="10"/>
      <c r="O129" s="10"/>
      <c r="P129" s="10"/>
      <c r="Q129" s="10"/>
      <c r="R129" s="10"/>
      <c r="S129" s="10"/>
      <c r="T129" s="10"/>
      <c r="U129" s="10"/>
      <c r="V129" s="10"/>
      <c r="W129" s="10"/>
      <c r="X129" s="10"/>
      <c r="Y129" s="10"/>
      <c r="Z129" s="10"/>
    </row>
    <row r="130" spans="1:26" ht="15" customHeight="1" x14ac:dyDescent="0.25">
      <c r="A130" s="600"/>
      <c r="B130" s="603"/>
      <c r="C130" s="603"/>
      <c r="D130" s="603"/>
      <c r="E130" s="603"/>
      <c r="F130" s="603"/>
      <c r="G130" s="603"/>
      <c r="H130" s="603"/>
      <c r="I130" s="603"/>
      <c r="J130" s="603"/>
      <c r="K130" s="603"/>
      <c r="L130" s="603"/>
      <c r="M130" s="10"/>
      <c r="N130" s="10"/>
      <c r="O130" s="10"/>
      <c r="P130" s="10"/>
      <c r="Q130" s="10"/>
      <c r="R130" s="10"/>
      <c r="S130" s="10"/>
      <c r="T130" s="10"/>
      <c r="U130" s="10"/>
      <c r="V130" s="10"/>
      <c r="W130" s="10"/>
      <c r="X130" s="10"/>
      <c r="Y130" s="10"/>
      <c r="Z130" s="10"/>
    </row>
    <row r="131" spans="1:26" ht="15" customHeight="1" x14ac:dyDescent="0.25">
      <c r="A131" s="600"/>
      <c r="B131" s="600"/>
      <c r="C131" s="600"/>
      <c r="D131" s="600"/>
      <c r="E131" s="600"/>
      <c r="F131" s="600"/>
      <c r="G131" s="600"/>
      <c r="H131" s="600"/>
      <c r="I131" s="600"/>
      <c r="J131" s="600"/>
      <c r="K131" s="600"/>
      <c r="L131" s="600"/>
      <c r="M131" s="10"/>
      <c r="N131" s="10"/>
      <c r="O131" s="10"/>
      <c r="P131" s="10"/>
      <c r="Q131" s="10"/>
      <c r="R131" s="10"/>
      <c r="S131" s="10"/>
      <c r="T131" s="10"/>
      <c r="U131" s="10"/>
      <c r="V131" s="10"/>
      <c r="W131" s="10"/>
      <c r="X131" s="10"/>
      <c r="Y131" s="10"/>
      <c r="Z131" s="10"/>
    </row>
    <row r="132" spans="1:26" ht="15" customHeight="1" x14ac:dyDescent="0.25">
      <c r="A132" s="177"/>
      <c r="B132" s="177"/>
      <c r="C132" s="177"/>
      <c r="D132" s="177"/>
      <c r="E132" s="177"/>
      <c r="F132" s="177"/>
      <c r="G132" s="177"/>
      <c r="H132" s="177"/>
      <c r="I132" s="177"/>
      <c r="J132" s="177"/>
      <c r="K132" s="177"/>
      <c r="L132" s="177"/>
      <c r="M132" s="10"/>
      <c r="N132" s="10"/>
      <c r="O132" s="10"/>
      <c r="P132" s="10"/>
      <c r="Q132" s="10"/>
      <c r="R132" s="10"/>
      <c r="S132" s="10"/>
      <c r="T132" s="10"/>
      <c r="U132" s="10"/>
      <c r="V132" s="10"/>
      <c r="W132" s="10"/>
      <c r="X132" s="10"/>
      <c r="Y132" s="10"/>
      <c r="Z132" s="10"/>
    </row>
    <row r="133" spans="1:26" ht="15" customHeight="1" x14ac:dyDescent="0.25">
      <c r="A133" s="177"/>
      <c r="B133" s="177"/>
      <c r="C133" s="177"/>
      <c r="D133" s="177"/>
      <c r="E133" s="177"/>
      <c r="F133" s="177"/>
      <c r="G133" s="177"/>
      <c r="H133" s="177"/>
      <c r="I133" s="177"/>
      <c r="J133" s="177"/>
      <c r="K133" s="177"/>
      <c r="L133" s="177"/>
      <c r="M133" s="10"/>
      <c r="N133" s="10"/>
      <c r="O133" s="10"/>
      <c r="P133" s="10"/>
      <c r="Q133" s="10"/>
      <c r="R133" s="10"/>
      <c r="S133" s="10"/>
      <c r="T133" s="10"/>
      <c r="U133" s="10"/>
      <c r="V133" s="10"/>
      <c r="W133" s="10"/>
      <c r="X133" s="10"/>
      <c r="Y133" s="10"/>
      <c r="Z133" s="10"/>
    </row>
    <row r="134" spans="1:26" ht="15" customHeight="1" x14ac:dyDescent="0.25">
      <c r="A134" s="177"/>
      <c r="B134" s="177"/>
      <c r="C134" s="177"/>
      <c r="D134" s="177"/>
      <c r="E134" s="177"/>
      <c r="F134" s="177"/>
      <c r="G134" s="177"/>
      <c r="H134" s="177"/>
      <c r="I134" s="177"/>
      <c r="J134" s="177"/>
      <c r="K134" s="177"/>
      <c r="L134" s="177"/>
      <c r="M134" s="10"/>
      <c r="N134" s="10"/>
      <c r="O134" s="10"/>
      <c r="P134" s="10"/>
      <c r="Q134" s="10"/>
      <c r="R134" s="10"/>
      <c r="S134" s="10"/>
      <c r="T134" s="10"/>
      <c r="U134" s="10"/>
      <c r="V134" s="10"/>
      <c r="W134" s="10"/>
      <c r="X134" s="10"/>
      <c r="Y134" s="10"/>
      <c r="Z134" s="10"/>
    </row>
    <row r="135" spans="1:26" ht="15" customHeight="1" x14ac:dyDescent="0.25">
      <c r="A135" s="177"/>
      <c r="B135" s="177"/>
      <c r="C135" s="177"/>
      <c r="D135" s="177"/>
      <c r="E135" s="177"/>
      <c r="F135" s="177"/>
      <c r="G135" s="177"/>
      <c r="H135" s="177"/>
      <c r="I135" s="177"/>
      <c r="J135" s="177"/>
      <c r="K135" s="177"/>
      <c r="L135" s="177"/>
      <c r="M135" s="10"/>
      <c r="N135" s="10"/>
      <c r="O135" s="10"/>
      <c r="P135" s="10"/>
      <c r="Q135" s="10"/>
      <c r="R135" s="10"/>
      <c r="S135" s="10"/>
      <c r="T135" s="10"/>
      <c r="U135" s="10"/>
      <c r="V135" s="10"/>
      <c r="W135" s="10"/>
      <c r="X135" s="10"/>
      <c r="Y135" s="10"/>
      <c r="Z135" s="10"/>
    </row>
    <row r="136" spans="1:26" ht="15" customHeight="1" x14ac:dyDescent="0.25">
      <c r="A136" s="177"/>
      <c r="B136" s="177"/>
      <c r="C136" s="177"/>
      <c r="D136" s="177"/>
      <c r="E136" s="177"/>
      <c r="F136" s="177"/>
      <c r="G136" s="177"/>
      <c r="H136" s="177"/>
      <c r="I136" s="177"/>
      <c r="J136" s="177"/>
      <c r="K136" s="177"/>
      <c r="L136" s="177"/>
      <c r="M136" s="10"/>
      <c r="N136" s="10"/>
      <c r="O136" s="10"/>
      <c r="P136" s="10"/>
      <c r="Q136" s="10"/>
      <c r="R136" s="10"/>
      <c r="S136" s="10"/>
      <c r="T136" s="10"/>
      <c r="U136" s="10"/>
      <c r="V136" s="10"/>
      <c r="W136" s="10"/>
      <c r="X136" s="10"/>
      <c r="Y136" s="10"/>
      <c r="Z136" s="10"/>
    </row>
    <row r="137" spans="1:26" ht="15" customHeight="1" x14ac:dyDescent="0.25">
      <c r="A137" s="177"/>
      <c r="B137" s="177"/>
      <c r="C137" s="177"/>
      <c r="D137" s="177"/>
      <c r="E137" s="177"/>
      <c r="F137" s="177"/>
      <c r="G137" s="177"/>
      <c r="H137" s="177"/>
      <c r="I137" s="177"/>
      <c r="J137" s="177"/>
      <c r="K137" s="177"/>
      <c r="L137" s="177"/>
      <c r="M137" s="10"/>
      <c r="N137" s="10"/>
      <c r="O137" s="10"/>
      <c r="P137" s="10"/>
      <c r="Q137" s="10"/>
      <c r="R137" s="10"/>
      <c r="S137" s="10"/>
      <c r="T137" s="10"/>
      <c r="U137" s="10"/>
      <c r="V137" s="10"/>
      <c r="W137" s="10"/>
      <c r="X137" s="10"/>
      <c r="Y137" s="10"/>
      <c r="Z137" s="10"/>
    </row>
    <row r="138" spans="1:26" ht="15" customHeight="1" x14ac:dyDescent="0.25">
      <c r="A138" s="177"/>
      <c r="B138" s="177"/>
      <c r="C138" s="177"/>
      <c r="D138" s="177"/>
      <c r="E138" s="177"/>
      <c r="F138" s="177"/>
      <c r="G138" s="177"/>
      <c r="H138" s="177"/>
      <c r="I138" s="177"/>
      <c r="J138" s="177"/>
      <c r="K138" s="177"/>
      <c r="L138" s="177"/>
      <c r="M138" s="10"/>
      <c r="N138" s="10"/>
      <c r="O138" s="10"/>
      <c r="P138" s="10"/>
      <c r="Q138" s="10"/>
      <c r="R138" s="10"/>
      <c r="S138" s="10"/>
      <c r="T138" s="10"/>
      <c r="U138" s="10"/>
      <c r="V138" s="10"/>
      <c r="W138" s="10"/>
      <c r="X138" s="10"/>
      <c r="Y138" s="10"/>
      <c r="Z138" s="10"/>
    </row>
    <row r="139" spans="1:26" ht="1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 customHeight="1" x14ac:dyDescent="0.25">
      <c r="A140" s="177"/>
      <c r="B140" s="177"/>
      <c r="C140" s="177"/>
      <c r="D140" s="177"/>
      <c r="E140" s="177"/>
      <c r="F140" s="177"/>
      <c r="G140" s="177"/>
      <c r="H140" s="177"/>
      <c r="I140" s="177"/>
      <c r="J140" s="177"/>
      <c r="K140" s="177"/>
      <c r="L140" s="177"/>
      <c r="M140" s="10"/>
      <c r="N140" s="10"/>
      <c r="O140" s="10"/>
      <c r="P140" s="10"/>
      <c r="Q140" s="10"/>
      <c r="R140" s="10"/>
      <c r="S140" s="10"/>
      <c r="T140" s="10"/>
      <c r="U140" s="10"/>
      <c r="V140" s="10"/>
      <c r="W140" s="10"/>
      <c r="X140" s="10"/>
      <c r="Y140" s="10"/>
      <c r="Z140" s="10"/>
    </row>
    <row r="141" spans="1:26" ht="15" customHeight="1" x14ac:dyDescent="0.25">
      <c r="A141" s="177"/>
      <c r="B141" s="177"/>
      <c r="C141" s="177"/>
      <c r="D141" s="177"/>
      <c r="E141" s="177"/>
      <c r="F141" s="177"/>
      <c r="G141" s="177"/>
      <c r="H141" s="177"/>
      <c r="I141" s="177"/>
      <c r="J141" s="177"/>
      <c r="K141" s="177"/>
      <c r="L141" s="177"/>
      <c r="M141" s="10"/>
      <c r="N141" s="10"/>
      <c r="O141" s="10"/>
      <c r="P141" s="10"/>
      <c r="Q141" s="10"/>
      <c r="R141" s="10"/>
      <c r="S141" s="10"/>
      <c r="T141" s="10"/>
      <c r="U141" s="10"/>
      <c r="V141" s="10"/>
      <c r="W141" s="10"/>
      <c r="X141" s="10"/>
      <c r="Y141" s="10"/>
      <c r="Z141" s="10"/>
    </row>
    <row r="142" spans="1:26" ht="1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 customHeight="1" x14ac:dyDescent="0.25">
      <c r="A143" s="177"/>
      <c r="B143" s="177"/>
      <c r="C143" s="177"/>
      <c r="D143" s="177"/>
      <c r="E143" s="177"/>
      <c r="F143" s="177"/>
      <c r="G143" s="177"/>
      <c r="H143" s="177"/>
      <c r="I143" s="177"/>
      <c r="J143" s="177"/>
      <c r="K143" s="177"/>
      <c r="L143" s="177"/>
      <c r="M143" s="10"/>
      <c r="N143" s="10"/>
      <c r="O143" s="10"/>
      <c r="P143" s="10"/>
      <c r="Q143" s="10"/>
      <c r="R143" s="10"/>
      <c r="S143" s="10"/>
      <c r="T143" s="10"/>
      <c r="U143" s="10"/>
      <c r="V143" s="10"/>
      <c r="W143" s="10"/>
      <c r="X143" s="10"/>
      <c r="Y143" s="10"/>
      <c r="Z143" s="10"/>
    </row>
    <row r="144" spans="1:26" ht="15" customHeight="1" x14ac:dyDescent="0.25">
      <c r="A144" s="177"/>
      <c r="B144" s="177"/>
      <c r="C144" s="177"/>
      <c r="D144" s="177"/>
      <c r="E144" s="177"/>
      <c r="F144" s="177"/>
      <c r="G144" s="177"/>
      <c r="H144" s="177"/>
      <c r="I144" s="177"/>
      <c r="J144" s="177"/>
      <c r="K144" s="177"/>
      <c r="L144" s="177"/>
      <c r="M144" s="10"/>
      <c r="N144" s="10"/>
      <c r="O144" s="10"/>
      <c r="P144" s="10"/>
      <c r="Q144" s="10"/>
      <c r="R144" s="10"/>
      <c r="S144" s="10"/>
      <c r="T144" s="10"/>
      <c r="U144" s="10"/>
      <c r="V144" s="10"/>
      <c r="W144" s="10"/>
      <c r="X144" s="10"/>
      <c r="Y144" s="10"/>
      <c r="Z144" s="10"/>
    </row>
    <row r="145" spans="1:26" ht="15" customHeight="1" x14ac:dyDescent="0.25">
      <c r="A145" s="177"/>
      <c r="B145" s="177"/>
      <c r="C145" s="177"/>
      <c r="D145" s="177"/>
      <c r="E145" s="177"/>
      <c r="F145" s="177"/>
      <c r="G145" s="177"/>
      <c r="H145" s="177"/>
      <c r="I145" s="177"/>
      <c r="J145" s="177"/>
      <c r="K145" s="177"/>
      <c r="L145" s="177"/>
      <c r="M145" s="10"/>
      <c r="N145" s="10"/>
      <c r="O145" s="10"/>
      <c r="P145" s="10"/>
      <c r="Q145" s="10"/>
      <c r="R145" s="10"/>
      <c r="S145" s="10"/>
      <c r="T145" s="10"/>
      <c r="U145" s="10"/>
      <c r="V145" s="10"/>
      <c r="W145" s="10"/>
      <c r="X145" s="10"/>
      <c r="Y145" s="10"/>
      <c r="Z145" s="10"/>
    </row>
    <row r="146" spans="1:26" ht="15" customHeight="1" x14ac:dyDescent="0.25">
      <c r="A146" s="177"/>
      <c r="B146" s="177"/>
      <c r="C146" s="177"/>
      <c r="D146" s="177"/>
      <c r="E146" s="177"/>
      <c r="F146" s="177"/>
      <c r="G146" s="177"/>
      <c r="H146" s="177"/>
      <c r="I146" s="177"/>
      <c r="J146" s="177"/>
      <c r="K146" s="177"/>
      <c r="L146" s="177"/>
      <c r="M146" s="10"/>
      <c r="N146" s="10"/>
      <c r="O146" s="10"/>
      <c r="P146" s="10"/>
      <c r="Q146" s="10"/>
      <c r="R146" s="10"/>
      <c r="S146" s="10"/>
      <c r="T146" s="10"/>
      <c r="U146" s="10"/>
      <c r="V146" s="10"/>
      <c r="W146" s="10"/>
      <c r="X146" s="10"/>
      <c r="Y146" s="10"/>
      <c r="Z146" s="10"/>
    </row>
    <row r="147" spans="1:26" ht="15" customHeight="1" x14ac:dyDescent="0.25">
      <c r="A147" s="177"/>
      <c r="B147" s="177"/>
      <c r="C147" s="177"/>
      <c r="D147" s="177"/>
      <c r="E147" s="177"/>
      <c r="F147" s="177"/>
      <c r="G147" s="177"/>
      <c r="H147" s="177"/>
      <c r="I147" s="177"/>
      <c r="J147" s="177"/>
      <c r="K147" s="177"/>
      <c r="L147" s="177"/>
      <c r="M147" s="10"/>
      <c r="N147" s="10"/>
      <c r="O147" s="10"/>
      <c r="P147" s="10"/>
      <c r="Q147" s="10"/>
      <c r="R147" s="10"/>
      <c r="S147" s="10"/>
      <c r="T147" s="10"/>
      <c r="U147" s="10"/>
      <c r="V147" s="10"/>
      <c r="W147" s="10"/>
      <c r="X147" s="10"/>
      <c r="Y147" s="10"/>
      <c r="Z147" s="10"/>
    </row>
    <row r="148" spans="1:26" ht="15" customHeight="1" x14ac:dyDescent="0.25">
      <c r="A148" s="177"/>
      <c r="B148" s="177"/>
      <c r="C148" s="177"/>
      <c r="D148" s="177"/>
      <c r="E148" s="177"/>
      <c r="F148" s="177"/>
      <c r="G148" s="177"/>
      <c r="H148" s="177"/>
      <c r="I148" s="177"/>
      <c r="J148" s="177"/>
      <c r="K148" s="177"/>
      <c r="L148" s="177"/>
      <c r="M148" s="10"/>
      <c r="N148" s="10"/>
      <c r="O148" s="10"/>
      <c r="P148" s="10"/>
      <c r="Q148" s="10"/>
      <c r="R148" s="10"/>
      <c r="S148" s="10"/>
      <c r="T148" s="10"/>
      <c r="U148" s="10"/>
      <c r="V148" s="10"/>
      <c r="W148" s="10"/>
      <c r="X148" s="10"/>
      <c r="Y148" s="10"/>
      <c r="Z148" s="10"/>
    </row>
    <row r="149" spans="1:26" ht="15" customHeight="1" x14ac:dyDescent="0.25">
      <c r="A149" s="177"/>
      <c r="B149" s="177"/>
      <c r="C149" s="177"/>
      <c r="D149" s="177"/>
      <c r="E149" s="177"/>
      <c r="F149" s="177"/>
      <c r="G149" s="177"/>
      <c r="H149" s="177"/>
      <c r="I149" s="177"/>
      <c r="J149" s="177"/>
      <c r="K149" s="177"/>
      <c r="L149" s="177"/>
      <c r="M149" s="10"/>
      <c r="N149" s="10"/>
      <c r="O149" s="10"/>
      <c r="P149" s="10"/>
      <c r="Q149" s="10"/>
      <c r="R149" s="10"/>
      <c r="S149" s="10"/>
      <c r="T149" s="10"/>
      <c r="U149" s="10"/>
      <c r="V149" s="10"/>
      <c r="W149" s="10"/>
      <c r="X149" s="10"/>
      <c r="Y149" s="10"/>
      <c r="Z149" s="10"/>
    </row>
    <row r="150" spans="1:26" ht="15" customHeight="1" x14ac:dyDescent="0.25">
      <c r="A150" s="177"/>
      <c r="B150" s="177"/>
      <c r="C150" s="177"/>
      <c r="D150" s="177"/>
      <c r="E150" s="177"/>
      <c r="F150" s="177"/>
      <c r="G150" s="177"/>
      <c r="H150" s="177"/>
      <c r="I150" s="177"/>
      <c r="J150" s="177"/>
      <c r="K150" s="177"/>
      <c r="L150" s="177"/>
      <c r="M150" s="10"/>
      <c r="N150" s="10"/>
      <c r="O150" s="10"/>
      <c r="P150" s="10"/>
      <c r="Q150" s="10"/>
      <c r="R150" s="10"/>
      <c r="S150" s="10"/>
      <c r="T150" s="10"/>
      <c r="U150" s="10"/>
      <c r="V150" s="10"/>
      <c r="W150" s="10"/>
      <c r="X150" s="10"/>
      <c r="Y150" s="10"/>
      <c r="Z150" s="10"/>
    </row>
    <row r="151" spans="1:26" ht="15" customHeight="1" x14ac:dyDescent="0.25">
      <c r="A151" s="177"/>
      <c r="B151" s="177"/>
      <c r="C151" s="177"/>
      <c r="D151" s="177"/>
      <c r="E151" s="177"/>
      <c r="F151" s="177"/>
      <c r="G151" s="177"/>
      <c r="H151" s="177"/>
      <c r="I151" s="177"/>
      <c r="J151" s="177"/>
      <c r="K151" s="177"/>
      <c r="L151" s="177"/>
      <c r="M151" s="10"/>
      <c r="N151" s="10"/>
      <c r="O151" s="10"/>
      <c r="P151" s="10"/>
      <c r="Q151" s="10"/>
      <c r="R151" s="10"/>
      <c r="S151" s="10"/>
      <c r="T151" s="10"/>
      <c r="U151" s="10"/>
      <c r="V151" s="10"/>
      <c r="W151" s="10"/>
      <c r="X151" s="10"/>
      <c r="Y151" s="10"/>
      <c r="Z151" s="10"/>
    </row>
    <row r="152" spans="1:26" ht="15" customHeight="1" x14ac:dyDescent="0.25">
      <c r="A152" s="177"/>
      <c r="B152" s="177"/>
      <c r="C152" s="177"/>
      <c r="D152" s="177"/>
      <c r="E152" s="177"/>
      <c r="F152" s="177"/>
      <c r="G152" s="177"/>
      <c r="H152" s="177"/>
      <c r="I152" s="177"/>
      <c r="J152" s="177"/>
      <c r="K152" s="177"/>
      <c r="L152" s="177"/>
      <c r="M152" s="10"/>
      <c r="N152" s="10"/>
      <c r="O152" s="10"/>
      <c r="P152" s="10"/>
      <c r="Q152" s="10"/>
      <c r="R152" s="10"/>
      <c r="S152" s="10"/>
      <c r="T152" s="10"/>
      <c r="U152" s="10"/>
      <c r="V152" s="10"/>
      <c r="W152" s="10"/>
      <c r="X152" s="10"/>
      <c r="Y152" s="10"/>
      <c r="Z152" s="10"/>
    </row>
    <row r="153" spans="1:26" ht="15" customHeight="1" x14ac:dyDescent="0.25">
      <c r="A153" s="177"/>
      <c r="B153" s="177"/>
      <c r="C153" s="177"/>
      <c r="D153" s="177"/>
      <c r="E153" s="177"/>
      <c r="F153" s="177"/>
      <c r="G153" s="177"/>
      <c r="H153" s="177"/>
      <c r="I153" s="177"/>
      <c r="J153" s="177"/>
      <c r="K153" s="177"/>
      <c r="L153" s="177"/>
      <c r="M153" s="10"/>
      <c r="N153" s="10"/>
      <c r="O153" s="10"/>
      <c r="P153" s="10"/>
      <c r="Q153" s="10"/>
      <c r="R153" s="10"/>
      <c r="S153" s="10"/>
      <c r="T153" s="10"/>
      <c r="U153" s="10"/>
      <c r="V153" s="10"/>
      <c r="W153" s="10"/>
      <c r="X153" s="10"/>
      <c r="Y153" s="10"/>
      <c r="Z153" s="10"/>
    </row>
    <row r="154" spans="1:26" ht="15" customHeight="1" x14ac:dyDescent="0.25">
      <c r="A154" s="177"/>
      <c r="B154" s="177"/>
      <c r="C154" s="177"/>
      <c r="D154" s="177"/>
      <c r="E154" s="177"/>
      <c r="F154" s="177"/>
      <c r="G154" s="177"/>
      <c r="H154" s="177"/>
      <c r="I154" s="177"/>
      <c r="J154" s="177"/>
      <c r="K154" s="177"/>
      <c r="L154" s="177"/>
      <c r="M154" s="10"/>
      <c r="N154" s="10"/>
      <c r="O154" s="10"/>
      <c r="P154" s="10"/>
      <c r="Q154" s="10"/>
      <c r="R154" s="10"/>
      <c r="S154" s="10"/>
      <c r="T154" s="10"/>
      <c r="U154" s="10"/>
      <c r="V154" s="10"/>
      <c r="W154" s="10"/>
      <c r="X154" s="10"/>
      <c r="Y154" s="10"/>
      <c r="Z154" s="10"/>
    </row>
    <row r="155" spans="1:26" ht="15" customHeight="1" x14ac:dyDescent="0.25">
      <c r="A155" s="177"/>
      <c r="B155" s="177"/>
      <c r="C155" s="177"/>
      <c r="D155" s="177"/>
      <c r="E155" s="177"/>
      <c r="F155" s="177"/>
      <c r="G155" s="177"/>
      <c r="H155" s="177"/>
      <c r="I155" s="177"/>
      <c r="J155" s="177"/>
      <c r="K155" s="177"/>
      <c r="L155" s="177"/>
      <c r="M155" s="10"/>
      <c r="N155" s="10"/>
      <c r="O155" s="10"/>
      <c r="P155" s="10"/>
      <c r="Q155" s="10"/>
      <c r="R155" s="10"/>
      <c r="S155" s="10"/>
      <c r="T155" s="10"/>
      <c r="U155" s="10"/>
      <c r="V155" s="10"/>
      <c r="W155" s="10"/>
      <c r="X155" s="10"/>
      <c r="Y155" s="10"/>
      <c r="Z155" s="10"/>
    </row>
    <row r="156" spans="1:26" ht="15" customHeight="1" x14ac:dyDescent="0.25">
      <c r="A156" s="177"/>
      <c r="B156" s="177"/>
      <c r="C156" s="177"/>
      <c r="D156" s="177"/>
      <c r="E156" s="177"/>
      <c r="F156" s="177"/>
      <c r="G156" s="177"/>
      <c r="H156" s="177"/>
      <c r="I156" s="177"/>
      <c r="J156" s="177"/>
      <c r="K156" s="177"/>
      <c r="L156" s="177"/>
      <c r="M156" s="10"/>
      <c r="N156" s="10"/>
      <c r="O156" s="10"/>
      <c r="P156" s="10"/>
      <c r="Q156" s="10"/>
      <c r="R156" s="10"/>
      <c r="S156" s="10"/>
      <c r="T156" s="10"/>
      <c r="U156" s="10"/>
      <c r="V156" s="10"/>
      <c r="W156" s="10"/>
      <c r="X156" s="10"/>
      <c r="Y156" s="10"/>
      <c r="Z156" s="10"/>
    </row>
    <row r="157" spans="1:26" ht="15" customHeight="1" x14ac:dyDescent="0.25">
      <c r="A157" s="177"/>
      <c r="B157" s="177"/>
      <c r="C157" s="177"/>
      <c r="D157" s="177"/>
      <c r="E157" s="177"/>
      <c r="F157" s="177"/>
      <c r="G157" s="177"/>
      <c r="H157" s="177"/>
      <c r="I157" s="177"/>
      <c r="J157" s="177"/>
      <c r="K157" s="177"/>
      <c r="L157" s="177"/>
      <c r="M157" s="10"/>
      <c r="N157" s="10"/>
      <c r="O157" s="10"/>
      <c r="P157" s="10"/>
      <c r="Q157" s="10"/>
      <c r="R157" s="10"/>
      <c r="S157" s="10"/>
      <c r="T157" s="10"/>
      <c r="U157" s="10"/>
      <c r="V157" s="10"/>
      <c r="W157" s="10"/>
      <c r="X157" s="10"/>
      <c r="Y157" s="10"/>
      <c r="Z157" s="10"/>
    </row>
    <row r="158" spans="1:26" ht="15" customHeight="1" x14ac:dyDescent="0.25">
      <c r="A158" s="177"/>
      <c r="B158" s="177"/>
      <c r="C158" s="177"/>
      <c r="D158" s="177"/>
      <c r="E158" s="177"/>
      <c r="F158" s="177"/>
      <c r="G158" s="177"/>
      <c r="H158" s="177"/>
      <c r="I158" s="177"/>
      <c r="J158" s="177"/>
      <c r="K158" s="177"/>
      <c r="L158" s="177"/>
      <c r="M158" s="10"/>
      <c r="N158" s="10"/>
      <c r="O158" s="10"/>
      <c r="P158" s="10"/>
      <c r="Q158" s="10"/>
      <c r="R158" s="10"/>
      <c r="S158" s="10"/>
      <c r="T158" s="10"/>
      <c r="U158" s="10"/>
      <c r="V158" s="10"/>
      <c r="W158" s="10"/>
      <c r="X158" s="10"/>
      <c r="Y158" s="10"/>
      <c r="Z158" s="10"/>
    </row>
    <row r="159" spans="1:26" ht="15" customHeight="1" x14ac:dyDescent="0.25">
      <c r="A159" s="177"/>
      <c r="B159" s="177"/>
      <c r="C159" s="177"/>
      <c r="D159" s="177"/>
      <c r="E159" s="177"/>
      <c r="F159" s="177"/>
      <c r="G159" s="177"/>
      <c r="H159" s="177"/>
      <c r="I159" s="177"/>
      <c r="J159" s="177"/>
      <c r="K159" s="177"/>
      <c r="L159" s="177"/>
      <c r="M159" s="10"/>
      <c r="N159" s="10"/>
      <c r="O159" s="10"/>
      <c r="P159" s="10"/>
      <c r="Q159" s="10"/>
      <c r="R159" s="10"/>
      <c r="S159" s="10"/>
      <c r="T159" s="10"/>
      <c r="U159" s="10"/>
      <c r="V159" s="10"/>
      <c r="W159" s="10"/>
      <c r="X159" s="10"/>
      <c r="Y159" s="10"/>
      <c r="Z159" s="10"/>
    </row>
    <row r="160" spans="1:26" ht="15" customHeight="1" x14ac:dyDescent="0.25">
      <c r="A160" s="177"/>
      <c r="B160" s="177"/>
      <c r="C160" s="177"/>
      <c r="D160" s="177"/>
      <c r="E160" s="177"/>
      <c r="F160" s="177"/>
      <c r="G160" s="177"/>
      <c r="H160" s="177"/>
      <c r="I160" s="177"/>
      <c r="J160" s="177"/>
      <c r="K160" s="177"/>
      <c r="L160" s="177"/>
      <c r="M160" s="10"/>
      <c r="N160" s="10"/>
      <c r="O160" s="10"/>
      <c r="P160" s="10"/>
      <c r="Q160" s="10"/>
      <c r="R160" s="10"/>
      <c r="S160" s="10"/>
      <c r="T160" s="10"/>
      <c r="U160" s="10"/>
      <c r="V160" s="10"/>
      <c r="W160" s="10"/>
      <c r="X160" s="10"/>
      <c r="Y160" s="10"/>
      <c r="Z160" s="10"/>
    </row>
    <row r="161" spans="1:26" ht="15" customHeight="1" x14ac:dyDescent="0.25">
      <c r="A161" s="177"/>
      <c r="B161" s="177"/>
      <c r="C161" s="177"/>
      <c r="D161" s="177"/>
      <c r="E161" s="177"/>
      <c r="F161" s="177"/>
      <c r="G161" s="177"/>
      <c r="H161" s="177"/>
      <c r="I161" s="177"/>
      <c r="J161" s="177"/>
      <c r="K161" s="177"/>
      <c r="L161" s="177"/>
      <c r="M161" s="10"/>
      <c r="N161" s="10"/>
      <c r="O161" s="10"/>
      <c r="P161" s="10"/>
      <c r="Q161" s="10"/>
      <c r="R161" s="10"/>
      <c r="S161" s="10"/>
      <c r="T161" s="10"/>
      <c r="U161" s="10"/>
      <c r="V161" s="10"/>
      <c r="W161" s="10"/>
      <c r="X161" s="10"/>
      <c r="Y161" s="10"/>
      <c r="Z161" s="10"/>
    </row>
    <row r="162" spans="1:26" ht="15" customHeight="1" x14ac:dyDescent="0.25">
      <c r="A162" s="177"/>
      <c r="B162" s="177"/>
      <c r="C162" s="177"/>
      <c r="D162" s="177"/>
      <c r="E162" s="177"/>
      <c r="F162" s="177"/>
      <c r="G162" s="177"/>
      <c r="H162" s="177"/>
      <c r="I162" s="177"/>
      <c r="J162" s="177"/>
      <c r="K162" s="177"/>
      <c r="L162" s="177"/>
      <c r="M162" s="10"/>
      <c r="N162" s="10"/>
      <c r="O162" s="10"/>
      <c r="P162" s="10"/>
      <c r="Q162" s="10"/>
      <c r="R162" s="10"/>
      <c r="S162" s="10"/>
      <c r="T162" s="10"/>
      <c r="U162" s="10"/>
      <c r="V162" s="10"/>
      <c r="W162" s="10"/>
      <c r="X162" s="10"/>
      <c r="Y162" s="10"/>
      <c r="Z162" s="10"/>
    </row>
    <row r="163" spans="1:26" ht="15" customHeight="1" x14ac:dyDescent="0.25">
      <c r="A163" s="177"/>
      <c r="B163" s="177"/>
      <c r="C163" s="177"/>
      <c r="D163" s="177"/>
      <c r="E163" s="177"/>
      <c r="F163" s="177"/>
      <c r="G163" s="177"/>
      <c r="H163" s="177"/>
      <c r="I163" s="177"/>
      <c r="J163" s="177"/>
      <c r="K163" s="177"/>
      <c r="L163" s="177"/>
      <c r="M163" s="10"/>
      <c r="N163" s="10"/>
      <c r="O163" s="10"/>
      <c r="P163" s="10"/>
      <c r="Q163" s="10"/>
      <c r="R163" s="10"/>
      <c r="S163" s="10"/>
      <c r="T163" s="10"/>
      <c r="U163" s="10"/>
      <c r="V163" s="10"/>
      <c r="W163" s="10"/>
      <c r="X163" s="10"/>
      <c r="Y163" s="10"/>
      <c r="Z163" s="10"/>
    </row>
    <row r="164" spans="1:26" ht="1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77"/>
      <c r="B166" s="177"/>
      <c r="C166" s="177"/>
      <c r="D166" s="177"/>
      <c r="E166" s="177"/>
      <c r="F166" s="177"/>
      <c r="G166" s="177"/>
      <c r="H166" s="177"/>
      <c r="I166" s="177"/>
      <c r="J166" s="177"/>
      <c r="K166" s="177"/>
      <c r="L166" s="177"/>
      <c r="M166" s="10"/>
      <c r="N166" s="10"/>
      <c r="O166" s="10"/>
      <c r="P166" s="10"/>
      <c r="Q166" s="10"/>
      <c r="R166" s="10"/>
      <c r="S166" s="10"/>
      <c r="T166" s="10"/>
      <c r="U166" s="10"/>
      <c r="V166" s="10"/>
      <c r="W166" s="10"/>
      <c r="X166" s="10"/>
      <c r="Y166" s="10"/>
      <c r="Z166" s="10"/>
    </row>
    <row r="167" spans="1:26" ht="15" customHeight="1" x14ac:dyDescent="0.25">
      <c r="A167" s="177"/>
      <c r="B167" s="177"/>
      <c r="C167" s="177"/>
      <c r="D167" s="177"/>
      <c r="E167" s="177"/>
      <c r="F167" s="177"/>
      <c r="G167" s="177"/>
      <c r="H167" s="177"/>
      <c r="I167" s="177"/>
      <c r="J167" s="177"/>
      <c r="K167" s="177"/>
      <c r="L167" s="177"/>
      <c r="M167" s="10"/>
      <c r="N167" s="10"/>
      <c r="O167" s="10"/>
      <c r="P167" s="10"/>
      <c r="Q167" s="10"/>
      <c r="R167" s="10"/>
      <c r="S167" s="10"/>
      <c r="T167" s="10"/>
      <c r="U167" s="10"/>
      <c r="V167" s="10"/>
      <c r="W167" s="10"/>
      <c r="X167" s="10"/>
      <c r="Y167" s="10"/>
      <c r="Z167" s="10"/>
    </row>
    <row r="168" spans="1:26" ht="15" customHeight="1" x14ac:dyDescent="0.25">
      <c r="A168" s="177"/>
      <c r="B168" s="177"/>
      <c r="C168" s="177"/>
      <c r="D168" s="177"/>
      <c r="E168" s="177"/>
      <c r="F168" s="177"/>
      <c r="G168" s="177"/>
      <c r="H168" s="177"/>
      <c r="I168" s="177"/>
      <c r="J168" s="177"/>
      <c r="K168" s="177"/>
      <c r="L168" s="177"/>
      <c r="M168" s="10"/>
      <c r="N168" s="10"/>
      <c r="O168" s="10"/>
      <c r="P168" s="10"/>
      <c r="Q168" s="10"/>
      <c r="R168" s="10"/>
      <c r="S168" s="10"/>
      <c r="T168" s="10"/>
      <c r="U168" s="10"/>
      <c r="V168" s="10"/>
      <c r="W168" s="10"/>
      <c r="X168" s="10"/>
      <c r="Y168" s="10"/>
      <c r="Z168" s="10"/>
    </row>
    <row r="169" spans="1:26" ht="15" customHeight="1" x14ac:dyDescent="0.25">
      <c r="A169" s="177"/>
      <c r="B169" s="177"/>
      <c r="C169" s="177"/>
      <c r="D169" s="177"/>
      <c r="E169" s="177"/>
      <c r="F169" s="177"/>
      <c r="G169" s="177"/>
      <c r="H169" s="177"/>
      <c r="I169" s="177"/>
      <c r="J169" s="177"/>
      <c r="K169" s="177"/>
      <c r="L169" s="177"/>
      <c r="M169" s="10"/>
      <c r="N169" s="10"/>
      <c r="O169" s="10"/>
      <c r="P169" s="10"/>
      <c r="Q169" s="10"/>
      <c r="R169" s="10"/>
      <c r="S169" s="10"/>
      <c r="T169" s="10"/>
      <c r="U169" s="10"/>
      <c r="V169" s="10"/>
      <c r="W169" s="10"/>
      <c r="X169" s="10"/>
      <c r="Y169" s="10"/>
      <c r="Z169" s="10"/>
    </row>
    <row r="170" spans="1:26" ht="15" customHeight="1" x14ac:dyDescent="0.25">
      <c r="A170" s="177"/>
      <c r="B170" s="177"/>
      <c r="C170" s="177"/>
      <c r="D170" s="177"/>
      <c r="E170" s="177"/>
      <c r="F170" s="177"/>
      <c r="G170" s="177"/>
      <c r="H170" s="177"/>
      <c r="I170" s="177"/>
      <c r="J170" s="177"/>
      <c r="K170" s="177"/>
      <c r="L170" s="177"/>
      <c r="M170" s="10"/>
      <c r="N170" s="10"/>
      <c r="O170" s="10"/>
      <c r="P170" s="10"/>
      <c r="Q170" s="10"/>
      <c r="R170" s="10"/>
      <c r="S170" s="10"/>
      <c r="T170" s="10"/>
      <c r="U170" s="10"/>
      <c r="V170" s="10"/>
      <c r="W170" s="10"/>
      <c r="X170" s="10"/>
      <c r="Y170" s="10"/>
      <c r="Z170" s="10"/>
    </row>
    <row r="171" spans="1:26" ht="15" customHeight="1" x14ac:dyDescent="0.25">
      <c r="A171" s="177"/>
      <c r="B171" s="177"/>
      <c r="C171" s="177"/>
      <c r="D171" s="177"/>
      <c r="E171" s="177"/>
      <c r="F171" s="177"/>
      <c r="G171" s="177"/>
      <c r="H171" s="177"/>
      <c r="I171" s="177"/>
      <c r="J171" s="177"/>
      <c r="K171" s="177"/>
      <c r="L171" s="177"/>
      <c r="M171" s="10"/>
      <c r="N171" s="10"/>
      <c r="O171" s="10"/>
      <c r="P171" s="10"/>
      <c r="Q171" s="10"/>
      <c r="R171" s="10"/>
      <c r="S171" s="10"/>
      <c r="T171" s="10"/>
      <c r="U171" s="10"/>
      <c r="V171" s="10"/>
      <c r="W171" s="10"/>
      <c r="X171" s="10"/>
      <c r="Y171" s="10"/>
      <c r="Z171" s="10"/>
    </row>
    <row r="172" spans="1:26" ht="15" customHeight="1" x14ac:dyDescent="0.25">
      <c r="A172" s="177"/>
      <c r="B172" s="177"/>
      <c r="C172" s="177"/>
      <c r="D172" s="177"/>
      <c r="E172" s="177"/>
      <c r="F172" s="177"/>
      <c r="G172" s="177"/>
      <c r="H172" s="177"/>
      <c r="I172" s="177"/>
      <c r="J172" s="177"/>
      <c r="K172" s="177"/>
      <c r="L172" s="177"/>
      <c r="M172" s="10"/>
      <c r="N172" s="10"/>
      <c r="O172" s="10"/>
      <c r="P172" s="10"/>
      <c r="Q172" s="10"/>
      <c r="R172" s="10"/>
      <c r="S172" s="10"/>
      <c r="T172" s="10"/>
      <c r="U172" s="10"/>
      <c r="V172" s="10"/>
      <c r="W172" s="10"/>
      <c r="X172" s="10"/>
      <c r="Y172" s="10"/>
      <c r="Z172" s="10"/>
    </row>
    <row r="173" spans="1:26" ht="15" customHeight="1" x14ac:dyDescent="0.25">
      <c r="A173" s="177"/>
      <c r="B173" s="177"/>
      <c r="C173" s="177"/>
      <c r="D173" s="177"/>
      <c r="E173" s="177"/>
      <c r="F173" s="177"/>
      <c r="G173" s="177"/>
      <c r="H173" s="177"/>
      <c r="I173" s="177"/>
      <c r="J173" s="177"/>
      <c r="K173" s="177"/>
      <c r="L173" s="177"/>
      <c r="M173" s="10"/>
      <c r="N173" s="10"/>
      <c r="O173" s="10"/>
      <c r="P173" s="10"/>
      <c r="Q173" s="10"/>
      <c r="R173" s="10"/>
      <c r="S173" s="10"/>
      <c r="T173" s="10"/>
      <c r="U173" s="10"/>
      <c r="V173" s="10"/>
      <c r="W173" s="10"/>
      <c r="X173" s="10"/>
      <c r="Y173" s="10"/>
      <c r="Z173" s="10"/>
    </row>
    <row r="174" spans="1:26" ht="15" customHeight="1" x14ac:dyDescent="0.25">
      <c r="A174" s="177"/>
      <c r="B174" s="177"/>
      <c r="C174" s="177"/>
      <c r="D174" s="177"/>
      <c r="E174" s="177"/>
      <c r="F174" s="177"/>
      <c r="G174" s="177"/>
      <c r="H174" s="177"/>
      <c r="I174" s="177"/>
      <c r="J174" s="177"/>
      <c r="K174" s="177"/>
      <c r="L174" s="177"/>
      <c r="M174" s="10"/>
      <c r="N174" s="10"/>
      <c r="O174" s="10"/>
      <c r="P174" s="10"/>
      <c r="Q174" s="10"/>
      <c r="R174" s="10"/>
      <c r="S174" s="10"/>
      <c r="T174" s="10"/>
      <c r="U174" s="10"/>
      <c r="V174" s="10"/>
      <c r="W174" s="10"/>
      <c r="X174" s="10"/>
      <c r="Y174" s="10"/>
      <c r="Z174" s="10"/>
    </row>
    <row r="175" spans="1:26" ht="15" customHeight="1" x14ac:dyDescent="0.25">
      <c r="A175" s="177"/>
      <c r="B175" s="177"/>
      <c r="C175" s="177"/>
      <c r="D175" s="177"/>
      <c r="E175" s="177"/>
      <c r="F175" s="177"/>
      <c r="G175" s="177"/>
      <c r="H175" s="177"/>
      <c r="I175" s="177"/>
      <c r="J175" s="177"/>
      <c r="K175" s="177"/>
      <c r="L175" s="177"/>
      <c r="M175" s="10"/>
      <c r="N175" s="10"/>
      <c r="O175" s="10"/>
      <c r="P175" s="10"/>
      <c r="Q175" s="10"/>
      <c r="R175" s="10"/>
      <c r="S175" s="10"/>
      <c r="T175" s="10"/>
      <c r="U175" s="10"/>
      <c r="V175" s="10"/>
      <c r="W175" s="10"/>
      <c r="X175" s="10"/>
      <c r="Y175" s="10"/>
      <c r="Z175" s="10"/>
    </row>
    <row r="176" spans="1:26" ht="15" customHeight="1" x14ac:dyDescent="0.25">
      <c r="A176" s="177"/>
      <c r="B176" s="177"/>
      <c r="C176" s="177"/>
      <c r="D176" s="177"/>
      <c r="E176" s="177"/>
      <c r="F176" s="177"/>
      <c r="G176" s="177"/>
      <c r="H176" s="177"/>
      <c r="I176" s="177"/>
      <c r="J176" s="177"/>
      <c r="K176" s="177"/>
      <c r="L176" s="177"/>
      <c r="M176" s="10"/>
      <c r="N176" s="10"/>
      <c r="O176" s="10"/>
      <c r="P176" s="10"/>
      <c r="Q176" s="10"/>
      <c r="R176" s="10"/>
      <c r="S176" s="10"/>
      <c r="T176" s="10"/>
      <c r="U176" s="10"/>
      <c r="V176" s="10"/>
      <c r="W176" s="10"/>
      <c r="X176" s="10"/>
      <c r="Y176" s="10"/>
      <c r="Z176" s="10"/>
    </row>
    <row r="177" spans="1:26" ht="15" customHeight="1" x14ac:dyDescent="0.25">
      <c r="A177" s="177"/>
      <c r="B177" s="177"/>
      <c r="C177" s="177"/>
      <c r="D177" s="177"/>
      <c r="E177" s="177"/>
      <c r="F177" s="177"/>
      <c r="G177" s="177"/>
      <c r="H177" s="177"/>
      <c r="I177" s="177"/>
      <c r="J177" s="177"/>
      <c r="K177" s="177"/>
      <c r="L177" s="177"/>
      <c r="M177" s="10"/>
      <c r="N177" s="10"/>
      <c r="O177" s="10"/>
      <c r="P177" s="10"/>
      <c r="Q177" s="10"/>
      <c r="R177" s="10"/>
      <c r="S177" s="10"/>
      <c r="T177" s="10"/>
      <c r="U177" s="10"/>
      <c r="V177" s="10"/>
      <c r="W177" s="10"/>
      <c r="X177" s="10"/>
      <c r="Y177" s="10"/>
      <c r="Z177" s="10"/>
    </row>
    <row r="178" spans="1:26" ht="15" customHeight="1" x14ac:dyDescent="0.25">
      <c r="A178" s="177"/>
      <c r="B178" s="177"/>
      <c r="C178" s="177"/>
      <c r="D178" s="177"/>
      <c r="E178" s="177"/>
      <c r="F178" s="177"/>
      <c r="G178" s="177"/>
      <c r="H178" s="177"/>
      <c r="I178" s="177"/>
      <c r="J178" s="177"/>
      <c r="K178" s="177"/>
      <c r="L178" s="177"/>
      <c r="M178" s="10"/>
      <c r="N178" s="10"/>
      <c r="O178" s="10"/>
      <c r="P178" s="10"/>
      <c r="Q178" s="10"/>
      <c r="R178" s="10"/>
      <c r="S178" s="10"/>
      <c r="T178" s="10"/>
      <c r="U178" s="10"/>
      <c r="V178" s="10"/>
      <c r="W178" s="10"/>
      <c r="X178" s="10"/>
      <c r="Y178" s="10"/>
      <c r="Z178" s="10"/>
    </row>
    <row r="179" spans="1:26" ht="15" customHeight="1" x14ac:dyDescent="0.25">
      <c r="A179" s="177"/>
      <c r="B179" s="177"/>
      <c r="C179" s="177"/>
      <c r="D179" s="177"/>
      <c r="E179" s="177"/>
      <c r="F179" s="177"/>
      <c r="G179" s="177"/>
      <c r="H179" s="177"/>
      <c r="I179" s="177"/>
      <c r="J179" s="177"/>
      <c r="K179" s="177"/>
      <c r="L179" s="177"/>
      <c r="M179" s="10"/>
      <c r="N179" s="10"/>
      <c r="O179" s="10"/>
      <c r="P179" s="10"/>
      <c r="Q179" s="10"/>
      <c r="R179" s="10"/>
      <c r="S179" s="10"/>
      <c r="T179" s="10"/>
      <c r="U179" s="10"/>
      <c r="V179" s="10"/>
      <c r="W179" s="10"/>
      <c r="X179" s="10"/>
      <c r="Y179" s="10"/>
      <c r="Z179" s="10"/>
    </row>
    <row r="180" spans="1:26" ht="1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42"/>
      <c r="B183" s="10"/>
      <c r="C183" s="10"/>
      <c r="D183" s="10"/>
      <c r="E183" s="10"/>
      <c r="F183" s="10"/>
      <c r="G183" s="604"/>
      <c r="H183" s="604"/>
      <c r="I183" s="604"/>
      <c r="J183" s="604"/>
      <c r="K183" s="604"/>
      <c r="L183" s="10"/>
      <c r="M183" s="10"/>
      <c r="N183" s="10"/>
      <c r="O183" s="10"/>
      <c r="P183" s="10"/>
      <c r="Q183" s="10"/>
      <c r="R183" s="10"/>
      <c r="S183" s="10"/>
      <c r="T183" s="10"/>
      <c r="U183" s="10"/>
      <c r="V183" s="10"/>
      <c r="W183" s="10"/>
      <c r="X183" s="10"/>
      <c r="Y183" s="10"/>
      <c r="Z183" s="10"/>
    </row>
    <row r="184" spans="1:26" ht="15" customHeight="1" x14ac:dyDescent="0.25">
      <c r="A184" s="31"/>
      <c r="B184" s="181"/>
      <c r="C184" s="181"/>
      <c r="D184" s="181"/>
      <c r="E184" s="181"/>
      <c r="F184" s="10"/>
      <c r="G184" s="181"/>
      <c r="H184" s="181"/>
      <c r="I184" s="181"/>
      <c r="J184" s="181"/>
      <c r="K184" s="181"/>
      <c r="L184" s="10"/>
      <c r="M184" s="10"/>
      <c r="N184" s="10"/>
      <c r="O184" s="10"/>
      <c r="P184" s="10"/>
      <c r="Q184" s="10"/>
      <c r="R184" s="10"/>
      <c r="S184" s="10"/>
      <c r="T184" s="10"/>
      <c r="U184" s="10"/>
      <c r="V184" s="10"/>
      <c r="W184" s="10"/>
      <c r="X184" s="10"/>
      <c r="Y184" s="10"/>
      <c r="Z184" s="10"/>
    </row>
    <row r="185" spans="1:26" ht="15" customHeight="1" x14ac:dyDescent="0.25">
      <c r="A185" s="31"/>
      <c r="B185" s="604"/>
      <c r="C185" s="604"/>
      <c r="D185" s="604"/>
      <c r="E185" s="604"/>
      <c r="F185" s="10"/>
      <c r="G185" s="604"/>
      <c r="H185" s="604"/>
      <c r="I185" s="604"/>
      <c r="J185" s="604"/>
      <c r="K185" s="604"/>
      <c r="L185" s="10"/>
      <c r="M185" s="10"/>
      <c r="N185" s="10"/>
      <c r="O185" s="10"/>
      <c r="P185" s="10"/>
      <c r="Q185" s="10"/>
      <c r="R185" s="10"/>
      <c r="S185" s="10"/>
      <c r="T185" s="10"/>
      <c r="U185" s="10"/>
      <c r="V185" s="10"/>
      <c r="W185" s="10"/>
      <c r="X185" s="10"/>
      <c r="Y185" s="10"/>
      <c r="Z185" s="10"/>
    </row>
    <row r="186" spans="1:26" ht="15" customHeight="1" x14ac:dyDescent="0.25">
      <c r="A186" s="31"/>
      <c r="B186" s="181"/>
      <c r="C186" s="181"/>
      <c r="D186" s="181"/>
      <c r="E186" s="181"/>
      <c r="F186" s="10"/>
      <c r="G186" s="181"/>
      <c r="H186" s="181"/>
      <c r="I186" s="181"/>
      <c r="J186" s="181"/>
      <c r="K186" s="181"/>
      <c r="L186" s="10"/>
      <c r="M186" s="10"/>
      <c r="N186" s="10"/>
      <c r="O186" s="10"/>
      <c r="P186" s="10"/>
      <c r="Q186" s="10"/>
      <c r="R186" s="10"/>
      <c r="S186" s="10"/>
      <c r="T186" s="10"/>
      <c r="U186" s="10"/>
      <c r="V186" s="10"/>
      <c r="W186" s="10"/>
      <c r="X186" s="10"/>
      <c r="Y186" s="10"/>
      <c r="Z186" s="10"/>
    </row>
    <row r="187" spans="1:26" ht="15" customHeight="1" x14ac:dyDescent="0.25">
      <c r="A187" s="31"/>
      <c r="B187" s="605"/>
      <c r="C187" s="604"/>
      <c r="D187" s="604"/>
      <c r="E187" s="604"/>
      <c r="F187" s="10"/>
      <c r="G187" s="604"/>
      <c r="H187" s="604"/>
      <c r="I187" s="604"/>
      <c r="J187" s="604"/>
      <c r="K187" s="604"/>
      <c r="L187" s="10"/>
      <c r="M187" s="10"/>
      <c r="N187" s="10"/>
      <c r="O187" s="10"/>
      <c r="P187" s="10"/>
      <c r="Q187" s="10"/>
      <c r="R187" s="10"/>
      <c r="S187" s="10"/>
      <c r="T187" s="10"/>
      <c r="U187" s="10"/>
      <c r="V187" s="10"/>
      <c r="W187" s="10"/>
      <c r="X187" s="10"/>
      <c r="Y187" s="10"/>
      <c r="Z187" s="10"/>
    </row>
    <row r="188" spans="1:26" ht="15" customHeight="1" x14ac:dyDescent="0.25">
      <c r="A188" s="31"/>
      <c r="B188" s="181"/>
      <c r="C188" s="181"/>
      <c r="D188" s="181"/>
      <c r="E188" s="181"/>
      <c r="F188" s="10"/>
      <c r="G188" s="181"/>
      <c r="H188" s="181"/>
      <c r="I188" s="181"/>
      <c r="J188" s="181"/>
      <c r="K188" s="181"/>
      <c r="L188" s="10"/>
      <c r="M188" s="10"/>
      <c r="N188" s="10"/>
      <c r="O188" s="10"/>
      <c r="P188" s="10"/>
      <c r="Q188" s="10"/>
      <c r="R188" s="10"/>
      <c r="S188" s="10"/>
      <c r="T188" s="10"/>
      <c r="U188" s="10"/>
      <c r="V188" s="10"/>
      <c r="W188" s="10"/>
      <c r="X188" s="10"/>
      <c r="Y188" s="10"/>
      <c r="Z188" s="10"/>
    </row>
    <row r="189" spans="1:26" ht="1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 customHeight="1" x14ac:dyDescent="0.25">
      <c r="A190" s="177"/>
      <c r="B190" s="177"/>
      <c r="C190" s="177"/>
      <c r="D190" s="177"/>
      <c r="E190" s="177"/>
      <c r="F190" s="177"/>
      <c r="G190" s="177"/>
      <c r="H190" s="177"/>
      <c r="I190" s="177"/>
      <c r="J190" s="177"/>
      <c r="K190" s="177"/>
      <c r="L190" s="177"/>
      <c r="M190" s="10"/>
      <c r="N190" s="10"/>
      <c r="O190" s="10"/>
      <c r="P190" s="10"/>
      <c r="Q190" s="10"/>
      <c r="R190" s="10"/>
      <c r="S190" s="10"/>
      <c r="T190" s="10"/>
      <c r="U190" s="10"/>
      <c r="V190" s="10"/>
      <c r="W190" s="10"/>
      <c r="X190" s="10"/>
      <c r="Y190" s="10"/>
      <c r="Z190" s="10"/>
    </row>
    <row r="191" spans="1:26" ht="15" customHeight="1" x14ac:dyDescent="0.25">
      <c r="A191" s="177"/>
      <c r="B191" s="177"/>
      <c r="C191" s="177"/>
      <c r="D191" s="177"/>
      <c r="E191" s="177"/>
      <c r="F191" s="177"/>
      <c r="G191" s="177"/>
      <c r="H191" s="177"/>
      <c r="I191" s="177"/>
      <c r="J191" s="177"/>
      <c r="K191" s="177"/>
      <c r="L191" s="177"/>
      <c r="M191" s="10"/>
      <c r="N191" s="10"/>
      <c r="O191" s="10"/>
      <c r="P191" s="10"/>
      <c r="Q191" s="10"/>
      <c r="R191" s="10"/>
      <c r="S191" s="10"/>
      <c r="T191" s="10"/>
      <c r="U191" s="10"/>
      <c r="V191" s="10"/>
      <c r="W191" s="10"/>
      <c r="X191" s="10"/>
      <c r="Y191" s="10"/>
      <c r="Z191" s="10"/>
    </row>
    <row r="192" spans="1:26" ht="15" customHeight="1" x14ac:dyDescent="0.25">
      <c r="A192" s="177"/>
      <c r="B192" s="177"/>
      <c r="C192" s="177"/>
      <c r="D192" s="177"/>
      <c r="E192" s="177"/>
      <c r="F192" s="177"/>
      <c r="G192" s="177"/>
      <c r="H192" s="177"/>
      <c r="I192" s="177"/>
      <c r="J192" s="177"/>
      <c r="K192" s="177"/>
      <c r="L192" s="177"/>
      <c r="M192" s="10"/>
      <c r="N192" s="10"/>
      <c r="O192" s="10"/>
      <c r="P192" s="10"/>
      <c r="Q192" s="10"/>
      <c r="R192" s="10"/>
      <c r="S192" s="10"/>
      <c r="T192" s="10"/>
      <c r="U192" s="10"/>
      <c r="V192" s="10"/>
      <c r="W192" s="10"/>
      <c r="X192" s="10"/>
      <c r="Y192" s="10"/>
      <c r="Z192" s="10"/>
    </row>
    <row r="193" spans="1:26" ht="15" customHeight="1" x14ac:dyDescent="0.25">
      <c r="A193" s="177"/>
      <c r="B193" s="177"/>
      <c r="C193" s="177"/>
      <c r="D193" s="177"/>
      <c r="E193" s="177"/>
      <c r="F193" s="177"/>
      <c r="G193" s="177"/>
      <c r="H193" s="177"/>
      <c r="I193" s="177"/>
      <c r="J193" s="177"/>
      <c r="K193" s="177"/>
      <c r="L193" s="177"/>
      <c r="M193" s="10"/>
      <c r="N193" s="10"/>
      <c r="O193" s="10"/>
      <c r="P193" s="10"/>
      <c r="Q193" s="10"/>
      <c r="R193" s="10"/>
      <c r="S193" s="10"/>
      <c r="T193" s="10"/>
      <c r="U193" s="10"/>
      <c r="V193" s="10"/>
      <c r="W193" s="10"/>
      <c r="X193" s="10"/>
      <c r="Y193" s="10"/>
      <c r="Z193" s="10"/>
    </row>
    <row r="194" spans="1:26" ht="15" customHeight="1" x14ac:dyDescent="0.25">
      <c r="A194" s="46"/>
      <c r="B194" s="46"/>
      <c r="C194" s="46"/>
      <c r="D194" s="46"/>
      <c r="E194" s="46"/>
      <c r="F194" s="46"/>
      <c r="G194" s="46"/>
      <c r="H194" s="46"/>
      <c r="I194" s="46"/>
      <c r="J194" s="46"/>
      <c r="K194" s="46"/>
      <c r="L194" s="46"/>
      <c r="M194" s="10"/>
      <c r="N194" s="10"/>
      <c r="O194" s="10"/>
      <c r="P194" s="10"/>
      <c r="Q194" s="10"/>
      <c r="R194" s="10"/>
      <c r="S194" s="10"/>
      <c r="T194" s="10"/>
      <c r="U194" s="10"/>
      <c r="V194" s="10"/>
      <c r="W194" s="10"/>
      <c r="X194" s="10"/>
      <c r="Y194" s="10"/>
      <c r="Z194" s="10"/>
    </row>
    <row r="195" spans="1:26" ht="15" customHeight="1" x14ac:dyDescent="0.25">
      <c r="A195" s="10"/>
      <c r="B195" s="10"/>
      <c r="C195" s="10"/>
      <c r="D195" s="10"/>
      <c r="E195" s="10"/>
      <c r="F195" s="606"/>
      <c r="G195" s="75"/>
      <c r="H195" s="255"/>
      <c r="I195" s="255"/>
      <c r="J195" s="75"/>
      <c r="K195" s="606"/>
      <c r="L195" s="10"/>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60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81"/>
      <c r="H200" s="181"/>
      <c r="I200" s="181"/>
      <c r="J200" s="181"/>
      <c r="K200" s="181"/>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12">
    <mergeCell ref="A10:K10"/>
    <mergeCell ref="B11:K11"/>
    <mergeCell ref="A1:K2"/>
    <mergeCell ref="C4:J4"/>
    <mergeCell ref="C6:E6"/>
    <mergeCell ref="A7:K7"/>
    <mergeCell ref="A9:K9"/>
    <mergeCell ref="D31:K32"/>
    <mergeCell ref="D33:K34"/>
    <mergeCell ref="D35:K36"/>
    <mergeCell ref="D37:K38"/>
    <mergeCell ref="A48:K48"/>
  </mergeCells>
  <pageMargins left="0.45" right="0.45" top="0.5" bottom="0.3" header="0" footer="0"/>
  <pageSetup orientation="portrait"/>
  <headerFooter>
    <oddFooter>&amp;R&amp;D</oddFooter>
  </headerFooter>
  <rowBreaks count="3" manualBreakCount="3">
    <brk id="82" man="1"/>
    <brk id="131" man="1"/>
    <brk id="16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26</vt:i4>
      </vt:variant>
    </vt:vector>
  </HeadingPairs>
  <TitlesOfParts>
    <vt:vector size="97" baseType="lpstr">
      <vt:lpstr>REA DB Import</vt:lpstr>
      <vt:lpstr>REA DATA MASTER</vt:lpstr>
      <vt:lpstr>DB Import</vt:lpstr>
      <vt:lpstr>MF_Import</vt:lpstr>
      <vt:lpstr>Shae Import</vt:lpstr>
      <vt:lpstr>1. App. Cover</vt:lpstr>
      <vt:lpstr>1a. Certifications</vt:lpstr>
      <vt:lpstr>1b. 4% HTC-Bond Filing</vt:lpstr>
      <vt:lpstr>2. Cert. of Dev. Owner</vt:lpstr>
      <vt:lpstr>3. Appl. Elig. Cert.</vt:lpstr>
      <vt:lpstr>4. MF Direct Loan Cert.</vt:lpstr>
      <vt:lpstr>5. Contact Info</vt:lpstr>
      <vt:lpstr>6a. Competitive HTC Self Score</vt:lpstr>
      <vt:lpstr>6b. MFDL Self Score</vt:lpstr>
      <vt:lpstr>7. Site Info Part I</vt:lpstr>
      <vt:lpstr>CensusTractInfo</vt:lpstr>
      <vt:lpstr>8. Supporting Docs</vt:lpstr>
      <vt:lpstr>9. Site Info Part II</vt:lpstr>
      <vt:lpstr>OI</vt:lpstr>
      <vt:lpstr>10. Supporting Docs. II</vt:lpstr>
      <vt:lpstr>11. Site Info Part III</vt:lpstr>
      <vt:lpstr>12. Supporting Docs III</vt:lpstr>
      <vt:lpstr>13. Multi Site Info</vt:lpstr>
      <vt:lpstr>14. Elected Officials</vt:lpstr>
      <vt:lpstr>15. Neighborhood Orgs.</vt:lpstr>
      <vt:lpstr>16. Cert of Notifications</vt:lpstr>
      <vt:lpstr>17. Dev. Narr.</vt:lpstr>
      <vt:lpstr>18. Development Activities I</vt:lpstr>
      <vt:lpstr>19. Development Activities II</vt:lpstr>
      <vt:lpstr>19a. Income and Rent Levels</vt:lpstr>
      <vt:lpstr>20. Existing Dev Info</vt:lpstr>
      <vt:lpstr>21. Occupied Devs</vt:lpstr>
      <vt:lpstr>22. Architectural Drawings</vt:lpstr>
      <vt:lpstr>23. BldgUnit Config</vt:lpstr>
      <vt:lpstr>23a. Mobility Units</vt:lpstr>
      <vt:lpstr>23b. HV Units</vt:lpstr>
      <vt:lpstr>23c. Parking</vt:lpstr>
      <vt:lpstr>24. Rent Schedule</vt:lpstr>
      <vt:lpstr>25. Utility Allowance</vt:lpstr>
      <vt:lpstr>26. Annual Operating Expenses</vt:lpstr>
      <vt:lpstr>27. Pro Forma</vt:lpstr>
      <vt:lpstr>28. Off-site Cost</vt:lpstr>
      <vt:lpstr>29. Site Work Cost</vt:lpstr>
      <vt:lpstr>30. Development Cost Schedule</vt:lpstr>
      <vt:lpstr>31. Schedule of Sources</vt:lpstr>
      <vt:lpstr>32. MF Direct Loan - Fin. Cap</vt:lpstr>
      <vt:lpstr>33. Match Funds</vt:lpstr>
      <vt:lpstr>34. Financing Scoring</vt:lpstr>
      <vt:lpstr>35. Supporting Docs</vt:lpstr>
      <vt:lpstr>36. Sponsor Characteristics</vt:lpstr>
      <vt:lpstr>37. Org Charts</vt:lpstr>
      <vt:lpstr>38. List Orgs &amp; Principals</vt:lpstr>
      <vt:lpstr>39 Previous Participation</vt:lpstr>
      <vt:lpstr>40. Nonprofit Participation</vt:lpstr>
      <vt:lpstr>41. Nonprofit Support Docs.</vt:lpstr>
      <vt:lpstr>42. Dev Team</vt:lpstr>
      <vt:lpstr>43. Architect Certification</vt:lpstr>
      <vt:lpstr>44. Experience</vt:lpstr>
      <vt:lpstr>45. Credit Limit Docs</vt:lpstr>
      <vt:lpstr>46. Community Input</vt:lpstr>
      <vt:lpstr>47. Third Party</vt:lpstr>
      <vt:lpstr>48. Tie-Breakers</vt:lpstr>
      <vt:lpstr>Deficiency Documents</vt:lpstr>
      <vt:lpstr>Scoring Notice</vt:lpstr>
      <vt:lpstr>RFAD</vt:lpstr>
      <vt:lpstr>RFI</vt:lpstr>
      <vt:lpstr>Appeals</vt:lpstr>
      <vt:lpstr>Public Comment</vt:lpstr>
      <vt:lpstr>Commit-Determ Notice</vt:lpstr>
      <vt:lpstr>MFDL Awd</vt:lpstr>
      <vt:lpstr>Carryover</vt:lpstr>
      <vt:lpstr>'11. Site Info Part III'!Print_Area</vt:lpstr>
      <vt:lpstr>'13. Multi Site Info'!Print_Area</vt:lpstr>
      <vt:lpstr>'14. Elected Officials'!Print_Area</vt:lpstr>
      <vt:lpstr>'15. Neighborhood Orgs.'!Print_Area</vt:lpstr>
      <vt:lpstr>'16. Cert of Notifications'!Print_Area</vt:lpstr>
      <vt:lpstr>'17. Dev. Narr.'!Print_Area</vt:lpstr>
      <vt:lpstr>'18. Development Activities I'!Print_Area</vt:lpstr>
      <vt:lpstr>'19. Development Activities II'!Print_Area</vt:lpstr>
      <vt:lpstr>'20. Existing Dev Info'!Print_Area</vt:lpstr>
      <vt:lpstr>'22. Architectural Drawings'!Print_Area</vt:lpstr>
      <vt:lpstr>'23. BldgUnit Config'!Print_Area</vt:lpstr>
      <vt:lpstr>'24. Rent Schedule'!Print_Area</vt:lpstr>
      <vt:lpstr>'25. Utility Allowance'!Print_Area</vt:lpstr>
      <vt:lpstr>'27. Pro Forma'!Print_Area</vt:lpstr>
      <vt:lpstr>'36. Sponsor Characteristics'!Print_Area</vt:lpstr>
      <vt:lpstr>'38. List Orgs &amp; Principals'!Print_Area</vt:lpstr>
      <vt:lpstr>'45. Credit Limit Docs'!Print_Area</vt:lpstr>
      <vt:lpstr>'48. Tie-Breakers'!Print_Area</vt:lpstr>
      <vt:lpstr>'7. Site Info Part I'!Print_Area</vt:lpstr>
      <vt:lpstr>'9. Site Info Part II'!Print_Area</vt:lpstr>
      <vt:lpstr>'23. BldgUnit Config'!Z_B11C3B0B_07EB_4FBD_AA0A_0B7F047FC877_.wvu.Cols</vt:lpstr>
      <vt:lpstr>'23. BldgUnit Config'!Z_B11C3B0B_07EB_4FBD_AA0A_0B7F047FC877_.wvu.PrintArea</vt:lpstr>
      <vt:lpstr>'23. BldgUnit Config'!Z_B11C3B0B_07EB_4FBD_AA0A_0B7F047FC877_.wvu.PrintTitles</vt:lpstr>
      <vt:lpstr>'23. BldgUnit Config'!Z_C2BFC8A6_C38D_4F5C_A755_3B89A8F9C5BB_.wvu.Cols</vt:lpstr>
      <vt:lpstr>'23. BldgUnit Config'!Z_C2BFC8A6_C38D_4F5C_A755_3B89A8F9C5BB_.wvu.PrintArea</vt:lpstr>
      <vt:lpstr>'23. BldgUnit Config'!Z_C2BFC8A6_C38D_4F5C_A755_3B89A8F9C5BB_.wvu.PrintTitles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 Application 2021 (XLSX) (October 11, 2021)</dc:title>
  <dc:creator>TDHCA</dc:creator>
  <cp:keywords>2021 uniform app multifamily TDHCA</cp:keywords>
  <cp:lastModifiedBy>Jason Burr</cp:lastModifiedBy>
  <cp:lastPrinted>2021-10-11T18:09:50Z</cp:lastPrinted>
  <dcterms:created xsi:type="dcterms:W3CDTF">2021-07-01T17:21:55Z</dcterms:created>
  <dcterms:modified xsi:type="dcterms:W3CDTF">2021-10-13T15:02:01Z</dcterms:modified>
  <cp:category>2021 multifamily</cp:category>
</cp:coreProperties>
</file>